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88_YuHui\Streamlit\"/>
    </mc:Choice>
  </mc:AlternateContent>
  <xr:revisionPtr revIDLastSave="0" documentId="13_ncr:1_{91DA4E35-B890-476E-B91F-C3CDFED5C74B}" xr6:coauthVersionLast="47" xr6:coauthVersionMax="47" xr10:uidLastSave="{00000000-0000-0000-0000-000000000000}"/>
  <bookViews>
    <workbookView xWindow="-120" yWindow="-120" windowWidth="29040" windowHeight="15720" tabRatio="807" activeTab="5" xr2:uid="{00000000-000D-0000-FFFF-FFFF00000000}"/>
  </bookViews>
  <sheets>
    <sheet name="YuHui" sheetId="63" r:id="rId1"/>
    <sheet name="YuHui-帳戶紀錄" sheetId="64" r:id="rId2"/>
    <sheet name="2025" sheetId="45" r:id="rId3"/>
    <sheet name="總投報率" sheetId="49" r:id="rId4"/>
    <sheet name="Even 期權" sheetId="51" r:id="rId5"/>
    <sheet name="每日行情" sheetId="36" r:id="rId6"/>
    <sheet name="美股行情" sheetId="42" r:id="rId7"/>
    <sheet name="外匯" sheetId="48" r:id="rId8"/>
    <sheet name="匯率" sheetId="47" r:id="rId9"/>
    <sheet name="改版紀錄" sheetId="30" r:id="rId10"/>
    <sheet name="工作表2" sheetId="44" r:id="rId11"/>
    <sheet name="19股" sheetId="52" r:id="rId12"/>
    <sheet name="19期" sheetId="53" r:id="rId13"/>
    <sheet name="18股" sheetId="54" r:id="rId14"/>
    <sheet name="18期" sheetId="55" r:id="rId15"/>
    <sheet name="17股" sheetId="56" r:id="rId16"/>
    <sheet name="17期" sheetId="57" r:id="rId17"/>
    <sheet name="16股" sheetId="58" r:id="rId18"/>
    <sheet name="16期" sheetId="59" r:id="rId19"/>
    <sheet name="15股" sheetId="60" r:id="rId20"/>
    <sheet name="存股" sheetId="61" r:id="rId21"/>
    <sheet name="14股" sheetId="62" r:id="rId22"/>
  </sheets>
  <definedNames>
    <definedName name="_xlnm._FilterDatabase" localSheetId="21" hidden="1">'14股'!$A$1:$Z$115</definedName>
    <definedName name="_xlnm._FilterDatabase" localSheetId="19" hidden="1">'15股'!$A$1:$AA$181</definedName>
    <definedName name="_xlnm._FilterDatabase" localSheetId="17" hidden="1">'16股'!$A$1:$AA$90</definedName>
    <definedName name="_xlnm._FilterDatabase" localSheetId="15" hidden="1">'17股'!$A$1:$AA$73</definedName>
    <definedName name="_xlnm._FilterDatabase" localSheetId="13" hidden="1">'18股'!$A$1:$AA$57</definedName>
    <definedName name="_xlnm._FilterDatabase" localSheetId="11" hidden="1">'19股'!$A$1:$AA$54</definedName>
    <definedName name="_xlnm._FilterDatabase" localSheetId="2" hidden="1">'2025'!$A$1:$AA$169</definedName>
    <definedName name="_xlnm._FilterDatabase" localSheetId="0" hidden="1">YuHui!$A$1:$AA$124</definedName>
    <definedName name="uHead" localSheetId="4">#REF!</definedName>
    <definedName name="uHead">#REF!</definedName>
    <definedName name="外部資料_10" localSheetId="8" hidden="1">匯率!$A$1:$E$24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45" l="1"/>
  <c r="AA120" i="45"/>
  <c r="Z120" i="45"/>
  <c r="Y120" i="45"/>
  <c r="O120" i="45" s="1"/>
  <c r="Q120" i="45" s="1"/>
  <c r="U120" i="45"/>
  <c r="P120" i="45"/>
  <c r="M120" i="45"/>
  <c r="L120" i="45"/>
  <c r="K120" i="45"/>
  <c r="D120" i="45"/>
  <c r="X120" i="45" l="1"/>
  <c r="AA119" i="45"/>
  <c r="Z119" i="45"/>
  <c r="Y119" i="45"/>
  <c r="O119" i="45" s="1"/>
  <c r="Q119" i="45" s="1"/>
  <c r="U119" i="45"/>
  <c r="P119" i="45"/>
  <c r="M119" i="45"/>
  <c r="L119" i="45"/>
  <c r="K119" i="45"/>
  <c r="D119" i="45"/>
  <c r="AA121" i="45"/>
  <c r="Z121" i="45"/>
  <c r="Y121" i="45"/>
  <c r="O121" i="45" s="1"/>
  <c r="Q121" i="45" s="1"/>
  <c r="U121" i="45"/>
  <c r="P121" i="45"/>
  <c r="M121" i="45"/>
  <c r="L121" i="45"/>
  <c r="K121" i="45"/>
  <c r="D121" i="45"/>
  <c r="AA118" i="45"/>
  <c r="Z118" i="45"/>
  <c r="Y118" i="45"/>
  <c r="O118" i="45" s="1"/>
  <c r="Q118" i="45" s="1"/>
  <c r="U118" i="45"/>
  <c r="P118" i="45"/>
  <c r="M118" i="45"/>
  <c r="L118" i="45"/>
  <c r="K118" i="45"/>
  <c r="D118" i="45"/>
  <c r="X119" i="45" l="1"/>
  <c r="X121" i="45"/>
  <c r="X118" i="45"/>
  <c r="Z163" i="45" l="1"/>
  <c r="Y163" i="45"/>
  <c r="O163" i="45" s="1"/>
  <c r="U163" i="45"/>
  <c r="T163" i="45"/>
  <c r="P163" i="45"/>
  <c r="K163" i="45"/>
  <c r="D163" i="45"/>
  <c r="Z162" i="45"/>
  <c r="Y162" i="45"/>
  <c r="O162" i="45" s="1"/>
  <c r="U162" i="45"/>
  <c r="T162" i="45"/>
  <c r="P162" i="45"/>
  <c r="K162" i="45"/>
  <c r="D162" i="45"/>
  <c r="Z161" i="45"/>
  <c r="Y161" i="45"/>
  <c r="O161" i="45" s="1"/>
  <c r="U161" i="45"/>
  <c r="T161" i="45"/>
  <c r="P161" i="45"/>
  <c r="K161" i="45"/>
  <c r="D161" i="45"/>
  <c r="Z160" i="45"/>
  <c r="Y160" i="45"/>
  <c r="O160" i="45" s="1"/>
  <c r="U160" i="45"/>
  <c r="T160" i="45"/>
  <c r="P160" i="45"/>
  <c r="K160" i="45"/>
  <c r="D160" i="45"/>
  <c r="Z159" i="45"/>
  <c r="Y159" i="45"/>
  <c r="O159" i="45" s="1"/>
  <c r="U159" i="45"/>
  <c r="T159" i="45"/>
  <c r="P159" i="45"/>
  <c r="K159" i="45"/>
  <c r="D159" i="45"/>
  <c r="Z158" i="45"/>
  <c r="Y158" i="45"/>
  <c r="O158" i="45" s="1"/>
  <c r="U158" i="45"/>
  <c r="T158" i="45"/>
  <c r="P158" i="45"/>
  <c r="K158" i="45"/>
  <c r="D158" i="45"/>
  <c r="Z157" i="45"/>
  <c r="Y157" i="45"/>
  <c r="O157" i="45" s="1"/>
  <c r="U157" i="45"/>
  <c r="T157" i="45"/>
  <c r="P157" i="45"/>
  <c r="K157" i="45"/>
  <c r="D157" i="45"/>
  <c r="Z156" i="45"/>
  <c r="Y156" i="45"/>
  <c r="O156" i="45" s="1"/>
  <c r="U156" i="45"/>
  <c r="T156" i="45"/>
  <c r="P156" i="45"/>
  <c r="K156" i="45"/>
  <c r="D156" i="45"/>
  <c r="Z155" i="45"/>
  <c r="Y155" i="45"/>
  <c r="O155" i="45" s="1"/>
  <c r="U155" i="45"/>
  <c r="T155" i="45"/>
  <c r="P155" i="45"/>
  <c r="K155" i="45"/>
  <c r="D155" i="45"/>
  <c r="Z154" i="45"/>
  <c r="Y154" i="45"/>
  <c r="O154" i="45" s="1"/>
  <c r="U154" i="45"/>
  <c r="T154" i="45"/>
  <c r="P154" i="45"/>
  <c r="K154" i="45"/>
  <c r="D154" i="45"/>
  <c r="Z70" i="45"/>
  <c r="Y70" i="45"/>
  <c r="O70" i="45" s="1"/>
  <c r="U70" i="45"/>
  <c r="K70" i="45"/>
  <c r="G70" i="45"/>
  <c r="AA70" i="45" s="1"/>
  <c r="D70" i="45"/>
  <c r="Z116" i="45"/>
  <c r="Y116" i="45"/>
  <c r="O116" i="45" s="1"/>
  <c r="U116" i="45"/>
  <c r="P116" i="45"/>
  <c r="M116" i="45"/>
  <c r="L116" i="45"/>
  <c r="K116" i="45"/>
  <c r="G116" i="45"/>
  <c r="AA116" i="45" s="1"/>
  <c r="D116" i="45"/>
  <c r="Z117" i="45"/>
  <c r="Y117" i="45"/>
  <c r="O117" i="45" s="1"/>
  <c r="U117" i="45"/>
  <c r="P117" i="45"/>
  <c r="M117" i="45"/>
  <c r="L117" i="45"/>
  <c r="K117" i="45"/>
  <c r="G117" i="45"/>
  <c r="AA117" i="45" s="1"/>
  <c r="D117" i="45"/>
  <c r="K108" i="45"/>
  <c r="L108" i="45"/>
  <c r="M108" i="45"/>
  <c r="Q163" i="45" l="1"/>
  <c r="Q162" i="45"/>
  <c r="X162" i="45" s="1"/>
  <c r="Q161" i="45"/>
  <c r="X161" i="45" s="1"/>
  <c r="X163" i="45"/>
  <c r="Q160" i="45"/>
  <c r="X160" i="45" s="1"/>
  <c r="Q159" i="45"/>
  <c r="X159" i="45" s="1"/>
  <c r="Q158" i="45"/>
  <c r="X158" i="45" s="1"/>
  <c r="Q156" i="45"/>
  <c r="X156" i="45" s="1"/>
  <c r="Q157" i="45"/>
  <c r="X157" i="45" s="1"/>
  <c r="Q154" i="45"/>
  <c r="X154" i="45" s="1"/>
  <c r="Q155" i="45"/>
  <c r="X155" i="45" s="1"/>
  <c r="P70" i="45"/>
  <c r="Q116" i="45"/>
  <c r="X116" i="45" s="1"/>
  <c r="Q70" i="45"/>
  <c r="Q117" i="45"/>
  <c r="X117" i="45" s="1"/>
  <c r="Z69" i="45"/>
  <c r="Y69" i="45"/>
  <c r="O69" i="45" s="1"/>
  <c r="U69" i="45"/>
  <c r="K69" i="45"/>
  <c r="G69" i="45"/>
  <c r="AA69" i="45" s="1"/>
  <c r="D69" i="45"/>
  <c r="AA115" i="45"/>
  <c r="Z115" i="45"/>
  <c r="Y115" i="45"/>
  <c r="O115" i="45" s="1"/>
  <c r="Q115" i="45" s="1"/>
  <c r="U115" i="45"/>
  <c r="P115" i="45"/>
  <c r="M115" i="45"/>
  <c r="L115" i="45"/>
  <c r="K115" i="45"/>
  <c r="D115" i="45"/>
  <c r="E124" i="64"/>
  <c r="E123" i="64"/>
  <c r="E110" i="64"/>
  <c r="E109" i="64"/>
  <c r="X70" i="45" l="1"/>
  <c r="P69" i="45"/>
  <c r="Q69" i="45"/>
  <c r="X115" i="45"/>
  <c r="E104" i="64"/>
  <c r="E103" i="64"/>
  <c r="E94" i="64"/>
  <c r="E93" i="64"/>
  <c r="E68" i="64"/>
  <c r="E67" i="64"/>
  <c r="E88" i="64"/>
  <c r="E87" i="64"/>
  <c r="G3" i="64"/>
  <c r="G4" i="64" s="1"/>
  <c r="G5" i="64" s="1"/>
  <c r="G6" i="64" s="1"/>
  <c r="G7" i="64" s="1"/>
  <c r="G8" i="64" s="1"/>
  <c r="G9" i="64" s="1"/>
  <c r="G10" i="64" s="1"/>
  <c r="G11" i="64" s="1"/>
  <c r="G12" i="64" s="1"/>
  <c r="G13" i="64" s="1"/>
  <c r="G14" i="64" s="1"/>
  <c r="G15" i="64" s="1"/>
  <c r="G16" i="64" s="1"/>
  <c r="G17" i="64" s="1"/>
  <c r="G18" i="64" s="1"/>
  <c r="G19" i="64" s="1"/>
  <c r="G20" i="64" s="1"/>
  <c r="G21" i="64" s="1"/>
  <c r="G22" i="64" s="1"/>
  <c r="G23" i="64" s="1"/>
  <c r="G24" i="64" s="1"/>
  <c r="G25" i="64" s="1"/>
  <c r="G26" i="64" s="1"/>
  <c r="G27" i="64" s="1"/>
  <c r="G28" i="64" s="1"/>
  <c r="G29" i="64" s="1"/>
  <c r="G30" i="64" s="1"/>
  <c r="G31" i="64" s="1"/>
  <c r="G32" i="64" s="1"/>
  <c r="G33" i="64" s="1"/>
  <c r="G34" i="64" s="1"/>
  <c r="G35" i="64" s="1"/>
  <c r="G36" i="64" s="1"/>
  <c r="G37" i="64" s="1"/>
  <c r="G38" i="64" s="1"/>
  <c r="G39" i="64" s="1"/>
  <c r="G40" i="64" s="1"/>
  <c r="G41" i="64" s="1"/>
  <c r="G42" i="64" s="1"/>
  <c r="G43" i="64" s="1"/>
  <c r="G44" i="64" s="1"/>
  <c r="G45" i="64" s="1"/>
  <c r="G46" i="64" s="1"/>
  <c r="G47" i="64" s="1"/>
  <c r="G48" i="64" s="1"/>
  <c r="G49" i="64" s="1"/>
  <c r="G50" i="64" s="1"/>
  <c r="G51" i="64" s="1"/>
  <c r="G52" i="64" s="1"/>
  <c r="G53" i="64" s="1"/>
  <c r="G54" i="64" s="1"/>
  <c r="G55" i="64" s="1"/>
  <c r="G56" i="64" s="1"/>
  <c r="G57" i="64" s="1"/>
  <c r="G58" i="64" s="1"/>
  <c r="G59" i="64" s="1"/>
  <c r="G60" i="64" s="1"/>
  <c r="G61" i="64" s="1"/>
  <c r="G62" i="64" s="1"/>
  <c r="G63" i="64" s="1"/>
  <c r="G64" i="64" s="1"/>
  <c r="G65" i="64" s="1"/>
  <c r="G66" i="64" s="1"/>
  <c r="G67" i="64" s="1"/>
  <c r="G68" i="64" s="1"/>
  <c r="G69" i="64" s="1"/>
  <c r="G70" i="64" s="1"/>
  <c r="G71" i="64" s="1"/>
  <c r="G72" i="64" s="1"/>
  <c r="G73" i="64" s="1"/>
  <c r="G74" i="64" s="1"/>
  <c r="G75" i="64" s="1"/>
  <c r="G76" i="64" s="1"/>
  <c r="G77" i="64" s="1"/>
  <c r="G78" i="64" s="1"/>
  <c r="G79" i="64" s="1"/>
  <c r="G80" i="64" s="1"/>
  <c r="G81" i="64" s="1"/>
  <c r="G82" i="64" s="1"/>
  <c r="G83" i="64" s="1"/>
  <c r="G84" i="64" s="1"/>
  <c r="G85" i="64" s="1"/>
  <c r="G86" i="64" s="1"/>
  <c r="G87" i="64" s="1"/>
  <c r="G88" i="64" s="1"/>
  <c r="G89" i="64" s="1"/>
  <c r="G90" i="64" s="1"/>
  <c r="G91" i="64" s="1"/>
  <c r="G92" i="64" s="1"/>
  <c r="G93" i="64" s="1"/>
  <c r="G94" i="64" s="1"/>
  <c r="G95" i="64" s="1"/>
  <c r="G96" i="64" s="1"/>
  <c r="G97" i="64" s="1"/>
  <c r="G98" i="64" s="1"/>
  <c r="G99" i="64" s="1"/>
  <c r="D2" i="64"/>
  <c r="D3" i="64" s="1"/>
  <c r="X69" i="45" l="1"/>
  <c r="G100" i="64"/>
  <c r="G101" i="64" s="1"/>
  <c r="G102" i="64" s="1"/>
  <c r="G103" i="64" s="1"/>
  <c r="G104" i="64" s="1"/>
  <c r="G105" i="64" s="1"/>
  <c r="G106" i="64" s="1"/>
  <c r="G107" i="64" s="1"/>
  <c r="G108" i="64" s="1"/>
  <c r="G109" i="64" s="1"/>
  <c r="G110" i="64" s="1"/>
  <c r="G111" i="64" s="1"/>
  <c r="G112" i="64" s="1"/>
  <c r="G113" i="64" s="1"/>
  <c r="G114" i="64" s="1"/>
  <c r="G115" i="64" s="1"/>
  <c r="G116" i="64" s="1"/>
  <c r="K2" i="64"/>
  <c r="K3" i="64" s="1"/>
  <c r="K4" i="64" s="1"/>
  <c r="K5" i="64" s="1"/>
  <c r="K6" i="64" s="1"/>
  <c r="K7" i="64" s="1"/>
  <c r="K8" i="64" s="1"/>
  <c r="K9" i="64" s="1"/>
  <c r="K10" i="64" s="1"/>
  <c r="K11" i="64" s="1"/>
  <c r="K12" i="64" s="1"/>
  <c r="K13" i="64" s="1"/>
  <c r="K14" i="64" s="1"/>
  <c r="K15" i="64" s="1"/>
  <c r="K16" i="64" s="1"/>
  <c r="K17" i="64" s="1"/>
  <c r="K18" i="64" s="1"/>
  <c r="K19" i="64" s="1"/>
  <c r="K20" i="64" s="1"/>
  <c r="K21" i="64" s="1"/>
  <c r="K22" i="64" s="1"/>
  <c r="K23" i="64" s="1"/>
  <c r="K24" i="64" s="1"/>
  <c r="K25" i="64" s="1"/>
  <c r="K26" i="64" s="1"/>
  <c r="K27" i="64" s="1"/>
  <c r="K28" i="64" s="1"/>
  <c r="K29" i="64" s="1"/>
  <c r="K30" i="64" s="1"/>
  <c r="K31" i="64" s="1"/>
  <c r="K32" i="64" s="1"/>
  <c r="K33" i="64" s="1"/>
  <c r="K34" i="64" s="1"/>
  <c r="K35" i="64" s="1"/>
  <c r="K36" i="64" s="1"/>
  <c r="K37" i="64" s="1"/>
  <c r="K38" i="64" s="1"/>
  <c r="K39" i="64" s="1"/>
  <c r="K40" i="64" s="1"/>
  <c r="K41" i="64" s="1"/>
  <c r="K42" i="64" s="1"/>
  <c r="K43" i="64" s="1"/>
  <c r="K44" i="64" s="1"/>
  <c r="K45" i="64" s="1"/>
  <c r="K46" i="64" s="1"/>
  <c r="K47" i="64" s="1"/>
  <c r="K48" i="64" s="1"/>
  <c r="K49" i="64" s="1"/>
  <c r="K50" i="64" s="1"/>
  <c r="K51" i="64" s="1"/>
  <c r="K52" i="64" s="1"/>
  <c r="K53" i="64" s="1"/>
  <c r="K54" i="64" s="1"/>
  <c r="K55" i="64" s="1"/>
  <c r="K56" i="64" s="1"/>
  <c r="K57" i="64" s="1"/>
  <c r="K58" i="64" s="1"/>
  <c r="K59" i="64" s="1"/>
  <c r="K60" i="64" s="1"/>
  <c r="K61" i="64" s="1"/>
  <c r="K62" i="64" s="1"/>
  <c r="K63" i="64" s="1"/>
  <c r="K64" i="64" s="1"/>
  <c r="K65" i="64" s="1"/>
  <c r="K66" i="64" s="1"/>
  <c r="K67" i="64" s="1"/>
  <c r="K68" i="64" s="1"/>
  <c r="K69" i="64" s="1"/>
  <c r="K70" i="64" s="1"/>
  <c r="K71" i="64" s="1"/>
  <c r="K72" i="64" s="1"/>
  <c r="K73" i="64" s="1"/>
  <c r="K74" i="64" s="1"/>
  <c r="K75" i="64" s="1"/>
  <c r="K76" i="64" s="1"/>
  <c r="K77" i="64" s="1"/>
  <c r="K78" i="64" s="1"/>
  <c r="K79" i="64" s="1"/>
  <c r="K80" i="64" s="1"/>
  <c r="K81" i="64" s="1"/>
  <c r="K82" i="64" s="1"/>
  <c r="K83" i="64" s="1"/>
  <c r="K84" i="64" s="1"/>
  <c r="K85" i="64" s="1"/>
  <c r="K86" i="64" s="1"/>
  <c r="K87" i="64" s="1"/>
  <c r="K88" i="64" s="1"/>
  <c r="K89" i="64" s="1"/>
  <c r="K90" i="64" s="1"/>
  <c r="K91" i="64" s="1"/>
  <c r="K92" i="64" s="1"/>
  <c r="K93" i="64" s="1"/>
  <c r="K94" i="64" s="1"/>
  <c r="K95" i="64" s="1"/>
  <c r="K96" i="64" s="1"/>
  <c r="K97" i="64" s="1"/>
  <c r="K98" i="64" s="1"/>
  <c r="K99" i="64" s="1"/>
  <c r="K100" i="64" s="1"/>
  <c r="K102" i="64" l="1"/>
  <c r="K101" i="64"/>
  <c r="G117" i="64"/>
  <c r="G118" i="64" s="1"/>
  <c r="G119" i="64" s="1"/>
  <c r="G120" i="64" s="1"/>
  <c r="G121" i="64" s="1"/>
  <c r="G122" i="64" s="1"/>
  <c r="G123" i="64" s="1"/>
  <c r="G124" i="64" s="1"/>
  <c r="G125" i="64" s="1"/>
  <c r="G126" i="64" s="1"/>
  <c r="G127" i="64" s="1"/>
  <c r="G128" i="64" s="1"/>
  <c r="G129" i="64" s="1"/>
  <c r="Z112" i="45"/>
  <c r="Y112" i="45"/>
  <c r="O112" i="45" s="1"/>
  <c r="U112" i="45"/>
  <c r="P112" i="45"/>
  <c r="M112" i="45"/>
  <c r="L112" i="45"/>
  <c r="K112" i="45"/>
  <c r="G112" i="45"/>
  <c r="AA112" i="45" s="1"/>
  <c r="D112" i="45"/>
  <c r="Z111" i="45"/>
  <c r="Y111" i="45"/>
  <c r="O111" i="45" s="1"/>
  <c r="U111" i="45"/>
  <c r="P111" i="45"/>
  <c r="M111" i="45"/>
  <c r="L111" i="45"/>
  <c r="K111" i="45"/>
  <c r="G111" i="45"/>
  <c r="AA111" i="45" s="1"/>
  <c r="D111" i="45"/>
  <c r="Z113" i="45"/>
  <c r="Y113" i="45"/>
  <c r="O113" i="45" s="1"/>
  <c r="U113" i="45"/>
  <c r="P113" i="45"/>
  <c r="M113" i="45"/>
  <c r="L113" i="45"/>
  <c r="K113" i="45"/>
  <c r="G113" i="45"/>
  <c r="AA113" i="45" s="1"/>
  <c r="D113" i="45"/>
  <c r="Z65" i="63"/>
  <c r="Y65" i="63"/>
  <c r="U65" i="63"/>
  <c r="Q65" i="63"/>
  <c r="O65" i="63"/>
  <c r="K65" i="63"/>
  <c r="Z114" i="45"/>
  <c r="Y114" i="45"/>
  <c r="O114" i="45" s="1"/>
  <c r="U114" i="45"/>
  <c r="P114" i="45"/>
  <c r="M114" i="45"/>
  <c r="L114" i="45"/>
  <c r="K114" i="45"/>
  <c r="G114" i="45"/>
  <c r="AA114" i="45" s="1"/>
  <c r="D114" i="45"/>
  <c r="G130" i="64" l="1"/>
  <c r="G131" i="64" s="1"/>
  <c r="G132" i="64" s="1"/>
  <c r="G133" i="64" s="1"/>
  <c r="G134" i="64" s="1"/>
  <c r="G135" i="64" s="1"/>
  <c r="G136" i="64" s="1"/>
  <c r="G137" i="64" s="1"/>
  <c r="G138" i="64" s="1"/>
  <c r="G139" i="64" s="1"/>
  <c r="G140" i="64" s="1"/>
  <c r="G141" i="64" s="1"/>
  <c r="G142" i="64" s="1"/>
  <c r="G143" i="64" s="1"/>
  <c r="G144" i="64" s="1"/>
  <c r="G145" i="64" s="1"/>
  <c r="G146" i="64" s="1"/>
  <c r="G147" i="64" s="1"/>
  <c r="G148" i="64" s="1"/>
  <c r="G149" i="64" s="1"/>
  <c r="G150" i="64" s="1"/>
  <c r="G151" i="64" s="1"/>
  <c r="G152" i="64" s="1"/>
  <c r="G153" i="64" s="1"/>
  <c r="G154" i="64" s="1"/>
  <c r="G155" i="64" s="1"/>
  <c r="G156" i="64" s="1"/>
  <c r="G157" i="64" s="1"/>
  <c r="G158" i="64" s="1"/>
  <c r="G159" i="64" s="1"/>
  <c r="G160" i="64" s="1"/>
  <c r="G161" i="64" s="1"/>
  <c r="G162" i="64" s="1"/>
  <c r="G163" i="64" s="1"/>
  <c r="G164" i="64" s="1"/>
  <c r="G165" i="64" s="1"/>
  <c r="G166" i="64" s="1"/>
  <c r="G167" i="64" s="1"/>
  <c r="G168" i="64" s="1"/>
  <c r="G169" i="64" s="1"/>
  <c r="G170" i="64" s="1"/>
  <c r="G171" i="64" s="1"/>
  <c r="G172" i="64" s="1"/>
  <c r="G173" i="64" s="1"/>
  <c r="G174" i="64" s="1"/>
  <c r="G175" i="64" s="1"/>
  <c r="G176" i="64" s="1"/>
  <c r="G177" i="64" s="1"/>
  <c r="G178" i="64" s="1"/>
  <c r="G179" i="64" s="1"/>
  <c r="G180" i="64" s="1"/>
  <c r="G181" i="64" s="1"/>
  <c r="G182" i="64" s="1"/>
  <c r="G183" i="64" s="1"/>
  <c r="G184" i="64" s="1"/>
  <c r="G185" i="64" s="1"/>
  <c r="G186" i="64" s="1"/>
  <c r="G187" i="64" s="1"/>
  <c r="G188" i="64" s="1"/>
  <c r="G189" i="64" s="1"/>
  <c r="G190" i="64" s="1"/>
  <c r="G191" i="64" s="1"/>
  <c r="G192" i="64" s="1"/>
  <c r="G193" i="64" s="1"/>
  <c r="G194" i="64" s="1"/>
  <c r="G195" i="64" s="1"/>
  <c r="G196" i="64" s="1"/>
  <c r="G197" i="64" s="1"/>
  <c r="G198" i="64" s="1"/>
  <c r="G199" i="64" s="1"/>
  <c r="G200" i="64" s="1"/>
  <c r="G201" i="64" s="1"/>
  <c r="G202" i="64" s="1"/>
  <c r="G203" i="64" s="1"/>
  <c r="G204" i="64" s="1"/>
  <c r="G205" i="64" s="1"/>
  <c r="G206" i="64" s="1"/>
  <c r="G207" i="64" s="1"/>
  <c r="G208" i="64" s="1"/>
  <c r="G209" i="64" s="1"/>
  <c r="G210" i="64" s="1"/>
  <c r="G211" i="64" s="1"/>
  <c r="G212" i="64" s="1"/>
  <c r="G213" i="64" s="1"/>
  <c r="G214" i="64" s="1"/>
  <c r="G215" i="64" s="1"/>
  <c r="G216" i="64" s="1"/>
  <c r="G217" i="64" s="1"/>
  <c r="G218" i="64" s="1"/>
  <c r="G219" i="64" s="1"/>
  <c r="G220" i="64" s="1"/>
  <c r="G221" i="64" s="1"/>
  <c r="G222" i="64" s="1"/>
  <c r="G223" i="64" s="1"/>
  <c r="G224" i="64" s="1"/>
  <c r="G225" i="64" s="1"/>
  <c r="G226" i="64" s="1"/>
  <c r="G227" i="64" s="1"/>
  <c r="G228" i="64" s="1"/>
  <c r="G229" i="64" s="1"/>
  <c r="G230" i="64" s="1"/>
  <c r="G231" i="64" s="1"/>
  <c r="G232" i="64" s="1"/>
  <c r="G233" i="64" s="1"/>
  <c r="G234" i="64" s="1"/>
  <c r="G235" i="64" s="1"/>
  <c r="G236" i="64" s="1"/>
  <c r="G237" i="64" s="1"/>
  <c r="G238" i="64" s="1"/>
  <c r="G239" i="64" s="1"/>
  <c r="G240" i="64" s="1"/>
  <c r="G241" i="64" s="1"/>
  <c r="G242" i="64" s="1"/>
  <c r="G243" i="64" s="1"/>
  <c r="G244" i="64" s="1"/>
  <c r="G245" i="64" s="1"/>
  <c r="G246" i="64" s="1"/>
  <c r="G247" i="64" s="1"/>
  <c r="G248" i="64" s="1"/>
  <c r="G249" i="64" s="1"/>
  <c r="G250" i="64" s="1"/>
  <c r="G251" i="64" s="1"/>
  <c r="G252" i="64" s="1"/>
  <c r="G253" i="64" s="1"/>
  <c r="G254" i="64" s="1"/>
  <c r="G255" i="64" s="1"/>
  <c r="G256" i="64" s="1"/>
  <c r="G257" i="64" s="1"/>
  <c r="G258" i="64" s="1"/>
  <c r="G259" i="64" s="1"/>
  <c r="G260" i="64" s="1"/>
  <c r="G261" i="64" s="1"/>
  <c r="G262" i="64" s="1"/>
  <c r="G263" i="64" s="1"/>
  <c r="G264" i="64" s="1"/>
  <c r="G265" i="64" s="1"/>
  <c r="G266" i="64" s="1"/>
  <c r="G267" i="64" s="1"/>
  <c r="G268" i="64" s="1"/>
  <c r="G269" i="64" s="1"/>
  <c r="G270" i="64" s="1"/>
  <c r="G271" i="64" s="1"/>
  <c r="G272" i="64" s="1"/>
  <c r="G273" i="64" s="1"/>
  <c r="G274" i="64" s="1"/>
  <c r="G275" i="64" s="1"/>
  <c r="G276" i="64" s="1"/>
  <c r="G277" i="64" s="1"/>
  <c r="G278" i="64" s="1"/>
  <c r="G279" i="64" s="1"/>
  <c r="G280" i="64" s="1"/>
  <c r="G281" i="64" s="1"/>
  <c r="G282" i="64" s="1"/>
  <c r="G283" i="64" s="1"/>
  <c r="G284" i="64" s="1"/>
  <c r="G285" i="64" s="1"/>
  <c r="G286" i="64" s="1"/>
  <c r="G287" i="64" s="1"/>
  <c r="G288" i="64" s="1"/>
  <c r="G289" i="64" s="1"/>
  <c r="G290" i="64" s="1"/>
  <c r="G291" i="64" s="1"/>
  <c r="G292" i="64" s="1"/>
  <c r="G293" i="64" s="1"/>
  <c r="G294" i="64" s="1"/>
  <c r="G295" i="64" s="1"/>
  <c r="G296" i="64" s="1"/>
  <c r="G297" i="64" s="1"/>
  <c r="G298" i="64" s="1"/>
  <c r="G299" i="64" s="1"/>
  <c r="G300" i="64" s="1"/>
  <c r="G301" i="64" s="1"/>
  <c r="G302" i="64" s="1"/>
  <c r="G303" i="64" s="1"/>
  <c r="G304" i="64" s="1"/>
  <c r="G305" i="64" s="1"/>
  <c r="G306" i="64" s="1"/>
  <c r="G307" i="64" s="1"/>
  <c r="G308" i="64" s="1"/>
  <c r="G309" i="64" s="1"/>
  <c r="G310" i="64" s="1"/>
  <c r="G311" i="64" s="1"/>
  <c r="G312" i="64" s="1"/>
  <c r="G313" i="64" s="1"/>
  <c r="G314" i="64" s="1"/>
  <c r="G315" i="64" s="1"/>
  <c r="G316" i="64" s="1"/>
  <c r="G317" i="64" s="1"/>
  <c r="G318" i="64" s="1"/>
  <c r="G319" i="64" s="1"/>
  <c r="G320" i="64" s="1"/>
  <c r="G321" i="64" s="1"/>
  <c r="G322" i="64" s="1"/>
  <c r="G323" i="64" s="1"/>
  <c r="G324" i="64" s="1"/>
  <c r="G325" i="64" s="1"/>
  <c r="G326" i="64" s="1"/>
  <c r="G327" i="64" s="1"/>
  <c r="G328" i="64" s="1"/>
  <c r="G329" i="64" s="1"/>
  <c r="G330" i="64" s="1"/>
  <c r="G331" i="64" s="1"/>
  <c r="G332" i="64" s="1"/>
  <c r="G333" i="64" s="1"/>
  <c r="G334" i="64" s="1"/>
  <c r="G335" i="64" s="1"/>
  <c r="G336" i="64" s="1"/>
  <c r="G337" i="64" s="1"/>
  <c r="G338" i="64" s="1"/>
  <c r="G339" i="64" s="1"/>
  <c r="G340" i="64" s="1"/>
  <c r="G341" i="64" s="1"/>
  <c r="G342" i="64" s="1"/>
  <c r="G343" i="64" s="1"/>
  <c r="G344" i="64" s="1"/>
  <c r="G345" i="64" s="1"/>
  <c r="G346" i="64" s="1"/>
  <c r="G347" i="64" s="1"/>
  <c r="G348" i="64" s="1"/>
  <c r="G349" i="64" s="1"/>
  <c r="G350" i="64" s="1"/>
  <c r="G351" i="64" s="1"/>
  <c r="G352" i="64" s="1"/>
  <c r="G353" i="64" s="1"/>
  <c r="G354" i="64" s="1"/>
  <c r="G355" i="64" s="1"/>
  <c r="G356" i="64" s="1"/>
  <c r="G357" i="64" s="1"/>
  <c r="G358" i="64" s="1"/>
  <c r="G359" i="64" s="1"/>
  <c r="G360" i="64" s="1"/>
  <c r="G361" i="64" s="1"/>
  <c r="G362" i="64" s="1"/>
  <c r="G363" i="64" s="1"/>
  <c r="G364" i="64" s="1"/>
  <c r="G365" i="64" s="1"/>
  <c r="G366" i="64" s="1"/>
  <c r="G367" i="64" s="1"/>
  <c r="G368" i="64" s="1"/>
  <c r="G369" i="64" s="1"/>
  <c r="G370" i="64" s="1"/>
  <c r="G371" i="64" s="1"/>
  <c r="G372" i="64" s="1"/>
  <c r="G373" i="64" s="1"/>
  <c r="G374" i="64" s="1"/>
  <c r="G375" i="64" s="1"/>
  <c r="G376" i="64" s="1"/>
  <c r="G377" i="64" s="1"/>
  <c r="G378" i="64" s="1"/>
  <c r="G379" i="64" s="1"/>
  <c r="G380" i="64" s="1"/>
  <c r="G381" i="64" s="1"/>
  <c r="G382" i="64" s="1"/>
  <c r="G383" i="64" s="1"/>
  <c r="G384" i="64" s="1"/>
  <c r="G385" i="64" s="1"/>
  <c r="G386" i="64" s="1"/>
  <c r="G387" i="64" s="1"/>
  <c r="G388" i="64" s="1"/>
  <c r="G389" i="64" s="1"/>
  <c r="G390" i="64" s="1"/>
  <c r="G391" i="64" s="1"/>
  <c r="G392" i="64" s="1"/>
  <c r="G393" i="64" s="1"/>
  <c r="G394" i="64" s="1"/>
  <c r="G395" i="64" s="1"/>
  <c r="G396" i="64" s="1"/>
  <c r="G397" i="64" s="1"/>
  <c r="G398" i="64" s="1"/>
  <c r="G399" i="64" s="1"/>
  <c r="G400" i="64" s="1"/>
  <c r="G401" i="64" s="1"/>
  <c r="G402" i="64" s="1"/>
  <c r="G403" i="64" s="1"/>
  <c r="G404" i="64" s="1"/>
  <c r="G405" i="64" s="1"/>
  <c r="G406" i="64" s="1"/>
  <c r="G407" i="64" s="1"/>
  <c r="G408" i="64" s="1"/>
  <c r="G409" i="64" s="1"/>
  <c r="G410" i="64" s="1"/>
  <c r="G411" i="64" s="1"/>
  <c r="G412" i="64" s="1"/>
  <c r="G413" i="64" s="1"/>
  <c r="G414" i="64" s="1"/>
  <c r="G415" i="64" s="1"/>
  <c r="G416" i="64" s="1"/>
  <c r="G417" i="64" s="1"/>
  <c r="G418" i="64" s="1"/>
  <c r="G419" i="64" s="1"/>
  <c r="G420" i="64" s="1"/>
  <c r="G421" i="64" s="1"/>
  <c r="G422" i="64" s="1"/>
  <c r="G423" i="64" s="1"/>
  <c r="G424" i="64" s="1"/>
  <c r="G425" i="64" s="1"/>
  <c r="G426" i="64" s="1"/>
  <c r="G427" i="64" s="1"/>
  <c r="G428" i="64" s="1"/>
  <c r="G429" i="64" s="1"/>
  <c r="G430" i="64" s="1"/>
  <c r="G431" i="64" s="1"/>
  <c r="G432" i="64" s="1"/>
  <c r="G433" i="64" s="1"/>
  <c r="G434" i="64" s="1"/>
  <c r="G435" i="64" s="1"/>
  <c r="G436" i="64" s="1"/>
  <c r="G437" i="64" s="1"/>
  <c r="G438" i="64" s="1"/>
  <c r="G439" i="64" s="1"/>
  <c r="G440" i="64" s="1"/>
  <c r="G441" i="64" s="1"/>
  <c r="G442" i="64" s="1"/>
  <c r="G443" i="64" s="1"/>
  <c r="G444" i="64" s="1"/>
  <c r="G445" i="64" s="1"/>
  <c r="G446" i="64" s="1"/>
  <c r="G447" i="64" s="1"/>
  <c r="G448" i="64" s="1"/>
  <c r="G449" i="64" s="1"/>
  <c r="G450" i="64" s="1"/>
  <c r="G451" i="64" s="1"/>
  <c r="G452" i="64" s="1"/>
  <c r="G453" i="64" s="1"/>
  <c r="G454" i="64" s="1"/>
  <c r="G455" i="64" s="1"/>
  <c r="G456" i="64" s="1"/>
  <c r="G457" i="64" s="1"/>
  <c r="G458" i="64" s="1"/>
  <c r="G459" i="64" s="1"/>
  <c r="G460" i="64" s="1"/>
  <c r="G461" i="64" s="1"/>
  <c r="G462" i="64" s="1"/>
  <c r="G463" i="64" s="1"/>
  <c r="G464" i="64" s="1"/>
  <c r="G465" i="64" s="1"/>
  <c r="G466" i="64" s="1"/>
  <c r="G467" i="64" s="1"/>
  <c r="G468" i="64" s="1"/>
  <c r="G469" i="64" s="1"/>
  <c r="G470" i="64" s="1"/>
  <c r="G471" i="64" s="1"/>
  <c r="G472" i="64" s="1"/>
  <c r="G473" i="64" s="1"/>
  <c r="G474" i="64" s="1"/>
  <c r="G475" i="64" s="1"/>
  <c r="G476" i="64" s="1"/>
  <c r="G477" i="64" s="1"/>
  <c r="G478" i="64" s="1"/>
  <c r="G479" i="64" s="1"/>
  <c r="G480" i="64" s="1"/>
  <c r="G481" i="64" s="1"/>
  <c r="G482" i="64" s="1"/>
  <c r="G483" i="64" s="1"/>
  <c r="G484" i="64" s="1"/>
  <c r="G485" i="64" s="1"/>
  <c r="G486" i="64" s="1"/>
  <c r="G487" i="64" s="1"/>
  <c r="G488" i="64" s="1"/>
  <c r="G489" i="64" s="1"/>
  <c r="G490" i="64" s="1"/>
  <c r="G491" i="64" s="1"/>
  <c r="G492" i="64" s="1"/>
  <c r="G493" i="64" s="1"/>
  <c r="G494" i="64" s="1"/>
  <c r="G495" i="64" s="1"/>
  <c r="G496" i="64" s="1"/>
  <c r="G497" i="64" s="1"/>
  <c r="G498" i="64" s="1"/>
  <c r="G499" i="64" s="1"/>
  <c r="G500" i="64" s="1"/>
  <c r="G501" i="64" s="1"/>
  <c r="G502" i="64" s="1"/>
  <c r="G503" i="64" s="1"/>
  <c r="G504" i="64" s="1"/>
  <c r="G505" i="64" s="1"/>
  <c r="G506" i="64" s="1"/>
  <c r="G507" i="64" s="1"/>
  <c r="G508" i="64" s="1"/>
  <c r="G509" i="64" s="1"/>
  <c r="G510" i="64" s="1"/>
  <c r="G511" i="64" s="1"/>
  <c r="G512" i="64" s="1"/>
  <c r="G513" i="64" s="1"/>
  <c r="G514" i="64" s="1"/>
  <c r="G515" i="64" s="1"/>
  <c r="G516" i="64" s="1"/>
  <c r="G517" i="64" s="1"/>
  <c r="G518" i="64" s="1"/>
  <c r="G519" i="64" s="1"/>
  <c r="G520" i="64" s="1"/>
  <c r="G521" i="64" s="1"/>
  <c r="G522" i="64" s="1"/>
  <c r="G523" i="64" s="1"/>
  <c r="G524" i="64" s="1"/>
  <c r="G525" i="64" s="1"/>
  <c r="G526" i="64" s="1"/>
  <c r="G527" i="64" s="1"/>
  <c r="G528" i="64" s="1"/>
  <c r="G529" i="64" s="1"/>
  <c r="G530" i="64" s="1"/>
  <c r="G531" i="64" s="1"/>
  <c r="G532" i="64" s="1"/>
  <c r="G533" i="64" s="1"/>
  <c r="G534" i="64" s="1"/>
  <c r="G535" i="64" s="1"/>
  <c r="G536" i="64" s="1"/>
  <c r="G537" i="64" s="1"/>
  <c r="G538" i="64" s="1"/>
  <c r="G539" i="64" s="1"/>
  <c r="G540" i="64" s="1"/>
  <c r="G541" i="64" s="1"/>
  <c r="G542" i="64" s="1"/>
  <c r="G543" i="64" s="1"/>
  <c r="G544" i="64" s="1"/>
  <c r="G545" i="64" s="1"/>
  <c r="G546" i="64" s="1"/>
  <c r="G547" i="64" s="1"/>
  <c r="G548" i="64" s="1"/>
  <c r="G549" i="64" s="1"/>
  <c r="G550" i="64" s="1"/>
  <c r="G551" i="64" s="1"/>
  <c r="G552" i="64" s="1"/>
  <c r="G553" i="64" s="1"/>
  <c r="G554" i="64" s="1"/>
  <c r="G555" i="64" s="1"/>
  <c r="G556" i="64" s="1"/>
  <c r="G557" i="64" s="1"/>
  <c r="G558" i="64" s="1"/>
  <c r="G559" i="64" s="1"/>
  <c r="G560" i="64" s="1"/>
  <c r="G561" i="64" s="1"/>
  <c r="G562" i="64" s="1"/>
  <c r="G563" i="64" s="1"/>
  <c r="G564" i="64" s="1"/>
  <c r="G565" i="64" s="1"/>
  <c r="G566" i="64" s="1"/>
  <c r="G567" i="64" s="1"/>
  <c r="G568" i="64" s="1"/>
  <c r="G569" i="64" s="1"/>
  <c r="G570" i="64" s="1"/>
  <c r="G571" i="64" s="1"/>
  <c r="G572" i="64" s="1"/>
  <c r="G573" i="64" s="1"/>
  <c r="G574" i="64" s="1"/>
  <c r="G575" i="64" s="1"/>
  <c r="G576" i="64" s="1"/>
  <c r="G577" i="64" s="1"/>
  <c r="G578" i="64" s="1"/>
  <c r="G579" i="64" s="1"/>
  <c r="G580" i="64" s="1"/>
  <c r="G581" i="64" s="1"/>
  <c r="G582" i="64" s="1"/>
  <c r="G583" i="64" s="1"/>
  <c r="G584" i="64" s="1"/>
  <c r="G585" i="64" s="1"/>
  <c r="G586" i="64" s="1"/>
  <c r="G587" i="64" s="1"/>
  <c r="G588" i="64" s="1"/>
  <c r="G589" i="64" s="1"/>
  <c r="G590" i="64" s="1"/>
  <c r="G591" i="64" s="1"/>
  <c r="G592" i="64" s="1"/>
  <c r="G593" i="64" s="1"/>
  <c r="G594" i="64" s="1"/>
  <c r="G595" i="64" s="1"/>
  <c r="G596" i="64" s="1"/>
  <c r="G597" i="64" s="1"/>
  <c r="G598" i="64" s="1"/>
  <c r="G599" i="64" s="1"/>
  <c r="G600" i="64" s="1"/>
  <c r="G601" i="64" s="1"/>
  <c r="G602" i="64" s="1"/>
  <c r="G603" i="64" s="1"/>
  <c r="G604" i="64" s="1"/>
  <c r="G605" i="64" s="1"/>
  <c r="G606" i="64" s="1"/>
  <c r="G607" i="64" s="1"/>
  <c r="G608" i="64" s="1"/>
  <c r="G609" i="64" s="1"/>
  <c r="G610" i="64" s="1"/>
  <c r="G611" i="64" s="1"/>
  <c r="G612" i="64" s="1"/>
  <c r="G613" i="64" s="1"/>
  <c r="G614" i="64" s="1"/>
  <c r="G615" i="64" s="1"/>
  <c r="G616" i="64" s="1"/>
  <c r="G617" i="64" s="1"/>
  <c r="G618" i="64" s="1"/>
  <c r="G619" i="64" s="1"/>
  <c r="G620" i="64" s="1"/>
  <c r="G621" i="64" s="1"/>
  <c r="G622" i="64" s="1"/>
  <c r="G623" i="64" s="1"/>
  <c r="G624" i="64" s="1"/>
  <c r="G625" i="64" s="1"/>
  <c r="G626" i="64" s="1"/>
  <c r="G627" i="64" s="1"/>
  <c r="G628" i="64" s="1"/>
  <c r="G629" i="64" s="1"/>
  <c r="G630" i="64" s="1"/>
  <c r="G631" i="64" s="1"/>
  <c r="G632" i="64" s="1"/>
  <c r="G633" i="64" s="1"/>
  <c r="G634" i="64" s="1"/>
  <c r="G635" i="64" s="1"/>
  <c r="G636" i="64" s="1"/>
  <c r="G637" i="64" s="1"/>
  <c r="G638" i="64" s="1"/>
  <c r="G639" i="64" s="1"/>
  <c r="G640" i="64" s="1"/>
  <c r="G641" i="64" s="1"/>
  <c r="G642" i="64" s="1"/>
  <c r="G643" i="64" s="1"/>
  <c r="G644" i="64" s="1"/>
  <c r="G645" i="64" s="1"/>
  <c r="G646" i="64" s="1"/>
  <c r="G647" i="64" s="1"/>
  <c r="G648" i="64" s="1"/>
  <c r="G649" i="64" s="1"/>
  <c r="G650" i="64" s="1"/>
  <c r="G651" i="64" s="1"/>
  <c r="G652" i="64" s="1"/>
  <c r="G653" i="64" s="1"/>
  <c r="G654" i="64" s="1"/>
  <c r="G655" i="64" s="1"/>
  <c r="K105" i="64"/>
  <c r="K103" i="64"/>
  <c r="K104" i="64" s="1"/>
  <c r="Q111" i="45"/>
  <c r="X111" i="45" s="1"/>
  <c r="Q112" i="45"/>
  <c r="X112" i="45" s="1"/>
  <c r="Q113" i="45"/>
  <c r="X113" i="45" s="1"/>
  <c r="Q114" i="45"/>
  <c r="X114" i="45" s="1"/>
  <c r="K107" i="64" l="1"/>
  <c r="K108" i="64" s="1"/>
  <c r="K106" i="64"/>
  <c r="R130" i="63"/>
  <c r="H130" i="63"/>
  <c r="G130" i="63"/>
  <c r="D109" i="45"/>
  <c r="G109" i="45"/>
  <c r="K109" i="45"/>
  <c r="L109" i="45"/>
  <c r="M109" i="45"/>
  <c r="P109" i="45"/>
  <c r="U109" i="45"/>
  <c r="Y109" i="45"/>
  <c r="O109" i="45" s="1"/>
  <c r="Z109" i="45"/>
  <c r="D110" i="45"/>
  <c r="K110" i="45"/>
  <c r="L110" i="45"/>
  <c r="M110" i="45"/>
  <c r="P110" i="45"/>
  <c r="U110" i="45"/>
  <c r="Y110" i="45"/>
  <c r="O110" i="45" s="1"/>
  <c r="Q110" i="45" s="1"/>
  <c r="Z110" i="45"/>
  <c r="Z104" i="63"/>
  <c r="Y104" i="63"/>
  <c r="O104" i="63" s="1"/>
  <c r="U104" i="63"/>
  <c r="P104" i="63"/>
  <c r="M104" i="63"/>
  <c r="L104" i="63"/>
  <c r="K104" i="63"/>
  <c r="G104" i="63"/>
  <c r="AA104" i="63" s="1"/>
  <c r="D104" i="63"/>
  <c r="Z103" i="63"/>
  <c r="Y103" i="63"/>
  <c r="O103" i="63" s="1"/>
  <c r="U103" i="63"/>
  <c r="P103" i="63"/>
  <c r="M103" i="63"/>
  <c r="L103" i="63"/>
  <c r="K103" i="63"/>
  <c r="G103" i="63"/>
  <c r="AA103" i="63" s="1"/>
  <c r="D103" i="63"/>
  <c r="K111" i="64" l="1"/>
  <c r="K112" i="64" s="1"/>
  <c r="K113" i="64" s="1"/>
  <c r="K114" i="64" s="1"/>
  <c r="K115" i="64" s="1"/>
  <c r="K116" i="64" s="1"/>
  <c r="K117" i="64" s="1"/>
  <c r="K118" i="64" s="1"/>
  <c r="K119" i="64" s="1"/>
  <c r="K120" i="64" s="1"/>
  <c r="K121" i="64" s="1"/>
  <c r="K122" i="64" s="1"/>
  <c r="K109" i="64"/>
  <c r="K110" i="64" s="1"/>
  <c r="Q103" i="63"/>
  <c r="X103" i="63" s="1"/>
  <c r="Q104" i="63"/>
  <c r="X104" i="63" s="1"/>
  <c r="Q109" i="45"/>
  <c r="X109" i="45" s="1"/>
  <c r="X110" i="45"/>
  <c r="K123" i="64" l="1"/>
  <c r="K124" i="64" s="1"/>
  <c r="K125" i="64" s="1"/>
  <c r="K126" i="64" s="1"/>
  <c r="K127" i="64" s="1"/>
  <c r="K128" i="64" s="1"/>
  <c r="K129" i="64" s="1"/>
  <c r="K130" i="64" s="1"/>
  <c r="K131" i="64" s="1"/>
  <c r="K132" i="64" s="1"/>
  <c r="K133" i="64" s="1"/>
  <c r="K134" i="64" s="1"/>
  <c r="K135" i="64" s="1"/>
  <c r="K136" i="64" s="1"/>
  <c r="K137" i="64" s="1"/>
  <c r="K138" i="64" s="1"/>
  <c r="K139" i="64" s="1"/>
  <c r="K140" i="64" s="1"/>
  <c r="K141" i="64" s="1"/>
  <c r="K142" i="64" s="1"/>
  <c r="K143" i="64" s="1"/>
  <c r="K144" i="64" s="1"/>
  <c r="K145" i="64" s="1"/>
  <c r="K146" i="64" s="1"/>
  <c r="K147" i="64" s="1"/>
  <c r="K148" i="64" s="1"/>
  <c r="K149" i="64" s="1"/>
  <c r="K150" i="64" s="1"/>
  <c r="K151" i="64" s="1"/>
  <c r="K152" i="64" s="1"/>
  <c r="K153" i="64" s="1"/>
  <c r="K154" i="64" s="1"/>
  <c r="K155" i="64" s="1"/>
  <c r="K156" i="64" s="1"/>
  <c r="K157" i="64" s="1"/>
  <c r="K158" i="64" s="1"/>
  <c r="K159" i="64" s="1"/>
  <c r="K160" i="64" s="1"/>
  <c r="K161" i="64" s="1"/>
  <c r="K162" i="64" s="1"/>
  <c r="K163" i="64" s="1"/>
  <c r="K164" i="64" s="1"/>
  <c r="K165" i="64" s="1"/>
  <c r="K166" i="64" s="1"/>
  <c r="K167" i="64" s="1"/>
  <c r="K168" i="64" s="1"/>
  <c r="K169" i="64" s="1"/>
  <c r="K170" i="64" s="1"/>
  <c r="K171" i="64" s="1"/>
  <c r="K172" i="64" s="1"/>
  <c r="K173" i="64" s="1"/>
  <c r="K174" i="64" s="1"/>
  <c r="K175" i="64" s="1"/>
  <c r="K176" i="64" s="1"/>
  <c r="K177" i="64" s="1"/>
  <c r="K178" i="64" s="1"/>
  <c r="K179" i="64" s="1"/>
  <c r="K180" i="64" s="1"/>
  <c r="K181" i="64" s="1"/>
  <c r="K182" i="64" s="1"/>
  <c r="K183" i="64" s="1"/>
  <c r="K184" i="64" s="1"/>
  <c r="K185" i="64" s="1"/>
  <c r="K186" i="64" s="1"/>
  <c r="K187" i="64" s="1"/>
  <c r="K188" i="64" s="1"/>
  <c r="K189" i="64" s="1"/>
  <c r="K190" i="64" s="1"/>
  <c r="K191" i="64" s="1"/>
  <c r="K192" i="64" s="1"/>
  <c r="K193" i="64" s="1"/>
  <c r="K194" i="64" s="1"/>
  <c r="K195" i="64" s="1"/>
  <c r="K196" i="64" s="1"/>
  <c r="K197" i="64" s="1"/>
  <c r="K198" i="64" s="1"/>
  <c r="K199" i="64" s="1"/>
  <c r="K200" i="64" s="1"/>
  <c r="K201" i="64" s="1"/>
  <c r="K202" i="64" s="1"/>
  <c r="K203" i="64" s="1"/>
  <c r="K204" i="64" s="1"/>
  <c r="K205" i="64" s="1"/>
  <c r="K206" i="64" s="1"/>
  <c r="K207" i="64" s="1"/>
  <c r="K208" i="64" s="1"/>
  <c r="K209" i="64" s="1"/>
  <c r="K210" i="64" s="1"/>
  <c r="K211" i="64" s="1"/>
  <c r="K212" i="64" s="1"/>
  <c r="K213" i="64" s="1"/>
  <c r="K214" i="64" s="1"/>
  <c r="K215" i="64" s="1"/>
  <c r="K216" i="64" s="1"/>
  <c r="K217" i="64" s="1"/>
  <c r="K218" i="64" s="1"/>
  <c r="K219" i="64" s="1"/>
  <c r="K220" i="64" s="1"/>
  <c r="K221" i="64" s="1"/>
  <c r="K222" i="64" s="1"/>
  <c r="K223" i="64" s="1"/>
  <c r="K224" i="64" s="1"/>
  <c r="K225" i="64" s="1"/>
  <c r="K226" i="64" s="1"/>
  <c r="K227" i="64" s="1"/>
  <c r="K228" i="64" s="1"/>
  <c r="K229" i="64" s="1"/>
  <c r="K230" i="64" s="1"/>
  <c r="K231" i="64" s="1"/>
  <c r="K232" i="64" s="1"/>
  <c r="K233" i="64" s="1"/>
  <c r="K234" i="64" s="1"/>
  <c r="K235" i="64" s="1"/>
  <c r="K236" i="64" s="1"/>
  <c r="K237" i="64" s="1"/>
  <c r="K238" i="64" s="1"/>
  <c r="K239" i="64" s="1"/>
  <c r="K240" i="64" s="1"/>
  <c r="K241" i="64" s="1"/>
  <c r="K242" i="64" s="1"/>
  <c r="K243" i="64" s="1"/>
  <c r="K244" i="64" s="1"/>
  <c r="K245" i="64" s="1"/>
  <c r="K246" i="64" s="1"/>
  <c r="K247" i="64" s="1"/>
  <c r="K248" i="64" s="1"/>
  <c r="K249" i="64" s="1"/>
  <c r="K250" i="64" s="1"/>
  <c r="K251" i="64" s="1"/>
  <c r="K252" i="64" s="1"/>
  <c r="K253" i="64" s="1"/>
  <c r="K254" i="64" s="1"/>
  <c r="K255" i="64" s="1"/>
  <c r="K256" i="64" s="1"/>
  <c r="K257" i="64" s="1"/>
  <c r="K258" i="64" s="1"/>
  <c r="K259" i="64" s="1"/>
  <c r="K260" i="64" s="1"/>
  <c r="K261" i="64" s="1"/>
  <c r="K262" i="64" s="1"/>
  <c r="K263" i="64" s="1"/>
  <c r="K264" i="64" s="1"/>
  <c r="K265" i="64" s="1"/>
  <c r="K266" i="64" s="1"/>
  <c r="K267" i="64" s="1"/>
  <c r="K268" i="64" s="1"/>
  <c r="K269" i="64" s="1"/>
  <c r="K270" i="64" s="1"/>
  <c r="K271" i="64" s="1"/>
  <c r="K272" i="64" s="1"/>
  <c r="K273" i="64" s="1"/>
  <c r="K274" i="64" s="1"/>
  <c r="K275" i="64" s="1"/>
  <c r="K276" i="64" s="1"/>
  <c r="K277" i="64" s="1"/>
  <c r="K278" i="64" s="1"/>
  <c r="K279" i="64" s="1"/>
  <c r="K280" i="64" s="1"/>
  <c r="K281" i="64" s="1"/>
  <c r="K282" i="64" s="1"/>
  <c r="K283" i="64" s="1"/>
  <c r="K284" i="64" s="1"/>
  <c r="K285" i="64" s="1"/>
  <c r="K286" i="64" s="1"/>
  <c r="K287" i="64" s="1"/>
  <c r="K288" i="64" s="1"/>
  <c r="K289" i="64" s="1"/>
  <c r="K290" i="64" s="1"/>
  <c r="K291" i="64" s="1"/>
  <c r="K292" i="64" s="1"/>
  <c r="K293" i="64" s="1"/>
  <c r="K294" i="64" s="1"/>
  <c r="K295" i="64" s="1"/>
  <c r="K296" i="64" s="1"/>
  <c r="K297" i="64" s="1"/>
  <c r="K298" i="64" s="1"/>
  <c r="K299" i="64" s="1"/>
  <c r="K300" i="64" s="1"/>
  <c r="K301" i="64" s="1"/>
  <c r="K302" i="64" s="1"/>
  <c r="K303" i="64" s="1"/>
  <c r="K304" i="64" s="1"/>
  <c r="K305" i="64" s="1"/>
  <c r="K306" i="64" s="1"/>
  <c r="K307" i="64" s="1"/>
  <c r="K308" i="64" s="1"/>
  <c r="K309" i="64" s="1"/>
  <c r="K310" i="64" s="1"/>
  <c r="K311" i="64" s="1"/>
  <c r="K312" i="64" s="1"/>
  <c r="K313" i="64" s="1"/>
  <c r="K314" i="64" s="1"/>
  <c r="K315" i="64" s="1"/>
  <c r="K316" i="64" s="1"/>
  <c r="K317" i="64" s="1"/>
  <c r="K318" i="64" s="1"/>
  <c r="K319" i="64" s="1"/>
  <c r="K320" i="64" s="1"/>
  <c r="K321" i="64" s="1"/>
  <c r="K322" i="64" s="1"/>
  <c r="K323" i="64" s="1"/>
  <c r="K324" i="64" s="1"/>
  <c r="K325" i="64" s="1"/>
  <c r="K326" i="64" s="1"/>
  <c r="K327" i="64" s="1"/>
  <c r="K328" i="64" s="1"/>
  <c r="K329" i="64" s="1"/>
  <c r="K330" i="64" s="1"/>
  <c r="K331" i="64" s="1"/>
  <c r="K332" i="64" s="1"/>
  <c r="K333" i="64" s="1"/>
  <c r="K334" i="64" s="1"/>
  <c r="K335" i="64" s="1"/>
  <c r="K336" i="64" s="1"/>
  <c r="K337" i="64" s="1"/>
  <c r="K338" i="64" s="1"/>
  <c r="K339" i="64" s="1"/>
  <c r="K340" i="64" s="1"/>
  <c r="K341" i="64" s="1"/>
  <c r="K342" i="64" s="1"/>
  <c r="K343" i="64" s="1"/>
  <c r="K344" i="64" s="1"/>
  <c r="K345" i="64" s="1"/>
  <c r="K346" i="64" s="1"/>
  <c r="K347" i="64" s="1"/>
  <c r="K348" i="64" s="1"/>
  <c r="K349" i="64" s="1"/>
  <c r="K350" i="64" s="1"/>
  <c r="K351" i="64" s="1"/>
  <c r="K352" i="64" s="1"/>
  <c r="K353" i="64" s="1"/>
  <c r="K354" i="64" s="1"/>
  <c r="K355" i="64" s="1"/>
  <c r="K356" i="64" s="1"/>
  <c r="K357" i="64" s="1"/>
  <c r="K358" i="64" s="1"/>
  <c r="K359" i="64" s="1"/>
  <c r="K360" i="64" s="1"/>
  <c r="K361" i="64" s="1"/>
  <c r="K362" i="64" s="1"/>
  <c r="K363" i="64" s="1"/>
  <c r="K364" i="64" s="1"/>
  <c r="K365" i="64" s="1"/>
  <c r="K366" i="64" s="1"/>
  <c r="K367" i="64" s="1"/>
  <c r="K368" i="64" s="1"/>
  <c r="K369" i="64" s="1"/>
  <c r="K370" i="64" s="1"/>
  <c r="K371" i="64" s="1"/>
  <c r="K372" i="64" s="1"/>
  <c r="K373" i="64" s="1"/>
  <c r="K374" i="64" s="1"/>
  <c r="K375" i="64" s="1"/>
  <c r="K376" i="64" s="1"/>
  <c r="K377" i="64" s="1"/>
  <c r="K378" i="64" s="1"/>
  <c r="K379" i="64" s="1"/>
  <c r="K380" i="64" s="1"/>
  <c r="K381" i="64" s="1"/>
  <c r="K382" i="64" s="1"/>
  <c r="K383" i="64" s="1"/>
  <c r="K384" i="64" s="1"/>
  <c r="K385" i="64" s="1"/>
  <c r="K386" i="64" s="1"/>
  <c r="K387" i="64" s="1"/>
  <c r="K388" i="64" s="1"/>
  <c r="K389" i="64" s="1"/>
  <c r="K390" i="64" s="1"/>
  <c r="K391" i="64" s="1"/>
  <c r="K392" i="64" s="1"/>
  <c r="K393" i="64" s="1"/>
  <c r="K394" i="64" s="1"/>
  <c r="K395" i="64" s="1"/>
  <c r="K396" i="64" s="1"/>
  <c r="K397" i="64" s="1"/>
  <c r="K398" i="64" s="1"/>
  <c r="K399" i="64" s="1"/>
  <c r="K400" i="64" s="1"/>
  <c r="K401" i="64" s="1"/>
  <c r="K402" i="64" s="1"/>
  <c r="K403" i="64" s="1"/>
  <c r="K404" i="64" s="1"/>
  <c r="K405" i="64" s="1"/>
  <c r="K406" i="64" s="1"/>
  <c r="K407" i="64" s="1"/>
  <c r="K408" i="64" s="1"/>
  <c r="K409" i="64" s="1"/>
  <c r="K410" i="64" s="1"/>
  <c r="K411" i="64" s="1"/>
  <c r="K412" i="64" s="1"/>
  <c r="K413" i="64" s="1"/>
  <c r="K414" i="64" s="1"/>
  <c r="K415" i="64" s="1"/>
  <c r="K416" i="64" s="1"/>
  <c r="K417" i="64" s="1"/>
  <c r="K418" i="64" s="1"/>
  <c r="K419" i="64" s="1"/>
  <c r="K420" i="64" s="1"/>
  <c r="K421" i="64" s="1"/>
  <c r="K422" i="64" s="1"/>
  <c r="K423" i="64" s="1"/>
  <c r="K424" i="64" s="1"/>
  <c r="K425" i="64" s="1"/>
  <c r="K426" i="64" s="1"/>
  <c r="K427" i="64" s="1"/>
  <c r="K428" i="64" s="1"/>
  <c r="K429" i="64" s="1"/>
  <c r="K430" i="64" s="1"/>
  <c r="K431" i="64" s="1"/>
  <c r="K432" i="64" s="1"/>
  <c r="K433" i="64" s="1"/>
  <c r="K434" i="64" s="1"/>
  <c r="K435" i="64" s="1"/>
  <c r="K436" i="64" s="1"/>
  <c r="K437" i="64" s="1"/>
  <c r="K438" i="64" s="1"/>
  <c r="K439" i="64" s="1"/>
  <c r="K440" i="64" s="1"/>
  <c r="K441" i="64" s="1"/>
  <c r="K442" i="64" s="1"/>
  <c r="K443" i="64" s="1"/>
  <c r="K444" i="64" s="1"/>
  <c r="K445" i="64" s="1"/>
  <c r="K446" i="64" s="1"/>
  <c r="K447" i="64" s="1"/>
  <c r="K448" i="64" s="1"/>
  <c r="K449" i="64" s="1"/>
  <c r="K450" i="64" s="1"/>
  <c r="K451" i="64" s="1"/>
  <c r="K452" i="64" s="1"/>
  <c r="K453" i="64" s="1"/>
  <c r="K454" i="64" s="1"/>
  <c r="K455" i="64" s="1"/>
  <c r="K456" i="64" s="1"/>
  <c r="K457" i="64" s="1"/>
  <c r="K458" i="64" s="1"/>
  <c r="K459" i="64" s="1"/>
  <c r="K460" i="64" s="1"/>
  <c r="K461" i="64" s="1"/>
  <c r="K462" i="64" s="1"/>
  <c r="K463" i="64" s="1"/>
  <c r="K464" i="64" s="1"/>
  <c r="K465" i="64" s="1"/>
  <c r="K466" i="64" s="1"/>
  <c r="K467" i="64" s="1"/>
  <c r="K468" i="64" s="1"/>
  <c r="K469" i="64" s="1"/>
  <c r="K470" i="64" s="1"/>
  <c r="K471" i="64" s="1"/>
  <c r="K472" i="64" s="1"/>
  <c r="K473" i="64" s="1"/>
  <c r="K474" i="64" s="1"/>
  <c r="K475" i="64" s="1"/>
  <c r="K476" i="64" s="1"/>
  <c r="K477" i="64" s="1"/>
  <c r="K478" i="64" s="1"/>
  <c r="K479" i="64" s="1"/>
  <c r="K480" i="64" s="1"/>
  <c r="K481" i="64" s="1"/>
  <c r="K482" i="64" s="1"/>
  <c r="K483" i="64" s="1"/>
  <c r="K484" i="64" s="1"/>
  <c r="K485" i="64" s="1"/>
  <c r="K486" i="64" s="1"/>
  <c r="K487" i="64" s="1"/>
  <c r="K488" i="64" s="1"/>
  <c r="K489" i="64" s="1"/>
  <c r="K490" i="64" s="1"/>
  <c r="K491" i="64" s="1"/>
  <c r="K492" i="64" s="1"/>
  <c r="K493" i="64" s="1"/>
  <c r="K494" i="64" s="1"/>
  <c r="K495" i="64" s="1"/>
  <c r="K496" i="64" s="1"/>
  <c r="K497" i="64" s="1"/>
  <c r="K498" i="64" s="1"/>
  <c r="K499" i="64" s="1"/>
  <c r="K500" i="64" s="1"/>
  <c r="K501" i="64" s="1"/>
  <c r="K502" i="64" s="1"/>
  <c r="K503" i="64" s="1"/>
  <c r="K504" i="64" s="1"/>
  <c r="K505" i="64" s="1"/>
  <c r="K506" i="64" s="1"/>
  <c r="K507" i="64" s="1"/>
  <c r="K508" i="64" s="1"/>
  <c r="K509" i="64" s="1"/>
  <c r="K510" i="64" s="1"/>
  <c r="K511" i="64" s="1"/>
  <c r="K512" i="64" s="1"/>
  <c r="K513" i="64" s="1"/>
  <c r="K514" i="64" s="1"/>
  <c r="K515" i="64" s="1"/>
  <c r="K516" i="64" s="1"/>
  <c r="K517" i="64" s="1"/>
  <c r="K518" i="64" s="1"/>
  <c r="K519" i="64" s="1"/>
  <c r="K520" i="64" s="1"/>
  <c r="K521" i="64" s="1"/>
  <c r="K522" i="64" s="1"/>
  <c r="K523" i="64" s="1"/>
  <c r="K524" i="64" s="1"/>
  <c r="K525" i="64" s="1"/>
  <c r="K526" i="64" s="1"/>
  <c r="K527" i="64" s="1"/>
  <c r="K528" i="64" s="1"/>
  <c r="K529" i="64" s="1"/>
  <c r="K530" i="64" s="1"/>
  <c r="K531" i="64" s="1"/>
  <c r="K532" i="64" s="1"/>
  <c r="K533" i="64" s="1"/>
  <c r="K534" i="64" s="1"/>
  <c r="K535" i="64" s="1"/>
  <c r="K536" i="64" s="1"/>
  <c r="K537" i="64" s="1"/>
  <c r="K538" i="64" s="1"/>
  <c r="K539" i="64" s="1"/>
  <c r="K540" i="64" s="1"/>
  <c r="K541" i="64" s="1"/>
  <c r="K542" i="64" s="1"/>
  <c r="K543" i="64" s="1"/>
  <c r="K544" i="64" s="1"/>
  <c r="K545" i="64" s="1"/>
  <c r="K546" i="64" s="1"/>
  <c r="K547" i="64" s="1"/>
  <c r="K548" i="64" s="1"/>
  <c r="K549" i="64" s="1"/>
  <c r="K550" i="64" s="1"/>
  <c r="K551" i="64" s="1"/>
  <c r="K552" i="64" s="1"/>
  <c r="K553" i="64" s="1"/>
  <c r="K554" i="64" s="1"/>
  <c r="K555" i="64" s="1"/>
  <c r="K556" i="64" s="1"/>
  <c r="K557" i="64" s="1"/>
  <c r="K558" i="64" s="1"/>
  <c r="K559" i="64" s="1"/>
  <c r="K560" i="64" s="1"/>
  <c r="K561" i="64" s="1"/>
  <c r="K562" i="64" s="1"/>
  <c r="K563" i="64" s="1"/>
  <c r="K564" i="64" s="1"/>
  <c r="K565" i="64" s="1"/>
  <c r="K566" i="64" s="1"/>
  <c r="K567" i="64" s="1"/>
  <c r="K568" i="64" s="1"/>
  <c r="K569" i="64" s="1"/>
  <c r="K570" i="64" s="1"/>
  <c r="K571" i="64" s="1"/>
  <c r="K572" i="64" s="1"/>
  <c r="K573" i="64" s="1"/>
  <c r="K574" i="64" s="1"/>
  <c r="K575" i="64" s="1"/>
  <c r="K576" i="64" s="1"/>
  <c r="K577" i="64" s="1"/>
  <c r="K578" i="64" s="1"/>
  <c r="K579" i="64" s="1"/>
  <c r="K580" i="64" s="1"/>
  <c r="K581" i="64" s="1"/>
  <c r="K582" i="64" s="1"/>
  <c r="K583" i="64" s="1"/>
  <c r="K584" i="64" s="1"/>
  <c r="K585" i="64" s="1"/>
  <c r="K586" i="64" s="1"/>
  <c r="K587" i="64" s="1"/>
  <c r="K588" i="64" s="1"/>
  <c r="K589" i="64" s="1"/>
  <c r="K590" i="64" s="1"/>
  <c r="K591" i="64" s="1"/>
  <c r="K592" i="64" s="1"/>
  <c r="K593" i="64" s="1"/>
  <c r="K594" i="64" s="1"/>
  <c r="K595" i="64" s="1"/>
  <c r="K596" i="64" s="1"/>
  <c r="K597" i="64" s="1"/>
  <c r="K598" i="64" s="1"/>
  <c r="K599" i="64" s="1"/>
  <c r="K600" i="64" s="1"/>
  <c r="K601" i="64" s="1"/>
  <c r="K602" i="64" s="1"/>
  <c r="K603" i="64" s="1"/>
  <c r="K604" i="64" s="1"/>
  <c r="K605" i="64" s="1"/>
  <c r="K606" i="64" s="1"/>
  <c r="K607" i="64" s="1"/>
  <c r="K608" i="64" s="1"/>
  <c r="K609" i="64" s="1"/>
  <c r="K610" i="64" s="1"/>
  <c r="K611" i="64" s="1"/>
  <c r="K612" i="64" s="1"/>
  <c r="K613" i="64" s="1"/>
  <c r="K614" i="64" s="1"/>
  <c r="K615" i="64" s="1"/>
  <c r="K616" i="64" s="1"/>
  <c r="K617" i="64" s="1"/>
  <c r="K618" i="64" s="1"/>
  <c r="K619" i="64" s="1"/>
  <c r="K620" i="64" s="1"/>
  <c r="K621" i="64" s="1"/>
  <c r="K622" i="64" s="1"/>
  <c r="K623" i="64" s="1"/>
  <c r="K624" i="64" s="1"/>
  <c r="K625" i="64" s="1"/>
  <c r="K626" i="64" s="1"/>
  <c r="K627" i="64" s="1"/>
  <c r="K628" i="64" s="1"/>
  <c r="K629" i="64" s="1"/>
  <c r="K630" i="64" s="1"/>
  <c r="K631" i="64" s="1"/>
  <c r="K632" i="64" s="1"/>
  <c r="K633" i="64" s="1"/>
  <c r="K634" i="64" s="1"/>
  <c r="K635" i="64" s="1"/>
  <c r="K636" i="64" s="1"/>
  <c r="K637" i="64" s="1"/>
  <c r="K638" i="64" s="1"/>
  <c r="K639" i="64" s="1"/>
  <c r="K640" i="64" s="1"/>
  <c r="K641" i="64" s="1"/>
  <c r="K642" i="64" s="1"/>
  <c r="K643" i="64" s="1"/>
  <c r="K644" i="64" s="1"/>
  <c r="K645" i="64" s="1"/>
  <c r="K646" i="64" s="1"/>
  <c r="K647" i="64" s="1"/>
  <c r="K648" i="64" s="1"/>
  <c r="K649" i="64" s="1"/>
  <c r="K650" i="64" s="1"/>
  <c r="K651" i="64" s="1"/>
  <c r="K652" i="64" s="1"/>
  <c r="K653" i="64" s="1"/>
  <c r="K654" i="64" s="1"/>
  <c r="K655" i="64" s="1"/>
  <c r="AA110" i="45"/>
  <c r="Z108" i="45"/>
  <c r="Y108" i="45"/>
  <c r="O108" i="45" s="1"/>
  <c r="U108" i="45"/>
  <c r="P108" i="45"/>
  <c r="G108" i="45"/>
  <c r="AA108" i="45" s="1"/>
  <c r="D108" i="45"/>
  <c r="Q108" i="45" l="1"/>
  <c r="X108" i="45" s="1"/>
  <c r="AA106" i="63" l="1"/>
  <c r="AA109" i="45"/>
  <c r="AA108" i="63"/>
  <c r="AA109" i="63"/>
  <c r="AA110" i="63"/>
  <c r="AA111" i="63"/>
  <c r="AA112" i="63"/>
  <c r="AA113" i="63"/>
  <c r="AA114" i="63"/>
  <c r="AA115" i="63"/>
  <c r="AA116" i="63"/>
  <c r="AA117" i="63"/>
  <c r="AA118" i="63"/>
  <c r="AA119" i="63"/>
  <c r="AA120" i="63"/>
  <c r="AA121" i="63"/>
  <c r="AA122" i="63"/>
  <c r="AA123" i="63"/>
  <c r="Z123" i="63"/>
  <c r="Y123" i="63"/>
  <c r="O123" i="63" s="1"/>
  <c r="U123" i="63"/>
  <c r="T123" i="63"/>
  <c r="P123" i="63"/>
  <c r="K123" i="63"/>
  <c r="D123" i="63"/>
  <c r="Z122" i="63"/>
  <c r="Y122" i="63"/>
  <c r="O122" i="63" s="1"/>
  <c r="U122" i="63"/>
  <c r="T122" i="63"/>
  <c r="P122" i="63"/>
  <c r="K122" i="63"/>
  <c r="D122" i="63"/>
  <c r="Z121" i="63"/>
  <c r="Y121" i="63"/>
  <c r="O121" i="63" s="1"/>
  <c r="U121" i="63"/>
  <c r="T121" i="63"/>
  <c r="P121" i="63"/>
  <c r="K121" i="63"/>
  <c r="D121" i="63"/>
  <c r="Z120" i="63"/>
  <c r="Y120" i="63"/>
  <c r="O120" i="63" s="1"/>
  <c r="U120" i="63"/>
  <c r="T120" i="63"/>
  <c r="P120" i="63"/>
  <c r="K120" i="63"/>
  <c r="D120" i="63"/>
  <c r="Z119" i="63"/>
  <c r="Y119" i="63"/>
  <c r="U119" i="63"/>
  <c r="T119" i="63"/>
  <c r="Q119" i="63"/>
  <c r="O119" i="63"/>
  <c r="K119" i="63"/>
  <c r="D119" i="63"/>
  <c r="Z118" i="63"/>
  <c r="Y118" i="63"/>
  <c r="U118" i="63"/>
  <c r="T118" i="63"/>
  <c r="Q118" i="63"/>
  <c r="O118" i="63"/>
  <c r="K118" i="63"/>
  <c r="D118" i="63"/>
  <c r="Z117" i="63"/>
  <c r="Y117" i="63"/>
  <c r="U117" i="63"/>
  <c r="T117" i="63"/>
  <c r="Q117" i="63"/>
  <c r="O117" i="63"/>
  <c r="K117" i="63"/>
  <c r="D117" i="63"/>
  <c r="Z116" i="63"/>
  <c r="Y116" i="63"/>
  <c r="U116" i="63"/>
  <c r="T116" i="63"/>
  <c r="Q116" i="63"/>
  <c r="O116" i="63"/>
  <c r="K116" i="63"/>
  <c r="D116" i="63"/>
  <c r="Z115" i="63"/>
  <c r="Y115" i="63"/>
  <c r="U115" i="63"/>
  <c r="T115" i="63"/>
  <c r="Q115" i="63"/>
  <c r="O115" i="63"/>
  <c r="K115" i="63"/>
  <c r="D115" i="63"/>
  <c r="Z114" i="63"/>
  <c r="Y114" i="63"/>
  <c r="U114" i="63"/>
  <c r="T114" i="63"/>
  <c r="Q114" i="63"/>
  <c r="O114" i="63"/>
  <c r="K114" i="63"/>
  <c r="D114" i="63"/>
  <c r="Z113" i="63"/>
  <c r="Y113" i="63"/>
  <c r="U113" i="63"/>
  <c r="T113" i="63"/>
  <c r="Q113" i="63"/>
  <c r="O113" i="63"/>
  <c r="K113" i="63"/>
  <c r="D113" i="63"/>
  <c r="Z112" i="63"/>
  <c r="Y112" i="63"/>
  <c r="U112" i="63"/>
  <c r="T112" i="63"/>
  <c r="Q112" i="63"/>
  <c r="O112" i="63"/>
  <c r="K112" i="63"/>
  <c r="D112" i="63"/>
  <c r="Z111" i="63"/>
  <c r="Y111" i="63"/>
  <c r="U111" i="63"/>
  <c r="T111" i="63"/>
  <c r="Q111" i="63"/>
  <c r="O111" i="63"/>
  <c r="K111" i="63"/>
  <c r="D111" i="63"/>
  <c r="Z110" i="63"/>
  <c r="Y110" i="63"/>
  <c r="U110" i="63"/>
  <c r="T110" i="63"/>
  <c r="Q110" i="63"/>
  <c r="O110" i="63"/>
  <c r="K110" i="63"/>
  <c r="D110" i="63"/>
  <c r="Z109" i="63"/>
  <c r="Y109" i="63"/>
  <c r="U109" i="63"/>
  <c r="T109" i="63"/>
  <c r="Q109" i="63"/>
  <c r="O109" i="63"/>
  <c r="K109" i="63"/>
  <c r="D109" i="63"/>
  <c r="Z108" i="63"/>
  <c r="Y108" i="63"/>
  <c r="U108" i="63"/>
  <c r="T108" i="63"/>
  <c r="Q108" i="63"/>
  <c r="O108" i="63"/>
  <c r="K108" i="63"/>
  <c r="D108" i="63"/>
  <c r="AA105" i="63"/>
  <c r="Z102" i="63"/>
  <c r="Y102" i="63"/>
  <c r="O102" i="63" s="1"/>
  <c r="U102" i="63"/>
  <c r="P102" i="63"/>
  <c r="M102" i="63"/>
  <c r="L102" i="63"/>
  <c r="K102" i="63"/>
  <c r="G102" i="63"/>
  <c r="AA102" i="63" s="1"/>
  <c r="D102" i="63"/>
  <c r="G65" i="63"/>
  <c r="D65" i="63"/>
  <c r="Z101" i="63"/>
  <c r="Y101" i="63"/>
  <c r="O101" i="63" s="1"/>
  <c r="Q101" i="63" s="1"/>
  <c r="U101" i="63"/>
  <c r="P101" i="63"/>
  <c r="M101" i="63"/>
  <c r="L101" i="63"/>
  <c r="K101" i="63"/>
  <c r="D101" i="63"/>
  <c r="Z100" i="63"/>
  <c r="Y100" i="63"/>
  <c r="O100" i="63" s="1"/>
  <c r="U100" i="63"/>
  <c r="P100" i="63"/>
  <c r="M100" i="63"/>
  <c r="L100" i="63"/>
  <c r="K100" i="63"/>
  <c r="G100" i="63"/>
  <c r="AA100" i="63" s="1"/>
  <c r="D100" i="63"/>
  <c r="Z99" i="63"/>
  <c r="Y99" i="63"/>
  <c r="O99" i="63" s="1"/>
  <c r="U99" i="63"/>
  <c r="P99" i="63"/>
  <c r="M99" i="63"/>
  <c r="L99" i="63"/>
  <c r="K99" i="63"/>
  <c r="G99" i="63"/>
  <c r="AA99" i="63" s="1"/>
  <c r="D99" i="63"/>
  <c r="Z98" i="63"/>
  <c r="Y98" i="63"/>
  <c r="O98" i="63" s="1"/>
  <c r="U98" i="63"/>
  <c r="P98" i="63"/>
  <c r="M98" i="63"/>
  <c r="L98" i="63"/>
  <c r="K98" i="63"/>
  <c r="G98" i="63"/>
  <c r="AA98" i="63" s="1"/>
  <c r="D98" i="63"/>
  <c r="Z97" i="63"/>
  <c r="Y97" i="63"/>
  <c r="O97" i="63" s="1"/>
  <c r="U97" i="63"/>
  <c r="P97" i="63"/>
  <c r="M97" i="63"/>
  <c r="L97" i="63"/>
  <c r="K97" i="63"/>
  <c r="G97" i="63"/>
  <c r="AA97" i="63" s="1"/>
  <c r="D97" i="63"/>
  <c r="Z96" i="63"/>
  <c r="Y96" i="63"/>
  <c r="O96" i="63" s="1"/>
  <c r="U96" i="63"/>
  <c r="P96" i="63"/>
  <c r="M96" i="63"/>
  <c r="L96" i="63"/>
  <c r="K96" i="63"/>
  <c r="G96" i="63"/>
  <c r="AA96" i="63" s="1"/>
  <c r="D96" i="63"/>
  <c r="Z95" i="63"/>
  <c r="Y95" i="63"/>
  <c r="O95" i="63" s="1"/>
  <c r="U95" i="63"/>
  <c r="P95" i="63"/>
  <c r="M95" i="63"/>
  <c r="L95" i="63"/>
  <c r="K95" i="63"/>
  <c r="G95" i="63"/>
  <c r="AA95" i="63" s="1"/>
  <c r="D95" i="63"/>
  <c r="Z94" i="63"/>
  <c r="Y94" i="63"/>
  <c r="O94" i="63" s="1"/>
  <c r="U94" i="63"/>
  <c r="P94" i="63"/>
  <c r="M94" i="63"/>
  <c r="L94" i="63"/>
  <c r="K94" i="63"/>
  <c r="G94" i="63"/>
  <c r="AA94" i="63" s="1"/>
  <c r="D94" i="63"/>
  <c r="Z93" i="63"/>
  <c r="Y93" i="63"/>
  <c r="O93" i="63" s="1"/>
  <c r="Q93" i="63" s="1"/>
  <c r="U93" i="63"/>
  <c r="P93" i="63"/>
  <c r="M93" i="63"/>
  <c r="L93" i="63"/>
  <c r="K93" i="63"/>
  <c r="D93" i="63"/>
  <c r="Z92" i="63"/>
  <c r="Y92" i="63"/>
  <c r="O92" i="63" s="1"/>
  <c r="U92" i="63"/>
  <c r="P92" i="63"/>
  <c r="M92" i="63"/>
  <c r="L92" i="63"/>
  <c r="K92" i="63"/>
  <c r="G92" i="63"/>
  <c r="AA92" i="63" s="1"/>
  <c r="D92" i="63"/>
  <c r="Z91" i="63"/>
  <c r="Y91" i="63"/>
  <c r="O91" i="63" s="1"/>
  <c r="U91" i="63"/>
  <c r="P91" i="63"/>
  <c r="M91" i="63"/>
  <c r="L91" i="63"/>
  <c r="K91" i="63"/>
  <c r="G91" i="63"/>
  <c r="AA91" i="63" s="1"/>
  <c r="D91" i="63"/>
  <c r="Z90" i="63"/>
  <c r="Y90" i="63"/>
  <c r="O90" i="63" s="1"/>
  <c r="U90" i="63"/>
  <c r="P90" i="63"/>
  <c r="M90" i="63"/>
  <c r="L90" i="63"/>
  <c r="K90" i="63"/>
  <c r="G90" i="63"/>
  <c r="D90" i="63"/>
  <c r="Z89" i="63"/>
  <c r="Y89" i="63"/>
  <c r="O89" i="63" s="1"/>
  <c r="Q89" i="63" s="1"/>
  <c r="U89" i="63"/>
  <c r="P89" i="63"/>
  <c r="M89" i="63"/>
  <c r="L89" i="63"/>
  <c r="K89" i="63"/>
  <c r="D89" i="63"/>
  <c r="Z88" i="63"/>
  <c r="Y88" i="63"/>
  <c r="O88" i="63" s="1"/>
  <c r="Q88" i="63" s="1"/>
  <c r="U88" i="63"/>
  <c r="P88" i="63"/>
  <c r="M88" i="63"/>
  <c r="L88" i="63"/>
  <c r="K88" i="63"/>
  <c r="D88" i="63"/>
  <c r="Z87" i="63"/>
  <c r="Y87" i="63"/>
  <c r="O87" i="63" s="1"/>
  <c r="Q87" i="63" s="1"/>
  <c r="U87" i="63"/>
  <c r="P87" i="63"/>
  <c r="M87" i="63"/>
  <c r="L87" i="63"/>
  <c r="K87" i="63"/>
  <c r="D87" i="63"/>
  <c r="AA88" i="63"/>
  <c r="AA101" i="63"/>
  <c r="AA93" i="63"/>
  <c r="Z86" i="63"/>
  <c r="Y86" i="63"/>
  <c r="O86" i="63" s="1"/>
  <c r="Q86" i="63" s="1"/>
  <c r="U86" i="63"/>
  <c r="P86" i="63"/>
  <c r="M86" i="63"/>
  <c r="L86" i="63"/>
  <c r="K86" i="63"/>
  <c r="D86" i="63"/>
  <c r="Z85" i="63"/>
  <c r="Y85" i="63"/>
  <c r="O85" i="63" s="1"/>
  <c r="Q85" i="63" s="1"/>
  <c r="U85" i="63"/>
  <c r="P85" i="63"/>
  <c r="M85" i="63"/>
  <c r="L85" i="63"/>
  <c r="K85" i="63"/>
  <c r="D85" i="63"/>
  <c r="Z84" i="63"/>
  <c r="Y84" i="63"/>
  <c r="O84" i="63" s="1"/>
  <c r="Q84" i="63" s="1"/>
  <c r="U84" i="63"/>
  <c r="P84" i="63"/>
  <c r="M84" i="63"/>
  <c r="L84" i="63"/>
  <c r="K84" i="63"/>
  <c r="D84" i="63"/>
  <c r="Z83" i="63"/>
  <c r="Y83" i="63"/>
  <c r="O83" i="63" s="1"/>
  <c r="Q83" i="63" s="1"/>
  <c r="U83" i="63"/>
  <c r="P83" i="63"/>
  <c r="M83" i="63"/>
  <c r="L83" i="63"/>
  <c r="K83" i="63"/>
  <c r="D83" i="63"/>
  <c r="Z82" i="63"/>
  <c r="Y82" i="63"/>
  <c r="O82" i="63" s="1"/>
  <c r="Q82" i="63" s="1"/>
  <c r="U82" i="63"/>
  <c r="P82" i="63"/>
  <c r="M82" i="63"/>
  <c r="L82" i="63"/>
  <c r="K82" i="63"/>
  <c r="D82" i="63"/>
  <c r="Z81" i="63"/>
  <c r="Y81" i="63"/>
  <c r="O81" i="63" s="1"/>
  <c r="Q81" i="63" s="1"/>
  <c r="U81" i="63"/>
  <c r="P81" i="63"/>
  <c r="M81" i="63"/>
  <c r="L81" i="63"/>
  <c r="K81" i="63"/>
  <c r="D81" i="63"/>
  <c r="Z80" i="63"/>
  <c r="Y80" i="63"/>
  <c r="O80" i="63" s="1"/>
  <c r="Q80" i="63" s="1"/>
  <c r="U80" i="63"/>
  <c r="P80" i="63"/>
  <c r="M80" i="63"/>
  <c r="L80" i="63"/>
  <c r="K80" i="63"/>
  <c r="D80" i="63"/>
  <c r="Z79" i="63"/>
  <c r="Y79" i="63"/>
  <c r="O79" i="63" s="1"/>
  <c r="Q79" i="63" s="1"/>
  <c r="U79" i="63"/>
  <c r="P79" i="63"/>
  <c r="M79" i="63"/>
  <c r="L79" i="63"/>
  <c r="K79" i="63"/>
  <c r="D79" i="63"/>
  <c r="Z78" i="63"/>
  <c r="Y78" i="63"/>
  <c r="O78" i="63" s="1"/>
  <c r="Q78" i="63" s="1"/>
  <c r="U78" i="63"/>
  <c r="P78" i="63"/>
  <c r="M78" i="63"/>
  <c r="L78" i="63"/>
  <c r="K78" i="63"/>
  <c r="D78" i="63"/>
  <c r="Z77" i="63"/>
  <c r="Y77" i="63"/>
  <c r="O77" i="63" s="1"/>
  <c r="Q77" i="63" s="1"/>
  <c r="U77" i="63"/>
  <c r="P77" i="63"/>
  <c r="M77" i="63"/>
  <c r="L77" i="63"/>
  <c r="K77" i="63"/>
  <c r="D77" i="63"/>
  <c r="Z76" i="63"/>
  <c r="Y76" i="63"/>
  <c r="O76" i="63" s="1"/>
  <c r="Q76" i="63" s="1"/>
  <c r="U76" i="63"/>
  <c r="P76" i="63"/>
  <c r="M76" i="63"/>
  <c r="L76" i="63"/>
  <c r="K76" i="63"/>
  <c r="D76" i="63"/>
  <c r="Z75" i="63"/>
  <c r="Y75" i="63"/>
  <c r="O75" i="63" s="1"/>
  <c r="Q75" i="63" s="1"/>
  <c r="U75" i="63"/>
  <c r="P75" i="63"/>
  <c r="M75" i="63"/>
  <c r="L75" i="63"/>
  <c r="K75" i="63"/>
  <c r="D75" i="63"/>
  <c r="Z74" i="63"/>
  <c r="Y74" i="63"/>
  <c r="O74" i="63" s="1"/>
  <c r="Q74" i="63" s="1"/>
  <c r="U74" i="63"/>
  <c r="P74" i="63"/>
  <c r="M74" i="63"/>
  <c r="L74" i="63"/>
  <c r="K74" i="63"/>
  <c r="D74" i="63"/>
  <c r="Z73" i="63"/>
  <c r="Y73" i="63"/>
  <c r="O73" i="63" s="1"/>
  <c r="Q73" i="63" s="1"/>
  <c r="U73" i="63"/>
  <c r="P73" i="63"/>
  <c r="M73" i="63"/>
  <c r="L73" i="63"/>
  <c r="K73" i="63"/>
  <c r="D73" i="63"/>
  <c r="Z72" i="63"/>
  <c r="Y72" i="63"/>
  <c r="O72" i="63" s="1"/>
  <c r="Q72" i="63" s="1"/>
  <c r="U72" i="63"/>
  <c r="P72" i="63"/>
  <c r="M72" i="63"/>
  <c r="L72" i="63"/>
  <c r="K72" i="63"/>
  <c r="D72" i="63"/>
  <c r="Z71" i="63"/>
  <c r="Y71" i="63"/>
  <c r="O71" i="63" s="1"/>
  <c r="Q71" i="63" s="1"/>
  <c r="U71" i="63"/>
  <c r="P71" i="63"/>
  <c r="M71" i="63"/>
  <c r="L71" i="63"/>
  <c r="K71" i="63"/>
  <c r="D71" i="63"/>
  <c r="Z70" i="63"/>
  <c r="Y70" i="63"/>
  <c r="O70" i="63" s="1"/>
  <c r="Q70" i="63" s="1"/>
  <c r="U70" i="63"/>
  <c r="P70" i="63"/>
  <c r="M70" i="63"/>
  <c r="L70" i="63"/>
  <c r="K70" i="63"/>
  <c r="D70" i="63"/>
  <c r="Z69" i="63"/>
  <c r="Y69" i="63"/>
  <c r="O69" i="63" s="1"/>
  <c r="U69" i="63"/>
  <c r="P69" i="63"/>
  <c r="M69" i="63"/>
  <c r="L69" i="63"/>
  <c r="K69" i="63"/>
  <c r="G69" i="63"/>
  <c r="D69" i="63"/>
  <c r="AA84" i="63"/>
  <c r="AA83" i="63"/>
  <c r="AA105" i="45"/>
  <c r="Z105" i="45"/>
  <c r="Y105" i="45"/>
  <c r="O105" i="45" s="1"/>
  <c r="Q105" i="45" s="1"/>
  <c r="U105" i="45"/>
  <c r="P105" i="45"/>
  <c r="M105" i="45"/>
  <c r="L105" i="45"/>
  <c r="K105" i="45"/>
  <c r="D105" i="45"/>
  <c r="AA93" i="45"/>
  <c r="Z93" i="45"/>
  <c r="Y93" i="45"/>
  <c r="O93" i="45" s="1"/>
  <c r="Q93" i="45" s="1"/>
  <c r="U93" i="45"/>
  <c r="P93" i="45"/>
  <c r="M93" i="45"/>
  <c r="L93" i="45"/>
  <c r="K93" i="45"/>
  <c r="D93" i="45"/>
  <c r="AA92" i="45"/>
  <c r="Z92" i="45"/>
  <c r="Y92" i="45"/>
  <c r="O92" i="45" s="1"/>
  <c r="Q92" i="45" s="1"/>
  <c r="U92" i="45"/>
  <c r="P92" i="45"/>
  <c r="M92" i="45"/>
  <c r="L92" i="45"/>
  <c r="K92" i="45"/>
  <c r="D92" i="45"/>
  <c r="Z106" i="45"/>
  <c r="Y106" i="45"/>
  <c r="O106" i="45" s="1"/>
  <c r="U106" i="45"/>
  <c r="P106" i="45"/>
  <c r="M106" i="45"/>
  <c r="L106" i="45"/>
  <c r="K106" i="45"/>
  <c r="G106" i="45"/>
  <c r="AA106" i="45" s="1"/>
  <c r="D106" i="45"/>
  <c r="Z65" i="45"/>
  <c r="Y65" i="45"/>
  <c r="O65" i="45" s="1"/>
  <c r="U65" i="45"/>
  <c r="K65" i="45"/>
  <c r="G65" i="45"/>
  <c r="AA65" i="45" s="1"/>
  <c r="D65" i="45"/>
  <c r="Z68" i="45"/>
  <c r="Y68" i="45"/>
  <c r="O68" i="45" s="1"/>
  <c r="U68" i="45"/>
  <c r="P68" i="45"/>
  <c r="K68" i="45"/>
  <c r="G68" i="45"/>
  <c r="AA68" i="45" s="1"/>
  <c r="D68" i="45"/>
  <c r="Z64" i="63"/>
  <c r="Y64" i="63"/>
  <c r="U64" i="63"/>
  <c r="Q64" i="63"/>
  <c r="O64" i="63"/>
  <c r="K64" i="63"/>
  <c r="G64" i="63"/>
  <c r="AA64" i="63" s="1"/>
  <c r="D64" i="63"/>
  <c r="Z63" i="63"/>
  <c r="Y63" i="63"/>
  <c r="U63" i="63"/>
  <c r="Q63" i="63"/>
  <c r="O63" i="63"/>
  <c r="K63" i="63"/>
  <c r="G63" i="63"/>
  <c r="AA63" i="63" s="1"/>
  <c r="D63" i="63"/>
  <c r="Z62" i="63"/>
  <c r="Y62" i="63"/>
  <c r="U62" i="63"/>
  <c r="Q62" i="63"/>
  <c r="O62" i="63"/>
  <c r="K62" i="63"/>
  <c r="G62" i="63"/>
  <c r="AA62" i="63" s="1"/>
  <c r="D62" i="63"/>
  <c r="Z61" i="63"/>
  <c r="Y61" i="63"/>
  <c r="U61" i="63"/>
  <c r="Q61" i="63"/>
  <c r="O61" i="63"/>
  <c r="M61" i="63"/>
  <c r="K61" i="63"/>
  <c r="G61" i="63"/>
  <c r="AA61" i="63" s="1"/>
  <c r="D61" i="63"/>
  <c r="Z64" i="45"/>
  <c r="Y64" i="45"/>
  <c r="O64" i="45" s="1"/>
  <c r="U64" i="45"/>
  <c r="K64" i="45"/>
  <c r="G64" i="45"/>
  <c r="AA64" i="45" s="1"/>
  <c r="D64" i="45"/>
  <c r="G98" i="45"/>
  <c r="AA98" i="45" s="1"/>
  <c r="Z98" i="45"/>
  <c r="Y98" i="45"/>
  <c r="O98" i="45" s="1"/>
  <c r="U98" i="45"/>
  <c r="P98" i="45"/>
  <c r="M98" i="45"/>
  <c r="L98" i="45"/>
  <c r="K98" i="45"/>
  <c r="D98" i="45"/>
  <c r="AA95" i="45"/>
  <c r="Z95" i="45"/>
  <c r="Y95" i="45"/>
  <c r="O95" i="45" s="1"/>
  <c r="Q95" i="45" s="1"/>
  <c r="U95" i="45"/>
  <c r="P95" i="45"/>
  <c r="M95" i="45"/>
  <c r="L95" i="45"/>
  <c r="K95" i="45"/>
  <c r="D95" i="45"/>
  <c r="Z107" i="45"/>
  <c r="Y107" i="45"/>
  <c r="O107" i="45" s="1"/>
  <c r="U107" i="45"/>
  <c r="P107" i="45"/>
  <c r="M107" i="45"/>
  <c r="L107" i="45"/>
  <c r="K107" i="45"/>
  <c r="G107" i="45"/>
  <c r="AA107" i="45" s="1"/>
  <c r="D107" i="45"/>
  <c r="Z63" i="45"/>
  <c r="Y63" i="45"/>
  <c r="O63" i="45" s="1"/>
  <c r="U63" i="45"/>
  <c r="K63" i="45"/>
  <c r="G63" i="45"/>
  <c r="AA63" i="45" s="1"/>
  <c r="D63" i="45"/>
  <c r="Z62" i="45"/>
  <c r="Y62" i="45"/>
  <c r="O62" i="45" s="1"/>
  <c r="U62" i="45"/>
  <c r="K62" i="45"/>
  <c r="G62" i="45"/>
  <c r="AA62" i="45" s="1"/>
  <c r="D62" i="45"/>
  <c r="Z104" i="45"/>
  <c r="Y104" i="45"/>
  <c r="O104" i="45" s="1"/>
  <c r="U104" i="45"/>
  <c r="P104" i="45"/>
  <c r="K104" i="45"/>
  <c r="G104" i="45"/>
  <c r="AA104" i="45" s="1"/>
  <c r="D104" i="45"/>
  <c r="Z67" i="45"/>
  <c r="Y67" i="45"/>
  <c r="O67" i="45" s="1"/>
  <c r="U67" i="45"/>
  <c r="K67" i="45"/>
  <c r="G67" i="45"/>
  <c r="AA67" i="45" s="1"/>
  <c r="D67" i="45"/>
  <c r="Z153" i="45"/>
  <c r="Y153" i="45"/>
  <c r="O153" i="45" s="1"/>
  <c r="U153" i="45"/>
  <c r="T153" i="45"/>
  <c r="P153" i="45"/>
  <c r="K153" i="45"/>
  <c r="D153" i="45"/>
  <c r="Z60" i="63"/>
  <c r="Y60" i="63"/>
  <c r="U60" i="63"/>
  <c r="Q60" i="63"/>
  <c r="O60" i="63"/>
  <c r="K60" i="63"/>
  <c r="G60" i="63"/>
  <c r="D60" i="63"/>
  <c r="Z103" i="45"/>
  <c r="Y103" i="45"/>
  <c r="O103" i="45" s="1"/>
  <c r="U103" i="45"/>
  <c r="P103" i="45"/>
  <c r="M103" i="45"/>
  <c r="L103" i="45"/>
  <c r="K103" i="45"/>
  <c r="G103" i="45"/>
  <c r="AA103" i="45" s="1"/>
  <c r="D103" i="45"/>
  <c r="Z102" i="45"/>
  <c r="Y102" i="45"/>
  <c r="O102" i="45" s="1"/>
  <c r="U102" i="45"/>
  <c r="P102" i="45"/>
  <c r="M102" i="45"/>
  <c r="L102" i="45"/>
  <c r="K102" i="45"/>
  <c r="G102" i="45"/>
  <c r="AA102" i="45" s="1"/>
  <c r="D102" i="45"/>
  <c r="AA100" i="45"/>
  <c r="Z100" i="45"/>
  <c r="Y100" i="45"/>
  <c r="O100" i="45" s="1"/>
  <c r="Q100" i="45" s="1"/>
  <c r="U100" i="45"/>
  <c r="P100" i="45"/>
  <c r="M100" i="45"/>
  <c r="L100" i="45"/>
  <c r="K100" i="45"/>
  <c r="D100" i="45"/>
  <c r="Z61" i="45"/>
  <c r="Y61" i="45"/>
  <c r="O61" i="45" s="1"/>
  <c r="U61" i="45"/>
  <c r="M61" i="45"/>
  <c r="K61" i="45"/>
  <c r="G61" i="45"/>
  <c r="AA61" i="45" s="1"/>
  <c r="D61" i="45"/>
  <c r="Z99" i="45"/>
  <c r="Y99" i="45"/>
  <c r="O99" i="45" s="1"/>
  <c r="U99" i="45"/>
  <c r="P99" i="45"/>
  <c r="M99" i="45"/>
  <c r="L99" i="45"/>
  <c r="K99" i="45"/>
  <c r="G99" i="45"/>
  <c r="AA99" i="45" s="1"/>
  <c r="D99" i="45"/>
  <c r="Z66" i="45"/>
  <c r="Y66" i="45"/>
  <c r="O66" i="45" s="1"/>
  <c r="U66" i="45"/>
  <c r="K66" i="45"/>
  <c r="G66" i="45"/>
  <c r="AA66" i="45" s="1"/>
  <c r="D66" i="45"/>
  <c r="Z97" i="45"/>
  <c r="Y97" i="45"/>
  <c r="O97" i="45" s="1"/>
  <c r="U97" i="45"/>
  <c r="P97" i="45"/>
  <c r="M97" i="45"/>
  <c r="L97" i="45"/>
  <c r="K97" i="45"/>
  <c r="G97" i="45"/>
  <c r="AA97" i="45" s="1"/>
  <c r="D97" i="45"/>
  <c r="P66" i="45" l="1"/>
  <c r="P67" i="45"/>
  <c r="P65" i="45"/>
  <c r="AA65" i="63"/>
  <c r="P65" i="63"/>
  <c r="X65" i="63" s="1"/>
  <c r="O130" i="63"/>
  <c r="Q122" i="63"/>
  <c r="X122" i="63" s="1"/>
  <c r="P109" i="63"/>
  <c r="X109" i="63" s="1"/>
  <c r="P114" i="63"/>
  <c r="X114" i="63" s="1"/>
  <c r="Q120" i="63"/>
  <c r="X120" i="63" s="1"/>
  <c r="Q123" i="63"/>
  <c r="X123" i="63" s="1"/>
  <c r="P119" i="63"/>
  <c r="X119" i="63" s="1"/>
  <c r="P112" i="63"/>
  <c r="X112" i="63" s="1"/>
  <c r="P117" i="63"/>
  <c r="X117" i="63" s="1"/>
  <c r="P110" i="63"/>
  <c r="X110" i="63" s="1"/>
  <c r="P115" i="63"/>
  <c r="X115" i="63" s="1"/>
  <c r="Q99" i="63"/>
  <c r="X99" i="63" s="1"/>
  <c r="Q97" i="63"/>
  <c r="X97" i="63" s="1"/>
  <c r="Q121" i="63"/>
  <c r="X121" i="63" s="1"/>
  <c r="Q69" i="63"/>
  <c r="X69" i="63" s="1"/>
  <c r="P108" i="63"/>
  <c r="X72" i="63"/>
  <c r="X101" i="63"/>
  <c r="Q95" i="63"/>
  <c r="X95" i="63" s="1"/>
  <c r="Q91" i="63"/>
  <c r="X91" i="63" s="1"/>
  <c r="AA130" i="63"/>
  <c r="P113" i="63"/>
  <c r="X113" i="63" s="1"/>
  <c r="P111" i="63"/>
  <c r="X111" i="63" s="1"/>
  <c r="P118" i="63"/>
  <c r="X118" i="63" s="1"/>
  <c r="P116" i="63"/>
  <c r="X116" i="63" s="1"/>
  <c r="Q96" i="63"/>
  <c r="X96" i="63" s="1"/>
  <c r="Q94" i="63"/>
  <c r="X94" i="63" s="1"/>
  <c r="Q102" i="63"/>
  <c r="X102" i="63" s="1"/>
  <c r="Q92" i="63"/>
  <c r="X92" i="63" s="1"/>
  <c r="Q90" i="63"/>
  <c r="X90" i="63" s="1"/>
  <c r="X89" i="63"/>
  <c r="Q100" i="63"/>
  <c r="X100" i="63" s="1"/>
  <c r="X87" i="63"/>
  <c r="Q98" i="63"/>
  <c r="X98" i="63" s="1"/>
  <c r="X88" i="63"/>
  <c r="X93" i="63"/>
  <c r="X73" i="63"/>
  <c r="X82" i="63"/>
  <c r="X84" i="63"/>
  <c r="X81" i="63"/>
  <c r="X70" i="63"/>
  <c r="X79" i="63"/>
  <c r="X75" i="63"/>
  <c r="X80" i="63"/>
  <c r="X85" i="63"/>
  <c r="X71" i="63"/>
  <c r="X83" i="63"/>
  <c r="X77" i="63"/>
  <c r="X78" i="63"/>
  <c r="X76" i="63"/>
  <c r="X74" i="63"/>
  <c r="X86" i="63"/>
  <c r="X105" i="45"/>
  <c r="X93" i="45"/>
  <c r="X92" i="45"/>
  <c r="P62" i="63"/>
  <c r="X62" i="63" s="1"/>
  <c r="Q106" i="45"/>
  <c r="X106" i="45" s="1"/>
  <c r="Q68" i="45"/>
  <c r="X68" i="45" s="1"/>
  <c r="Q65" i="45"/>
  <c r="P64" i="45"/>
  <c r="P62" i="45"/>
  <c r="P64" i="63"/>
  <c r="X64" i="63" s="1"/>
  <c r="P63" i="63"/>
  <c r="X63" i="63" s="1"/>
  <c r="P63" i="45"/>
  <c r="Q98" i="45"/>
  <c r="X98" i="45" s="1"/>
  <c r="Q64" i="45"/>
  <c r="P61" i="63"/>
  <c r="X61" i="63" s="1"/>
  <c r="X95" i="45"/>
  <c r="P61" i="45"/>
  <c r="Q63" i="45"/>
  <c r="Q62" i="45"/>
  <c r="Q104" i="45"/>
  <c r="X104" i="45" s="1"/>
  <c r="Q107" i="45"/>
  <c r="X107" i="45" s="1"/>
  <c r="Q153" i="45"/>
  <c r="X153" i="45" s="1"/>
  <c r="Q67" i="45"/>
  <c r="X67" i="45" s="1"/>
  <c r="P60" i="63"/>
  <c r="X60" i="63" s="1"/>
  <c r="Q103" i="45"/>
  <c r="X103" i="45" s="1"/>
  <c r="Q102" i="45"/>
  <c r="X102" i="45" s="1"/>
  <c r="Q61" i="45"/>
  <c r="X100" i="45"/>
  <c r="Q66" i="45"/>
  <c r="X66" i="45" s="1"/>
  <c r="Q99" i="45"/>
  <c r="X99" i="45" s="1"/>
  <c r="Q97" i="45"/>
  <c r="X97" i="45" s="1"/>
  <c r="D138" i="45"/>
  <c r="Z152" i="45"/>
  <c r="Y152" i="45"/>
  <c r="O152" i="45" s="1"/>
  <c r="U152" i="45"/>
  <c r="T152" i="45"/>
  <c r="P152" i="45"/>
  <c r="K152" i="45"/>
  <c r="D152" i="45"/>
  <c r="Z151" i="45"/>
  <c r="Y151" i="45"/>
  <c r="O151" i="45" s="1"/>
  <c r="U151" i="45"/>
  <c r="T151" i="45"/>
  <c r="K151" i="45"/>
  <c r="P151" i="45" s="1"/>
  <c r="D151" i="45"/>
  <c r="Z150" i="45"/>
  <c r="Y150" i="45"/>
  <c r="O150" i="45" s="1"/>
  <c r="U150" i="45"/>
  <c r="T150" i="45"/>
  <c r="K150" i="45"/>
  <c r="P150" i="45" s="1"/>
  <c r="D150" i="45"/>
  <c r="W132" i="63"/>
  <c r="V132" i="63"/>
  <c r="U132" i="63"/>
  <c r="AA131" i="63"/>
  <c r="R129" i="63"/>
  <c r="H129" i="63"/>
  <c r="R128" i="63"/>
  <c r="H128" i="63"/>
  <c r="AA127" i="63"/>
  <c r="G2" i="63"/>
  <c r="AA2" i="63" s="1"/>
  <c r="K2" i="63"/>
  <c r="O2" i="63"/>
  <c r="Q2" i="63"/>
  <c r="U2" i="63"/>
  <c r="Y2" i="63"/>
  <c r="Z2" i="63"/>
  <c r="G3" i="63"/>
  <c r="AA3" i="63" s="1"/>
  <c r="K3" i="63"/>
  <c r="O3" i="63"/>
  <c r="Q3" i="63"/>
  <c r="U3" i="63"/>
  <c r="Y3" i="63"/>
  <c r="Z3" i="63"/>
  <c r="G4" i="63"/>
  <c r="AA4" i="63" s="1"/>
  <c r="K4" i="63"/>
  <c r="O4" i="63"/>
  <c r="Q4" i="63"/>
  <c r="U4" i="63"/>
  <c r="Y4" i="63"/>
  <c r="Z4" i="63"/>
  <c r="G5" i="63"/>
  <c r="AA5" i="63" s="1"/>
  <c r="K5" i="63"/>
  <c r="O5" i="63"/>
  <c r="Q5" i="63"/>
  <c r="U5" i="63"/>
  <c r="Y5" i="63"/>
  <c r="Z5" i="63"/>
  <c r="G6" i="63"/>
  <c r="AA6" i="63" s="1"/>
  <c r="K6" i="63"/>
  <c r="O6" i="63"/>
  <c r="Q6" i="63"/>
  <c r="U6" i="63"/>
  <c r="Y6" i="63"/>
  <c r="Z6" i="63"/>
  <c r="G7" i="63"/>
  <c r="AA7" i="63" s="1"/>
  <c r="K7" i="63"/>
  <c r="O7" i="63"/>
  <c r="Q7" i="63"/>
  <c r="U7" i="63"/>
  <c r="Y7" i="63"/>
  <c r="Z7" i="63"/>
  <c r="G8" i="63"/>
  <c r="AA8" i="63" s="1"/>
  <c r="K8" i="63"/>
  <c r="O8" i="63"/>
  <c r="Q8" i="63"/>
  <c r="U8" i="63"/>
  <c r="Y8" i="63"/>
  <c r="Z8" i="63"/>
  <c r="G9" i="63"/>
  <c r="K9" i="63"/>
  <c r="O9" i="63"/>
  <c r="Q9" i="63"/>
  <c r="U9" i="63"/>
  <c r="Y9" i="63"/>
  <c r="Z9" i="63"/>
  <c r="G10" i="63"/>
  <c r="AA10" i="63" s="1"/>
  <c r="K10" i="63"/>
  <c r="O10" i="63"/>
  <c r="Q10" i="63"/>
  <c r="U10" i="63"/>
  <c r="Y10" i="63"/>
  <c r="Z10" i="63"/>
  <c r="G11" i="63"/>
  <c r="AA11" i="63" s="1"/>
  <c r="K11" i="63"/>
  <c r="O11" i="63"/>
  <c r="Q11" i="63"/>
  <c r="U11" i="63"/>
  <c r="Y11" i="63"/>
  <c r="Z11" i="63"/>
  <c r="G12" i="63"/>
  <c r="AA12" i="63" s="1"/>
  <c r="K12" i="63"/>
  <c r="O12" i="63"/>
  <c r="Q12" i="63"/>
  <c r="U12" i="63"/>
  <c r="Y12" i="63"/>
  <c r="Z12" i="63"/>
  <c r="G13" i="63"/>
  <c r="AA13" i="63" s="1"/>
  <c r="K13" i="63"/>
  <c r="O13" i="63"/>
  <c r="Q13" i="63"/>
  <c r="U13" i="63"/>
  <c r="Y13" i="63"/>
  <c r="Z13" i="63"/>
  <c r="D14" i="63"/>
  <c r="G14" i="63"/>
  <c r="AA14" i="63" s="1"/>
  <c r="K14" i="63"/>
  <c r="O14" i="63"/>
  <c r="Q14" i="63"/>
  <c r="U14" i="63"/>
  <c r="Y14" i="63"/>
  <c r="Z14" i="63"/>
  <c r="D15" i="63"/>
  <c r="G15" i="63"/>
  <c r="AA15" i="63" s="1"/>
  <c r="K15" i="63"/>
  <c r="O15" i="63"/>
  <c r="Q15" i="63"/>
  <c r="U15" i="63"/>
  <c r="Y15" i="63"/>
  <c r="Z15" i="63"/>
  <c r="D16" i="63"/>
  <c r="G16" i="63"/>
  <c r="AA16" i="63" s="1"/>
  <c r="K16" i="63"/>
  <c r="O16" i="63"/>
  <c r="Q16" i="63"/>
  <c r="U16" i="63"/>
  <c r="Y16" i="63"/>
  <c r="Z16" i="63"/>
  <c r="D17" i="63"/>
  <c r="G17" i="63"/>
  <c r="AA17" i="63" s="1"/>
  <c r="K17" i="63"/>
  <c r="O17" i="63"/>
  <c r="Q17" i="63"/>
  <c r="U17" i="63"/>
  <c r="Y17" i="63"/>
  <c r="Z17" i="63"/>
  <c r="D18" i="63"/>
  <c r="G18" i="63"/>
  <c r="AA18" i="63" s="1"/>
  <c r="K18" i="63"/>
  <c r="O18" i="63"/>
  <c r="Q18" i="63"/>
  <c r="U18" i="63"/>
  <c r="Y18" i="63"/>
  <c r="Z18" i="63"/>
  <c r="D19" i="63"/>
  <c r="G19" i="63"/>
  <c r="AA19" i="63" s="1"/>
  <c r="K19" i="63"/>
  <c r="O19" i="63"/>
  <c r="Q19" i="63"/>
  <c r="U19" i="63"/>
  <c r="Y19" i="63"/>
  <c r="Z19" i="63"/>
  <c r="D20" i="63"/>
  <c r="G20" i="63"/>
  <c r="AA20" i="63" s="1"/>
  <c r="K20" i="63"/>
  <c r="O20" i="63"/>
  <c r="Q20" i="63"/>
  <c r="U20" i="63"/>
  <c r="Y20" i="63"/>
  <c r="Z20" i="63"/>
  <c r="D21" i="63"/>
  <c r="G21" i="63"/>
  <c r="AA21" i="63" s="1"/>
  <c r="K21" i="63"/>
  <c r="O21" i="63"/>
  <c r="Q21" i="63"/>
  <c r="U21" i="63"/>
  <c r="Y21" i="63"/>
  <c r="Z21" i="63"/>
  <c r="D22" i="63"/>
  <c r="G22" i="63"/>
  <c r="K22" i="63"/>
  <c r="O22" i="63"/>
  <c r="Q22" i="63"/>
  <c r="U22" i="63"/>
  <c r="Y22" i="63"/>
  <c r="Z22" i="63"/>
  <c r="D23" i="63"/>
  <c r="G23" i="63"/>
  <c r="AA23" i="63" s="1"/>
  <c r="K23" i="63"/>
  <c r="O23" i="63"/>
  <c r="Q23" i="63"/>
  <c r="U23" i="63"/>
  <c r="Y23" i="63"/>
  <c r="Z23" i="63"/>
  <c r="D24" i="63"/>
  <c r="G24" i="63"/>
  <c r="AA24" i="63" s="1"/>
  <c r="K24" i="63"/>
  <c r="O24" i="63"/>
  <c r="Q24" i="63"/>
  <c r="U24" i="63"/>
  <c r="Y24" i="63"/>
  <c r="Z24" i="63"/>
  <c r="D25" i="63"/>
  <c r="G25" i="63"/>
  <c r="AA25" i="63" s="1"/>
  <c r="K25" i="63"/>
  <c r="O25" i="63"/>
  <c r="Q25" i="63"/>
  <c r="U25" i="63"/>
  <c r="Y25" i="63"/>
  <c r="Z25" i="63"/>
  <c r="D26" i="63"/>
  <c r="G26" i="63"/>
  <c r="AA26" i="63" s="1"/>
  <c r="K26" i="63"/>
  <c r="O26" i="63"/>
  <c r="Q26" i="63"/>
  <c r="U26" i="63"/>
  <c r="Y26" i="63"/>
  <c r="Z26" i="63"/>
  <c r="D27" i="63"/>
  <c r="G27" i="63"/>
  <c r="AA27" i="63" s="1"/>
  <c r="K27" i="63"/>
  <c r="O27" i="63"/>
  <c r="Q27" i="63"/>
  <c r="U27" i="63"/>
  <c r="Y27" i="63"/>
  <c r="Z27" i="63"/>
  <c r="D28" i="63"/>
  <c r="G28" i="63"/>
  <c r="AA28" i="63" s="1"/>
  <c r="K28" i="63"/>
  <c r="O28" i="63"/>
  <c r="Q28" i="63"/>
  <c r="U28" i="63"/>
  <c r="Y28" i="63"/>
  <c r="Z28" i="63"/>
  <c r="D29" i="63"/>
  <c r="G29" i="63"/>
  <c r="AA29" i="63" s="1"/>
  <c r="K29" i="63"/>
  <c r="O29" i="63"/>
  <c r="Q29" i="63"/>
  <c r="U29" i="63"/>
  <c r="Y29" i="63"/>
  <c r="Z29" i="63"/>
  <c r="D30" i="63"/>
  <c r="G30" i="63"/>
  <c r="AA30" i="63" s="1"/>
  <c r="K30" i="63"/>
  <c r="O30" i="63"/>
  <c r="Q30" i="63"/>
  <c r="U30" i="63"/>
  <c r="Y30" i="63"/>
  <c r="Z30" i="63"/>
  <c r="D31" i="63"/>
  <c r="G31" i="63"/>
  <c r="AA31" i="63" s="1"/>
  <c r="K31" i="63"/>
  <c r="O31" i="63"/>
  <c r="Q31" i="63"/>
  <c r="U31" i="63"/>
  <c r="Y31" i="63"/>
  <c r="Z31" i="63"/>
  <c r="D32" i="63"/>
  <c r="G32" i="63"/>
  <c r="AA32" i="63" s="1"/>
  <c r="K32" i="63"/>
  <c r="O32" i="63"/>
  <c r="Q32" i="63"/>
  <c r="U32" i="63"/>
  <c r="Y32" i="63"/>
  <c r="Z32" i="63"/>
  <c r="D33" i="63"/>
  <c r="G33" i="63"/>
  <c r="AA33" i="63" s="1"/>
  <c r="K33" i="63"/>
  <c r="O33" i="63"/>
  <c r="Q33" i="63"/>
  <c r="U33" i="63"/>
  <c r="Y33" i="63"/>
  <c r="Z33" i="63"/>
  <c r="D34" i="63"/>
  <c r="G34" i="63"/>
  <c r="AA34" i="63" s="1"/>
  <c r="K34" i="63"/>
  <c r="O34" i="63"/>
  <c r="Q34" i="63"/>
  <c r="U34" i="63"/>
  <c r="Y34" i="63"/>
  <c r="Z34" i="63"/>
  <c r="D35" i="63"/>
  <c r="G35" i="63"/>
  <c r="AA35" i="63" s="1"/>
  <c r="K35" i="63"/>
  <c r="O35" i="63"/>
  <c r="Q35" i="63"/>
  <c r="U35" i="63"/>
  <c r="Y35" i="63"/>
  <c r="Z35" i="63"/>
  <c r="D36" i="63"/>
  <c r="G36" i="63"/>
  <c r="AA36" i="63" s="1"/>
  <c r="K36" i="63"/>
  <c r="O36" i="63"/>
  <c r="Q36" i="63"/>
  <c r="U36" i="63"/>
  <c r="Y36" i="63"/>
  <c r="Z36" i="63"/>
  <c r="D37" i="63"/>
  <c r="G37" i="63"/>
  <c r="AA37" i="63" s="1"/>
  <c r="K37" i="63"/>
  <c r="O37" i="63"/>
  <c r="Q37" i="63"/>
  <c r="U37" i="63"/>
  <c r="Y37" i="63"/>
  <c r="Z37" i="63"/>
  <c r="D38" i="63"/>
  <c r="G38" i="63"/>
  <c r="AA38" i="63" s="1"/>
  <c r="K38" i="63"/>
  <c r="O38" i="63"/>
  <c r="Q38" i="63"/>
  <c r="U38" i="63"/>
  <c r="Y38" i="63"/>
  <c r="Z38" i="63"/>
  <c r="D39" i="63"/>
  <c r="G39" i="63"/>
  <c r="AA39" i="63" s="1"/>
  <c r="K39" i="63"/>
  <c r="O39" i="63"/>
  <c r="Q39" i="63"/>
  <c r="U39" i="63"/>
  <c r="Y39" i="63"/>
  <c r="Z39" i="63"/>
  <c r="D40" i="63"/>
  <c r="K40" i="63"/>
  <c r="P40" i="63" s="1"/>
  <c r="O40" i="63"/>
  <c r="Q40" i="63"/>
  <c r="U40" i="63"/>
  <c r="Y40" i="63"/>
  <c r="Z40" i="63"/>
  <c r="AA40" i="63"/>
  <c r="D41" i="63"/>
  <c r="K41" i="63"/>
  <c r="P41" i="63" s="1"/>
  <c r="O41" i="63"/>
  <c r="Q41" i="63"/>
  <c r="U41" i="63"/>
  <c r="Y41" i="63"/>
  <c r="Z41" i="63"/>
  <c r="AA41" i="63"/>
  <c r="D42" i="63"/>
  <c r="K42" i="63"/>
  <c r="P42" i="63" s="1"/>
  <c r="O42" i="63"/>
  <c r="Q42" i="63"/>
  <c r="U42" i="63"/>
  <c r="Y42" i="63"/>
  <c r="Z42" i="63"/>
  <c r="AA42" i="63"/>
  <c r="D43" i="63"/>
  <c r="K43" i="63"/>
  <c r="P43" i="63" s="1"/>
  <c r="O43" i="63"/>
  <c r="Q43" i="63"/>
  <c r="U43" i="63"/>
  <c r="Y43" i="63"/>
  <c r="Z43" i="63"/>
  <c r="AA43" i="63"/>
  <c r="D44" i="63"/>
  <c r="K44" i="63"/>
  <c r="P44" i="63" s="1"/>
  <c r="O44" i="63"/>
  <c r="Q44" i="63"/>
  <c r="U44" i="63"/>
  <c r="Y44" i="63"/>
  <c r="Z44" i="63"/>
  <c r="AA44" i="63"/>
  <c r="D45" i="63"/>
  <c r="K45" i="63"/>
  <c r="P45" i="63" s="1"/>
  <c r="O45" i="63"/>
  <c r="Q45" i="63"/>
  <c r="U45" i="63"/>
  <c r="Y45" i="63"/>
  <c r="Z45" i="63"/>
  <c r="AA45" i="63"/>
  <c r="D46" i="63"/>
  <c r="K46" i="63"/>
  <c r="P46" i="63" s="1"/>
  <c r="O46" i="63"/>
  <c r="Q46" i="63"/>
  <c r="U46" i="63"/>
  <c r="Y46" i="63"/>
  <c r="Z46" i="63"/>
  <c r="AA46" i="63"/>
  <c r="D47" i="63"/>
  <c r="K47" i="63"/>
  <c r="P47" i="63" s="1"/>
  <c r="O47" i="63"/>
  <c r="Q47" i="63"/>
  <c r="U47" i="63"/>
  <c r="Y47" i="63"/>
  <c r="Z47" i="63"/>
  <c r="AA47" i="63"/>
  <c r="D48" i="63"/>
  <c r="K48" i="63"/>
  <c r="P48" i="63" s="1"/>
  <c r="O48" i="63"/>
  <c r="Q48" i="63"/>
  <c r="U48" i="63"/>
  <c r="Y48" i="63"/>
  <c r="Z48" i="63"/>
  <c r="AA48" i="63"/>
  <c r="D49" i="63"/>
  <c r="K49" i="63"/>
  <c r="P49" i="63" s="1"/>
  <c r="O49" i="63"/>
  <c r="Q49" i="63"/>
  <c r="U49" i="63"/>
  <c r="Y49" i="63"/>
  <c r="Z49" i="63"/>
  <c r="AA49" i="63"/>
  <c r="D50" i="63"/>
  <c r="K50" i="63"/>
  <c r="P50" i="63" s="1"/>
  <c r="O50" i="63"/>
  <c r="Q50" i="63"/>
  <c r="U50" i="63"/>
  <c r="Y50" i="63"/>
  <c r="Z50" i="63"/>
  <c r="AA50" i="63"/>
  <c r="D51" i="63"/>
  <c r="G51" i="63"/>
  <c r="AA51" i="63" s="1"/>
  <c r="K51" i="63"/>
  <c r="O51" i="63"/>
  <c r="Q51" i="63"/>
  <c r="U51" i="63"/>
  <c r="Y51" i="63"/>
  <c r="Z51" i="63"/>
  <c r="D52" i="63"/>
  <c r="G52" i="63"/>
  <c r="AA52" i="63" s="1"/>
  <c r="K52" i="63"/>
  <c r="O52" i="63"/>
  <c r="Q52" i="63"/>
  <c r="U52" i="63"/>
  <c r="Y52" i="63"/>
  <c r="Z52" i="63"/>
  <c r="D53" i="63"/>
  <c r="G53" i="63"/>
  <c r="K53" i="63"/>
  <c r="O53" i="63"/>
  <c r="Q53" i="63"/>
  <c r="U53" i="63"/>
  <c r="Y53" i="63"/>
  <c r="Z53" i="63"/>
  <c r="D54" i="63"/>
  <c r="G54" i="63"/>
  <c r="AA54" i="63" s="1"/>
  <c r="K54" i="63"/>
  <c r="O54" i="63"/>
  <c r="Q54" i="63"/>
  <c r="U54" i="63"/>
  <c r="Y54" i="63"/>
  <c r="Z54" i="63"/>
  <c r="D55" i="63"/>
  <c r="G55" i="63"/>
  <c r="AA55" i="63" s="1"/>
  <c r="K55" i="63"/>
  <c r="O55" i="63"/>
  <c r="Q55" i="63"/>
  <c r="U55" i="63"/>
  <c r="Y55" i="63"/>
  <c r="Z55" i="63"/>
  <c r="D56" i="63"/>
  <c r="G56" i="63"/>
  <c r="AA56" i="63" s="1"/>
  <c r="K56" i="63"/>
  <c r="O56" i="63"/>
  <c r="Q56" i="63"/>
  <c r="U56" i="63"/>
  <c r="Y56" i="63"/>
  <c r="Z56" i="63"/>
  <c r="D57" i="63"/>
  <c r="G57" i="63"/>
  <c r="AA57" i="63" s="1"/>
  <c r="K57" i="63"/>
  <c r="O57" i="63"/>
  <c r="Q57" i="63"/>
  <c r="U57" i="63"/>
  <c r="Y57" i="63"/>
  <c r="Z57" i="63"/>
  <c r="D58" i="63"/>
  <c r="G58" i="63"/>
  <c r="AA58" i="63" s="1"/>
  <c r="K58" i="63"/>
  <c r="O58" i="63"/>
  <c r="Q58" i="63"/>
  <c r="U58" i="63"/>
  <c r="Y58" i="63"/>
  <c r="Z58" i="63"/>
  <c r="D59" i="63"/>
  <c r="G59" i="63"/>
  <c r="AA59" i="63" s="1"/>
  <c r="K59" i="63"/>
  <c r="O59" i="63"/>
  <c r="Q59" i="63"/>
  <c r="U59" i="63"/>
  <c r="Y59" i="63"/>
  <c r="Z59" i="63"/>
  <c r="AA69" i="63"/>
  <c r="AA70" i="63"/>
  <c r="AA71" i="63"/>
  <c r="AA72" i="63"/>
  <c r="AA73" i="63"/>
  <c r="AA74" i="63"/>
  <c r="AA75" i="63"/>
  <c r="AA76" i="63"/>
  <c r="AA77" i="63"/>
  <c r="AA78" i="63"/>
  <c r="AA79" i="63"/>
  <c r="AA80" i="63"/>
  <c r="AA81" i="63"/>
  <c r="AA82" i="63"/>
  <c r="AA85" i="63"/>
  <c r="AA86" i="63"/>
  <c r="AA87" i="63"/>
  <c r="AA60" i="63"/>
  <c r="AA89" i="63"/>
  <c r="AA90" i="63"/>
  <c r="X65" i="45" l="1"/>
  <c r="Q130" i="63"/>
  <c r="X108" i="63"/>
  <c r="P130" i="63"/>
  <c r="O129" i="63"/>
  <c r="O128" i="63"/>
  <c r="X64" i="45"/>
  <c r="X62" i="45"/>
  <c r="X63" i="45"/>
  <c r="X61" i="45"/>
  <c r="P38" i="63"/>
  <c r="X38" i="63" s="1"/>
  <c r="P14" i="63"/>
  <c r="X14" i="63" s="1"/>
  <c r="P2" i="63"/>
  <c r="X2" i="63" s="1"/>
  <c r="P12" i="63"/>
  <c r="X12" i="63" s="1"/>
  <c r="P3" i="63"/>
  <c r="X3" i="63" s="1"/>
  <c r="Q152" i="45"/>
  <c r="X152" i="45" s="1"/>
  <c r="Q150" i="45"/>
  <c r="X150" i="45" s="1"/>
  <c r="Q151" i="45"/>
  <c r="X151" i="45" s="1"/>
  <c r="P51" i="63"/>
  <c r="X51" i="63" s="1"/>
  <c r="P8" i="63"/>
  <c r="X8" i="63" s="1"/>
  <c r="P5" i="63"/>
  <c r="X5" i="63" s="1"/>
  <c r="P18" i="63"/>
  <c r="X18" i="63" s="1"/>
  <c r="P57" i="63"/>
  <c r="X57" i="63" s="1"/>
  <c r="P34" i="63"/>
  <c r="X34" i="63" s="1"/>
  <c r="P29" i="63"/>
  <c r="X29" i="63" s="1"/>
  <c r="P19" i="63"/>
  <c r="X19" i="63" s="1"/>
  <c r="P4" i="63"/>
  <c r="X4" i="63" s="1"/>
  <c r="AA129" i="63"/>
  <c r="P59" i="63"/>
  <c r="X59" i="63" s="1"/>
  <c r="G129" i="63"/>
  <c r="G128" i="63"/>
  <c r="R132" i="63"/>
  <c r="H132" i="63"/>
  <c r="X48" i="63"/>
  <c r="P55" i="63"/>
  <c r="X55" i="63" s="1"/>
  <c r="P11" i="63"/>
  <c r="X11" i="63" s="1"/>
  <c r="X50" i="63"/>
  <c r="P20" i="63"/>
  <c r="X20" i="63" s="1"/>
  <c r="P10" i="63"/>
  <c r="X10" i="63" s="1"/>
  <c r="P31" i="63"/>
  <c r="X31" i="63" s="1"/>
  <c r="P33" i="63"/>
  <c r="X33" i="63" s="1"/>
  <c r="P23" i="63"/>
  <c r="X23" i="63" s="1"/>
  <c r="X47" i="63"/>
  <c r="X42" i="63"/>
  <c r="X46" i="63"/>
  <c r="X43" i="63"/>
  <c r="P54" i="63"/>
  <c r="X54" i="63" s="1"/>
  <c r="X40" i="63"/>
  <c r="P9" i="63"/>
  <c r="X9" i="63" s="1"/>
  <c r="P35" i="63"/>
  <c r="X35" i="63" s="1"/>
  <c r="P30" i="63"/>
  <c r="X30" i="63" s="1"/>
  <c r="X44" i="63"/>
  <c r="P7" i="63"/>
  <c r="X7" i="63" s="1"/>
  <c r="P6" i="63"/>
  <c r="X6" i="63" s="1"/>
  <c r="P22" i="63"/>
  <c r="X22" i="63" s="1"/>
  <c r="P28" i="63"/>
  <c r="X28" i="63" s="1"/>
  <c r="P21" i="63"/>
  <c r="X21" i="63" s="1"/>
  <c r="P39" i="63"/>
  <c r="AA9" i="63"/>
  <c r="P52" i="63"/>
  <c r="X52" i="63" s="1"/>
  <c r="P25" i="63"/>
  <c r="X25" i="63" s="1"/>
  <c r="AA22" i="63"/>
  <c r="P56" i="63"/>
  <c r="X56" i="63" s="1"/>
  <c r="X45" i="63"/>
  <c r="P36" i="63"/>
  <c r="X36" i="63" s="1"/>
  <c r="P16" i="63"/>
  <c r="X16" i="63" s="1"/>
  <c r="X49" i="63"/>
  <c r="P27" i="63"/>
  <c r="P24" i="63"/>
  <c r="X24" i="63" s="1"/>
  <c r="X41" i="63"/>
  <c r="P26" i="63"/>
  <c r="X26" i="63" s="1"/>
  <c r="P13" i="63"/>
  <c r="X13" i="63" s="1"/>
  <c r="P53" i="63"/>
  <c r="X53" i="63" s="1"/>
  <c r="P15" i="63"/>
  <c r="X15" i="63" s="1"/>
  <c r="P58" i="63"/>
  <c r="X58" i="63" s="1"/>
  <c r="P37" i="63"/>
  <c r="X37" i="63" s="1"/>
  <c r="P17" i="63"/>
  <c r="X17" i="63" s="1"/>
  <c r="P32" i="63"/>
  <c r="X32" i="63" s="1"/>
  <c r="AA53" i="63"/>
  <c r="G132" i="63" l="1"/>
  <c r="AA128" i="63"/>
  <c r="X130" i="63"/>
  <c r="X39" i="63"/>
  <c r="P129" i="63"/>
  <c r="X129" i="63"/>
  <c r="Q128" i="63"/>
  <c r="X27" i="63"/>
  <c r="X128" i="63"/>
  <c r="P128" i="63"/>
  <c r="Q129" i="63"/>
  <c r="Y130" i="63" l="1"/>
  <c r="P132" i="63"/>
  <c r="Q132" i="63"/>
  <c r="Y129" i="63"/>
  <c r="Y128" i="63"/>
  <c r="X132" i="63" l="1"/>
  <c r="Z130" i="63" s="1"/>
  <c r="Z129" i="63" l="1"/>
  <c r="Z128" i="63"/>
  <c r="D4" i="64"/>
  <c r="D5" i="64" s="1"/>
  <c r="D6" i="64" s="1"/>
  <c r="D7" i="64" s="1"/>
  <c r="D8" i="64" s="1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l="1"/>
  <c r="D30" i="64" s="1"/>
  <c r="D31" i="64" s="1"/>
  <c r="D32" i="64" s="1"/>
  <c r="D33" i="64" s="1"/>
  <c r="D34" i="64" s="1"/>
  <c r="D35" i="64" s="1"/>
  <c r="D36" i="64" s="1"/>
  <c r="D37" i="64" s="1"/>
  <c r="D38" i="64" s="1"/>
  <c r="D39" i="64" s="1"/>
  <c r="D40" i="64" s="1"/>
  <c r="O28" i="64"/>
  <c r="L2" i="64"/>
  <c r="L3" i="64" s="1"/>
  <c r="L4" i="64" s="1"/>
  <c r="L5" i="64" s="1"/>
  <c r="L6" i="64" s="1"/>
  <c r="L7" i="64" s="1"/>
  <c r="L8" i="64" s="1"/>
  <c r="L9" i="64" s="1"/>
  <c r="L10" i="64" s="1"/>
  <c r="L11" i="64" s="1"/>
  <c r="L12" i="64" s="1"/>
  <c r="L13" i="64" s="1"/>
  <c r="L14" i="64" s="1"/>
  <c r="L15" i="64" s="1"/>
  <c r="L16" i="64" s="1"/>
  <c r="L17" i="64" s="1"/>
  <c r="L18" i="64" s="1"/>
  <c r="L19" i="64" s="1"/>
  <c r="L20" i="64" s="1"/>
  <c r="L21" i="64" s="1"/>
  <c r="L22" i="64" s="1"/>
  <c r="L23" i="64" s="1"/>
  <c r="L24" i="64" s="1"/>
  <c r="L25" i="64" s="1"/>
  <c r="L26" i="64" s="1"/>
  <c r="L27" i="64" s="1"/>
  <c r="L28" i="64" s="1"/>
  <c r="L29" i="64" s="1"/>
  <c r="L30" i="64" s="1"/>
  <c r="L31" i="64" s="1"/>
  <c r="L32" i="64" s="1"/>
  <c r="L33" i="64" s="1"/>
  <c r="L34" i="64" s="1"/>
  <c r="L35" i="64" s="1"/>
  <c r="L36" i="64" s="1"/>
  <c r="L37" i="64" s="1"/>
  <c r="L38" i="64" s="1"/>
  <c r="L39" i="64" s="1"/>
  <c r="L40" i="64" s="1"/>
  <c r="L41" i="64" s="1"/>
  <c r="L42" i="64" s="1"/>
  <c r="L43" i="64" s="1"/>
  <c r="L44" i="64" s="1"/>
  <c r="L45" i="64" s="1"/>
  <c r="L46" i="64" s="1"/>
  <c r="L47" i="64" s="1"/>
  <c r="L48" i="64" s="1"/>
  <c r="L49" i="64" s="1"/>
  <c r="L50" i="64" s="1"/>
  <c r="L51" i="64" s="1"/>
  <c r="L52" i="64" s="1"/>
  <c r="L53" i="64" s="1"/>
  <c r="L54" i="64" s="1"/>
  <c r="L55" i="64" s="1"/>
  <c r="L56" i="64" s="1"/>
  <c r="L57" i="64" s="1"/>
  <c r="L58" i="64" s="1"/>
  <c r="L59" i="64" s="1"/>
  <c r="L60" i="64" s="1"/>
  <c r="L61" i="64" s="1"/>
  <c r="L62" i="64" s="1"/>
  <c r="L63" i="64" s="1"/>
  <c r="L64" i="64" s="1"/>
  <c r="L65" i="64" s="1"/>
  <c r="L66" i="64" s="1"/>
  <c r="L67" i="64" s="1"/>
  <c r="L68" i="64" s="1"/>
  <c r="L69" i="64" s="1"/>
  <c r="L70" i="64" s="1"/>
  <c r="L71" i="64" s="1"/>
  <c r="L72" i="64" s="1"/>
  <c r="L73" i="64" s="1"/>
  <c r="L74" i="64" s="1"/>
  <c r="L75" i="64" s="1"/>
  <c r="L76" i="64" s="1"/>
  <c r="L77" i="64" s="1"/>
  <c r="L78" i="64" s="1"/>
  <c r="L79" i="64" s="1"/>
  <c r="L80" i="64" s="1"/>
  <c r="L81" i="64" s="1"/>
  <c r="L82" i="64" s="1"/>
  <c r="L83" i="64" s="1"/>
  <c r="L84" i="64" s="1"/>
  <c r="L85" i="64" s="1"/>
  <c r="L86" i="64" s="1"/>
  <c r="L87" i="64" s="1"/>
  <c r="L88" i="64" s="1"/>
  <c r="L89" i="64" s="1"/>
  <c r="L90" i="64" s="1"/>
  <c r="L91" i="64" s="1"/>
  <c r="L92" i="64" s="1"/>
  <c r="L93" i="64" s="1"/>
  <c r="L94" i="64" s="1"/>
  <c r="L95" i="64" s="1"/>
  <c r="L96" i="64" s="1"/>
  <c r="L97" i="64" s="1"/>
  <c r="L98" i="64" s="1"/>
  <c r="L99" i="64" s="1"/>
  <c r="L100" i="64" s="1"/>
  <c r="L101" i="64" l="1"/>
  <c r="L102" i="64"/>
  <c r="D41" i="64"/>
  <c r="D42" i="64" s="1"/>
  <c r="D43" i="64" s="1"/>
  <c r="D44" i="64" s="1"/>
  <c r="D45" i="64" s="1"/>
  <c r="D46" i="64" s="1"/>
  <c r="D47" i="64" s="1"/>
  <c r="D48" i="64" s="1"/>
  <c r="D49" i="64" s="1"/>
  <c r="D50" i="64" s="1"/>
  <c r="O40" i="64"/>
  <c r="L105" i="64" l="1"/>
  <c r="L103" i="64"/>
  <c r="L104" i="64" s="1"/>
  <c r="D51" i="64"/>
  <c r="D52" i="64" s="1"/>
  <c r="D53" i="64" s="1"/>
  <c r="O50" i="64"/>
  <c r="Z101" i="45"/>
  <c r="Y101" i="45"/>
  <c r="O101" i="45" s="1"/>
  <c r="U101" i="45"/>
  <c r="P101" i="45"/>
  <c r="M101" i="45"/>
  <c r="L101" i="45"/>
  <c r="K101" i="45"/>
  <c r="G101" i="45"/>
  <c r="AA101" i="45" s="1"/>
  <c r="D101" i="45"/>
  <c r="L77" i="45"/>
  <c r="M77" i="45"/>
  <c r="L78" i="45"/>
  <c r="M78" i="45"/>
  <c r="L79" i="45"/>
  <c r="M79" i="45"/>
  <c r="L80" i="45"/>
  <c r="M80" i="45"/>
  <c r="L81" i="45"/>
  <c r="M81" i="45"/>
  <c r="L82" i="45"/>
  <c r="M82" i="45"/>
  <c r="L83" i="45"/>
  <c r="M83" i="45"/>
  <c r="L84" i="45"/>
  <c r="M84" i="45"/>
  <c r="L85" i="45"/>
  <c r="M85" i="45"/>
  <c r="L86" i="45"/>
  <c r="M86" i="45"/>
  <c r="L87" i="45"/>
  <c r="M87" i="45"/>
  <c r="L88" i="45"/>
  <c r="M88" i="45"/>
  <c r="L89" i="45"/>
  <c r="M89" i="45"/>
  <c r="L90" i="45"/>
  <c r="M90" i="45"/>
  <c r="L91" i="45"/>
  <c r="M91" i="45"/>
  <c r="L94" i="45"/>
  <c r="M94" i="45"/>
  <c r="L96" i="45"/>
  <c r="M96" i="45"/>
  <c r="M76" i="45"/>
  <c r="L76" i="45"/>
  <c r="Z55" i="45"/>
  <c r="Y55" i="45"/>
  <c r="O55" i="45" s="1"/>
  <c r="U55" i="45"/>
  <c r="K55" i="45"/>
  <c r="G55" i="45"/>
  <c r="AA55" i="45" s="1"/>
  <c r="D55" i="45"/>
  <c r="G59" i="45"/>
  <c r="AA59" i="45" s="1"/>
  <c r="G58" i="45"/>
  <c r="AA58" i="45" s="1"/>
  <c r="G57" i="45"/>
  <c r="AA57" i="45" s="1"/>
  <c r="G56" i="45"/>
  <c r="AA56" i="45" s="1"/>
  <c r="G54" i="45"/>
  <c r="AA54" i="45" s="1"/>
  <c r="AA96" i="45"/>
  <c r="Z96" i="45"/>
  <c r="Y96" i="45"/>
  <c r="O96" i="45" s="1"/>
  <c r="Q96" i="45" s="1"/>
  <c r="U96" i="45"/>
  <c r="P96" i="45"/>
  <c r="K96" i="45"/>
  <c r="D96" i="45"/>
  <c r="Z60" i="45"/>
  <c r="Y60" i="45"/>
  <c r="O60" i="45" s="1"/>
  <c r="U60" i="45"/>
  <c r="K60" i="45"/>
  <c r="G60" i="45"/>
  <c r="AA60" i="45" s="1"/>
  <c r="D60" i="45"/>
  <c r="AA94" i="45"/>
  <c r="Z94" i="45"/>
  <c r="Y94" i="45"/>
  <c r="O94" i="45" s="1"/>
  <c r="Q94" i="45" s="1"/>
  <c r="U94" i="45"/>
  <c r="P94" i="45"/>
  <c r="K94" i="45"/>
  <c r="D94" i="45"/>
  <c r="AA91" i="45"/>
  <c r="Z91" i="45"/>
  <c r="Y91" i="45"/>
  <c r="O91" i="45" s="1"/>
  <c r="Q91" i="45" s="1"/>
  <c r="U91" i="45"/>
  <c r="P91" i="45"/>
  <c r="K91" i="45"/>
  <c r="D91" i="45"/>
  <c r="AA90" i="45"/>
  <c r="Z90" i="45"/>
  <c r="Y90" i="45"/>
  <c r="O90" i="45" s="1"/>
  <c r="Q90" i="45" s="1"/>
  <c r="U90" i="45"/>
  <c r="P90" i="45"/>
  <c r="K90" i="45"/>
  <c r="D90" i="45"/>
  <c r="Z59" i="45"/>
  <c r="Y59" i="45"/>
  <c r="O59" i="45" s="1"/>
  <c r="U59" i="45"/>
  <c r="K59" i="45"/>
  <c r="D59" i="45"/>
  <c r="Z58" i="45"/>
  <c r="Y58" i="45"/>
  <c r="O58" i="45" s="1"/>
  <c r="U58" i="45"/>
  <c r="K58" i="45"/>
  <c r="D58" i="45"/>
  <c r="Z57" i="45"/>
  <c r="Y57" i="45"/>
  <c r="O57" i="45" s="1"/>
  <c r="U57" i="45"/>
  <c r="K57" i="45"/>
  <c r="D57" i="45"/>
  <c r="Z145" i="45"/>
  <c r="Y145" i="45"/>
  <c r="O145" i="45" s="1"/>
  <c r="U145" i="45"/>
  <c r="T145" i="45"/>
  <c r="K145" i="45"/>
  <c r="D145" i="45"/>
  <c r="Z144" i="45"/>
  <c r="Y144" i="45"/>
  <c r="O144" i="45" s="1"/>
  <c r="U144" i="45"/>
  <c r="T144" i="45"/>
  <c r="K144" i="45"/>
  <c r="D144" i="45"/>
  <c r="Z143" i="45"/>
  <c r="Y143" i="45"/>
  <c r="U143" i="45"/>
  <c r="T143" i="45"/>
  <c r="Q143" i="45"/>
  <c r="O143" i="45"/>
  <c r="K143" i="45"/>
  <c r="D143" i="45"/>
  <c r="Z142" i="45"/>
  <c r="Y142" i="45"/>
  <c r="O142" i="45" s="1"/>
  <c r="U142" i="45"/>
  <c r="T142" i="45"/>
  <c r="K142" i="45"/>
  <c r="D142" i="45"/>
  <c r="Z147" i="45"/>
  <c r="Y147" i="45"/>
  <c r="O147" i="45" s="1"/>
  <c r="U147" i="45"/>
  <c r="T147" i="45"/>
  <c r="K147" i="45"/>
  <c r="D147" i="45"/>
  <c r="Z146" i="45"/>
  <c r="Y146" i="45"/>
  <c r="O146" i="45" s="1"/>
  <c r="U146" i="45"/>
  <c r="T146" i="45"/>
  <c r="K146" i="45"/>
  <c r="D146" i="45"/>
  <c r="Z53" i="45"/>
  <c r="Y53" i="45"/>
  <c r="O53" i="45" s="1"/>
  <c r="U53" i="45"/>
  <c r="K53" i="45"/>
  <c r="G53" i="45"/>
  <c r="AA53" i="45" s="1"/>
  <c r="D53" i="45"/>
  <c r="Z56" i="45"/>
  <c r="Y56" i="45"/>
  <c r="O56" i="45" s="1"/>
  <c r="U56" i="45"/>
  <c r="K56" i="45"/>
  <c r="D56" i="45"/>
  <c r="Z54" i="45"/>
  <c r="Y54" i="45"/>
  <c r="O54" i="45" s="1"/>
  <c r="U54" i="45"/>
  <c r="K54" i="45"/>
  <c r="D54" i="45"/>
  <c r="AA88" i="45"/>
  <c r="Z88" i="45"/>
  <c r="Y88" i="45"/>
  <c r="O88" i="45" s="1"/>
  <c r="Q88" i="45" s="1"/>
  <c r="U88" i="45"/>
  <c r="P88" i="45"/>
  <c r="K88" i="45"/>
  <c r="D88" i="45"/>
  <c r="AA87" i="45"/>
  <c r="Z87" i="45"/>
  <c r="Y87" i="45"/>
  <c r="O87" i="45" s="1"/>
  <c r="Q87" i="45" s="1"/>
  <c r="U87" i="45"/>
  <c r="P87" i="45"/>
  <c r="K87" i="45"/>
  <c r="D87" i="45"/>
  <c r="AA50" i="45"/>
  <c r="Z50" i="45"/>
  <c r="Y50" i="45"/>
  <c r="O50" i="45" s="1"/>
  <c r="Q50" i="45" s="1"/>
  <c r="U50" i="45"/>
  <c r="K50" i="45"/>
  <c r="P50" i="45" s="1"/>
  <c r="D50" i="45"/>
  <c r="Z51" i="45"/>
  <c r="Y51" i="45"/>
  <c r="O51" i="45" s="1"/>
  <c r="U51" i="45"/>
  <c r="K51" i="45"/>
  <c r="G51" i="45"/>
  <c r="AA51" i="45" s="1"/>
  <c r="D51" i="45"/>
  <c r="Z52" i="45"/>
  <c r="Y52" i="45"/>
  <c r="O52" i="45" s="1"/>
  <c r="U52" i="45"/>
  <c r="K52" i="45"/>
  <c r="G52" i="45"/>
  <c r="AA52" i="45" s="1"/>
  <c r="D52" i="45"/>
  <c r="K44" i="45"/>
  <c r="K43" i="45"/>
  <c r="P43" i="45" s="1"/>
  <c r="K42" i="45"/>
  <c r="P42" i="45" s="1"/>
  <c r="K41" i="45"/>
  <c r="Z139" i="45"/>
  <c r="Z140" i="45"/>
  <c r="Z141" i="45"/>
  <c r="Z148" i="45"/>
  <c r="Z149" i="45"/>
  <c r="Z138" i="45"/>
  <c r="Y139" i="45"/>
  <c r="Y140" i="45"/>
  <c r="Y141" i="45"/>
  <c r="Y148" i="45"/>
  <c r="Y149" i="45"/>
  <c r="Y138" i="45"/>
  <c r="D139" i="45"/>
  <c r="D140" i="45"/>
  <c r="D141" i="45"/>
  <c r="D148" i="45"/>
  <c r="D149" i="45"/>
  <c r="D11" i="54"/>
  <c r="D10" i="54"/>
  <c r="D9" i="54"/>
  <c r="D8" i="54"/>
  <c r="D7" i="54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136" i="60"/>
  <c r="D135" i="60"/>
  <c r="D134" i="60"/>
  <c r="D133" i="60"/>
  <c r="D132" i="60"/>
  <c r="D131" i="60"/>
  <c r="D130" i="60"/>
  <c r="D129" i="60"/>
  <c r="D128" i="60"/>
  <c r="D127" i="60"/>
  <c r="D126" i="60"/>
  <c r="D125" i="60"/>
  <c r="D124" i="60"/>
  <c r="D123" i="60"/>
  <c r="D122" i="60"/>
  <c r="D121" i="60"/>
  <c r="D120" i="60"/>
  <c r="D118" i="60"/>
  <c r="D117" i="60"/>
  <c r="D116" i="60"/>
  <c r="D115" i="60"/>
  <c r="D114" i="60"/>
  <c r="D113" i="60"/>
  <c r="D112" i="60"/>
  <c r="D111" i="60"/>
  <c r="D110" i="60"/>
  <c r="D109" i="60"/>
  <c r="D108" i="60"/>
  <c r="D107" i="60"/>
  <c r="D106" i="60"/>
  <c r="D105" i="60"/>
  <c r="D104" i="60"/>
  <c r="D103" i="60"/>
  <c r="D102" i="60"/>
  <c r="D101" i="60"/>
  <c r="D100" i="60"/>
  <c r="D97" i="60"/>
  <c r="D96" i="60"/>
  <c r="D95" i="60"/>
  <c r="D94" i="60"/>
  <c r="D93" i="60"/>
  <c r="D92" i="60"/>
  <c r="D91" i="60"/>
  <c r="D90" i="60"/>
  <c r="D89" i="60"/>
  <c r="D88" i="60"/>
  <c r="D84" i="60"/>
  <c r="D83" i="60"/>
  <c r="D82" i="60"/>
  <c r="D81" i="60"/>
  <c r="D80" i="60"/>
  <c r="D79" i="60"/>
  <c r="D78" i="60"/>
  <c r="D77" i="60"/>
  <c r="D75" i="60"/>
  <c r="D74" i="60"/>
  <c r="D73" i="60"/>
  <c r="D72" i="60"/>
  <c r="D71" i="60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D26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26" i="62"/>
  <c r="D25" i="62"/>
  <c r="D24" i="62"/>
  <c r="D23" i="62"/>
  <c r="D22" i="62"/>
  <c r="D21" i="62"/>
  <c r="D19" i="62"/>
  <c r="D18" i="62"/>
  <c r="D17" i="62"/>
  <c r="D16" i="62"/>
  <c r="D15" i="62"/>
  <c r="D14" i="62"/>
  <c r="D13" i="62"/>
  <c r="D12" i="62"/>
  <c r="D11" i="62"/>
  <c r="D10" i="62"/>
  <c r="D8" i="62"/>
  <c r="D4" i="62"/>
  <c r="D3" i="62"/>
  <c r="D2" i="62"/>
  <c r="G39" i="45"/>
  <c r="AA39" i="45" s="1"/>
  <c r="G38" i="45"/>
  <c r="Z39" i="45"/>
  <c r="Y39" i="45"/>
  <c r="O39" i="45" s="1"/>
  <c r="U39" i="45"/>
  <c r="K39" i="45"/>
  <c r="D39" i="45"/>
  <c r="AA49" i="45"/>
  <c r="Z49" i="45"/>
  <c r="Y49" i="45"/>
  <c r="O49" i="45" s="1"/>
  <c r="Q49" i="45" s="1"/>
  <c r="U49" i="45"/>
  <c r="K49" i="45"/>
  <c r="P49" i="45" s="1"/>
  <c r="D49" i="45"/>
  <c r="AA48" i="45"/>
  <c r="Z48" i="45"/>
  <c r="Y48" i="45"/>
  <c r="O48" i="45" s="1"/>
  <c r="Q48" i="45" s="1"/>
  <c r="U48" i="45"/>
  <c r="K48" i="45"/>
  <c r="P48" i="45" s="1"/>
  <c r="D48" i="45"/>
  <c r="AA43" i="45"/>
  <c r="Z43" i="45"/>
  <c r="Y43" i="45"/>
  <c r="O43" i="45" s="1"/>
  <c r="Q43" i="45" s="1"/>
  <c r="U43" i="45"/>
  <c r="D43" i="45"/>
  <c r="AA47" i="45"/>
  <c r="Z47" i="45"/>
  <c r="Y47" i="45"/>
  <c r="O47" i="45" s="1"/>
  <c r="Q47" i="45" s="1"/>
  <c r="U47" i="45"/>
  <c r="K47" i="45"/>
  <c r="P47" i="45" s="1"/>
  <c r="D47" i="45"/>
  <c r="AA42" i="45"/>
  <c r="Z42" i="45"/>
  <c r="Y42" i="45"/>
  <c r="O42" i="45" s="1"/>
  <c r="Q42" i="45" s="1"/>
  <c r="U42" i="45"/>
  <c r="D42" i="45"/>
  <c r="L107" i="64" l="1"/>
  <c r="L108" i="64" s="1"/>
  <c r="L106" i="64"/>
  <c r="D54" i="64"/>
  <c r="D55" i="64" s="1"/>
  <c r="D56" i="64" s="1"/>
  <c r="D57" i="64" s="1"/>
  <c r="O53" i="64"/>
  <c r="P60" i="45"/>
  <c r="P59" i="45"/>
  <c r="P54" i="45"/>
  <c r="P57" i="45"/>
  <c r="P58" i="45"/>
  <c r="P55" i="45"/>
  <c r="P56" i="45"/>
  <c r="Q101" i="45"/>
  <c r="X101" i="45" s="1"/>
  <c r="P147" i="45"/>
  <c r="P144" i="45"/>
  <c r="Q59" i="45"/>
  <c r="X91" i="45"/>
  <c r="Q55" i="45"/>
  <c r="Q54" i="45"/>
  <c r="Q60" i="45"/>
  <c r="Q56" i="45"/>
  <c r="X94" i="45"/>
  <c r="P142" i="45"/>
  <c r="Q57" i="45"/>
  <c r="X90" i="45"/>
  <c r="X96" i="45"/>
  <c r="P53" i="45"/>
  <c r="P146" i="45"/>
  <c r="P145" i="45"/>
  <c r="P51" i="45"/>
  <c r="P52" i="45"/>
  <c r="Q58" i="45"/>
  <c r="P143" i="45"/>
  <c r="X143" i="45" s="1"/>
  <c r="Q146" i="45"/>
  <c r="Q144" i="45"/>
  <c r="Q142" i="45"/>
  <c r="Q147" i="45"/>
  <c r="Q145" i="45"/>
  <c r="X88" i="45"/>
  <c r="Q53" i="45"/>
  <c r="X87" i="45"/>
  <c r="X50" i="45"/>
  <c r="Q51" i="45"/>
  <c r="P39" i="45"/>
  <c r="Q52" i="45"/>
  <c r="X49" i="45"/>
  <c r="Q39" i="45"/>
  <c r="X43" i="45"/>
  <c r="X48" i="45"/>
  <c r="X47" i="45"/>
  <c r="X42" i="45"/>
  <c r="L111" i="64" l="1"/>
  <c r="L112" i="64" s="1"/>
  <c r="L113" i="64" s="1"/>
  <c r="L114" i="64" s="1"/>
  <c r="L115" i="64" s="1"/>
  <c r="L116" i="64" s="1"/>
  <c r="L117" i="64" s="1"/>
  <c r="L118" i="64" s="1"/>
  <c r="L119" i="64" s="1"/>
  <c r="L120" i="64" s="1"/>
  <c r="L121" i="64" s="1"/>
  <c r="L122" i="64" s="1"/>
  <c r="L109" i="64"/>
  <c r="L110" i="64" s="1"/>
  <c r="D58" i="64"/>
  <c r="D59" i="64" s="1"/>
  <c r="D60" i="64" s="1"/>
  <c r="D61" i="64" s="1"/>
  <c r="D62" i="64" s="1"/>
  <c r="D63" i="64" s="1"/>
  <c r="D64" i="64" s="1"/>
  <c r="D65" i="64" s="1"/>
  <c r="D66" i="64" s="1"/>
  <c r="D67" i="64" s="1"/>
  <c r="D68" i="64" s="1"/>
  <c r="D69" i="64" s="1"/>
  <c r="D70" i="64" s="1"/>
  <c r="D71" i="64" s="1"/>
  <c r="D72" i="64" s="1"/>
  <c r="D73" i="64" s="1"/>
  <c r="D74" i="64" s="1"/>
  <c r="D75" i="64" s="1"/>
  <c r="D76" i="64" s="1"/>
  <c r="D77" i="64" s="1"/>
  <c r="D78" i="64" s="1"/>
  <c r="D79" i="64" s="1"/>
  <c r="D80" i="64" s="1"/>
  <c r="D81" i="64" s="1"/>
  <c r="D82" i="64" s="1"/>
  <c r="D83" i="64" s="1"/>
  <c r="D84" i="64" s="1"/>
  <c r="D85" i="64" s="1"/>
  <c r="D86" i="64" s="1"/>
  <c r="D87" i="64" s="1"/>
  <c r="D88" i="64" s="1"/>
  <c r="D89" i="64" s="1"/>
  <c r="D90" i="64" s="1"/>
  <c r="D91" i="64" s="1"/>
  <c r="D92" i="64" s="1"/>
  <c r="D93" i="64" s="1"/>
  <c r="D94" i="64" s="1"/>
  <c r="D95" i="64" s="1"/>
  <c r="D96" i="64" s="1"/>
  <c r="X60" i="45"/>
  <c r="X55" i="45"/>
  <c r="X59" i="45"/>
  <c r="X147" i="45"/>
  <c r="X54" i="45"/>
  <c r="X57" i="45"/>
  <c r="X58" i="45"/>
  <c r="X56" i="45"/>
  <c r="X144" i="45"/>
  <c r="X146" i="45"/>
  <c r="X145" i="45"/>
  <c r="X53" i="45"/>
  <c r="X142" i="45"/>
  <c r="X52" i="45"/>
  <c r="X51" i="45"/>
  <c r="X39" i="45"/>
  <c r="O149" i="45"/>
  <c r="U149" i="45"/>
  <c r="T149" i="45"/>
  <c r="K149" i="45"/>
  <c r="O148" i="45"/>
  <c r="U148" i="45"/>
  <c r="T148" i="45"/>
  <c r="K148" i="45"/>
  <c r="O141" i="45"/>
  <c r="Q141" i="45" s="1"/>
  <c r="U141" i="45"/>
  <c r="T141" i="45"/>
  <c r="K141" i="45"/>
  <c r="O140" i="45"/>
  <c r="U140" i="45"/>
  <c r="T140" i="45"/>
  <c r="K140" i="45"/>
  <c r="AA44" i="45"/>
  <c r="Z44" i="45"/>
  <c r="Y44" i="45"/>
  <c r="O44" i="45" s="1"/>
  <c r="Q44" i="45" s="1"/>
  <c r="U44" i="45"/>
  <c r="P44" i="45"/>
  <c r="D44" i="45"/>
  <c r="AA46" i="45"/>
  <c r="Z46" i="45"/>
  <c r="Y46" i="45"/>
  <c r="O46" i="45" s="1"/>
  <c r="Q46" i="45" s="1"/>
  <c r="U46" i="45"/>
  <c r="K46" i="45"/>
  <c r="P46" i="45" s="1"/>
  <c r="D46" i="45"/>
  <c r="AA41" i="45"/>
  <c r="Z41" i="45"/>
  <c r="Y41" i="45"/>
  <c r="O41" i="45" s="1"/>
  <c r="Q41" i="45" s="1"/>
  <c r="U41" i="45"/>
  <c r="P41" i="45"/>
  <c r="D41" i="45"/>
  <c r="Z36" i="45"/>
  <c r="Y36" i="45"/>
  <c r="O36" i="45" s="1"/>
  <c r="Q36" i="45" s="1"/>
  <c r="U36" i="45"/>
  <c r="K36" i="45"/>
  <c r="G36" i="45"/>
  <c r="AA36" i="45" s="1"/>
  <c r="D36" i="45"/>
  <c r="AA86" i="45"/>
  <c r="Z86" i="45"/>
  <c r="Y86" i="45"/>
  <c r="O86" i="45" s="1"/>
  <c r="Q86" i="45" s="1"/>
  <c r="U86" i="45"/>
  <c r="P86" i="45"/>
  <c r="K86" i="45"/>
  <c r="D86" i="45"/>
  <c r="Z38" i="45"/>
  <c r="Y38" i="45"/>
  <c r="O38" i="45" s="1"/>
  <c r="U38" i="45"/>
  <c r="K38" i="45"/>
  <c r="AA38" i="45"/>
  <c r="D38" i="45"/>
  <c r="L980" i="51"/>
  <c r="M980" i="51" s="1"/>
  <c r="N980" i="51" s="1"/>
  <c r="L981" i="51"/>
  <c r="M981" i="51" s="1"/>
  <c r="N981" i="51" s="1"/>
  <c r="L982" i="51"/>
  <c r="M982" i="51" s="1"/>
  <c r="N982" i="51" s="1"/>
  <c r="L983" i="51"/>
  <c r="M983" i="51" s="1"/>
  <c r="N983" i="51" s="1"/>
  <c r="L984" i="51"/>
  <c r="M984" i="51" s="1"/>
  <c r="N984" i="51" s="1"/>
  <c r="L985" i="51"/>
  <c r="M985" i="51" s="1"/>
  <c r="N985" i="51" s="1"/>
  <c r="L986" i="51"/>
  <c r="M986" i="51" s="1"/>
  <c r="N986" i="51" s="1"/>
  <c r="L987" i="51"/>
  <c r="M987" i="51" s="1"/>
  <c r="N987" i="51" s="1"/>
  <c r="L988" i="51"/>
  <c r="M988" i="51" s="1"/>
  <c r="N988" i="51" s="1"/>
  <c r="L989" i="51"/>
  <c r="M989" i="51" s="1"/>
  <c r="N989" i="51" s="1"/>
  <c r="L990" i="51"/>
  <c r="M990" i="51" s="1"/>
  <c r="N990" i="51" s="1"/>
  <c r="L978" i="51"/>
  <c r="M978" i="51" s="1"/>
  <c r="N978" i="51" s="1"/>
  <c r="L979" i="51"/>
  <c r="M979" i="51" s="1"/>
  <c r="N979" i="51" s="1"/>
  <c r="L123" i="64" l="1"/>
  <c r="L124" i="64" s="1"/>
  <c r="L125" i="64" s="1"/>
  <c r="L126" i="64" s="1"/>
  <c r="L127" i="64" s="1"/>
  <c r="L128" i="64" s="1"/>
  <c r="L129" i="64" s="1"/>
  <c r="L130" i="64" s="1"/>
  <c r="L131" i="64" s="1"/>
  <c r="L132" i="64" s="1"/>
  <c r="L133" i="64" s="1"/>
  <c r="L134" i="64" s="1"/>
  <c r="L135" i="64" s="1"/>
  <c r="L136" i="64" s="1"/>
  <c r="L137" i="64" s="1"/>
  <c r="L138" i="64" s="1"/>
  <c r="L139" i="64" s="1"/>
  <c r="L140" i="64" s="1"/>
  <c r="L141" i="64" s="1"/>
  <c r="L142" i="64" s="1"/>
  <c r="L143" i="64" s="1"/>
  <c r="L144" i="64" s="1"/>
  <c r="L145" i="64" s="1"/>
  <c r="L146" i="64" s="1"/>
  <c r="L147" i="64" s="1"/>
  <c r="L148" i="64" s="1"/>
  <c r="L149" i="64" s="1"/>
  <c r="L150" i="64" s="1"/>
  <c r="L151" i="64" s="1"/>
  <c r="L152" i="64" s="1"/>
  <c r="L153" i="64" s="1"/>
  <c r="L154" i="64" s="1"/>
  <c r="L155" i="64" s="1"/>
  <c r="L156" i="64" s="1"/>
  <c r="L157" i="64" s="1"/>
  <c r="L158" i="64" s="1"/>
  <c r="L159" i="64" s="1"/>
  <c r="L160" i="64" s="1"/>
  <c r="L161" i="64" s="1"/>
  <c r="L162" i="64" s="1"/>
  <c r="L163" i="64" s="1"/>
  <c r="L164" i="64" s="1"/>
  <c r="L165" i="64" s="1"/>
  <c r="L166" i="64" s="1"/>
  <c r="L167" i="64" s="1"/>
  <c r="L168" i="64" s="1"/>
  <c r="L169" i="64" s="1"/>
  <c r="L170" i="64" s="1"/>
  <c r="L171" i="64" s="1"/>
  <c r="L172" i="64" s="1"/>
  <c r="L173" i="64" s="1"/>
  <c r="L174" i="64" s="1"/>
  <c r="L175" i="64" s="1"/>
  <c r="L176" i="64" s="1"/>
  <c r="L177" i="64" s="1"/>
  <c r="L178" i="64" s="1"/>
  <c r="L179" i="64" s="1"/>
  <c r="L180" i="64" s="1"/>
  <c r="L181" i="64" s="1"/>
  <c r="L182" i="64" s="1"/>
  <c r="L183" i="64" s="1"/>
  <c r="L184" i="64" s="1"/>
  <c r="L185" i="64" s="1"/>
  <c r="L186" i="64" s="1"/>
  <c r="L187" i="64" s="1"/>
  <c r="L188" i="64" s="1"/>
  <c r="L189" i="64" s="1"/>
  <c r="L190" i="64" s="1"/>
  <c r="L191" i="64" s="1"/>
  <c r="L192" i="64" s="1"/>
  <c r="L193" i="64" s="1"/>
  <c r="L194" i="64" s="1"/>
  <c r="L195" i="64" s="1"/>
  <c r="L196" i="64" s="1"/>
  <c r="L197" i="64" s="1"/>
  <c r="L198" i="64" s="1"/>
  <c r="L199" i="64" s="1"/>
  <c r="L200" i="64" s="1"/>
  <c r="L201" i="64" s="1"/>
  <c r="L202" i="64" s="1"/>
  <c r="L203" i="64" s="1"/>
  <c r="L204" i="64" s="1"/>
  <c r="L205" i="64" s="1"/>
  <c r="L206" i="64" s="1"/>
  <c r="L207" i="64" s="1"/>
  <c r="L208" i="64" s="1"/>
  <c r="L209" i="64" s="1"/>
  <c r="L210" i="64" s="1"/>
  <c r="L211" i="64" s="1"/>
  <c r="L212" i="64" s="1"/>
  <c r="L213" i="64" s="1"/>
  <c r="L214" i="64" s="1"/>
  <c r="L215" i="64" s="1"/>
  <c r="L216" i="64" s="1"/>
  <c r="L217" i="64" s="1"/>
  <c r="L218" i="64" s="1"/>
  <c r="L219" i="64" s="1"/>
  <c r="L220" i="64" s="1"/>
  <c r="L221" i="64" s="1"/>
  <c r="L222" i="64" s="1"/>
  <c r="L223" i="64" s="1"/>
  <c r="L224" i="64" s="1"/>
  <c r="L225" i="64" s="1"/>
  <c r="L226" i="64" s="1"/>
  <c r="L227" i="64" s="1"/>
  <c r="L228" i="64" s="1"/>
  <c r="L229" i="64" s="1"/>
  <c r="L230" i="64" s="1"/>
  <c r="L231" i="64" s="1"/>
  <c r="L232" i="64" s="1"/>
  <c r="L233" i="64" s="1"/>
  <c r="L234" i="64" s="1"/>
  <c r="L235" i="64" s="1"/>
  <c r="L236" i="64" s="1"/>
  <c r="L237" i="64" s="1"/>
  <c r="L238" i="64" s="1"/>
  <c r="L239" i="64" s="1"/>
  <c r="L240" i="64" s="1"/>
  <c r="L241" i="64" s="1"/>
  <c r="L242" i="64" s="1"/>
  <c r="L243" i="64" s="1"/>
  <c r="L244" i="64" s="1"/>
  <c r="L245" i="64" s="1"/>
  <c r="L246" i="64" s="1"/>
  <c r="L247" i="64" s="1"/>
  <c r="L248" i="64" s="1"/>
  <c r="L249" i="64" s="1"/>
  <c r="L250" i="64" s="1"/>
  <c r="L251" i="64" s="1"/>
  <c r="L252" i="64" s="1"/>
  <c r="L253" i="64" s="1"/>
  <c r="L254" i="64" s="1"/>
  <c r="L255" i="64" s="1"/>
  <c r="L256" i="64" s="1"/>
  <c r="L257" i="64" s="1"/>
  <c r="L258" i="64" s="1"/>
  <c r="L259" i="64" s="1"/>
  <c r="L260" i="64" s="1"/>
  <c r="L261" i="64" s="1"/>
  <c r="L262" i="64" s="1"/>
  <c r="L263" i="64" s="1"/>
  <c r="L264" i="64" s="1"/>
  <c r="L265" i="64" s="1"/>
  <c r="L266" i="64" s="1"/>
  <c r="L267" i="64" s="1"/>
  <c r="L268" i="64" s="1"/>
  <c r="L269" i="64" s="1"/>
  <c r="L270" i="64" s="1"/>
  <c r="L271" i="64" s="1"/>
  <c r="L272" i="64" s="1"/>
  <c r="L273" i="64" s="1"/>
  <c r="L274" i="64" s="1"/>
  <c r="L275" i="64" s="1"/>
  <c r="L276" i="64" s="1"/>
  <c r="L277" i="64" s="1"/>
  <c r="L278" i="64" s="1"/>
  <c r="L279" i="64" s="1"/>
  <c r="L280" i="64" s="1"/>
  <c r="L281" i="64" s="1"/>
  <c r="L282" i="64" s="1"/>
  <c r="L283" i="64" s="1"/>
  <c r="L284" i="64" s="1"/>
  <c r="L285" i="64" s="1"/>
  <c r="L286" i="64" s="1"/>
  <c r="L287" i="64" s="1"/>
  <c r="L288" i="64" s="1"/>
  <c r="L289" i="64" s="1"/>
  <c r="L290" i="64" s="1"/>
  <c r="L291" i="64" s="1"/>
  <c r="L292" i="64" s="1"/>
  <c r="L293" i="64" s="1"/>
  <c r="L294" i="64" s="1"/>
  <c r="L295" i="64" s="1"/>
  <c r="L296" i="64" s="1"/>
  <c r="L297" i="64" s="1"/>
  <c r="L298" i="64" s="1"/>
  <c r="L299" i="64" s="1"/>
  <c r="L300" i="64" s="1"/>
  <c r="L301" i="64" s="1"/>
  <c r="L302" i="64" s="1"/>
  <c r="L303" i="64" s="1"/>
  <c r="L304" i="64" s="1"/>
  <c r="L305" i="64" s="1"/>
  <c r="L306" i="64" s="1"/>
  <c r="L307" i="64" s="1"/>
  <c r="L308" i="64" s="1"/>
  <c r="L309" i="64" s="1"/>
  <c r="L310" i="64" s="1"/>
  <c r="L311" i="64" s="1"/>
  <c r="L312" i="64" s="1"/>
  <c r="L313" i="64" s="1"/>
  <c r="L314" i="64" s="1"/>
  <c r="L315" i="64" s="1"/>
  <c r="L316" i="64" s="1"/>
  <c r="L317" i="64" s="1"/>
  <c r="L318" i="64" s="1"/>
  <c r="L319" i="64" s="1"/>
  <c r="L320" i="64" s="1"/>
  <c r="L321" i="64" s="1"/>
  <c r="L322" i="64" s="1"/>
  <c r="L323" i="64" s="1"/>
  <c r="L324" i="64" s="1"/>
  <c r="L325" i="64" s="1"/>
  <c r="L326" i="64" s="1"/>
  <c r="L327" i="64" s="1"/>
  <c r="L328" i="64" s="1"/>
  <c r="L329" i="64" s="1"/>
  <c r="L330" i="64" s="1"/>
  <c r="L331" i="64" s="1"/>
  <c r="L332" i="64" s="1"/>
  <c r="L333" i="64" s="1"/>
  <c r="L334" i="64" s="1"/>
  <c r="L335" i="64" s="1"/>
  <c r="L336" i="64" s="1"/>
  <c r="L337" i="64" s="1"/>
  <c r="L338" i="64" s="1"/>
  <c r="L339" i="64" s="1"/>
  <c r="L340" i="64" s="1"/>
  <c r="L341" i="64" s="1"/>
  <c r="L342" i="64" s="1"/>
  <c r="L343" i="64" s="1"/>
  <c r="L344" i="64" s="1"/>
  <c r="L345" i="64" s="1"/>
  <c r="L346" i="64" s="1"/>
  <c r="L347" i="64" s="1"/>
  <c r="L348" i="64" s="1"/>
  <c r="L349" i="64" s="1"/>
  <c r="L350" i="64" s="1"/>
  <c r="L351" i="64" s="1"/>
  <c r="L352" i="64" s="1"/>
  <c r="L353" i="64" s="1"/>
  <c r="L354" i="64" s="1"/>
  <c r="L355" i="64" s="1"/>
  <c r="L356" i="64" s="1"/>
  <c r="L357" i="64" s="1"/>
  <c r="L358" i="64" s="1"/>
  <c r="L359" i="64" s="1"/>
  <c r="L360" i="64" s="1"/>
  <c r="L361" i="64" s="1"/>
  <c r="L362" i="64" s="1"/>
  <c r="L363" i="64" s="1"/>
  <c r="L364" i="64" s="1"/>
  <c r="L365" i="64" s="1"/>
  <c r="L366" i="64" s="1"/>
  <c r="L367" i="64" s="1"/>
  <c r="L368" i="64" s="1"/>
  <c r="L369" i="64" s="1"/>
  <c r="L370" i="64" s="1"/>
  <c r="L371" i="64" s="1"/>
  <c r="L372" i="64" s="1"/>
  <c r="L373" i="64" s="1"/>
  <c r="L374" i="64" s="1"/>
  <c r="L375" i="64" s="1"/>
  <c r="L376" i="64" s="1"/>
  <c r="L377" i="64" s="1"/>
  <c r="L378" i="64" s="1"/>
  <c r="L379" i="64" s="1"/>
  <c r="L380" i="64" s="1"/>
  <c r="L381" i="64" s="1"/>
  <c r="L382" i="64" s="1"/>
  <c r="L383" i="64" s="1"/>
  <c r="L384" i="64" s="1"/>
  <c r="L385" i="64" s="1"/>
  <c r="L386" i="64" s="1"/>
  <c r="L387" i="64" s="1"/>
  <c r="L388" i="64" s="1"/>
  <c r="L389" i="64" s="1"/>
  <c r="L390" i="64" s="1"/>
  <c r="L391" i="64" s="1"/>
  <c r="L392" i="64" s="1"/>
  <c r="L393" i="64" s="1"/>
  <c r="L394" i="64" s="1"/>
  <c r="L395" i="64" s="1"/>
  <c r="L396" i="64" s="1"/>
  <c r="L397" i="64" s="1"/>
  <c r="L398" i="64" s="1"/>
  <c r="L399" i="64" s="1"/>
  <c r="L400" i="64" s="1"/>
  <c r="L401" i="64" s="1"/>
  <c r="L402" i="64" s="1"/>
  <c r="L403" i="64" s="1"/>
  <c r="L404" i="64" s="1"/>
  <c r="L405" i="64" s="1"/>
  <c r="L406" i="64" s="1"/>
  <c r="L407" i="64" s="1"/>
  <c r="L408" i="64" s="1"/>
  <c r="L409" i="64" s="1"/>
  <c r="L410" i="64" s="1"/>
  <c r="L411" i="64" s="1"/>
  <c r="L412" i="64" s="1"/>
  <c r="L413" i="64" s="1"/>
  <c r="L414" i="64" s="1"/>
  <c r="L415" i="64" s="1"/>
  <c r="L416" i="64" s="1"/>
  <c r="L417" i="64" s="1"/>
  <c r="L418" i="64" s="1"/>
  <c r="L419" i="64" s="1"/>
  <c r="L420" i="64" s="1"/>
  <c r="L421" i="64" s="1"/>
  <c r="L422" i="64" s="1"/>
  <c r="L423" i="64" s="1"/>
  <c r="L424" i="64" s="1"/>
  <c r="L425" i="64" s="1"/>
  <c r="L426" i="64" s="1"/>
  <c r="L427" i="64" s="1"/>
  <c r="L428" i="64" s="1"/>
  <c r="L429" i="64" s="1"/>
  <c r="L430" i="64" s="1"/>
  <c r="L431" i="64" s="1"/>
  <c r="L432" i="64" s="1"/>
  <c r="L433" i="64" s="1"/>
  <c r="L434" i="64" s="1"/>
  <c r="L435" i="64" s="1"/>
  <c r="L436" i="64" s="1"/>
  <c r="L437" i="64" s="1"/>
  <c r="L438" i="64" s="1"/>
  <c r="L439" i="64" s="1"/>
  <c r="L440" i="64" s="1"/>
  <c r="L441" i="64" s="1"/>
  <c r="L442" i="64" s="1"/>
  <c r="L443" i="64" s="1"/>
  <c r="L444" i="64" s="1"/>
  <c r="L445" i="64" s="1"/>
  <c r="L446" i="64" s="1"/>
  <c r="L447" i="64" s="1"/>
  <c r="L448" i="64" s="1"/>
  <c r="L449" i="64" s="1"/>
  <c r="L450" i="64" s="1"/>
  <c r="L451" i="64" s="1"/>
  <c r="L452" i="64" s="1"/>
  <c r="L453" i="64" s="1"/>
  <c r="L454" i="64" s="1"/>
  <c r="L455" i="64" s="1"/>
  <c r="L456" i="64" s="1"/>
  <c r="L457" i="64" s="1"/>
  <c r="L458" i="64" s="1"/>
  <c r="L459" i="64" s="1"/>
  <c r="L460" i="64" s="1"/>
  <c r="L461" i="64" s="1"/>
  <c r="L462" i="64" s="1"/>
  <c r="L463" i="64" s="1"/>
  <c r="L464" i="64" s="1"/>
  <c r="L465" i="64" s="1"/>
  <c r="L466" i="64" s="1"/>
  <c r="L467" i="64" s="1"/>
  <c r="L468" i="64" s="1"/>
  <c r="L469" i="64" s="1"/>
  <c r="L470" i="64" s="1"/>
  <c r="L471" i="64" s="1"/>
  <c r="L472" i="64" s="1"/>
  <c r="L473" i="64" s="1"/>
  <c r="L474" i="64" s="1"/>
  <c r="L475" i="64" s="1"/>
  <c r="L476" i="64" s="1"/>
  <c r="L477" i="64" s="1"/>
  <c r="L478" i="64" s="1"/>
  <c r="L479" i="64" s="1"/>
  <c r="L480" i="64" s="1"/>
  <c r="L481" i="64" s="1"/>
  <c r="L482" i="64" s="1"/>
  <c r="L483" i="64" s="1"/>
  <c r="L484" i="64" s="1"/>
  <c r="L485" i="64" s="1"/>
  <c r="L486" i="64" s="1"/>
  <c r="L487" i="64" s="1"/>
  <c r="L488" i="64" s="1"/>
  <c r="L489" i="64" s="1"/>
  <c r="L490" i="64" s="1"/>
  <c r="L491" i="64" s="1"/>
  <c r="L492" i="64" s="1"/>
  <c r="L493" i="64" s="1"/>
  <c r="L494" i="64" s="1"/>
  <c r="L495" i="64" s="1"/>
  <c r="L496" i="64" s="1"/>
  <c r="L497" i="64" s="1"/>
  <c r="L498" i="64" s="1"/>
  <c r="L499" i="64" s="1"/>
  <c r="L500" i="64" s="1"/>
  <c r="L501" i="64" s="1"/>
  <c r="L502" i="64" s="1"/>
  <c r="L503" i="64" s="1"/>
  <c r="L504" i="64" s="1"/>
  <c r="L505" i="64" s="1"/>
  <c r="L506" i="64" s="1"/>
  <c r="L507" i="64" s="1"/>
  <c r="L508" i="64" s="1"/>
  <c r="L509" i="64" s="1"/>
  <c r="L510" i="64" s="1"/>
  <c r="L511" i="64" s="1"/>
  <c r="L512" i="64" s="1"/>
  <c r="L513" i="64" s="1"/>
  <c r="L514" i="64" s="1"/>
  <c r="L515" i="64" s="1"/>
  <c r="L516" i="64" s="1"/>
  <c r="L517" i="64" s="1"/>
  <c r="L518" i="64" s="1"/>
  <c r="L519" i="64" s="1"/>
  <c r="L520" i="64" s="1"/>
  <c r="L521" i="64" s="1"/>
  <c r="L522" i="64" s="1"/>
  <c r="L523" i="64" s="1"/>
  <c r="L524" i="64" s="1"/>
  <c r="L525" i="64" s="1"/>
  <c r="L526" i="64" s="1"/>
  <c r="L527" i="64" s="1"/>
  <c r="L528" i="64" s="1"/>
  <c r="L529" i="64" s="1"/>
  <c r="L530" i="64" s="1"/>
  <c r="L531" i="64" s="1"/>
  <c r="L532" i="64" s="1"/>
  <c r="L533" i="64" s="1"/>
  <c r="L534" i="64" s="1"/>
  <c r="L535" i="64" s="1"/>
  <c r="L536" i="64" s="1"/>
  <c r="L537" i="64" s="1"/>
  <c r="L538" i="64" s="1"/>
  <c r="L539" i="64" s="1"/>
  <c r="L540" i="64" s="1"/>
  <c r="L541" i="64" s="1"/>
  <c r="L542" i="64" s="1"/>
  <c r="L543" i="64" s="1"/>
  <c r="L544" i="64" s="1"/>
  <c r="L545" i="64" s="1"/>
  <c r="L546" i="64" s="1"/>
  <c r="L547" i="64" s="1"/>
  <c r="L548" i="64" s="1"/>
  <c r="L549" i="64" s="1"/>
  <c r="L550" i="64" s="1"/>
  <c r="L551" i="64" s="1"/>
  <c r="L552" i="64" s="1"/>
  <c r="L553" i="64" s="1"/>
  <c r="L554" i="64" s="1"/>
  <c r="L555" i="64" s="1"/>
  <c r="L556" i="64" s="1"/>
  <c r="L557" i="64" s="1"/>
  <c r="L558" i="64" s="1"/>
  <c r="L559" i="64" s="1"/>
  <c r="L560" i="64" s="1"/>
  <c r="L561" i="64" s="1"/>
  <c r="L562" i="64" s="1"/>
  <c r="L563" i="64" s="1"/>
  <c r="L564" i="64" s="1"/>
  <c r="L565" i="64" s="1"/>
  <c r="L566" i="64" s="1"/>
  <c r="L567" i="64" s="1"/>
  <c r="L568" i="64" s="1"/>
  <c r="L569" i="64" s="1"/>
  <c r="L570" i="64" s="1"/>
  <c r="L571" i="64" s="1"/>
  <c r="L572" i="64" s="1"/>
  <c r="L573" i="64" s="1"/>
  <c r="L574" i="64" s="1"/>
  <c r="L575" i="64" s="1"/>
  <c r="L576" i="64" s="1"/>
  <c r="L577" i="64" s="1"/>
  <c r="L578" i="64" s="1"/>
  <c r="L579" i="64" s="1"/>
  <c r="L580" i="64" s="1"/>
  <c r="L581" i="64" s="1"/>
  <c r="L582" i="64" s="1"/>
  <c r="L583" i="64" s="1"/>
  <c r="L584" i="64" s="1"/>
  <c r="L585" i="64" s="1"/>
  <c r="L586" i="64" s="1"/>
  <c r="L587" i="64" s="1"/>
  <c r="L588" i="64" s="1"/>
  <c r="L589" i="64" s="1"/>
  <c r="L590" i="64" s="1"/>
  <c r="L591" i="64" s="1"/>
  <c r="L592" i="64" s="1"/>
  <c r="L593" i="64" s="1"/>
  <c r="L594" i="64" s="1"/>
  <c r="L595" i="64" s="1"/>
  <c r="L596" i="64" s="1"/>
  <c r="L597" i="64" s="1"/>
  <c r="L598" i="64" s="1"/>
  <c r="L599" i="64" s="1"/>
  <c r="L600" i="64" s="1"/>
  <c r="L601" i="64" s="1"/>
  <c r="L602" i="64" s="1"/>
  <c r="L603" i="64" s="1"/>
  <c r="L604" i="64" s="1"/>
  <c r="L605" i="64" s="1"/>
  <c r="L606" i="64" s="1"/>
  <c r="L607" i="64" s="1"/>
  <c r="L608" i="64" s="1"/>
  <c r="L609" i="64" s="1"/>
  <c r="L610" i="64" s="1"/>
  <c r="L611" i="64" s="1"/>
  <c r="L612" i="64" s="1"/>
  <c r="L613" i="64" s="1"/>
  <c r="L614" i="64" s="1"/>
  <c r="L615" i="64" s="1"/>
  <c r="L616" i="64" s="1"/>
  <c r="L617" i="64" s="1"/>
  <c r="L618" i="64" s="1"/>
  <c r="L619" i="64" s="1"/>
  <c r="L620" i="64" s="1"/>
  <c r="L621" i="64" s="1"/>
  <c r="L622" i="64" s="1"/>
  <c r="L623" i="64" s="1"/>
  <c r="L624" i="64" s="1"/>
  <c r="L625" i="64" s="1"/>
  <c r="L626" i="64" s="1"/>
  <c r="L627" i="64" s="1"/>
  <c r="L628" i="64" s="1"/>
  <c r="L629" i="64" s="1"/>
  <c r="L630" i="64" s="1"/>
  <c r="L631" i="64" s="1"/>
  <c r="L632" i="64" s="1"/>
  <c r="L633" i="64" s="1"/>
  <c r="L634" i="64" s="1"/>
  <c r="L635" i="64" s="1"/>
  <c r="L636" i="64" s="1"/>
  <c r="L637" i="64" s="1"/>
  <c r="L638" i="64" s="1"/>
  <c r="L639" i="64" s="1"/>
  <c r="L640" i="64" s="1"/>
  <c r="L641" i="64" s="1"/>
  <c r="L642" i="64" s="1"/>
  <c r="L643" i="64" s="1"/>
  <c r="L644" i="64" s="1"/>
  <c r="L645" i="64" s="1"/>
  <c r="L646" i="64" s="1"/>
  <c r="L647" i="64" s="1"/>
  <c r="L648" i="64" s="1"/>
  <c r="L649" i="64" s="1"/>
  <c r="L650" i="64" s="1"/>
  <c r="L651" i="64" s="1"/>
  <c r="L652" i="64" s="1"/>
  <c r="L653" i="64" s="1"/>
  <c r="L654" i="64" s="1"/>
  <c r="L655" i="64" s="1"/>
  <c r="D97" i="64"/>
  <c r="D98" i="64" s="1"/>
  <c r="D99" i="64" s="1"/>
  <c r="P148" i="45"/>
  <c r="P149" i="45"/>
  <c r="P140" i="45"/>
  <c r="Q149" i="45"/>
  <c r="Q148" i="45"/>
  <c r="Q140" i="45"/>
  <c r="P141" i="45"/>
  <c r="X141" i="45" s="1"/>
  <c r="P38" i="45"/>
  <c r="P36" i="45"/>
  <c r="X36" i="45" s="1"/>
  <c r="X44" i="45"/>
  <c r="X46" i="45"/>
  <c r="X41" i="45"/>
  <c r="X86" i="45"/>
  <c r="Q38" i="45"/>
  <c r="L965" i="51"/>
  <c r="M965" i="51" s="1"/>
  <c r="L966" i="51"/>
  <c r="M966" i="51" s="1"/>
  <c r="N966" i="51" s="1"/>
  <c r="L967" i="51"/>
  <c r="M967" i="51" s="1"/>
  <c r="N967" i="51" s="1"/>
  <c r="L968" i="51"/>
  <c r="M968" i="51" s="1"/>
  <c r="N968" i="51" s="1"/>
  <c r="L969" i="51"/>
  <c r="M969" i="51" s="1"/>
  <c r="N969" i="51" s="1"/>
  <c r="L970" i="51"/>
  <c r="M970" i="51" s="1"/>
  <c r="N970" i="51" s="1"/>
  <c r="L971" i="51"/>
  <c r="M971" i="51" s="1"/>
  <c r="N971" i="51" s="1"/>
  <c r="L972" i="51"/>
  <c r="M972" i="51" s="1"/>
  <c r="N972" i="51" s="1"/>
  <c r="L973" i="51"/>
  <c r="M973" i="51" s="1"/>
  <c r="N973" i="51" s="1"/>
  <c r="L974" i="51"/>
  <c r="M974" i="51" s="1"/>
  <c r="N974" i="51" s="1"/>
  <c r="L975" i="51"/>
  <c r="M975" i="51" s="1"/>
  <c r="N975" i="51" s="1"/>
  <c r="L976" i="51"/>
  <c r="M976" i="51" s="1"/>
  <c r="N976" i="51" s="1"/>
  <c r="L977" i="51"/>
  <c r="M977" i="51" s="1"/>
  <c r="N977" i="51" s="1"/>
  <c r="L955" i="51"/>
  <c r="M955" i="51" s="1"/>
  <c r="N955" i="51" s="1"/>
  <c r="L956" i="51"/>
  <c r="M956" i="51" s="1"/>
  <c r="N956" i="51" s="1"/>
  <c r="L957" i="51"/>
  <c r="M957" i="51" s="1"/>
  <c r="N957" i="51" s="1"/>
  <c r="L958" i="51"/>
  <c r="M958" i="51" s="1"/>
  <c r="N958" i="51" s="1"/>
  <c r="L959" i="51"/>
  <c r="M959" i="51" s="1"/>
  <c r="N959" i="51" s="1"/>
  <c r="L960" i="51"/>
  <c r="M960" i="51" s="1"/>
  <c r="N960" i="51" s="1"/>
  <c r="L961" i="51"/>
  <c r="M961" i="51" s="1"/>
  <c r="N961" i="51" s="1"/>
  <c r="L962" i="51"/>
  <c r="M962" i="51" s="1"/>
  <c r="N962" i="51" s="1"/>
  <c r="L963" i="51"/>
  <c r="M963" i="51" s="1"/>
  <c r="N963" i="51" s="1"/>
  <c r="L964" i="51"/>
  <c r="M964" i="51" s="1"/>
  <c r="N964" i="51" s="1"/>
  <c r="L927" i="51"/>
  <c r="M927" i="51" s="1"/>
  <c r="N927" i="51" s="1"/>
  <c r="L928" i="51"/>
  <c r="M928" i="51" s="1"/>
  <c r="N928" i="51" s="1"/>
  <c r="L929" i="51"/>
  <c r="M929" i="51" s="1"/>
  <c r="N929" i="51" s="1"/>
  <c r="L930" i="51"/>
  <c r="M930" i="51" s="1"/>
  <c r="N930" i="51" s="1"/>
  <c r="L931" i="51"/>
  <c r="M931" i="51" s="1"/>
  <c r="N931" i="51" s="1"/>
  <c r="L932" i="51"/>
  <c r="M932" i="51" s="1"/>
  <c r="N932" i="51" s="1"/>
  <c r="L933" i="51"/>
  <c r="M933" i="51" s="1"/>
  <c r="N933" i="51" s="1"/>
  <c r="L934" i="51"/>
  <c r="M934" i="51" s="1"/>
  <c r="N934" i="51" s="1"/>
  <c r="L935" i="51"/>
  <c r="M935" i="51" s="1"/>
  <c r="N935" i="51" s="1"/>
  <c r="L936" i="51"/>
  <c r="M936" i="51" s="1"/>
  <c r="N936" i="51" s="1"/>
  <c r="L937" i="51"/>
  <c r="M937" i="51" s="1"/>
  <c r="N937" i="51" s="1"/>
  <c r="L938" i="51"/>
  <c r="M938" i="51" s="1"/>
  <c r="N938" i="51" s="1"/>
  <c r="L939" i="51"/>
  <c r="M939" i="51" s="1"/>
  <c r="N939" i="51" s="1"/>
  <c r="L940" i="51"/>
  <c r="M940" i="51" s="1"/>
  <c r="N940" i="51" s="1"/>
  <c r="L941" i="51"/>
  <c r="M941" i="51" s="1"/>
  <c r="N941" i="51" s="1"/>
  <c r="L942" i="51"/>
  <c r="M942" i="51" s="1"/>
  <c r="N942" i="51" s="1"/>
  <c r="L943" i="51"/>
  <c r="M943" i="51" s="1"/>
  <c r="N943" i="51" s="1"/>
  <c r="L944" i="51"/>
  <c r="M944" i="51" s="1"/>
  <c r="N944" i="51" s="1"/>
  <c r="L945" i="51"/>
  <c r="M945" i="51" s="1"/>
  <c r="N945" i="51" s="1"/>
  <c r="L946" i="51"/>
  <c r="M946" i="51" s="1"/>
  <c r="N946" i="51" s="1"/>
  <c r="L947" i="51"/>
  <c r="M947" i="51" s="1"/>
  <c r="N947" i="51" s="1"/>
  <c r="L948" i="51"/>
  <c r="M948" i="51" s="1"/>
  <c r="N948" i="51" s="1"/>
  <c r="L949" i="51"/>
  <c r="M949" i="51" s="1"/>
  <c r="N949" i="51" s="1"/>
  <c r="L950" i="51"/>
  <c r="M950" i="51" s="1"/>
  <c r="N950" i="51" s="1"/>
  <c r="L951" i="51"/>
  <c r="M951" i="51" s="1"/>
  <c r="N951" i="51" s="1"/>
  <c r="L952" i="51"/>
  <c r="M952" i="51" s="1"/>
  <c r="N952" i="51" s="1"/>
  <c r="L953" i="51"/>
  <c r="M953" i="51" s="1"/>
  <c r="N953" i="51" s="1"/>
  <c r="L919" i="51"/>
  <c r="M919" i="51" s="1"/>
  <c r="N919" i="51" s="1"/>
  <c r="L920" i="51"/>
  <c r="M920" i="51" s="1"/>
  <c r="N920" i="51" s="1"/>
  <c r="L921" i="51"/>
  <c r="M921" i="51" s="1"/>
  <c r="N921" i="51" s="1"/>
  <c r="L922" i="51"/>
  <c r="M922" i="51" s="1"/>
  <c r="N922" i="51" s="1"/>
  <c r="L923" i="51"/>
  <c r="M923" i="51" s="1"/>
  <c r="N923" i="51" s="1"/>
  <c r="L924" i="51"/>
  <c r="M924" i="51" s="1"/>
  <c r="N924" i="51" s="1"/>
  <c r="L925" i="51"/>
  <c r="M925" i="51" s="1"/>
  <c r="N925" i="51" s="1"/>
  <c r="L926" i="51"/>
  <c r="M926" i="51" s="1"/>
  <c r="N926" i="51" s="1"/>
  <c r="L916" i="51"/>
  <c r="M916" i="51" s="1"/>
  <c r="N916" i="51" s="1"/>
  <c r="L917" i="51"/>
  <c r="M917" i="51" s="1"/>
  <c r="N917" i="51" s="1"/>
  <c r="L918" i="51"/>
  <c r="M918" i="51" s="1"/>
  <c r="N918" i="51" s="1"/>
  <c r="L914" i="51"/>
  <c r="M914" i="51" s="1"/>
  <c r="N914" i="51" s="1"/>
  <c r="L915" i="51"/>
  <c r="M915" i="51" s="1"/>
  <c r="N915" i="51" s="1"/>
  <c r="L912" i="51"/>
  <c r="M912" i="51" s="1"/>
  <c r="N912" i="51" s="1"/>
  <c r="L913" i="51"/>
  <c r="M913" i="51" s="1"/>
  <c r="N913" i="51" s="1"/>
  <c r="L905" i="51"/>
  <c r="M905" i="51" s="1"/>
  <c r="N905" i="51" s="1"/>
  <c r="L882" i="51"/>
  <c r="M882" i="51" s="1"/>
  <c r="N882" i="51" s="1"/>
  <c r="L883" i="51"/>
  <c r="M883" i="51" s="1"/>
  <c r="N883" i="51" s="1"/>
  <c r="L884" i="51"/>
  <c r="M884" i="51" s="1"/>
  <c r="N884" i="51" s="1"/>
  <c r="L885" i="51"/>
  <c r="M885" i="51" s="1"/>
  <c r="N885" i="51" s="1"/>
  <c r="L886" i="51"/>
  <c r="M886" i="51" s="1"/>
  <c r="N886" i="51" s="1"/>
  <c r="L887" i="51"/>
  <c r="M887" i="51" s="1"/>
  <c r="N887" i="51" s="1"/>
  <c r="L888" i="51"/>
  <c r="M888" i="51" s="1"/>
  <c r="N888" i="51" s="1"/>
  <c r="L889" i="51"/>
  <c r="M889" i="51" s="1"/>
  <c r="N889" i="51" s="1"/>
  <c r="L890" i="51"/>
  <c r="M890" i="51" s="1"/>
  <c r="N890" i="51" s="1"/>
  <c r="L891" i="51"/>
  <c r="M891" i="51" s="1"/>
  <c r="N891" i="51" s="1"/>
  <c r="L892" i="51"/>
  <c r="M892" i="51" s="1"/>
  <c r="N892" i="51" s="1"/>
  <c r="L893" i="51"/>
  <c r="M893" i="51" s="1"/>
  <c r="N893" i="51" s="1"/>
  <c r="L894" i="51"/>
  <c r="M894" i="51" s="1"/>
  <c r="N894" i="51" s="1"/>
  <c r="L895" i="51"/>
  <c r="M895" i="51" s="1"/>
  <c r="N895" i="51" s="1"/>
  <c r="L896" i="51"/>
  <c r="M896" i="51" s="1"/>
  <c r="N896" i="51" s="1"/>
  <c r="L897" i="51"/>
  <c r="M897" i="51" s="1"/>
  <c r="N897" i="51" s="1"/>
  <c r="L898" i="51"/>
  <c r="M898" i="51" s="1"/>
  <c r="N898" i="51" s="1"/>
  <c r="L899" i="51"/>
  <c r="M899" i="51" s="1"/>
  <c r="N899" i="51" s="1"/>
  <c r="L900" i="51"/>
  <c r="M900" i="51" s="1"/>
  <c r="N900" i="51" s="1"/>
  <c r="L901" i="51"/>
  <c r="M901" i="51" s="1"/>
  <c r="N901" i="51" s="1"/>
  <c r="L902" i="51"/>
  <c r="M902" i="51" s="1"/>
  <c r="N902" i="51" s="1"/>
  <c r="L903" i="51"/>
  <c r="M903" i="51" s="1"/>
  <c r="N903" i="51" s="1"/>
  <c r="L904" i="51"/>
  <c r="M904" i="51" s="1"/>
  <c r="N904" i="51" s="1"/>
  <c r="L906" i="51"/>
  <c r="M906" i="51" s="1"/>
  <c r="N906" i="51" s="1"/>
  <c r="L907" i="51"/>
  <c r="M907" i="51" s="1"/>
  <c r="N907" i="51" s="1"/>
  <c r="L908" i="51"/>
  <c r="M908" i="51" s="1"/>
  <c r="N908" i="51" s="1"/>
  <c r="L909" i="51"/>
  <c r="M909" i="51" s="1"/>
  <c r="N909" i="51" s="1"/>
  <c r="L910" i="51"/>
  <c r="M910" i="51" s="1"/>
  <c r="N910" i="51" s="1"/>
  <c r="L911" i="51"/>
  <c r="M911" i="51" s="1"/>
  <c r="N911" i="51" s="1"/>
  <c r="L881" i="51"/>
  <c r="M881" i="51" s="1"/>
  <c r="N881" i="51" s="1"/>
  <c r="G33" i="45"/>
  <c r="AA33" i="45" s="1"/>
  <c r="G34" i="45"/>
  <c r="G32" i="45"/>
  <c r="AA32" i="45" s="1"/>
  <c r="Z37" i="45"/>
  <c r="Y37" i="45"/>
  <c r="O37" i="45" s="1"/>
  <c r="U37" i="45"/>
  <c r="K37" i="45"/>
  <c r="G37" i="45"/>
  <c r="AA37" i="45" s="1"/>
  <c r="D37" i="45"/>
  <c r="Z30" i="45"/>
  <c r="Y30" i="45"/>
  <c r="U30" i="45"/>
  <c r="O30" i="45"/>
  <c r="Q30" i="45" s="1"/>
  <c r="K30" i="45"/>
  <c r="G30" i="45"/>
  <c r="AA30" i="45" s="1"/>
  <c r="D30" i="45"/>
  <c r="Z29" i="45"/>
  <c r="Y29" i="45"/>
  <c r="U29" i="45"/>
  <c r="O29" i="45"/>
  <c r="Q29" i="45" s="1"/>
  <c r="K29" i="45"/>
  <c r="G29" i="45"/>
  <c r="AA29" i="45" s="1"/>
  <c r="D29" i="45"/>
  <c r="Z28" i="45"/>
  <c r="Y28" i="45"/>
  <c r="O28" i="45" s="1"/>
  <c r="Q28" i="45" s="1"/>
  <c r="U28" i="45"/>
  <c r="K28" i="45"/>
  <c r="G28" i="45"/>
  <c r="AA28" i="45" s="1"/>
  <c r="D28" i="45"/>
  <c r="E2" i="48"/>
  <c r="O138" i="45"/>
  <c r="U138" i="45"/>
  <c r="T138" i="45"/>
  <c r="K138" i="45"/>
  <c r="Z32" i="45"/>
  <c r="Y32" i="45"/>
  <c r="O32" i="45" s="1"/>
  <c r="U32" i="45"/>
  <c r="K32" i="45"/>
  <c r="D32" i="45"/>
  <c r="AA89" i="45"/>
  <c r="Z89" i="45"/>
  <c r="Y89" i="45"/>
  <c r="O89" i="45" s="1"/>
  <c r="Q89" i="45" s="1"/>
  <c r="U89" i="45"/>
  <c r="P89" i="45"/>
  <c r="K89" i="45"/>
  <c r="D89" i="45"/>
  <c r="L821" i="51"/>
  <c r="M821" i="51" s="1"/>
  <c r="N821" i="51" s="1"/>
  <c r="L822" i="51"/>
  <c r="M822" i="51" s="1"/>
  <c r="N822" i="51" s="1"/>
  <c r="L823" i="51"/>
  <c r="M823" i="51" s="1"/>
  <c r="N823" i="51" s="1"/>
  <c r="L824" i="51"/>
  <c r="M824" i="51" s="1"/>
  <c r="N824" i="51" s="1"/>
  <c r="L825" i="51"/>
  <c r="M825" i="51" s="1"/>
  <c r="N825" i="51" s="1"/>
  <c r="L826" i="51"/>
  <c r="M826" i="51" s="1"/>
  <c r="N826" i="51" s="1"/>
  <c r="L827" i="51"/>
  <c r="M827" i="51" s="1"/>
  <c r="N827" i="51" s="1"/>
  <c r="L828" i="51"/>
  <c r="M828" i="51" s="1"/>
  <c r="N828" i="51" s="1"/>
  <c r="L829" i="51"/>
  <c r="M829" i="51" s="1"/>
  <c r="N829" i="51" s="1"/>
  <c r="L830" i="51"/>
  <c r="M830" i="51" s="1"/>
  <c r="N830" i="51" s="1"/>
  <c r="L831" i="51"/>
  <c r="M831" i="51" s="1"/>
  <c r="N831" i="51" s="1"/>
  <c r="L832" i="51"/>
  <c r="M832" i="51" s="1"/>
  <c r="N832" i="51" s="1"/>
  <c r="L833" i="51"/>
  <c r="M833" i="51" s="1"/>
  <c r="N833" i="51" s="1"/>
  <c r="L834" i="51"/>
  <c r="M834" i="51" s="1"/>
  <c r="N834" i="51" s="1"/>
  <c r="L835" i="51"/>
  <c r="M835" i="51" s="1"/>
  <c r="N835" i="51" s="1"/>
  <c r="L836" i="51"/>
  <c r="M836" i="51" s="1"/>
  <c r="N836" i="51" s="1"/>
  <c r="L837" i="51"/>
  <c r="M837" i="51" s="1"/>
  <c r="N837" i="51" s="1"/>
  <c r="L838" i="51"/>
  <c r="M838" i="51" s="1"/>
  <c r="N838" i="51" s="1"/>
  <c r="L839" i="51"/>
  <c r="M839" i="51" s="1"/>
  <c r="N839" i="51" s="1"/>
  <c r="L840" i="51"/>
  <c r="M840" i="51" s="1"/>
  <c r="N840" i="51" s="1"/>
  <c r="L841" i="51"/>
  <c r="M841" i="51" s="1"/>
  <c r="N841" i="51" s="1"/>
  <c r="L842" i="51"/>
  <c r="M842" i="51" s="1"/>
  <c r="N842" i="51" s="1"/>
  <c r="L843" i="51"/>
  <c r="M843" i="51" s="1"/>
  <c r="N843" i="51" s="1"/>
  <c r="L844" i="51"/>
  <c r="M844" i="51" s="1"/>
  <c r="N844" i="51" s="1"/>
  <c r="L845" i="51"/>
  <c r="M845" i="51" s="1"/>
  <c r="N845" i="51" s="1"/>
  <c r="L846" i="51"/>
  <c r="M846" i="51" s="1"/>
  <c r="N846" i="51" s="1"/>
  <c r="L847" i="51"/>
  <c r="M847" i="51" s="1"/>
  <c r="N847" i="51" s="1"/>
  <c r="L848" i="51"/>
  <c r="M848" i="51" s="1"/>
  <c r="N848" i="51" s="1"/>
  <c r="L849" i="51"/>
  <c r="M849" i="51" s="1"/>
  <c r="N849" i="51" s="1"/>
  <c r="L850" i="51"/>
  <c r="M850" i="51" s="1"/>
  <c r="N850" i="51" s="1"/>
  <c r="L851" i="51"/>
  <c r="M851" i="51" s="1"/>
  <c r="N851" i="51" s="1"/>
  <c r="L852" i="51"/>
  <c r="M852" i="51" s="1"/>
  <c r="N852" i="51" s="1"/>
  <c r="L853" i="51"/>
  <c r="M853" i="51" s="1"/>
  <c r="N853" i="51" s="1"/>
  <c r="L854" i="51"/>
  <c r="M854" i="51" s="1"/>
  <c r="N854" i="51" s="1"/>
  <c r="L855" i="51"/>
  <c r="M855" i="51" s="1"/>
  <c r="N855" i="51" s="1"/>
  <c r="L856" i="51"/>
  <c r="M856" i="51" s="1"/>
  <c r="N856" i="51" s="1"/>
  <c r="L857" i="51"/>
  <c r="M857" i="51" s="1"/>
  <c r="N857" i="51" s="1"/>
  <c r="L858" i="51"/>
  <c r="M858" i="51" s="1"/>
  <c r="N858" i="51" s="1"/>
  <c r="L859" i="51"/>
  <c r="M859" i="51" s="1"/>
  <c r="N859" i="51" s="1"/>
  <c r="L860" i="51"/>
  <c r="M860" i="51" s="1"/>
  <c r="N860" i="51" s="1"/>
  <c r="L861" i="51"/>
  <c r="M861" i="51" s="1"/>
  <c r="N861" i="51" s="1"/>
  <c r="L862" i="51"/>
  <c r="M862" i="51" s="1"/>
  <c r="N862" i="51" s="1"/>
  <c r="L863" i="51"/>
  <c r="M863" i="51" s="1"/>
  <c r="N863" i="51" s="1"/>
  <c r="L864" i="51"/>
  <c r="M864" i="51" s="1"/>
  <c r="N864" i="51" s="1"/>
  <c r="L865" i="51"/>
  <c r="M865" i="51" s="1"/>
  <c r="N865" i="51" s="1"/>
  <c r="L866" i="51"/>
  <c r="M866" i="51" s="1"/>
  <c r="N866" i="51" s="1"/>
  <c r="L867" i="51"/>
  <c r="M867" i="51" s="1"/>
  <c r="N867" i="51" s="1"/>
  <c r="L868" i="51"/>
  <c r="M868" i="51" s="1"/>
  <c r="N868" i="51" s="1"/>
  <c r="L869" i="51"/>
  <c r="M869" i="51" s="1"/>
  <c r="N869" i="51" s="1"/>
  <c r="L870" i="51"/>
  <c r="M870" i="51" s="1"/>
  <c r="N870" i="51" s="1"/>
  <c r="L871" i="51"/>
  <c r="M871" i="51" s="1"/>
  <c r="N871" i="51" s="1"/>
  <c r="L872" i="51"/>
  <c r="M872" i="51" s="1"/>
  <c r="N872" i="51" s="1"/>
  <c r="L873" i="51"/>
  <c r="M873" i="51" s="1"/>
  <c r="N873" i="51" s="1"/>
  <c r="L874" i="51"/>
  <c r="M874" i="51" s="1"/>
  <c r="N874" i="51" s="1"/>
  <c r="L875" i="51"/>
  <c r="M875" i="51" s="1"/>
  <c r="N875" i="51" s="1"/>
  <c r="L876" i="51"/>
  <c r="M876" i="51" s="1"/>
  <c r="N876" i="51" s="1"/>
  <c r="L877" i="51"/>
  <c r="M877" i="51" s="1"/>
  <c r="N877" i="51" s="1"/>
  <c r="L878" i="51"/>
  <c r="M878" i="51" s="1"/>
  <c r="N878" i="51" s="1"/>
  <c r="L879" i="51"/>
  <c r="M879" i="51" s="1"/>
  <c r="N879" i="51" s="1"/>
  <c r="L880" i="51"/>
  <c r="M880" i="51" s="1"/>
  <c r="N880" i="51" s="1"/>
  <c r="L820" i="51"/>
  <c r="M820" i="51" s="1"/>
  <c r="M794" i="51"/>
  <c r="L769" i="51"/>
  <c r="M769" i="51" s="1"/>
  <c r="N769" i="51" s="1"/>
  <c r="L770" i="51"/>
  <c r="M770" i="51" s="1"/>
  <c r="N770" i="51" s="1"/>
  <c r="L771" i="51"/>
  <c r="M771" i="51" s="1"/>
  <c r="N771" i="51" s="1"/>
  <c r="L772" i="51"/>
  <c r="M772" i="51" s="1"/>
  <c r="N772" i="51" s="1"/>
  <c r="L773" i="51"/>
  <c r="M773" i="51" s="1"/>
  <c r="N773" i="51" s="1"/>
  <c r="L774" i="51"/>
  <c r="M774" i="51" s="1"/>
  <c r="N774" i="51" s="1"/>
  <c r="L775" i="51"/>
  <c r="M775" i="51" s="1"/>
  <c r="N775" i="51" s="1"/>
  <c r="L776" i="51"/>
  <c r="M776" i="51" s="1"/>
  <c r="N776" i="51" s="1"/>
  <c r="L777" i="51"/>
  <c r="M777" i="51" s="1"/>
  <c r="N777" i="51" s="1"/>
  <c r="L778" i="51"/>
  <c r="M778" i="51" s="1"/>
  <c r="N778" i="51" s="1"/>
  <c r="L779" i="51"/>
  <c r="M779" i="51" s="1"/>
  <c r="N779" i="51" s="1"/>
  <c r="L780" i="51"/>
  <c r="M780" i="51" s="1"/>
  <c r="N780" i="51" s="1"/>
  <c r="L781" i="51"/>
  <c r="M781" i="51" s="1"/>
  <c r="N781" i="51" s="1"/>
  <c r="L782" i="51"/>
  <c r="M782" i="51" s="1"/>
  <c r="N782" i="51" s="1"/>
  <c r="L783" i="51"/>
  <c r="M783" i="51" s="1"/>
  <c r="N783" i="51" s="1"/>
  <c r="L784" i="51"/>
  <c r="M784" i="51" s="1"/>
  <c r="N784" i="51" s="1"/>
  <c r="L785" i="51"/>
  <c r="M785" i="51" s="1"/>
  <c r="N785" i="51" s="1"/>
  <c r="L786" i="51"/>
  <c r="M786" i="51" s="1"/>
  <c r="N786" i="51" s="1"/>
  <c r="L787" i="51"/>
  <c r="M787" i="51" s="1"/>
  <c r="N787" i="51" s="1"/>
  <c r="L788" i="51"/>
  <c r="M788" i="51" s="1"/>
  <c r="N788" i="51" s="1"/>
  <c r="L789" i="51"/>
  <c r="M789" i="51" s="1"/>
  <c r="N789" i="51" s="1"/>
  <c r="L790" i="51"/>
  <c r="M790" i="51" s="1"/>
  <c r="N790" i="51" s="1"/>
  <c r="L791" i="51"/>
  <c r="M791" i="51" s="1"/>
  <c r="N791" i="51" s="1"/>
  <c r="L792" i="51"/>
  <c r="M792" i="51" s="1"/>
  <c r="N792" i="51" s="1"/>
  <c r="L793" i="51"/>
  <c r="M793" i="51" s="1"/>
  <c r="N793" i="51" s="1"/>
  <c r="L795" i="51"/>
  <c r="M795" i="51" s="1"/>
  <c r="N795" i="51" s="1"/>
  <c r="L796" i="51"/>
  <c r="M796" i="51" s="1"/>
  <c r="N796" i="51" s="1"/>
  <c r="L797" i="51"/>
  <c r="M797" i="51" s="1"/>
  <c r="N797" i="51" s="1"/>
  <c r="L798" i="51"/>
  <c r="M798" i="51" s="1"/>
  <c r="N798" i="51" s="1"/>
  <c r="L799" i="51"/>
  <c r="M799" i="51" s="1"/>
  <c r="N799" i="51" s="1"/>
  <c r="L800" i="51"/>
  <c r="M800" i="51" s="1"/>
  <c r="N800" i="51" s="1"/>
  <c r="L801" i="51"/>
  <c r="M801" i="51" s="1"/>
  <c r="N801" i="51" s="1"/>
  <c r="L802" i="51"/>
  <c r="M802" i="51" s="1"/>
  <c r="N802" i="51" s="1"/>
  <c r="L803" i="51"/>
  <c r="M803" i="51" s="1"/>
  <c r="N803" i="51" s="1"/>
  <c r="L804" i="51"/>
  <c r="M804" i="51" s="1"/>
  <c r="N804" i="51" s="1"/>
  <c r="L805" i="51"/>
  <c r="M805" i="51" s="1"/>
  <c r="N805" i="51" s="1"/>
  <c r="L806" i="51"/>
  <c r="M806" i="51" s="1"/>
  <c r="N806" i="51" s="1"/>
  <c r="L807" i="51"/>
  <c r="M807" i="51" s="1"/>
  <c r="N807" i="51" s="1"/>
  <c r="L808" i="51"/>
  <c r="M808" i="51" s="1"/>
  <c r="N808" i="51" s="1"/>
  <c r="L809" i="51"/>
  <c r="M809" i="51" s="1"/>
  <c r="N809" i="51" s="1"/>
  <c r="L810" i="51"/>
  <c r="M810" i="51" s="1"/>
  <c r="N810" i="51" s="1"/>
  <c r="L811" i="51"/>
  <c r="M811" i="51" s="1"/>
  <c r="N811" i="51" s="1"/>
  <c r="L812" i="51"/>
  <c r="M812" i="51" s="1"/>
  <c r="N812" i="51" s="1"/>
  <c r="L813" i="51"/>
  <c r="M813" i="51" s="1"/>
  <c r="N813" i="51" s="1"/>
  <c r="L814" i="51"/>
  <c r="M814" i="51" s="1"/>
  <c r="N814" i="51" s="1"/>
  <c r="L815" i="51"/>
  <c r="M815" i="51" s="1"/>
  <c r="N815" i="51" s="1"/>
  <c r="L816" i="51"/>
  <c r="M816" i="51" s="1"/>
  <c r="N816" i="51" s="1"/>
  <c r="L817" i="51"/>
  <c r="M817" i="51" s="1"/>
  <c r="N817" i="51" s="1"/>
  <c r="L818" i="51"/>
  <c r="M818" i="51" s="1"/>
  <c r="N818" i="51" s="1"/>
  <c r="L758" i="51"/>
  <c r="M758" i="51" s="1"/>
  <c r="N758" i="51" s="1"/>
  <c r="L759" i="51"/>
  <c r="M759" i="51" s="1"/>
  <c r="N759" i="51" s="1"/>
  <c r="L760" i="51"/>
  <c r="M760" i="51" s="1"/>
  <c r="N760" i="51" s="1"/>
  <c r="L761" i="51"/>
  <c r="M761" i="51" s="1"/>
  <c r="N761" i="51" s="1"/>
  <c r="L762" i="51"/>
  <c r="M762" i="51" s="1"/>
  <c r="N762" i="51" s="1"/>
  <c r="L763" i="51"/>
  <c r="M763" i="51" s="1"/>
  <c r="N763" i="51" s="1"/>
  <c r="L764" i="51"/>
  <c r="M764" i="51" s="1"/>
  <c r="N764" i="51" s="1"/>
  <c r="L765" i="51"/>
  <c r="M765" i="51" s="1"/>
  <c r="N765" i="51" s="1"/>
  <c r="L766" i="51"/>
  <c r="M766" i="51" s="1"/>
  <c r="N766" i="51" s="1"/>
  <c r="L767" i="51"/>
  <c r="M767" i="51" s="1"/>
  <c r="N767" i="51" s="1"/>
  <c r="L768" i="51"/>
  <c r="M768" i="51" s="1"/>
  <c r="N768" i="51" s="1"/>
  <c r="L744" i="51"/>
  <c r="M744" i="51" s="1"/>
  <c r="N744" i="51" s="1"/>
  <c r="L745" i="51"/>
  <c r="M745" i="51" s="1"/>
  <c r="N745" i="51" s="1"/>
  <c r="L746" i="51"/>
  <c r="M746" i="51" s="1"/>
  <c r="N746" i="51" s="1"/>
  <c r="L747" i="51"/>
  <c r="M747" i="51" s="1"/>
  <c r="N747" i="51" s="1"/>
  <c r="L748" i="51"/>
  <c r="M748" i="51" s="1"/>
  <c r="N748" i="51" s="1"/>
  <c r="L749" i="51"/>
  <c r="M749" i="51" s="1"/>
  <c r="N749" i="51" s="1"/>
  <c r="L750" i="51"/>
  <c r="M750" i="51" s="1"/>
  <c r="N750" i="51" s="1"/>
  <c r="L751" i="51"/>
  <c r="M751" i="51" s="1"/>
  <c r="N751" i="51" s="1"/>
  <c r="L752" i="51"/>
  <c r="M752" i="51" s="1"/>
  <c r="N752" i="51" s="1"/>
  <c r="L753" i="51"/>
  <c r="M753" i="51" s="1"/>
  <c r="N753" i="51" s="1"/>
  <c r="L754" i="51"/>
  <c r="M754" i="51" s="1"/>
  <c r="N754" i="51" s="1"/>
  <c r="L755" i="51"/>
  <c r="M755" i="51" s="1"/>
  <c r="N755" i="51" s="1"/>
  <c r="L756" i="51"/>
  <c r="M756" i="51" s="1"/>
  <c r="N756" i="51" s="1"/>
  <c r="L757" i="51"/>
  <c r="M757" i="51" s="1"/>
  <c r="N757" i="51" s="1"/>
  <c r="L733" i="51"/>
  <c r="M733" i="51" s="1"/>
  <c r="N733" i="51" s="1"/>
  <c r="L736" i="51"/>
  <c r="M736" i="51" s="1"/>
  <c r="N736" i="51" s="1"/>
  <c r="L737" i="51"/>
  <c r="M737" i="51" s="1"/>
  <c r="N737" i="51" s="1"/>
  <c r="L738" i="51"/>
  <c r="M738" i="51" s="1"/>
  <c r="N738" i="51" s="1"/>
  <c r="L739" i="51"/>
  <c r="M739" i="51" s="1"/>
  <c r="N739" i="51" s="1"/>
  <c r="L740" i="51"/>
  <c r="M740" i="51" s="1"/>
  <c r="N740" i="51" s="1"/>
  <c r="L741" i="51"/>
  <c r="M741" i="51" s="1"/>
  <c r="N741" i="51" s="1"/>
  <c r="L742" i="51"/>
  <c r="L743" i="51"/>
  <c r="M743" i="51" s="1"/>
  <c r="N743" i="51" s="1"/>
  <c r="L723" i="51"/>
  <c r="M723" i="51" s="1"/>
  <c r="N723" i="51" s="1"/>
  <c r="L724" i="51"/>
  <c r="M724" i="51" s="1"/>
  <c r="N724" i="51" s="1"/>
  <c r="L725" i="51"/>
  <c r="M725" i="51" s="1"/>
  <c r="N725" i="51" s="1"/>
  <c r="L726" i="51"/>
  <c r="M726" i="51" s="1"/>
  <c r="N726" i="51" s="1"/>
  <c r="L727" i="51"/>
  <c r="M727" i="51" s="1"/>
  <c r="N727" i="51" s="1"/>
  <c r="L728" i="51"/>
  <c r="M728" i="51" s="1"/>
  <c r="N728" i="51" s="1"/>
  <c r="L729" i="51"/>
  <c r="M729" i="51" s="1"/>
  <c r="N729" i="51" s="1"/>
  <c r="L730" i="51"/>
  <c r="M730" i="51" s="1"/>
  <c r="N730" i="51" s="1"/>
  <c r="L731" i="51"/>
  <c r="M731" i="51" s="1"/>
  <c r="N731" i="51" s="1"/>
  <c r="L732" i="51"/>
  <c r="M732" i="51" s="1"/>
  <c r="N732" i="51" s="1"/>
  <c r="L734" i="51"/>
  <c r="M734" i="51" s="1"/>
  <c r="N734" i="51" s="1"/>
  <c r="L735" i="51"/>
  <c r="M735" i="51" s="1"/>
  <c r="N735" i="51" s="1"/>
  <c r="L705" i="51"/>
  <c r="M705" i="51" s="1"/>
  <c r="N705" i="51" s="1"/>
  <c r="L706" i="51"/>
  <c r="M706" i="51" s="1"/>
  <c r="N706" i="51" s="1"/>
  <c r="L707" i="51"/>
  <c r="M707" i="51" s="1"/>
  <c r="N707" i="51" s="1"/>
  <c r="L708" i="51"/>
  <c r="M708" i="51" s="1"/>
  <c r="N708" i="51" s="1"/>
  <c r="L709" i="51"/>
  <c r="M709" i="51" s="1"/>
  <c r="N709" i="51" s="1"/>
  <c r="L710" i="51"/>
  <c r="M710" i="51" s="1"/>
  <c r="N710" i="51" s="1"/>
  <c r="L711" i="51"/>
  <c r="M711" i="51" s="1"/>
  <c r="N711" i="51" s="1"/>
  <c r="L712" i="51"/>
  <c r="M712" i="51" s="1"/>
  <c r="N712" i="51" s="1"/>
  <c r="L713" i="51"/>
  <c r="M713" i="51" s="1"/>
  <c r="N713" i="51" s="1"/>
  <c r="L714" i="51"/>
  <c r="M714" i="51" s="1"/>
  <c r="N714" i="51" s="1"/>
  <c r="L715" i="51"/>
  <c r="M715" i="51" s="1"/>
  <c r="N715" i="51" s="1"/>
  <c r="L716" i="51"/>
  <c r="M716" i="51" s="1"/>
  <c r="N716" i="51" s="1"/>
  <c r="L717" i="51"/>
  <c r="M717" i="51" s="1"/>
  <c r="N717" i="51" s="1"/>
  <c r="L718" i="51"/>
  <c r="M718" i="51" s="1"/>
  <c r="N718" i="51" s="1"/>
  <c r="L719" i="51"/>
  <c r="M719" i="51" s="1"/>
  <c r="N719" i="51" s="1"/>
  <c r="L720" i="51"/>
  <c r="M720" i="51" s="1"/>
  <c r="N720" i="51" s="1"/>
  <c r="L721" i="51"/>
  <c r="M721" i="51" s="1"/>
  <c r="N721" i="51" s="1"/>
  <c r="L722" i="51"/>
  <c r="M722" i="51" s="1"/>
  <c r="N722" i="51" s="1"/>
  <c r="L704" i="51"/>
  <c r="M704" i="51" s="1"/>
  <c r="N704" i="51" s="1"/>
  <c r="L646" i="51"/>
  <c r="M646" i="51" s="1"/>
  <c r="N646" i="51" s="1"/>
  <c r="L647" i="51"/>
  <c r="M647" i="51" s="1"/>
  <c r="N647" i="51" s="1"/>
  <c r="L648" i="51"/>
  <c r="M648" i="51" s="1"/>
  <c r="N648" i="51" s="1"/>
  <c r="L649" i="51"/>
  <c r="M649" i="51" s="1"/>
  <c r="N649" i="51" s="1"/>
  <c r="L650" i="51"/>
  <c r="M650" i="51" s="1"/>
  <c r="N650" i="51" s="1"/>
  <c r="L651" i="51"/>
  <c r="M651" i="51" s="1"/>
  <c r="N651" i="51" s="1"/>
  <c r="L652" i="51"/>
  <c r="M652" i="51" s="1"/>
  <c r="N652" i="51" s="1"/>
  <c r="L653" i="51"/>
  <c r="M653" i="51" s="1"/>
  <c r="N653" i="51" s="1"/>
  <c r="L654" i="51"/>
  <c r="M654" i="51" s="1"/>
  <c r="N654" i="51" s="1"/>
  <c r="L655" i="51"/>
  <c r="M655" i="51" s="1"/>
  <c r="N655" i="51" s="1"/>
  <c r="L656" i="51"/>
  <c r="M656" i="51" s="1"/>
  <c r="N656" i="51" s="1"/>
  <c r="L657" i="51"/>
  <c r="M657" i="51" s="1"/>
  <c r="N657" i="51" s="1"/>
  <c r="L658" i="51"/>
  <c r="M658" i="51" s="1"/>
  <c r="N658" i="51" s="1"/>
  <c r="L659" i="51"/>
  <c r="M659" i="51" s="1"/>
  <c r="N659" i="51" s="1"/>
  <c r="L660" i="51"/>
  <c r="M660" i="51" s="1"/>
  <c r="N660" i="51" s="1"/>
  <c r="L661" i="51"/>
  <c r="M661" i="51" s="1"/>
  <c r="N661" i="51" s="1"/>
  <c r="L662" i="51"/>
  <c r="M662" i="51" s="1"/>
  <c r="N662" i="51" s="1"/>
  <c r="L663" i="51"/>
  <c r="M663" i="51" s="1"/>
  <c r="N663" i="51" s="1"/>
  <c r="L664" i="51"/>
  <c r="M664" i="51" s="1"/>
  <c r="N664" i="51" s="1"/>
  <c r="L665" i="51"/>
  <c r="M665" i="51" s="1"/>
  <c r="N665" i="51" s="1"/>
  <c r="L666" i="51"/>
  <c r="M666" i="51" s="1"/>
  <c r="N666" i="51" s="1"/>
  <c r="L667" i="51"/>
  <c r="M667" i="51" s="1"/>
  <c r="N667" i="51" s="1"/>
  <c r="L668" i="51"/>
  <c r="M668" i="51" s="1"/>
  <c r="N668" i="51" s="1"/>
  <c r="L669" i="51"/>
  <c r="M669" i="51" s="1"/>
  <c r="N669" i="51" s="1"/>
  <c r="L670" i="51"/>
  <c r="M670" i="51" s="1"/>
  <c r="N670" i="51" s="1"/>
  <c r="L671" i="51"/>
  <c r="M671" i="51" s="1"/>
  <c r="N671" i="51" s="1"/>
  <c r="L672" i="51"/>
  <c r="M672" i="51" s="1"/>
  <c r="N672" i="51" s="1"/>
  <c r="L673" i="51"/>
  <c r="M673" i="51" s="1"/>
  <c r="N673" i="51" s="1"/>
  <c r="L674" i="51"/>
  <c r="M674" i="51" s="1"/>
  <c r="N674" i="51" s="1"/>
  <c r="L675" i="51"/>
  <c r="M675" i="51" s="1"/>
  <c r="N675" i="51" s="1"/>
  <c r="L676" i="51"/>
  <c r="M676" i="51" s="1"/>
  <c r="N676" i="51" s="1"/>
  <c r="L677" i="51"/>
  <c r="M677" i="51" s="1"/>
  <c r="N677" i="51" s="1"/>
  <c r="L678" i="51"/>
  <c r="M678" i="51" s="1"/>
  <c r="N678" i="51" s="1"/>
  <c r="L679" i="51"/>
  <c r="M679" i="51" s="1"/>
  <c r="N679" i="51" s="1"/>
  <c r="L680" i="51"/>
  <c r="M680" i="51" s="1"/>
  <c r="N680" i="51" s="1"/>
  <c r="L681" i="51"/>
  <c r="M681" i="51" s="1"/>
  <c r="N681" i="51" s="1"/>
  <c r="L682" i="51"/>
  <c r="M682" i="51" s="1"/>
  <c r="N682" i="51" s="1"/>
  <c r="L683" i="51"/>
  <c r="M683" i="51" s="1"/>
  <c r="N683" i="51" s="1"/>
  <c r="L684" i="51"/>
  <c r="M684" i="51" s="1"/>
  <c r="N684" i="51" s="1"/>
  <c r="L685" i="51"/>
  <c r="M685" i="51" s="1"/>
  <c r="N685" i="51" s="1"/>
  <c r="L686" i="51"/>
  <c r="M686" i="51" s="1"/>
  <c r="N686" i="51" s="1"/>
  <c r="L687" i="51"/>
  <c r="M687" i="51" s="1"/>
  <c r="N687" i="51" s="1"/>
  <c r="L688" i="51"/>
  <c r="M688" i="51" s="1"/>
  <c r="N688" i="51" s="1"/>
  <c r="L689" i="51"/>
  <c r="M689" i="51" s="1"/>
  <c r="N689" i="51" s="1"/>
  <c r="L690" i="51"/>
  <c r="M690" i="51" s="1"/>
  <c r="N690" i="51" s="1"/>
  <c r="L691" i="51"/>
  <c r="M691" i="51" s="1"/>
  <c r="N691" i="51" s="1"/>
  <c r="L692" i="51"/>
  <c r="M692" i="51" s="1"/>
  <c r="N692" i="51" s="1"/>
  <c r="L693" i="51"/>
  <c r="M693" i="51" s="1"/>
  <c r="N693" i="51" s="1"/>
  <c r="L694" i="51"/>
  <c r="M694" i="51" s="1"/>
  <c r="N694" i="51" s="1"/>
  <c r="L695" i="51"/>
  <c r="M695" i="51" s="1"/>
  <c r="N695" i="51" s="1"/>
  <c r="L696" i="51"/>
  <c r="M696" i="51" s="1"/>
  <c r="N696" i="51" s="1"/>
  <c r="L697" i="51"/>
  <c r="M697" i="51" s="1"/>
  <c r="N697" i="51" s="1"/>
  <c r="L698" i="51"/>
  <c r="M698" i="51" s="1"/>
  <c r="N698" i="51" s="1"/>
  <c r="L699" i="51"/>
  <c r="M699" i="51" s="1"/>
  <c r="N699" i="51" s="1"/>
  <c r="L700" i="51"/>
  <c r="M700" i="51" s="1"/>
  <c r="N700" i="51" s="1"/>
  <c r="L701" i="51"/>
  <c r="M701" i="51" s="1"/>
  <c r="N701" i="51" s="1"/>
  <c r="L702" i="51"/>
  <c r="M702" i="51" s="1"/>
  <c r="N702" i="51" s="1"/>
  <c r="L703" i="51"/>
  <c r="M703" i="51" s="1"/>
  <c r="N703" i="51" s="1"/>
  <c r="L611" i="51"/>
  <c r="M611" i="51" s="1"/>
  <c r="N611" i="51" s="1"/>
  <c r="L612" i="51"/>
  <c r="M612" i="51" s="1"/>
  <c r="N612" i="51" s="1"/>
  <c r="L613" i="51"/>
  <c r="M613" i="51" s="1"/>
  <c r="N613" i="51" s="1"/>
  <c r="L614" i="51"/>
  <c r="M614" i="51" s="1"/>
  <c r="N614" i="51" s="1"/>
  <c r="L615" i="51"/>
  <c r="M615" i="51" s="1"/>
  <c r="N615" i="51" s="1"/>
  <c r="L616" i="51"/>
  <c r="M616" i="51" s="1"/>
  <c r="N616" i="51" s="1"/>
  <c r="L617" i="51"/>
  <c r="M617" i="51" s="1"/>
  <c r="N617" i="51" s="1"/>
  <c r="L618" i="51"/>
  <c r="M618" i="51" s="1"/>
  <c r="N618" i="51" s="1"/>
  <c r="L619" i="51"/>
  <c r="M619" i="51" s="1"/>
  <c r="N619" i="51" s="1"/>
  <c r="L620" i="51"/>
  <c r="M620" i="51" s="1"/>
  <c r="N620" i="51" s="1"/>
  <c r="L621" i="51"/>
  <c r="M621" i="51" s="1"/>
  <c r="N621" i="51" s="1"/>
  <c r="L622" i="51"/>
  <c r="M622" i="51" s="1"/>
  <c r="N622" i="51" s="1"/>
  <c r="L623" i="51"/>
  <c r="M623" i="51" s="1"/>
  <c r="N623" i="51" s="1"/>
  <c r="L624" i="51"/>
  <c r="M624" i="51" s="1"/>
  <c r="N624" i="51" s="1"/>
  <c r="L625" i="51"/>
  <c r="M625" i="51" s="1"/>
  <c r="N625" i="51" s="1"/>
  <c r="L626" i="51"/>
  <c r="M626" i="51" s="1"/>
  <c r="N626" i="51" s="1"/>
  <c r="L627" i="51"/>
  <c r="M627" i="51" s="1"/>
  <c r="N627" i="51" s="1"/>
  <c r="L628" i="51"/>
  <c r="M628" i="51" s="1"/>
  <c r="N628" i="51" s="1"/>
  <c r="L629" i="51"/>
  <c r="M629" i="51" s="1"/>
  <c r="N629" i="51" s="1"/>
  <c r="L630" i="51"/>
  <c r="M630" i="51" s="1"/>
  <c r="N630" i="51" s="1"/>
  <c r="L631" i="51"/>
  <c r="M631" i="51" s="1"/>
  <c r="N631" i="51" s="1"/>
  <c r="L632" i="51"/>
  <c r="M632" i="51" s="1"/>
  <c r="N632" i="51" s="1"/>
  <c r="L633" i="51"/>
  <c r="M633" i="51" s="1"/>
  <c r="N633" i="51" s="1"/>
  <c r="L634" i="51"/>
  <c r="M634" i="51" s="1"/>
  <c r="N634" i="51" s="1"/>
  <c r="L635" i="51"/>
  <c r="M635" i="51" s="1"/>
  <c r="N635" i="51" s="1"/>
  <c r="L636" i="51"/>
  <c r="M636" i="51" s="1"/>
  <c r="N636" i="51" s="1"/>
  <c r="L637" i="51"/>
  <c r="M637" i="51" s="1"/>
  <c r="N637" i="51" s="1"/>
  <c r="L638" i="51"/>
  <c r="M638" i="51" s="1"/>
  <c r="N638" i="51" s="1"/>
  <c r="L639" i="51"/>
  <c r="M639" i="51" s="1"/>
  <c r="N639" i="51" s="1"/>
  <c r="L640" i="51"/>
  <c r="M640" i="51" s="1"/>
  <c r="N640" i="51" s="1"/>
  <c r="L641" i="51"/>
  <c r="M641" i="51" s="1"/>
  <c r="N641" i="51" s="1"/>
  <c r="L642" i="51"/>
  <c r="M642" i="51" s="1"/>
  <c r="N642" i="51" s="1"/>
  <c r="L643" i="51"/>
  <c r="M643" i="51" s="1"/>
  <c r="N643" i="51" s="1"/>
  <c r="L644" i="51"/>
  <c r="M644" i="51" s="1"/>
  <c r="N644" i="51" s="1"/>
  <c r="L645" i="51"/>
  <c r="M645" i="51" s="1"/>
  <c r="N645" i="51" s="1"/>
  <c r="L609" i="51"/>
  <c r="M609" i="51" s="1"/>
  <c r="N609" i="51" s="1"/>
  <c r="L607" i="51"/>
  <c r="M607" i="51" s="1"/>
  <c r="N607" i="51" s="1"/>
  <c r="L608" i="51"/>
  <c r="M608" i="51" s="1"/>
  <c r="N608" i="51" s="1"/>
  <c r="L610" i="51"/>
  <c r="M610" i="51" s="1"/>
  <c r="N610" i="51" s="1"/>
  <c r="L586" i="51"/>
  <c r="M586" i="51" s="1"/>
  <c r="N586" i="51" s="1"/>
  <c r="L587" i="51"/>
  <c r="M587" i="51" s="1"/>
  <c r="N587" i="51" s="1"/>
  <c r="L588" i="51"/>
  <c r="M588" i="51" s="1"/>
  <c r="N588" i="51" s="1"/>
  <c r="L589" i="51"/>
  <c r="M589" i="51" s="1"/>
  <c r="N589" i="51" s="1"/>
  <c r="L590" i="51"/>
  <c r="M590" i="51" s="1"/>
  <c r="N590" i="51" s="1"/>
  <c r="L591" i="51"/>
  <c r="M591" i="51" s="1"/>
  <c r="N591" i="51" s="1"/>
  <c r="L592" i="51"/>
  <c r="M592" i="51" s="1"/>
  <c r="N592" i="51" s="1"/>
  <c r="L593" i="51"/>
  <c r="M593" i="51" s="1"/>
  <c r="N593" i="51" s="1"/>
  <c r="L594" i="51"/>
  <c r="M594" i="51" s="1"/>
  <c r="N594" i="51" s="1"/>
  <c r="L595" i="51"/>
  <c r="M595" i="51" s="1"/>
  <c r="N595" i="51" s="1"/>
  <c r="L596" i="51"/>
  <c r="M596" i="51" s="1"/>
  <c r="N596" i="51" s="1"/>
  <c r="L597" i="51"/>
  <c r="M597" i="51" s="1"/>
  <c r="N597" i="51" s="1"/>
  <c r="L598" i="51"/>
  <c r="M598" i="51" s="1"/>
  <c r="N598" i="51" s="1"/>
  <c r="L599" i="51"/>
  <c r="M599" i="51" s="1"/>
  <c r="N599" i="51" s="1"/>
  <c r="L600" i="51"/>
  <c r="M600" i="51" s="1"/>
  <c r="N600" i="51" s="1"/>
  <c r="L601" i="51"/>
  <c r="M601" i="51" s="1"/>
  <c r="N601" i="51" s="1"/>
  <c r="L602" i="51"/>
  <c r="M602" i="51" s="1"/>
  <c r="N602" i="51" s="1"/>
  <c r="L603" i="51"/>
  <c r="M603" i="51" s="1"/>
  <c r="N603" i="51" s="1"/>
  <c r="L604" i="51"/>
  <c r="M604" i="51" s="1"/>
  <c r="N604" i="51" s="1"/>
  <c r="L605" i="51"/>
  <c r="M605" i="51" s="1"/>
  <c r="N605" i="51" s="1"/>
  <c r="L584" i="51"/>
  <c r="M584" i="51" s="1"/>
  <c r="N584" i="51" s="1"/>
  <c r="M580" i="51"/>
  <c r="L581" i="51"/>
  <c r="M581" i="51" s="1"/>
  <c r="N581" i="51" s="1"/>
  <c r="L582" i="51"/>
  <c r="M582" i="51" s="1"/>
  <c r="N582" i="51" s="1"/>
  <c r="L583" i="51"/>
  <c r="M583" i="51" s="1"/>
  <c r="N583" i="51" s="1"/>
  <c r="L585" i="51"/>
  <c r="M585" i="51" s="1"/>
  <c r="N585" i="51" s="1"/>
  <c r="L570" i="51"/>
  <c r="M570" i="51" s="1"/>
  <c r="N570" i="51" s="1"/>
  <c r="L571" i="51"/>
  <c r="M571" i="51" s="1"/>
  <c r="N571" i="51" s="1"/>
  <c r="L572" i="51"/>
  <c r="M572" i="51" s="1"/>
  <c r="N572" i="51" s="1"/>
  <c r="L573" i="51"/>
  <c r="M573" i="51" s="1"/>
  <c r="N573" i="51" s="1"/>
  <c r="L574" i="51"/>
  <c r="M574" i="51" s="1"/>
  <c r="N574" i="51" s="1"/>
  <c r="L575" i="51"/>
  <c r="M575" i="51" s="1"/>
  <c r="N575" i="51" s="1"/>
  <c r="L576" i="51"/>
  <c r="M576" i="51" s="1"/>
  <c r="N576" i="51" s="1"/>
  <c r="L577" i="51"/>
  <c r="M577" i="51" s="1"/>
  <c r="N577" i="51" s="1"/>
  <c r="L578" i="51"/>
  <c r="M578" i="51" s="1"/>
  <c r="N578" i="51" s="1"/>
  <c r="L579" i="51"/>
  <c r="M579" i="51" s="1"/>
  <c r="N579" i="51" s="1"/>
  <c r="L563" i="51"/>
  <c r="M563" i="51" s="1"/>
  <c r="N563" i="51" s="1"/>
  <c r="L564" i="51"/>
  <c r="M564" i="51" s="1"/>
  <c r="N564" i="51" s="1"/>
  <c r="L565" i="51"/>
  <c r="M565" i="51" s="1"/>
  <c r="N565" i="51" s="1"/>
  <c r="L566" i="51"/>
  <c r="M566" i="51" s="1"/>
  <c r="N566" i="51" s="1"/>
  <c r="L567" i="51"/>
  <c r="M567" i="51" s="1"/>
  <c r="N567" i="51" s="1"/>
  <c r="L568" i="51"/>
  <c r="M568" i="51" s="1"/>
  <c r="N568" i="51" s="1"/>
  <c r="L569" i="51"/>
  <c r="M569" i="51" s="1"/>
  <c r="N569" i="51" s="1"/>
  <c r="L538" i="51"/>
  <c r="M538" i="51" s="1"/>
  <c r="N538" i="51" s="1"/>
  <c r="L539" i="51"/>
  <c r="M539" i="51" s="1"/>
  <c r="N539" i="51" s="1"/>
  <c r="L540" i="51"/>
  <c r="M540" i="51" s="1"/>
  <c r="N540" i="51" s="1"/>
  <c r="L541" i="51"/>
  <c r="M541" i="51" s="1"/>
  <c r="N541" i="51" s="1"/>
  <c r="L542" i="51"/>
  <c r="M542" i="51" s="1"/>
  <c r="N542" i="51" s="1"/>
  <c r="L543" i="51"/>
  <c r="M543" i="51" s="1"/>
  <c r="N543" i="51" s="1"/>
  <c r="L544" i="51"/>
  <c r="M544" i="51" s="1"/>
  <c r="N544" i="51" s="1"/>
  <c r="L545" i="51"/>
  <c r="M545" i="51" s="1"/>
  <c r="N545" i="51" s="1"/>
  <c r="L546" i="51"/>
  <c r="M546" i="51" s="1"/>
  <c r="N546" i="51" s="1"/>
  <c r="L547" i="51"/>
  <c r="M547" i="51" s="1"/>
  <c r="N547" i="51" s="1"/>
  <c r="L548" i="51"/>
  <c r="M548" i="51" s="1"/>
  <c r="N548" i="51" s="1"/>
  <c r="L549" i="51"/>
  <c r="M549" i="51" s="1"/>
  <c r="N549" i="51" s="1"/>
  <c r="L550" i="51"/>
  <c r="M550" i="51" s="1"/>
  <c r="N550" i="51" s="1"/>
  <c r="L551" i="51"/>
  <c r="M551" i="51" s="1"/>
  <c r="N551" i="51" s="1"/>
  <c r="L552" i="51"/>
  <c r="M552" i="51" s="1"/>
  <c r="N552" i="51" s="1"/>
  <c r="L553" i="51"/>
  <c r="M553" i="51" s="1"/>
  <c r="N553" i="51" s="1"/>
  <c r="L554" i="51"/>
  <c r="M554" i="51" s="1"/>
  <c r="N554" i="51" s="1"/>
  <c r="L555" i="51"/>
  <c r="M555" i="51" s="1"/>
  <c r="N555" i="51" s="1"/>
  <c r="L556" i="51"/>
  <c r="M556" i="51" s="1"/>
  <c r="N556" i="51" s="1"/>
  <c r="L557" i="51"/>
  <c r="M557" i="51" s="1"/>
  <c r="N557" i="51" s="1"/>
  <c r="L558" i="51"/>
  <c r="M558" i="51" s="1"/>
  <c r="N558" i="51" s="1"/>
  <c r="L559" i="51"/>
  <c r="M559" i="51" s="1"/>
  <c r="N559" i="51" s="1"/>
  <c r="L560" i="51"/>
  <c r="M560" i="51" s="1"/>
  <c r="N560" i="51" s="1"/>
  <c r="L561" i="51"/>
  <c r="M561" i="51" s="1"/>
  <c r="N561" i="51" s="1"/>
  <c r="L562" i="51"/>
  <c r="M562" i="51" s="1"/>
  <c r="N562" i="51" s="1"/>
  <c r="L537" i="51"/>
  <c r="M537" i="51" s="1"/>
  <c r="N537" i="51" s="1"/>
  <c r="L536" i="51"/>
  <c r="M536" i="51" s="1"/>
  <c r="N536" i="51" s="1"/>
  <c r="L535" i="51"/>
  <c r="M535" i="51" s="1"/>
  <c r="N535" i="51" s="1"/>
  <c r="L534" i="51"/>
  <c r="M534" i="51" s="1"/>
  <c r="N534" i="51" s="1"/>
  <c r="L533" i="51"/>
  <c r="M533" i="51" s="1"/>
  <c r="N533" i="51" s="1"/>
  <c r="L532" i="51"/>
  <c r="M532" i="51" s="1"/>
  <c r="N532" i="51" s="1"/>
  <c r="L531" i="51"/>
  <c r="M531" i="51" s="1"/>
  <c r="N531" i="51" s="1"/>
  <c r="L530" i="51"/>
  <c r="M530" i="51" s="1"/>
  <c r="N530" i="51" s="1"/>
  <c r="L529" i="51"/>
  <c r="M529" i="51" s="1"/>
  <c r="N529" i="51" s="1"/>
  <c r="L528" i="51"/>
  <c r="M528" i="51" s="1"/>
  <c r="N528" i="51" s="1"/>
  <c r="L527" i="51"/>
  <c r="M527" i="51" s="1"/>
  <c r="N527" i="51" s="1"/>
  <c r="L526" i="51"/>
  <c r="M526" i="51" s="1"/>
  <c r="N526" i="51" s="1"/>
  <c r="L525" i="51"/>
  <c r="M525" i="51" s="1"/>
  <c r="N525" i="51" s="1"/>
  <c r="L512" i="51"/>
  <c r="M512" i="51" s="1"/>
  <c r="L513" i="51"/>
  <c r="M513" i="51" s="1"/>
  <c r="N513" i="51" s="1"/>
  <c r="L514" i="51"/>
  <c r="M514" i="51" s="1"/>
  <c r="N514" i="51" s="1"/>
  <c r="L515" i="51"/>
  <c r="M515" i="51" s="1"/>
  <c r="N515" i="51" s="1"/>
  <c r="L516" i="51"/>
  <c r="M516" i="51" s="1"/>
  <c r="N516" i="51" s="1"/>
  <c r="L517" i="51"/>
  <c r="M517" i="51" s="1"/>
  <c r="N517" i="51" s="1"/>
  <c r="L518" i="51"/>
  <c r="M518" i="51" s="1"/>
  <c r="N518" i="51" s="1"/>
  <c r="L519" i="51"/>
  <c r="M519" i="51" s="1"/>
  <c r="N519" i="51" s="1"/>
  <c r="L520" i="51"/>
  <c r="M520" i="51" s="1"/>
  <c r="N520" i="51" s="1"/>
  <c r="L521" i="51"/>
  <c r="M521" i="51" s="1"/>
  <c r="N521" i="51" s="1"/>
  <c r="L522" i="51"/>
  <c r="M522" i="51" s="1"/>
  <c r="N522" i="51" s="1"/>
  <c r="L523" i="51"/>
  <c r="M523" i="51" s="1"/>
  <c r="N523" i="51" s="1"/>
  <c r="L524" i="51"/>
  <c r="M524" i="51" s="1"/>
  <c r="N524" i="51" s="1"/>
  <c r="L511" i="51"/>
  <c r="M511" i="51" s="1"/>
  <c r="N511" i="51" s="1"/>
  <c r="L492" i="51"/>
  <c r="M492" i="51" s="1"/>
  <c r="N492" i="51" s="1"/>
  <c r="L493" i="51"/>
  <c r="M493" i="51" s="1"/>
  <c r="N493" i="51" s="1"/>
  <c r="L494" i="51"/>
  <c r="M494" i="51" s="1"/>
  <c r="N494" i="51" s="1"/>
  <c r="L495" i="51"/>
  <c r="M495" i="51" s="1"/>
  <c r="N495" i="51" s="1"/>
  <c r="L496" i="51"/>
  <c r="M496" i="51" s="1"/>
  <c r="N496" i="51" s="1"/>
  <c r="L497" i="51"/>
  <c r="M497" i="51" s="1"/>
  <c r="N497" i="51" s="1"/>
  <c r="L498" i="51"/>
  <c r="M498" i="51" s="1"/>
  <c r="N498" i="51" s="1"/>
  <c r="L499" i="51"/>
  <c r="M499" i="51" s="1"/>
  <c r="N499" i="51" s="1"/>
  <c r="L500" i="51"/>
  <c r="M500" i="51" s="1"/>
  <c r="N500" i="51" s="1"/>
  <c r="L501" i="51"/>
  <c r="M501" i="51" s="1"/>
  <c r="N501" i="51" s="1"/>
  <c r="L502" i="51"/>
  <c r="M502" i="51" s="1"/>
  <c r="N502" i="51" s="1"/>
  <c r="L503" i="51"/>
  <c r="M503" i="51" s="1"/>
  <c r="N503" i="51" s="1"/>
  <c r="L504" i="51"/>
  <c r="M504" i="51" s="1"/>
  <c r="N504" i="51" s="1"/>
  <c r="L505" i="51"/>
  <c r="M505" i="51" s="1"/>
  <c r="N505" i="51" s="1"/>
  <c r="L506" i="51"/>
  <c r="M506" i="51" s="1"/>
  <c r="N506" i="51" s="1"/>
  <c r="L507" i="51"/>
  <c r="M507" i="51" s="1"/>
  <c r="N507" i="51" s="1"/>
  <c r="L508" i="51"/>
  <c r="M508" i="51" s="1"/>
  <c r="N508" i="51" s="1"/>
  <c r="L509" i="51"/>
  <c r="M509" i="51" s="1"/>
  <c r="N509" i="51" s="1"/>
  <c r="L429" i="51"/>
  <c r="M429" i="51" s="1"/>
  <c r="N429" i="51" s="1"/>
  <c r="L430" i="51"/>
  <c r="M430" i="51" s="1"/>
  <c r="N430" i="51" s="1"/>
  <c r="L431" i="51"/>
  <c r="M431" i="51" s="1"/>
  <c r="N431" i="51" s="1"/>
  <c r="L432" i="51"/>
  <c r="M432" i="51" s="1"/>
  <c r="N432" i="51" s="1"/>
  <c r="L433" i="51"/>
  <c r="M433" i="51" s="1"/>
  <c r="N433" i="51" s="1"/>
  <c r="L434" i="51"/>
  <c r="M434" i="51" s="1"/>
  <c r="N434" i="51" s="1"/>
  <c r="L435" i="51"/>
  <c r="M435" i="51" s="1"/>
  <c r="N435" i="51" s="1"/>
  <c r="L436" i="51"/>
  <c r="M436" i="51" s="1"/>
  <c r="N436" i="51" s="1"/>
  <c r="L437" i="51"/>
  <c r="M437" i="51" s="1"/>
  <c r="N437" i="51" s="1"/>
  <c r="L438" i="51"/>
  <c r="M438" i="51" s="1"/>
  <c r="N438" i="51" s="1"/>
  <c r="L439" i="51"/>
  <c r="M439" i="51" s="1"/>
  <c r="N439" i="51" s="1"/>
  <c r="L440" i="51"/>
  <c r="M440" i="51" s="1"/>
  <c r="N440" i="51" s="1"/>
  <c r="L441" i="51"/>
  <c r="M441" i="51" s="1"/>
  <c r="N441" i="51" s="1"/>
  <c r="L442" i="51"/>
  <c r="M442" i="51" s="1"/>
  <c r="N442" i="51" s="1"/>
  <c r="L443" i="51"/>
  <c r="M443" i="51" s="1"/>
  <c r="N443" i="51" s="1"/>
  <c r="L444" i="51"/>
  <c r="M444" i="51" s="1"/>
  <c r="N444" i="51" s="1"/>
  <c r="L445" i="51"/>
  <c r="M445" i="51" s="1"/>
  <c r="N445" i="51" s="1"/>
  <c r="L446" i="51"/>
  <c r="M446" i="51" s="1"/>
  <c r="N446" i="51" s="1"/>
  <c r="L447" i="51"/>
  <c r="M447" i="51" s="1"/>
  <c r="N447" i="51" s="1"/>
  <c r="L448" i="51"/>
  <c r="M448" i="51" s="1"/>
  <c r="N448" i="51" s="1"/>
  <c r="L449" i="51"/>
  <c r="M449" i="51" s="1"/>
  <c r="N449" i="51" s="1"/>
  <c r="L450" i="51"/>
  <c r="M450" i="51" s="1"/>
  <c r="N450" i="51" s="1"/>
  <c r="L451" i="51"/>
  <c r="M451" i="51" s="1"/>
  <c r="N451" i="51" s="1"/>
  <c r="L452" i="51"/>
  <c r="M452" i="51" s="1"/>
  <c r="N452" i="51" s="1"/>
  <c r="L453" i="51"/>
  <c r="M453" i="51" s="1"/>
  <c r="N453" i="51" s="1"/>
  <c r="L454" i="51"/>
  <c r="M454" i="51" s="1"/>
  <c r="N454" i="51" s="1"/>
  <c r="L455" i="51"/>
  <c r="M455" i="51" s="1"/>
  <c r="N455" i="51" s="1"/>
  <c r="L456" i="51"/>
  <c r="M456" i="51" s="1"/>
  <c r="N456" i="51" s="1"/>
  <c r="L457" i="51"/>
  <c r="M457" i="51" s="1"/>
  <c r="N457" i="51" s="1"/>
  <c r="L458" i="51"/>
  <c r="M458" i="51" s="1"/>
  <c r="N458" i="51" s="1"/>
  <c r="L459" i="51"/>
  <c r="M459" i="51" s="1"/>
  <c r="N459" i="51" s="1"/>
  <c r="L460" i="51"/>
  <c r="M460" i="51" s="1"/>
  <c r="N460" i="51" s="1"/>
  <c r="L461" i="51"/>
  <c r="M461" i="51" s="1"/>
  <c r="N461" i="51" s="1"/>
  <c r="L462" i="51"/>
  <c r="M462" i="51" s="1"/>
  <c r="N462" i="51" s="1"/>
  <c r="L463" i="51"/>
  <c r="M463" i="51" s="1"/>
  <c r="N463" i="51" s="1"/>
  <c r="L464" i="51"/>
  <c r="M464" i="51" s="1"/>
  <c r="N464" i="51" s="1"/>
  <c r="L465" i="51"/>
  <c r="M465" i="51" s="1"/>
  <c r="N465" i="51" s="1"/>
  <c r="L466" i="51"/>
  <c r="M466" i="51" s="1"/>
  <c r="N466" i="51" s="1"/>
  <c r="L467" i="51"/>
  <c r="M467" i="51" s="1"/>
  <c r="N467" i="51" s="1"/>
  <c r="L468" i="51"/>
  <c r="M468" i="51" s="1"/>
  <c r="N468" i="51" s="1"/>
  <c r="L469" i="51"/>
  <c r="M469" i="51" s="1"/>
  <c r="N469" i="51" s="1"/>
  <c r="L470" i="51"/>
  <c r="M470" i="51" s="1"/>
  <c r="N470" i="51" s="1"/>
  <c r="L471" i="51"/>
  <c r="M471" i="51" s="1"/>
  <c r="N471" i="51" s="1"/>
  <c r="L472" i="51"/>
  <c r="M472" i="51" s="1"/>
  <c r="N472" i="51" s="1"/>
  <c r="L473" i="51"/>
  <c r="M473" i="51" s="1"/>
  <c r="N473" i="51" s="1"/>
  <c r="L474" i="51"/>
  <c r="M474" i="51" s="1"/>
  <c r="N474" i="51" s="1"/>
  <c r="L475" i="51"/>
  <c r="M475" i="51" s="1"/>
  <c r="N475" i="51" s="1"/>
  <c r="L476" i="51"/>
  <c r="M476" i="51" s="1"/>
  <c r="N476" i="51" s="1"/>
  <c r="L477" i="51"/>
  <c r="M477" i="51" s="1"/>
  <c r="N477" i="51" s="1"/>
  <c r="L478" i="51"/>
  <c r="M478" i="51" s="1"/>
  <c r="N478" i="51" s="1"/>
  <c r="L479" i="51"/>
  <c r="M479" i="51" s="1"/>
  <c r="N479" i="51" s="1"/>
  <c r="L480" i="51"/>
  <c r="M480" i="51" s="1"/>
  <c r="N480" i="51" s="1"/>
  <c r="L481" i="51"/>
  <c r="M481" i="51" s="1"/>
  <c r="N481" i="51" s="1"/>
  <c r="L482" i="51"/>
  <c r="M482" i="51" s="1"/>
  <c r="N482" i="51" s="1"/>
  <c r="L483" i="51"/>
  <c r="M483" i="51" s="1"/>
  <c r="N483" i="51" s="1"/>
  <c r="L484" i="51"/>
  <c r="M484" i="51" s="1"/>
  <c r="N484" i="51" s="1"/>
  <c r="L485" i="51"/>
  <c r="M485" i="51" s="1"/>
  <c r="N485" i="51" s="1"/>
  <c r="L486" i="51"/>
  <c r="M486" i="51" s="1"/>
  <c r="N486" i="51" s="1"/>
  <c r="L487" i="51"/>
  <c r="M487" i="51" s="1"/>
  <c r="N487" i="51" s="1"/>
  <c r="L488" i="51"/>
  <c r="M488" i="51" s="1"/>
  <c r="N488" i="51" s="1"/>
  <c r="L489" i="51"/>
  <c r="M489" i="51" s="1"/>
  <c r="N489" i="51" s="1"/>
  <c r="L490" i="51"/>
  <c r="M490" i="51" s="1"/>
  <c r="N490" i="51" s="1"/>
  <c r="L418" i="51"/>
  <c r="M418" i="51" s="1"/>
  <c r="N418" i="51" s="1"/>
  <c r="L423" i="51"/>
  <c r="M423" i="51" s="1"/>
  <c r="N423" i="51" s="1"/>
  <c r="L427" i="51"/>
  <c r="M427" i="51" s="1"/>
  <c r="N427" i="51" s="1"/>
  <c r="L417" i="51"/>
  <c r="M417" i="51" s="1"/>
  <c r="N417" i="51" s="1"/>
  <c r="L419" i="51"/>
  <c r="M419" i="51" s="1"/>
  <c r="N419" i="51" s="1"/>
  <c r="L420" i="51"/>
  <c r="M420" i="51" s="1"/>
  <c r="N420" i="51" s="1"/>
  <c r="L421" i="51"/>
  <c r="M421" i="51" s="1"/>
  <c r="N421" i="51" s="1"/>
  <c r="L422" i="51"/>
  <c r="M422" i="51" s="1"/>
  <c r="N422" i="51" s="1"/>
  <c r="L424" i="51"/>
  <c r="M424" i="51" s="1"/>
  <c r="N424" i="51" s="1"/>
  <c r="L425" i="51"/>
  <c r="M425" i="51" s="1"/>
  <c r="N425" i="51" s="1"/>
  <c r="L426" i="51"/>
  <c r="M426" i="51" s="1"/>
  <c r="N426" i="51" s="1"/>
  <c r="L428" i="51"/>
  <c r="M428" i="51" s="1"/>
  <c r="N428" i="51" s="1"/>
  <c r="Q65" i="62"/>
  <c r="R63" i="62"/>
  <c r="N63" i="62"/>
  <c r="N2" i="54" s="1"/>
  <c r="M63" i="62"/>
  <c r="M2" i="60" s="1"/>
  <c r="L63" i="62"/>
  <c r="L2" i="58" s="1"/>
  <c r="X60" i="62"/>
  <c r="T60" i="62"/>
  <c r="Q60" i="62"/>
  <c r="O60" i="62"/>
  <c r="K60" i="62"/>
  <c r="G60" i="62"/>
  <c r="Z60" i="62" s="1"/>
  <c r="X59" i="62"/>
  <c r="T59" i="62"/>
  <c r="Q59" i="62"/>
  <c r="O59" i="62"/>
  <c r="K59" i="62"/>
  <c r="G59" i="62"/>
  <c r="Z59" i="62" s="1"/>
  <c r="X58" i="62"/>
  <c r="T58" i="62"/>
  <c r="Q58" i="62"/>
  <c r="O58" i="62"/>
  <c r="K58" i="62"/>
  <c r="G58" i="62"/>
  <c r="Z58" i="62" s="1"/>
  <c r="X57" i="62"/>
  <c r="T57" i="62"/>
  <c r="Q57" i="62"/>
  <c r="O57" i="62"/>
  <c r="K57" i="62"/>
  <c r="G57" i="62"/>
  <c r="Z57" i="62" s="1"/>
  <c r="X56" i="62"/>
  <c r="T56" i="62"/>
  <c r="Q56" i="62"/>
  <c r="O56" i="62"/>
  <c r="K56" i="62"/>
  <c r="G56" i="62"/>
  <c r="Z56" i="62" s="1"/>
  <c r="X55" i="62"/>
  <c r="T55" i="62"/>
  <c r="Q55" i="62"/>
  <c r="O55" i="62"/>
  <c r="K55" i="62"/>
  <c r="G55" i="62"/>
  <c r="X54" i="62"/>
  <c r="T54" i="62"/>
  <c r="Q54" i="62"/>
  <c r="O54" i="62"/>
  <c r="K54" i="62"/>
  <c r="G54" i="62"/>
  <c r="Z54" i="62" s="1"/>
  <c r="X53" i="62"/>
  <c r="T53" i="62"/>
  <c r="Q53" i="62"/>
  <c r="O53" i="62"/>
  <c r="K53" i="62"/>
  <c r="G53" i="62"/>
  <c r="Z53" i="62" s="1"/>
  <c r="X52" i="62"/>
  <c r="T52" i="62"/>
  <c r="Q52" i="62"/>
  <c r="O52" i="62"/>
  <c r="K52" i="62"/>
  <c r="G52" i="62"/>
  <c r="Z52" i="62" s="1"/>
  <c r="X51" i="62"/>
  <c r="T51" i="62"/>
  <c r="Q51" i="62"/>
  <c r="O51" i="62"/>
  <c r="K51" i="62"/>
  <c r="G51" i="62"/>
  <c r="Z51" i="62" s="1"/>
  <c r="X50" i="62"/>
  <c r="T50" i="62"/>
  <c r="Q50" i="62"/>
  <c r="O50" i="62"/>
  <c r="K50" i="62"/>
  <c r="G50" i="62"/>
  <c r="Z50" i="62" s="1"/>
  <c r="X49" i="62"/>
  <c r="Q49" i="62"/>
  <c r="O49" i="62"/>
  <c r="K49" i="62"/>
  <c r="H49" i="62"/>
  <c r="H63" i="62" s="1"/>
  <c r="H2" i="54" s="1"/>
  <c r="G49" i="62"/>
  <c r="Z49" i="62" s="1"/>
  <c r="X48" i="62"/>
  <c r="T48" i="62"/>
  <c r="Q48" i="62"/>
  <c r="O48" i="62"/>
  <c r="K48" i="62"/>
  <c r="G48" i="62"/>
  <c r="Z48" i="62" s="1"/>
  <c r="X47" i="62"/>
  <c r="T47" i="62"/>
  <c r="Q47" i="62"/>
  <c r="O47" i="62"/>
  <c r="K47" i="62"/>
  <c r="G47" i="62"/>
  <c r="Z47" i="62" s="1"/>
  <c r="X46" i="62"/>
  <c r="T46" i="62"/>
  <c r="Q46" i="62"/>
  <c r="O46" i="62"/>
  <c r="K46" i="62"/>
  <c r="G46" i="62"/>
  <c r="Z46" i="62" s="1"/>
  <c r="X45" i="62"/>
  <c r="T45" i="62"/>
  <c r="Q45" i="62"/>
  <c r="O45" i="62"/>
  <c r="K45" i="62"/>
  <c r="G45" i="62"/>
  <c r="Z45" i="62" s="1"/>
  <c r="X44" i="62"/>
  <c r="T44" i="62"/>
  <c r="Q44" i="62"/>
  <c r="O44" i="62"/>
  <c r="K44" i="62"/>
  <c r="G44" i="62"/>
  <c r="Z44" i="62" s="1"/>
  <c r="X43" i="62"/>
  <c r="T43" i="62"/>
  <c r="Q43" i="62"/>
  <c r="O43" i="62"/>
  <c r="K43" i="62"/>
  <c r="G43" i="62"/>
  <c r="Z43" i="62" s="1"/>
  <c r="X42" i="62"/>
  <c r="T42" i="62"/>
  <c r="Q42" i="62"/>
  <c r="O42" i="62"/>
  <c r="K42" i="62"/>
  <c r="G42" i="62"/>
  <c r="Z42" i="62" s="1"/>
  <c r="X41" i="62"/>
  <c r="T41" i="62"/>
  <c r="Q41" i="62"/>
  <c r="O41" i="62"/>
  <c r="K41" i="62"/>
  <c r="G41" i="62"/>
  <c r="Z41" i="62" s="1"/>
  <c r="X40" i="62"/>
  <c r="T40" i="62"/>
  <c r="Q40" i="62"/>
  <c r="O40" i="62"/>
  <c r="K40" i="62"/>
  <c r="G40" i="62"/>
  <c r="Z40" i="62" s="1"/>
  <c r="X39" i="62"/>
  <c r="Q39" i="62"/>
  <c r="O39" i="62"/>
  <c r="K39" i="62"/>
  <c r="G39" i="62"/>
  <c r="Z39" i="62" s="1"/>
  <c r="X38" i="62"/>
  <c r="Q38" i="62"/>
  <c r="O38" i="62"/>
  <c r="K38" i="62"/>
  <c r="G38" i="62"/>
  <c r="Z38" i="62" s="1"/>
  <c r="X37" i="62"/>
  <c r="Q37" i="62"/>
  <c r="O37" i="62"/>
  <c r="K37" i="62"/>
  <c r="G37" i="62"/>
  <c r="X36" i="62"/>
  <c r="T36" i="62"/>
  <c r="Q36" i="62"/>
  <c r="O36" i="62"/>
  <c r="K36" i="62"/>
  <c r="G36" i="62"/>
  <c r="Z36" i="62" s="1"/>
  <c r="X35" i="62"/>
  <c r="T35" i="62"/>
  <c r="Q35" i="62"/>
  <c r="O35" i="62"/>
  <c r="K35" i="62"/>
  <c r="G35" i="62"/>
  <c r="Z35" i="62" s="1"/>
  <c r="X34" i="62"/>
  <c r="T34" i="62"/>
  <c r="Q34" i="62"/>
  <c r="O34" i="62"/>
  <c r="K34" i="62"/>
  <c r="G34" i="62"/>
  <c r="Z34" i="62" s="1"/>
  <c r="X33" i="62"/>
  <c r="T33" i="62"/>
  <c r="Q33" i="62"/>
  <c r="O33" i="62"/>
  <c r="K33" i="62"/>
  <c r="G33" i="62"/>
  <c r="Z33" i="62" s="1"/>
  <c r="X32" i="62"/>
  <c r="T32" i="62"/>
  <c r="Q32" i="62"/>
  <c r="O32" i="62"/>
  <c r="K32" i="62"/>
  <c r="G32" i="62"/>
  <c r="Z32" i="62" s="1"/>
  <c r="X31" i="62"/>
  <c r="T31" i="62"/>
  <c r="Q31" i="62"/>
  <c r="O31" i="62"/>
  <c r="K31" i="62"/>
  <c r="G31" i="62"/>
  <c r="Z31" i="62" s="1"/>
  <c r="X26" i="62"/>
  <c r="T26" i="62"/>
  <c r="Q26" i="62"/>
  <c r="O26" i="62"/>
  <c r="K26" i="62"/>
  <c r="G26" i="62"/>
  <c r="Z26" i="62" s="1"/>
  <c r="X25" i="62"/>
  <c r="T25" i="62"/>
  <c r="Q25" i="62"/>
  <c r="O25" i="62"/>
  <c r="K25" i="62"/>
  <c r="G25" i="62"/>
  <c r="Z25" i="62" s="1"/>
  <c r="X24" i="62"/>
  <c r="T24" i="62"/>
  <c r="Q24" i="62"/>
  <c r="O24" i="62"/>
  <c r="K24" i="62"/>
  <c r="G24" i="62"/>
  <c r="Z24" i="62" s="1"/>
  <c r="X23" i="62"/>
  <c r="T23" i="62"/>
  <c r="Q23" i="62"/>
  <c r="O23" i="62"/>
  <c r="K23" i="62"/>
  <c r="G23" i="62"/>
  <c r="Z23" i="62" s="1"/>
  <c r="X22" i="62"/>
  <c r="T22" i="62"/>
  <c r="Q22" i="62"/>
  <c r="O22" i="62"/>
  <c r="K22" i="62"/>
  <c r="G22" i="62"/>
  <c r="Z22" i="62" s="1"/>
  <c r="X21" i="62"/>
  <c r="T21" i="62"/>
  <c r="Q21" i="62"/>
  <c r="O21" i="62"/>
  <c r="K21" i="62"/>
  <c r="G21" i="62"/>
  <c r="X19" i="62"/>
  <c r="T19" i="62"/>
  <c r="Q19" i="62"/>
  <c r="O19" i="62"/>
  <c r="K19" i="62"/>
  <c r="G19" i="62"/>
  <c r="Z19" i="62" s="1"/>
  <c r="X18" i="62"/>
  <c r="T18" i="62"/>
  <c r="Q18" i="62"/>
  <c r="O18" i="62"/>
  <c r="K18" i="62"/>
  <c r="G18" i="62"/>
  <c r="Z18" i="62" s="1"/>
  <c r="X17" i="62"/>
  <c r="T17" i="62"/>
  <c r="Q17" i="62"/>
  <c r="O17" i="62"/>
  <c r="K17" i="62"/>
  <c r="G17" i="62"/>
  <c r="Z17" i="62" s="1"/>
  <c r="X16" i="62"/>
  <c r="T16" i="62"/>
  <c r="Q16" i="62"/>
  <c r="O16" i="62"/>
  <c r="K16" i="62"/>
  <c r="G16" i="62"/>
  <c r="Z16" i="62" s="1"/>
  <c r="X15" i="62"/>
  <c r="T15" i="62"/>
  <c r="Q15" i="62"/>
  <c r="O15" i="62"/>
  <c r="K15" i="62"/>
  <c r="G15" i="62"/>
  <c r="Z15" i="62" s="1"/>
  <c r="X14" i="62"/>
  <c r="T14" i="62"/>
  <c r="Q14" i="62"/>
  <c r="O14" i="62"/>
  <c r="K14" i="62"/>
  <c r="G14" i="62"/>
  <c r="Z14" i="62" s="1"/>
  <c r="X13" i="62"/>
  <c r="T13" i="62"/>
  <c r="Q13" i="62"/>
  <c r="O13" i="62"/>
  <c r="K13" i="62"/>
  <c r="G13" i="62"/>
  <c r="Z13" i="62" s="1"/>
  <c r="X12" i="62"/>
  <c r="T12" i="62"/>
  <c r="Q12" i="62"/>
  <c r="O12" i="62"/>
  <c r="K12" i="62"/>
  <c r="G12" i="62"/>
  <c r="Z12" i="62" s="1"/>
  <c r="X11" i="62"/>
  <c r="T11" i="62"/>
  <c r="Q11" i="62"/>
  <c r="O11" i="62"/>
  <c r="K11" i="62"/>
  <c r="G11" i="62"/>
  <c r="Z11" i="62" s="1"/>
  <c r="X10" i="62"/>
  <c r="T10" i="62"/>
  <c r="Q10" i="62"/>
  <c r="O10" i="62"/>
  <c r="K10" i="62"/>
  <c r="G10" i="62"/>
  <c r="Z10" i="62" s="1"/>
  <c r="X8" i="62"/>
  <c r="T8" i="62"/>
  <c r="Q8" i="62"/>
  <c r="O8" i="62"/>
  <c r="K8" i="62"/>
  <c r="G8" i="62"/>
  <c r="Z8" i="62" s="1"/>
  <c r="X4" i="62"/>
  <c r="T4" i="62"/>
  <c r="Q4" i="62"/>
  <c r="O4" i="62"/>
  <c r="K4" i="62"/>
  <c r="G4" i="62"/>
  <c r="Z4" i="62" s="1"/>
  <c r="X3" i="62"/>
  <c r="T3" i="62"/>
  <c r="Q3" i="62"/>
  <c r="O3" i="62"/>
  <c r="K3" i="62"/>
  <c r="G3" i="62"/>
  <c r="X2" i="62"/>
  <c r="T2" i="62"/>
  <c r="Q2" i="62"/>
  <c r="O2" i="62"/>
  <c r="K2" i="62"/>
  <c r="G2" i="62"/>
  <c r="Z2" i="62" s="1"/>
  <c r="B34" i="61"/>
  <c r="R32" i="61"/>
  <c r="R35" i="61" s="1"/>
  <c r="N32" i="61"/>
  <c r="M32" i="61"/>
  <c r="L32" i="61"/>
  <c r="H32" i="61"/>
  <c r="R31" i="61"/>
  <c r="N31" i="61"/>
  <c r="M31" i="61"/>
  <c r="L31" i="61"/>
  <c r="H31" i="61"/>
  <c r="R30" i="61"/>
  <c r="R34" i="61" s="1"/>
  <c r="N30" i="61"/>
  <c r="M30" i="61"/>
  <c r="L30" i="61"/>
  <c r="H30" i="61"/>
  <c r="R29" i="61"/>
  <c r="H29" i="61"/>
  <c r="Z26" i="61"/>
  <c r="Y26" i="61"/>
  <c r="U26" i="61"/>
  <c r="T26" i="61"/>
  <c r="Q26" i="61"/>
  <c r="Q29" i="61" s="1"/>
  <c r="O26" i="61"/>
  <c r="O29" i="61" s="1"/>
  <c r="K26" i="61"/>
  <c r="G26" i="61"/>
  <c r="G29" i="61" s="1"/>
  <c r="A24" i="61"/>
  <c r="Y20" i="61"/>
  <c r="U20" i="61"/>
  <c r="T20" i="61"/>
  <c r="Q20" i="61"/>
  <c r="O20" i="61"/>
  <c r="K20" i="61"/>
  <c r="G20" i="61"/>
  <c r="Y19" i="61"/>
  <c r="U19" i="61"/>
  <c r="T19" i="61"/>
  <c r="Q19" i="61"/>
  <c r="O19" i="61"/>
  <c r="K19" i="61"/>
  <c r="G19" i="61"/>
  <c r="Y18" i="61"/>
  <c r="U18" i="61"/>
  <c r="T18" i="61"/>
  <c r="Q18" i="61"/>
  <c r="O18" i="61"/>
  <c r="K18" i="61"/>
  <c r="G18" i="61"/>
  <c r="Y17" i="61"/>
  <c r="U17" i="61"/>
  <c r="T17" i="61"/>
  <c r="Q17" i="61"/>
  <c r="O17" i="61"/>
  <c r="K17" i="61"/>
  <c r="G17" i="61"/>
  <c r="Y16" i="61"/>
  <c r="U16" i="61"/>
  <c r="T16" i="61"/>
  <c r="Q16" i="61"/>
  <c r="O16" i="61"/>
  <c r="K16" i="61"/>
  <c r="G16" i="61"/>
  <c r="Y15" i="61"/>
  <c r="U15" i="61"/>
  <c r="T15" i="61"/>
  <c r="Q15" i="61"/>
  <c r="O15" i="61"/>
  <c r="K15" i="61"/>
  <c r="G15" i="61"/>
  <c r="Y14" i="61"/>
  <c r="U14" i="61"/>
  <c r="T14" i="61"/>
  <c r="Q14" i="61"/>
  <c r="O14" i="61"/>
  <c r="K14" i="61"/>
  <c r="G14" i="61"/>
  <c r="Y13" i="61"/>
  <c r="U13" i="61"/>
  <c r="T13" i="61"/>
  <c r="Q13" i="61"/>
  <c r="O13" i="61"/>
  <c r="K13" i="61"/>
  <c r="G13" i="61"/>
  <c r="Y12" i="61"/>
  <c r="U12" i="61"/>
  <c r="T12" i="61"/>
  <c r="Q12" i="61"/>
  <c r="O12" i="61"/>
  <c r="K12" i="61"/>
  <c r="G12" i="61"/>
  <c r="Y11" i="61"/>
  <c r="U11" i="61"/>
  <c r="T11" i="61"/>
  <c r="Q11" i="61"/>
  <c r="O11" i="61"/>
  <c r="K11" i="61"/>
  <c r="G11" i="61"/>
  <c r="Y10" i="61"/>
  <c r="U10" i="61"/>
  <c r="T10" i="61"/>
  <c r="Q10" i="61"/>
  <c r="O10" i="61"/>
  <c r="K10" i="61"/>
  <c r="G10" i="61"/>
  <c r="Y9" i="61"/>
  <c r="U9" i="61"/>
  <c r="T9" i="61"/>
  <c r="Q9" i="61"/>
  <c r="O9" i="61"/>
  <c r="K9" i="61"/>
  <c r="G9" i="61"/>
  <c r="Y8" i="61"/>
  <c r="U8" i="61"/>
  <c r="T8" i="61"/>
  <c r="Q8" i="61"/>
  <c r="O8" i="61"/>
  <c r="K8" i="61"/>
  <c r="G8" i="61"/>
  <c r="Y7" i="61"/>
  <c r="U7" i="61"/>
  <c r="T7" i="61"/>
  <c r="Q7" i="61"/>
  <c r="O7" i="61"/>
  <c r="K7" i="61"/>
  <c r="G7" i="61"/>
  <c r="Y6" i="61"/>
  <c r="T6" i="61"/>
  <c r="Q6" i="61"/>
  <c r="O6" i="61"/>
  <c r="K6" i="61"/>
  <c r="G6" i="61"/>
  <c r="Y5" i="61"/>
  <c r="U5" i="61"/>
  <c r="T5" i="61"/>
  <c r="Q5" i="61"/>
  <c r="O5" i="61"/>
  <c r="K5" i="61"/>
  <c r="G5" i="61"/>
  <c r="Y4" i="61"/>
  <c r="U4" i="61"/>
  <c r="T4" i="61"/>
  <c r="Q4" i="61"/>
  <c r="O4" i="61"/>
  <c r="K4" i="61"/>
  <c r="G4" i="61"/>
  <c r="Y3" i="61"/>
  <c r="U3" i="61"/>
  <c r="T3" i="61"/>
  <c r="Q3" i="61"/>
  <c r="O3" i="61"/>
  <c r="K3" i="61"/>
  <c r="G3" i="61"/>
  <c r="R144" i="60"/>
  <c r="R3" i="54" s="1"/>
  <c r="N144" i="60"/>
  <c r="H144" i="60"/>
  <c r="H3" i="58" s="1"/>
  <c r="R143" i="60"/>
  <c r="Q143" i="60"/>
  <c r="P143" i="60"/>
  <c r="O143" i="60"/>
  <c r="H143" i="60"/>
  <c r="G143" i="60"/>
  <c r="AA141" i="60"/>
  <c r="AA143" i="60" s="1"/>
  <c r="Z143" i="60" s="1"/>
  <c r="A139" i="60"/>
  <c r="AA137" i="60"/>
  <c r="Y136" i="60"/>
  <c r="U136" i="60"/>
  <c r="T136" i="60"/>
  <c r="Q136" i="60"/>
  <c r="O136" i="60"/>
  <c r="K136" i="60"/>
  <c r="G136" i="60"/>
  <c r="AA136" i="60" s="1"/>
  <c r="Y135" i="60"/>
  <c r="U135" i="60"/>
  <c r="T135" i="60"/>
  <c r="Q135" i="60"/>
  <c r="O135" i="60"/>
  <c r="K135" i="60"/>
  <c r="G135" i="60"/>
  <c r="AA135" i="60" s="1"/>
  <c r="Y134" i="60"/>
  <c r="U134" i="60"/>
  <c r="T134" i="60"/>
  <c r="Q134" i="60"/>
  <c r="O134" i="60"/>
  <c r="K134" i="60"/>
  <c r="G134" i="60"/>
  <c r="AA134" i="60" s="1"/>
  <c r="Y133" i="60"/>
  <c r="U133" i="60"/>
  <c r="T133" i="60"/>
  <c r="Q133" i="60"/>
  <c r="O133" i="60"/>
  <c r="K133" i="60"/>
  <c r="G133" i="60"/>
  <c r="AA133" i="60" s="1"/>
  <c r="Y132" i="60"/>
  <c r="U132" i="60"/>
  <c r="T132" i="60"/>
  <c r="Q132" i="60"/>
  <c r="O132" i="60"/>
  <c r="K132" i="60"/>
  <c r="G132" i="60"/>
  <c r="AA132" i="60" s="1"/>
  <c r="Y131" i="60"/>
  <c r="U131" i="60"/>
  <c r="T131" i="60"/>
  <c r="Q131" i="60"/>
  <c r="O131" i="60"/>
  <c r="K131" i="60"/>
  <c r="G131" i="60"/>
  <c r="AA131" i="60" s="1"/>
  <c r="Y130" i="60"/>
  <c r="U130" i="60"/>
  <c r="T130" i="60"/>
  <c r="Q130" i="60"/>
  <c r="O130" i="60"/>
  <c r="K130" i="60"/>
  <c r="G130" i="60"/>
  <c r="AA130" i="60" s="1"/>
  <c r="Y129" i="60"/>
  <c r="U129" i="60"/>
  <c r="T129" i="60"/>
  <c r="Q129" i="60"/>
  <c r="O129" i="60"/>
  <c r="K129" i="60"/>
  <c r="G129" i="60"/>
  <c r="AA129" i="60" s="1"/>
  <c r="Y128" i="60"/>
  <c r="U128" i="60"/>
  <c r="T128" i="60"/>
  <c r="Q128" i="60"/>
  <c r="O128" i="60"/>
  <c r="K128" i="60"/>
  <c r="G128" i="60"/>
  <c r="AA128" i="60" s="1"/>
  <c r="Y127" i="60"/>
  <c r="U127" i="60"/>
  <c r="T127" i="60"/>
  <c r="Q127" i="60"/>
  <c r="O127" i="60"/>
  <c r="K127" i="60"/>
  <c r="G127" i="60"/>
  <c r="AA127" i="60" s="1"/>
  <c r="Y126" i="60"/>
  <c r="U126" i="60"/>
  <c r="T126" i="60"/>
  <c r="Q126" i="60"/>
  <c r="O126" i="60"/>
  <c r="K126" i="60"/>
  <c r="G126" i="60"/>
  <c r="AA126" i="60" s="1"/>
  <c r="Y125" i="60"/>
  <c r="U125" i="60"/>
  <c r="T125" i="60"/>
  <c r="Q125" i="60"/>
  <c r="O125" i="60"/>
  <c r="K125" i="60"/>
  <c r="G125" i="60"/>
  <c r="AA125" i="60" s="1"/>
  <c r="Y124" i="60"/>
  <c r="U124" i="60"/>
  <c r="T124" i="60"/>
  <c r="Q124" i="60"/>
  <c r="O124" i="60"/>
  <c r="K124" i="60"/>
  <c r="G124" i="60"/>
  <c r="AA124" i="60" s="1"/>
  <c r="Y123" i="60"/>
  <c r="U123" i="60"/>
  <c r="T123" i="60"/>
  <c r="Q123" i="60"/>
  <c r="O123" i="60"/>
  <c r="K123" i="60"/>
  <c r="G123" i="60"/>
  <c r="AA123" i="60" s="1"/>
  <c r="Y122" i="60"/>
  <c r="U122" i="60"/>
  <c r="T122" i="60"/>
  <c r="Q122" i="60"/>
  <c r="O122" i="60"/>
  <c r="K122" i="60"/>
  <c r="G122" i="60"/>
  <c r="AA122" i="60" s="1"/>
  <c r="Y121" i="60"/>
  <c r="U121" i="60"/>
  <c r="T121" i="60"/>
  <c r="Q121" i="60"/>
  <c r="O121" i="60"/>
  <c r="K121" i="60"/>
  <c r="G121" i="60"/>
  <c r="Y120" i="60"/>
  <c r="U120" i="60"/>
  <c r="T120" i="60"/>
  <c r="Q120" i="60"/>
  <c r="O120" i="60"/>
  <c r="K120" i="60"/>
  <c r="G120" i="60"/>
  <c r="AA120" i="60" s="1"/>
  <c r="AA119" i="60"/>
  <c r="Y118" i="60"/>
  <c r="U118" i="60"/>
  <c r="T118" i="60"/>
  <c r="Q118" i="60"/>
  <c r="O118" i="60"/>
  <c r="K118" i="60"/>
  <c r="G118" i="60"/>
  <c r="AA118" i="60" s="1"/>
  <c r="Y117" i="60"/>
  <c r="U117" i="60"/>
  <c r="T117" i="60"/>
  <c r="Q117" i="60"/>
  <c r="O117" i="60"/>
  <c r="K117" i="60"/>
  <c r="G117" i="60"/>
  <c r="AA117" i="60" s="1"/>
  <c r="Y116" i="60"/>
  <c r="U116" i="60"/>
  <c r="T116" i="60"/>
  <c r="Q116" i="60"/>
  <c r="O116" i="60"/>
  <c r="K116" i="60"/>
  <c r="G116" i="60"/>
  <c r="Y115" i="60"/>
  <c r="U115" i="60"/>
  <c r="T115" i="60"/>
  <c r="Q115" i="60"/>
  <c r="O115" i="60"/>
  <c r="K115" i="60"/>
  <c r="G115" i="60"/>
  <c r="AA115" i="60" s="1"/>
  <c r="Y114" i="60"/>
  <c r="U114" i="60"/>
  <c r="T114" i="60"/>
  <c r="Q114" i="60"/>
  <c r="O114" i="60"/>
  <c r="K114" i="60"/>
  <c r="G114" i="60"/>
  <c r="AA114" i="60" s="1"/>
  <c r="Y113" i="60"/>
  <c r="U113" i="60"/>
  <c r="T113" i="60"/>
  <c r="Q113" i="60"/>
  <c r="O113" i="60"/>
  <c r="K113" i="60"/>
  <c r="G113" i="60"/>
  <c r="AA113" i="60" s="1"/>
  <c r="Y112" i="60"/>
  <c r="U112" i="60"/>
  <c r="T112" i="60"/>
  <c r="Q112" i="60"/>
  <c r="O112" i="60"/>
  <c r="K112" i="60"/>
  <c r="G112" i="60"/>
  <c r="AA112" i="60" s="1"/>
  <c r="Y111" i="60"/>
  <c r="U111" i="60"/>
  <c r="T111" i="60"/>
  <c r="Q111" i="60"/>
  <c r="O111" i="60"/>
  <c r="K111" i="60"/>
  <c r="G111" i="60"/>
  <c r="AA111" i="60" s="1"/>
  <c r="Y110" i="60"/>
  <c r="U110" i="60"/>
  <c r="T110" i="60"/>
  <c r="Q110" i="60"/>
  <c r="O110" i="60"/>
  <c r="K110" i="60"/>
  <c r="G110" i="60"/>
  <c r="AA110" i="60" s="1"/>
  <c r="Y109" i="60"/>
  <c r="U109" i="60"/>
  <c r="T109" i="60"/>
  <c r="Q109" i="60"/>
  <c r="O109" i="60"/>
  <c r="K109" i="60"/>
  <c r="G109" i="60"/>
  <c r="AA109" i="60" s="1"/>
  <c r="Y108" i="60"/>
  <c r="U108" i="60"/>
  <c r="T108" i="60"/>
  <c r="Q108" i="60"/>
  <c r="O108" i="60"/>
  <c r="K108" i="60"/>
  <c r="G108" i="60"/>
  <c r="AA108" i="60" s="1"/>
  <c r="Y107" i="60"/>
  <c r="U107" i="60"/>
  <c r="T107" i="60"/>
  <c r="Q107" i="60"/>
  <c r="O107" i="60"/>
  <c r="K107" i="60"/>
  <c r="G107" i="60"/>
  <c r="AA107" i="60" s="1"/>
  <c r="Y106" i="60"/>
  <c r="U106" i="60"/>
  <c r="T106" i="60"/>
  <c r="Q106" i="60"/>
  <c r="O106" i="60"/>
  <c r="K106" i="60"/>
  <c r="G106" i="60"/>
  <c r="Y105" i="60"/>
  <c r="U105" i="60"/>
  <c r="T105" i="60"/>
  <c r="Q105" i="60"/>
  <c r="O105" i="60"/>
  <c r="K105" i="60"/>
  <c r="G105" i="60"/>
  <c r="AA105" i="60" s="1"/>
  <c r="Y104" i="60"/>
  <c r="U104" i="60"/>
  <c r="T104" i="60"/>
  <c r="Q104" i="60"/>
  <c r="O104" i="60"/>
  <c r="K104" i="60"/>
  <c r="G104" i="60"/>
  <c r="AA104" i="60" s="1"/>
  <c r="Y103" i="60"/>
  <c r="U103" i="60"/>
  <c r="T103" i="60"/>
  <c r="Q103" i="60"/>
  <c r="O103" i="60"/>
  <c r="K103" i="60"/>
  <c r="G103" i="60"/>
  <c r="AA103" i="60" s="1"/>
  <c r="Y102" i="60"/>
  <c r="U102" i="60"/>
  <c r="T102" i="60"/>
  <c r="Q102" i="60"/>
  <c r="O102" i="60"/>
  <c r="K102" i="60"/>
  <c r="G102" i="60"/>
  <c r="AA102" i="60" s="1"/>
  <c r="Y101" i="60"/>
  <c r="U101" i="60"/>
  <c r="T101" i="60"/>
  <c r="Q101" i="60"/>
  <c r="O101" i="60"/>
  <c r="K101" i="60"/>
  <c r="G101" i="60"/>
  <c r="AA101" i="60" s="1"/>
  <c r="Y100" i="60"/>
  <c r="U100" i="60"/>
  <c r="T100" i="60"/>
  <c r="Q100" i="60"/>
  <c r="O100" i="60"/>
  <c r="K100" i="60"/>
  <c r="G100" i="60"/>
  <c r="AA100" i="60" s="1"/>
  <c r="AA99" i="60"/>
  <c r="AA98" i="60"/>
  <c r="Y97" i="60"/>
  <c r="U97" i="60"/>
  <c r="T97" i="60"/>
  <c r="Q97" i="60"/>
  <c r="O97" i="60"/>
  <c r="K97" i="60"/>
  <c r="G97" i="60"/>
  <c r="AA97" i="60" s="1"/>
  <c r="Y96" i="60"/>
  <c r="U96" i="60"/>
  <c r="T96" i="60"/>
  <c r="Q96" i="60"/>
  <c r="O96" i="60"/>
  <c r="K96" i="60"/>
  <c r="G96" i="60"/>
  <c r="AA96" i="60" s="1"/>
  <c r="Y95" i="60"/>
  <c r="U95" i="60"/>
  <c r="T95" i="60"/>
  <c r="Q95" i="60"/>
  <c r="O95" i="60"/>
  <c r="K95" i="60"/>
  <c r="G95" i="60"/>
  <c r="AA95" i="60" s="1"/>
  <c r="Y94" i="60"/>
  <c r="U94" i="60"/>
  <c r="T94" i="60"/>
  <c r="Q94" i="60"/>
  <c r="O94" i="60"/>
  <c r="K94" i="60"/>
  <c r="G94" i="60"/>
  <c r="AA94" i="60" s="1"/>
  <c r="Y93" i="60"/>
  <c r="U93" i="60"/>
  <c r="T93" i="60"/>
  <c r="Q93" i="60"/>
  <c r="O93" i="60"/>
  <c r="K93" i="60"/>
  <c r="G93" i="60"/>
  <c r="AA93" i="60" s="1"/>
  <c r="Y92" i="60"/>
  <c r="U92" i="60"/>
  <c r="T92" i="60"/>
  <c r="Q92" i="60"/>
  <c r="O92" i="60"/>
  <c r="K92" i="60"/>
  <c r="G92" i="60"/>
  <c r="AA92" i="60" s="1"/>
  <c r="Y91" i="60"/>
  <c r="U91" i="60"/>
  <c r="T91" i="60"/>
  <c r="Q91" i="60"/>
  <c r="O91" i="60"/>
  <c r="K91" i="60"/>
  <c r="G91" i="60"/>
  <c r="AA91" i="60" s="1"/>
  <c r="Y90" i="60"/>
  <c r="U90" i="60"/>
  <c r="T90" i="60"/>
  <c r="Q90" i="60"/>
  <c r="O90" i="60"/>
  <c r="K90" i="60"/>
  <c r="G90" i="60"/>
  <c r="AA90" i="60" s="1"/>
  <c r="Y89" i="60"/>
  <c r="U89" i="60"/>
  <c r="T89" i="60"/>
  <c r="Q89" i="60"/>
  <c r="O89" i="60"/>
  <c r="K89" i="60"/>
  <c r="G89" i="60"/>
  <c r="AA89" i="60" s="1"/>
  <c r="Y88" i="60"/>
  <c r="U88" i="60"/>
  <c r="T88" i="60"/>
  <c r="Q88" i="60"/>
  <c r="O88" i="60"/>
  <c r="K88" i="60"/>
  <c r="G88" i="60"/>
  <c r="AA88" i="60" s="1"/>
  <c r="AA87" i="60"/>
  <c r="AA86" i="60"/>
  <c r="AA85" i="60"/>
  <c r="Y84" i="60"/>
  <c r="U84" i="60"/>
  <c r="T84" i="60"/>
  <c r="Q84" i="60"/>
  <c r="O84" i="60"/>
  <c r="K84" i="60"/>
  <c r="G84" i="60"/>
  <c r="AA84" i="60" s="1"/>
  <c r="Y83" i="60"/>
  <c r="U83" i="60"/>
  <c r="T83" i="60"/>
  <c r="Q83" i="60"/>
  <c r="O83" i="60"/>
  <c r="K83" i="60"/>
  <c r="G83" i="60"/>
  <c r="Y82" i="60"/>
  <c r="U82" i="60"/>
  <c r="T82" i="60"/>
  <c r="Q82" i="60"/>
  <c r="O82" i="60"/>
  <c r="K82" i="60"/>
  <c r="G82" i="60"/>
  <c r="AA82" i="60" s="1"/>
  <c r="Y81" i="60"/>
  <c r="U81" i="60"/>
  <c r="T81" i="60"/>
  <c r="Q81" i="60"/>
  <c r="O81" i="60"/>
  <c r="K81" i="60"/>
  <c r="G81" i="60"/>
  <c r="AA81" i="60" s="1"/>
  <c r="Y80" i="60"/>
  <c r="U80" i="60"/>
  <c r="T80" i="60"/>
  <c r="Q80" i="60"/>
  <c r="O80" i="60"/>
  <c r="K80" i="60"/>
  <c r="G80" i="60"/>
  <c r="AA80" i="60" s="1"/>
  <c r="Y79" i="60"/>
  <c r="U79" i="60"/>
  <c r="T79" i="60"/>
  <c r="Q79" i="60"/>
  <c r="O79" i="60"/>
  <c r="K79" i="60"/>
  <c r="G79" i="60"/>
  <c r="AA79" i="60" s="1"/>
  <c r="Y78" i="60"/>
  <c r="U78" i="60"/>
  <c r="T78" i="60"/>
  <c r="Q78" i="60"/>
  <c r="O78" i="60"/>
  <c r="K78" i="60"/>
  <c r="G78" i="60"/>
  <c r="AA78" i="60" s="1"/>
  <c r="Y77" i="60"/>
  <c r="U77" i="60"/>
  <c r="T77" i="60"/>
  <c r="Q77" i="60"/>
  <c r="O77" i="60"/>
  <c r="K77" i="60"/>
  <c r="G77" i="60"/>
  <c r="AA77" i="60" s="1"/>
  <c r="AA76" i="60"/>
  <c r="Y75" i="60"/>
  <c r="U75" i="60"/>
  <c r="T75" i="60"/>
  <c r="Q75" i="60"/>
  <c r="O75" i="60"/>
  <c r="K75" i="60"/>
  <c r="G75" i="60"/>
  <c r="AA75" i="60" s="1"/>
  <c r="Y74" i="60"/>
  <c r="U74" i="60"/>
  <c r="T74" i="60"/>
  <c r="Q74" i="60"/>
  <c r="O74" i="60"/>
  <c r="K74" i="60"/>
  <c r="G74" i="60"/>
  <c r="AA74" i="60" s="1"/>
  <c r="Y73" i="60"/>
  <c r="U73" i="60"/>
  <c r="T73" i="60"/>
  <c r="Q73" i="60"/>
  <c r="O73" i="60"/>
  <c r="K73" i="60"/>
  <c r="G73" i="60"/>
  <c r="AA73" i="60" s="1"/>
  <c r="Y72" i="60"/>
  <c r="U72" i="60"/>
  <c r="T72" i="60"/>
  <c r="Q72" i="60"/>
  <c r="O72" i="60"/>
  <c r="K72" i="60"/>
  <c r="G72" i="60"/>
  <c r="AA72" i="60" s="1"/>
  <c r="Y71" i="60"/>
  <c r="U71" i="60"/>
  <c r="T71" i="60"/>
  <c r="Q71" i="60"/>
  <c r="O71" i="60"/>
  <c r="K71" i="60"/>
  <c r="G71" i="60"/>
  <c r="AA71" i="60" s="1"/>
  <c r="Y70" i="60"/>
  <c r="U70" i="60"/>
  <c r="T70" i="60"/>
  <c r="Q70" i="60"/>
  <c r="O70" i="60"/>
  <c r="K70" i="60"/>
  <c r="G70" i="60"/>
  <c r="AA70" i="60" s="1"/>
  <c r="Y69" i="60"/>
  <c r="U69" i="60"/>
  <c r="T69" i="60"/>
  <c r="Q69" i="60"/>
  <c r="O69" i="60"/>
  <c r="K69" i="60"/>
  <c r="G69" i="60"/>
  <c r="AA69" i="60" s="1"/>
  <c r="Y68" i="60"/>
  <c r="U68" i="60"/>
  <c r="T68" i="60"/>
  <c r="Q68" i="60"/>
  <c r="O68" i="60"/>
  <c r="K68" i="60"/>
  <c r="G68" i="60"/>
  <c r="AA68" i="60" s="1"/>
  <c r="Y67" i="60"/>
  <c r="U67" i="60"/>
  <c r="T67" i="60"/>
  <c r="Q67" i="60"/>
  <c r="O67" i="60"/>
  <c r="K67" i="60"/>
  <c r="G67" i="60"/>
  <c r="AA67" i="60" s="1"/>
  <c r="Y66" i="60"/>
  <c r="U66" i="60"/>
  <c r="T66" i="60"/>
  <c r="Q66" i="60"/>
  <c r="O66" i="60"/>
  <c r="K66" i="60"/>
  <c r="G66" i="60"/>
  <c r="AA66" i="60" s="1"/>
  <c r="Y65" i="60"/>
  <c r="U65" i="60"/>
  <c r="T65" i="60"/>
  <c r="Q65" i="60"/>
  <c r="O65" i="60"/>
  <c r="K65" i="60"/>
  <c r="G65" i="60"/>
  <c r="AA65" i="60" s="1"/>
  <c r="Y64" i="60"/>
  <c r="U64" i="60"/>
  <c r="T64" i="60"/>
  <c r="Q64" i="60"/>
  <c r="O64" i="60"/>
  <c r="K64" i="60"/>
  <c r="G64" i="60"/>
  <c r="AA64" i="60" s="1"/>
  <c r="Y63" i="60"/>
  <c r="U63" i="60"/>
  <c r="T63" i="60"/>
  <c r="Q63" i="60"/>
  <c r="O63" i="60"/>
  <c r="K63" i="60"/>
  <c r="G63" i="60"/>
  <c r="AA63" i="60" s="1"/>
  <c r="Y62" i="60"/>
  <c r="U62" i="60"/>
  <c r="T62" i="60"/>
  <c r="Q62" i="60"/>
  <c r="O62" i="60"/>
  <c r="K62" i="60"/>
  <c r="G62" i="60"/>
  <c r="AA62" i="60" s="1"/>
  <c r="Y61" i="60"/>
  <c r="U61" i="60"/>
  <c r="T61" i="60"/>
  <c r="Q61" i="60"/>
  <c r="O61" i="60"/>
  <c r="K61" i="60"/>
  <c r="G61" i="60"/>
  <c r="AA61" i="60" s="1"/>
  <c r="Y60" i="60"/>
  <c r="U60" i="60"/>
  <c r="T60" i="60"/>
  <c r="Q60" i="60"/>
  <c r="O60" i="60"/>
  <c r="K60" i="60"/>
  <c r="G60" i="60"/>
  <c r="AA60" i="60" s="1"/>
  <c r="Y59" i="60"/>
  <c r="U59" i="60"/>
  <c r="T59" i="60"/>
  <c r="Q59" i="60"/>
  <c r="O59" i="60"/>
  <c r="K59" i="60"/>
  <c r="G59" i="60"/>
  <c r="AA59" i="60" s="1"/>
  <c r="Y58" i="60"/>
  <c r="U58" i="60"/>
  <c r="T58" i="60"/>
  <c r="Q58" i="60"/>
  <c r="O58" i="60"/>
  <c r="K58" i="60"/>
  <c r="G58" i="60"/>
  <c r="Y57" i="60"/>
  <c r="U57" i="60"/>
  <c r="T57" i="60"/>
  <c r="Q57" i="60"/>
  <c r="O57" i="60"/>
  <c r="K57" i="60"/>
  <c r="G57" i="60"/>
  <c r="AA57" i="60" s="1"/>
  <c r="Y56" i="60"/>
  <c r="U56" i="60"/>
  <c r="T56" i="60"/>
  <c r="Q56" i="60"/>
  <c r="O56" i="60"/>
  <c r="K56" i="60"/>
  <c r="G56" i="60"/>
  <c r="AA56" i="60" s="1"/>
  <c r="Y55" i="60"/>
  <c r="U55" i="60"/>
  <c r="Q55" i="60"/>
  <c r="O55" i="60"/>
  <c r="K55" i="60"/>
  <c r="G55" i="60"/>
  <c r="AA55" i="60" s="1"/>
  <c r="Y54" i="60"/>
  <c r="U54" i="60"/>
  <c r="T54" i="60"/>
  <c r="Q54" i="60"/>
  <c r="O54" i="60"/>
  <c r="K54" i="60"/>
  <c r="G54" i="60"/>
  <c r="Y53" i="60"/>
  <c r="U53" i="60"/>
  <c r="T53" i="60"/>
  <c r="Q53" i="60"/>
  <c r="O53" i="60"/>
  <c r="K53" i="60"/>
  <c r="G53" i="60"/>
  <c r="AA53" i="60" s="1"/>
  <c r="Y52" i="60"/>
  <c r="U52" i="60"/>
  <c r="T52" i="60"/>
  <c r="Q52" i="60"/>
  <c r="O52" i="60"/>
  <c r="K52" i="60"/>
  <c r="G52" i="60"/>
  <c r="AA52" i="60" s="1"/>
  <c r="Y51" i="60"/>
  <c r="U51" i="60"/>
  <c r="T51" i="60"/>
  <c r="Q51" i="60"/>
  <c r="O51" i="60"/>
  <c r="K51" i="60"/>
  <c r="G51" i="60"/>
  <c r="AA51" i="60" s="1"/>
  <c r="Y50" i="60"/>
  <c r="U50" i="60"/>
  <c r="T50" i="60"/>
  <c r="Q50" i="60"/>
  <c r="O50" i="60"/>
  <c r="K50" i="60"/>
  <c r="G50" i="60"/>
  <c r="AA50" i="60" s="1"/>
  <c r="Y49" i="60"/>
  <c r="U49" i="60"/>
  <c r="T49" i="60"/>
  <c r="Q49" i="60"/>
  <c r="O49" i="60"/>
  <c r="K49" i="60"/>
  <c r="G49" i="60"/>
  <c r="AA49" i="60" s="1"/>
  <c r="Y48" i="60"/>
  <c r="U48" i="60"/>
  <c r="T48" i="60"/>
  <c r="Q48" i="60"/>
  <c r="O48" i="60"/>
  <c r="K48" i="60"/>
  <c r="G48" i="60"/>
  <c r="AA48" i="60" s="1"/>
  <c r="Y47" i="60"/>
  <c r="U47" i="60"/>
  <c r="T47" i="60"/>
  <c r="Q47" i="60"/>
  <c r="O47" i="60"/>
  <c r="K47" i="60"/>
  <c r="G47" i="60"/>
  <c r="AA47" i="60" s="1"/>
  <c r="Y46" i="60"/>
  <c r="U46" i="60"/>
  <c r="Q46" i="60"/>
  <c r="O46" i="60"/>
  <c r="K46" i="60"/>
  <c r="G46" i="60"/>
  <c r="AA46" i="60" s="1"/>
  <c r="Y45" i="60"/>
  <c r="U45" i="60"/>
  <c r="T45" i="60"/>
  <c r="Q45" i="60"/>
  <c r="O45" i="60"/>
  <c r="K45" i="60"/>
  <c r="G45" i="60"/>
  <c r="AA45" i="60" s="1"/>
  <c r="Y44" i="60"/>
  <c r="U44" i="60"/>
  <c r="T44" i="60"/>
  <c r="Q44" i="60"/>
  <c r="O44" i="60"/>
  <c r="K44" i="60"/>
  <c r="G44" i="60"/>
  <c r="AA44" i="60" s="1"/>
  <c r="Y43" i="60"/>
  <c r="U43" i="60"/>
  <c r="Q43" i="60"/>
  <c r="O43" i="60"/>
  <c r="K43" i="60"/>
  <c r="G43" i="60"/>
  <c r="AA43" i="60" s="1"/>
  <c r="Y42" i="60"/>
  <c r="U42" i="60"/>
  <c r="T42" i="60"/>
  <c r="Q42" i="60"/>
  <c r="O42" i="60"/>
  <c r="K42" i="60"/>
  <c r="G42" i="60"/>
  <c r="AA42" i="60" s="1"/>
  <c r="AA41" i="60"/>
  <c r="AA40" i="60"/>
  <c r="AA39" i="60"/>
  <c r="Y37" i="60"/>
  <c r="U37" i="60"/>
  <c r="T37" i="60"/>
  <c r="Q37" i="60"/>
  <c r="O37" i="60"/>
  <c r="K37" i="60"/>
  <c r="G37" i="60"/>
  <c r="AA37" i="60" s="1"/>
  <c r="Y36" i="60"/>
  <c r="U36" i="60"/>
  <c r="T36" i="60"/>
  <c r="Q36" i="60"/>
  <c r="O36" i="60"/>
  <c r="K36" i="60"/>
  <c r="G36" i="60"/>
  <c r="AA36" i="60" s="1"/>
  <c r="Y35" i="60"/>
  <c r="U35" i="60"/>
  <c r="T35" i="60"/>
  <c r="Q35" i="60"/>
  <c r="O35" i="60"/>
  <c r="K35" i="60"/>
  <c r="G35" i="60"/>
  <c r="AA35" i="60" s="1"/>
  <c r="Y34" i="60"/>
  <c r="U34" i="60"/>
  <c r="T34" i="60"/>
  <c r="Q34" i="60"/>
  <c r="O34" i="60"/>
  <c r="K34" i="60"/>
  <c r="G34" i="60"/>
  <c r="AA34" i="60" s="1"/>
  <c r="Y33" i="60"/>
  <c r="U33" i="60"/>
  <c r="T33" i="60"/>
  <c r="Q33" i="60"/>
  <c r="O33" i="60"/>
  <c r="K33" i="60"/>
  <c r="G33" i="60"/>
  <c r="AA33" i="60" s="1"/>
  <c r="Y32" i="60"/>
  <c r="U32" i="60"/>
  <c r="T32" i="60"/>
  <c r="Q32" i="60"/>
  <c r="O32" i="60"/>
  <c r="K32" i="60"/>
  <c r="G32" i="60"/>
  <c r="AA32" i="60" s="1"/>
  <c r="Y31" i="60"/>
  <c r="U31" i="60"/>
  <c r="T31" i="60"/>
  <c r="Q31" i="60"/>
  <c r="O31" i="60"/>
  <c r="K31" i="60"/>
  <c r="G31" i="60"/>
  <c r="AA31" i="60" s="1"/>
  <c r="Y30" i="60"/>
  <c r="U30" i="60"/>
  <c r="T30" i="60"/>
  <c r="Q30" i="60"/>
  <c r="O30" i="60"/>
  <c r="K30" i="60"/>
  <c r="G30" i="60"/>
  <c r="AA30" i="60" s="1"/>
  <c r="Y29" i="60"/>
  <c r="U29" i="60"/>
  <c r="T29" i="60"/>
  <c r="Q29" i="60"/>
  <c r="O29" i="60"/>
  <c r="K29" i="60"/>
  <c r="G29" i="60"/>
  <c r="AA29" i="60" s="1"/>
  <c r="Y28" i="60"/>
  <c r="U28" i="60"/>
  <c r="T28" i="60"/>
  <c r="Q28" i="60"/>
  <c r="O28" i="60"/>
  <c r="K28" i="60"/>
  <c r="G28" i="60"/>
  <c r="AA28" i="60" s="1"/>
  <c r="Y27" i="60"/>
  <c r="U27" i="60"/>
  <c r="T27" i="60"/>
  <c r="Q27" i="60"/>
  <c r="O27" i="60"/>
  <c r="K27" i="60"/>
  <c r="G27" i="60"/>
  <c r="AA27" i="60" s="1"/>
  <c r="Y26" i="60"/>
  <c r="U26" i="60"/>
  <c r="T26" i="60"/>
  <c r="Q26" i="60"/>
  <c r="O26" i="60"/>
  <c r="K26" i="60"/>
  <c r="G26" i="60"/>
  <c r="AA26" i="60" s="1"/>
  <c r="Q25" i="60"/>
  <c r="L25" i="60"/>
  <c r="P25" i="60" s="1"/>
  <c r="Y24" i="60"/>
  <c r="U24" i="60"/>
  <c r="T24" i="60"/>
  <c r="Q24" i="60"/>
  <c r="O24" i="60"/>
  <c r="K24" i="60"/>
  <c r="G24" i="60"/>
  <c r="AA24" i="60" s="1"/>
  <c r="Y23" i="60"/>
  <c r="U23" i="60"/>
  <c r="T23" i="60"/>
  <c r="Q23" i="60"/>
  <c r="O23" i="60"/>
  <c r="K23" i="60"/>
  <c r="G23" i="60"/>
  <c r="AA23" i="60" s="1"/>
  <c r="Y22" i="60"/>
  <c r="U22" i="60"/>
  <c r="T22" i="60"/>
  <c r="Q22" i="60"/>
  <c r="O22" i="60"/>
  <c r="K22" i="60"/>
  <c r="G22" i="60"/>
  <c r="AA22" i="60" s="1"/>
  <c r="Y21" i="60"/>
  <c r="U21" i="60"/>
  <c r="T21" i="60"/>
  <c r="Q21" i="60"/>
  <c r="O21" i="60"/>
  <c r="K21" i="60"/>
  <c r="G21" i="60"/>
  <c r="AA21" i="60" s="1"/>
  <c r="Y20" i="60"/>
  <c r="U20" i="60"/>
  <c r="T20" i="60"/>
  <c r="Q20" i="60"/>
  <c r="O20" i="60"/>
  <c r="K20" i="60"/>
  <c r="G20" i="60"/>
  <c r="AA20" i="60" s="1"/>
  <c r="Y19" i="60"/>
  <c r="U19" i="60"/>
  <c r="T19" i="60"/>
  <c r="Q19" i="60"/>
  <c r="O19" i="60"/>
  <c r="K19" i="60"/>
  <c r="G19" i="60"/>
  <c r="AA19" i="60" s="1"/>
  <c r="Y18" i="60"/>
  <c r="U18" i="60"/>
  <c r="T18" i="60"/>
  <c r="Q18" i="60"/>
  <c r="O18" i="60"/>
  <c r="K18" i="60"/>
  <c r="G18" i="60"/>
  <c r="AA18" i="60" s="1"/>
  <c r="Y17" i="60"/>
  <c r="U17" i="60"/>
  <c r="T17" i="60"/>
  <c r="Q17" i="60"/>
  <c r="O17" i="60"/>
  <c r="K17" i="60"/>
  <c r="G17" i="60"/>
  <c r="AA17" i="60" s="1"/>
  <c r="Y16" i="60"/>
  <c r="U16" i="60"/>
  <c r="T16" i="60"/>
  <c r="Q16" i="60"/>
  <c r="O16" i="60"/>
  <c r="K16" i="60"/>
  <c r="G16" i="60"/>
  <c r="AA16" i="60" s="1"/>
  <c r="Y15" i="60"/>
  <c r="U15" i="60"/>
  <c r="T15" i="60"/>
  <c r="Q15" i="60"/>
  <c r="O15" i="60"/>
  <c r="K15" i="60"/>
  <c r="G15" i="60"/>
  <c r="AA15" i="60" s="1"/>
  <c r="Y14" i="60"/>
  <c r="U14" i="60"/>
  <c r="T14" i="60"/>
  <c r="Q14" i="60"/>
  <c r="O14" i="60"/>
  <c r="K14" i="60"/>
  <c r="G14" i="60"/>
  <c r="AA14" i="60" s="1"/>
  <c r="Y13" i="60"/>
  <c r="U13" i="60"/>
  <c r="T13" i="60"/>
  <c r="Q13" i="60"/>
  <c r="O13" i="60"/>
  <c r="K13" i="60"/>
  <c r="G13" i="60"/>
  <c r="AA13" i="60" s="1"/>
  <c r="Y12" i="60"/>
  <c r="U12" i="60"/>
  <c r="T12" i="60"/>
  <c r="Q12" i="60"/>
  <c r="O12" i="60"/>
  <c r="K12" i="60"/>
  <c r="G12" i="60"/>
  <c r="AA12" i="60" s="1"/>
  <c r="Y11" i="60"/>
  <c r="U11" i="60"/>
  <c r="T11" i="60"/>
  <c r="Q11" i="60"/>
  <c r="O11" i="60"/>
  <c r="K11" i="60"/>
  <c r="G11" i="60"/>
  <c r="AA11" i="60" s="1"/>
  <c r="Y10" i="60"/>
  <c r="U10" i="60"/>
  <c r="T10" i="60"/>
  <c r="Q10" i="60"/>
  <c r="O10" i="60"/>
  <c r="K10" i="60"/>
  <c r="G10" i="60"/>
  <c r="AA10" i="60" s="1"/>
  <c r="Y9" i="60"/>
  <c r="U9" i="60"/>
  <c r="T9" i="60"/>
  <c r="Q9" i="60"/>
  <c r="O9" i="60"/>
  <c r="K9" i="60"/>
  <c r="G9" i="60"/>
  <c r="AA9" i="60" s="1"/>
  <c r="Y8" i="60"/>
  <c r="U8" i="60"/>
  <c r="T8" i="60"/>
  <c r="Q8" i="60"/>
  <c r="O8" i="60"/>
  <c r="K8" i="60"/>
  <c r="G8" i="60"/>
  <c r="AA8" i="60" s="1"/>
  <c r="Y7" i="60"/>
  <c r="U7" i="60"/>
  <c r="T7" i="60"/>
  <c r="Q7" i="60"/>
  <c r="O7" i="60"/>
  <c r="K7" i="60"/>
  <c r="G7" i="60"/>
  <c r="AA7" i="60" s="1"/>
  <c r="Y6" i="60"/>
  <c r="U6" i="60"/>
  <c r="T6" i="60"/>
  <c r="Q6" i="60"/>
  <c r="O6" i="60"/>
  <c r="K6" i="60"/>
  <c r="G6" i="60"/>
  <c r="AA6" i="60" s="1"/>
  <c r="Y5" i="60"/>
  <c r="U5" i="60"/>
  <c r="T5" i="60"/>
  <c r="Q5" i="60"/>
  <c r="O5" i="60"/>
  <c r="K5" i="60"/>
  <c r="G5" i="60"/>
  <c r="AA5" i="60" s="1"/>
  <c r="Y4" i="60"/>
  <c r="U4" i="60"/>
  <c r="T4" i="60"/>
  <c r="Q4" i="60"/>
  <c r="O4" i="60"/>
  <c r="K4" i="60"/>
  <c r="G4" i="60"/>
  <c r="AA4" i="60" s="1"/>
  <c r="Y3" i="60"/>
  <c r="U3" i="60"/>
  <c r="T3" i="60"/>
  <c r="Q3" i="60"/>
  <c r="O3" i="60"/>
  <c r="K3" i="60"/>
  <c r="G3" i="60"/>
  <c r="AA3" i="60" s="1"/>
  <c r="U2" i="60"/>
  <c r="J2" i="60"/>
  <c r="I2" i="60"/>
  <c r="Q2" i="60" s="1"/>
  <c r="F2" i="60"/>
  <c r="E2" i="60"/>
  <c r="D2" i="60"/>
  <c r="H691" i="59"/>
  <c r="G691" i="59"/>
  <c r="F691" i="59"/>
  <c r="H690" i="59"/>
  <c r="G690" i="59"/>
  <c r="F690" i="59"/>
  <c r="O684" i="59"/>
  <c r="N684" i="59"/>
  <c r="M684" i="59"/>
  <c r="O683" i="59"/>
  <c r="N683" i="59"/>
  <c r="M683" i="59"/>
  <c r="O682" i="59"/>
  <c r="N682" i="59"/>
  <c r="M682" i="59"/>
  <c r="O681" i="59"/>
  <c r="N681" i="59"/>
  <c r="M681" i="59"/>
  <c r="O680" i="59"/>
  <c r="N680" i="59"/>
  <c r="M680" i="59"/>
  <c r="O679" i="59"/>
  <c r="N679" i="59"/>
  <c r="M679" i="59"/>
  <c r="O678" i="59"/>
  <c r="N678" i="59"/>
  <c r="M678" i="59"/>
  <c r="O677" i="59"/>
  <c r="N677" i="59"/>
  <c r="M677" i="59"/>
  <c r="O676" i="59"/>
  <c r="N676" i="59"/>
  <c r="M676" i="59"/>
  <c r="O675" i="59"/>
  <c r="N675" i="59"/>
  <c r="M675" i="59"/>
  <c r="O674" i="59"/>
  <c r="N674" i="59"/>
  <c r="M674" i="59"/>
  <c r="O673" i="59"/>
  <c r="N673" i="59"/>
  <c r="M673" i="59"/>
  <c r="O672" i="59"/>
  <c r="N672" i="59"/>
  <c r="M672" i="59"/>
  <c r="O671" i="59"/>
  <c r="N671" i="59"/>
  <c r="M671" i="59"/>
  <c r="O670" i="59"/>
  <c r="N670" i="59"/>
  <c r="M670" i="59"/>
  <c r="O669" i="59"/>
  <c r="N669" i="59"/>
  <c r="M669" i="59"/>
  <c r="O668" i="59"/>
  <c r="N668" i="59"/>
  <c r="M668" i="59"/>
  <c r="O667" i="59"/>
  <c r="N667" i="59"/>
  <c r="M667" i="59"/>
  <c r="O666" i="59"/>
  <c r="N666" i="59"/>
  <c r="M666" i="59"/>
  <c r="O665" i="59"/>
  <c r="N665" i="59"/>
  <c r="M665" i="59"/>
  <c r="O664" i="59"/>
  <c r="N664" i="59"/>
  <c r="M664" i="59"/>
  <c r="O663" i="59"/>
  <c r="N663" i="59"/>
  <c r="M663" i="59"/>
  <c r="O662" i="59"/>
  <c r="N662" i="59"/>
  <c r="M662" i="59"/>
  <c r="O661" i="59"/>
  <c r="N661" i="59"/>
  <c r="M661" i="59"/>
  <c r="O660" i="59"/>
  <c r="N660" i="59"/>
  <c r="M660" i="59"/>
  <c r="O659" i="59"/>
  <c r="N659" i="59"/>
  <c r="M659" i="59"/>
  <c r="O658" i="59"/>
  <c r="N658" i="59"/>
  <c r="M658" i="59"/>
  <c r="O657" i="59"/>
  <c r="N657" i="59"/>
  <c r="M657" i="59"/>
  <c r="O656" i="59"/>
  <c r="N656" i="59"/>
  <c r="M656" i="59"/>
  <c r="O655" i="59"/>
  <c r="N655" i="59"/>
  <c r="M655" i="59"/>
  <c r="O654" i="59"/>
  <c r="N654" i="59"/>
  <c r="M654" i="59"/>
  <c r="O653" i="59"/>
  <c r="N653" i="59"/>
  <c r="M653" i="59"/>
  <c r="O652" i="59"/>
  <c r="N652" i="59"/>
  <c r="M652" i="59"/>
  <c r="O651" i="59"/>
  <c r="N651" i="59"/>
  <c r="M651" i="59"/>
  <c r="O650" i="59"/>
  <c r="N650" i="59"/>
  <c r="M650" i="59"/>
  <c r="O649" i="59"/>
  <c r="N649" i="59"/>
  <c r="M649" i="59"/>
  <c r="O648" i="59"/>
  <c r="N648" i="59"/>
  <c r="M648" i="59"/>
  <c r="O647" i="59"/>
  <c r="N647" i="59"/>
  <c r="M647" i="59"/>
  <c r="O646" i="59"/>
  <c r="N646" i="59"/>
  <c r="M646" i="59"/>
  <c r="O645" i="59"/>
  <c r="N645" i="59"/>
  <c r="M645" i="59"/>
  <c r="O644" i="59"/>
  <c r="N644" i="59"/>
  <c r="M644" i="59"/>
  <c r="O643" i="59"/>
  <c r="N643" i="59"/>
  <c r="M643" i="59"/>
  <c r="O642" i="59"/>
  <c r="N642" i="59"/>
  <c r="M642" i="59"/>
  <c r="O641" i="59"/>
  <c r="N641" i="59"/>
  <c r="M641" i="59"/>
  <c r="O640" i="59"/>
  <c r="N640" i="59"/>
  <c r="M640" i="59"/>
  <c r="O639" i="59"/>
  <c r="N639" i="59"/>
  <c r="M639" i="59"/>
  <c r="O638" i="59"/>
  <c r="N638" i="59"/>
  <c r="M638" i="59"/>
  <c r="O637" i="59"/>
  <c r="N637" i="59"/>
  <c r="M637" i="59"/>
  <c r="O636" i="59"/>
  <c r="N636" i="59"/>
  <c r="M636" i="59"/>
  <c r="O635" i="59"/>
  <c r="N635" i="59"/>
  <c r="M635" i="59"/>
  <c r="O634" i="59"/>
  <c r="N634" i="59"/>
  <c r="M634" i="59"/>
  <c r="O633" i="59"/>
  <c r="N633" i="59"/>
  <c r="M633" i="59"/>
  <c r="O632" i="59"/>
  <c r="N632" i="59"/>
  <c r="M632" i="59"/>
  <c r="O631" i="59"/>
  <c r="N631" i="59"/>
  <c r="M631" i="59"/>
  <c r="O630" i="59"/>
  <c r="N630" i="59"/>
  <c r="M630" i="59"/>
  <c r="O629" i="59"/>
  <c r="N629" i="59"/>
  <c r="M629" i="59"/>
  <c r="O628" i="59"/>
  <c r="N628" i="59"/>
  <c r="M628" i="59"/>
  <c r="O627" i="59"/>
  <c r="N627" i="59"/>
  <c r="M627" i="59"/>
  <c r="O626" i="59"/>
  <c r="N626" i="59"/>
  <c r="M626" i="59"/>
  <c r="O625" i="59"/>
  <c r="N625" i="59"/>
  <c r="M625" i="59"/>
  <c r="O624" i="59"/>
  <c r="N624" i="59"/>
  <c r="M624" i="59"/>
  <c r="O623" i="59"/>
  <c r="N623" i="59"/>
  <c r="M623" i="59"/>
  <c r="O622" i="59"/>
  <c r="N622" i="59"/>
  <c r="M622" i="59"/>
  <c r="O621" i="59"/>
  <c r="N621" i="59"/>
  <c r="M621" i="59"/>
  <c r="O620" i="59"/>
  <c r="N620" i="59"/>
  <c r="M620" i="59"/>
  <c r="O619" i="59"/>
  <c r="N619" i="59"/>
  <c r="M619" i="59"/>
  <c r="O618" i="59"/>
  <c r="N618" i="59"/>
  <c r="M618" i="59"/>
  <c r="O617" i="59"/>
  <c r="N617" i="59"/>
  <c r="M617" i="59"/>
  <c r="O616" i="59"/>
  <c r="N616" i="59"/>
  <c r="M616" i="59"/>
  <c r="O615" i="59"/>
  <c r="N615" i="59"/>
  <c r="M615" i="59"/>
  <c r="O614" i="59"/>
  <c r="N614" i="59"/>
  <c r="M614" i="59"/>
  <c r="O613" i="59"/>
  <c r="N613" i="59"/>
  <c r="M613" i="59"/>
  <c r="O612" i="59"/>
  <c r="N612" i="59"/>
  <c r="M612" i="59"/>
  <c r="O611" i="59"/>
  <c r="N611" i="59"/>
  <c r="M611" i="59"/>
  <c r="O610" i="59"/>
  <c r="N610" i="59"/>
  <c r="M610" i="59"/>
  <c r="O609" i="59"/>
  <c r="N609" i="59"/>
  <c r="M609" i="59"/>
  <c r="O607" i="59"/>
  <c r="N607" i="59"/>
  <c r="M607" i="59"/>
  <c r="O606" i="59"/>
  <c r="N606" i="59"/>
  <c r="M606" i="59"/>
  <c r="O605" i="59"/>
  <c r="N605" i="59"/>
  <c r="M605" i="59"/>
  <c r="O604" i="59"/>
  <c r="N604" i="59"/>
  <c r="M604" i="59"/>
  <c r="O603" i="59"/>
  <c r="N603" i="59"/>
  <c r="M603" i="59"/>
  <c r="O602" i="59"/>
  <c r="N602" i="59"/>
  <c r="M602" i="59"/>
  <c r="O601" i="59"/>
  <c r="N601" i="59"/>
  <c r="M601" i="59"/>
  <c r="O600" i="59"/>
  <c r="N600" i="59"/>
  <c r="M600" i="59"/>
  <c r="O599" i="59"/>
  <c r="N599" i="59"/>
  <c r="M599" i="59"/>
  <c r="O598" i="59"/>
  <c r="N598" i="59"/>
  <c r="M598" i="59"/>
  <c r="O597" i="59"/>
  <c r="N597" i="59"/>
  <c r="M597" i="59"/>
  <c r="O596" i="59"/>
  <c r="N596" i="59"/>
  <c r="M596" i="59"/>
  <c r="O595" i="59"/>
  <c r="N595" i="59"/>
  <c r="M595" i="59"/>
  <c r="O594" i="59"/>
  <c r="N594" i="59"/>
  <c r="M594" i="59"/>
  <c r="O593" i="59"/>
  <c r="N593" i="59"/>
  <c r="M593" i="59"/>
  <c r="O592" i="59"/>
  <c r="N592" i="59"/>
  <c r="M592" i="59"/>
  <c r="O591" i="59"/>
  <c r="N591" i="59"/>
  <c r="M591" i="59"/>
  <c r="O590" i="59"/>
  <c r="N590" i="59"/>
  <c r="M590" i="59"/>
  <c r="O589" i="59"/>
  <c r="N589" i="59"/>
  <c r="M589" i="59"/>
  <c r="O588" i="59"/>
  <c r="N588" i="59"/>
  <c r="M588" i="59"/>
  <c r="O587" i="59"/>
  <c r="N587" i="59"/>
  <c r="M587" i="59"/>
  <c r="O586" i="59"/>
  <c r="N586" i="59"/>
  <c r="M586" i="59"/>
  <c r="O585" i="59"/>
  <c r="N585" i="59"/>
  <c r="M585" i="59"/>
  <c r="O584" i="59"/>
  <c r="N584" i="59"/>
  <c r="M584" i="59"/>
  <c r="O583" i="59"/>
  <c r="N583" i="59"/>
  <c r="M583" i="59"/>
  <c r="O582" i="59"/>
  <c r="N582" i="59"/>
  <c r="M582" i="59"/>
  <c r="O581" i="59"/>
  <c r="N581" i="59"/>
  <c r="M581" i="59"/>
  <c r="O580" i="59"/>
  <c r="N580" i="59"/>
  <c r="M580" i="59"/>
  <c r="O579" i="59"/>
  <c r="N579" i="59"/>
  <c r="M579" i="59"/>
  <c r="O578" i="59"/>
  <c r="N578" i="59"/>
  <c r="M578" i="59"/>
  <c r="O577" i="59"/>
  <c r="N577" i="59"/>
  <c r="M577" i="59"/>
  <c r="O576" i="59"/>
  <c r="N576" i="59"/>
  <c r="M576" i="59"/>
  <c r="O575" i="59"/>
  <c r="N575" i="59"/>
  <c r="M575" i="59"/>
  <c r="O574" i="59"/>
  <c r="N574" i="59"/>
  <c r="M574" i="59"/>
  <c r="O573" i="59"/>
  <c r="N573" i="59"/>
  <c r="M573" i="59"/>
  <c r="O572" i="59"/>
  <c r="N572" i="59"/>
  <c r="M572" i="59"/>
  <c r="O571" i="59"/>
  <c r="N571" i="59"/>
  <c r="M571" i="59"/>
  <c r="O570" i="59"/>
  <c r="N570" i="59"/>
  <c r="M570" i="59"/>
  <c r="O569" i="59"/>
  <c r="N569" i="59"/>
  <c r="M569" i="59"/>
  <c r="O568" i="59"/>
  <c r="N568" i="59"/>
  <c r="M568" i="59"/>
  <c r="O567" i="59"/>
  <c r="N567" i="59"/>
  <c r="M567" i="59"/>
  <c r="O566" i="59"/>
  <c r="N566" i="59"/>
  <c r="M566" i="59"/>
  <c r="O565" i="59"/>
  <c r="N565" i="59"/>
  <c r="M565" i="59"/>
  <c r="O564" i="59"/>
  <c r="N564" i="59"/>
  <c r="M564" i="59"/>
  <c r="O563" i="59"/>
  <c r="N563" i="59"/>
  <c r="M563" i="59"/>
  <c r="O562" i="59"/>
  <c r="N562" i="59"/>
  <c r="M562" i="59"/>
  <c r="O561" i="59"/>
  <c r="N561" i="59"/>
  <c r="M561" i="59"/>
  <c r="O560" i="59"/>
  <c r="N560" i="59"/>
  <c r="M560" i="59"/>
  <c r="O559" i="59"/>
  <c r="N559" i="59"/>
  <c r="M559" i="59"/>
  <c r="O558" i="59"/>
  <c r="N558" i="59"/>
  <c r="M558" i="59"/>
  <c r="O557" i="59"/>
  <c r="N557" i="59"/>
  <c r="M557" i="59"/>
  <c r="O556" i="59"/>
  <c r="N556" i="59"/>
  <c r="M556" i="59"/>
  <c r="O555" i="59"/>
  <c r="N555" i="59"/>
  <c r="M555" i="59"/>
  <c r="O554" i="59"/>
  <c r="N554" i="59"/>
  <c r="M554" i="59"/>
  <c r="O553" i="59"/>
  <c r="N553" i="59"/>
  <c r="M553" i="59"/>
  <c r="O552" i="59"/>
  <c r="N552" i="59"/>
  <c r="M552" i="59"/>
  <c r="O551" i="59"/>
  <c r="N551" i="59"/>
  <c r="M551" i="59"/>
  <c r="O550" i="59"/>
  <c r="N550" i="59"/>
  <c r="M550" i="59"/>
  <c r="O549" i="59"/>
  <c r="N549" i="59"/>
  <c r="M549" i="59"/>
  <c r="O548" i="59"/>
  <c r="N548" i="59"/>
  <c r="M548" i="59"/>
  <c r="O547" i="59"/>
  <c r="N547" i="59"/>
  <c r="M547" i="59"/>
  <c r="O546" i="59"/>
  <c r="N546" i="59"/>
  <c r="M546" i="59"/>
  <c r="O545" i="59"/>
  <c r="N545" i="59"/>
  <c r="M545" i="59"/>
  <c r="O544" i="59"/>
  <c r="N544" i="59"/>
  <c r="M544" i="59"/>
  <c r="O543" i="59"/>
  <c r="N543" i="59"/>
  <c r="M543" i="59"/>
  <c r="O542" i="59"/>
  <c r="N542" i="59"/>
  <c r="M542" i="59"/>
  <c r="O541" i="59"/>
  <c r="N541" i="59"/>
  <c r="M541" i="59"/>
  <c r="O540" i="59"/>
  <c r="N540" i="59"/>
  <c r="M540" i="59"/>
  <c r="O539" i="59"/>
  <c r="N539" i="59"/>
  <c r="M539" i="59"/>
  <c r="O538" i="59"/>
  <c r="N538" i="59"/>
  <c r="M538" i="59"/>
  <c r="O537" i="59"/>
  <c r="N537" i="59"/>
  <c r="M537" i="59"/>
  <c r="O536" i="59"/>
  <c r="N536" i="59"/>
  <c r="M536" i="59"/>
  <c r="O535" i="59"/>
  <c r="N535" i="59"/>
  <c r="M535" i="59"/>
  <c r="O534" i="59"/>
  <c r="N534" i="59"/>
  <c r="M534" i="59"/>
  <c r="O533" i="59"/>
  <c r="N533" i="59"/>
  <c r="M533" i="59"/>
  <c r="O532" i="59"/>
  <c r="N532" i="59"/>
  <c r="M532" i="59"/>
  <c r="O531" i="59"/>
  <c r="N531" i="59"/>
  <c r="M531" i="59"/>
  <c r="O530" i="59"/>
  <c r="N530" i="59"/>
  <c r="M530" i="59"/>
  <c r="O529" i="59"/>
  <c r="N529" i="59"/>
  <c r="M529" i="59"/>
  <c r="O528" i="59"/>
  <c r="N528" i="59"/>
  <c r="M528" i="59"/>
  <c r="O527" i="59"/>
  <c r="N527" i="59"/>
  <c r="M527" i="59"/>
  <c r="O526" i="59"/>
  <c r="N526" i="59"/>
  <c r="M526" i="59"/>
  <c r="O525" i="59"/>
  <c r="N525" i="59"/>
  <c r="M525" i="59"/>
  <c r="O524" i="59"/>
  <c r="N524" i="59"/>
  <c r="M524" i="59"/>
  <c r="O523" i="59"/>
  <c r="N523" i="59"/>
  <c r="M523" i="59"/>
  <c r="O522" i="59"/>
  <c r="N522" i="59"/>
  <c r="M522" i="59"/>
  <c r="O521" i="59"/>
  <c r="N521" i="59"/>
  <c r="M521" i="59"/>
  <c r="O520" i="59"/>
  <c r="N520" i="59"/>
  <c r="M520" i="59"/>
  <c r="O519" i="59"/>
  <c r="N519" i="59"/>
  <c r="M519" i="59"/>
  <c r="O518" i="59"/>
  <c r="N518" i="59"/>
  <c r="M518" i="59"/>
  <c r="O517" i="59"/>
  <c r="N517" i="59"/>
  <c r="M517" i="59"/>
  <c r="O516" i="59"/>
  <c r="N516" i="59"/>
  <c r="M516" i="59"/>
  <c r="O515" i="59"/>
  <c r="N515" i="59"/>
  <c r="M515" i="59"/>
  <c r="O514" i="59"/>
  <c r="N514" i="59"/>
  <c r="M514" i="59"/>
  <c r="O513" i="59"/>
  <c r="N513" i="59"/>
  <c r="M513" i="59"/>
  <c r="O512" i="59"/>
  <c r="N512" i="59"/>
  <c r="M512" i="59"/>
  <c r="O511" i="59"/>
  <c r="N511" i="59"/>
  <c r="M511" i="59"/>
  <c r="O510" i="59"/>
  <c r="N510" i="59"/>
  <c r="M510" i="59"/>
  <c r="O509" i="59"/>
  <c r="N509" i="59"/>
  <c r="M509" i="59"/>
  <c r="O508" i="59"/>
  <c r="N508" i="59"/>
  <c r="M508" i="59"/>
  <c r="O507" i="59"/>
  <c r="N507" i="59"/>
  <c r="M507" i="59"/>
  <c r="O506" i="59"/>
  <c r="N506" i="59"/>
  <c r="M506" i="59"/>
  <c r="O505" i="59"/>
  <c r="N505" i="59"/>
  <c r="M505" i="59"/>
  <c r="O504" i="59"/>
  <c r="N504" i="59"/>
  <c r="M504" i="59"/>
  <c r="O503" i="59"/>
  <c r="N503" i="59"/>
  <c r="M503" i="59"/>
  <c r="O502" i="59"/>
  <c r="N502" i="59"/>
  <c r="M502" i="59"/>
  <c r="O501" i="59"/>
  <c r="N501" i="59"/>
  <c r="M501" i="59"/>
  <c r="O500" i="59"/>
  <c r="N500" i="59"/>
  <c r="M500" i="59"/>
  <c r="O499" i="59"/>
  <c r="N499" i="59"/>
  <c r="M499" i="59"/>
  <c r="O498" i="59"/>
  <c r="N498" i="59"/>
  <c r="M498" i="59"/>
  <c r="O497" i="59"/>
  <c r="N497" i="59"/>
  <c r="M497" i="59"/>
  <c r="O496" i="59"/>
  <c r="N496" i="59"/>
  <c r="M496" i="59"/>
  <c r="O495" i="59"/>
  <c r="N495" i="59"/>
  <c r="M495" i="59"/>
  <c r="O494" i="59"/>
  <c r="N494" i="59"/>
  <c r="M494" i="59"/>
  <c r="O493" i="59"/>
  <c r="N493" i="59"/>
  <c r="M493" i="59"/>
  <c r="O492" i="59"/>
  <c r="N492" i="59"/>
  <c r="M492" i="59"/>
  <c r="O491" i="59"/>
  <c r="N491" i="59"/>
  <c r="M491" i="59"/>
  <c r="O490" i="59"/>
  <c r="N490" i="59"/>
  <c r="M490" i="59"/>
  <c r="O489" i="59"/>
  <c r="N489" i="59"/>
  <c r="M489" i="59"/>
  <c r="O488" i="59"/>
  <c r="N488" i="59"/>
  <c r="M488" i="59"/>
  <c r="O487" i="59"/>
  <c r="N487" i="59"/>
  <c r="M487" i="59"/>
  <c r="O486" i="59"/>
  <c r="N486" i="59"/>
  <c r="M486" i="59"/>
  <c r="O485" i="59"/>
  <c r="N485" i="59"/>
  <c r="M485" i="59"/>
  <c r="O484" i="59"/>
  <c r="N484" i="59"/>
  <c r="M484" i="59"/>
  <c r="O483" i="59"/>
  <c r="N483" i="59"/>
  <c r="M483" i="59"/>
  <c r="O482" i="59"/>
  <c r="N482" i="59"/>
  <c r="M482" i="59"/>
  <c r="O481" i="59"/>
  <c r="N481" i="59"/>
  <c r="M481" i="59"/>
  <c r="O480" i="59"/>
  <c r="N480" i="59"/>
  <c r="M480" i="59"/>
  <c r="O479" i="59"/>
  <c r="N479" i="59"/>
  <c r="M479" i="59"/>
  <c r="O478" i="59"/>
  <c r="N478" i="59"/>
  <c r="M478" i="59"/>
  <c r="O477" i="59"/>
  <c r="N477" i="59"/>
  <c r="M477" i="59"/>
  <c r="O476" i="59"/>
  <c r="N476" i="59"/>
  <c r="M476" i="59"/>
  <c r="O475" i="59"/>
  <c r="N475" i="59"/>
  <c r="M475" i="59"/>
  <c r="O474" i="59"/>
  <c r="N474" i="59"/>
  <c r="M474" i="59"/>
  <c r="O473" i="59"/>
  <c r="N473" i="59"/>
  <c r="M473" i="59"/>
  <c r="O472" i="59"/>
  <c r="N472" i="59"/>
  <c r="M472" i="59"/>
  <c r="O471" i="59"/>
  <c r="N471" i="59"/>
  <c r="M471" i="59"/>
  <c r="O470" i="59"/>
  <c r="N470" i="59"/>
  <c r="M470" i="59"/>
  <c r="O469" i="59"/>
  <c r="N469" i="59"/>
  <c r="M469" i="59"/>
  <c r="O468" i="59"/>
  <c r="N468" i="59"/>
  <c r="M468" i="59"/>
  <c r="O467" i="59"/>
  <c r="N467" i="59"/>
  <c r="M467" i="59"/>
  <c r="O466" i="59"/>
  <c r="N466" i="59"/>
  <c r="M466" i="59"/>
  <c r="O465" i="59"/>
  <c r="N465" i="59"/>
  <c r="M465" i="59"/>
  <c r="O464" i="59"/>
  <c r="N464" i="59"/>
  <c r="M464" i="59"/>
  <c r="O463" i="59"/>
  <c r="N463" i="59"/>
  <c r="M463" i="59"/>
  <c r="O462" i="59"/>
  <c r="N462" i="59"/>
  <c r="M462" i="59"/>
  <c r="O461" i="59"/>
  <c r="N461" i="59"/>
  <c r="M461" i="59"/>
  <c r="O460" i="59"/>
  <c r="N460" i="59"/>
  <c r="M460" i="59"/>
  <c r="O459" i="59"/>
  <c r="N459" i="59"/>
  <c r="M459" i="59"/>
  <c r="O458" i="59"/>
  <c r="N458" i="59"/>
  <c r="M458" i="59"/>
  <c r="O457" i="59"/>
  <c r="N457" i="59"/>
  <c r="M457" i="59"/>
  <c r="O456" i="59"/>
  <c r="N456" i="59"/>
  <c r="M456" i="59"/>
  <c r="O455" i="59"/>
  <c r="N455" i="59"/>
  <c r="M455" i="59"/>
  <c r="O454" i="59"/>
  <c r="N454" i="59"/>
  <c r="M454" i="59"/>
  <c r="O453" i="59"/>
  <c r="N453" i="59"/>
  <c r="M453" i="59"/>
  <c r="O452" i="59"/>
  <c r="N452" i="59"/>
  <c r="M452" i="59"/>
  <c r="O451" i="59"/>
  <c r="N451" i="59"/>
  <c r="M451" i="59"/>
  <c r="O450" i="59"/>
  <c r="N450" i="59"/>
  <c r="M450" i="59"/>
  <c r="O449" i="59"/>
  <c r="N449" i="59"/>
  <c r="M449" i="59"/>
  <c r="O448" i="59"/>
  <c r="N448" i="59"/>
  <c r="M448" i="59"/>
  <c r="O447" i="59"/>
  <c r="N447" i="59"/>
  <c r="M447" i="59"/>
  <c r="O446" i="59"/>
  <c r="N446" i="59"/>
  <c r="M446" i="59"/>
  <c r="O445" i="59"/>
  <c r="N445" i="59"/>
  <c r="M445" i="59"/>
  <c r="O444" i="59"/>
  <c r="N444" i="59"/>
  <c r="M444" i="59"/>
  <c r="O443" i="59"/>
  <c r="N443" i="59"/>
  <c r="M443" i="59"/>
  <c r="O442" i="59"/>
  <c r="N442" i="59"/>
  <c r="M442" i="59"/>
  <c r="O441" i="59"/>
  <c r="N441" i="59"/>
  <c r="M441" i="59"/>
  <c r="O440" i="59"/>
  <c r="N440" i="59"/>
  <c r="M440" i="59"/>
  <c r="O439" i="59"/>
  <c r="N439" i="59"/>
  <c r="M439" i="59"/>
  <c r="O438" i="59"/>
  <c r="N438" i="59"/>
  <c r="M438" i="59"/>
  <c r="O437" i="59"/>
  <c r="N437" i="59"/>
  <c r="M437" i="59"/>
  <c r="O436" i="59"/>
  <c r="N436" i="59"/>
  <c r="M436" i="59"/>
  <c r="O435" i="59"/>
  <c r="N435" i="59"/>
  <c r="M435" i="59"/>
  <c r="O434" i="59"/>
  <c r="N434" i="59"/>
  <c r="M434" i="59"/>
  <c r="O433" i="59"/>
  <c r="N433" i="59"/>
  <c r="M433" i="59"/>
  <c r="O432" i="59"/>
  <c r="N432" i="59"/>
  <c r="M432" i="59"/>
  <c r="O431" i="59"/>
  <c r="N431" i="59"/>
  <c r="M431" i="59"/>
  <c r="O430" i="59"/>
  <c r="N430" i="59"/>
  <c r="M430" i="59"/>
  <c r="O429" i="59"/>
  <c r="N429" i="59"/>
  <c r="M429" i="59"/>
  <c r="O428" i="59"/>
  <c r="N428" i="59"/>
  <c r="M428" i="59"/>
  <c r="O427" i="59"/>
  <c r="N427" i="59"/>
  <c r="M427" i="59"/>
  <c r="O426" i="59"/>
  <c r="N426" i="59"/>
  <c r="M426" i="59"/>
  <c r="O425" i="59"/>
  <c r="N425" i="59"/>
  <c r="M425" i="59"/>
  <c r="O424" i="59"/>
  <c r="N424" i="59"/>
  <c r="M424" i="59"/>
  <c r="O423" i="59"/>
  <c r="N423" i="59"/>
  <c r="M423" i="59"/>
  <c r="O422" i="59"/>
  <c r="N422" i="59"/>
  <c r="M422" i="59"/>
  <c r="O421" i="59"/>
  <c r="N421" i="59"/>
  <c r="M421" i="59"/>
  <c r="O420" i="59"/>
  <c r="N420" i="59"/>
  <c r="M420" i="59"/>
  <c r="O419" i="59"/>
  <c r="N419" i="59"/>
  <c r="M419" i="59"/>
  <c r="O418" i="59"/>
  <c r="N418" i="59"/>
  <c r="M418" i="59"/>
  <c r="O417" i="59"/>
  <c r="N417" i="59"/>
  <c r="M417" i="59"/>
  <c r="O416" i="59"/>
  <c r="N416" i="59"/>
  <c r="M416" i="59"/>
  <c r="O415" i="59"/>
  <c r="N415" i="59"/>
  <c r="M415" i="59"/>
  <c r="O414" i="59"/>
  <c r="N414" i="59"/>
  <c r="M414" i="59"/>
  <c r="O413" i="59"/>
  <c r="N413" i="59"/>
  <c r="M413" i="59"/>
  <c r="O412" i="59"/>
  <c r="N412" i="59"/>
  <c r="M412" i="59"/>
  <c r="O411" i="59"/>
  <c r="N411" i="59"/>
  <c r="M411" i="59"/>
  <c r="O410" i="59"/>
  <c r="N410" i="59"/>
  <c r="M410" i="59"/>
  <c r="O409" i="59"/>
  <c r="N409" i="59"/>
  <c r="M409" i="59"/>
  <c r="O408" i="59"/>
  <c r="N408" i="59"/>
  <c r="M408" i="59"/>
  <c r="O407" i="59"/>
  <c r="N407" i="59"/>
  <c r="M407" i="59"/>
  <c r="O406" i="59"/>
  <c r="N406" i="59"/>
  <c r="M406" i="59"/>
  <c r="O405" i="59"/>
  <c r="N405" i="59"/>
  <c r="M405" i="59"/>
  <c r="O404" i="59"/>
  <c r="N404" i="59"/>
  <c r="M404" i="59"/>
  <c r="O403" i="59"/>
  <c r="N403" i="59"/>
  <c r="M403" i="59"/>
  <c r="O402" i="59"/>
  <c r="N402" i="59"/>
  <c r="M402" i="59"/>
  <c r="O401" i="59"/>
  <c r="N401" i="59"/>
  <c r="M401" i="59"/>
  <c r="O400" i="59"/>
  <c r="N400" i="59"/>
  <c r="M400" i="59"/>
  <c r="O399" i="59"/>
  <c r="N399" i="59"/>
  <c r="M399" i="59"/>
  <c r="O398" i="59"/>
  <c r="N398" i="59"/>
  <c r="M398" i="59"/>
  <c r="O397" i="59"/>
  <c r="N397" i="59"/>
  <c r="M397" i="59"/>
  <c r="O396" i="59"/>
  <c r="N396" i="59"/>
  <c r="M396" i="59"/>
  <c r="O395" i="59"/>
  <c r="N395" i="59"/>
  <c r="M395" i="59"/>
  <c r="O394" i="59"/>
  <c r="N394" i="59"/>
  <c r="M394" i="59"/>
  <c r="O393" i="59"/>
  <c r="N393" i="59"/>
  <c r="M393" i="59"/>
  <c r="O392" i="59"/>
  <c r="N392" i="59"/>
  <c r="M392" i="59"/>
  <c r="O391" i="59"/>
  <c r="N391" i="59"/>
  <c r="M391" i="59"/>
  <c r="O390" i="59"/>
  <c r="N390" i="59"/>
  <c r="M390" i="59"/>
  <c r="O389" i="59"/>
  <c r="N389" i="59"/>
  <c r="M389" i="59"/>
  <c r="O388" i="59"/>
  <c r="N388" i="59"/>
  <c r="M388" i="59"/>
  <c r="O387" i="59"/>
  <c r="N387" i="59"/>
  <c r="M387" i="59"/>
  <c r="O386" i="59"/>
  <c r="N386" i="59"/>
  <c r="M386" i="59"/>
  <c r="O385" i="59"/>
  <c r="N385" i="59"/>
  <c r="M385" i="59"/>
  <c r="O384" i="59"/>
  <c r="N384" i="59"/>
  <c r="M384" i="59"/>
  <c r="O383" i="59"/>
  <c r="N383" i="59"/>
  <c r="M383" i="59"/>
  <c r="O382" i="59"/>
  <c r="N382" i="59"/>
  <c r="M382" i="59"/>
  <c r="O381" i="59"/>
  <c r="N381" i="59"/>
  <c r="M381" i="59"/>
  <c r="O380" i="59"/>
  <c r="N380" i="59"/>
  <c r="M380" i="59"/>
  <c r="O379" i="59"/>
  <c r="N379" i="59"/>
  <c r="M379" i="59"/>
  <c r="O378" i="59"/>
  <c r="N378" i="59"/>
  <c r="M378" i="59"/>
  <c r="O376" i="59"/>
  <c r="N376" i="59"/>
  <c r="M376" i="59"/>
  <c r="O375" i="59"/>
  <c r="N375" i="59"/>
  <c r="M375" i="59"/>
  <c r="O374" i="59"/>
  <c r="N374" i="59"/>
  <c r="M374" i="59"/>
  <c r="O373" i="59"/>
  <c r="N373" i="59"/>
  <c r="M373" i="59"/>
  <c r="O372" i="59"/>
  <c r="N372" i="59"/>
  <c r="M372" i="59"/>
  <c r="O371" i="59"/>
  <c r="N371" i="59"/>
  <c r="M371" i="59"/>
  <c r="O370" i="59"/>
  <c r="N370" i="59"/>
  <c r="M370" i="59"/>
  <c r="O369" i="59"/>
  <c r="N369" i="59"/>
  <c r="M369" i="59"/>
  <c r="O368" i="59"/>
  <c r="N368" i="59"/>
  <c r="M368" i="59"/>
  <c r="O367" i="59"/>
  <c r="N367" i="59"/>
  <c r="M367" i="59"/>
  <c r="O366" i="59"/>
  <c r="N366" i="59"/>
  <c r="M366" i="59"/>
  <c r="O365" i="59"/>
  <c r="N365" i="59"/>
  <c r="M365" i="59"/>
  <c r="O364" i="59"/>
  <c r="N364" i="59"/>
  <c r="M364" i="59"/>
  <c r="O363" i="59"/>
  <c r="N363" i="59"/>
  <c r="M363" i="59"/>
  <c r="O362" i="59"/>
  <c r="N362" i="59"/>
  <c r="M362" i="59"/>
  <c r="O361" i="59"/>
  <c r="N361" i="59"/>
  <c r="M361" i="59"/>
  <c r="O360" i="59"/>
  <c r="N360" i="59"/>
  <c r="M360" i="59"/>
  <c r="O359" i="59"/>
  <c r="N359" i="59"/>
  <c r="M359" i="59"/>
  <c r="O358" i="59"/>
  <c r="N358" i="59"/>
  <c r="M358" i="59"/>
  <c r="O357" i="59"/>
  <c r="N357" i="59"/>
  <c r="M357" i="59"/>
  <c r="O356" i="59"/>
  <c r="N356" i="59"/>
  <c r="M356" i="59"/>
  <c r="O355" i="59"/>
  <c r="N355" i="59"/>
  <c r="M355" i="59"/>
  <c r="O354" i="59"/>
  <c r="N354" i="59"/>
  <c r="M354" i="59"/>
  <c r="O353" i="59"/>
  <c r="N353" i="59"/>
  <c r="M353" i="59"/>
  <c r="O352" i="59"/>
  <c r="N352" i="59"/>
  <c r="M352" i="59"/>
  <c r="O351" i="59"/>
  <c r="N351" i="59"/>
  <c r="M351" i="59"/>
  <c r="O350" i="59"/>
  <c r="N350" i="59"/>
  <c r="M350" i="59"/>
  <c r="O349" i="59"/>
  <c r="N349" i="59"/>
  <c r="M349" i="59"/>
  <c r="O348" i="59"/>
  <c r="N348" i="59"/>
  <c r="M348" i="59"/>
  <c r="O347" i="59"/>
  <c r="N347" i="59"/>
  <c r="M347" i="59"/>
  <c r="O346" i="59"/>
  <c r="N346" i="59"/>
  <c r="M346" i="59"/>
  <c r="O345" i="59"/>
  <c r="N345" i="59"/>
  <c r="M345" i="59"/>
  <c r="O344" i="59"/>
  <c r="N344" i="59"/>
  <c r="M344" i="59"/>
  <c r="O343" i="59"/>
  <c r="N343" i="59"/>
  <c r="M343" i="59"/>
  <c r="O342" i="59"/>
  <c r="N342" i="59"/>
  <c r="M342" i="59"/>
  <c r="O341" i="59"/>
  <c r="N341" i="59"/>
  <c r="M341" i="59"/>
  <c r="O340" i="59"/>
  <c r="N340" i="59"/>
  <c r="M340" i="59"/>
  <c r="O339" i="59"/>
  <c r="N339" i="59"/>
  <c r="M339" i="59"/>
  <c r="O338" i="59"/>
  <c r="N338" i="59"/>
  <c r="M338" i="59"/>
  <c r="O337" i="59"/>
  <c r="N337" i="59"/>
  <c r="M337" i="59"/>
  <c r="O336" i="59"/>
  <c r="N336" i="59"/>
  <c r="M336" i="59"/>
  <c r="O335" i="59"/>
  <c r="N335" i="59"/>
  <c r="M335" i="59"/>
  <c r="O334" i="59"/>
  <c r="N334" i="59"/>
  <c r="M334" i="59"/>
  <c r="O333" i="59"/>
  <c r="N333" i="59"/>
  <c r="M333" i="59"/>
  <c r="O332" i="59"/>
  <c r="N332" i="59"/>
  <c r="M332" i="59"/>
  <c r="O331" i="59"/>
  <c r="N331" i="59"/>
  <c r="M331" i="59"/>
  <c r="O330" i="59"/>
  <c r="N330" i="59"/>
  <c r="M330" i="59"/>
  <c r="O329" i="59"/>
  <c r="N329" i="59"/>
  <c r="M329" i="59"/>
  <c r="O328" i="59"/>
  <c r="N328" i="59"/>
  <c r="M328" i="59"/>
  <c r="O327" i="59"/>
  <c r="N327" i="59"/>
  <c r="M327" i="59"/>
  <c r="O326" i="59"/>
  <c r="N326" i="59"/>
  <c r="M326" i="59"/>
  <c r="O325" i="59"/>
  <c r="N325" i="59"/>
  <c r="M325" i="59"/>
  <c r="O324" i="59"/>
  <c r="N324" i="59"/>
  <c r="M324" i="59"/>
  <c r="O323" i="59"/>
  <c r="N323" i="59"/>
  <c r="M323" i="59"/>
  <c r="O322" i="59"/>
  <c r="N322" i="59"/>
  <c r="M322" i="59"/>
  <c r="O321" i="59"/>
  <c r="N321" i="59"/>
  <c r="M321" i="59"/>
  <c r="O320" i="59"/>
  <c r="N320" i="59"/>
  <c r="M320" i="59"/>
  <c r="O319" i="59"/>
  <c r="N319" i="59"/>
  <c r="M319" i="59"/>
  <c r="O318" i="59"/>
  <c r="N318" i="59"/>
  <c r="M318" i="59"/>
  <c r="O317" i="59"/>
  <c r="N317" i="59"/>
  <c r="M317" i="59"/>
  <c r="O316" i="59"/>
  <c r="N316" i="59"/>
  <c r="M316" i="59"/>
  <c r="O315" i="59"/>
  <c r="N315" i="59"/>
  <c r="M315" i="59"/>
  <c r="O314" i="59"/>
  <c r="N314" i="59"/>
  <c r="M314" i="59"/>
  <c r="O313" i="59"/>
  <c r="N313" i="59"/>
  <c r="M313" i="59"/>
  <c r="O312" i="59"/>
  <c r="N312" i="59"/>
  <c r="M312" i="59"/>
  <c r="O311" i="59"/>
  <c r="N311" i="59"/>
  <c r="M311" i="59"/>
  <c r="O310" i="59"/>
  <c r="N310" i="59"/>
  <c r="M310" i="59"/>
  <c r="O309" i="59"/>
  <c r="N309" i="59"/>
  <c r="M309" i="59"/>
  <c r="O308" i="59"/>
  <c r="N308" i="59"/>
  <c r="M308" i="59"/>
  <c r="O307" i="59"/>
  <c r="N307" i="59"/>
  <c r="M307" i="59"/>
  <c r="O306" i="59"/>
  <c r="N306" i="59"/>
  <c r="M306" i="59"/>
  <c r="O305" i="59"/>
  <c r="N305" i="59"/>
  <c r="M305" i="59"/>
  <c r="O304" i="59"/>
  <c r="N304" i="59"/>
  <c r="M304" i="59"/>
  <c r="O303" i="59"/>
  <c r="N303" i="59"/>
  <c r="M303" i="59"/>
  <c r="O302" i="59"/>
  <c r="N302" i="59"/>
  <c r="M302" i="59"/>
  <c r="O301" i="59"/>
  <c r="N301" i="59"/>
  <c r="M301" i="59"/>
  <c r="O300" i="59"/>
  <c r="N300" i="59"/>
  <c r="M300" i="59"/>
  <c r="O299" i="59"/>
  <c r="N299" i="59"/>
  <c r="M299" i="59"/>
  <c r="O298" i="59"/>
  <c r="N298" i="59"/>
  <c r="M298" i="59"/>
  <c r="O297" i="59"/>
  <c r="N297" i="59"/>
  <c r="M297" i="59"/>
  <c r="O296" i="59"/>
  <c r="N296" i="59"/>
  <c r="M296" i="59"/>
  <c r="O295" i="59"/>
  <c r="N295" i="59"/>
  <c r="M295" i="59"/>
  <c r="O294" i="59"/>
  <c r="N294" i="59"/>
  <c r="M294" i="59"/>
  <c r="O293" i="59"/>
  <c r="N293" i="59"/>
  <c r="M293" i="59"/>
  <c r="O292" i="59"/>
  <c r="N292" i="59"/>
  <c r="M292" i="59"/>
  <c r="O291" i="59"/>
  <c r="N291" i="59"/>
  <c r="M291" i="59"/>
  <c r="O290" i="59"/>
  <c r="N290" i="59"/>
  <c r="M290" i="59"/>
  <c r="O289" i="59"/>
  <c r="N289" i="59"/>
  <c r="M289" i="59"/>
  <c r="O288" i="59"/>
  <c r="N288" i="59"/>
  <c r="M288" i="59"/>
  <c r="O287" i="59"/>
  <c r="N287" i="59"/>
  <c r="M287" i="59"/>
  <c r="O286" i="59"/>
  <c r="N286" i="59"/>
  <c r="M286" i="59"/>
  <c r="O285" i="59"/>
  <c r="N285" i="59"/>
  <c r="M285" i="59"/>
  <c r="O284" i="59"/>
  <c r="N284" i="59"/>
  <c r="M284" i="59"/>
  <c r="O283" i="59"/>
  <c r="N283" i="59"/>
  <c r="M283" i="59"/>
  <c r="O282" i="59"/>
  <c r="N282" i="59"/>
  <c r="M282" i="59"/>
  <c r="O281" i="59"/>
  <c r="N281" i="59"/>
  <c r="M281" i="59"/>
  <c r="O280" i="59"/>
  <c r="N280" i="59"/>
  <c r="M280" i="59"/>
  <c r="O279" i="59"/>
  <c r="N279" i="59"/>
  <c r="M279" i="59"/>
  <c r="O278" i="59"/>
  <c r="N278" i="59"/>
  <c r="M278" i="59"/>
  <c r="O277" i="59"/>
  <c r="N277" i="59"/>
  <c r="M277" i="59"/>
  <c r="O276" i="59"/>
  <c r="N276" i="59"/>
  <c r="M276" i="59"/>
  <c r="O275" i="59"/>
  <c r="N275" i="59"/>
  <c r="M275" i="59"/>
  <c r="O274" i="59"/>
  <c r="N274" i="59"/>
  <c r="M274" i="59"/>
  <c r="O273" i="59"/>
  <c r="N273" i="59"/>
  <c r="M273" i="59"/>
  <c r="O272" i="59"/>
  <c r="N272" i="59"/>
  <c r="M272" i="59"/>
  <c r="O271" i="59"/>
  <c r="N271" i="59"/>
  <c r="M271" i="59"/>
  <c r="O270" i="59"/>
  <c r="N270" i="59"/>
  <c r="M270" i="59"/>
  <c r="O269" i="59"/>
  <c r="N269" i="59"/>
  <c r="M269" i="59"/>
  <c r="O268" i="59"/>
  <c r="N268" i="59"/>
  <c r="M268" i="59"/>
  <c r="O267" i="59"/>
  <c r="N267" i="59"/>
  <c r="M267" i="59"/>
  <c r="O266" i="59"/>
  <c r="N266" i="59"/>
  <c r="M266" i="59"/>
  <c r="O265" i="59"/>
  <c r="N265" i="59"/>
  <c r="M265" i="59"/>
  <c r="O264" i="59"/>
  <c r="N264" i="59"/>
  <c r="M264" i="59"/>
  <c r="O263" i="59"/>
  <c r="N263" i="59"/>
  <c r="M263" i="59"/>
  <c r="O262" i="59"/>
  <c r="N262" i="59"/>
  <c r="M262" i="59"/>
  <c r="O261" i="59"/>
  <c r="N261" i="59"/>
  <c r="M261" i="59"/>
  <c r="O260" i="59"/>
  <c r="N260" i="59"/>
  <c r="M260" i="59"/>
  <c r="O259" i="59"/>
  <c r="N259" i="59"/>
  <c r="M259" i="59"/>
  <c r="O258" i="59"/>
  <c r="N258" i="59"/>
  <c r="M258" i="59"/>
  <c r="O257" i="59"/>
  <c r="N257" i="59"/>
  <c r="M257" i="59"/>
  <c r="O256" i="59"/>
  <c r="N256" i="59"/>
  <c r="M256" i="59"/>
  <c r="O255" i="59"/>
  <c r="N255" i="59"/>
  <c r="M255" i="59"/>
  <c r="O254" i="59"/>
  <c r="N254" i="59"/>
  <c r="M254" i="59"/>
  <c r="O253" i="59"/>
  <c r="N253" i="59"/>
  <c r="M253" i="59"/>
  <c r="O252" i="59"/>
  <c r="N252" i="59"/>
  <c r="M252" i="59"/>
  <c r="O251" i="59"/>
  <c r="N251" i="59"/>
  <c r="M251" i="59"/>
  <c r="O250" i="59"/>
  <c r="N250" i="59"/>
  <c r="M250" i="59"/>
  <c r="O249" i="59"/>
  <c r="N249" i="59"/>
  <c r="M249" i="59"/>
  <c r="O248" i="59"/>
  <c r="N248" i="59"/>
  <c r="M248" i="59"/>
  <c r="O247" i="59"/>
  <c r="N247" i="59"/>
  <c r="M247" i="59"/>
  <c r="O246" i="59"/>
  <c r="N246" i="59"/>
  <c r="M246" i="59"/>
  <c r="O245" i="59"/>
  <c r="N245" i="59"/>
  <c r="M245" i="59"/>
  <c r="O244" i="59"/>
  <c r="N244" i="59"/>
  <c r="M244" i="59"/>
  <c r="O243" i="59"/>
  <c r="N243" i="59"/>
  <c r="M243" i="59"/>
  <c r="O242" i="59"/>
  <c r="N242" i="59"/>
  <c r="M242" i="59"/>
  <c r="O241" i="59"/>
  <c r="N241" i="59"/>
  <c r="M241" i="59"/>
  <c r="O240" i="59"/>
  <c r="N240" i="59"/>
  <c r="M240" i="59"/>
  <c r="O239" i="59"/>
  <c r="N239" i="59"/>
  <c r="M239" i="59"/>
  <c r="O238" i="59"/>
  <c r="N238" i="59"/>
  <c r="M238" i="59"/>
  <c r="O237" i="59"/>
  <c r="N237" i="59"/>
  <c r="M237" i="59"/>
  <c r="O236" i="59"/>
  <c r="N236" i="59"/>
  <c r="M236" i="59"/>
  <c r="O235" i="59"/>
  <c r="N235" i="59"/>
  <c r="M235" i="59"/>
  <c r="O234" i="59"/>
  <c r="N234" i="59"/>
  <c r="M234" i="59"/>
  <c r="O233" i="59"/>
  <c r="N233" i="59"/>
  <c r="M233" i="59"/>
  <c r="O232" i="59"/>
  <c r="N232" i="59"/>
  <c r="M232" i="59"/>
  <c r="O231" i="59"/>
  <c r="N231" i="59"/>
  <c r="M231" i="59"/>
  <c r="O230" i="59"/>
  <c r="N230" i="59"/>
  <c r="M230" i="59"/>
  <c r="O229" i="59"/>
  <c r="N229" i="59"/>
  <c r="M229" i="59"/>
  <c r="O228" i="59"/>
  <c r="N228" i="59"/>
  <c r="M228" i="59"/>
  <c r="O227" i="59"/>
  <c r="N227" i="59"/>
  <c r="M227" i="59"/>
  <c r="O226" i="59"/>
  <c r="N226" i="59"/>
  <c r="M226" i="59"/>
  <c r="O225" i="59"/>
  <c r="N225" i="59"/>
  <c r="M225" i="59"/>
  <c r="O224" i="59"/>
  <c r="N224" i="59"/>
  <c r="M224" i="59"/>
  <c r="O223" i="59"/>
  <c r="N223" i="59"/>
  <c r="M223" i="59"/>
  <c r="O222" i="59"/>
  <c r="N222" i="59"/>
  <c r="M222" i="59"/>
  <c r="O221" i="59"/>
  <c r="N221" i="59"/>
  <c r="M221" i="59"/>
  <c r="O220" i="59"/>
  <c r="N220" i="59"/>
  <c r="M220" i="59"/>
  <c r="O219" i="59"/>
  <c r="N219" i="59"/>
  <c r="M219" i="59"/>
  <c r="O218" i="59"/>
  <c r="N218" i="59"/>
  <c r="M218" i="59"/>
  <c r="O217" i="59"/>
  <c r="N217" i="59"/>
  <c r="M217" i="59"/>
  <c r="O216" i="59"/>
  <c r="N216" i="59"/>
  <c r="M216" i="59"/>
  <c r="O215" i="59"/>
  <c r="N215" i="59"/>
  <c r="M215" i="59"/>
  <c r="O214" i="59"/>
  <c r="N214" i="59"/>
  <c r="M214" i="59"/>
  <c r="O213" i="59"/>
  <c r="N213" i="59"/>
  <c r="M213" i="59"/>
  <c r="O212" i="59"/>
  <c r="N212" i="59"/>
  <c r="M212" i="59"/>
  <c r="O211" i="59"/>
  <c r="N211" i="59"/>
  <c r="M211" i="59"/>
  <c r="O210" i="59"/>
  <c r="N210" i="59"/>
  <c r="M210" i="59"/>
  <c r="O209" i="59"/>
  <c r="N209" i="59"/>
  <c r="M209" i="59"/>
  <c r="O208" i="59"/>
  <c r="N208" i="59"/>
  <c r="M208" i="59"/>
  <c r="O207" i="59"/>
  <c r="N207" i="59"/>
  <c r="M207" i="59"/>
  <c r="O206" i="59"/>
  <c r="N206" i="59"/>
  <c r="M206" i="59"/>
  <c r="O205" i="59"/>
  <c r="N205" i="59"/>
  <c r="M205" i="59"/>
  <c r="O204" i="59"/>
  <c r="N204" i="59"/>
  <c r="M204" i="59"/>
  <c r="O203" i="59"/>
  <c r="N203" i="59"/>
  <c r="M203" i="59"/>
  <c r="O202" i="59"/>
  <c r="N202" i="59"/>
  <c r="M202" i="59"/>
  <c r="O201" i="59"/>
  <c r="N201" i="59"/>
  <c r="M201" i="59"/>
  <c r="O200" i="59"/>
  <c r="N200" i="59"/>
  <c r="M200" i="59"/>
  <c r="O199" i="59"/>
  <c r="N199" i="59"/>
  <c r="M199" i="59"/>
  <c r="O198" i="59"/>
  <c r="N198" i="59"/>
  <c r="M198" i="59"/>
  <c r="O197" i="59"/>
  <c r="N197" i="59"/>
  <c r="M197" i="59"/>
  <c r="O196" i="59"/>
  <c r="N196" i="59"/>
  <c r="M196" i="59"/>
  <c r="O195" i="59"/>
  <c r="N195" i="59"/>
  <c r="M195" i="59"/>
  <c r="O194" i="59"/>
  <c r="N194" i="59"/>
  <c r="M194" i="59"/>
  <c r="O193" i="59"/>
  <c r="N193" i="59"/>
  <c r="M193" i="59"/>
  <c r="O192" i="59"/>
  <c r="N192" i="59"/>
  <c r="M192" i="59"/>
  <c r="O191" i="59"/>
  <c r="N191" i="59"/>
  <c r="M191" i="59"/>
  <c r="O190" i="59"/>
  <c r="N190" i="59"/>
  <c r="M190" i="59"/>
  <c r="O189" i="59"/>
  <c r="N189" i="59"/>
  <c r="M189" i="59"/>
  <c r="O188" i="59"/>
  <c r="N188" i="59"/>
  <c r="M188" i="59"/>
  <c r="O187" i="59"/>
  <c r="N187" i="59"/>
  <c r="M187" i="59"/>
  <c r="O186" i="59"/>
  <c r="N186" i="59"/>
  <c r="M186" i="59"/>
  <c r="O185" i="59"/>
  <c r="N185" i="59"/>
  <c r="M185" i="59"/>
  <c r="O184" i="59"/>
  <c r="N184" i="59"/>
  <c r="M184" i="59"/>
  <c r="O183" i="59"/>
  <c r="N183" i="59"/>
  <c r="M183" i="59"/>
  <c r="O182" i="59"/>
  <c r="N182" i="59"/>
  <c r="M182" i="59"/>
  <c r="O181" i="59"/>
  <c r="N181" i="59"/>
  <c r="M181" i="59"/>
  <c r="O180" i="59"/>
  <c r="N180" i="59"/>
  <c r="M180" i="59"/>
  <c r="O179" i="59"/>
  <c r="N179" i="59"/>
  <c r="M179" i="59"/>
  <c r="O178" i="59"/>
  <c r="N178" i="59"/>
  <c r="M178" i="59"/>
  <c r="O177" i="59"/>
  <c r="N177" i="59"/>
  <c r="M177" i="59"/>
  <c r="O176" i="59"/>
  <c r="N176" i="59"/>
  <c r="M176" i="59"/>
  <c r="O175" i="59"/>
  <c r="N175" i="59"/>
  <c r="M175" i="59"/>
  <c r="O174" i="59"/>
  <c r="N174" i="59"/>
  <c r="M174" i="59"/>
  <c r="O173" i="59"/>
  <c r="N173" i="59"/>
  <c r="M173" i="59"/>
  <c r="O172" i="59"/>
  <c r="N172" i="59"/>
  <c r="M172" i="59"/>
  <c r="O171" i="59"/>
  <c r="N171" i="59"/>
  <c r="M171" i="59"/>
  <c r="O170" i="59"/>
  <c r="N170" i="59"/>
  <c r="M170" i="59"/>
  <c r="O169" i="59"/>
  <c r="N169" i="59"/>
  <c r="M169" i="59"/>
  <c r="O168" i="59"/>
  <c r="N168" i="59"/>
  <c r="M168" i="59"/>
  <c r="O167" i="59"/>
  <c r="N167" i="59"/>
  <c r="M167" i="59"/>
  <c r="O166" i="59"/>
  <c r="N166" i="59"/>
  <c r="M166" i="59"/>
  <c r="O165" i="59"/>
  <c r="N165" i="59"/>
  <c r="M165" i="59"/>
  <c r="O164" i="59"/>
  <c r="N164" i="59"/>
  <c r="M164" i="59"/>
  <c r="O163" i="59"/>
  <c r="N163" i="59"/>
  <c r="M163" i="59"/>
  <c r="O162" i="59"/>
  <c r="N162" i="59"/>
  <c r="M162" i="59"/>
  <c r="O161" i="59"/>
  <c r="N161" i="59"/>
  <c r="M161" i="59"/>
  <c r="O160" i="59"/>
  <c r="N160" i="59"/>
  <c r="M160" i="59"/>
  <c r="O159" i="59"/>
  <c r="N159" i="59"/>
  <c r="M159" i="59"/>
  <c r="O158" i="59"/>
  <c r="N158" i="59"/>
  <c r="M158" i="59"/>
  <c r="O157" i="59"/>
  <c r="N157" i="59"/>
  <c r="M157" i="59"/>
  <c r="O156" i="59"/>
  <c r="N156" i="59"/>
  <c r="M156" i="59"/>
  <c r="O155" i="59"/>
  <c r="N155" i="59"/>
  <c r="M155" i="59"/>
  <c r="O154" i="59"/>
  <c r="N154" i="59"/>
  <c r="M154" i="59"/>
  <c r="O153" i="59"/>
  <c r="N153" i="59"/>
  <c r="M153" i="59"/>
  <c r="O152" i="59"/>
  <c r="N152" i="59"/>
  <c r="M152" i="59"/>
  <c r="O151" i="59"/>
  <c r="N151" i="59"/>
  <c r="M151" i="59"/>
  <c r="O150" i="59"/>
  <c r="N150" i="59"/>
  <c r="M150" i="59"/>
  <c r="O149" i="59"/>
  <c r="N149" i="59"/>
  <c r="M149" i="59"/>
  <c r="O148" i="59"/>
  <c r="N148" i="59"/>
  <c r="M148" i="59"/>
  <c r="O147" i="59"/>
  <c r="N147" i="59"/>
  <c r="M147" i="59"/>
  <c r="O146" i="59"/>
  <c r="N146" i="59"/>
  <c r="M146" i="59"/>
  <c r="O145" i="59"/>
  <c r="N145" i="59"/>
  <c r="M145" i="59"/>
  <c r="O144" i="59"/>
  <c r="N144" i="59"/>
  <c r="M144" i="59"/>
  <c r="O143" i="59"/>
  <c r="N143" i="59"/>
  <c r="M143" i="59"/>
  <c r="O142" i="59"/>
  <c r="N142" i="59"/>
  <c r="M142" i="59"/>
  <c r="O141" i="59"/>
  <c r="N141" i="59"/>
  <c r="M141" i="59"/>
  <c r="O140" i="59"/>
  <c r="N140" i="59"/>
  <c r="M140" i="59"/>
  <c r="O139" i="59"/>
  <c r="N139" i="59"/>
  <c r="M139" i="59"/>
  <c r="O138" i="59"/>
  <c r="N138" i="59"/>
  <c r="M138" i="59"/>
  <c r="O137" i="59"/>
  <c r="N137" i="59"/>
  <c r="M137" i="59"/>
  <c r="O136" i="59"/>
  <c r="N136" i="59"/>
  <c r="M136" i="59"/>
  <c r="O135" i="59"/>
  <c r="N135" i="59"/>
  <c r="M135" i="59"/>
  <c r="O134" i="59"/>
  <c r="N134" i="59"/>
  <c r="M134" i="59"/>
  <c r="O133" i="59"/>
  <c r="N133" i="59"/>
  <c r="M133" i="59"/>
  <c r="O132" i="59"/>
  <c r="N132" i="59"/>
  <c r="M132" i="59"/>
  <c r="O131" i="59"/>
  <c r="N131" i="59"/>
  <c r="M131" i="59"/>
  <c r="O130" i="59"/>
  <c r="N130" i="59"/>
  <c r="M130" i="59"/>
  <c r="O129" i="59"/>
  <c r="N129" i="59"/>
  <c r="M129" i="59"/>
  <c r="O128" i="59"/>
  <c r="N128" i="59"/>
  <c r="M128" i="59"/>
  <c r="O127" i="59"/>
  <c r="N127" i="59"/>
  <c r="M127" i="59"/>
  <c r="O126" i="59"/>
  <c r="N126" i="59"/>
  <c r="M126" i="59"/>
  <c r="O125" i="59"/>
  <c r="N125" i="59"/>
  <c r="M125" i="59"/>
  <c r="O124" i="59"/>
  <c r="N124" i="59"/>
  <c r="M124" i="59"/>
  <c r="O123" i="59"/>
  <c r="N123" i="59"/>
  <c r="M123" i="59"/>
  <c r="O122" i="59"/>
  <c r="N122" i="59"/>
  <c r="M122" i="59"/>
  <c r="O121" i="59"/>
  <c r="N121" i="59"/>
  <c r="M121" i="59"/>
  <c r="O120" i="59"/>
  <c r="N120" i="59"/>
  <c r="M120" i="59"/>
  <c r="O119" i="59"/>
  <c r="N119" i="59"/>
  <c r="M119" i="59"/>
  <c r="O118" i="59"/>
  <c r="N118" i="59"/>
  <c r="M118" i="59"/>
  <c r="O117" i="59"/>
  <c r="N117" i="59"/>
  <c r="M117" i="59"/>
  <c r="O116" i="59"/>
  <c r="N116" i="59"/>
  <c r="M116" i="59"/>
  <c r="O115" i="59"/>
  <c r="N115" i="59"/>
  <c r="M115" i="59"/>
  <c r="O114" i="59"/>
  <c r="N114" i="59"/>
  <c r="M114" i="59"/>
  <c r="O113" i="59"/>
  <c r="N113" i="59"/>
  <c r="M113" i="59"/>
  <c r="O112" i="59"/>
  <c r="N112" i="59"/>
  <c r="M112" i="59"/>
  <c r="O111" i="59"/>
  <c r="N111" i="59"/>
  <c r="M111" i="59"/>
  <c r="O110" i="59"/>
  <c r="N110" i="59"/>
  <c r="M110" i="59"/>
  <c r="O109" i="59"/>
  <c r="N109" i="59"/>
  <c r="M109" i="59"/>
  <c r="O108" i="59"/>
  <c r="N108" i="59"/>
  <c r="M108" i="59"/>
  <c r="O107" i="59"/>
  <c r="N107" i="59"/>
  <c r="M107" i="59"/>
  <c r="O106" i="59"/>
  <c r="N106" i="59"/>
  <c r="M106" i="59"/>
  <c r="O105" i="59"/>
  <c r="N105" i="59"/>
  <c r="M105" i="59"/>
  <c r="O104" i="59"/>
  <c r="N104" i="59"/>
  <c r="M104" i="59"/>
  <c r="O103" i="59"/>
  <c r="N103" i="59"/>
  <c r="M103" i="59"/>
  <c r="O102" i="59"/>
  <c r="N102" i="59"/>
  <c r="M102" i="59"/>
  <c r="O101" i="59"/>
  <c r="N101" i="59"/>
  <c r="M101" i="59"/>
  <c r="O100" i="59"/>
  <c r="N100" i="59"/>
  <c r="M100" i="59"/>
  <c r="O99" i="59"/>
  <c r="N99" i="59"/>
  <c r="M99" i="59"/>
  <c r="O98" i="59"/>
  <c r="N98" i="59"/>
  <c r="M98" i="59"/>
  <c r="O97" i="59"/>
  <c r="N97" i="59"/>
  <c r="M97" i="59"/>
  <c r="O96" i="59"/>
  <c r="N96" i="59"/>
  <c r="M96" i="59"/>
  <c r="O95" i="59"/>
  <c r="N95" i="59"/>
  <c r="M95" i="59"/>
  <c r="O94" i="59"/>
  <c r="N94" i="59"/>
  <c r="M94" i="59"/>
  <c r="O93" i="59"/>
  <c r="N93" i="59"/>
  <c r="M93" i="59"/>
  <c r="O92" i="59"/>
  <c r="N92" i="59"/>
  <c r="M92" i="59"/>
  <c r="O91" i="59"/>
  <c r="N91" i="59"/>
  <c r="M91" i="59"/>
  <c r="O90" i="59"/>
  <c r="N90" i="59"/>
  <c r="M90" i="59"/>
  <c r="O89" i="59"/>
  <c r="N89" i="59"/>
  <c r="M89" i="59"/>
  <c r="O88" i="59"/>
  <c r="N88" i="59"/>
  <c r="M88" i="59"/>
  <c r="O87" i="59"/>
  <c r="N87" i="59"/>
  <c r="M87" i="59"/>
  <c r="O86" i="59"/>
  <c r="N86" i="59"/>
  <c r="M86" i="59"/>
  <c r="O85" i="59"/>
  <c r="N85" i="59"/>
  <c r="M85" i="59"/>
  <c r="O84" i="59"/>
  <c r="N84" i="59"/>
  <c r="M84" i="59"/>
  <c r="O83" i="59"/>
  <c r="N83" i="59"/>
  <c r="M83" i="59"/>
  <c r="O82" i="59"/>
  <c r="N82" i="59"/>
  <c r="M82" i="59"/>
  <c r="O81" i="59"/>
  <c r="N81" i="59"/>
  <c r="M81" i="59"/>
  <c r="O80" i="59"/>
  <c r="N80" i="59"/>
  <c r="M80" i="59"/>
  <c r="O79" i="59"/>
  <c r="N79" i="59"/>
  <c r="M79" i="59"/>
  <c r="O78" i="59"/>
  <c r="N78" i="59"/>
  <c r="M78" i="59"/>
  <c r="O77" i="59"/>
  <c r="N77" i="59"/>
  <c r="M77" i="59"/>
  <c r="O76" i="59"/>
  <c r="N76" i="59"/>
  <c r="M76" i="59"/>
  <c r="O75" i="59"/>
  <c r="N75" i="59"/>
  <c r="M75" i="59"/>
  <c r="O74" i="59"/>
  <c r="N74" i="59"/>
  <c r="M74" i="59"/>
  <c r="O73" i="59"/>
  <c r="N73" i="59"/>
  <c r="M73" i="59"/>
  <c r="O72" i="59"/>
  <c r="N72" i="59"/>
  <c r="M72" i="59"/>
  <c r="O71" i="59"/>
  <c r="N71" i="59"/>
  <c r="M71" i="59"/>
  <c r="O70" i="59"/>
  <c r="N70" i="59"/>
  <c r="M70" i="59"/>
  <c r="O69" i="59"/>
  <c r="N69" i="59"/>
  <c r="M69" i="59"/>
  <c r="O66" i="59"/>
  <c r="N66" i="59"/>
  <c r="M66" i="59"/>
  <c r="O65" i="59"/>
  <c r="N65" i="59"/>
  <c r="M65" i="59"/>
  <c r="O64" i="59"/>
  <c r="N64" i="59"/>
  <c r="M64" i="59"/>
  <c r="O63" i="59"/>
  <c r="N63" i="59"/>
  <c r="M63" i="59"/>
  <c r="O62" i="59"/>
  <c r="N62" i="59"/>
  <c r="M62" i="59"/>
  <c r="O61" i="59"/>
  <c r="N61" i="59"/>
  <c r="M61" i="59"/>
  <c r="O60" i="59"/>
  <c r="N60" i="59"/>
  <c r="M60" i="59"/>
  <c r="O59" i="59"/>
  <c r="N59" i="59"/>
  <c r="M59" i="59"/>
  <c r="O58" i="59"/>
  <c r="N58" i="59"/>
  <c r="M58" i="59"/>
  <c r="O57" i="59"/>
  <c r="N57" i="59"/>
  <c r="M57" i="59"/>
  <c r="O56" i="59"/>
  <c r="N56" i="59"/>
  <c r="M56" i="59"/>
  <c r="O55" i="59"/>
  <c r="N55" i="59"/>
  <c r="M55" i="59"/>
  <c r="O54" i="59"/>
  <c r="N54" i="59"/>
  <c r="M54" i="59"/>
  <c r="O53" i="59"/>
  <c r="N53" i="59"/>
  <c r="M53" i="59"/>
  <c r="O52" i="59"/>
  <c r="N52" i="59"/>
  <c r="M52" i="59"/>
  <c r="O51" i="59"/>
  <c r="N51" i="59"/>
  <c r="M51" i="59"/>
  <c r="O50" i="59"/>
  <c r="N50" i="59"/>
  <c r="M50" i="59"/>
  <c r="O49" i="59"/>
  <c r="N49" i="59"/>
  <c r="M49" i="59"/>
  <c r="O48" i="59"/>
  <c r="N48" i="59"/>
  <c r="M48" i="59"/>
  <c r="O47" i="59"/>
  <c r="N47" i="59"/>
  <c r="M47" i="59"/>
  <c r="O46" i="59"/>
  <c r="N46" i="59"/>
  <c r="M46" i="59"/>
  <c r="O45" i="59"/>
  <c r="N45" i="59"/>
  <c r="M45" i="59"/>
  <c r="O44" i="59"/>
  <c r="N44" i="59"/>
  <c r="M44" i="59"/>
  <c r="O43" i="59"/>
  <c r="N43" i="59"/>
  <c r="M43" i="59"/>
  <c r="O42" i="59"/>
  <c r="N42" i="59"/>
  <c r="M42" i="59"/>
  <c r="O41" i="59"/>
  <c r="N41" i="59"/>
  <c r="M41" i="59"/>
  <c r="O40" i="59"/>
  <c r="N40" i="59"/>
  <c r="M40" i="59"/>
  <c r="O39" i="59"/>
  <c r="N39" i="59"/>
  <c r="M39" i="59"/>
  <c r="O38" i="59"/>
  <c r="N38" i="59"/>
  <c r="M38" i="59"/>
  <c r="O37" i="59"/>
  <c r="N37" i="59"/>
  <c r="M37" i="59"/>
  <c r="O36" i="59"/>
  <c r="N36" i="59"/>
  <c r="M36" i="59"/>
  <c r="O35" i="59"/>
  <c r="N35" i="59"/>
  <c r="M35" i="59"/>
  <c r="O34" i="59"/>
  <c r="N34" i="59"/>
  <c r="M34" i="59"/>
  <c r="O33" i="59"/>
  <c r="N33" i="59"/>
  <c r="M33" i="59"/>
  <c r="O32" i="59"/>
  <c r="N32" i="59"/>
  <c r="M32" i="59"/>
  <c r="O31" i="59"/>
  <c r="N31" i="59"/>
  <c r="M31" i="59"/>
  <c r="O30" i="59"/>
  <c r="N30" i="59"/>
  <c r="M30" i="59"/>
  <c r="O29" i="59"/>
  <c r="N29" i="59"/>
  <c r="M29" i="59"/>
  <c r="O28" i="59"/>
  <c r="N28" i="59"/>
  <c r="M28" i="59"/>
  <c r="O27" i="59"/>
  <c r="N27" i="59"/>
  <c r="M27" i="59"/>
  <c r="O26" i="59"/>
  <c r="N26" i="59"/>
  <c r="M26" i="59"/>
  <c r="O25" i="59"/>
  <c r="N25" i="59"/>
  <c r="M25" i="59"/>
  <c r="O24" i="59"/>
  <c r="N24" i="59"/>
  <c r="M24" i="59"/>
  <c r="O23" i="59"/>
  <c r="N23" i="59"/>
  <c r="M23" i="59"/>
  <c r="O22" i="59"/>
  <c r="N22" i="59"/>
  <c r="M22" i="59"/>
  <c r="O21" i="59"/>
  <c r="N21" i="59"/>
  <c r="M21" i="59"/>
  <c r="O20" i="59"/>
  <c r="N20" i="59"/>
  <c r="M20" i="59"/>
  <c r="O19" i="59"/>
  <c r="N19" i="59"/>
  <c r="M19" i="59"/>
  <c r="O18" i="59"/>
  <c r="N18" i="59"/>
  <c r="M18" i="59"/>
  <c r="O17" i="59"/>
  <c r="N17" i="59"/>
  <c r="M17" i="59"/>
  <c r="O16" i="59"/>
  <c r="N16" i="59"/>
  <c r="M16" i="59"/>
  <c r="O15" i="59"/>
  <c r="N15" i="59"/>
  <c r="M15" i="59"/>
  <c r="O14" i="59"/>
  <c r="N14" i="59"/>
  <c r="M14" i="59"/>
  <c r="O13" i="59"/>
  <c r="N13" i="59"/>
  <c r="M13" i="59"/>
  <c r="O12" i="59"/>
  <c r="N12" i="59"/>
  <c r="M12" i="59"/>
  <c r="O10" i="59"/>
  <c r="N10" i="59"/>
  <c r="M10" i="59"/>
  <c r="O9" i="59"/>
  <c r="N9" i="59"/>
  <c r="M9" i="59"/>
  <c r="O8" i="59"/>
  <c r="N8" i="59"/>
  <c r="M8" i="59"/>
  <c r="O7" i="59"/>
  <c r="N7" i="59"/>
  <c r="M7" i="59"/>
  <c r="O6" i="59"/>
  <c r="N6" i="59"/>
  <c r="M6" i="59"/>
  <c r="P6" i="59" s="1"/>
  <c r="O5" i="59"/>
  <c r="N5" i="59"/>
  <c r="M5" i="59"/>
  <c r="O4" i="59"/>
  <c r="N4" i="59"/>
  <c r="M4" i="59"/>
  <c r="O3" i="59"/>
  <c r="N3" i="59"/>
  <c r="M3" i="59"/>
  <c r="R58" i="58"/>
  <c r="H58" i="58"/>
  <c r="R54" i="58"/>
  <c r="R4" i="54" s="1"/>
  <c r="N54" i="58"/>
  <c r="N4" i="56" s="1"/>
  <c r="L54" i="58"/>
  <c r="L4" i="56" s="1"/>
  <c r="H54" i="58"/>
  <c r="H4" i="56" s="1"/>
  <c r="R53" i="58"/>
  <c r="Q53" i="58"/>
  <c r="P53" i="58"/>
  <c r="O53" i="58"/>
  <c r="H53" i="58"/>
  <c r="G53" i="58"/>
  <c r="AA50" i="58"/>
  <c r="AA53" i="58" s="1"/>
  <c r="Z53" i="58" s="1"/>
  <c r="A49" i="58"/>
  <c r="AE45" i="58"/>
  <c r="Y45" i="58"/>
  <c r="U45" i="58"/>
  <c r="T45" i="58"/>
  <c r="Q45" i="58"/>
  <c r="O45" i="58"/>
  <c r="K45" i="58"/>
  <c r="G45" i="58"/>
  <c r="AA45" i="58" s="1"/>
  <c r="AE44" i="58"/>
  <c r="Y44" i="58"/>
  <c r="U44" i="58"/>
  <c r="T44" i="58"/>
  <c r="Q44" i="58"/>
  <c r="O44" i="58"/>
  <c r="K44" i="58"/>
  <c r="G44" i="58"/>
  <c r="AA44" i="58" s="1"/>
  <c r="AE43" i="58"/>
  <c r="Y43" i="58"/>
  <c r="U43" i="58"/>
  <c r="T43" i="58"/>
  <c r="Q43" i="58"/>
  <c r="O43" i="58"/>
  <c r="K43" i="58"/>
  <c r="G43" i="58"/>
  <c r="AA43" i="58" s="1"/>
  <c r="AE42" i="58"/>
  <c r="Y42" i="58"/>
  <c r="U42" i="58"/>
  <c r="T42" i="58"/>
  <c r="Q42" i="58"/>
  <c r="O42" i="58"/>
  <c r="K42" i="58"/>
  <c r="G42" i="58"/>
  <c r="AA42" i="58" s="1"/>
  <c r="AE41" i="58"/>
  <c r="Y41" i="58"/>
  <c r="U41" i="58"/>
  <c r="T41" i="58"/>
  <c r="Q41" i="58"/>
  <c r="O41" i="58"/>
  <c r="K41" i="58"/>
  <c r="G41" i="58"/>
  <c r="AA41" i="58" s="1"/>
  <c r="AE40" i="58"/>
  <c r="Y40" i="58"/>
  <c r="U40" i="58"/>
  <c r="T40" i="58"/>
  <c r="Q40" i="58"/>
  <c r="O40" i="58"/>
  <c r="K40" i="58"/>
  <c r="G40" i="58"/>
  <c r="AA40" i="58" s="1"/>
  <c r="AE39" i="58"/>
  <c r="Y39" i="58"/>
  <c r="U39" i="58"/>
  <c r="T39" i="58"/>
  <c r="Q39" i="58"/>
  <c r="O39" i="58"/>
  <c r="K39" i="58"/>
  <c r="G39" i="58"/>
  <c r="AA39" i="58" s="1"/>
  <c r="AE38" i="58"/>
  <c r="Y38" i="58"/>
  <c r="U38" i="58"/>
  <c r="T38" i="58"/>
  <c r="Q38" i="58"/>
  <c r="O38" i="58"/>
  <c r="K38" i="58"/>
  <c r="G38" i="58"/>
  <c r="AA38" i="58" s="1"/>
  <c r="AE37" i="58"/>
  <c r="Y37" i="58"/>
  <c r="U37" i="58"/>
  <c r="T37" i="58"/>
  <c r="Q37" i="58"/>
  <c r="O37" i="58"/>
  <c r="K37" i="58"/>
  <c r="G37" i="58"/>
  <c r="AA37" i="58" s="1"/>
  <c r="AE36" i="58"/>
  <c r="Y36" i="58"/>
  <c r="U36" i="58"/>
  <c r="T36" i="58"/>
  <c r="Q36" i="58"/>
  <c r="O36" i="58"/>
  <c r="K36" i="58"/>
  <c r="G36" i="58"/>
  <c r="AA36" i="58" s="1"/>
  <c r="AE35" i="58"/>
  <c r="Y35" i="58"/>
  <c r="U35" i="58"/>
  <c r="T35" i="58"/>
  <c r="Q35" i="58"/>
  <c r="O35" i="58"/>
  <c r="K35" i="58"/>
  <c r="G35" i="58"/>
  <c r="AE34" i="58"/>
  <c r="Y34" i="58"/>
  <c r="U34" i="58"/>
  <c r="T34" i="58"/>
  <c r="Q34" i="58"/>
  <c r="O34" i="58"/>
  <c r="K34" i="58"/>
  <c r="G34" i="58"/>
  <c r="AE33" i="58"/>
  <c r="Y33" i="58"/>
  <c r="U33" i="58"/>
  <c r="T33" i="58"/>
  <c r="Q33" i="58"/>
  <c r="O33" i="58"/>
  <c r="K33" i="58"/>
  <c r="M33" i="58" s="1"/>
  <c r="M54" i="58" s="1"/>
  <c r="G33" i="58"/>
  <c r="AA33" i="58" s="1"/>
  <c r="AE32" i="58"/>
  <c r="Y32" i="58"/>
  <c r="U32" i="58"/>
  <c r="T32" i="58"/>
  <c r="Q32" i="58"/>
  <c r="O32" i="58"/>
  <c r="K32" i="58"/>
  <c r="G32" i="58"/>
  <c r="AA32" i="58" s="1"/>
  <c r="AE31" i="58"/>
  <c r="Y31" i="58"/>
  <c r="U31" i="58"/>
  <c r="T31" i="58"/>
  <c r="Q31" i="58"/>
  <c r="O31" i="58"/>
  <c r="K31" i="58"/>
  <c r="G31" i="58"/>
  <c r="AA31" i="58" s="1"/>
  <c r="AE30" i="58"/>
  <c r="Y30" i="58"/>
  <c r="U30" i="58"/>
  <c r="T30" i="58"/>
  <c r="Q30" i="58"/>
  <c r="O30" i="58"/>
  <c r="K30" i="58"/>
  <c r="G30" i="58"/>
  <c r="AA30" i="58" s="1"/>
  <c r="AE29" i="58"/>
  <c r="Y29" i="58"/>
  <c r="U29" i="58"/>
  <c r="T29" i="58"/>
  <c r="Q29" i="58"/>
  <c r="O29" i="58"/>
  <c r="K29" i="58"/>
  <c r="G29" i="58"/>
  <c r="AA29" i="58" s="1"/>
  <c r="AG28" i="58"/>
  <c r="AE28" i="58"/>
  <c r="Y28" i="58"/>
  <c r="U28" i="58"/>
  <c r="T28" i="58"/>
  <c r="Q28" i="58"/>
  <c r="O28" i="58"/>
  <c r="K28" i="58"/>
  <c r="G28" i="58"/>
  <c r="AA28" i="58" s="1"/>
  <c r="AE27" i="58"/>
  <c r="Y27" i="58"/>
  <c r="U27" i="58"/>
  <c r="T27" i="58"/>
  <c r="Q27" i="58"/>
  <c r="O27" i="58"/>
  <c r="K27" i="58"/>
  <c r="G27" i="58"/>
  <c r="AA27" i="58" s="1"/>
  <c r="AG26" i="58"/>
  <c r="AE26" i="58"/>
  <c r="Y26" i="58"/>
  <c r="U26" i="58"/>
  <c r="T26" i="58"/>
  <c r="Q26" i="58"/>
  <c r="O26" i="58"/>
  <c r="K26" i="58"/>
  <c r="G26" i="58"/>
  <c r="AA26" i="58" s="1"/>
  <c r="AE25" i="58"/>
  <c r="Y25" i="58"/>
  <c r="U25" i="58"/>
  <c r="T25" i="58"/>
  <c r="Q25" i="58"/>
  <c r="O25" i="58"/>
  <c r="K25" i="58"/>
  <c r="G25" i="58"/>
  <c r="AA25" i="58" s="1"/>
  <c r="AE24" i="58"/>
  <c r="Y24" i="58"/>
  <c r="U24" i="58"/>
  <c r="T24" i="58"/>
  <c r="Q24" i="58"/>
  <c r="O24" i="58"/>
  <c r="K24" i="58"/>
  <c r="G24" i="58"/>
  <c r="AA24" i="58" s="1"/>
  <c r="AG23" i="58"/>
  <c r="AE23" i="58"/>
  <c r="Y23" i="58"/>
  <c r="U23" i="58"/>
  <c r="T23" i="58"/>
  <c r="Q23" i="58"/>
  <c r="O23" i="58"/>
  <c r="K23" i="58"/>
  <c r="G23" i="58"/>
  <c r="AA23" i="58" s="1"/>
  <c r="AG22" i="58"/>
  <c r="AE22" i="58"/>
  <c r="Y22" i="58"/>
  <c r="U22" i="58"/>
  <c r="T22" i="58"/>
  <c r="Q22" i="58"/>
  <c r="O22" i="58"/>
  <c r="K22" i="58"/>
  <c r="G22" i="58"/>
  <c r="AA22" i="58" s="1"/>
  <c r="AG21" i="58"/>
  <c r="AE21" i="58"/>
  <c r="AA21" i="58"/>
  <c r="AG20" i="58"/>
  <c r="AE20" i="58"/>
  <c r="AA20" i="58"/>
  <c r="AG19" i="58"/>
  <c r="AE19" i="58"/>
  <c r="AA19" i="58"/>
  <c r="AE18" i="58"/>
  <c r="Y18" i="58"/>
  <c r="U18" i="58"/>
  <c r="T18" i="58"/>
  <c r="Q18" i="58"/>
  <c r="O18" i="58"/>
  <c r="K18" i="58"/>
  <c r="G18" i="58"/>
  <c r="AE17" i="58"/>
  <c r="Y17" i="58"/>
  <c r="U17" i="58"/>
  <c r="T17" i="58"/>
  <c r="Q17" i="58"/>
  <c r="O17" i="58"/>
  <c r="K17" i="58"/>
  <c r="G17" i="58"/>
  <c r="AA17" i="58" s="1"/>
  <c r="AG16" i="58"/>
  <c r="AE16" i="58"/>
  <c r="Y16" i="58"/>
  <c r="U16" i="58"/>
  <c r="T16" i="58"/>
  <c r="Q16" i="58"/>
  <c r="O16" i="58"/>
  <c r="K16" i="58"/>
  <c r="G16" i="58"/>
  <c r="AA16" i="58" s="1"/>
  <c r="Y15" i="58"/>
  <c r="U15" i="58"/>
  <c r="T15" i="58"/>
  <c r="Q15" i="58"/>
  <c r="O15" i="58"/>
  <c r="K15" i="58"/>
  <c r="G15" i="58"/>
  <c r="AA15" i="58" s="1"/>
  <c r="Y14" i="58"/>
  <c r="U14" i="58"/>
  <c r="T14" i="58"/>
  <c r="Q14" i="58"/>
  <c r="O14" i="58"/>
  <c r="K14" i="58"/>
  <c r="G14" i="58"/>
  <c r="AA14" i="58" s="1"/>
  <c r="Y13" i="58"/>
  <c r="U13" i="58"/>
  <c r="T13" i="58"/>
  <c r="Q13" i="58"/>
  <c r="O13" i="58"/>
  <c r="K13" i="58"/>
  <c r="G13" i="58"/>
  <c r="AA13" i="58" s="1"/>
  <c r="AE12" i="58"/>
  <c r="Y12" i="58"/>
  <c r="U12" i="58"/>
  <c r="T12" i="58"/>
  <c r="Q12" i="58"/>
  <c r="O12" i="58"/>
  <c r="K12" i="58"/>
  <c r="G12" i="58"/>
  <c r="AA12" i="58" s="1"/>
  <c r="Y11" i="58"/>
  <c r="U11" i="58"/>
  <c r="T11" i="58"/>
  <c r="Q11" i="58"/>
  <c r="O11" i="58"/>
  <c r="K11" i="58"/>
  <c r="G11" i="58"/>
  <c r="AA11" i="58" s="1"/>
  <c r="Y10" i="58"/>
  <c r="U10" i="58"/>
  <c r="T10" i="58"/>
  <c r="Q10" i="58"/>
  <c r="O10" i="58"/>
  <c r="K10" i="58"/>
  <c r="G10" i="58"/>
  <c r="AA10" i="58" s="1"/>
  <c r="Y9" i="58"/>
  <c r="U9" i="58"/>
  <c r="T9" i="58"/>
  <c r="Q9" i="58"/>
  <c r="O9" i="58"/>
  <c r="K9" i="58"/>
  <c r="G9" i="58"/>
  <c r="AA9" i="58" s="1"/>
  <c r="Y8" i="58"/>
  <c r="U8" i="58"/>
  <c r="T8" i="58"/>
  <c r="Q8" i="58"/>
  <c r="O8" i="58"/>
  <c r="K8" i="58"/>
  <c r="G8" i="58"/>
  <c r="AA8" i="58" s="1"/>
  <c r="AE7" i="58"/>
  <c r="Y7" i="58"/>
  <c r="U7" i="58"/>
  <c r="T7" i="58"/>
  <c r="Q7" i="58"/>
  <c r="O7" i="58"/>
  <c r="K7" i="58"/>
  <c r="G7" i="58"/>
  <c r="AA7" i="58" s="1"/>
  <c r="Y6" i="58"/>
  <c r="U6" i="58"/>
  <c r="T6" i="58"/>
  <c r="Q6" i="58"/>
  <c r="O6" i="58"/>
  <c r="K6" i="58"/>
  <c r="G6" i="58"/>
  <c r="AA6" i="58" s="1"/>
  <c r="Y5" i="58"/>
  <c r="U5" i="58"/>
  <c r="T5" i="58"/>
  <c r="Q5" i="58"/>
  <c r="O5" i="58"/>
  <c r="K5" i="58"/>
  <c r="G5" i="58"/>
  <c r="AA5" i="58" s="1"/>
  <c r="Y4" i="58"/>
  <c r="U4" i="58"/>
  <c r="T4" i="58"/>
  <c r="Q4" i="58"/>
  <c r="O4" i="58"/>
  <c r="K4" i="58"/>
  <c r="G4" i="58"/>
  <c r="AA4" i="58" s="1"/>
  <c r="Y3" i="58"/>
  <c r="W3" i="58"/>
  <c r="V3" i="58"/>
  <c r="U3" i="58"/>
  <c r="T3" i="58"/>
  <c r="S3" i="58"/>
  <c r="E3" i="58"/>
  <c r="D3" i="58"/>
  <c r="Y2" i="58"/>
  <c r="X2" i="58"/>
  <c r="V2" i="58"/>
  <c r="U2" i="58"/>
  <c r="T2" i="58"/>
  <c r="S2" i="58"/>
  <c r="E2" i="58"/>
  <c r="D2" i="58"/>
  <c r="H377" i="57"/>
  <c r="G377" i="57"/>
  <c r="F377" i="57"/>
  <c r="H376" i="57"/>
  <c r="G376" i="57"/>
  <c r="F376" i="57"/>
  <c r="M367" i="57"/>
  <c r="N367" i="57" s="1"/>
  <c r="M366" i="57"/>
  <c r="N366" i="57" s="1"/>
  <c r="M365" i="57"/>
  <c r="N365" i="57" s="1"/>
  <c r="M364" i="57"/>
  <c r="N364" i="57" s="1"/>
  <c r="M363" i="57"/>
  <c r="N363" i="57" s="1"/>
  <c r="P362" i="57"/>
  <c r="O362" i="57"/>
  <c r="M362" i="57"/>
  <c r="P361" i="57"/>
  <c r="O361" i="57"/>
  <c r="M361" i="57"/>
  <c r="N361" i="57" s="1"/>
  <c r="P360" i="57"/>
  <c r="O360" i="57"/>
  <c r="M360" i="57"/>
  <c r="N360" i="57" s="1"/>
  <c r="P359" i="57"/>
  <c r="O359" i="57"/>
  <c r="M359" i="57"/>
  <c r="N359" i="57" s="1"/>
  <c r="P358" i="57"/>
  <c r="O358" i="57"/>
  <c r="M358" i="57"/>
  <c r="N358" i="57" s="1"/>
  <c r="P357" i="57"/>
  <c r="O357" i="57"/>
  <c r="M357" i="57"/>
  <c r="N357" i="57" s="1"/>
  <c r="P356" i="57"/>
  <c r="O356" i="57"/>
  <c r="M356" i="57"/>
  <c r="P355" i="57"/>
  <c r="O355" i="57"/>
  <c r="M355" i="57"/>
  <c r="N355" i="57" s="1"/>
  <c r="P354" i="57"/>
  <c r="O354" i="57"/>
  <c r="M354" i="57"/>
  <c r="N354" i="57" s="1"/>
  <c r="P353" i="57"/>
  <c r="O353" i="57"/>
  <c r="M353" i="57"/>
  <c r="N353" i="57" s="1"/>
  <c r="P352" i="57"/>
  <c r="O352" i="57"/>
  <c r="M352" i="57"/>
  <c r="P351" i="57"/>
  <c r="O351" i="57"/>
  <c r="M351" i="57"/>
  <c r="N351" i="57" s="1"/>
  <c r="P350" i="57"/>
  <c r="O350" i="57"/>
  <c r="M350" i="57"/>
  <c r="N350" i="57" s="1"/>
  <c r="P349" i="57"/>
  <c r="O349" i="57"/>
  <c r="M349" i="57"/>
  <c r="N349" i="57" s="1"/>
  <c r="P348" i="57"/>
  <c r="O348" i="57"/>
  <c r="M348" i="57"/>
  <c r="N348" i="57" s="1"/>
  <c r="P347" i="57"/>
  <c r="O347" i="57"/>
  <c r="M347" i="57"/>
  <c r="N347" i="57" s="1"/>
  <c r="P346" i="57"/>
  <c r="O346" i="57"/>
  <c r="M346" i="57"/>
  <c r="N346" i="57" s="1"/>
  <c r="P345" i="57"/>
  <c r="O345" i="57"/>
  <c r="M345" i="57"/>
  <c r="N345" i="57" s="1"/>
  <c r="P344" i="57"/>
  <c r="O344" i="57"/>
  <c r="M344" i="57"/>
  <c r="N344" i="57" s="1"/>
  <c r="P343" i="57"/>
  <c r="O343" i="57"/>
  <c r="M343" i="57"/>
  <c r="N343" i="57" s="1"/>
  <c r="P342" i="57"/>
  <c r="O342" i="57"/>
  <c r="M342" i="57"/>
  <c r="N342" i="57" s="1"/>
  <c r="P341" i="57"/>
  <c r="O341" i="57"/>
  <c r="M341" i="57"/>
  <c r="N341" i="57" s="1"/>
  <c r="P340" i="57"/>
  <c r="O340" i="57"/>
  <c r="M340" i="57"/>
  <c r="N340" i="57" s="1"/>
  <c r="P339" i="57"/>
  <c r="O339" i="57"/>
  <c r="M339" i="57"/>
  <c r="N339" i="57" s="1"/>
  <c r="P338" i="57"/>
  <c r="O338" i="57"/>
  <c r="M338" i="57"/>
  <c r="N338" i="57" s="1"/>
  <c r="P337" i="57"/>
  <c r="O337" i="57"/>
  <c r="M337" i="57"/>
  <c r="N337" i="57" s="1"/>
  <c r="P336" i="57"/>
  <c r="O336" i="57"/>
  <c r="M336" i="57"/>
  <c r="N336" i="57" s="1"/>
  <c r="P335" i="57"/>
  <c r="O335" i="57"/>
  <c r="M335" i="57"/>
  <c r="N335" i="57" s="1"/>
  <c r="P334" i="57"/>
  <c r="O334" i="57"/>
  <c r="M334" i="57"/>
  <c r="N334" i="57" s="1"/>
  <c r="P333" i="57"/>
  <c r="O333" i="57"/>
  <c r="M333" i="57"/>
  <c r="N333" i="57" s="1"/>
  <c r="P332" i="57"/>
  <c r="O332" i="57"/>
  <c r="M332" i="57"/>
  <c r="N332" i="57" s="1"/>
  <c r="P331" i="57"/>
  <c r="O331" i="57"/>
  <c r="M331" i="57"/>
  <c r="N331" i="57" s="1"/>
  <c r="P330" i="57"/>
  <c r="O330" i="57"/>
  <c r="M330" i="57"/>
  <c r="N330" i="57" s="1"/>
  <c r="P329" i="57"/>
  <c r="O329" i="57"/>
  <c r="M329" i="57"/>
  <c r="N329" i="57" s="1"/>
  <c r="P328" i="57"/>
  <c r="O328" i="57"/>
  <c r="M328" i="57"/>
  <c r="N328" i="57" s="1"/>
  <c r="P327" i="57"/>
  <c r="O327" i="57"/>
  <c r="M327" i="57"/>
  <c r="N327" i="57" s="1"/>
  <c r="P326" i="57"/>
  <c r="O326" i="57"/>
  <c r="M326" i="57"/>
  <c r="N326" i="57" s="1"/>
  <c r="P325" i="57"/>
  <c r="O325" i="57"/>
  <c r="M325" i="57"/>
  <c r="N325" i="57" s="1"/>
  <c r="P324" i="57"/>
  <c r="O324" i="57"/>
  <c r="M324" i="57"/>
  <c r="N324" i="57" s="1"/>
  <c r="P323" i="57"/>
  <c r="O323" i="57"/>
  <c r="M323" i="57"/>
  <c r="N323" i="57" s="1"/>
  <c r="P322" i="57"/>
  <c r="O322" i="57"/>
  <c r="M322" i="57"/>
  <c r="N322" i="57" s="1"/>
  <c r="P321" i="57"/>
  <c r="O321" i="57"/>
  <c r="M321" i="57"/>
  <c r="N321" i="57" s="1"/>
  <c r="P320" i="57"/>
  <c r="O320" i="57"/>
  <c r="M320" i="57"/>
  <c r="N320" i="57" s="1"/>
  <c r="P319" i="57"/>
  <c r="O319" i="57"/>
  <c r="M319" i="57"/>
  <c r="N319" i="57" s="1"/>
  <c r="P318" i="57"/>
  <c r="O318" i="57"/>
  <c r="M318" i="57"/>
  <c r="N318" i="57" s="1"/>
  <c r="P317" i="57"/>
  <c r="O317" i="57"/>
  <c r="M317" i="57"/>
  <c r="N317" i="57" s="1"/>
  <c r="P316" i="57"/>
  <c r="O316" i="57"/>
  <c r="M316" i="57"/>
  <c r="N316" i="57" s="1"/>
  <c r="P315" i="57"/>
  <c r="O315" i="57"/>
  <c r="M315" i="57"/>
  <c r="N315" i="57" s="1"/>
  <c r="P314" i="57"/>
  <c r="O314" i="57"/>
  <c r="M314" i="57"/>
  <c r="N314" i="57" s="1"/>
  <c r="P313" i="57"/>
  <c r="O313" i="57"/>
  <c r="M313" i="57"/>
  <c r="N313" i="57" s="1"/>
  <c r="P312" i="57"/>
  <c r="O312" i="57"/>
  <c r="M312" i="57"/>
  <c r="N312" i="57" s="1"/>
  <c r="P311" i="57"/>
  <c r="O311" i="57"/>
  <c r="M311" i="57"/>
  <c r="N311" i="57" s="1"/>
  <c r="P310" i="57"/>
  <c r="O310" i="57"/>
  <c r="M310" i="57"/>
  <c r="N310" i="57" s="1"/>
  <c r="P309" i="57"/>
  <c r="O309" i="57"/>
  <c r="M309" i="57"/>
  <c r="N309" i="57" s="1"/>
  <c r="P308" i="57"/>
  <c r="O308" i="57"/>
  <c r="M308" i="57"/>
  <c r="N308" i="57" s="1"/>
  <c r="P307" i="57"/>
  <c r="O307" i="57"/>
  <c r="M307" i="57"/>
  <c r="N307" i="57" s="1"/>
  <c r="P306" i="57"/>
  <c r="O306" i="57"/>
  <c r="M306" i="57"/>
  <c r="N306" i="57" s="1"/>
  <c r="P305" i="57"/>
  <c r="O305" i="57"/>
  <c r="M305" i="57"/>
  <c r="N305" i="57" s="1"/>
  <c r="P304" i="57"/>
  <c r="O304" i="57"/>
  <c r="M304" i="57"/>
  <c r="N304" i="57" s="1"/>
  <c r="P303" i="57"/>
  <c r="O303" i="57"/>
  <c r="M303" i="57"/>
  <c r="P302" i="57"/>
  <c r="O302" i="57"/>
  <c r="M302" i="57"/>
  <c r="N302" i="57" s="1"/>
  <c r="P301" i="57"/>
  <c r="O301" i="57"/>
  <c r="M301" i="57"/>
  <c r="N301" i="57" s="1"/>
  <c r="P300" i="57"/>
  <c r="O300" i="57"/>
  <c r="M300" i="57"/>
  <c r="N300" i="57" s="1"/>
  <c r="P299" i="57"/>
  <c r="O299" i="57"/>
  <c r="M299" i="57"/>
  <c r="N299" i="57" s="1"/>
  <c r="P298" i="57"/>
  <c r="O298" i="57"/>
  <c r="M298" i="57"/>
  <c r="N298" i="57" s="1"/>
  <c r="P297" i="57"/>
  <c r="O297" i="57"/>
  <c r="M297" i="57"/>
  <c r="N297" i="57" s="1"/>
  <c r="P296" i="57"/>
  <c r="O296" i="57"/>
  <c r="M296" i="57"/>
  <c r="N296" i="57" s="1"/>
  <c r="P295" i="57"/>
  <c r="O295" i="57"/>
  <c r="M295" i="57"/>
  <c r="P291" i="57"/>
  <c r="O291" i="57"/>
  <c r="M291" i="57"/>
  <c r="N291" i="57" s="1"/>
  <c r="P290" i="57"/>
  <c r="O290" i="57"/>
  <c r="M290" i="57"/>
  <c r="N290" i="57" s="1"/>
  <c r="P289" i="57"/>
  <c r="O289" i="57"/>
  <c r="M289" i="57"/>
  <c r="N289" i="57" s="1"/>
  <c r="P288" i="57"/>
  <c r="O288" i="57"/>
  <c r="M288" i="57"/>
  <c r="N288" i="57" s="1"/>
  <c r="P287" i="57"/>
  <c r="O287" i="57"/>
  <c r="M287" i="57"/>
  <c r="N287" i="57" s="1"/>
  <c r="P286" i="57"/>
  <c r="O286" i="57"/>
  <c r="M286" i="57"/>
  <c r="N286" i="57" s="1"/>
  <c r="P285" i="57"/>
  <c r="O285" i="57"/>
  <c r="M285" i="57"/>
  <c r="N285" i="57" s="1"/>
  <c r="P284" i="57"/>
  <c r="O284" i="57"/>
  <c r="M284" i="57"/>
  <c r="N284" i="57" s="1"/>
  <c r="P283" i="57"/>
  <c r="O283" i="57"/>
  <c r="M283" i="57"/>
  <c r="N283" i="57" s="1"/>
  <c r="P282" i="57"/>
  <c r="O282" i="57"/>
  <c r="M282" i="57"/>
  <c r="N282" i="57" s="1"/>
  <c r="P281" i="57"/>
  <c r="O281" i="57"/>
  <c r="M281" i="57"/>
  <c r="N281" i="57" s="1"/>
  <c r="P280" i="57"/>
  <c r="O280" i="57"/>
  <c r="M280" i="57"/>
  <c r="N280" i="57" s="1"/>
  <c r="P279" i="57"/>
  <c r="O279" i="57"/>
  <c r="M279" i="57"/>
  <c r="N279" i="57" s="1"/>
  <c r="P278" i="57"/>
  <c r="O278" i="57"/>
  <c r="M278" i="57"/>
  <c r="N278" i="57" s="1"/>
  <c r="P277" i="57"/>
  <c r="O277" i="57"/>
  <c r="M277" i="57"/>
  <c r="N277" i="57" s="1"/>
  <c r="P276" i="57"/>
  <c r="O276" i="57"/>
  <c r="M276" i="57"/>
  <c r="N276" i="57" s="1"/>
  <c r="P275" i="57"/>
  <c r="O275" i="57"/>
  <c r="M275" i="57"/>
  <c r="N275" i="57" s="1"/>
  <c r="P274" i="57"/>
  <c r="O274" i="57"/>
  <c r="M274" i="57"/>
  <c r="P273" i="57"/>
  <c r="O273" i="57"/>
  <c r="M273" i="57"/>
  <c r="N273" i="57" s="1"/>
  <c r="P272" i="57"/>
  <c r="O272" i="57"/>
  <c r="M272" i="57"/>
  <c r="N272" i="57" s="1"/>
  <c r="P271" i="57"/>
  <c r="O271" i="57"/>
  <c r="M271" i="57"/>
  <c r="N271" i="57" s="1"/>
  <c r="P270" i="57"/>
  <c r="O270" i="57"/>
  <c r="M270" i="57"/>
  <c r="N270" i="57" s="1"/>
  <c r="P269" i="57"/>
  <c r="O269" i="57"/>
  <c r="M269" i="57"/>
  <c r="N269" i="57" s="1"/>
  <c r="P268" i="57"/>
  <c r="O268" i="57"/>
  <c r="M268" i="57"/>
  <c r="N268" i="57" s="1"/>
  <c r="P267" i="57"/>
  <c r="O267" i="57"/>
  <c r="M267" i="57"/>
  <c r="N267" i="57" s="1"/>
  <c r="P266" i="57"/>
  <c r="O266" i="57"/>
  <c r="M266" i="57"/>
  <c r="N266" i="57" s="1"/>
  <c r="P265" i="57"/>
  <c r="O265" i="57"/>
  <c r="M265" i="57"/>
  <c r="N265" i="57" s="1"/>
  <c r="P264" i="57"/>
  <c r="O264" i="57"/>
  <c r="M264" i="57"/>
  <c r="N264" i="57" s="1"/>
  <c r="P263" i="57"/>
  <c r="O263" i="57"/>
  <c r="M263" i="57"/>
  <c r="N263" i="57" s="1"/>
  <c r="P262" i="57"/>
  <c r="O262" i="57"/>
  <c r="M262" i="57"/>
  <c r="N262" i="57" s="1"/>
  <c r="P261" i="57"/>
  <c r="O261" i="57"/>
  <c r="M261" i="57"/>
  <c r="N261" i="57" s="1"/>
  <c r="P260" i="57"/>
  <c r="O260" i="57"/>
  <c r="M260" i="57"/>
  <c r="N260" i="57" s="1"/>
  <c r="P259" i="57"/>
  <c r="O259" i="57"/>
  <c r="M259" i="57"/>
  <c r="N259" i="57" s="1"/>
  <c r="P258" i="57"/>
  <c r="O258" i="57"/>
  <c r="M258" i="57"/>
  <c r="N258" i="57" s="1"/>
  <c r="P257" i="57"/>
  <c r="O257" i="57"/>
  <c r="M257" i="57"/>
  <c r="N257" i="57" s="1"/>
  <c r="P256" i="57"/>
  <c r="O256" i="57"/>
  <c r="M256" i="57"/>
  <c r="N256" i="57" s="1"/>
  <c r="P255" i="57"/>
  <c r="O255" i="57"/>
  <c r="M255" i="57"/>
  <c r="N255" i="57" s="1"/>
  <c r="P254" i="57"/>
  <c r="O254" i="57"/>
  <c r="M254" i="57"/>
  <c r="N254" i="57" s="1"/>
  <c r="P253" i="57"/>
  <c r="O253" i="57"/>
  <c r="M253" i="57"/>
  <c r="N253" i="57" s="1"/>
  <c r="P252" i="57"/>
  <c r="O252" i="57"/>
  <c r="M252" i="57"/>
  <c r="N252" i="57" s="1"/>
  <c r="P251" i="57"/>
  <c r="O251" i="57"/>
  <c r="M251" i="57"/>
  <c r="N251" i="57" s="1"/>
  <c r="P250" i="57"/>
  <c r="O250" i="57"/>
  <c r="M250" i="57"/>
  <c r="N250" i="57" s="1"/>
  <c r="P249" i="57"/>
  <c r="O249" i="57"/>
  <c r="M249" i="57"/>
  <c r="N249" i="57" s="1"/>
  <c r="P248" i="57"/>
  <c r="O248" i="57"/>
  <c r="M248" i="57"/>
  <c r="N248" i="57" s="1"/>
  <c r="P247" i="57"/>
  <c r="O247" i="57"/>
  <c r="M247" i="57"/>
  <c r="N247" i="57" s="1"/>
  <c r="P246" i="57"/>
  <c r="O246" i="57"/>
  <c r="M246" i="57"/>
  <c r="N246" i="57" s="1"/>
  <c r="P245" i="57"/>
  <c r="O245" i="57"/>
  <c r="M245" i="57"/>
  <c r="N245" i="57" s="1"/>
  <c r="P244" i="57"/>
  <c r="O244" i="57"/>
  <c r="M244" i="57"/>
  <c r="N244" i="57" s="1"/>
  <c r="P243" i="57"/>
  <c r="O243" i="57"/>
  <c r="M243" i="57"/>
  <c r="N243" i="57" s="1"/>
  <c r="P242" i="57"/>
  <c r="O242" i="57"/>
  <c r="M242" i="57"/>
  <c r="N242" i="57" s="1"/>
  <c r="P241" i="57"/>
  <c r="O241" i="57"/>
  <c r="M241" i="57"/>
  <c r="N241" i="57" s="1"/>
  <c r="P240" i="57"/>
  <c r="O240" i="57"/>
  <c r="M240" i="57"/>
  <c r="N240" i="57" s="1"/>
  <c r="P239" i="57"/>
  <c r="O239" i="57"/>
  <c r="M239" i="57"/>
  <c r="N239" i="57" s="1"/>
  <c r="P238" i="57"/>
  <c r="O238" i="57"/>
  <c r="M238" i="57"/>
  <c r="N238" i="57" s="1"/>
  <c r="P237" i="57"/>
  <c r="O237" i="57"/>
  <c r="M237" i="57"/>
  <c r="N237" i="57" s="1"/>
  <c r="P236" i="57"/>
  <c r="O236" i="57"/>
  <c r="M236" i="57"/>
  <c r="N236" i="57" s="1"/>
  <c r="P235" i="57"/>
  <c r="O235" i="57"/>
  <c r="M235" i="57"/>
  <c r="N235" i="57" s="1"/>
  <c r="P234" i="57"/>
  <c r="O234" i="57"/>
  <c r="M234" i="57"/>
  <c r="N234" i="57" s="1"/>
  <c r="P233" i="57"/>
  <c r="O233" i="57"/>
  <c r="M233" i="57"/>
  <c r="N233" i="57" s="1"/>
  <c r="P232" i="57"/>
  <c r="O232" i="57"/>
  <c r="M232" i="57"/>
  <c r="N232" i="57" s="1"/>
  <c r="P231" i="57"/>
  <c r="O231" i="57"/>
  <c r="M231" i="57"/>
  <c r="N231" i="57" s="1"/>
  <c r="P230" i="57"/>
  <c r="O230" i="57"/>
  <c r="M230" i="57"/>
  <c r="N230" i="57" s="1"/>
  <c r="P229" i="57"/>
  <c r="O229" i="57"/>
  <c r="M229" i="57"/>
  <c r="N229" i="57" s="1"/>
  <c r="P228" i="57"/>
  <c r="O228" i="57"/>
  <c r="M228" i="57"/>
  <c r="N228" i="57" s="1"/>
  <c r="P227" i="57"/>
  <c r="O227" i="57"/>
  <c r="M227" i="57"/>
  <c r="N227" i="57" s="1"/>
  <c r="P226" i="57"/>
  <c r="O226" i="57"/>
  <c r="M226" i="57"/>
  <c r="N226" i="57" s="1"/>
  <c r="P225" i="57"/>
  <c r="O225" i="57"/>
  <c r="M225" i="57"/>
  <c r="N225" i="57" s="1"/>
  <c r="P224" i="57"/>
  <c r="O224" i="57"/>
  <c r="M224" i="57"/>
  <c r="N224" i="57" s="1"/>
  <c r="P222" i="57"/>
  <c r="O222" i="57"/>
  <c r="M222" i="57"/>
  <c r="N222" i="57" s="1"/>
  <c r="P221" i="57"/>
  <c r="O221" i="57"/>
  <c r="M221" i="57"/>
  <c r="N221" i="57" s="1"/>
  <c r="P220" i="57"/>
  <c r="O220" i="57"/>
  <c r="M220" i="57"/>
  <c r="N220" i="57" s="1"/>
  <c r="P219" i="57"/>
  <c r="O219" i="57"/>
  <c r="M219" i="57"/>
  <c r="N219" i="57" s="1"/>
  <c r="P218" i="57"/>
  <c r="O218" i="57"/>
  <c r="M218" i="57"/>
  <c r="N218" i="57" s="1"/>
  <c r="P217" i="57"/>
  <c r="O217" i="57"/>
  <c r="M217" i="57"/>
  <c r="N217" i="57" s="1"/>
  <c r="P216" i="57"/>
  <c r="O216" i="57"/>
  <c r="M216" i="57"/>
  <c r="N216" i="57" s="1"/>
  <c r="P215" i="57"/>
  <c r="O215" i="57"/>
  <c r="M215" i="57"/>
  <c r="N215" i="57" s="1"/>
  <c r="P214" i="57"/>
  <c r="O214" i="57"/>
  <c r="M214" i="57"/>
  <c r="N214" i="57" s="1"/>
  <c r="P213" i="57"/>
  <c r="O213" i="57"/>
  <c r="M213" i="57"/>
  <c r="N213" i="57" s="1"/>
  <c r="P212" i="57"/>
  <c r="O212" i="57"/>
  <c r="M212" i="57"/>
  <c r="N212" i="57" s="1"/>
  <c r="P211" i="57"/>
  <c r="O211" i="57"/>
  <c r="M211" i="57"/>
  <c r="N211" i="57" s="1"/>
  <c r="P210" i="57"/>
  <c r="O210" i="57"/>
  <c r="M210" i="57"/>
  <c r="N210" i="57" s="1"/>
  <c r="P209" i="57"/>
  <c r="O209" i="57"/>
  <c r="M209" i="57"/>
  <c r="N209" i="57" s="1"/>
  <c r="P208" i="57"/>
  <c r="O208" i="57"/>
  <c r="M208" i="57"/>
  <c r="P207" i="57"/>
  <c r="O207" i="57"/>
  <c r="M207" i="57"/>
  <c r="N207" i="57" s="1"/>
  <c r="P204" i="57"/>
  <c r="O204" i="57"/>
  <c r="M204" i="57"/>
  <c r="N204" i="57" s="1"/>
  <c r="P203" i="57"/>
  <c r="O203" i="57"/>
  <c r="M203" i="57"/>
  <c r="N203" i="57" s="1"/>
  <c r="P202" i="57"/>
  <c r="O202" i="57"/>
  <c r="M202" i="57"/>
  <c r="N202" i="57" s="1"/>
  <c r="P201" i="57"/>
  <c r="O201" i="57"/>
  <c r="M201" i="57"/>
  <c r="N201" i="57" s="1"/>
  <c r="P200" i="57"/>
  <c r="O200" i="57"/>
  <c r="M200" i="57"/>
  <c r="P199" i="57"/>
  <c r="O199" i="57"/>
  <c r="M199" i="57"/>
  <c r="N199" i="57" s="1"/>
  <c r="P198" i="57"/>
  <c r="O198" i="57"/>
  <c r="M198" i="57"/>
  <c r="N198" i="57" s="1"/>
  <c r="P197" i="57"/>
  <c r="O197" i="57"/>
  <c r="M197" i="57"/>
  <c r="N197" i="57" s="1"/>
  <c r="P196" i="57"/>
  <c r="O196" i="57"/>
  <c r="M196" i="57"/>
  <c r="N196" i="57" s="1"/>
  <c r="P195" i="57"/>
  <c r="O195" i="57"/>
  <c r="M195" i="57"/>
  <c r="N195" i="57" s="1"/>
  <c r="P194" i="57"/>
  <c r="O194" i="57"/>
  <c r="M194" i="57"/>
  <c r="N194" i="57" s="1"/>
  <c r="P193" i="57"/>
  <c r="O193" i="57"/>
  <c r="M193" i="57"/>
  <c r="N193" i="57" s="1"/>
  <c r="P192" i="57"/>
  <c r="O192" i="57"/>
  <c r="M192" i="57"/>
  <c r="N192" i="57" s="1"/>
  <c r="P191" i="57"/>
  <c r="O191" i="57"/>
  <c r="M191" i="57"/>
  <c r="N191" i="57" s="1"/>
  <c r="P190" i="57"/>
  <c r="O190" i="57"/>
  <c r="M190" i="57"/>
  <c r="N190" i="57" s="1"/>
  <c r="P189" i="57"/>
  <c r="O189" i="57"/>
  <c r="M189" i="57"/>
  <c r="N189" i="57" s="1"/>
  <c r="P188" i="57"/>
  <c r="O188" i="57"/>
  <c r="M188" i="57"/>
  <c r="P187" i="57"/>
  <c r="O187" i="57"/>
  <c r="M187" i="57"/>
  <c r="N187" i="57" s="1"/>
  <c r="P186" i="57"/>
  <c r="O186" i="57"/>
  <c r="M186" i="57"/>
  <c r="N186" i="57" s="1"/>
  <c r="P185" i="57"/>
  <c r="O185" i="57"/>
  <c r="M185" i="57"/>
  <c r="N185" i="57" s="1"/>
  <c r="P184" i="57"/>
  <c r="O184" i="57"/>
  <c r="M184" i="57"/>
  <c r="N184" i="57" s="1"/>
  <c r="P183" i="57"/>
  <c r="O183" i="57"/>
  <c r="M183" i="57"/>
  <c r="N183" i="57" s="1"/>
  <c r="P182" i="57"/>
  <c r="O182" i="57"/>
  <c r="M182" i="57"/>
  <c r="N182" i="57" s="1"/>
  <c r="P181" i="57"/>
  <c r="O181" i="57"/>
  <c r="M181" i="57"/>
  <c r="N181" i="57" s="1"/>
  <c r="P180" i="57"/>
  <c r="O180" i="57"/>
  <c r="M180" i="57"/>
  <c r="P179" i="57"/>
  <c r="O179" i="57"/>
  <c r="M179" i="57"/>
  <c r="N179" i="57" s="1"/>
  <c r="P178" i="57"/>
  <c r="O178" i="57"/>
  <c r="M178" i="57"/>
  <c r="N178" i="57" s="1"/>
  <c r="P177" i="57"/>
  <c r="O177" i="57"/>
  <c r="M177" i="57"/>
  <c r="N177" i="57" s="1"/>
  <c r="P176" i="57"/>
  <c r="O176" i="57"/>
  <c r="M176" i="57"/>
  <c r="N176" i="57" s="1"/>
  <c r="P175" i="57"/>
  <c r="O175" i="57"/>
  <c r="M175" i="57"/>
  <c r="N175" i="57" s="1"/>
  <c r="P174" i="57"/>
  <c r="O174" i="57"/>
  <c r="M174" i="57"/>
  <c r="P170" i="57"/>
  <c r="O170" i="57"/>
  <c r="M170" i="57"/>
  <c r="N170" i="57" s="1"/>
  <c r="P169" i="57"/>
  <c r="O169" i="57"/>
  <c r="M169" i="57"/>
  <c r="N169" i="57" s="1"/>
  <c r="P168" i="57"/>
  <c r="O168" i="57"/>
  <c r="M168" i="57"/>
  <c r="N168" i="57" s="1"/>
  <c r="P167" i="57"/>
  <c r="O167" i="57"/>
  <c r="M167" i="57"/>
  <c r="N167" i="57" s="1"/>
  <c r="P166" i="57"/>
  <c r="O166" i="57"/>
  <c r="M166" i="57"/>
  <c r="N166" i="57" s="1"/>
  <c r="P165" i="57"/>
  <c r="O165" i="57"/>
  <c r="M165" i="57"/>
  <c r="N165" i="57" s="1"/>
  <c r="P164" i="57"/>
  <c r="O164" i="57"/>
  <c r="M164" i="57"/>
  <c r="N164" i="57" s="1"/>
  <c r="P163" i="57"/>
  <c r="O163" i="57"/>
  <c r="M163" i="57"/>
  <c r="N163" i="57" s="1"/>
  <c r="P162" i="57"/>
  <c r="O162" i="57"/>
  <c r="M162" i="57"/>
  <c r="N162" i="57" s="1"/>
  <c r="P161" i="57"/>
  <c r="O161" i="57"/>
  <c r="M161" i="57"/>
  <c r="N161" i="57" s="1"/>
  <c r="P160" i="57"/>
  <c r="O160" i="57"/>
  <c r="M160" i="57"/>
  <c r="N160" i="57" s="1"/>
  <c r="P159" i="57"/>
  <c r="O159" i="57"/>
  <c r="M159" i="57"/>
  <c r="N159" i="57" s="1"/>
  <c r="P158" i="57"/>
  <c r="O158" i="57"/>
  <c r="M158" i="57"/>
  <c r="N158" i="57" s="1"/>
  <c r="P157" i="57"/>
  <c r="O157" i="57"/>
  <c r="M157" i="57"/>
  <c r="N157" i="57" s="1"/>
  <c r="P156" i="57"/>
  <c r="O156" i="57"/>
  <c r="M156" i="57"/>
  <c r="N156" i="57" s="1"/>
  <c r="P155" i="57"/>
  <c r="O155" i="57"/>
  <c r="M155" i="57"/>
  <c r="P154" i="57"/>
  <c r="O154" i="57"/>
  <c r="M154" i="57"/>
  <c r="N154" i="57" s="1"/>
  <c r="P153" i="57"/>
  <c r="O153" i="57"/>
  <c r="M153" i="57"/>
  <c r="P152" i="57"/>
  <c r="O152" i="57"/>
  <c r="M152" i="57"/>
  <c r="N152" i="57" s="1"/>
  <c r="P151" i="57"/>
  <c r="O151" i="57"/>
  <c r="M151" i="57"/>
  <c r="N151" i="57" s="1"/>
  <c r="P150" i="57"/>
  <c r="O150" i="57"/>
  <c r="M150" i="57"/>
  <c r="N150" i="57" s="1"/>
  <c r="P149" i="57"/>
  <c r="O149" i="57"/>
  <c r="M149" i="57"/>
  <c r="N149" i="57" s="1"/>
  <c r="P148" i="57"/>
  <c r="O148" i="57"/>
  <c r="M148" i="57"/>
  <c r="N148" i="57" s="1"/>
  <c r="P147" i="57"/>
  <c r="O147" i="57"/>
  <c r="M147" i="57"/>
  <c r="N147" i="57" s="1"/>
  <c r="P146" i="57"/>
  <c r="O146" i="57"/>
  <c r="M146" i="57"/>
  <c r="N146" i="57" s="1"/>
  <c r="P145" i="57"/>
  <c r="O145" i="57"/>
  <c r="M145" i="57"/>
  <c r="P144" i="57"/>
  <c r="O144" i="57"/>
  <c r="M144" i="57"/>
  <c r="N144" i="57" s="1"/>
  <c r="P143" i="57"/>
  <c r="O143" i="57"/>
  <c r="M143" i="57"/>
  <c r="N143" i="57" s="1"/>
  <c r="P142" i="57"/>
  <c r="O142" i="57"/>
  <c r="M142" i="57"/>
  <c r="N142" i="57" s="1"/>
  <c r="P141" i="57"/>
  <c r="O141" i="57"/>
  <c r="M141" i="57"/>
  <c r="P140" i="57"/>
  <c r="O140" i="57"/>
  <c r="M140" i="57"/>
  <c r="N140" i="57" s="1"/>
  <c r="P139" i="57"/>
  <c r="O139" i="57"/>
  <c r="M139" i="57"/>
  <c r="N139" i="57" s="1"/>
  <c r="N138" i="57"/>
  <c r="M138" i="57"/>
  <c r="P133" i="57"/>
  <c r="O133" i="57"/>
  <c r="M133" i="57"/>
  <c r="N133" i="57" s="1"/>
  <c r="P132" i="57"/>
  <c r="O132" i="57"/>
  <c r="M132" i="57"/>
  <c r="N132" i="57" s="1"/>
  <c r="P131" i="57"/>
  <c r="O131" i="57"/>
  <c r="M131" i="57"/>
  <c r="P130" i="57"/>
  <c r="O130" i="57"/>
  <c r="M130" i="57"/>
  <c r="N130" i="57" s="1"/>
  <c r="P129" i="57"/>
  <c r="O129" i="57"/>
  <c r="M129" i="57"/>
  <c r="N129" i="57" s="1"/>
  <c r="P128" i="57"/>
  <c r="O128" i="57"/>
  <c r="M128" i="57"/>
  <c r="N128" i="57" s="1"/>
  <c r="P124" i="57"/>
  <c r="O124" i="57"/>
  <c r="M124" i="57"/>
  <c r="N124" i="57" s="1"/>
  <c r="P123" i="57"/>
  <c r="O123" i="57"/>
  <c r="M123" i="57"/>
  <c r="N123" i="57" s="1"/>
  <c r="P122" i="57"/>
  <c r="O122" i="57"/>
  <c r="M122" i="57"/>
  <c r="N122" i="57" s="1"/>
  <c r="P121" i="57"/>
  <c r="O121" i="57"/>
  <c r="M121" i="57"/>
  <c r="N121" i="57" s="1"/>
  <c r="P120" i="57"/>
  <c r="O120" i="57"/>
  <c r="M120" i="57"/>
  <c r="P119" i="57"/>
  <c r="O119" i="57"/>
  <c r="M119" i="57"/>
  <c r="N119" i="57" s="1"/>
  <c r="P118" i="57"/>
  <c r="O118" i="57"/>
  <c r="M118" i="57"/>
  <c r="N118" i="57" s="1"/>
  <c r="P117" i="57"/>
  <c r="O117" i="57"/>
  <c r="M117" i="57"/>
  <c r="N117" i="57" s="1"/>
  <c r="P116" i="57"/>
  <c r="O116" i="57"/>
  <c r="M116" i="57"/>
  <c r="N116" i="57" s="1"/>
  <c r="P115" i="57"/>
  <c r="O115" i="57"/>
  <c r="M115" i="57"/>
  <c r="N115" i="57" s="1"/>
  <c r="P114" i="57"/>
  <c r="O114" i="57"/>
  <c r="M114" i="57"/>
  <c r="N114" i="57" s="1"/>
  <c r="P113" i="57"/>
  <c r="O113" i="57"/>
  <c r="M113" i="57"/>
  <c r="N113" i="57" s="1"/>
  <c r="P112" i="57"/>
  <c r="O112" i="57"/>
  <c r="M112" i="57"/>
  <c r="N112" i="57" s="1"/>
  <c r="P111" i="57"/>
  <c r="O111" i="57"/>
  <c r="M111" i="57"/>
  <c r="N111" i="57" s="1"/>
  <c r="P110" i="57"/>
  <c r="O110" i="57"/>
  <c r="M110" i="57"/>
  <c r="N110" i="57" s="1"/>
  <c r="P109" i="57"/>
  <c r="O109" i="57"/>
  <c r="M109" i="57"/>
  <c r="N109" i="57" s="1"/>
  <c r="P108" i="57"/>
  <c r="O108" i="57"/>
  <c r="M108" i="57"/>
  <c r="N108" i="57" s="1"/>
  <c r="P107" i="57"/>
  <c r="O107" i="57"/>
  <c r="M107" i="57"/>
  <c r="P106" i="57"/>
  <c r="O106" i="57"/>
  <c r="M106" i="57"/>
  <c r="N106" i="57" s="1"/>
  <c r="P105" i="57"/>
  <c r="O105" i="57"/>
  <c r="M105" i="57"/>
  <c r="N105" i="57" s="1"/>
  <c r="P104" i="57"/>
  <c r="O104" i="57"/>
  <c r="M104" i="57"/>
  <c r="N104" i="57" s="1"/>
  <c r="P103" i="57"/>
  <c r="O103" i="57"/>
  <c r="M103" i="57"/>
  <c r="N103" i="57" s="1"/>
  <c r="P102" i="57"/>
  <c r="O102" i="57"/>
  <c r="M102" i="57"/>
  <c r="N102" i="57" s="1"/>
  <c r="P101" i="57"/>
  <c r="O101" i="57"/>
  <c r="M101" i="57"/>
  <c r="P100" i="57"/>
  <c r="O100" i="57"/>
  <c r="M100" i="57"/>
  <c r="N100" i="57" s="1"/>
  <c r="P99" i="57"/>
  <c r="O99" i="57"/>
  <c r="M99" i="57"/>
  <c r="N99" i="57" s="1"/>
  <c r="P98" i="57"/>
  <c r="O98" i="57"/>
  <c r="M98" i="57"/>
  <c r="N98" i="57" s="1"/>
  <c r="P97" i="57"/>
  <c r="O97" i="57"/>
  <c r="M97" i="57"/>
  <c r="N97" i="57" s="1"/>
  <c r="P96" i="57"/>
  <c r="O96" i="57"/>
  <c r="M96" i="57"/>
  <c r="N96" i="57" s="1"/>
  <c r="P95" i="57"/>
  <c r="O95" i="57"/>
  <c r="M95" i="57"/>
  <c r="N95" i="57" s="1"/>
  <c r="P94" i="57"/>
  <c r="O94" i="57"/>
  <c r="M94" i="57"/>
  <c r="N94" i="57" s="1"/>
  <c r="P93" i="57"/>
  <c r="O93" i="57"/>
  <c r="M93" i="57"/>
  <c r="N93" i="57" s="1"/>
  <c r="P92" i="57"/>
  <c r="O92" i="57"/>
  <c r="M92" i="57"/>
  <c r="N92" i="57" s="1"/>
  <c r="P91" i="57"/>
  <c r="O91" i="57"/>
  <c r="M91" i="57"/>
  <c r="N91" i="57" s="1"/>
  <c r="P90" i="57"/>
  <c r="O90" i="57"/>
  <c r="M90" i="57"/>
  <c r="N90" i="57" s="1"/>
  <c r="P89" i="57"/>
  <c r="O89" i="57"/>
  <c r="M89" i="57"/>
  <c r="N89" i="57" s="1"/>
  <c r="P88" i="57"/>
  <c r="O88" i="57"/>
  <c r="M88" i="57"/>
  <c r="P87" i="57"/>
  <c r="O87" i="57"/>
  <c r="M87" i="57"/>
  <c r="N87" i="57" s="1"/>
  <c r="P86" i="57"/>
  <c r="O86" i="57"/>
  <c r="M86" i="57"/>
  <c r="N86" i="57" s="1"/>
  <c r="P85" i="57"/>
  <c r="O85" i="57"/>
  <c r="M85" i="57"/>
  <c r="N85" i="57" s="1"/>
  <c r="P84" i="57"/>
  <c r="O84" i="57"/>
  <c r="M84" i="57"/>
  <c r="N84" i="57" s="1"/>
  <c r="P83" i="57"/>
  <c r="O83" i="57"/>
  <c r="M83" i="57"/>
  <c r="N83" i="57" s="1"/>
  <c r="P82" i="57"/>
  <c r="O82" i="57"/>
  <c r="M82" i="57"/>
  <c r="N82" i="57" s="1"/>
  <c r="P81" i="57"/>
  <c r="O81" i="57"/>
  <c r="M81" i="57"/>
  <c r="N81" i="57" s="1"/>
  <c r="P80" i="57"/>
  <c r="O80" i="57"/>
  <c r="M80" i="57"/>
  <c r="N80" i="57" s="1"/>
  <c r="P79" i="57"/>
  <c r="O79" i="57"/>
  <c r="M79" i="57"/>
  <c r="N79" i="57" s="1"/>
  <c r="P78" i="57"/>
  <c r="O78" i="57"/>
  <c r="M78" i="57"/>
  <c r="N78" i="57" s="1"/>
  <c r="P77" i="57"/>
  <c r="O77" i="57"/>
  <c r="M77" i="57"/>
  <c r="N77" i="57" s="1"/>
  <c r="P76" i="57"/>
  <c r="O76" i="57"/>
  <c r="M76" i="57"/>
  <c r="N76" i="57" s="1"/>
  <c r="P75" i="57"/>
  <c r="O75" i="57"/>
  <c r="M75" i="57"/>
  <c r="N75" i="57" s="1"/>
  <c r="P74" i="57"/>
  <c r="O74" i="57"/>
  <c r="M74" i="57"/>
  <c r="N74" i="57" s="1"/>
  <c r="P73" i="57"/>
  <c r="O73" i="57"/>
  <c r="M73" i="57"/>
  <c r="P72" i="57"/>
  <c r="O72" i="57"/>
  <c r="M72" i="57"/>
  <c r="N72" i="57" s="1"/>
  <c r="P71" i="57"/>
  <c r="O71" i="57"/>
  <c r="M71" i="57"/>
  <c r="P70" i="57"/>
  <c r="O70" i="57"/>
  <c r="M70" i="57"/>
  <c r="N70" i="57" s="1"/>
  <c r="P69" i="57"/>
  <c r="O69" i="57"/>
  <c r="M69" i="57"/>
  <c r="N69" i="57" s="1"/>
  <c r="P68" i="57"/>
  <c r="O68" i="57"/>
  <c r="M68" i="57"/>
  <c r="N68" i="57" s="1"/>
  <c r="P67" i="57"/>
  <c r="O67" i="57"/>
  <c r="M67" i="57"/>
  <c r="N67" i="57" s="1"/>
  <c r="P66" i="57"/>
  <c r="O66" i="57"/>
  <c r="M66" i="57"/>
  <c r="N66" i="57" s="1"/>
  <c r="P65" i="57"/>
  <c r="O65" i="57"/>
  <c r="M65" i="57"/>
  <c r="P64" i="57"/>
  <c r="O64" i="57"/>
  <c r="M64" i="57"/>
  <c r="N64" i="57" s="1"/>
  <c r="P63" i="57"/>
  <c r="O63" i="57"/>
  <c r="M63" i="57"/>
  <c r="P59" i="57"/>
  <c r="O59" i="57"/>
  <c r="M59" i="57"/>
  <c r="N59" i="57" s="1"/>
  <c r="P58" i="57"/>
  <c r="O58" i="57"/>
  <c r="M58" i="57"/>
  <c r="N58" i="57" s="1"/>
  <c r="P57" i="57"/>
  <c r="O57" i="57"/>
  <c r="M57" i="57"/>
  <c r="N57" i="57" s="1"/>
  <c r="P56" i="57"/>
  <c r="O56" i="57"/>
  <c r="M56" i="57"/>
  <c r="N56" i="57" s="1"/>
  <c r="P55" i="57"/>
  <c r="O55" i="57"/>
  <c r="M55" i="57"/>
  <c r="N55" i="57" s="1"/>
  <c r="P54" i="57"/>
  <c r="O54" i="57"/>
  <c r="M54" i="57"/>
  <c r="N54" i="57" s="1"/>
  <c r="P53" i="57"/>
  <c r="O53" i="57"/>
  <c r="M53" i="57"/>
  <c r="N53" i="57" s="1"/>
  <c r="P52" i="57"/>
  <c r="O52" i="57"/>
  <c r="M52" i="57"/>
  <c r="N52" i="57" s="1"/>
  <c r="P51" i="57"/>
  <c r="O51" i="57"/>
  <c r="M51" i="57"/>
  <c r="N51" i="57" s="1"/>
  <c r="P50" i="57"/>
  <c r="O50" i="57"/>
  <c r="M50" i="57"/>
  <c r="N50" i="57" s="1"/>
  <c r="P49" i="57"/>
  <c r="O49" i="57"/>
  <c r="M49" i="57"/>
  <c r="N49" i="57" s="1"/>
  <c r="P48" i="57"/>
  <c r="O48" i="57"/>
  <c r="M48" i="57"/>
  <c r="N48" i="57" s="1"/>
  <c r="P47" i="57"/>
  <c r="O47" i="57"/>
  <c r="M47" i="57"/>
  <c r="N47" i="57" s="1"/>
  <c r="P46" i="57"/>
  <c r="O46" i="57"/>
  <c r="M46" i="57"/>
  <c r="N46" i="57" s="1"/>
  <c r="P45" i="57"/>
  <c r="O45" i="57"/>
  <c r="M45" i="57"/>
  <c r="N45" i="57" s="1"/>
  <c r="P44" i="57"/>
  <c r="O44" i="57"/>
  <c r="M44" i="57"/>
  <c r="N44" i="57" s="1"/>
  <c r="P43" i="57"/>
  <c r="O43" i="57"/>
  <c r="M43" i="57"/>
  <c r="N43" i="57" s="1"/>
  <c r="P42" i="57"/>
  <c r="O42" i="57"/>
  <c r="M42" i="57"/>
  <c r="N42" i="57" s="1"/>
  <c r="P41" i="57"/>
  <c r="O41" i="57"/>
  <c r="M41" i="57"/>
  <c r="N41" i="57" s="1"/>
  <c r="P40" i="57"/>
  <c r="O40" i="57"/>
  <c r="M40" i="57"/>
  <c r="N40" i="57" s="1"/>
  <c r="P39" i="57"/>
  <c r="O39" i="57"/>
  <c r="M39" i="57"/>
  <c r="N39" i="57" s="1"/>
  <c r="P38" i="57"/>
  <c r="O38" i="57"/>
  <c r="M38" i="57"/>
  <c r="N38" i="57" s="1"/>
  <c r="P37" i="57"/>
  <c r="O37" i="57"/>
  <c r="M37" i="57"/>
  <c r="N37" i="57" s="1"/>
  <c r="P36" i="57"/>
  <c r="O36" i="57"/>
  <c r="M36" i="57"/>
  <c r="N36" i="57" s="1"/>
  <c r="P35" i="57"/>
  <c r="O35" i="57"/>
  <c r="M35" i="57"/>
  <c r="N35" i="57" s="1"/>
  <c r="P34" i="57"/>
  <c r="O34" i="57"/>
  <c r="M34" i="57"/>
  <c r="N34" i="57" s="1"/>
  <c r="P33" i="57"/>
  <c r="O33" i="57"/>
  <c r="M33" i="57"/>
  <c r="N33" i="57" s="1"/>
  <c r="P32" i="57"/>
  <c r="O32" i="57"/>
  <c r="M32" i="57"/>
  <c r="N32" i="57" s="1"/>
  <c r="P31" i="57"/>
  <c r="O31" i="57"/>
  <c r="M31" i="57"/>
  <c r="N31" i="57" s="1"/>
  <c r="P30" i="57"/>
  <c r="O30" i="57"/>
  <c r="M30" i="57"/>
  <c r="N30" i="57" s="1"/>
  <c r="P29" i="57"/>
  <c r="O29" i="57"/>
  <c r="M29" i="57"/>
  <c r="N29" i="57" s="1"/>
  <c r="P28" i="57"/>
  <c r="O28" i="57"/>
  <c r="M28" i="57"/>
  <c r="N28" i="57" s="1"/>
  <c r="P27" i="57"/>
  <c r="O27" i="57"/>
  <c r="M27" i="57"/>
  <c r="N27" i="57" s="1"/>
  <c r="P26" i="57"/>
  <c r="O26" i="57"/>
  <c r="M26" i="57"/>
  <c r="N26" i="57" s="1"/>
  <c r="P25" i="57"/>
  <c r="O25" i="57"/>
  <c r="M25" i="57"/>
  <c r="N25" i="57" s="1"/>
  <c r="P24" i="57"/>
  <c r="O24" i="57"/>
  <c r="M24" i="57"/>
  <c r="N24" i="57" s="1"/>
  <c r="P23" i="57"/>
  <c r="O23" i="57"/>
  <c r="M23" i="57"/>
  <c r="N23" i="57" s="1"/>
  <c r="P22" i="57"/>
  <c r="O22" i="57"/>
  <c r="M22" i="57"/>
  <c r="N22" i="57" s="1"/>
  <c r="P21" i="57"/>
  <c r="O21" i="57"/>
  <c r="M21" i="57"/>
  <c r="N21" i="57" s="1"/>
  <c r="P20" i="57"/>
  <c r="O20" i="57"/>
  <c r="M20" i="57"/>
  <c r="N20" i="57" s="1"/>
  <c r="P19" i="57"/>
  <c r="O19" i="57"/>
  <c r="M19" i="57"/>
  <c r="N19" i="57" s="1"/>
  <c r="P18" i="57"/>
  <c r="O18" i="57"/>
  <c r="M18" i="57"/>
  <c r="P14" i="57"/>
  <c r="O14" i="57"/>
  <c r="M14" i="57"/>
  <c r="N14" i="57" s="1"/>
  <c r="P13" i="57"/>
  <c r="O13" i="57"/>
  <c r="M13" i="57"/>
  <c r="N13" i="57" s="1"/>
  <c r="P12" i="57"/>
  <c r="O12" i="57"/>
  <c r="M12" i="57"/>
  <c r="N12" i="57" s="1"/>
  <c r="P11" i="57"/>
  <c r="O11" i="57"/>
  <c r="M11" i="57"/>
  <c r="P10" i="57"/>
  <c r="O10" i="57"/>
  <c r="M10" i="57"/>
  <c r="N10" i="57" s="1"/>
  <c r="P9" i="57"/>
  <c r="O9" i="57"/>
  <c r="M9" i="57"/>
  <c r="P8" i="57"/>
  <c r="O8" i="57"/>
  <c r="M8" i="57"/>
  <c r="N8" i="57" s="1"/>
  <c r="P7" i="57"/>
  <c r="O7" i="57"/>
  <c r="M7" i="57"/>
  <c r="N7" i="57" s="1"/>
  <c r="P6" i="57"/>
  <c r="O6" i="57"/>
  <c r="M6" i="57"/>
  <c r="N6" i="57" s="1"/>
  <c r="P5" i="57"/>
  <c r="O5" i="57"/>
  <c r="M5" i="57"/>
  <c r="N3" i="57"/>
  <c r="M3" i="57"/>
  <c r="R41" i="56"/>
  <c r="Q41" i="56"/>
  <c r="O41" i="56"/>
  <c r="H41" i="56"/>
  <c r="G41" i="56"/>
  <c r="AA41" i="56" s="1"/>
  <c r="R37" i="56"/>
  <c r="R5" i="54" s="1"/>
  <c r="N37" i="56"/>
  <c r="M37" i="56"/>
  <c r="L37" i="56"/>
  <c r="H37" i="56"/>
  <c r="H5" i="52" s="1"/>
  <c r="R36" i="56"/>
  <c r="Q36" i="56"/>
  <c r="P36" i="56"/>
  <c r="O36" i="56"/>
  <c r="H36" i="56"/>
  <c r="G36" i="56"/>
  <c r="AA33" i="56"/>
  <c r="AA36" i="56" s="1"/>
  <c r="Z36" i="56" s="1"/>
  <c r="A32" i="56"/>
  <c r="AE28" i="56"/>
  <c r="Y28" i="56"/>
  <c r="U28" i="56"/>
  <c r="T28" i="56"/>
  <c r="Q28" i="56"/>
  <c r="O28" i="56"/>
  <c r="K28" i="56"/>
  <c r="G28" i="56"/>
  <c r="AA28" i="56" s="1"/>
  <c r="AE27" i="56"/>
  <c r="Y27" i="56"/>
  <c r="U27" i="56"/>
  <c r="T27" i="56"/>
  <c r="Q27" i="56"/>
  <c r="O27" i="56"/>
  <c r="K27" i="56"/>
  <c r="G27" i="56"/>
  <c r="AA27" i="56" s="1"/>
  <c r="AE26" i="56"/>
  <c r="Y26" i="56"/>
  <c r="U26" i="56"/>
  <c r="T26" i="56"/>
  <c r="Q26" i="56"/>
  <c r="O26" i="56"/>
  <c r="K26" i="56"/>
  <c r="G26" i="56"/>
  <c r="AA26" i="56" s="1"/>
  <c r="AE25" i="56"/>
  <c r="Y25" i="56"/>
  <c r="U25" i="56"/>
  <c r="T25" i="56"/>
  <c r="Q25" i="56"/>
  <c r="O25" i="56"/>
  <c r="K25" i="56"/>
  <c r="G25" i="56"/>
  <c r="AA25" i="56" s="1"/>
  <c r="AE24" i="56"/>
  <c r="Y24" i="56"/>
  <c r="U24" i="56"/>
  <c r="T24" i="56"/>
  <c r="Q24" i="56"/>
  <c r="O24" i="56"/>
  <c r="K24" i="56"/>
  <c r="G24" i="56"/>
  <c r="AA24" i="56" s="1"/>
  <c r="AE23" i="56"/>
  <c r="Y23" i="56"/>
  <c r="U23" i="56"/>
  <c r="T23" i="56"/>
  <c r="Q23" i="56"/>
  <c r="O23" i="56"/>
  <c r="K23" i="56"/>
  <c r="G23" i="56"/>
  <c r="AA23" i="56" s="1"/>
  <c r="AE22" i="56"/>
  <c r="Y22" i="56"/>
  <c r="U22" i="56"/>
  <c r="T22" i="56"/>
  <c r="Q22" i="56"/>
  <c r="O22" i="56"/>
  <c r="K22" i="56"/>
  <c r="G22" i="56"/>
  <c r="AE21" i="56"/>
  <c r="Y21" i="56"/>
  <c r="U21" i="56"/>
  <c r="T21" i="56"/>
  <c r="Q21" i="56"/>
  <c r="O21" i="56"/>
  <c r="K21" i="56"/>
  <c r="G21" i="56"/>
  <c r="AA21" i="56" s="1"/>
  <c r="AE20" i="56"/>
  <c r="Y20" i="56"/>
  <c r="U20" i="56"/>
  <c r="T20" i="56"/>
  <c r="Q20" i="56"/>
  <c r="O20" i="56"/>
  <c r="K20" i="56"/>
  <c r="G20" i="56"/>
  <c r="AA20" i="56" s="1"/>
  <c r="AE19" i="56"/>
  <c r="Y19" i="56"/>
  <c r="U19" i="56"/>
  <c r="T19" i="56"/>
  <c r="Q19" i="56"/>
  <c r="O19" i="56"/>
  <c r="K19" i="56"/>
  <c r="G19" i="56"/>
  <c r="AA19" i="56" s="1"/>
  <c r="AE18" i="56"/>
  <c r="Y18" i="56"/>
  <c r="U18" i="56"/>
  <c r="T18" i="56"/>
  <c r="Q18" i="56"/>
  <c r="O18" i="56"/>
  <c r="K18" i="56"/>
  <c r="G18" i="56"/>
  <c r="AA18" i="56" s="1"/>
  <c r="AE17" i="56"/>
  <c r="Y17" i="56"/>
  <c r="U17" i="56"/>
  <c r="T17" i="56"/>
  <c r="Q17" i="56"/>
  <c r="O17" i="56"/>
  <c r="K17" i="56"/>
  <c r="G17" i="56"/>
  <c r="AA17" i="56" s="1"/>
  <c r="AE16" i="56"/>
  <c r="Y16" i="56"/>
  <c r="U16" i="56"/>
  <c r="T16" i="56"/>
  <c r="Q16" i="56"/>
  <c r="O16" i="56"/>
  <c r="K16" i="56"/>
  <c r="G16" i="56"/>
  <c r="AA16" i="56" s="1"/>
  <c r="AE15" i="56"/>
  <c r="Y15" i="56"/>
  <c r="U15" i="56"/>
  <c r="T15" i="56"/>
  <c r="Q15" i="56"/>
  <c r="O15" i="56"/>
  <c r="K15" i="56"/>
  <c r="G15" i="56"/>
  <c r="AA15" i="56" s="1"/>
  <c r="AE14" i="56"/>
  <c r="Y14" i="56"/>
  <c r="U14" i="56"/>
  <c r="T14" i="56"/>
  <c r="Q14" i="56"/>
  <c r="O14" i="56"/>
  <c r="K14" i="56"/>
  <c r="G14" i="56"/>
  <c r="AA14" i="56" s="1"/>
  <c r="AE13" i="56"/>
  <c r="Y13" i="56"/>
  <c r="U13" i="56"/>
  <c r="T13" i="56"/>
  <c r="Q13" i="56"/>
  <c r="O13" i="56"/>
  <c r="K13" i="56"/>
  <c r="G13" i="56"/>
  <c r="AA13" i="56" s="1"/>
  <c r="AE12" i="56"/>
  <c r="Y12" i="56"/>
  <c r="U12" i="56"/>
  <c r="T12" i="56"/>
  <c r="Q12" i="56"/>
  <c r="O12" i="56"/>
  <c r="K12" i="56"/>
  <c r="G12" i="56"/>
  <c r="AA12" i="56" s="1"/>
  <c r="AE11" i="56"/>
  <c r="Y11" i="56"/>
  <c r="U11" i="56"/>
  <c r="T11" i="56"/>
  <c r="Q11" i="56"/>
  <c r="O11" i="56"/>
  <c r="K11" i="56"/>
  <c r="G11" i="56"/>
  <c r="AA11" i="56" s="1"/>
  <c r="AE10" i="56"/>
  <c r="Y10" i="56"/>
  <c r="U10" i="56"/>
  <c r="T10" i="56"/>
  <c r="Q10" i="56"/>
  <c r="O10" i="56"/>
  <c r="K10" i="56"/>
  <c r="G10" i="56"/>
  <c r="AE9" i="56"/>
  <c r="Y9" i="56"/>
  <c r="U9" i="56"/>
  <c r="T9" i="56"/>
  <c r="Q9" i="56"/>
  <c r="O9" i="56"/>
  <c r="K9" i="56"/>
  <c r="G9" i="56"/>
  <c r="AA9" i="56" s="1"/>
  <c r="AE8" i="56"/>
  <c r="Y8" i="56"/>
  <c r="U8" i="56"/>
  <c r="T8" i="56"/>
  <c r="Q8" i="56"/>
  <c r="O8" i="56"/>
  <c r="K8" i="56"/>
  <c r="G8" i="56"/>
  <c r="AA8" i="56" s="1"/>
  <c r="AE7" i="56"/>
  <c r="Y7" i="56"/>
  <c r="U7" i="56"/>
  <c r="T7" i="56"/>
  <c r="Q7" i="56"/>
  <c r="O7" i="56"/>
  <c r="K7" i="56"/>
  <c r="G7" i="56"/>
  <c r="AA7" i="56" s="1"/>
  <c r="AE6" i="56"/>
  <c r="Y6" i="56"/>
  <c r="U6" i="56"/>
  <c r="T6" i="56"/>
  <c r="Q6" i="56"/>
  <c r="O6" i="56"/>
  <c r="K6" i="56"/>
  <c r="G6" i="56"/>
  <c r="AA6" i="56" s="1"/>
  <c r="AE5" i="56"/>
  <c r="Y5" i="56"/>
  <c r="U5" i="56"/>
  <c r="T5" i="56"/>
  <c r="Q5" i="56"/>
  <c r="O5" i="56"/>
  <c r="K5" i="56"/>
  <c r="G5" i="56"/>
  <c r="AA5" i="56" s="1"/>
  <c r="Y4" i="56"/>
  <c r="W4" i="56"/>
  <c r="V4" i="56"/>
  <c r="U4" i="56"/>
  <c r="T4" i="56"/>
  <c r="S4" i="56"/>
  <c r="E4" i="56"/>
  <c r="D4" i="56"/>
  <c r="Y3" i="56"/>
  <c r="W3" i="56"/>
  <c r="V3" i="56"/>
  <c r="U3" i="56"/>
  <c r="T3" i="56"/>
  <c r="S3" i="56"/>
  <c r="E3" i="56"/>
  <c r="D3" i="56"/>
  <c r="Y2" i="56"/>
  <c r="X2" i="56"/>
  <c r="V2" i="56"/>
  <c r="U2" i="56"/>
  <c r="T2" i="56"/>
  <c r="S2" i="56"/>
  <c r="E2" i="56"/>
  <c r="D2" i="56"/>
  <c r="G1851" i="55"/>
  <c r="F1851" i="55"/>
  <c r="E1851" i="55"/>
  <c r="G1850" i="55"/>
  <c r="F1850" i="55"/>
  <c r="E1850" i="55"/>
  <c r="N1844" i="55"/>
  <c r="L1844" i="55"/>
  <c r="N1843" i="55"/>
  <c r="L1843" i="55"/>
  <c r="M1843" i="55" s="1"/>
  <c r="N1842" i="55"/>
  <c r="L1842" i="55"/>
  <c r="Z1842" i="55" s="1"/>
  <c r="N1841" i="55"/>
  <c r="L1841" i="55"/>
  <c r="N1840" i="55"/>
  <c r="L1840" i="55"/>
  <c r="V1840" i="55" s="1"/>
  <c r="N1839" i="55"/>
  <c r="L1839" i="55"/>
  <c r="M1839" i="55" s="1"/>
  <c r="N1838" i="55"/>
  <c r="L1838" i="55"/>
  <c r="N1837" i="55"/>
  <c r="L1837" i="55"/>
  <c r="M1837" i="55" s="1"/>
  <c r="N1836" i="55"/>
  <c r="L1836" i="55"/>
  <c r="N1835" i="55"/>
  <c r="L1835" i="55"/>
  <c r="AA1835" i="55" s="1"/>
  <c r="N1834" i="55"/>
  <c r="L1834" i="55"/>
  <c r="N1833" i="55"/>
  <c r="L1833" i="55"/>
  <c r="N1832" i="55"/>
  <c r="L1832" i="55"/>
  <c r="N1831" i="55"/>
  <c r="L1831" i="55"/>
  <c r="M1831" i="55" s="1"/>
  <c r="N1830" i="55"/>
  <c r="L1830" i="55"/>
  <c r="V1830" i="55" s="1"/>
  <c r="N1829" i="55"/>
  <c r="L1829" i="55"/>
  <c r="N1828" i="55"/>
  <c r="L1828" i="55"/>
  <c r="X1828" i="55" s="1"/>
  <c r="N1827" i="55"/>
  <c r="L1827" i="55"/>
  <c r="N1826" i="55"/>
  <c r="L1826" i="55"/>
  <c r="N1825" i="55"/>
  <c r="L1825" i="55"/>
  <c r="T1825" i="55" s="1"/>
  <c r="N1824" i="55"/>
  <c r="L1824" i="55"/>
  <c r="N1823" i="55"/>
  <c r="L1823" i="55"/>
  <c r="V1823" i="55" s="1"/>
  <c r="N1822" i="55"/>
  <c r="L1822" i="55"/>
  <c r="N1821" i="55"/>
  <c r="L1821" i="55"/>
  <c r="V1821" i="55" s="1"/>
  <c r="N1820" i="55"/>
  <c r="L1820" i="55"/>
  <c r="N1819" i="55"/>
  <c r="L1819" i="55"/>
  <c r="N1818" i="55"/>
  <c r="L1818" i="55"/>
  <c r="N1817" i="55"/>
  <c r="L1817" i="55"/>
  <c r="M1817" i="55" s="1"/>
  <c r="N1816" i="55"/>
  <c r="L1816" i="55"/>
  <c r="X1816" i="55" s="1"/>
  <c r="N1815" i="55"/>
  <c r="L1815" i="55"/>
  <c r="N1814" i="55"/>
  <c r="L1814" i="55"/>
  <c r="N1813" i="55"/>
  <c r="L1813" i="55"/>
  <c r="AA1813" i="55" s="1"/>
  <c r="N1812" i="55"/>
  <c r="L1812" i="55"/>
  <c r="U1812" i="55" s="1"/>
  <c r="N1811" i="55"/>
  <c r="L1811" i="55"/>
  <c r="T1811" i="55" s="1"/>
  <c r="N1810" i="55"/>
  <c r="L1810" i="55"/>
  <c r="N1809" i="55"/>
  <c r="L1809" i="55"/>
  <c r="AA1809" i="55" s="1"/>
  <c r="N1808" i="55"/>
  <c r="L1808" i="55"/>
  <c r="N1807" i="55"/>
  <c r="L1807" i="55"/>
  <c r="N1806" i="55"/>
  <c r="L1806" i="55"/>
  <c r="N1805" i="55"/>
  <c r="L1805" i="55"/>
  <c r="N1804" i="55"/>
  <c r="L1804" i="55"/>
  <c r="N1803" i="55"/>
  <c r="L1803" i="55"/>
  <c r="T1803" i="55" s="1"/>
  <c r="N1802" i="55"/>
  <c r="L1802" i="55"/>
  <c r="AA1802" i="55" s="1"/>
  <c r="N1801" i="55"/>
  <c r="L1801" i="55"/>
  <c r="Z1801" i="55" s="1"/>
  <c r="N1800" i="55"/>
  <c r="L1800" i="55"/>
  <c r="N1799" i="55"/>
  <c r="L1799" i="55"/>
  <c r="T1799" i="55" s="1"/>
  <c r="N1798" i="55"/>
  <c r="L1798" i="55"/>
  <c r="N1797" i="55"/>
  <c r="L1797" i="55"/>
  <c r="AA1797" i="55" s="1"/>
  <c r="N1796" i="55"/>
  <c r="L1796" i="55"/>
  <c r="W1796" i="55" s="1"/>
  <c r="N1795" i="55"/>
  <c r="L1795" i="55"/>
  <c r="N1794" i="55"/>
  <c r="L1794" i="55"/>
  <c r="N1793" i="55"/>
  <c r="L1793" i="55"/>
  <c r="V1793" i="55" s="1"/>
  <c r="N1792" i="55"/>
  <c r="L1792" i="55"/>
  <c r="N1791" i="55"/>
  <c r="L1791" i="55"/>
  <c r="N1790" i="55"/>
  <c r="L1790" i="55"/>
  <c r="N1789" i="55"/>
  <c r="L1789" i="55"/>
  <c r="AA1789" i="55" s="1"/>
  <c r="N1788" i="55"/>
  <c r="L1788" i="55"/>
  <c r="N1787" i="55"/>
  <c r="L1787" i="55"/>
  <c r="N1786" i="55"/>
  <c r="L1786" i="55"/>
  <c r="N1785" i="55"/>
  <c r="L1785" i="55"/>
  <c r="Y1785" i="55" s="1"/>
  <c r="N1784" i="55"/>
  <c r="L1784" i="55"/>
  <c r="N1783" i="55"/>
  <c r="L1783" i="55"/>
  <c r="N1782" i="55"/>
  <c r="L1782" i="55"/>
  <c r="V1782" i="55" s="1"/>
  <c r="N1781" i="55"/>
  <c r="L1781" i="55"/>
  <c r="T1781" i="55" s="1"/>
  <c r="N1780" i="55"/>
  <c r="L1780" i="55"/>
  <c r="N1779" i="55"/>
  <c r="L1779" i="55"/>
  <c r="W1779" i="55" s="1"/>
  <c r="N1778" i="55"/>
  <c r="L1778" i="55"/>
  <c r="N1777" i="55"/>
  <c r="L1777" i="55"/>
  <c r="M1777" i="55" s="1"/>
  <c r="N1776" i="55"/>
  <c r="L1776" i="55"/>
  <c r="M1776" i="55" s="1"/>
  <c r="N1775" i="55"/>
  <c r="L1775" i="55"/>
  <c r="N1774" i="55"/>
  <c r="L1774" i="55"/>
  <c r="Y1774" i="55" s="1"/>
  <c r="N1773" i="55"/>
  <c r="L1773" i="55"/>
  <c r="Y1773" i="55" s="1"/>
  <c r="N1772" i="55"/>
  <c r="L1772" i="55"/>
  <c r="AA1772" i="55" s="1"/>
  <c r="N1771" i="55"/>
  <c r="L1771" i="55"/>
  <c r="AA1771" i="55" s="1"/>
  <c r="N1770" i="55"/>
  <c r="L1770" i="55"/>
  <c r="N1769" i="55"/>
  <c r="L1769" i="55"/>
  <c r="T1769" i="55" s="1"/>
  <c r="N1768" i="55"/>
  <c r="L1768" i="55"/>
  <c r="N1767" i="55"/>
  <c r="L1767" i="55"/>
  <c r="W1767" i="55" s="1"/>
  <c r="N1766" i="55"/>
  <c r="L1766" i="55"/>
  <c r="T1766" i="55" s="1"/>
  <c r="N1765" i="55"/>
  <c r="L1765" i="55"/>
  <c r="Z1765" i="55" s="1"/>
  <c r="N1764" i="55"/>
  <c r="L1764" i="55"/>
  <c r="N1763" i="55"/>
  <c r="L1763" i="55"/>
  <c r="N1762" i="55"/>
  <c r="L1762" i="55"/>
  <c r="Z1762" i="55" s="1"/>
  <c r="N1761" i="55"/>
  <c r="L1761" i="55"/>
  <c r="T1761" i="55" s="1"/>
  <c r="N1760" i="55"/>
  <c r="L1760" i="55"/>
  <c r="N1759" i="55"/>
  <c r="L1759" i="55"/>
  <c r="N1758" i="55"/>
  <c r="L1758" i="55"/>
  <c r="N1757" i="55"/>
  <c r="L1757" i="55"/>
  <c r="N1756" i="55"/>
  <c r="L1756" i="55"/>
  <c r="N1755" i="55"/>
  <c r="L1755" i="55"/>
  <c r="N1754" i="55"/>
  <c r="L1754" i="55"/>
  <c r="W1754" i="55" s="1"/>
  <c r="N1753" i="55"/>
  <c r="L1753" i="55"/>
  <c r="V1753" i="55" s="1"/>
  <c r="N1752" i="55"/>
  <c r="L1752" i="55"/>
  <c r="M1752" i="55" s="1"/>
  <c r="N1751" i="55"/>
  <c r="L1751" i="55"/>
  <c r="N1750" i="55"/>
  <c r="L1750" i="55"/>
  <c r="N1749" i="55"/>
  <c r="L1749" i="55"/>
  <c r="U1749" i="55" s="1"/>
  <c r="N1748" i="55"/>
  <c r="L1748" i="55"/>
  <c r="N1747" i="55"/>
  <c r="L1747" i="55"/>
  <c r="Y1747" i="55" s="1"/>
  <c r="N1746" i="55"/>
  <c r="L1746" i="55"/>
  <c r="N1745" i="55"/>
  <c r="L1745" i="55"/>
  <c r="U1745" i="55" s="1"/>
  <c r="N1744" i="55"/>
  <c r="L1744" i="55"/>
  <c r="N1743" i="55"/>
  <c r="L1743" i="55"/>
  <c r="N1742" i="55"/>
  <c r="L1742" i="55"/>
  <c r="N1741" i="55"/>
  <c r="L1741" i="55"/>
  <c r="U1741" i="55" s="1"/>
  <c r="N1740" i="55"/>
  <c r="L1740" i="55"/>
  <c r="M1740" i="55" s="1"/>
  <c r="N1739" i="55"/>
  <c r="L1739" i="55"/>
  <c r="N1738" i="55"/>
  <c r="L1738" i="55"/>
  <c r="N1737" i="55"/>
  <c r="L1737" i="55"/>
  <c r="N1736" i="55"/>
  <c r="L1736" i="55"/>
  <c r="U1736" i="55" s="1"/>
  <c r="N1735" i="55"/>
  <c r="L1735" i="55"/>
  <c r="N1734" i="55"/>
  <c r="L1734" i="55"/>
  <c r="M1734" i="55" s="1"/>
  <c r="N1733" i="55"/>
  <c r="L1733" i="55"/>
  <c r="N1732" i="55"/>
  <c r="L1732" i="55"/>
  <c r="X1732" i="55" s="1"/>
  <c r="N1731" i="55"/>
  <c r="L1731" i="55"/>
  <c r="N1730" i="55"/>
  <c r="L1730" i="55"/>
  <c r="N1729" i="55"/>
  <c r="L1729" i="55"/>
  <c r="W1729" i="55" s="1"/>
  <c r="N1728" i="55"/>
  <c r="L1728" i="55"/>
  <c r="N1727" i="55"/>
  <c r="L1727" i="55"/>
  <c r="N1726" i="55"/>
  <c r="L1726" i="55"/>
  <c r="T1726" i="55" s="1"/>
  <c r="N1725" i="55"/>
  <c r="L1725" i="55"/>
  <c r="V1725" i="55" s="1"/>
  <c r="N1724" i="55"/>
  <c r="L1724" i="55"/>
  <c r="N1723" i="55"/>
  <c r="L1723" i="55"/>
  <c r="Z1723" i="55" s="1"/>
  <c r="N1722" i="55"/>
  <c r="L1722" i="55"/>
  <c r="N1721" i="55"/>
  <c r="L1721" i="55"/>
  <c r="V1721" i="55" s="1"/>
  <c r="N1720" i="55"/>
  <c r="L1720" i="55"/>
  <c r="AA1720" i="55" s="1"/>
  <c r="N1719" i="55"/>
  <c r="L1719" i="55"/>
  <c r="M1719" i="55" s="1"/>
  <c r="M1718" i="55"/>
  <c r="AA1717" i="55"/>
  <c r="Z1717" i="55"/>
  <c r="Y1717" i="55"/>
  <c r="X1717" i="55"/>
  <c r="W1717" i="55"/>
  <c r="V1717" i="55"/>
  <c r="U1717" i="55"/>
  <c r="T1717" i="55"/>
  <c r="M1716" i="55"/>
  <c r="N1714" i="55"/>
  <c r="L1714" i="55"/>
  <c r="N1713" i="55"/>
  <c r="L1713" i="55"/>
  <c r="X1713" i="55" s="1"/>
  <c r="N1712" i="55"/>
  <c r="L1712" i="55"/>
  <c r="N1711" i="55"/>
  <c r="L1711" i="55"/>
  <c r="N1710" i="55"/>
  <c r="L1710" i="55"/>
  <c r="X1710" i="55" s="1"/>
  <c r="N1709" i="55"/>
  <c r="L1709" i="55"/>
  <c r="M1709" i="55" s="1"/>
  <c r="N1708" i="55"/>
  <c r="L1708" i="55"/>
  <c r="U1708" i="55" s="1"/>
  <c r="N1707" i="55"/>
  <c r="L1707" i="55"/>
  <c r="N1706" i="55"/>
  <c r="L1706" i="55"/>
  <c r="T1706" i="55" s="1"/>
  <c r="N1705" i="55"/>
  <c r="L1705" i="55"/>
  <c r="N1704" i="55"/>
  <c r="L1704" i="55"/>
  <c r="Y1704" i="55" s="1"/>
  <c r="N1703" i="55"/>
  <c r="L1703" i="55"/>
  <c r="N1702" i="55"/>
  <c r="L1702" i="55"/>
  <c r="N1701" i="55"/>
  <c r="L1701" i="55"/>
  <c r="U1701" i="55" s="1"/>
  <c r="N1700" i="55"/>
  <c r="L1700" i="55"/>
  <c r="M1700" i="55" s="1"/>
  <c r="N1699" i="55"/>
  <c r="L1699" i="55"/>
  <c r="AA1699" i="55" s="1"/>
  <c r="N1698" i="55"/>
  <c r="L1698" i="55"/>
  <c r="M1698" i="55" s="1"/>
  <c r="N1697" i="55"/>
  <c r="L1697" i="55"/>
  <c r="X1697" i="55" s="1"/>
  <c r="N1696" i="55"/>
  <c r="L1696" i="55"/>
  <c r="N1695" i="55"/>
  <c r="L1695" i="55"/>
  <c r="N1694" i="55"/>
  <c r="L1694" i="55"/>
  <c r="Z1694" i="55" s="1"/>
  <c r="N1693" i="55"/>
  <c r="L1693" i="55"/>
  <c r="N1692" i="55"/>
  <c r="L1692" i="55"/>
  <c r="N1691" i="55"/>
  <c r="L1691" i="55"/>
  <c r="M1691" i="55" s="1"/>
  <c r="N1690" i="55"/>
  <c r="L1690" i="55"/>
  <c r="M1690" i="55" s="1"/>
  <c r="N1689" i="55"/>
  <c r="L1689" i="55"/>
  <c r="M1689" i="55" s="1"/>
  <c r="N1688" i="55"/>
  <c r="L1688" i="55"/>
  <c r="U1688" i="55" s="1"/>
  <c r="N1687" i="55"/>
  <c r="L1687" i="55"/>
  <c r="M1687" i="55" s="1"/>
  <c r="N1686" i="55"/>
  <c r="L1686" i="55"/>
  <c r="N1685" i="55"/>
  <c r="L1685" i="55"/>
  <c r="N1684" i="55"/>
  <c r="L1684" i="55"/>
  <c r="X1684" i="55" s="1"/>
  <c r="N1683" i="55"/>
  <c r="L1683" i="55"/>
  <c r="T1683" i="55" s="1"/>
  <c r="N1682" i="55"/>
  <c r="L1682" i="55"/>
  <c r="N1681" i="55"/>
  <c r="L1681" i="55"/>
  <c r="N1680" i="55"/>
  <c r="L1680" i="55"/>
  <c r="N1679" i="55"/>
  <c r="L1679" i="55"/>
  <c r="V1679" i="55" s="1"/>
  <c r="N1678" i="55"/>
  <c r="L1678" i="55"/>
  <c r="N1677" i="55"/>
  <c r="L1677" i="55"/>
  <c r="N1676" i="55"/>
  <c r="L1676" i="55"/>
  <c r="N1675" i="55"/>
  <c r="L1675" i="55"/>
  <c r="N1674" i="55"/>
  <c r="L1674" i="55"/>
  <c r="AA1674" i="55" s="1"/>
  <c r="N1673" i="55"/>
  <c r="L1673" i="55"/>
  <c r="Y1673" i="55" s="1"/>
  <c r="N1672" i="55"/>
  <c r="L1672" i="55"/>
  <c r="X1672" i="55" s="1"/>
  <c r="N1671" i="55"/>
  <c r="L1671" i="55"/>
  <c r="N1670" i="55"/>
  <c r="L1670" i="55"/>
  <c r="N1669" i="55"/>
  <c r="L1669" i="55"/>
  <c r="N1668" i="55"/>
  <c r="L1668" i="55"/>
  <c r="N1667" i="55"/>
  <c r="L1667" i="55"/>
  <c r="Y1667" i="55" s="1"/>
  <c r="N1666" i="55"/>
  <c r="L1666" i="55"/>
  <c r="Y1666" i="55" s="1"/>
  <c r="N1665" i="55"/>
  <c r="L1665" i="55"/>
  <c r="Y1665" i="55" s="1"/>
  <c r="N1664" i="55"/>
  <c r="L1664" i="55"/>
  <c r="V1664" i="55" s="1"/>
  <c r="N1663" i="55"/>
  <c r="L1663" i="55"/>
  <c r="N1662" i="55"/>
  <c r="L1662" i="55"/>
  <c r="M1662" i="55" s="1"/>
  <c r="N1661" i="55"/>
  <c r="L1661" i="55"/>
  <c r="N1660" i="55"/>
  <c r="L1660" i="55"/>
  <c r="N1659" i="55"/>
  <c r="L1659" i="55"/>
  <c r="Z1659" i="55" s="1"/>
  <c r="N1658" i="55"/>
  <c r="L1658" i="55"/>
  <c r="U1658" i="55" s="1"/>
  <c r="N1657" i="55"/>
  <c r="L1657" i="55"/>
  <c r="N1656" i="55"/>
  <c r="L1656" i="55"/>
  <c r="AA1656" i="55" s="1"/>
  <c r="N1655" i="55"/>
  <c r="L1655" i="55"/>
  <c r="Y1655" i="55" s="1"/>
  <c r="N1654" i="55"/>
  <c r="L1654" i="55"/>
  <c r="N1653" i="55"/>
  <c r="L1653" i="55"/>
  <c r="Z1653" i="55" s="1"/>
  <c r="N1652" i="55"/>
  <c r="L1652" i="55"/>
  <c r="AA1652" i="55" s="1"/>
  <c r="N1651" i="55"/>
  <c r="L1651" i="55"/>
  <c r="U1651" i="55" s="1"/>
  <c r="N1650" i="55"/>
  <c r="L1650" i="55"/>
  <c r="AA1650" i="55" s="1"/>
  <c r="N1649" i="55"/>
  <c r="L1649" i="55"/>
  <c r="N1648" i="55"/>
  <c r="L1648" i="55"/>
  <c r="X1648" i="55" s="1"/>
  <c r="N1647" i="55"/>
  <c r="L1647" i="55"/>
  <c r="X1647" i="55" s="1"/>
  <c r="N1646" i="55"/>
  <c r="L1646" i="55"/>
  <c r="X1646" i="55" s="1"/>
  <c r="M1645" i="55"/>
  <c r="T1644" i="55"/>
  <c r="M1643" i="55"/>
  <c r="N1641" i="55"/>
  <c r="L1641" i="55"/>
  <c r="N1640" i="55"/>
  <c r="L1640" i="55"/>
  <c r="N1639" i="55"/>
  <c r="L1639" i="55"/>
  <c r="W1639" i="55" s="1"/>
  <c r="N1638" i="55"/>
  <c r="L1638" i="55"/>
  <c r="N1637" i="55"/>
  <c r="L1637" i="55"/>
  <c r="M1637" i="55" s="1"/>
  <c r="N1636" i="55"/>
  <c r="L1636" i="55"/>
  <c r="N1635" i="55"/>
  <c r="L1635" i="55"/>
  <c r="M1635" i="55" s="1"/>
  <c r="N1634" i="55"/>
  <c r="L1634" i="55"/>
  <c r="W1634" i="55" s="1"/>
  <c r="N1633" i="55"/>
  <c r="L1633" i="55"/>
  <c r="N1632" i="55"/>
  <c r="L1632" i="55"/>
  <c r="N1631" i="55"/>
  <c r="L1631" i="55"/>
  <c r="M1631" i="55" s="1"/>
  <c r="N1630" i="55"/>
  <c r="L1630" i="55"/>
  <c r="N1629" i="55"/>
  <c r="L1629" i="55"/>
  <c r="AA1629" i="55" s="1"/>
  <c r="N1628" i="55"/>
  <c r="L1628" i="55"/>
  <c r="N1627" i="55"/>
  <c r="L1627" i="55"/>
  <c r="AA1627" i="55" s="1"/>
  <c r="N1626" i="55"/>
  <c r="L1626" i="55"/>
  <c r="M1626" i="55" s="1"/>
  <c r="N1625" i="55"/>
  <c r="L1625" i="55"/>
  <c r="N1624" i="55"/>
  <c r="L1624" i="55"/>
  <c r="V1624" i="55" s="1"/>
  <c r="N1623" i="55"/>
  <c r="L1623" i="55"/>
  <c r="N1622" i="55"/>
  <c r="L1622" i="55"/>
  <c r="V1622" i="55" s="1"/>
  <c r="N1621" i="55"/>
  <c r="L1621" i="55"/>
  <c r="N1620" i="55"/>
  <c r="L1620" i="55"/>
  <c r="U1620" i="55" s="1"/>
  <c r="N1619" i="55"/>
  <c r="L1619" i="55"/>
  <c r="N1618" i="55"/>
  <c r="L1618" i="55"/>
  <c r="M1618" i="55" s="1"/>
  <c r="N1617" i="55"/>
  <c r="L1617" i="55"/>
  <c r="AA1617" i="55" s="1"/>
  <c r="N1616" i="55"/>
  <c r="L1616" i="55"/>
  <c r="N1615" i="55"/>
  <c r="L1615" i="55"/>
  <c r="N1614" i="55"/>
  <c r="L1614" i="55"/>
  <c r="N1613" i="55"/>
  <c r="L1613" i="55"/>
  <c r="N1612" i="55"/>
  <c r="L1612" i="55"/>
  <c r="M1612" i="55" s="1"/>
  <c r="N1611" i="55"/>
  <c r="L1611" i="55"/>
  <c r="U1611" i="55" s="1"/>
  <c r="N1610" i="55"/>
  <c r="L1610" i="55"/>
  <c r="N1609" i="55"/>
  <c r="L1609" i="55"/>
  <c r="M1609" i="55" s="1"/>
  <c r="N1608" i="55"/>
  <c r="L1608" i="55"/>
  <c r="X1608" i="55" s="1"/>
  <c r="N1607" i="55"/>
  <c r="L1607" i="55"/>
  <c r="N1606" i="55"/>
  <c r="L1606" i="55"/>
  <c r="M1606" i="55" s="1"/>
  <c r="N1605" i="55"/>
  <c r="L1605" i="55"/>
  <c r="M1605" i="55" s="1"/>
  <c r="N1604" i="55"/>
  <c r="L1604" i="55"/>
  <c r="M1604" i="55" s="1"/>
  <c r="N1603" i="55"/>
  <c r="L1603" i="55"/>
  <c r="N1602" i="55"/>
  <c r="L1602" i="55"/>
  <c r="N1601" i="55"/>
  <c r="L1601" i="55"/>
  <c r="N1600" i="55"/>
  <c r="L1600" i="55"/>
  <c r="Z1600" i="55" s="1"/>
  <c r="N1599" i="55"/>
  <c r="L1599" i="55"/>
  <c r="N1598" i="55"/>
  <c r="L1598" i="55"/>
  <c r="N1597" i="55"/>
  <c r="L1597" i="55"/>
  <c r="N1596" i="55"/>
  <c r="L1596" i="55"/>
  <c r="Y1596" i="55" s="1"/>
  <c r="N1595" i="55"/>
  <c r="L1595" i="55"/>
  <c r="N1594" i="55"/>
  <c r="L1594" i="55"/>
  <c r="T1594" i="55" s="1"/>
  <c r="N1593" i="55"/>
  <c r="L1593" i="55"/>
  <c r="V1593" i="55" s="1"/>
  <c r="N1592" i="55"/>
  <c r="L1592" i="55"/>
  <c r="M1592" i="55" s="1"/>
  <c r="N1591" i="55"/>
  <c r="L1591" i="55"/>
  <c r="M1591" i="55" s="1"/>
  <c r="N1590" i="55"/>
  <c r="L1590" i="55"/>
  <c r="AA1590" i="55" s="1"/>
  <c r="N1589" i="55"/>
  <c r="L1589" i="55"/>
  <c r="M1589" i="55" s="1"/>
  <c r="N1588" i="55"/>
  <c r="L1588" i="55"/>
  <c r="N1587" i="55"/>
  <c r="L1587" i="55"/>
  <c r="M1587" i="55" s="1"/>
  <c r="O1586" i="55"/>
  <c r="N1586" i="55"/>
  <c r="L1586" i="55"/>
  <c r="O1585" i="55"/>
  <c r="N1585" i="55"/>
  <c r="L1585" i="55"/>
  <c r="O1584" i="55"/>
  <c r="N1584" i="55"/>
  <c r="L1584" i="55"/>
  <c r="O1583" i="55"/>
  <c r="N1583" i="55"/>
  <c r="L1583" i="55"/>
  <c r="AA1583" i="55" s="1"/>
  <c r="O1582" i="55"/>
  <c r="N1582" i="55"/>
  <c r="L1582" i="55"/>
  <c r="O1581" i="55"/>
  <c r="N1581" i="55"/>
  <c r="L1581" i="55"/>
  <c r="U1581" i="55" s="1"/>
  <c r="O1580" i="55"/>
  <c r="N1580" i="55"/>
  <c r="L1580" i="55"/>
  <c r="O1579" i="55"/>
  <c r="N1579" i="55"/>
  <c r="L1579" i="55"/>
  <c r="M1579" i="55" s="1"/>
  <c r="O1578" i="55"/>
  <c r="N1578" i="55"/>
  <c r="L1578" i="55"/>
  <c r="O1577" i="55"/>
  <c r="N1577" i="55"/>
  <c r="L1577" i="55"/>
  <c r="Z1577" i="55" s="1"/>
  <c r="O1576" i="55"/>
  <c r="N1576" i="55"/>
  <c r="L1576" i="55"/>
  <c r="Z1576" i="55" s="1"/>
  <c r="O1575" i="55"/>
  <c r="N1575" i="55"/>
  <c r="L1575" i="55"/>
  <c r="O1574" i="55"/>
  <c r="N1574" i="55"/>
  <c r="L1574" i="55"/>
  <c r="M1574" i="55" s="1"/>
  <c r="O1573" i="55"/>
  <c r="N1573" i="55"/>
  <c r="L1573" i="55"/>
  <c r="O1572" i="55"/>
  <c r="N1572" i="55"/>
  <c r="L1572" i="55"/>
  <c r="Z1572" i="55" s="1"/>
  <c r="O1571" i="55"/>
  <c r="N1571" i="55"/>
  <c r="L1571" i="55"/>
  <c r="O1570" i="55"/>
  <c r="N1570" i="55"/>
  <c r="L1570" i="55"/>
  <c r="O1569" i="55"/>
  <c r="N1569" i="55"/>
  <c r="L1569" i="55"/>
  <c r="U1569" i="55" s="1"/>
  <c r="O1568" i="55"/>
  <c r="N1568" i="55"/>
  <c r="L1568" i="55"/>
  <c r="Y1568" i="55" s="1"/>
  <c r="O1567" i="55"/>
  <c r="N1567" i="55"/>
  <c r="L1567" i="55"/>
  <c r="M1567" i="55" s="1"/>
  <c r="O1566" i="55"/>
  <c r="N1566" i="55"/>
  <c r="L1566" i="55"/>
  <c r="AA1566" i="55" s="1"/>
  <c r="O1565" i="55"/>
  <c r="N1565" i="55"/>
  <c r="L1565" i="55"/>
  <c r="AA1565" i="55" s="1"/>
  <c r="O1564" i="55"/>
  <c r="N1564" i="55"/>
  <c r="L1564" i="55"/>
  <c r="AA1564" i="55" s="1"/>
  <c r="O1563" i="55"/>
  <c r="N1563" i="55"/>
  <c r="L1563" i="55"/>
  <c r="O1562" i="55"/>
  <c r="N1562" i="55"/>
  <c r="L1562" i="55"/>
  <c r="V1562" i="55" s="1"/>
  <c r="O1561" i="55"/>
  <c r="N1561" i="55"/>
  <c r="L1561" i="55"/>
  <c r="O1560" i="55"/>
  <c r="N1560" i="55"/>
  <c r="L1560" i="55"/>
  <c r="O1559" i="55"/>
  <c r="N1559" i="55"/>
  <c r="L1559" i="55"/>
  <c r="Y1559" i="55" s="1"/>
  <c r="O1558" i="55"/>
  <c r="N1558" i="55"/>
  <c r="L1558" i="55"/>
  <c r="O1557" i="55"/>
  <c r="N1557" i="55"/>
  <c r="L1557" i="55"/>
  <c r="O1556" i="55"/>
  <c r="N1556" i="55"/>
  <c r="L1556" i="55"/>
  <c r="M1556" i="55" s="1"/>
  <c r="O1555" i="55"/>
  <c r="N1555" i="55"/>
  <c r="L1555" i="55"/>
  <c r="O1554" i="55"/>
  <c r="N1554" i="55"/>
  <c r="L1554" i="55"/>
  <c r="O1553" i="55"/>
  <c r="N1553" i="55"/>
  <c r="L1553" i="55"/>
  <c r="O1552" i="55"/>
  <c r="N1552" i="55"/>
  <c r="L1552" i="55"/>
  <c r="O1551" i="55"/>
  <c r="N1551" i="55"/>
  <c r="L1551" i="55"/>
  <c r="O1550" i="55"/>
  <c r="N1550" i="55"/>
  <c r="L1550" i="55"/>
  <c r="V1550" i="55" s="1"/>
  <c r="O1549" i="55"/>
  <c r="N1549" i="55"/>
  <c r="L1549" i="55"/>
  <c r="O1548" i="55"/>
  <c r="N1548" i="55"/>
  <c r="L1548" i="55"/>
  <c r="W1548" i="55" s="1"/>
  <c r="O1547" i="55"/>
  <c r="N1547" i="55"/>
  <c r="L1547" i="55"/>
  <c r="O1546" i="55"/>
  <c r="N1546" i="55"/>
  <c r="L1546" i="55"/>
  <c r="Y1546" i="55" s="1"/>
  <c r="O1545" i="55"/>
  <c r="N1545" i="55"/>
  <c r="L1545" i="55"/>
  <c r="M1545" i="55" s="1"/>
  <c r="O1544" i="55"/>
  <c r="N1544" i="55"/>
  <c r="L1544" i="55"/>
  <c r="O1543" i="55"/>
  <c r="N1543" i="55"/>
  <c r="L1543" i="55"/>
  <c r="O1542" i="55"/>
  <c r="N1542" i="55"/>
  <c r="L1542" i="55"/>
  <c r="O1541" i="55"/>
  <c r="N1541" i="55"/>
  <c r="L1541" i="55"/>
  <c r="U1541" i="55" s="1"/>
  <c r="N1540" i="55"/>
  <c r="L1540" i="55"/>
  <c r="M1540" i="55" s="1"/>
  <c r="N1539" i="55"/>
  <c r="L1539" i="55"/>
  <c r="M1539" i="55" s="1"/>
  <c r="N1538" i="55"/>
  <c r="L1538" i="55"/>
  <c r="M1538" i="55" s="1"/>
  <c r="N1537" i="55"/>
  <c r="L1537" i="55"/>
  <c r="N1536" i="55"/>
  <c r="L1536" i="55"/>
  <c r="Y1536" i="55" s="1"/>
  <c r="N1535" i="55"/>
  <c r="L1535" i="55"/>
  <c r="V1535" i="55" s="1"/>
  <c r="N1534" i="55"/>
  <c r="L1534" i="55"/>
  <c r="N1533" i="55"/>
  <c r="L1533" i="55"/>
  <c r="M1533" i="55" s="1"/>
  <c r="N1532" i="55"/>
  <c r="L1532" i="55"/>
  <c r="X1532" i="55" s="1"/>
  <c r="N1531" i="55"/>
  <c r="L1531" i="55"/>
  <c r="M1531" i="55" s="1"/>
  <c r="N1530" i="55"/>
  <c r="L1530" i="55"/>
  <c r="U1530" i="55" s="1"/>
  <c r="N1529" i="55"/>
  <c r="L1529" i="55"/>
  <c r="U1529" i="55" s="1"/>
  <c r="N1528" i="55"/>
  <c r="L1528" i="55"/>
  <c r="U1528" i="55" s="1"/>
  <c r="N1527" i="55"/>
  <c r="L1527" i="55"/>
  <c r="N1526" i="55"/>
  <c r="L1526" i="55"/>
  <c r="N1525" i="55"/>
  <c r="L1525" i="55"/>
  <c r="N1524" i="55"/>
  <c r="L1524" i="55"/>
  <c r="N1523" i="55"/>
  <c r="L1523" i="55"/>
  <c r="M1523" i="55" s="1"/>
  <c r="N1522" i="55"/>
  <c r="L1522" i="55"/>
  <c r="N1521" i="55"/>
  <c r="L1521" i="55"/>
  <c r="Z1521" i="55" s="1"/>
  <c r="N1520" i="55"/>
  <c r="L1520" i="55"/>
  <c r="N1519" i="55"/>
  <c r="L1519" i="55"/>
  <c r="N1518" i="55"/>
  <c r="L1518" i="55"/>
  <c r="T1518" i="55" s="1"/>
  <c r="N1517" i="55"/>
  <c r="L1517" i="55"/>
  <c r="N1516" i="55"/>
  <c r="L1516" i="55"/>
  <c r="N1515" i="55"/>
  <c r="L1515" i="55"/>
  <c r="M1515" i="55" s="1"/>
  <c r="N1514" i="55"/>
  <c r="L1514" i="55"/>
  <c r="Y1514" i="55" s="1"/>
  <c r="N1513" i="55"/>
  <c r="L1513" i="55"/>
  <c r="AA1513" i="55" s="1"/>
  <c r="N1512" i="55"/>
  <c r="L1512" i="55"/>
  <c r="M1512" i="55" s="1"/>
  <c r="N1511" i="55"/>
  <c r="L1511" i="55"/>
  <c r="N1510" i="55"/>
  <c r="L1510" i="55"/>
  <c r="N1509" i="55"/>
  <c r="L1509" i="55"/>
  <c r="N1508" i="55"/>
  <c r="L1508" i="55"/>
  <c r="M1508" i="55" s="1"/>
  <c r="N1507" i="55"/>
  <c r="L1507" i="55"/>
  <c r="U1507" i="55" s="1"/>
  <c r="N1506" i="55"/>
  <c r="L1506" i="55"/>
  <c r="T1506" i="55" s="1"/>
  <c r="N1505" i="55"/>
  <c r="L1505" i="55"/>
  <c r="N1504" i="55"/>
  <c r="L1504" i="55"/>
  <c r="Z1504" i="55" s="1"/>
  <c r="N1503" i="55"/>
  <c r="L1503" i="55"/>
  <c r="N1502" i="55"/>
  <c r="L1502" i="55"/>
  <c r="N1501" i="55"/>
  <c r="L1501" i="55"/>
  <c r="X1501" i="55" s="1"/>
  <c r="N1500" i="55"/>
  <c r="L1500" i="55"/>
  <c r="W1500" i="55" s="1"/>
  <c r="N1499" i="55"/>
  <c r="L1499" i="55"/>
  <c r="N1498" i="55"/>
  <c r="L1498" i="55"/>
  <c r="N1497" i="55"/>
  <c r="L1497" i="55"/>
  <c r="M1497" i="55" s="1"/>
  <c r="N1496" i="55"/>
  <c r="L1496" i="55"/>
  <c r="M1496" i="55" s="1"/>
  <c r="N1495" i="55"/>
  <c r="L1495" i="55"/>
  <c r="M1495" i="55" s="1"/>
  <c r="N1494" i="55"/>
  <c r="L1494" i="55"/>
  <c r="U1494" i="55" s="1"/>
  <c r="N1493" i="55"/>
  <c r="L1493" i="55"/>
  <c r="N1492" i="55"/>
  <c r="L1492" i="55"/>
  <c r="N1491" i="55"/>
  <c r="L1491" i="55"/>
  <c r="N1490" i="55"/>
  <c r="L1490" i="55"/>
  <c r="N1489" i="55"/>
  <c r="L1489" i="55"/>
  <c r="T1489" i="55" s="1"/>
  <c r="N1488" i="55"/>
  <c r="L1488" i="55"/>
  <c r="Z1488" i="55" s="1"/>
  <c r="O1487" i="55"/>
  <c r="N1487" i="55"/>
  <c r="L1487" i="55"/>
  <c r="T1487" i="55" s="1"/>
  <c r="O1486" i="55"/>
  <c r="N1486" i="55"/>
  <c r="L1486" i="55"/>
  <c r="O1485" i="55"/>
  <c r="N1485" i="55"/>
  <c r="L1485" i="55"/>
  <c r="M1485" i="55" s="1"/>
  <c r="O1484" i="55"/>
  <c r="N1484" i="55"/>
  <c r="L1484" i="55"/>
  <c r="O1483" i="55"/>
  <c r="N1483" i="55"/>
  <c r="L1483" i="55"/>
  <c r="T1483" i="55" s="1"/>
  <c r="O1482" i="55"/>
  <c r="N1482" i="55"/>
  <c r="L1482" i="55"/>
  <c r="Z1482" i="55" s="1"/>
  <c r="O1481" i="55"/>
  <c r="N1481" i="55"/>
  <c r="L1481" i="55"/>
  <c r="M1481" i="55" s="1"/>
  <c r="O1480" i="55"/>
  <c r="N1480" i="55"/>
  <c r="L1480" i="55"/>
  <c r="O1479" i="55"/>
  <c r="N1479" i="55"/>
  <c r="L1479" i="55"/>
  <c r="Y1479" i="55" s="1"/>
  <c r="O1478" i="55"/>
  <c r="N1478" i="55"/>
  <c r="L1478" i="55"/>
  <c r="O1477" i="55"/>
  <c r="N1477" i="55"/>
  <c r="L1477" i="55"/>
  <c r="O1476" i="55"/>
  <c r="N1476" i="55"/>
  <c r="L1476" i="55"/>
  <c r="O1475" i="55"/>
  <c r="N1475" i="55"/>
  <c r="L1475" i="55"/>
  <c r="O1474" i="55"/>
  <c r="N1474" i="55"/>
  <c r="L1474" i="55"/>
  <c r="U1474" i="55" s="1"/>
  <c r="O1473" i="55"/>
  <c r="N1473" i="55"/>
  <c r="L1473" i="55"/>
  <c r="O1472" i="55"/>
  <c r="N1472" i="55"/>
  <c r="L1472" i="55"/>
  <c r="O1471" i="55"/>
  <c r="N1471" i="55"/>
  <c r="L1471" i="55"/>
  <c r="X1471" i="55" s="1"/>
  <c r="O1470" i="55"/>
  <c r="N1470" i="55"/>
  <c r="L1470" i="55"/>
  <c r="AA1470" i="55" s="1"/>
  <c r="O1469" i="55"/>
  <c r="N1469" i="55"/>
  <c r="L1469" i="55"/>
  <c r="O1468" i="55"/>
  <c r="N1468" i="55"/>
  <c r="L1468" i="55"/>
  <c r="T1468" i="55" s="1"/>
  <c r="O1467" i="55"/>
  <c r="N1467" i="55"/>
  <c r="L1467" i="55"/>
  <c r="O1466" i="55"/>
  <c r="N1466" i="55"/>
  <c r="L1466" i="55"/>
  <c r="V1466" i="55" s="1"/>
  <c r="O1465" i="55"/>
  <c r="N1465" i="55"/>
  <c r="L1465" i="55"/>
  <c r="O1464" i="55"/>
  <c r="N1464" i="55"/>
  <c r="L1464" i="55"/>
  <c r="O1463" i="55"/>
  <c r="N1463" i="55"/>
  <c r="L1463" i="55"/>
  <c r="V1463" i="55" s="1"/>
  <c r="O1462" i="55"/>
  <c r="N1462" i="55"/>
  <c r="L1462" i="55"/>
  <c r="O1461" i="55"/>
  <c r="N1461" i="55"/>
  <c r="L1461" i="55"/>
  <c r="U1461" i="55" s="1"/>
  <c r="O1460" i="55"/>
  <c r="N1460" i="55"/>
  <c r="L1460" i="55"/>
  <c r="O1459" i="55"/>
  <c r="N1459" i="55"/>
  <c r="L1459" i="55"/>
  <c r="O1458" i="55"/>
  <c r="N1458" i="55"/>
  <c r="L1458" i="55"/>
  <c r="Z1458" i="55" s="1"/>
  <c r="O1457" i="55"/>
  <c r="N1457" i="55"/>
  <c r="L1457" i="55"/>
  <c r="O1456" i="55"/>
  <c r="N1456" i="55"/>
  <c r="L1456" i="55"/>
  <c r="M1456" i="55" s="1"/>
  <c r="O1455" i="55"/>
  <c r="N1455" i="55"/>
  <c r="L1455" i="55"/>
  <c r="U1455" i="55" s="1"/>
  <c r="O1454" i="55"/>
  <c r="N1454" i="55"/>
  <c r="L1454" i="55"/>
  <c r="M1454" i="55" s="1"/>
  <c r="O1453" i="55"/>
  <c r="N1453" i="55"/>
  <c r="L1453" i="55"/>
  <c r="O1452" i="55"/>
  <c r="N1452" i="55"/>
  <c r="L1452" i="55"/>
  <c r="O1451" i="55"/>
  <c r="N1451" i="55"/>
  <c r="L1451" i="55"/>
  <c r="Y1451" i="55" s="1"/>
  <c r="O1450" i="55"/>
  <c r="N1450" i="55"/>
  <c r="L1450" i="55"/>
  <c r="T1450" i="55" s="1"/>
  <c r="O1449" i="55"/>
  <c r="N1449" i="55"/>
  <c r="L1449" i="55"/>
  <c r="O1448" i="55"/>
  <c r="N1448" i="55"/>
  <c r="L1448" i="55"/>
  <c r="O1447" i="55"/>
  <c r="N1447" i="55"/>
  <c r="L1447" i="55"/>
  <c r="M1447" i="55" s="1"/>
  <c r="O1446" i="55"/>
  <c r="N1446" i="55"/>
  <c r="L1446" i="55"/>
  <c r="Y1446" i="55" s="1"/>
  <c r="O1445" i="55"/>
  <c r="N1445" i="55"/>
  <c r="L1445" i="55"/>
  <c r="O1444" i="55"/>
  <c r="N1444" i="55"/>
  <c r="L1444" i="55"/>
  <c r="Y1444" i="55" s="1"/>
  <c r="O1443" i="55"/>
  <c r="N1443" i="55"/>
  <c r="L1443" i="55"/>
  <c r="O1442" i="55"/>
  <c r="N1442" i="55"/>
  <c r="L1442" i="55"/>
  <c r="V1442" i="55" s="1"/>
  <c r="O1441" i="55"/>
  <c r="N1441" i="55"/>
  <c r="L1441" i="55"/>
  <c r="AA1441" i="55" s="1"/>
  <c r="O1440" i="55"/>
  <c r="N1440" i="55"/>
  <c r="L1440" i="55"/>
  <c r="M1440" i="55" s="1"/>
  <c r="O1439" i="55"/>
  <c r="N1439" i="55"/>
  <c r="L1439" i="55"/>
  <c r="Z1439" i="55" s="1"/>
  <c r="O1438" i="55"/>
  <c r="N1438" i="55"/>
  <c r="L1438" i="55"/>
  <c r="V1438" i="55" s="1"/>
  <c r="O1437" i="55"/>
  <c r="N1437" i="55"/>
  <c r="L1437" i="55"/>
  <c r="O1436" i="55"/>
  <c r="N1436" i="55"/>
  <c r="L1436" i="55"/>
  <c r="O1435" i="55"/>
  <c r="N1435" i="55"/>
  <c r="L1435" i="55"/>
  <c r="U1435" i="55" s="1"/>
  <c r="O1434" i="55"/>
  <c r="N1434" i="55"/>
  <c r="L1434" i="55"/>
  <c r="O1433" i="55"/>
  <c r="N1433" i="55"/>
  <c r="L1433" i="55"/>
  <c r="Y1433" i="55" s="1"/>
  <c r="O1432" i="55"/>
  <c r="N1432" i="55"/>
  <c r="L1432" i="55"/>
  <c r="U1432" i="55" s="1"/>
  <c r="O1431" i="55"/>
  <c r="N1431" i="55"/>
  <c r="L1431" i="55"/>
  <c r="O1430" i="55"/>
  <c r="N1430" i="55"/>
  <c r="L1430" i="55"/>
  <c r="X1430" i="55" s="1"/>
  <c r="O1429" i="55"/>
  <c r="N1429" i="55"/>
  <c r="L1429" i="55"/>
  <c r="O1428" i="55"/>
  <c r="N1428" i="55"/>
  <c r="L1428" i="55"/>
  <c r="Z1428" i="55" s="1"/>
  <c r="O1427" i="55"/>
  <c r="N1427" i="55"/>
  <c r="L1427" i="55"/>
  <c r="O1426" i="55"/>
  <c r="N1426" i="55"/>
  <c r="L1426" i="55"/>
  <c r="U1426" i="55" s="1"/>
  <c r="O1425" i="55"/>
  <c r="N1425" i="55"/>
  <c r="L1425" i="55"/>
  <c r="O1424" i="55"/>
  <c r="N1424" i="55"/>
  <c r="L1424" i="55"/>
  <c r="Y1424" i="55" s="1"/>
  <c r="O1423" i="55"/>
  <c r="N1423" i="55"/>
  <c r="L1423" i="55"/>
  <c r="U1423" i="55" s="1"/>
  <c r="O1422" i="55"/>
  <c r="N1422" i="55"/>
  <c r="L1422" i="55"/>
  <c r="T1422" i="55" s="1"/>
  <c r="O1421" i="55"/>
  <c r="N1421" i="55"/>
  <c r="L1421" i="55"/>
  <c r="U1421" i="55" s="1"/>
  <c r="O1420" i="55"/>
  <c r="N1420" i="55"/>
  <c r="L1420" i="55"/>
  <c r="AA1420" i="55" s="1"/>
  <c r="O1419" i="55"/>
  <c r="N1419" i="55"/>
  <c r="L1419" i="55"/>
  <c r="O1418" i="55"/>
  <c r="N1418" i="55"/>
  <c r="L1418" i="55"/>
  <c r="O1417" i="55"/>
  <c r="N1417" i="55"/>
  <c r="L1417" i="55"/>
  <c r="O1416" i="55"/>
  <c r="N1416" i="55"/>
  <c r="L1416" i="55"/>
  <c r="AA1416" i="55" s="1"/>
  <c r="O1415" i="55"/>
  <c r="N1415" i="55"/>
  <c r="L1415" i="55"/>
  <c r="M1415" i="55" s="1"/>
  <c r="O1414" i="55"/>
  <c r="N1414" i="55"/>
  <c r="L1414" i="55"/>
  <c r="O1413" i="55"/>
  <c r="N1413" i="55"/>
  <c r="L1413" i="55"/>
  <c r="U1413" i="55" s="1"/>
  <c r="O1412" i="55"/>
  <c r="N1412" i="55"/>
  <c r="L1412" i="55"/>
  <c r="M1412" i="55" s="1"/>
  <c r="O1411" i="55"/>
  <c r="N1411" i="55"/>
  <c r="L1411" i="55"/>
  <c r="O1410" i="55"/>
  <c r="N1410" i="55"/>
  <c r="L1410" i="55"/>
  <c r="U1410" i="55" s="1"/>
  <c r="O1409" i="55"/>
  <c r="N1409" i="55"/>
  <c r="L1409" i="55"/>
  <c r="O1408" i="55"/>
  <c r="N1408" i="55"/>
  <c r="L1408" i="55"/>
  <c r="AA1408" i="55" s="1"/>
  <c r="O1407" i="55"/>
  <c r="N1407" i="55"/>
  <c r="L1407" i="55"/>
  <c r="T1407" i="55" s="1"/>
  <c r="O1406" i="55"/>
  <c r="N1406" i="55"/>
  <c r="L1406" i="55"/>
  <c r="O1405" i="55"/>
  <c r="N1405" i="55"/>
  <c r="L1405" i="55"/>
  <c r="Y1405" i="55" s="1"/>
  <c r="O1404" i="55"/>
  <c r="N1404" i="55"/>
  <c r="L1404" i="55"/>
  <c r="T1404" i="55" s="1"/>
  <c r="O1403" i="55"/>
  <c r="N1403" i="55"/>
  <c r="L1403" i="55"/>
  <c r="T1403" i="55" s="1"/>
  <c r="O1402" i="55"/>
  <c r="N1402" i="55"/>
  <c r="L1402" i="55"/>
  <c r="O1401" i="55"/>
  <c r="N1401" i="55"/>
  <c r="L1401" i="55"/>
  <c r="U1401" i="55" s="1"/>
  <c r="O1400" i="55"/>
  <c r="N1400" i="55"/>
  <c r="L1400" i="55"/>
  <c r="O1399" i="55"/>
  <c r="N1399" i="55"/>
  <c r="L1399" i="55"/>
  <c r="V1399" i="55" s="1"/>
  <c r="O1398" i="55"/>
  <c r="N1398" i="55"/>
  <c r="L1398" i="55"/>
  <c r="M1398" i="55" s="1"/>
  <c r="O1397" i="55"/>
  <c r="N1397" i="55"/>
  <c r="L1397" i="55"/>
  <c r="M1397" i="55" s="1"/>
  <c r="O1396" i="55"/>
  <c r="N1396" i="55"/>
  <c r="L1396" i="55"/>
  <c r="O1395" i="55"/>
  <c r="N1395" i="55"/>
  <c r="L1395" i="55"/>
  <c r="AA1395" i="55" s="1"/>
  <c r="O1394" i="55"/>
  <c r="N1394" i="55"/>
  <c r="L1394" i="55"/>
  <c r="Y1394" i="55" s="1"/>
  <c r="O1393" i="55"/>
  <c r="N1393" i="55"/>
  <c r="L1393" i="55"/>
  <c r="U1393" i="55" s="1"/>
  <c r="O1392" i="55"/>
  <c r="N1392" i="55"/>
  <c r="L1392" i="55"/>
  <c r="N1391" i="55"/>
  <c r="L1391" i="55"/>
  <c r="N1390" i="55"/>
  <c r="L1390" i="55"/>
  <c r="N1389" i="55"/>
  <c r="L1389" i="55"/>
  <c r="Z1389" i="55" s="1"/>
  <c r="N1388" i="55"/>
  <c r="L1388" i="55"/>
  <c r="N1387" i="55"/>
  <c r="L1387" i="55"/>
  <c r="M1387" i="55" s="1"/>
  <c r="N1386" i="55"/>
  <c r="L1386" i="55"/>
  <c r="V1386" i="55" s="1"/>
  <c r="N1385" i="55"/>
  <c r="L1385" i="55"/>
  <c r="N1384" i="55"/>
  <c r="L1384" i="55"/>
  <c r="N1383" i="55"/>
  <c r="L1383" i="55"/>
  <c r="N1382" i="55"/>
  <c r="L1382" i="55"/>
  <c r="N1381" i="55"/>
  <c r="L1381" i="55"/>
  <c r="AA1381" i="55" s="1"/>
  <c r="N1380" i="55"/>
  <c r="L1380" i="55"/>
  <c r="O1379" i="55"/>
  <c r="N1379" i="55"/>
  <c r="L1379" i="55"/>
  <c r="Z1379" i="55" s="1"/>
  <c r="O1378" i="55"/>
  <c r="N1378" i="55"/>
  <c r="L1378" i="55"/>
  <c r="O1377" i="55"/>
  <c r="N1377" i="55"/>
  <c r="L1377" i="55"/>
  <c r="V1377" i="55" s="1"/>
  <c r="O1376" i="55"/>
  <c r="N1376" i="55"/>
  <c r="L1376" i="55"/>
  <c r="M1376" i="55" s="1"/>
  <c r="O1375" i="55"/>
  <c r="N1375" i="55"/>
  <c r="L1375" i="55"/>
  <c r="AA1375" i="55" s="1"/>
  <c r="O1374" i="55"/>
  <c r="N1374" i="55"/>
  <c r="L1374" i="55"/>
  <c r="O1373" i="55"/>
  <c r="N1373" i="55"/>
  <c r="L1373" i="55"/>
  <c r="O1372" i="55"/>
  <c r="N1372" i="55"/>
  <c r="L1372" i="55"/>
  <c r="O1371" i="55"/>
  <c r="N1371" i="55"/>
  <c r="L1371" i="55"/>
  <c r="M1371" i="55" s="1"/>
  <c r="O1370" i="55"/>
  <c r="N1370" i="55"/>
  <c r="L1370" i="55"/>
  <c r="M1370" i="55" s="1"/>
  <c r="N1369" i="55"/>
  <c r="L1369" i="55"/>
  <c r="M1369" i="55" s="1"/>
  <c r="N1368" i="55"/>
  <c r="L1368" i="55"/>
  <c r="T1368" i="55" s="1"/>
  <c r="N1367" i="55"/>
  <c r="L1367" i="55"/>
  <c r="M1367" i="55" s="1"/>
  <c r="N1366" i="55"/>
  <c r="L1366" i="55"/>
  <c r="N1365" i="55"/>
  <c r="L1365" i="55"/>
  <c r="Z1365" i="55" s="1"/>
  <c r="N1364" i="55"/>
  <c r="L1364" i="55"/>
  <c r="Y1364" i="55" s="1"/>
  <c r="N1363" i="55"/>
  <c r="L1363" i="55"/>
  <c r="N1362" i="55"/>
  <c r="L1362" i="55"/>
  <c r="U1362" i="55" s="1"/>
  <c r="N1361" i="55"/>
  <c r="L1361" i="55"/>
  <c r="N1360" i="55"/>
  <c r="L1360" i="55"/>
  <c r="N1359" i="55"/>
  <c r="L1359" i="55"/>
  <c r="N1358" i="55"/>
  <c r="L1358" i="55"/>
  <c r="N1357" i="55"/>
  <c r="L1357" i="55"/>
  <c r="AA1357" i="55" s="1"/>
  <c r="N1356" i="55"/>
  <c r="L1356" i="55"/>
  <c r="N1355" i="55"/>
  <c r="L1355" i="55"/>
  <c r="N1354" i="55"/>
  <c r="L1354" i="55"/>
  <c r="N1353" i="55"/>
  <c r="L1353" i="55"/>
  <c r="N1352" i="55"/>
  <c r="L1352" i="55"/>
  <c r="O1351" i="55"/>
  <c r="N1351" i="55"/>
  <c r="L1351" i="55"/>
  <c r="O1350" i="55"/>
  <c r="N1350" i="55"/>
  <c r="L1350" i="55"/>
  <c r="O1349" i="55"/>
  <c r="N1349" i="55"/>
  <c r="L1349" i="55"/>
  <c r="T1349" i="55" s="1"/>
  <c r="O1348" i="55"/>
  <c r="N1348" i="55"/>
  <c r="L1348" i="55"/>
  <c r="O1347" i="55"/>
  <c r="N1347" i="55"/>
  <c r="L1347" i="55"/>
  <c r="O1346" i="55"/>
  <c r="N1346" i="55"/>
  <c r="L1346" i="55"/>
  <c r="O1345" i="55"/>
  <c r="N1345" i="55"/>
  <c r="L1345" i="55"/>
  <c r="O1344" i="55"/>
  <c r="N1344" i="55"/>
  <c r="L1344" i="55"/>
  <c r="Y1344" i="55" s="1"/>
  <c r="O1343" i="55"/>
  <c r="N1343" i="55"/>
  <c r="L1343" i="55"/>
  <c r="O1342" i="55"/>
  <c r="N1342" i="55"/>
  <c r="L1342" i="55"/>
  <c r="AA1342" i="55" s="1"/>
  <c r="O1341" i="55"/>
  <c r="N1341" i="55"/>
  <c r="L1341" i="55"/>
  <c r="O1340" i="55"/>
  <c r="N1340" i="55"/>
  <c r="L1340" i="55"/>
  <c r="M1340" i="55" s="1"/>
  <c r="O1339" i="55"/>
  <c r="N1339" i="55"/>
  <c r="L1339" i="55"/>
  <c r="M1339" i="55" s="1"/>
  <c r="O1338" i="55"/>
  <c r="N1338" i="55"/>
  <c r="L1338" i="55"/>
  <c r="T1338" i="55" s="1"/>
  <c r="O1337" i="55"/>
  <c r="N1337" i="55"/>
  <c r="L1337" i="55"/>
  <c r="O1336" i="55"/>
  <c r="N1336" i="55"/>
  <c r="L1336" i="55"/>
  <c r="V1336" i="55" s="1"/>
  <c r="O1335" i="55"/>
  <c r="N1335" i="55"/>
  <c r="L1335" i="55"/>
  <c r="O1334" i="55"/>
  <c r="N1334" i="55"/>
  <c r="L1334" i="55"/>
  <c r="T1334" i="55" s="1"/>
  <c r="O1333" i="55"/>
  <c r="N1333" i="55"/>
  <c r="L1333" i="55"/>
  <c r="O1332" i="55"/>
  <c r="N1332" i="55"/>
  <c r="L1332" i="55"/>
  <c r="O1331" i="55"/>
  <c r="N1331" i="55"/>
  <c r="L1331" i="55"/>
  <c r="O1330" i="55"/>
  <c r="N1330" i="55"/>
  <c r="L1330" i="55"/>
  <c r="M1330" i="55" s="1"/>
  <c r="O1329" i="55"/>
  <c r="N1329" i="55"/>
  <c r="L1329" i="55"/>
  <c r="O1328" i="55"/>
  <c r="N1328" i="55"/>
  <c r="L1328" i="55"/>
  <c r="M1328" i="55" s="1"/>
  <c r="O1327" i="55"/>
  <c r="N1327" i="55"/>
  <c r="L1327" i="55"/>
  <c r="O1326" i="55"/>
  <c r="N1326" i="55"/>
  <c r="L1326" i="55"/>
  <c r="Y1326" i="55" s="1"/>
  <c r="O1325" i="55"/>
  <c r="N1325" i="55"/>
  <c r="L1325" i="55"/>
  <c r="AA1325" i="55" s="1"/>
  <c r="O1324" i="55"/>
  <c r="N1324" i="55"/>
  <c r="L1324" i="55"/>
  <c r="Y1324" i="55" s="1"/>
  <c r="O1323" i="55"/>
  <c r="N1323" i="55"/>
  <c r="L1323" i="55"/>
  <c r="O1322" i="55"/>
  <c r="N1322" i="55"/>
  <c r="L1322" i="55"/>
  <c r="Z1322" i="55" s="1"/>
  <c r="O1321" i="55"/>
  <c r="N1321" i="55"/>
  <c r="L1321" i="55"/>
  <c r="O1320" i="55"/>
  <c r="N1320" i="55"/>
  <c r="L1320" i="55"/>
  <c r="O1319" i="55"/>
  <c r="N1319" i="55"/>
  <c r="L1319" i="55"/>
  <c r="X1319" i="55" s="1"/>
  <c r="O1318" i="55"/>
  <c r="N1318" i="55"/>
  <c r="L1318" i="55"/>
  <c r="X1318" i="55" s="1"/>
  <c r="O1317" i="55"/>
  <c r="N1317" i="55"/>
  <c r="L1317" i="55"/>
  <c r="O1316" i="55"/>
  <c r="N1316" i="55"/>
  <c r="L1316" i="55"/>
  <c r="O1315" i="55"/>
  <c r="N1315" i="55"/>
  <c r="L1315" i="55"/>
  <c r="M1315" i="55" s="1"/>
  <c r="O1314" i="55"/>
  <c r="N1314" i="55"/>
  <c r="L1314" i="55"/>
  <c r="T1314" i="55" s="1"/>
  <c r="O1313" i="55"/>
  <c r="N1313" i="55"/>
  <c r="L1313" i="55"/>
  <c r="O1312" i="55"/>
  <c r="N1312" i="55"/>
  <c r="L1312" i="55"/>
  <c r="W1312" i="55" s="1"/>
  <c r="O1311" i="55"/>
  <c r="N1311" i="55"/>
  <c r="L1311" i="55"/>
  <c r="O1310" i="55"/>
  <c r="N1310" i="55"/>
  <c r="L1310" i="55"/>
  <c r="O1309" i="55"/>
  <c r="N1309" i="55"/>
  <c r="L1309" i="55"/>
  <c r="O1308" i="55"/>
  <c r="N1308" i="55"/>
  <c r="L1308" i="55"/>
  <c r="AA1308" i="55" s="1"/>
  <c r="O1307" i="55"/>
  <c r="N1307" i="55"/>
  <c r="L1307" i="55"/>
  <c r="O1306" i="55"/>
  <c r="N1306" i="55"/>
  <c r="L1306" i="55"/>
  <c r="AA1306" i="55" s="1"/>
  <c r="O1305" i="55"/>
  <c r="N1305" i="55"/>
  <c r="L1305" i="55"/>
  <c r="O1304" i="55"/>
  <c r="N1304" i="55"/>
  <c r="L1304" i="55"/>
  <c r="AA1304" i="55" s="1"/>
  <c r="O1303" i="55"/>
  <c r="N1303" i="55"/>
  <c r="L1303" i="55"/>
  <c r="U1303" i="55" s="1"/>
  <c r="O1302" i="55"/>
  <c r="N1302" i="55"/>
  <c r="L1302" i="55"/>
  <c r="Y1302" i="55" s="1"/>
  <c r="N1301" i="55"/>
  <c r="L1301" i="55"/>
  <c r="N1300" i="55"/>
  <c r="L1300" i="55"/>
  <c r="AA1300" i="55" s="1"/>
  <c r="N1299" i="55"/>
  <c r="L1299" i="55"/>
  <c r="T1299" i="55" s="1"/>
  <c r="N1298" i="55"/>
  <c r="L1298" i="55"/>
  <c r="W1298" i="55" s="1"/>
  <c r="N1297" i="55"/>
  <c r="L1297" i="55"/>
  <c r="N1296" i="55"/>
  <c r="L1296" i="55"/>
  <c r="N1295" i="55"/>
  <c r="L1295" i="55"/>
  <c r="N1294" i="55"/>
  <c r="L1294" i="55"/>
  <c r="U1294" i="55" s="1"/>
  <c r="N1293" i="55"/>
  <c r="L1293" i="55"/>
  <c r="N1292" i="55"/>
  <c r="L1292" i="55"/>
  <c r="Z1292" i="55" s="1"/>
  <c r="N1291" i="55"/>
  <c r="L1291" i="55"/>
  <c r="AA1291" i="55" s="1"/>
  <c r="N1290" i="55"/>
  <c r="L1290" i="55"/>
  <c r="N1289" i="55"/>
  <c r="L1289" i="55"/>
  <c r="N1288" i="55"/>
  <c r="L1288" i="55"/>
  <c r="T1288" i="55" s="1"/>
  <c r="N1287" i="55"/>
  <c r="L1287" i="55"/>
  <c r="N1286" i="55"/>
  <c r="L1286" i="55"/>
  <c r="N1285" i="55"/>
  <c r="L1285" i="55"/>
  <c r="W1285" i="55" s="1"/>
  <c r="N1284" i="55"/>
  <c r="L1284" i="55"/>
  <c r="N1283" i="55"/>
  <c r="L1283" i="55"/>
  <c r="N1282" i="55"/>
  <c r="L1282" i="55"/>
  <c r="M1282" i="55" s="1"/>
  <c r="N1281" i="55"/>
  <c r="L1281" i="55"/>
  <c r="W1281" i="55" s="1"/>
  <c r="N1280" i="55"/>
  <c r="L1280" i="55"/>
  <c r="N1279" i="55"/>
  <c r="L1279" i="55"/>
  <c r="N1278" i="55"/>
  <c r="L1278" i="55"/>
  <c r="N1277" i="55"/>
  <c r="L1277" i="55"/>
  <c r="Y1277" i="55" s="1"/>
  <c r="N1276" i="55"/>
  <c r="L1276" i="55"/>
  <c r="N1275" i="55"/>
  <c r="L1275" i="55"/>
  <c r="T1275" i="55" s="1"/>
  <c r="N1274" i="55"/>
  <c r="L1274" i="55"/>
  <c r="W1274" i="55" s="1"/>
  <c r="N1273" i="55"/>
  <c r="L1273" i="55"/>
  <c r="N1272" i="55"/>
  <c r="L1272" i="55"/>
  <c r="W1272" i="55" s="1"/>
  <c r="N1271" i="55"/>
  <c r="L1271" i="55"/>
  <c r="M1271" i="55" s="1"/>
  <c r="N1270" i="55"/>
  <c r="L1270" i="55"/>
  <c r="N1269" i="55"/>
  <c r="L1269" i="55"/>
  <c r="U1269" i="55" s="1"/>
  <c r="N1268" i="55"/>
  <c r="L1268" i="55"/>
  <c r="T1268" i="55" s="1"/>
  <c r="N1267" i="55"/>
  <c r="L1267" i="55"/>
  <c r="N1266" i="55"/>
  <c r="L1266" i="55"/>
  <c r="N1265" i="55"/>
  <c r="L1265" i="55"/>
  <c r="Y1265" i="55" s="1"/>
  <c r="N1264" i="55"/>
  <c r="L1264" i="55"/>
  <c r="AA1264" i="55" s="1"/>
  <c r="N1263" i="55"/>
  <c r="L1263" i="55"/>
  <c r="N1262" i="55"/>
  <c r="L1262" i="55"/>
  <c r="Z1262" i="55" s="1"/>
  <c r="N1261" i="55"/>
  <c r="L1261" i="55"/>
  <c r="N1260" i="55"/>
  <c r="L1260" i="55"/>
  <c r="N1259" i="55"/>
  <c r="L1259" i="55"/>
  <c r="N1258" i="55"/>
  <c r="L1258" i="55"/>
  <c r="V1258" i="55" s="1"/>
  <c r="N1257" i="55"/>
  <c r="L1257" i="55"/>
  <c r="Y1257" i="55" s="1"/>
  <c r="N1256" i="55"/>
  <c r="L1256" i="55"/>
  <c r="V1256" i="55" s="1"/>
  <c r="N1255" i="55"/>
  <c r="L1255" i="55"/>
  <c r="Y1255" i="55" s="1"/>
  <c r="N1254" i="55"/>
  <c r="L1254" i="55"/>
  <c r="AA1254" i="55" s="1"/>
  <c r="N1253" i="55"/>
  <c r="L1253" i="55"/>
  <c r="Y1253" i="55" s="1"/>
  <c r="N1252" i="55"/>
  <c r="L1252" i="55"/>
  <c r="N1251" i="55"/>
  <c r="L1251" i="55"/>
  <c r="N1250" i="55"/>
  <c r="L1250" i="55"/>
  <c r="W1250" i="55" s="1"/>
  <c r="N1249" i="55"/>
  <c r="L1249" i="55"/>
  <c r="AA1249" i="55" s="1"/>
  <c r="N1248" i="55"/>
  <c r="L1248" i="55"/>
  <c r="T1248" i="55" s="1"/>
  <c r="N1247" i="55"/>
  <c r="L1247" i="55"/>
  <c r="Z1247" i="55" s="1"/>
  <c r="N1246" i="55"/>
  <c r="L1246" i="55"/>
  <c r="X1246" i="55" s="1"/>
  <c r="N1245" i="55"/>
  <c r="L1245" i="55"/>
  <c r="M1245" i="55" s="1"/>
  <c r="N1244" i="55"/>
  <c r="L1244" i="55"/>
  <c r="T1244" i="55" s="1"/>
  <c r="N1243" i="55"/>
  <c r="L1243" i="55"/>
  <c r="N1242" i="55"/>
  <c r="L1242" i="55"/>
  <c r="Z1242" i="55" s="1"/>
  <c r="N1241" i="55"/>
  <c r="L1241" i="55"/>
  <c r="Y1241" i="55" s="1"/>
  <c r="N1240" i="55"/>
  <c r="L1240" i="55"/>
  <c r="N1239" i="55"/>
  <c r="L1239" i="55"/>
  <c r="W1239" i="55" s="1"/>
  <c r="N1238" i="55"/>
  <c r="L1238" i="55"/>
  <c r="X1238" i="55" s="1"/>
  <c r="N1237" i="55"/>
  <c r="L1237" i="55"/>
  <c r="V1237" i="55" s="1"/>
  <c r="N1236" i="55"/>
  <c r="L1236" i="55"/>
  <c r="W1236" i="55" s="1"/>
  <c r="N1235" i="55"/>
  <c r="L1235" i="55"/>
  <c r="Z1235" i="55" s="1"/>
  <c r="N1234" i="55"/>
  <c r="L1234" i="55"/>
  <c r="N1233" i="55"/>
  <c r="L1233" i="55"/>
  <c r="T1233" i="55" s="1"/>
  <c r="N1232" i="55"/>
  <c r="L1232" i="55"/>
  <c r="N1231" i="55"/>
  <c r="L1231" i="55"/>
  <c r="Y1231" i="55" s="1"/>
  <c r="N1230" i="55"/>
  <c r="L1230" i="55"/>
  <c r="N1229" i="55"/>
  <c r="L1229" i="55"/>
  <c r="W1229" i="55" s="1"/>
  <c r="N1228" i="55"/>
  <c r="L1228" i="55"/>
  <c r="N1227" i="55"/>
  <c r="L1227" i="55"/>
  <c r="U1227" i="55" s="1"/>
  <c r="N1226" i="55"/>
  <c r="L1226" i="55"/>
  <c r="N1225" i="55"/>
  <c r="L1225" i="55"/>
  <c r="N1224" i="55"/>
  <c r="L1224" i="55"/>
  <c r="N1223" i="55"/>
  <c r="L1223" i="55"/>
  <c r="N1222" i="55"/>
  <c r="L1222" i="55"/>
  <c r="AA1222" i="55" s="1"/>
  <c r="N1221" i="55"/>
  <c r="L1221" i="55"/>
  <c r="AA1221" i="55" s="1"/>
  <c r="N1220" i="55"/>
  <c r="L1220" i="55"/>
  <c r="N1219" i="55"/>
  <c r="L1219" i="55"/>
  <c r="M1219" i="55" s="1"/>
  <c r="N1218" i="55"/>
  <c r="L1218" i="55"/>
  <c r="N1217" i="55"/>
  <c r="L1217" i="55"/>
  <c r="AA1217" i="55" s="1"/>
  <c r="N1216" i="55"/>
  <c r="L1216" i="55"/>
  <c r="W1216" i="55" s="1"/>
  <c r="N1215" i="55"/>
  <c r="L1215" i="55"/>
  <c r="N1214" i="55"/>
  <c r="L1214" i="55"/>
  <c r="N1213" i="55"/>
  <c r="L1213" i="55"/>
  <c r="N1212" i="55"/>
  <c r="L1212" i="55"/>
  <c r="N1211" i="55"/>
  <c r="L1211" i="55"/>
  <c r="N1210" i="55"/>
  <c r="L1210" i="55"/>
  <c r="T1210" i="55" s="1"/>
  <c r="N1209" i="55"/>
  <c r="L1209" i="55"/>
  <c r="M1209" i="55" s="1"/>
  <c r="N1208" i="55"/>
  <c r="L1208" i="55"/>
  <c r="M1208" i="55" s="1"/>
  <c r="N1207" i="55"/>
  <c r="L1207" i="55"/>
  <c r="Y1207" i="55" s="1"/>
  <c r="N1206" i="55"/>
  <c r="L1206" i="55"/>
  <c r="N1205" i="55"/>
  <c r="L1205" i="55"/>
  <c r="N1204" i="55"/>
  <c r="L1204" i="55"/>
  <c r="V1204" i="55" s="1"/>
  <c r="N1203" i="55"/>
  <c r="L1203" i="55"/>
  <c r="N1202" i="55"/>
  <c r="L1202" i="55"/>
  <c r="T1202" i="55" s="1"/>
  <c r="O1201" i="55"/>
  <c r="N1201" i="55"/>
  <c r="L1201" i="55"/>
  <c r="O1200" i="55"/>
  <c r="N1200" i="55"/>
  <c r="L1200" i="55"/>
  <c r="X1200" i="55" s="1"/>
  <c r="O1199" i="55"/>
  <c r="N1199" i="55"/>
  <c r="L1199" i="55"/>
  <c r="O1198" i="55"/>
  <c r="N1198" i="55"/>
  <c r="L1198" i="55"/>
  <c r="O1197" i="55"/>
  <c r="N1197" i="55"/>
  <c r="L1197" i="55"/>
  <c r="M1197" i="55" s="1"/>
  <c r="O1196" i="55"/>
  <c r="N1196" i="55"/>
  <c r="L1196" i="55"/>
  <c r="T1196" i="55" s="1"/>
  <c r="O1195" i="55"/>
  <c r="N1195" i="55"/>
  <c r="L1195" i="55"/>
  <c r="O1194" i="55"/>
  <c r="N1194" i="55"/>
  <c r="L1194" i="55"/>
  <c r="M1194" i="55" s="1"/>
  <c r="O1193" i="55"/>
  <c r="N1193" i="55"/>
  <c r="L1193" i="55"/>
  <c r="O1192" i="55"/>
  <c r="N1192" i="55"/>
  <c r="L1192" i="55"/>
  <c r="O1191" i="55"/>
  <c r="N1191" i="55"/>
  <c r="L1191" i="55"/>
  <c r="T1191" i="55" s="1"/>
  <c r="O1190" i="55"/>
  <c r="N1190" i="55"/>
  <c r="L1190" i="55"/>
  <c r="Z1190" i="55" s="1"/>
  <c r="O1189" i="55"/>
  <c r="N1189" i="55"/>
  <c r="L1189" i="55"/>
  <c r="O1188" i="55"/>
  <c r="N1188" i="55"/>
  <c r="L1188" i="55"/>
  <c r="T1188" i="55" s="1"/>
  <c r="O1187" i="55"/>
  <c r="N1187" i="55"/>
  <c r="L1187" i="55"/>
  <c r="O1186" i="55"/>
  <c r="N1186" i="55"/>
  <c r="L1186" i="55"/>
  <c r="Y1186" i="55" s="1"/>
  <c r="O1185" i="55"/>
  <c r="N1185" i="55"/>
  <c r="L1185" i="55"/>
  <c r="O1184" i="55"/>
  <c r="N1184" i="55"/>
  <c r="L1184" i="55"/>
  <c r="O1183" i="55"/>
  <c r="N1183" i="55"/>
  <c r="L1183" i="55"/>
  <c r="O1182" i="55"/>
  <c r="N1182" i="55"/>
  <c r="L1182" i="55"/>
  <c r="O1181" i="55"/>
  <c r="N1181" i="55"/>
  <c r="L1181" i="55"/>
  <c r="M1181" i="55" s="1"/>
  <c r="O1180" i="55"/>
  <c r="N1180" i="55"/>
  <c r="L1180" i="55"/>
  <c r="Y1180" i="55" s="1"/>
  <c r="O1179" i="55"/>
  <c r="N1179" i="55"/>
  <c r="L1179" i="55"/>
  <c r="O1178" i="55"/>
  <c r="N1178" i="55"/>
  <c r="L1178" i="55"/>
  <c r="X1178" i="55" s="1"/>
  <c r="O1177" i="55"/>
  <c r="N1177" i="55"/>
  <c r="L1177" i="55"/>
  <c r="V1177" i="55" s="1"/>
  <c r="O1176" i="55"/>
  <c r="N1176" i="55"/>
  <c r="L1176" i="55"/>
  <c r="T1176" i="55" s="1"/>
  <c r="O1175" i="55"/>
  <c r="N1175" i="55"/>
  <c r="L1175" i="55"/>
  <c r="O1174" i="55"/>
  <c r="N1174" i="55"/>
  <c r="L1174" i="55"/>
  <c r="O1173" i="55"/>
  <c r="N1173" i="55"/>
  <c r="L1173" i="55"/>
  <c r="M1173" i="55" s="1"/>
  <c r="O1172" i="55"/>
  <c r="N1172" i="55"/>
  <c r="L1172" i="55"/>
  <c r="M1172" i="55" s="1"/>
  <c r="O1171" i="55"/>
  <c r="N1171" i="55"/>
  <c r="L1171" i="55"/>
  <c r="M1171" i="55" s="1"/>
  <c r="O1170" i="55"/>
  <c r="N1170" i="55"/>
  <c r="L1170" i="55"/>
  <c r="AA1170" i="55" s="1"/>
  <c r="O1169" i="55"/>
  <c r="N1169" i="55"/>
  <c r="L1169" i="55"/>
  <c r="O1168" i="55"/>
  <c r="N1168" i="55"/>
  <c r="L1168" i="55"/>
  <c r="Z1168" i="55" s="1"/>
  <c r="O1167" i="55"/>
  <c r="N1167" i="55"/>
  <c r="L1167" i="55"/>
  <c r="T1167" i="55" s="1"/>
  <c r="O1166" i="55"/>
  <c r="N1166" i="55"/>
  <c r="L1166" i="55"/>
  <c r="M1166" i="55" s="1"/>
  <c r="O1165" i="55"/>
  <c r="N1165" i="55"/>
  <c r="L1165" i="55"/>
  <c r="O1164" i="55"/>
  <c r="N1164" i="55"/>
  <c r="L1164" i="55"/>
  <c r="O1163" i="55"/>
  <c r="N1163" i="55"/>
  <c r="L1163" i="55"/>
  <c r="AA1163" i="55" s="1"/>
  <c r="O1162" i="55"/>
  <c r="N1162" i="55"/>
  <c r="L1162" i="55"/>
  <c r="M1162" i="55" s="1"/>
  <c r="O1161" i="55"/>
  <c r="N1161" i="55"/>
  <c r="L1161" i="55"/>
  <c r="Y1161" i="55" s="1"/>
  <c r="O1160" i="55"/>
  <c r="N1160" i="55"/>
  <c r="L1160" i="55"/>
  <c r="O1159" i="55"/>
  <c r="N1159" i="55"/>
  <c r="L1159" i="55"/>
  <c r="M1159" i="55" s="1"/>
  <c r="O1158" i="55"/>
  <c r="N1158" i="55"/>
  <c r="L1158" i="55"/>
  <c r="V1158" i="55" s="1"/>
  <c r="O1157" i="55"/>
  <c r="N1157" i="55"/>
  <c r="L1157" i="55"/>
  <c r="T1157" i="55" s="1"/>
  <c r="O1156" i="55"/>
  <c r="N1156" i="55"/>
  <c r="L1156" i="55"/>
  <c r="O1155" i="55"/>
  <c r="N1155" i="55"/>
  <c r="L1155" i="55"/>
  <c r="O1154" i="55"/>
  <c r="N1154" i="55"/>
  <c r="L1154" i="55"/>
  <c r="O1153" i="55"/>
  <c r="N1153" i="55"/>
  <c r="L1153" i="55"/>
  <c r="M1153" i="55" s="1"/>
  <c r="O1152" i="55"/>
  <c r="N1152" i="55"/>
  <c r="L1152" i="55"/>
  <c r="AA1152" i="55" s="1"/>
  <c r="O1151" i="55"/>
  <c r="N1151" i="55"/>
  <c r="L1151" i="55"/>
  <c r="M1151" i="55" s="1"/>
  <c r="O1150" i="55"/>
  <c r="N1150" i="55"/>
  <c r="L1150" i="55"/>
  <c r="O1149" i="55"/>
  <c r="N1149" i="55"/>
  <c r="L1149" i="55"/>
  <c r="O1148" i="55"/>
  <c r="N1148" i="55"/>
  <c r="L1148" i="55"/>
  <c r="T1148" i="55" s="1"/>
  <c r="O1147" i="55"/>
  <c r="N1147" i="55"/>
  <c r="L1147" i="55"/>
  <c r="M1147" i="55" s="1"/>
  <c r="O1146" i="55"/>
  <c r="N1146" i="55"/>
  <c r="L1146" i="55"/>
  <c r="V1146" i="55" s="1"/>
  <c r="O1145" i="55"/>
  <c r="N1145" i="55"/>
  <c r="L1145" i="55"/>
  <c r="O1144" i="55"/>
  <c r="N1144" i="55"/>
  <c r="L1144" i="55"/>
  <c r="O1143" i="55"/>
  <c r="N1143" i="55"/>
  <c r="L1143" i="55"/>
  <c r="O1142" i="55"/>
  <c r="N1142" i="55"/>
  <c r="L1142" i="55"/>
  <c r="O1141" i="55"/>
  <c r="N1141" i="55"/>
  <c r="L1141" i="55"/>
  <c r="W1141" i="55" s="1"/>
  <c r="O1140" i="55"/>
  <c r="N1140" i="55"/>
  <c r="L1140" i="55"/>
  <c r="O1139" i="55"/>
  <c r="N1139" i="55"/>
  <c r="L1139" i="55"/>
  <c r="O1138" i="55"/>
  <c r="N1138" i="55"/>
  <c r="L1138" i="55"/>
  <c r="O1137" i="55"/>
  <c r="N1137" i="55"/>
  <c r="L1137" i="55"/>
  <c r="W1137" i="55" s="1"/>
  <c r="O1136" i="55"/>
  <c r="N1136" i="55"/>
  <c r="L1136" i="55"/>
  <c r="Z1136" i="55" s="1"/>
  <c r="O1135" i="55"/>
  <c r="N1135" i="55"/>
  <c r="L1135" i="55"/>
  <c r="Z1135" i="55" s="1"/>
  <c r="O1134" i="55"/>
  <c r="N1134" i="55"/>
  <c r="L1134" i="55"/>
  <c r="AA1134" i="55" s="1"/>
  <c r="O1133" i="55"/>
  <c r="N1133" i="55"/>
  <c r="L1133" i="55"/>
  <c r="Y1133" i="55" s="1"/>
  <c r="O1132" i="55"/>
  <c r="N1132" i="55"/>
  <c r="L1132" i="55"/>
  <c r="O1131" i="55"/>
  <c r="N1131" i="55"/>
  <c r="L1131" i="55"/>
  <c r="U1131" i="55" s="1"/>
  <c r="O1130" i="55"/>
  <c r="N1130" i="55"/>
  <c r="L1130" i="55"/>
  <c r="T1130" i="55" s="1"/>
  <c r="O1129" i="55"/>
  <c r="N1129" i="55"/>
  <c r="L1129" i="55"/>
  <c r="M1129" i="55" s="1"/>
  <c r="O1128" i="55"/>
  <c r="N1128" i="55"/>
  <c r="L1128" i="55"/>
  <c r="X1128" i="55" s="1"/>
  <c r="O1127" i="55"/>
  <c r="N1127" i="55"/>
  <c r="L1127" i="55"/>
  <c r="M1127" i="55" s="1"/>
  <c r="O1126" i="55"/>
  <c r="N1126" i="55"/>
  <c r="L1126" i="55"/>
  <c r="U1126" i="55" s="1"/>
  <c r="O1125" i="55"/>
  <c r="N1125" i="55"/>
  <c r="L1125" i="55"/>
  <c r="O1124" i="55"/>
  <c r="N1124" i="55"/>
  <c r="L1124" i="55"/>
  <c r="O1123" i="55"/>
  <c r="N1123" i="55"/>
  <c r="L1123" i="55"/>
  <c r="M1123" i="55" s="1"/>
  <c r="O1122" i="55"/>
  <c r="N1122" i="55"/>
  <c r="L1122" i="55"/>
  <c r="V1122" i="55" s="1"/>
  <c r="O1121" i="55"/>
  <c r="N1121" i="55"/>
  <c r="L1121" i="55"/>
  <c r="O1120" i="55"/>
  <c r="N1120" i="55"/>
  <c r="L1120" i="55"/>
  <c r="U1120" i="55" s="1"/>
  <c r="O1119" i="55"/>
  <c r="N1119" i="55"/>
  <c r="L1119" i="55"/>
  <c r="O1118" i="55"/>
  <c r="N1118" i="55"/>
  <c r="L1118" i="55"/>
  <c r="X1118" i="55" s="1"/>
  <c r="O1117" i="55"/>
  <c r="N1117" i="55"/>
  <c r="L1117" i="55"/>
  <c r="O1116" i="55"/>
  <c r="N1116" i="55"/>
  <c r="L1116" i="55"/>
  <c r="O1115" i="55"/>
  <c r="N1115" i="55"/>
  <c r="L1115" i="55"/>
  <c r="W1115" i="55" s="1"/>
  <c r="O1114" i="55"/>
  <c r="N1114" i="55"/>
  <c r="L1114" i="55"/>
  <c r="M1114" i="55" s="1"/>
  <c r="O1113" i="55"/>
  <c r="N1113" i="55"/>
  <c r="L1113" i="55"/>
  <c r="U1113" i="55" s="1"/>
  <c r="O1112" i="55"/>
  <c r="N1112" i="55"/>
  <c r="L1112" i="55"/>
  <c r="O1111" i="55"/>
  <c r="N1111" i="55"/>
  <c r="L1111" i="55"/>
  <c r="O1110" i="55"/>
  <c r="N1110" i="55"/>
  <c r="L1110" i="55"/>
  <c r="O1109" i="55"/>
  <c r="N1109" i="55"/>
  <c r="L1109" i="55"/>
  <c r="O1108" i="55"/>
  <c r="N1108" i="55"/>
  <c r="L1108" i="55"/>
  <c r="U1108" i="55" s="1"/>
  <c r="O1107" i="55"/>
  <c r="N1107" i="55"/>
  <c r="L1107" i="55"/>
  <c r="O1106" i="55"/>
  <c r="N1106" i="55"/>
  <c r="L1106" i="55"/>
  <c r="Z1106" i="55" s="1"/>
  <c r="O1105" i="55"/>
  <c r="N1105" i="55"/>
  <c r="L1105" i="55"/>
  <c r="M1105" i="55" s="1"/>
  <c r="O1104" i="55"/>
  <c r="N1104" i="55"/>
  <c r="L1104" i="55"/>
  <c r="V1104" i="55" s="1"/>
  <c r="O1103" i="55"/>
  <c r="N1103" i="55"/>
  <c r="L1103" i="55"/>
  <c r="V1103" i="55" s="1"/>
  <c r="O1102" i="55"/>
  <c r="N1102" i="55"/>
  <c r="L1102" i="55"/>
  <c r="Z1102" i="55" s="1"/>
  <c r="O1101" i="55"/>
  <c r="N1101" i="55"/>
  <c r="L1101" i="55"/>
  <c r="Z1101" i="55" s="1"/>
  <c r="O1100" i="55"/>
  <c r="N1100" i="55"/>
  <c r="L1100" i="55"/>
  <c r="T1100" i="55" s="1"/>
  <c r="O1099" i="55"/>
  <c r="N1099" i="55"/>
  <c r="L1099" i="55"/>
  <c r="O1098" i="55"/>
  <c r="N1098" i="55"/>
  <c r="L1098" i="55"/>
  <c r="O1097" i="55"/>
  <c r="N1097" i="55"/>
  <c r="L1097" i="55"/>
  <c r="U1097" i="55" s="1"/>
  <c r="O1096" i="55"/>
  <c r="N1096" i="55"/>
  <c r="L1096" i="55"/>
  <c r="O1095" i="55"/>
  <c r="N1095" i="55"/>
  <c r="L1095" i="55"/>
  <c r="X1095" i="55" s="1"/>
  <c r="O1094" i="55"/>
  <c r="N1094" i="55"/>
  <c r="L1094" i="55"/>
  <c r="O1093" i="55"/>
  <c r="N1093" i="55"/>
  <c r="L1093" i="55"/>
  <c r="T1093" i="55" s="1"/>
  <c r="O1092" i="55"/>
  <c r="N1092" i="55"/>
  <c r="L1092" i="55"/>
  <c r="O1091" i="55"/>
  <c r="N1091" i="55"/>
  <c r="L1091" i="55"/>
  <c r="O1090" i="55"/>
  <c r="N1090" i="55"/>
  <c r="L1090" i="55"/>
  <c r="O1089" i="55"/>
  <c r="N1089" i="55"/>
  <c r="L1089" i="55"/>
  <c r="O1088" i="55"/>
  <c r="N1088" i="55"/>
  <c r="L1088" i="55"/>
  <c r="O1087" i="55"/>
  <c r="N1087" i="55"/>
  <c r="L1087" i="55"/>
  <c r="V1087" i="55" s="1"/>
  <c r="O1086" i="55"/>
  <c r="N1086" i="55"/>
  <c r="L1086" i="55"/>
  <c r="O1085" i="55"/>
  <c r="N1085" i="55"/>
  <c r="L1085" i="55"/>
  <c r="O1084" i="55"/>
  <c r="N1084" i="55"/>
  <c r="L1084" i="55"/>
  <c r="AA1084" i="55" s="1"/>
  <c r="N1083" i="55"/>
  <c r="L1083" i="55"/>
  <c r="V1083" i="55" s="1"/>
  <c r="N1082" i="55"/>
  <c r="L1082" i="55"/>
  <c r="N1081" i="55"/>
  <c r="L1081" i="55"/>
  <c r="M1081" i="55" s="1"/>
  <c r="N1080" i="55"/>
  <c r="L1080" i="55"/>
  <c r="AA1080" i="55" s="1"/>
  <c r="N1079" i="55"/>
  <c r="L1079" i="55"/>
  <c r="N1078" i="55"/>
  <c r="L1078" i="55"/>
  <c r="M1078" i="55" s="1"/>
  <c r="N1077" i="55"/>
  <c r="L1077" i="55"/>
  <c r="M1077" i="55" s="1"/>
  <c r="N1076" i="55"/>
  <c r="L1076" i="55"/>
  <c r="N1075" i="55"/>
  <c r="L1075" i="55"/>
  <c r="N1074" i="55"/>
  <c r="L1074" i="55"/>
  <c r="N1073" i="55"/>
  <c r="L1073" i="55"/>
  <c r="N1072" i="55"/>
  <c r="L1072" i="55"/>
  <c r="AA1072" i="55" s="1"/>
  <c r="N1071" i="55"/>
  <c r="L1071" i="55"/>
  <c r="Z1071" i="55" s="1"/>
  <c r="N1070" i="55"/>
  <c r="L1070" i="55"/>
  <c r="N1069" i="55"/>
  <c r="L1069" i="55"/>
  <c r="N1068" i="55"/>
  <c r="L1068" i="55"/>
  <c r="T1068" i="55" s="1"/>
  <c r="N1067" i="55"/>
  <c r="L1067" i="55"/>
  <c r="N1066" i="55"/>
  <c r="L1066" i="55"/>
  <c r="W1066" i="55" s="1"/>
  <c r="N1065" i="55"/>
  <c r="L1065" i="55"/>
  <c r="AA1065" i="55" s="1"/>
  <c r="N1064" i="55"/>
  <c r="L1064" i="55"/>
  <c r="N1063" i="55"/>
  <c r="L1063" i="55"/>
  <c r="N1062" i="55"/>
  <c r="L1062" i="55"/>
  <c r="N1061" i="55"/>
  <c r="L1061" i="55"/>
  <c r="T1061" i="55" s="1"/>
  <c r="N1060" i="55"/>
  <c r="L1060" i="55"/>
  <c r="N1059" i="55"/>
  <c r="L1059" i="55"/>
  <c r="N1058" i="55"/>
  <c r="L1058" i="55"/>
  <c r="X1058" i="55" s="1"/>
  <c r="N1057" i="55"/>
  <c r="L1057" i="55"/>
  <c r="V1057" i="55" s="1"/>
  <c r="N1056" i="55"/>
  <c r="L1056" i="55"/>
  <c r="V1056" i="55" s="1"/>
  <c r="N1055" i="55"/>
  <c r="L1055" i="55"/>
  <c r="N1054" i="55"/>
  <c r="L1054" i="55"/>
  <c r="N1053" i="55"/>
  <c r="L1053" i="55"/>
  <c r="N1052" i="55"/>
  <c r="L1052" i="55"/>
  <c r="N1051" i="55"/>
  <c r="L1051" i="55"/>
  <c r="N1050" i="55"/>
  <c r="L1050" i="55"/>
  <c r="U1050" i="55" s="1"/>
  <c r="N1049" i="55"/>
  <c r="L1049" i="55"/>
  <c r="N1048" i="55"/>
  <c r="L1048" i="55"/>
  <c r="T1048" i="55" s="1"/>
  <c r="N1047" i="55"/>
  <c r="L1047" i="55"/>
  <c r="N1046" i="55"/>
  <c r="L1046" i="55"/>
  <c r="AA1046" i="55" s="1"/>
  <c r="N1045" i="55"/>
  <c r="L1045" i="55"/>
  <c r="M1045" i="55" s="1"/>
  <c r="N1044" i="55"/>
  <c r="L1044" i="55"/>
  <c r="Z1044" i="55" s="1"/>
  <c r="N1043" i="55"/>
  <c r="L1043" i="55"/>
  <c r="N1042" i="55"/>
  <c r="L1042" i="55"/>
  <c r="X1042" i="55" s="1"/>
  <c r="N1041" i="55"/>
  <c r="L1041" i="55"/>
  <c r="N1040" i="55"/>
  <c r="L1040" i="55"/>
  <c r="N1039" i="55"/>
  <c r="L1039" i="55"/>
  <c r="T1039" i="55" s="1"/>
  <c r="N1038" i="55"/>
  <c r="L1038" i="55"/>
  <c r="N1037" i="55"/>
  <c r="L1037" i="55"/>
  <c r="V1037" i="55" s="1"/>
  <c r="N1036" i="55"/>
  <c r="L1036" i="55"/>
  <c r="N1035" i="55"/>
  <c r="L1035" i="55"/>
  <c r="U1035" i="55" s="1"/>
  <c r="N1034" i="55"/>
  <c r="L1034" i="55"/>
  <c r="N1033" i="55"/>
  <c r="L1033" i="55"/>
  <c r="Z1033" i="55" s="1"/>
  <c r="N1032" i="55"/>
  <c r="L1032" i="55"/>
  <c r="M1032" i="55" s="1"/>
  <c r="N1031" i="55"/>
  <c r="L1031" i="55"/>
  <c r="M1031" i="55" s="1"/>
  <c r="N1030" i="55"/>
  <c r="L1030" i="55"/>
  <c r="T1030" i="55" s="1"/>
  <c r="N1029" i="55"/>
  <c r="L1029" i="55"/>
  <c r="AA1029" i="55" s="1"/>
  <c r="N1028" i="55"/>
  <c r="L1028" i="55"/>
  <c r="O1027" i="55"/>
  <c r="N1027" i="55"/>
  <c r="L1027" i="55"/>
  <c r="M1027" i="55" s="1"/>
  <c r="O1026" i="55"/>
  <c r="N1026" i="55"/>
  <c r="L1026" i="55"/>
  <c r="O1025" i="55"/>
  <c r="N1025" i="55"/>
  <c r="L1025" i="55"/>
  <c r="M1025" i="55" s="1"/>
  <c r="O1024" i="55"/>
  <c r="N1024" i="55"/>
  <c r="L1024" i="55"/>
  <c r="Z1024" i="55" s="1"/>
  <c r="O1023" i="55"/>
  <c r="N1023" i="55"/>
  <c r="L1023" i="55"/>
  <c r="O1022" i="55"/>
  <c r="N1022" i="55"/>
  <c r="L1022" i="55"/>
  <c r="O1021" i="55"/>
  <c r="N1021" i="55"/>
  <c r="L1021" i="55"/>
  <c r="O1020" i="55"/>
  <c r="N1020" i="55"/>
  <c r="L1020" i="55"/>
  <c r="O1019" i="55"/>
  <c r="N1019" i="55"/>
  <c r="L1019" i="55"/>
  <c r="O1018" i="55"/>
  <c r="N1018" i="55"/>
  <c r="L1018" i="55"/>
  <c r="Z1018" i="55" s="1"/>
  <c r="O1017" i="55"/>
  <c r="N1017" i="55"/>
  <c r="L1017" i="55"/>
  <c r="O1016" i="55"/>
  <c r="N1016" i="55"/>
  <c r="L1016" i="55"/>
  <c r="O1015" i="55"/>
  <c r="N1015" i="55"/>
  <c r="L1015" i="55"/>
  <c r="Z1015" i="55" s="1"/>
  <c r="O1014" i="55"/>
  <c r="N1014" i="55"/>
  <c r="L1014" i="55"/>
  <c r="M1014" i="55" s="1"/>
  <c r="O1013" i="55"/>
  <c r="N1013" i="55"/>
  <c r="L1013" i="55"/>
  <c r="U1013" i="55" s="1"/>
  <c r="O1012" i="55"/>
  <c r="N1012" i="55"/>
  <c r="L1012" i="55"/>
  <c r="M1012" i="55" s="1"/>
  <c r="O1011" i="55"/>
  <c r="N1011" i="55"/>
  <c r="L1011" i="55"/>
  <c r="X1011" i="55" s="1"/>
  <c r="O1010" i="55"/>
  <c r="N1010" i="55"/>
  <c r="L1010" i="55"/>
  <c r="M1010" i="55" s="1"/>
  <c r="O1009" i="55"/>
  <c r="N1009" i="55"/>
  <c r="L1009" i="55"/>
  <c r="O1008" i="55"/>
  <c r="N1008" i="55"/>
  <c r="L1008" i="55"/>
  <c r="M1008" i="55" s="1"/>
  <c r="O1007" i="55"/>
  <c r="N1007" i="55"/>
  <c r="L1007" i="55"/>
  <c r="O1006" i="55"/>
  <c r="N1006" i="55"/>
  <c r="L1006" i="55"/>
  <c r="W1006" i="55" s="1"/>
  <c r="O1005" i="55"/>
  <c r="N1005" i="55"/>
  <c r="L1005" i="55"/>
  <c r="M1005" i="55" s="1"/>
  <c r="O1004" i="55"/>
  <c r="N1004" i="55"/>
  <c r="L1004" i="55"/>
  <c r="O1003" i="55"/>
  <c r="N1003" i="55"/>
  <c r="L1003" i="55"/>
  <c r="X1003" i="55" s="1"/>
  <c r="O1002" i="55"/>
  <c r="N1002" i="55"/>
  <c r="L1002" i="55"/>
  <c r="O1001" i="55"/>
  <c r="N1001" i="55"/>
  <c r="L1001" i="55"/>
  <c r="O1000" i="55"/>
  <c r="N1000" i="55"/>
  <c r="L1000" i="55"/>
  <c r="M1000" i="55" s="1"/>
  <c r="O999" i="55"/>
  <c r="N999" i="55"/>
  <c r="L999" i="55"/>
  <c r="O998" i="55"/>
  <c r="N998" i="55"/>
  <c r="L998" i="55"/>
  <c r="O997" i="55"/>
  <c r="N997" i="55"/>
  <c r="L997" i="55"/>
  <c r="O996" i="55"/>
  <c r="N996" i="55"/>
  <c r="L996" i="55"/>
  <c r="O995" i="55"/>
  <c r="N995" i="55"/>
  <c r="L995" i="55"/>
  <c r="T995" i="55" s="1"/>
  <c r="O994" i="55"/>
  <c r="N994" i="55"/>
  <c r="L994" i="55"/>
  <c r="M994" i="55" s="1"/>
  <c r="O993" i="55"/>
  <c r="N993" i="55"/>
  <c r="L993" i="55"/>
  <c r="Y993" i="55" s="1"/>
  <c r="O992" i="55"/>
  <c r="N992" i="55"/>
  <c r="L992" i="55"/>
  <c r="AA992" i="55" s="1"/>
  <c r="O991" i="55"/>
  <c r="N991" i="55"/>
  <c r="L991" i="55"/>
  <c r="O990" i="55"/>
  <c r="N990" i="55"/>
  <c r="L990" i="55"/>
  <c r="O989" i="55"/>
  <c r="N989" i="55"/>
  <c r="L989" i="55"/>
  <c r="Z989" i="55" s="1"/>
  <c r="O988" i="55"/>
  <c r="N988" i="55"/>
  <c r="L988" i="55"/>
  <c r="V988" i="55" s="1"/>
  <c r="O987" i="55"/>
  <c r="N987" i="55"/>
  <c r="L987" i="55"/>
  <c r="O986" i="55"/>
  <c r="N986" i="55"/>
  <c r="L986" i="55"/>
  <c r="V986" i="55" s="1"/>
  <c r="O985" i="55"/>
  <c r="N985" i="55"/>
  <c r="L985" i="55"/>
  <c r="Z985" i="55" s="1"/>
  <c r="O984" i="55"/>
  <c r="N984" i="55"/>
  <c r="L984" i="55"/>
  <c r="O983" i="55"/>
  <c r="N983" i="55"/>
  <c r="L983" i="55"/>
  <c r="AA983" i="55" s="1"/>
  <c r="O982" i="55"/>
  <c r="N982" i="55"/>
  <c r="L982" i="55"/>
  <c r="W982" i="55" s="1"/>
  <c r="O981" i="55"/>
  <c r="N981" i="55"/>
  <c r="L981" i="55"/>
  <c r="O980" i="55"/>
  <c r="N980" i="55"/>
  <c r="L980" i="55"/>
  <c r="O979" i="55"/>
  <c r="N979" i="55"/>
  <c r="L979" i="55"/>
  <c r="M979" i="55" s="1"/>
  <c r="O978" i="55"/>
  <c r="N978" i="55"/>
  <c r="L978" i="55"/>
  <c r="W978" i="55" s="1"/>
  <c r="O977" i="55"/>
  <c r="N977" i="55"/>
  <c r="L977" i="55"/>
  <c r="O976" i="55"/>
  <c r="N976" i="55"/>
  <c r="L976" i="55"/>
  <c r="AA976" i="55" s="1"/>
  <c r="O975" i="55"/>
  <c r="N975" i="55"/>
  <c r="L975" i="55"/>
  <c r="O974" i="55"/>
  <c r="N974" i="55"/>
  <c r="L974" i="55"/>
  <c r="O973" i="55"/>
  <c r="N973" i="55"/>
  <c r="L973" i="55"/>
  <c r="U973" i="55" s="1"/>
  <c r="O972" i="55"/>
  <c r="N972" i="55"/>
  <c r="L972" i="55"/>
  <c r="O971" i="55"/>
  <c r="N971" i="55"/>
  <c r="L971" i="55"/>
  <c r="T971" i="55" s="1"/>
  <c r="O970" i="55"/>
  <c r="N970" i="55"/>
  <c r="L970" i="55"/>
  <c r="O969" i="55"/>
  <c r="N969" i="55"/>
  <c r="L969" i="55"/>
  <c r="O968" i="55"/>
  <c r="N968" i="55"/>
  <c r="L968" i="55"/>
  <c r="O967" i="55"/>
  <c r="N967" i="55"/>
  <c r="L967" i="55"/>
  <c r="O966" i="55"/>
  <c r="N966" i="55"/>
  <c r="L966" i="55"/>
  <c r="O965" i="55"/>
  <c r="N965" i="55"/>
  <c r="L965" i="55"/>
  <c r="O964" i="55"/>
  <c r="N964" i="55"/>
  <c r="L964" i="55"/>
  <c r="M964" i="55" s="1"/>
  <c r="O963" i="55"/>
  <c r="N963" i="55"/>
  <c r="L963" i="55"/>
  <c r="O962" i="55"/>
  <c r="N962" i="55"/>
  <c r="L962" i="55"/>
  <c r="V962" i="55" s="1"/>
  <c r="O961" i="55"/>
  <c r="N961" i="55"/>
  <c r="L961" i="55"/>
  <c r="W961" i="55" s="1"/>
  <c r="O960" i="55"/>
  <c r="N960" i="55"/>
  <c r="L960" i="55"/>
  <c r="T960" i="55" s="1"/>
  <c r="O959" i="55"/>
  <c r="N959" i="55"/>
  <c r="L959" i="55"/>
  <c r="O958" i="55"/>
  <c r="N958" i="55"/>
  <c r="L958" i="55"/>
  <c r="W958" i="55" s="1"/>
  <c r="O957" i="55"/>
  <c r="N957" i="55"/>
  <c r="L957" i="55"/>
  <c r="O956" i="55"/>
  <c r="N956" i="55"/>
  <c r="L956" i="55"/>
  <c r="O955" i="55"/>
  <c r="N955" i="55"/>
  <c r="L955" i="55"/>
  <c r="V955" i="55" s="1"/>
  <c r="O954" i="55"/>
  <c r="N954" i="55"/>
  <c r="L954" i="55"/>
  <c r="O953" i="55"/>
  <c r="N953" i="55"/>
  <c r="L953" i="55"/>
  <c r="Y953" i="55" s="1"/>
  <c r="O952" i="55"/>
  <c r="N952" i="55"/>
  <c r="L952" i="55"/>
  <c r="T952" i="55" s="1"/>
  <c r="O951" i="55"/>
  <c r="N951" i="55"/>
  <c r="L951" i="55"/>
  <c r="M951" i="55" s="1"/>
  <c r="O950" i="55"/>
  <c r="N950" i="55"/>
  <c r="L950" i="55"/>
  <c r="O949" i="55"/>
  <c r="N949" i="55"/>
  <c r="L949" i="55"/>
  <c r="O948" i="55"/>
  <c r="N948" i="55"/>
  <c r="L948" i="55"/>
  <c r="Z948" i="55" s="1"/>
  <c r="O947" i="55"/>
  <c r="N947" i="55"/>
  <c r="L947" i="55"/>
  <c r="O946" i="55"/>
  <c r="N946" i="55"/>
  <c r="L946" i="55"/>
  <c r="O945" i="55"/>
  <c r="N945" i="55"/>
  <c r="L945" i="55"/>
  <c r="Z945" i="55" s="1"/>
  <c r="O944" i="55"/>
  <c r="N944" i="55"/>
  <c r="L944" i="55"/>
  <c r="AA944" i="55" s="1"/>
  <c r="O943" i="55"/>
  <c r="N943" i="55"/>
  <c r="L943" i="55"/>
  <c r="AA943" i="55" s="1"/>
  <c r="O942" i="55"/>
  <c r="N942" i="55"/>
  <c r="L942" i="55"/>
  <c r="O941" i="55"/>
  <c r="N941" i="55"/>
  <c r="L941" i="55"/>
  <c r="O940" i="55"/>
  <c r="N940" i="55"/>
  <c r="L940" i="55"/>
  <c r="O939" i="55"/>
  <c r="N939" i="55"/>
  <c r="L939" i="55"/>
  <c r="M939" i="55" s="1"/>
  <c r="O938" i="55"/>
  <c r="N938" i="55"/>
  <c r="L938" i="55"/>
  <c r="T938" i="55" s="1"/>
  <c r="O937" i="55"/>
  <c r="N937" i="55"/>
  <c r="L937" i="55"/>
  <c r="O936" i="55"/>
  <c r="N936" i="55"/>
  <c r="L936" i="55"/>
  <c r="O935" i="55"/>
  <c r="N935" i="55"/>
  <c r="L935" i="55"/>
  <c r="T935" i="55" s="1"/>
  <c r="O934" i="55"/>
  <c r="N934" i="55"/>
  <c r="L934" i="55"/>
  <c r="M934" i="55" s="1"/>
  <c r="O933" i="55"/>
  <c r="N933" i="55"/>
  <c r="L933" i="55"/>
  <c r="X933" i="55" s="1"/>
  <c r="O932" i="55"/>
  <c r="N932" i="55"/>
  <c r="L932" i="55"/>
  <c r="O931" i="55"/>
  <c r="N931" i="55"/>
  <c r="L931" i="55"/>
  <c r="T931" i="55" s="1"/>
  <c r="O930" i="55"/>
  <c r="N930" i="55"/>
  <c r="L930" i="55"/>
  <c r="O929" i="55"/>
  <c r="N929" i="55"/>
  <c r="L929" i="55"/>
  <c r="O928" i="55"/>
  <c r="N928" i="55"/>
  <c r="L928" i="55"/>
  <c r="T928" i="55" s="1"/>
  <c r="O927" i="55"/>
  <c r="N927" i="55"/>
  <c r="L927" i="55"/>
  <c r="O926" i="55"/>
  <c r="N926" i="55"/>
  <c r="L926" i="55"/>
  <c r="AA926" i="55" s="1"/>
  <c r="O925" i="55"/>
  <c r="N925" i="55"/>
  <c r="L925" i="55"/>
  <c r="M925" i="55" s="1"/>
  <c r="O924" i="55"/>
  <c r="N924" i="55"/>
  <c r="L924" i="55"/>
  <c r="O923" i="55"/>
  <c r="N923" i="55"/>
  <c r="L923" i="55"/>
  <c r="Z923" i="55" s="1"/>
  <c r="O922" i="55"/>
  <c r="N922" i="55"/>
  <c r="L922" i="55"/>
  <c r="O921" i="55"/>
  <c r="N921" i="55"/>
  <c r="L921" i="55"/>
  <c r="O920" i="55"/>
  <c r="N920" i="55"/>
  <c r="L920" i="55"/>
  <c r="AA920" i="55" s="1"/>
  <c r="O919" i="55"/>
  <c r="N919" i="55"/>
  <c r="L919" i="55"/>
  <c r="O918" i="55"/>
  <c r="N918" i="55"/>
  <c r="L918" i="55"/>
  <c r="X918" i="55" s="1"/>
  <c r="O917" i="55"/>
  <c r="N917" i="55"/>
  <c r="L917" i="55"/>
  <c r="O916" i="55"/>
  <c r="N916" i="55"/>
  <c r="L916" i="55"/>
  <c r="Y916" i="55" s="1"/>
  <c r="O915" i="55"/>
  <c r="N915" i="55"/>
  <c r="L915" i="55"/>
  <c r="O914" i="55"/>
  <c r="N914" i="55"/>
  <c r="L914" i="55"/>
  <c r="O913" i="55"/>
  <c r="N913" i="55"/>
  <c r="L913" i="55"/>
  <c r="O912" i="55"/>
  <c r="N912" i="55"/>
  <c r="L912" i="55"/>
  <c r="X912" i="55" s="1"/>
  <c r="O911" i="55"/>
  <c r="N911" i="55"/>
  <c r="L911" i="55"/>
  <c r="O910" i="55"/>
  <c r="N910" i="55"/>
  <c r="L910" i="55"/>
  <c r="Z910" i="55" s="1"/>
  <c r="O909" i="55"/>
  <c r="N909" i="55"/>
  <c r="L909" i="55"/>
  <c r="O908" i="55"/>
  <c r="N908" i="55"/>
  <c r="L908" i="55"/>
  <c r="T908" i="55" s="1"/>
  <c r="O907" i="55"/>
  <c r="N907" i="55"/>
  <c r="L907" i="55"/>
  <c r="U907" i="55" s="1"/>
  <c r="O906" i="55"/>
  <c r="N906" i="55"/>
  <c r="L906" i="55"/>
  <c r="Y906" i="55" s="1"/>
  <c r="O905" i="55"/>
  <c r="N905" i="55"/>
  <c r="L905" i="55"/>
  <c r="O904" i="55"/>
  <c r="N904" i="55"/>
  <c r="L904" i="55"/>
  <c r="U904" i="55" s="1"/>
  <c r="O903" i="55"/>
  <c r="N903" i="55"/>
  <c r="L903" i="55"/>
  <c r="O902" i="55"/>
  <c r="N902" i="55"/>
  <c r="L902" i="55"/>
  <c r="O901" i="55"/>
  <c r="N901" i="55"/>
  <c r="L901" i="55"/>
  <c r="O900" i="55"/>
  <c r="N900" i="55"/>
  <c r="L900" i="55"/>
  <c r="V900" i="55" s="1"/>
  <c r="O899" i="55"/>
  <c r="N899" i="55"/>
  <c r="L899" i="55"/>
  <c r="O898" i="55"/>
  <c r="N898" i="55"/>
  <c r="L898" i="55"/>
  <c r="AA898" i="55" s="1"/>
  <c r="O897" i="55"/>
  <c r="N897" i="55"/>
  <c r="L897" i="55"/>
  <c r="Y897" i="55" s="1"/>
  <c r="O896" i="55"/>
  <c r="N896" i="55"/>
  <c r="L896" i="55"/>
  <c r="AA896" i="55" s="1"/>
  <c r="O895" i="55"/>
  <c r="N895" i="55"/>
  <c r="L895" i="55"/>
  <c r="AA895" i="55" s="1"/>
  <c r="O894" i="55"/>
  <c r="N894" i="55"/>
  <c r="L894" i="55"/>
  <c r="O893" i="55"/>
  <c r="N893" i="55"/>
  <c r="L893" i="55"/>
  <c r="O892" i="55"/>
  <c r="N892" i="55"/>
  <c r="L892" i="55"/>
  <c r="T892" i="55" s="1"/>
  <c r="O891" i="55"/>
  <c r="N891" i="55"/>
  <c r="L891" i="55"/>
  <c r="O890" i="55"/>
  <c r="N890" i="55"/>
  <c r="L890" i="55"/>
  <c r="U890" i="55" s="1"/>
  <c r="O889" i="55"/>
  <c r="N889" i="55"/>
  <c r="L889" i="55"/>
  <c r="Y889" i="55" s="1"/>
  <c r="O888" i="55"/>
  <c r="N888" i="55"/>
  <c r="L888" i="55"/>
  <c r="V888" i="55" s="1"/>
  <c r="O887" i="55"/>
  <c r="N887" i="55"/>
  <c r="L887" i="55"/>
  <c r="M887" i="55" s="1"/>
  <c r="O886" i="55"/>
  <c r="N886" i="55"/>
  <c r="L886" i="55"/>
  <c r="O885" i="55"/>
  <c r="N885" i="55"/>
  <c r="L885" i="55"/>
  <c r="O884" i="55"/>
  <c r="N884" i="55"/>
  <c r="L884" i="55"/>
  <c r="M884" i="55" s="1"/>
  <c r="O883" i="55"/>
  <c r="N883" i="55"/>
  <c r="L883" i="55"/>
  <c r="O882" i="55"/>
  <c r="N882" i="55"/>
  <c r="L882" i="55"/>
  <c r="O881" i="55"/>
  <c r="N881" i="55"/>
  <c r="L881" i="55"/>
  <c r="O880" i="55"/>
  <c r="N880" i="55"/>
  <c r="L880" i="55"/>
  <c r="O879" i="55"/>
  <c r="N879" i="55"/>
  <c r="L879" i="55"/>
  <c r="Z879" i="55" s="1"/>
  <c r="O878" i="55"/>
  <c r="N878" i="55"/>
  <c r="L878" i="55"/>
  <c r="W878" i="55" s="1"/>
  <c r="O877" i="55"/>
  <c r="N877" i="55"/>
  <c r="L877" i="55"/>
  <c r="M877" i="55" s="1"/>
  <c r="O876" i="55"/>
  <c r="N876" i="55"/>
  <c r="L876" i="55"/>
  <c r="O875" i="55"/>
  <c r="N875" i="55"/>
  <c r="L875" i="55"/>
  <c r="O874" i="55"/>
  <c r="N874" i="55"/>
  <c r="L874" i="55"/>
  <c r="X874" i="55" s="1"/>
  <c r="O873" i="55"/>
  <c r="N873" i="55"/>
  <c r="L873" i="55"/>
  <c r="O872" i="55"/>
  <c r="N872" i="55"/>
  <c r="L872" i="55"/>
  <c r="O871" i="55"/>
  <c r="N871" i="55"/>
  <c r="L871" i="55"/>
  <c r="AA871" i="55" s="1"/>
  <c r="T870" i="55"/>
  <c r="M870" i="55"/>
  <c r="M867" i="55"/>
  <c r="AA866" i="55"/>
  <c r="Z866" i="55"/>
  <c r="Y866" i="55"/>
  <c r="X866" i="55"/>
  <c r="W866" i="55"/>
  <c r="V866" i="55"/>
  <c r="U866" i="55"/>
  <c r="T866" i="55"/>
  <c r="AA865" i="55"/>
  <c r="Z865" i="55"/>
  <c r="Y865" i="55"/>
  <c r="X865" i="55"/>
  <c r="W865" i="55"/>
  <c r="V865" i="55"/>
  <c r="U865" i="55"/>
  <c r="T865" i="55"/>
  <c r="O863" i="55"/>
  <c r="N863" i="55"/>
  <c r="L863" i="55"/>
  <c r="O862" i="55"/>
  <c r="N862" i="55"/>
  <c r="L862" i="55"/>
  <c r="M862" i="55" s="1"/>
  <c r="O861" i="55"/>
  <c r="N861" i="55"/>
  <c r="L861" i="55"/>
  <c r="O860" i="55"/>
  <c r="N860" i="55"/>
  <c r="L860" i="55"/>
  <c r="O859" i="55"/>
  <c r="N859" i="55"/>
  <c r="L859" i="55"/>
  <c r="U859" i="55" s="1"/>
  <c r="O858" i="55"/>
  <c r="N858" i="55"/>
  <c r="L858" i="55"/>
  <c r="AA858" i="55" s="1"/>
  <c r="O857" i="55"/>
  <c r="N857" i="55"/>
  <c r="L857" i="55"/>
  <c r="M857" i="55" s="1"/>
  <c r="O856" i="55"/>
  <c r="N856" i="55"/>
  <c r="L856" i="55"/>
  <c r="T856" i="55" s="1"/>
  <c r="O855" i="55"/>
  <c r="N855" i="55"/>
  <c r="L855" i="55"/>
  <c r="Z855" i="55" s="1"/>
  <c r="O854" i="55"/>
  <c r="N854" i="55"/>
  <c r="L854" i="55"/>
  <c r="T854" i="55" s="1"/>
  <c r="O853" i="55"/>
  <c r="N853" i="55"/>
  <c r="L853" i="55"/>
  <c r="X853" i="55" s="1"/>
  <c r="O852" i="55"/>
  <c r="N852" i="55"/>
  <c r="L852" i="55"/>
  <c r="X852" i="55" s="1"/>
  <c r="O851" i="55"/>
  <c r="N851" i="55"/>
  <c r="L851" i="55"/>
  <c r="O850" i="55"/>
  <c r="N850" i="55"/>
  <c r="L850" i="55"/>
  <c r="O849" i="55"/>
  <c r="N849" i="55"/>
  <c r="L849" i="55"/>
  <c r="AA849" i="55" s="1"/>
  <c r="O848" i="55"/>
  <c r="N848" i="55"/>
  <c r="L848" i="55"/>
  <c r="W848" i="55" s="1"/>
  <c r="O847" i="55"/>
  <c r="N847" i="55"/>
  <c r="L847" i="55"/>
  <c r="W847" i="55" s="1"/>
  <c r="O846" i="55"/>
  <c r="N846" i="55"/>
  <c r="L846" i="55"/>
  <c r="O845" i="55"/>
  <c r="N845" i="55"/>
  <c r="L845" i="55"/>
  <c r="M845" i="55" s="1"/>
  <c r="O844" i="55"/>
  <c r="N844" i="55"/>
  <c r="L844" i="55"/>
  <c r="Y844" i="55" s="1"/>
  <c r="O843" i="55"/>
  <c r="N843" i="55"/>
  <c r="L843" i="55"/>
  <c r="M843" i="55" s="1"/>
  <c r="O842" i="55"/>
  <c r="N842" i="55"/>
  <c r="L842" i="55"/>
  <c r="O841" i="55"/>
  <c r="N841" i="55"/>
  <c r="L841" i="55"/>
  <c r="O840" i="55"/>
  <c r="N840" i="55"/>
  <c r="L840" i="55"/>
  <c r="V840" i="55" s="1"/>
  <c r="O839" i="55"/>
  <c r="N839" i="55"/>
  <c r="L839" i="55"/>
  <c r="M839" i="55" s="1"/>
  <c r="O838" i="55"/>
  <c r="N838" i="55"/>
  <c r="L838" i="55"/>
  <c r="O837" i="55"/>
  <c r="N837" i="55"/>
  <c r="L837" i="55"/>
  <c r="M837" i="55" s="1"/>
  <c r="O836" i="55"/>
  <c r="N836" i="55"/>
  <c r="L836" i="55"/>
  <c r="O835" i="55"/>
  <c r="N835" i="55"/>
  <c r="L835" i="55"/>
  <c r="AA835" i="55" s="1"/>
  <c r="O834" i="55"/>
  <c r="N834" i="55"/>
  <c r="L834" i="55"/>
  <c r="X834" i="55" s="1"/>
  <c r="O833" i="55"/>
  <c r="N833" i="55"/>
  <c r="L833" i="55"/>
  <c r="O832" i="55"/>
  <c r="N832" i="55"/>
  <c r="L832" i="55"/>
  <c r="X832" i="55" s="1"/>
  <c r="O831" i="55"/>
  <c r="N831" i="55"/>
  <c r="L831" i="55"/>
  <c r="M831" i="55" s="1"/>
  <c r="O830" i="55"/>
  <c r="N830" i="55"/>
  <c r="L830" i="55"/>
  <c r="M830" i="55" s="1"/>
  <c r="O829" i="55"/>
  <c r="N829" i="55"/>
  <c r="L829" i="55"/>
  <c r="U829" i="55" s="1"/>
  <c r="O828" i="55"/>
  <c r="N828" i="55"/>
  <c r="L828" i="55"/>
  <c r="AA828" i="55" s="1"/>
  <c r="O827" i="55"/>
  <c r="N827" i="55"/>
  <c r="L827" i="55"/>
  <c r="O826" i="55"/>
  <c r="N826" i="55"/>
  <c r="L826" i="55"/>
  <c r="T826" i="55" s="1"/>
  <c r="O825" i="55"/>
  <c r="N825" i="55"/>
  <c r="L825" i="55"/>
  <c r="O824" i="55"/>
  <c r="N824" i="55"/>
  <c r="L824" i="55"/>
  <c r="Y824" i="55" s="1"/>
  <c r="O823" i="55"/>
  <c r="N823" i="55"/>
  <c r="L823" i="55"/>
  <c r="Y823" i="55" s="1"/>
  <c r="O822" i="55"/>
  <c r="N822" i="55"/>
  <c r="L822" i="55"/>
  <c r="M822" i="55" s="1"/>
  <c r="O821" i="55"/>
  <c r="N821" i="55"/>
  <c r="L821" i="55"/>
  <c r="M821" i="55" s="1"/>
  <c r="O820" i="55"/>
  <c r="N820" i="55"/>
  <c r="L820" i="55"/>
  <c r="M820" i="55" s="1"/>
  <c r="O819" i="55"/>
  <c r="N819" i="55"/>
  <c r="L819" i="55"/>
  <c r="O818" i="55"/>
  <c r="N818" i="55"/>
  <c r="L818" i="55"/>
  <c r="M818" i="55" s="1"/>
  <c r="O817" i="55"/>
  <c r="N817" i="55"/>
  <c r="L817" i="55"/>
  <c r="AA817" i="55" s="1"/>
  <c r="O816" i="55"/>
  <c r="N816" i="55"/>
  <c r="L816" i="55"/>
  <c r="O815" i="55"/>
  <c r="N815" i="55"/>
  <c r="L815" i="55"/>
  <c r="O814" i="55"/>
  <c r="N814" i="55"/>
  <c r="L814" i="55"/>
  <c r="T814" i="55" s="1"/>
  <c r="O813" i="55"/>
  <c r="N813" i="55"/>
  <c r="L813" i="55"/>
  <c r="U813" i="55" s="1"/>
  <c r="O812" i="55"/>
  <c r="N812" i="55"/>
  <c r="L812" i="55"/>
  <c r="W812" i="55" s="1"/>
  <c r="O811" i="55"/>
  <c r="N811" i="55"/>
  <c r="L811" i="55"/>
  <c r="O810" i="55"/>
  <c r="N810" i="55"/>
  <c r="L810" i="55"/>
  <c r="O809" i="55"/>
  <c r="N809" i="55"/>
  <c r="L809" i="55"/>
  <c r="W809" i="55" s="1"/>
  <c r="O808" i="55"/>
  <c r="N808" i="55"/>
  <c r="L808" i="55"/>
  <c r="AA808" i="55" s="1"/>
  <c r="O807" i="55"/>
  <c r="N807" i="55"/>
  <c r="L807" i="55"/>
  <c r="O806" i="55"/>
  <c r="N806" i="55"/>
  <c r="L806" i="55"/>
  <c r="W806" i="55" s="1"/>
  <c r="O805" i="55"/>
  <c r="N805" i="55"/>
  <c r="L805" i="55"/>
  <c r="W805" i="55" s="1"/>
  <c r="O804" i="55"/>
  <c r="N804" i="55"/>
  <c r="L804" i="55"/>
  <c r="AA804" i="55" s="1"/>
  <c r="O803" i="55"/>
  <c r="N803" i="55"/>
  <c r="L803" i="55"/>
  <c r="V803" i="55" s="1"/>
  <c r="O802" i="55"/>
  <c r="N802" i="55"/>
  <c r="L802" i="55"/>
  <c r="O801" i="55"/>
  <c r="N801" i="55"/>
  <c r="L801" i="55"/>
  <c r="O800" i="55"/>
  <c r="N800" i="55"/>
  <c r="L800" i="55"/>
  <c r="Z800" i="55" s="1"/>
  <c r="O799" i="55"/>
  <c r="N799" i="55"/>
  <c r="L799" i="55"/>
  <c r="O798" i="55"/>
  <c r="N798" i="55"/>
  <c r="L798" i="55"/>
  <c r="O797" i="55"/>
  <c r="N797" i="55"/>
  <c r="L797" i="55"/>
  <c r="AA797" i="55" s="1"/>
  <c r="O796" i="55"/>
  <c r="N796" i="55"/>
  <c r="L796" i="55"/>
  <c r="M796" i="55" s="1"/>
  <c r="O795" i="55"/>
  <c r="N795" i="55"/>
  <c r="L795" i="55"/>
  <c r="Y795" i="55" s="1"/>
  <c r="O794" i="55"/>
  <c r="N794" i="55"/>
  <c r="L794" i="55"/>
  <c r="M794" i="55" s="1"/>
  <c r="O793" i="55"/>
  <c r="N793" i="55"/>
  <c r="L793" i="55"/>
  <c r="U793" i="55" s="1"/>
  <c r="O792" i="55"/>
  <c r="N792" i="55"/>
  <c r="L792" i="55"/>
  <c r="O791" i="55"/>
  <c r="N791" i="55"/>
  <c r="L791" i="55"/>
  <c r="W791" i="55" s="1"/>
  <c r="O790" i="55"/>
  <c r="N790" i="55"/>
  <c r="L790" i="55"/>
  <c r="O789" i="55"/>
  <c r="N789" i="55"/>
  <c r="L789" i="55"/>
  <c r="M789" i="55" s="1"/>
  <c r="O788" i="55"/>
  <c r="N788" i="55"/>
  <c r="L788" i="55"/>
  <c r="T788" i="55" s="1"/>
  <c r="O787" i="55"/>
  <c r="N787" i="55"/>
  <c r="L787" i="55"/>
  <c r="Z787" i="55" s="1"/>
  <c r="O786" i="55"/>
  <c r="N786" i="55"/>
  <c r="L786" i="55"/>
  <c r="O785" i="55"/>
  <c r="N785" i="55"/>
  <c r="L785" i="55"/>
  <c r="Z785" i="55" s="1"/>
  <c r="O784" i="55"/>
  <c r="N784" i="55"/>
  <c r="L784" i="55"/>
  <c r="M784" i="55" s="1"/>
  <c r="O783" i="55"/>
  <c r="N783" i="55"/>
  <c r="L783" i="55"/>
  <c r="Z783" i="55" s="1"/>
  <c r="O782" i="55"/>
  <c r="N782" i="55"/>
  <c r="L782" i="55"/>
  <c r="O781" i="55"/>
  <c r="N781" i="55"/>
  <c r="L781" i="55"/>
  <c r="O780" i="55"/>
  <c r="N780" i="55"/>
  <c r="L780" i="55"/>
  <c r="O779" i="55"/>
  <c r="N779" i="55"/>
  <c r="L779" i="55"/>
  <c r="M779" i="55" s="1"/>
  <c r="O778" i="55"/>
  <c r="N778" i="55"/>
  <c r="L778" i="55"/>
  <c r="M778" i="55" s="1"/>
  <c r="O777" i="55"/>
  <c r="N777" i="55"/>
  <c r="L777" i="55"/>
  <c r="T777" i="55" s="1"/>
  <c r="O776" i="55"/>
  <c r="N776" i="55"/>
  <c r="L776" i="55"/>
  <c r="O775" i="55"/>
  <c r="N775" i="55"/>
  <c r="L775" i="55"/>
  <c r="O774" i="55"/>
  <c r="N774" i="55"/>
  <c r="L774" i="55"/>
  <c r="AA774" i="55" s="1"/>
  <c r="O773" i="55"/>
  <c r="N773" i="55"/>
  <c r="L773" i="55"/>
  <c r="AA773" i="55" s="1"/>
  <c r="O772" i="55"/>
  <c r="N772" i="55"/>
  <c r="L772" i="55"/>
  <c r="O771" i="55"/>
  <c r="N771" i="55"/>
  <c r="L771" i="55"/>
  <c r="Z771" i="55" s="1"/>
  <c r="O770" i="55"/>
  <c r="N770" i="55"/>
  <c r="L770" i="55"/>
  <c r="AA770" i="55" s="1"/>
  <c r="O769" i="55"/>
  <c r="N769" i="55"/>
  <c r="L769" i="55"/>
  <c r="Z769" i="55" s="1"/>
  <c r="O768" i="55"/>
  <c r="N768" i="55"/>
  <c r="L768" i="55"/>
  <c r="O767" i="55"/>
  <c r="N767" i="55"/>
  <c r="L767" i="55"/>
  <c r="AA767" i="55" s="1"/>
  <c r="O766" i="55"/>
  <c r="N766" i="55"/>
  <c r="L766" i="55"/>
  <c r="O765" i="55"/>
  <c r="N765" i="55"/>
  <c r="L765" i="55"/>
  <c r="M765" i="55" s="1"/>
  <c r="O764" i="55"/>
  <c r="N764" i="55"/>
  <c r="L764" i="55"/>
  <c r="W764" i="55" s="1"/>
  <c r="O763" i="55"/>
  <c r="N763" i="55"/>
  <c r="L763" i="55"/>
  <c r="AA763" i="55" s="1"/>
  <c r="O762" i="55"/>
  <c r="N762" i="55"/>
  <c r="L762" i="55"/>
  <c r="T762" i="55" s="1"/>
  <c r="O761" i="55"/>
  <c r="N761" i="55"/>
  <c r="L761" i="55"/>
  <c r="U761" i="55" s="1"/>
  <c r="O760" i="55"/>
  <c r="N760" i="55"/>
  <c r="L760" i="55"/>
  <c r="O759" i="55"/>
  <c r="N759" i="55"/>
  <c r="L759" i="55"/>
  <c r="M759" i="55" s="1"/>
  <c r="O758" i="55"/>
  <c r="N758" i="55"/>
  <c r="L758" i="55"/>
  <c r="O757" i="55"/>
  <c r="N757" i="55"/>
  <c r="L757" i="55"/>
  <c r="M757" i="55" s="1"/>
  <c r="O756" i="55"/>
  <c r="N756" i="55"/>
  <c r="L756" i="55"/>
  <c r="O755" i="55"/>
  <c r="N755" i="55"/>
  <c r="L755" i="55"/>
  <c r="M755" i="55" s="1"/>
  <c r="O754" i="55"/>
  <c r="N754" i="55"/>
  <c r="L754" i="55"/>
  <c r="O753" i="55"/>
  <c r="N753" i="55"/>
  <c r="L753" i="55"/>
  <c r="W753" i="55" s="1"/>
  <c r="O752" i="55"/>
  <c r="N752" i="55"/>
  <c r="L752" i="55"/>
  <c r="O751" i="55"/>
  <c r="N751" i="55"/>
  <c r="L751" i="55"/>
  <c r="O750" i="55"/>
  <c r="N750" i="55"/>
  <c r="L750" i="55"/>
  <c r="O749" i="55"/>
  <c r="N749" i="55"/>
  <c r="L749" i="55"/>
  <c r="O748" i="55"/>
  <c r="N748" i="55"/>
  <c r="L748" i="55"/>
  <c r="M748" i="55" s="1"/>
  <c r="O747" i="55"/>
  <c r="N747" i="55"/>
  <c r="L747" i="55"/>
  <c r="AA747" i="55" s="1"/>
  <c r="O746" i="55"/>
  <c r="N746" i="55"/>
  <c r="L746" i="55"/>
  <c r="O745" i="55"/>
  <c r="N745" i="55"/>
  <c r="L745" i="55"/>
  <c r="O744" i="55"/>
  <c r="N744" i="55"/>
  <c r="L744" i="55"/>
  <c r="O743" i="55"/>
  <c r="N743" i="55"/>
  <c r="L743" i="55"/>
  <c r="W743" i="55" s="1"/>
  <c r="O742" i="55"/>
  <c r="N742" i="55"/>
  <c r="L742" i="55"/>
  <c r="Z742" i="55" s="1"/>
  <c r="O741" i="55"/>
  <c r="N741" i="55"/>
  <c r="L741" i="55"/>
  <c r="O740" i="55"/>
  <c r="N740" i="55"/>
  <c r="L740" i="55"/>
  <c r="Y740" i="55" s="1"/>
  <c r="O739" i="55"/>
  <c r="N739" i="55"/>
  <c r="L739" i="55"/>
  <c r="O738" i="55"/>
  <c r="N738" i="55"/>
  <c r="L738" i="55"/>
  <c r="Y738" i="55" s="1"/>
  <c r="O737" i="55"/>
  <c r="N737" i="55"/>
  <c r="L737" i="55"/>
  <c r="V737" i="55" s="1"/>
  <c r="O736" i="55"/>
  <c r="N736" i="55"/>
  <c r="L736" i="55"/>
  <c r="O735" i="55"/>
  <c r="N735" i="55"/>
  <c r="L735" i="55"/>
  <c r="AA735" i="55" s="1"/>
  <c r="O734" i="55"/>
  <c r="N734" i="55"/>
  <c r="L734" i="55"/>
  <c r="O733" i="55"/>
  <c r="N733" i="55"/>
  <c r="L733" i="55"/>
  <c r="M733" i="55" s="1"/>
  <c r="O732" i="55"/>
  <c r="N732" i="55"/>
  <c r="L732" i="55"/>
  <c r="O731" i="55"/>
  <c r="N731" i="55"/>
  <c r="L731" i="55"/>
  <c r="AA731" i="55" s="1"/>
  <c r="O730" i="55"/>
  <c r="N730" i="55"/>
  <c r="L730" i="55"/>
  <c r="O729" i="55"/>
  <c r="N729" i="55"/>
  <c r="L729" i="55"/>
  <c r="Z729" i="55" s="1"/>
  <c r="O728" i="55"/>
  <c r="N728" i="55"/>
  <c r="L728" i="55"/>
  <c r="AA728" i="55" s="1"/>
  <c r="O727" i="55"/>
  <c r="N727" i="55"/>
  <c r="L727" i="55"/>
  <c r="X727" i="55" s="1"/>
  <c r="O726" i="55"/>
  <c r="N726" i="55"/>
  <c r="L726" i="55"/>
  <c r="M726" i="55" s="1"/>
  <c r="O725" i="55"/>
  <c r="N725" i="55"/>
  <c r="L725" i="55"/>
  <c r="O724" i="55"/>
  <c r="N724" i="55"/>
  <c r="L724" i="55"/>
  <c r="O723" i="55"/>
  <c r="N723" i="55"/>
  <c r="L723" i="55"/>
  <c r="U723" i="55" s="1"/>
  <c r="O722" i="55"/>
  <c r="N722" i="55"/>
  <c r="L722" i="55"/>
  <c r="O721" i="55"/>
  <c r="N721" i="55"/>
  <c r="L721" i="55"/>
  <c r="O720" i="55"/>
  <c r="N720" i="55"/>
  <c r="L720" i="55"/>
  <c r="Z720" i="55" s="1"/>
  <c r="O719" i="55"/>
  <c r="N719" i="55"/>
  <c r="L719" i="55"/>
  <c r="M719" i="55" s="1"/>
  <c r="O718" i="55"/>
  <c r="N718" i="55"/>
  <c r="L718" i="55"/>
  <c r="AA718" i="55" s="1"/>
  <c r="O717" i="55"/>
  <c r="N717" i="55"/>
  <c r="L717" i="55"/>
  <c r="W717" i="55" s="1"/>
  <c r="O716" i="55"/>
  <c r="N716" i="55"/>
  <c r="L716" i="55"/>
  <c r="O715" i="55"/>
  <c r="N715" i="55"/>
  <c r="L715" i="55"/>
  <c r="Z715" i="55" s="1"/>
  <c r="O714" i="55"/>
  <c r="N714" i="55"/>
  <c r="L714" i="55"/>
  <c r="Z714" i="55" s="1"/>
  <c r="O713" i="55"/>
  <c r="N713" i="55"/>
  <c r="L713" i="55"/>
  <c r="M713" i="55" s="1"/>
  <c r="O712" i="55"/>
  <c r="N712" i="55"/>
  <c r="L712" i="55"/>
  <c r="V712" i="55" s="1"/>
  <c r="O711" i="55"/>
  <c r="N711" i="55"/>
  <c r="L711" i="55"/>
  <c r="O710" i="55"/>
  <c r="N710" i="55"/>
  <c r="L710" i="55"/>
  <c r="O709" i="55"/>
  <c r="N709" i="55"/>
  <c r="L709" i="55"/>
  <c r="T709" i="55" s="1"/>
  <c r="O708" i="55"/>
  <c r="N708" i="55"/>
  <c r="L708" i="55"/>
  <c r="W708" i="55" s="1"/>
  <c r="O707" i="55"/>
  <c r="N707" i="55"/>
  <c r="L707" i="55"/>
  <c r="AA707" i="55" s="1"/>
  <c r="O706" i="55"/>
  <c r="N706" i="55"/>
  <c r="L706" i="55"/>
  <c r="O705" i="55"/>
  <c r="N705" i="55"/>
  <c r="L705" i="55"/>
  <c r="O704" i="55"/>
  <c r="N704" i="55"/>
  <c r="L704" i="55"/>
  <c r="O703" i="55"/>
  <c r="N703" i="55"/>
  <c r="L703" i="55"/>
  <c r="T703" i="55" s="1"/>
  <c r="O702" i="55"/>
  <c r="N702" i="55"/>
  <c r="L702" i="55"/>
  <c r="M702" i="55" s="1"/>
  <c r="O701" i="55"/>
  <c r="N701" i="55"/>
  <c r="L701" i="55"/>
  <c r="AA701" i="55" s="1"/>
  <c r="O700" i="55"/>
  <c r="N700" i="55"/>
  <c r="L700" i="55"/>
  <c r="Y700" i="55" s="1"/>
  <c r="O699" i="55"/>
  <c r="N699" i="55"/>
  <c r="L699" i="55"/>
  <c r="O698" i="55"/>
  <c r="N698" i="55"/>
  <c r="L698" i="55"/>
  <c r="Z698" i="55" s="1"/>
  <c r="O697" i="55"/>
  <c r="N697" i="55"/>
  <c r="L697" i="55"/>
  <c r="O696" i="55"/>
  <c r="N696" i="55"/>
  <c r="L696" i="55"/>
  <c r="O695" i="55"/>
  <c r="N695" i="55"/>
  <c r="L695" i="55"/>
  <c r="O694" i="55"/>
  <c r="N694" i="55"/>
  <c r="L694" i="55"/>
  <c r="M694" i="55" s="1"/>
  <c r="O693" i="55"/>
  <c r="N693" i="55"/>
  <c r="L693" i="55"/>
  <c r="T693" i="55" s="1"/>
  <c r="O692" i="55"/>
  <c r="N692" i="55"/>
  <c r="L692" i="55"/>
  <c r="W692" i="55" s="1"/>
  <c r="O691" i="55"/>
  <c r="N691" i="55"/>
  <c r="L691" i="55"/>
  <c r="V691" i="55" s="1"/>
  <c r="O690" i="55"/>
  <c r="N690" i="55"/>
  <c r="L690" i="55"/>
  <c r="O689" i="55"/>
  <c r="N689" i="55"/>
  <c r="L689" i="55"/>
  <c r="Z689" i="55" s="1"/>
  <c r="O688" i="55"/>
  <c r="N688" i="55"/>
  <c r="L688" i="55"/>
  <c r="O687" i="55"/>
  <c r="N687" i="55"/>
  <c r="L687" i="55"/>
  <c r="AA687" i="55" s="1"/>
  <c r="O686" i="55"/>
  <c r="N686" i="55"/>
  <c r="L686" i="55"/>
  <c r="AA686" i="55" s="1"/>
  <c r="O685" i="55"/>
  <c r="N685" i="55"/>
  <c r="L685" i="55"/>
  <c r="O684" i="55"/>
  <c r="N684" i="55"/>
  <c r="L684" i="55"/>
  <c r="W684" i="55" s="1"/>
  <c r="O683" i="55"/>
  <c r="N683" i="55"/>
  <c r="L683" i="55"/>
  <c r="Z683" i="55" s="1"/>
  <c r="O682" i="55"/>
  <c r="N682" i="55"/>
  <c r="L682" i="55"/>
  <c r="M682" i="55" s="1"/>
  <c r="O681" i="55"/>
  <c r="N681" i="55"/>
  <c r="L681" i="55"/>
  <c r="O680" i="55"/>
  <c r="N680" i="55"/>
  <c r="L680" i="55"/>
  <c r="Z680" i="55" s="1"/>
  <c r="O679" i="55"/>
  <c r="N679" i="55"/>
  <c r="L679" i="55"/>
  <c r="AA679" i="55" s="1"/>
  <c r="O678" i="55"/>
  <c r="N678" i="55"/>
  <c r="L678" i="55"/>
  <c r="O677" i="55"/>
  <c r="N677" i="55"/>
  <c r="L677" i="55"/>
  <c r="AA677" i="55" s="1"/>
  <c r="O676" i="55"/>
  <c r="N676" i="55"/>
  <c r="L676" i="55"/>
  <c r="Z676" i="55" s="1"/>
  <c r="O675" i="55"/>
  <c r="N675" i="55"/>
  <c r="L675" i="55"/>
  <c r="T675" i="55" s="1"/>
  <c r="O674" i="55"/>
  <c r="N674" i="55"/>
  <c r="L674" i="55"/>
  <c r="O673" i="55"/>
  <c r="N673" i="55"/>
  <c r="L673" i="55"/>
  <c r="T673" i="55" s="1"/>
  <c r="O672" i="55"/>
  <c r="N672" i="55"/>
  <c r="L672" i="55"/>
  <c r="O671" i="55"/>
  <c r="N671" i="55"/>
  <c r="L671" i="55"/>
  <c r="V671" i="55" s="1"/>
  <c r="O670" i="55"/>
  <c r="N670" i="55"/>
  <c r="L670" i="55"/>
  <c r="M670" i="55" s="1"/>
  <c r="O669" i="55"/>
  <c r="N669" i="55"/>
  <c r="L669" i="55"/>
  <c r="O668" i="55"/>
  <c r="N668" i="55"/>
  <c r="L668" i="55"/>
  <c r="T668" i="55" s="1"/>
  <c r="O667" i="55"/>
  <c r="N667" i="55"/>
  <c r="L667" i="55"/>
  <c r="X667" i="55" s="1"/>
  <c r="O666" i="55"/>
  <c r="N666" i="55"/>
  <c r="L666" i="55"/>
  <c r="M666" i="55" s="1"/>
  <c r="O665" i="55"/>
  <c r="N665" i="55"/>
  <c r="L665" i="55"/>
  <c r="W665" i="55" s="1"/>
  <c r="O664" i="55"/>
  <c r="N664" i="55"/>
  <c r="L664" i="55"/>
  <c r="V664" i="55" s="1"/>
  <c r="O663" i="55"/>
  <c r="N663" i="55"/>
  <c r="L663" i="55"/>
  <c r="AA663" i="55" s="1"/>
  <c r="O662" i="55"/>
  <c r="N662" i="55"/>
  <c r="L662" i="55"/>
  <c r="O661" i="55"/>
  <c r="N661" i="55"/>
  <c r="L661" i="55"/>
  <c r="X661" i="55" s="1"/>
  <c r="O660" i="55"/>
  <c r="N660" i="55"/>
  <c r="L660" i="55"/>
  <c r="U660" i="55" s="1"/>
  <c r="O659" i="55"/>
  <c r="N659" i="55"/>
  <c r="L659" i="55"/>
  <c r="T659" i="55" s="1"/>
  <c r="O658" i="55"/>
  <c r="N658" i="55"/>
  <c r="L658" i="55"/>
  <c r="O657" i="55"/>
  <c r="N657" i="55"/>
  <c r="L657" i="55"/>
  <c r="O656" i="55"/>
  <c r="N656" i="55"/>
  <c r="L656" i="55"/>
  <c r="M656" i="55" s="1"/>
  <c r="O655" i="55"/>
  <c r="N655" i="55"/>
  <c r="L655" i="55"/>
  <c r="O654" i="55"/>
  <c r="N654" i="55"/>
  <c r="L654" i="55"/>
  <c r="W654" i="55" s="1"/>
  <c r="O653" i="55"/>
  <c r="N653" i="55"/>
  <c r="L653" i="55"/>
  <c r="T653" i="55" s="1"/>
  <c r="O652" i="55"/>
  <c r="N652" i="55"/>
  <c r="L652" i="55"/>
  <c r="AA652" i="55" s="1"/>
  <c r="O651" i="55"/>
  <c r="N651" i="55"/>
  <c r="L651" i="55"/>
  <c r="O650" i="55"/>
  <c r="N650" i="55"/>
  <c r="L650" i="55"/>
  <c r="O649" i="55"/>
  <c r="N649" i="55"/>
  <c r="L649" i="55"/>
  <c r="Y649" i="55" s="1"/>
  <c r="O648" i="55"/>
  <c r="N648" i="55"/>
  <c r="L648" i="55"/>
  <c r="M648" i="55" s="1"/>
  <c r="O647" i="55"/>
  <c r="N647" i="55"/>
  <c r="L647" i="55"/>
  <c r="O646" i="55"/>
  <c r="N646" i="55"/>
  <c r="L646" i="55"/>
  <c r="O645" i="55"/>
  <c r="N645" i="55"/>
  <c r="L645" i="55"/>
  <c r="O644" i="55"/>
  <c r="N644" i="55"/>
  <c r="L644" i="55"/>
  <c r="Z644" i="55" s="1"/>
  <c r="O643" i="55"/>
  <c r="N643" i="55"/>
  <c r="L643" i="55"/>
  <c r="M643" i="55" s="1"/>
  <c r="O642" i="55"/>
  <c r="N642" i="55"/>
  <c r="L642" i="55"/>
  <c r="AA642" i="55" s="1"/>
  <c r="O641" i="55"/>
  <c r="N641" i="55"/>
  <c r="L641" i="55"/>
  <c r="T641" i="55" s="1"/>
  <c r="O640" i="55"/>
  <c r="N640" i="55"/>
  <c r="L640" i="55"/>
  <c r="X640" i="55" s="1"/>
  <c r="O639" i="55"/>
  <c r="N639" i="55"/>
  <c r="L639" i="55"/>
  <c r="T639" i="55" s="1"/>
  <c r="O638" i="55"/>
  <c r="N638" i="55"/>
  <c r="L638" i="55"/>
  <c r="O637" i="55"/>
  <c r="N637" i="55"/>
  <c r="L637" i="55"/>
  <c r="O636" i="55"/>
  <c r="N636" i="55"/>
  <c r="L636" i="55"/>
  <c r="M636" i="55" s="1"/>
  <c r="O635" i="55"/>
  <c r="N635" i="55"/>
  <c r="L635" i="55"/>
  <c r="M635" i="55" s="1"/>
  <c r="O634" i="55"/>
  <c r="N634" i="55"/>
  <c r="L634" i="55"/>
  <c r="U634" i="55" s="1"/>
  <c r="O633" i="55"/>
  <c r="N633" i="55"/>
  <c r="L633" i="55"/>
  <c r="O632" i="55"/>
  <c r="N632" i="55"/>
  <c r="L632" i="55"/>
  <c r="AA632" i="55" s="1"/>
  <c r="O631" i="55"/>
  <c r="N631" i="55"/>
  <c r="L631" i="55"/>
  <c r="T631" i="55" s="1"/>
  <c r="O630" i="55"/>
  <c r="N630" i="55"/>
  <c r="L630" i="55"/>
  <c r="M630" i="55" s="1"/>
  <c r="O629" i="55"/>
  <c r="N629" i="55"/>
  <c r="L629" i="55"/>
  <c r="O628" i="55"/>
  <c r="N628" i="55"/>
  <c r="L628" i="55"/>
  <c r="O627" i="55"/>
  <c r="N627" i="55"/>
  <c r="L627" i="55"/>
  <c r="X627" i="55" s="1"/>
  <c r="O626" i="55"/>
  <c r="N626" i="55"/>
  <c r="L626" i="55"/>
  <c r="O625" i="55"/>
  <c r="N625" i="55"/>
  <c r="L625" i="55"/>
  <c r="U625" i="55" s="1"/>
  <c r="O624" i="55"/>
  <c r="N624" i="55"/>
  <c r="L624" i="55"/>
  <c r="X624" i="55" s="1"/>
  <c r="O623" i="55"/>
  <c r="N623" i="55"/>
  <c r="L623" i="55"/>
  <c r="O622" i="55"/>
  <c r="N622" i="55"/>
  <c r="L622" i="55"/>
  <c r="O621" i="55"/>
  <c r="N621" i="55"/>
  <c r="L621" i="55"/>
  <c r="O620" i="55"/>
  <c r="N620" i="55"/>
  <c r="L620" i="55"/>
  <c r="M620" i="55" s="1"/>
  <c r="O619" i="55"/>
  <c r="N619" i="55"/>
  <c r="L619" i="55"/>
  <c r="O618" i="55"/>
  <c r="N618" i="55"/>
  <c r="L618" i="55"/>
  <c r="O617" i="55"/>
  <c r="N617" i="55"/>
  <c r="L617" i="55"/>
  <c r="O616" i="55"/>
  <c r="N616" i="55"/>
  <c r="L616" i="55"/>
  <c r="T616" i="55" s="1"/>
  <c r="O615" i="55"/>
  <c r="N615" i="55"/>
  <c r="L615" i="55"/>
  <c r="Z615" i="55" s="1"/>
  <c r="O614" i="55"/>
  <c r="N614" i="55"/>
  <c r="L614" i="55"/>
  <c r="T614" i="55" s="1"/>
  <c r="O613" i="55"/>
  <c r="N613" i="55"/>
  <c r="L613" i="55"/>
  <c r="V613" i="55" s="1"/>
  <c r="O612" i="55"/>
  <c r="N612" i="55"/>
  <c r="L612" i="55"/>
  <c r="O611" i="55"/>
  <c r="N611" i="55"/>
  <c r="L611" i="55"/>
  <c r="O610" i="55"/>
  <c r="N610" i="55"/>
  <c r="L610" i="55"/>
  <c r="O609" i="55"/>
  <c r="N609" i="55"/>
  <c r="L609" i="55"/>
  <c r="O608" i="55"/>
  <c r="N608" i="55"/>
  <c r="L608" i="55"/>
  <c r="W608" i="55" s="1"/>
  <c r="O607" i="55"/>
  <c r="N607" i="55"/>
  <c r="L607" i="55"/>
  <c r="O606" i="55"/>
  <c r="N606" i="55"/>
  <c r="L606" i="55"/>
  <c r="O605" i="55"/>
  <c r="N605" i="55"/>
  <c r="L605" i="55"/>
  <c r="O604" i="55"/>
  <c r="N604" i="55"/>
  <c r="L604" i="55"/>
  <c r="AA604" i="55" s="1"/>
  <c r="O603" i="55"/>
  <c r="N603" i="55"/>
  <c r="L603" i="55"/>
  <c r="Z603" i="55" s="1"/>
  <c r="O602" i="55"/>
  <c r="N602" i="55"/>
  <c r="L602" i="55"/>
  <c r="Z602" i="55" s="1"/>
  <c r="O601" i="55"/>
  <c r="N601" i="55"/>
  <c r="L601" i="55"/>
  <c r="W601" i="55" s="1"/>
  <c r="O600" i="55"/>
  <c r="N600" i="55"/>
  <c r="L600" i="55"/>
  <c r="T600" i="55" s="1"/>
  <c r="O599" i="55"/>
  <c r="N599" i="55"/>
  <c r="L599" i="55"/>
  <c r="U599" i="55" s="1"/>
  <c r="O598" i="55"/>
  <c r="N598" i="55"/>
  <c r="L598" i="55"/>
  <c r="X598" i="55" s="1"/>
  <c r="O597" i="55"/>
  <c r="N597" i="55"/>
  <c r="L597" i="55"/>
  <c r="Z597" i="55" s="1"/>
  <c r="O596" i="55"/>
  <c r="N596" i="55"/>
  <c r="L596" i="55"/>
  <c r="T596" i="55" s="1"/>
  <c r="O595" i="55"/>
  <c r="N595" i="55"/>
  <c r="L595" i="55"/>
  <c r="Y595" i="55" s="1"/>
  <c r="O594" i="55"/>
  <c r="N594" i="55"/>
  <c r="L594" i="55"/>
  <c r="V594" i="55" s="1"/>
  <c r="O593" i="55"/>
  <c r="N593" i="55"/>
  <c r="L593" i="55"/>
  <c r="Z593" i="55" s="1"/>
  <c r="O592" i="55"/>
  <c r="N592" i="55"/>
  <c r="L592" i="55"/>
  <c r="O591" i="55"/>
  <c r="N591" i="55"/>
  <c r="L591" i="55"/>
  <c r="AA591" i="55" s="1"/>
  <c r="O590" i="55"/>
  <c r="N590" i="55"/>
  <c r="L590" i="55"/>
  <c r="O589" i="55"/>
  <c r="N589" i="55"/>
  <c r="L589" i="55"/>
  <c r="X589" i="55" s="1"/>
  <c r="O588" i="55"/>
  <c r="N588" i="55"/>
  <c r="L588" i="55"/>
  <c r="O587" i="55"/>
  <c r="N587" i="55"/>
  <c r="L587" i="55"/>
  <c r="O586" i="55"/>
  <c r="N586" i="55"/>
  <c r="L586" i="55"/>
  <c r="T586" i="55" s="1"/>
  <c r="O585" i="55"/>
  <c r="N585" i="55"/>
  <c r="L585" i="55"/>
  <c r="M585" i="55" s="1"/>
  <c r="O584" i="55"/>
  <c r="N584" i="55"/>
  <c r="L584" i="55"/>
  <c r="Y584" i="55" s="1"/>
  <c r="O583" i="55"/>
  <c r="N583" i="55"/>
  <c r="L583" i="55"/>
  <c r="Z583" i="55" s="1"/>
  <c r="O582" i="55"/>
  <c r="N582" i="55"/>
  <c r="L582" i="55"/>
  <c r="AA582" i="55" s="1"/>
  <c r="O581" i="55"/>
  <c r="N581" i="55"/>
  <c r="L581" i="55"/>
  <c r="T581" i="55" s="1"/>
  <c r="O580" i="55"/>
  <c r="N580" i="55"/>
  <c r="L580" i="55"/>
  <c r="Z580" i="55" s="1"/>
  <c r="O579" i="55"/>
  <c r="N579" i="55"/>
  <c r="L579" i="55"/>
  <c r="W579" i="55" s="1"/>
  <c r="O578" i="55"/>
  <c r="N578" i="55"/>
  <c r="L578" i="55"/>
  <c r="O577" i="55"/>
  <c r="N577" i="55"/>
  <c r="L577" i="55"/>
  <c r="Y577" i="55" s="1"/>
  <c r="O576" i="55"/>
  <c r="N576" i="55"/>
  <c r="L576" i="55"/>
  <c r="O575" i="55"/>
  <c r="N575" i="55"/>
  <c r="L575" i="55"/>
  <c r="M575" i="55" s="1"/>
  <c r="O574" i="55"/>
  <c r="N574" i="55"/>
  <c r="L574" i="55"/>
  <c r="W574" i="55" s="1"/>
  <c r="O573" i="55"/>
  <c r="N573" i="55"/>
  <c r="L573" i="55"/>
  <c r="Z573" i="55" s="1"/>
  <c r="O572" i="55"/>
  <c r="N572" i="55"/>
  <c r="L572" i="55"/>
  <c r="V572" i="55" s="1"/>
  <c r="O571" i="55"/>
  <c r="N571" i="55"/>
  <c r="L571" i="55"/>
  <c r="O570" i="55"/>
  <c r="N570" i="55"/>
  <c r="L570" i="55"/>
  <c r="N569" i="55"/>
  <c r="L569" i="55"/>
  <c r="Y569" i="55" s="1"/>
  <c r="N568" i="55"/>
  <c r="L568" i="55"/>
  <c r="Z568" i="55" s="1"/>
  <c r="O567" i="55"/>
  <c r="N567" i="55"/>
  <c r="L567" i="55"/>
  <c r="Z567" i="55" s="1"/>
  <c r="O566" i="55"/>
  <c r="N566" i="55"/>
  <c r="L566" i="55"/>
  <c r="W566" i="55" s="1"/>
  <c r="O565" i="55"/>
  <c r="N565" i="55"/>
  <c r="L565" i="55"/>
  <c r="M565" i="55" s="1"/>
  <c r="O564" i="55"/>
  <c r="N564" i="55"/>
  <c r="L564" i="55"/>
  <c r="U564" i="55" s="1"/>
  <c r="O563" i="55"/>
  <c r="N563" i="55"/>
  <c r="L563" i="55"/>
  <c r="M563" i="55" s="1"/>
  <c r="O562" i="55"/>
  <c r="N562" i="55"/>
  <c r="L562" i="55"/>
  <c r="AA562" i="55" s="1"/>
  <c r="O561" i="55"/>
  <c r="N561" i="55"/>
  <c r="L561" i="55"/>
  <c r="V561" i="55" s="1"/>
  <c r="O560" i="55"/>
  <c r="N560" i="55"/>
  <c r="L560" i="55"/>
  <c r="X560" i="55" s="1"/>
  <c r="O559" i="55"/>
  <c r="N559" i="55"/>
  <c r="L559" i="55"/>
  <c r="Z559" i="55" s="1"/>
  <c r="O558" i="55"/>
  <c r="N558" i="55"/>
  <c r="L558" i="55"/>
  <c r="X558" i="55" s="1"/>
  <c r="O557" i="55"/>
  <c r="N557" i="55"/>
  <c r="L557" i="55"/>
  <c r="O556" i="55"/>
  <c r="N556" i="55"/>
  <c r="L556" i="55"/>
  <c r="Y556" i="55" s="1"/>
  <c r="O555" i="55"/>
  <c r="N555" i="55"/>
  <c r="L555" i="55"/>
  <c r="V555" i="55" s="1"/>
  <c r="O554" i="55"/>
  <c r="N554" i="55"/>
  <c r="L554" i="55"/>
  <c r="O553" i="55"/>
  <c r="N553" i="55"/>
  <c r="L553" i="55"/>
  <c r="O552" i="55"/>
  <c r="N552" i="55"/>
  <c r="L552" i="55"/>
  <c r="O551" i="55"/>
  <c r="N551" i="55"/>
  <c r="L551" i="55"/>
  <c r="O550" i="55"/>
  <c r="N550" i="55"/>
  <c r="L550" i="55"/>
  <c r="O549" i="55"/>
  <c r="N549" i="55"/>
  <c r="L549" i="55"/>
  <c r="Z549" i="55" s="1"/>
  <c r="O548" i="55"/>
  <c r="N548" i="55"/>
  <c r="L548" i="55"/>
  <c r="O547" i="55"/>
  <c r="N547" i="55"/>
  <c r="L547" i="55"/>
  <c r="M547" i="55" s="1"/>
  <c r="O546" i="55"/>
  <c r="N546" i="55"/>
  <c r="L546" i="55"/>
  <c r="T546" i="55" s="1"/>
  <c r="AA545" i="55"/>
  <c r="Z545" i="55"/>
  <c r="Y545" i="55"/>
  <c r="X545" i="55"/>
  <c r="W545" i="55"/>
  <c r="V545" i="55"/>
  <c r="U545" i="55"/>
  <c r="T545" i="55"/>
  <c r="M545" i="55"/>
  <c r="AA544" i="55"/>
  <c r="Z544" i="55"/>
  <c r="Y544" i="55"/>
  <c r="X544" i="55"/>
  <c r="W544" i="55"/>
  <c r="V544" i="55"/>
  <c r="U544" i="55"/>
  <c r="T544" i="55"/>
  <c r="M543" i="55"/>
  <c r="AA542" i="55"/>
  <c r="Z542" i="55"/>
  <c r="Y542" i="55"/>
  <c r="X542" i="55"/>
  <c r="W542" i="55"/>
  <c r="V542" i="55"/>
  <c r="U542" i="55"/>
  <c r="T542" i="55"/>
  <c r="O540" i="55"/>
  <c r="N540" i="55"/>
  <c r="L540" i="55"/>
  <c r="M540" i="55" s="1"/>
  <c r="O539" i="55"/>
  <c r="N539" i="55"/>
  <c r="L539" i="55"/>
  <c r="AA539" i="55" s="1"/>
  <c r="O538" i="55"/>
  <c r="N538" i="55"/>
  <c r="L538" i="55"/>
  <c r="O537" i="55"/>
  <c r="N537" i="55"/>
  <c r="L537" i="55"/>
  <c r="M537" i="55" s="1"/>
  <c r="O536" i="55"/>
  <c r="N536" i="55"/>
  <c r="L536" i="55"/>
  <c r="M536" i="55" s="1"/>
  <c r="O535" i="55"/>
  <c r="N535" i="55"/>
  <c r="L535" i="55"/>
  <c r="M535" i="55" s="1"/>
  <c r="O534" i="55"/>
  <c r="N534" i="55"/>
  <c r="L534" i="55"/>
  <c r="V534" i="55" s="1"/>
  <c r="O533" i="55"/>
  <c r="N533" i="55"/>
  <c r="L533" i="55"/>
  <c r="X533" i="55" s="1"/>
  <c r="O532" i="55"/>
  <c r="N532" i="55"/>
  <c r="L532" i="55"/>
  <c r="V532" i="55" s="1"/>
  <c r="O531" i="55"/>
  <c r="N531" i="55"/>
  <c r="L531" i="55"/>
  <c r="O530" i="55"/>
  <c r="N530" i="55"/>
  <c r="L530" i="55"/>
  <c r="Y530" i="55" s="1"/>
  <c r="O529" i="55"/>
  <c r="N529" i="55"/>
  <c r="L529" i="55"/>
  <c r="O528" i="55"/>
  <c r="N528" i="55"/>
  <c r="L528" i="55"/>
  <c r="O527" i="55"/>
  <c r="N527" i="55"/>
  <c r="L527" i="55"/>
  <c r="U527" i="55" s="1"/>
  <c r="O526" i="55"/>
  <c r="N526" i="55"/>
  <c r="L526" i="55"/>
  <c r="AA526" i="55" s="1"/>
  <c r="O525" i="55"/>
  <c r="N525" i="55"/>
  <c r="L525" i="55"/>
  <c r="U525" i="55" s="1"/>
  <c r="O524" i="55"/>
  <c r="N524" i="55"/>
  <c r="L524" i="55"/>
  <c r="V524" i="55" s="1"/>
  <c r="O523" i="55"/>
  <c r="N523" i="55"/>
  <c r="L523" i="55"/>
  <c r="U523" i="55" s="1"/>
  <c r="O522" i="55"/>
  <c r="N522" i="55"/>
  <c r="L522" i="55"/>
  <c r="O521" i="55"/>
  <c r="N521" i="55"/>
  <c r="L521" i="55"/>
  <c r="T521" i="55" s="1"/>
  <c r="O520" i="55"/>
  <c r="N520" i="55"/>
  <c r="L520" i="55"/>
  <c r="M520" i="55" s="1"/>
  <c r="O519" i="55"/>
  <c r="N519" i="55"/>
  <c r="L519" i="55"/>
  <c r="M519" i="55" s="1"/>
  <c r="O518" i="55"/>
  <c r="N518" i="55"/>
  <c r="L518" i="55"/>
  <c r="M518" i="55" s="1"/>
  <c r="O517" i="55"/>
  <c r="N517" i="55"/>
  <c r="L517" i="55"/>
  <c r="M517" i="55" s="1"/>
  <c r="O516" i="55"/>
  <c r="N516" i="55"/>
  <c r="L516" i="55"/>
  <c r="M516" i="55" s="1"/>
  <c r="O515" i="55"/>
  <c r="N515" i="55"/>
  <c r="L515" i="55"/>
  <c r="M515" i="55" s="1"/>
  <c r="O514" i="55"/>
  <c r="N514" i="55"/>
  <c r="L514" i="55"/>
  <c r="M514" i="55" s="1"/>
  <c r="O513" i="55"/>
  <c r="N513" i="55"/>
  <c r="L513" i="55"/>
  <c r="O512" i="55"/>
  <c r="N512" i="55"/>
  <c r="L512" i="55"/>
  <c r="M512" i="55" s="1"/>
  <c r="O511" i="55"/>
  <c r="N511" i="55"/>
  <c r="L511" i="55"/>
  <c r="M511" i="55" s="1"/>
  <c r="O510" i="55"/>
  <c r="N510" i="55"/>
  <c r="L510" i="55"/>
  <c r="M510" i="55" s="1"/>
  <c r="O509" i="55"/>
  <c r="N509" i="55"/>
  <c r="L509" i="55"/>
  <c r="M509" i="55" s="1"/>
  <c r="O508" i="55"/>
  <c r="N508" i="55"/>
  <c r="L508" i="55"/>
  <c r="M508" i="55" s="1"/>
  <c r="O507" i="55"/>
  <c r="N507" i="55"/>
  <c r="L507" i="55"/>
  <c r="M507" i="55" s="1"/>
  <c r="O506" i="55"/>
  <c r="N506" i="55"/>
  <c r="L506" i="55"/>
  <c r="M506" i="55" s="1"/>
  <c r="O505" i="55"/>
  <c r="N505" i="55"/>
  <c r="L505" i="55"/>
  <c r="M505" i="55" s="1"/>
  <c r="O504" i="55"/>
  <c r="N504" i="55"/>
  <c r="L504" i="55"/>
  <c r="M504" i="55" s="1"/>
  <c r="O503" i="55"/>
  <c r="N503" i="55"/>
  <c r="L503" i="55"/>
  <c r="M503" i="55" s="1"/>
  <c r="O502" i="55"/>
  <c r="N502" i="55"/>
  <c r="L502" i="55"/>
  <c r="M502" i="55" s="1"/>
  <c r="O501" i="55"/>
  <c r="N501" i="55"/>
  <c r="L501" i="55"/>
  <c r="M501" i="55" s="1"/>
  <c r="O500" i="55"/>
  <c r="N500" i="55"/>
  <c r="L500" i="55"/>
  <c r="M500" i="55" s="1"/>
  <c r="O499" i="55"/>
  <c r="N499" i="55"/>
  <c r="L499" i="55"/>
  <c r="M499" i="55" s="1"/>
  <c r="O498" i="55"/>
  <c r="N498" i="55"/>
  <c r="L498" i="55"/>
  <c r="M498" i="55" s="1"/>
  <c r="O497" i="55"/>
  <c r="N497" i="55"/>
  <c r="L497" i="55"/>
  <c r="M497" i="55" s="1"/>
  <c r="O496" i="55"/>
  <c r="N496" i="55"/>
  <c r="L496" i="55"/>
  <c r="M496" i="55" s="1"/>
  <c r="O495" i="55"/>
  <c r="N495" i="55"/>
  <c r="L495" i="55"/>
  <c r="M495" i="55" s="1"/>
  <c r="O494" i="55"/>
  <c r="N494" i="55"/>
  <c r="L494" i="55"/>
  <c r="M494" i="55" s="1"/>
  <c r="O493" i="55"/>
  <c r="N493" i="55"/>
  <c r="L493" i="55"/>
  <c r="M493" i="55" s="1"/>
  <c r="O492" i="55"/>
  <c r="N492" i="55"/>
  <c r="L492" i="55"/>
  <c r="M492" i="55" s="1"/>
  <c r="O491" i="55"/>
  <c r="N491" i="55"/>
  <c r="L491" i="55"/>
  <c r="O490" i="55"/>
  <c r="N490" i="55"/>
  <c r="L490" i="55"/>
  <c r="M490" i="55" s="1"/>
  <c r="O489" i="55"/>
  <c r="N489" i="55"/>
  <c r="L489" i="55"/>
  <c r="M489" i="55" s="1"/>
  <c r="O488" i="55"/>
  <c r="N488" i="55"/>
  <c r="L488" i="55"/>
  <c r="M488" i="55" s="1"/>
  <c r="O487" i="55"/>
  <c r="N487" i="55"/>
  <c r="L487" i="55"/>
  <c r="M487" i="55" s="1"/>
  <c r="O486" i="55"/>
  <c r="N486" i="55"/>
  <c r="L486" i="55"/>
  <c r="M486" i="55" s="1"/>
  <c r="O485" i="55"/>
  <c r="N485" i="55"/>
  <c r="L485" i="55"/>
  <c r="M485" i="55" s="1"/>
  <c r="O484" i="55"/>
  <c r="N484" i="55"/>
  <c r="L484" i="55"/>
  <c r="M484" i="55" s="1"/>
  <c r="O483" i="55"/>
  <c r="N483" i="55"/>
  <c r="L483" i="55"/>
  <c r="M483" i="55" s="1"/>
  <c r="O482" i="55"/>
  <c r="N482" i="55"/>
  <c r="L482" i="55"/>
  <c r="M482" i="55" s="1"/>
  <c r="O481" i="55"/>
  <c r="N481" i="55"/>
  <c r="L481" i="55"/>
  <c r="M481" i="55" s="1"/>
  <c r="O480" i="55"/>
  <c r="N480" i="55"/>
  <c r="L480" i="55"/>
  <c r="M480" i="55" s="1"/>
  <c r="O479" i="55"/>
  <c r="N479" i="55"/>
  <c r="L479" i="55"/>
  <c r="M479" i="55" s="1"/>
  <c r="O478" i="55"/>
  <c r="N478" i="55"/>
  <c r="L478" i="55"/>
  <c r="M478" i="55" s="1"/>
  <c r="O477" i="55"/>
  <c r="N477" i="55"/>
  <c r="L477" i="55"/>
  <c r="M477" i="55" s="1"/>
  <c r="O476" i="55"/>
  <c r="N476" i="55"/>
  <c r="L476" i="55"/>
  <c r="M476" i="55" s="1"/>
  <c r="O475" i="55"/>
  <c r="N475" i="55"/>
  <c r="L475" i="55"/>
  <c r="M475" i="55" s="1"/>
  <c r="O474" i="55"/>
  <c r="N474" i="55"/>
  <c r="L474" i="55"/>
  <c r="M474" i="55" s="1"/>
  <c r="O473" i="55"/>
  <c r="N473" i="55"/>
  <c r="L473" i="55"/>
  <c r="M473" i="55" s="1"/>
  <c r="O472" i="55"/>
  <c r="N472" i="55"/>
  <c r="L472" i="55"/>
  <c r="M472" i="55" s="1"/>
  <c r="O471" i="55"/>
  <c r="N471" i="55"/>
  <c r="L471" i="55"/>
  <c r="M471" i="55" s="1"/>
  <c r="O470" i="55"/>
  <c r="N470" i="55"/>
  <c r="L470" i="55"/>
  <c r="M470" i="55" s="1"/>
  <c r="O469" i="55"/>
  <c r="N469" i="55"/>
  <c r="L469" i="55"/>
  <c r="M469" i="55" s="1"/>
  <c r="O468" i="55"/>
  <c r="N468" i="55"/>
  <c r="L468" i="55"/>
  <c r="M468" i="55" s="1"/>
  <c r="O467" i="55"/>
  <c r="N467" i="55"/>
  <c r="L467" i="55"/>
  <c r="M467" i="55" s="1"/>
  <c r="O466" i="55"/>
  <c r="N466" i="55"/>
  <c r="L466" i="55"/>
  <c r="M466" i="55" s="1"/>
  <c r="O465" i="55"/>
  <c r="N465" i="55"/>
  <c r="L465" i="55"/>
  <c r="M465" i="55" s="1"/>
  <c r="O464" i="55"/>
  <c r="N464" i="55"/>
  <c r="L464" i="55"/>
  <c r="M464" i="55" s="1"/>
  <c r="O463" i="55"/>
  <c r="N463" i="55"/>
  <c r="L463" i="55"/>
  <c r="M463" i="55" s="1"/>
  <c r="O462" i="55"/>
  <c r="N462" i="55"/>
  <c r="L462" i="55"/>
  <c r="M462" i="55" s="1"/>
  <c r="O461" i="55"/>
  <c r="N461" i="55"/>
  <c r="L461" i="55"/>
  <c r="M461" i="55" s="1"/>
  <c r="O460" i="55"/>
  <c r="N460" i="55"/>
  <c r="L460" i="55"/>
  <c r="M460" i="55" s="1"/>
  <c r="O459" i="55"/>
  <c r="N459" i="55"/>
  <c r="L459" i="55"/>
  <c r="M459" i="55" s="1"/>
  <c r="O458" i="55"/>
  <c r="N458" i="55"/>
  <c r="L458" i="55"/>
  <c r="M458" i="55" s="1"/>
  <c r="O457" i="55"/>
  <c r="N457" i="55"/>
  <c r="L457" i="55"/>
  <c r="M457" i="55" s="1"/>
  <c r="O456" i="55"/>
  <c r="N456" i="55"/>
  <c r="L456" i="55"/>
  <c r="M456" i="55" s="1"/>
  <c r="O455" i="55"/>
  <c r="N455" i="55"/>
  <c r="L455" i="55"/>
  <c r="M455" i="55" s="1"/>
  <c r="O454" i="55"/>
  <c r="N454" i="55"/>
  <c r="L454" i="55"/>
  <c r="M454" i="55" s="1"/>
  <c r="O453" i="55"/>
  <c r="N453" i="55"/>
  <c r="L453" i="55"/>
  <c r="M453" i="55" s="1"/>
  <c r="O452" i="55"/>
  <c r="N452" i="55"/>
  <c r="L452" i="55"/>
  <c r="M452" i="55" s="1"/>
  <c r="O451" i="55"/>
  <c r="N451" i="55"/>
  <c r="L451" i="55"/>
  <c r="M451" i="55" s="1"/>
  <c r="O450" i="55"/>
  <c r="N450" i="55"/>
  <c r="L450" i="55"/>
  <c r="M450" i="55" s="1"/>
  <c r="O449" i="55"/>
  <c r="N449" i="55"/>
  <c r="L449" i="55"/>
  <c r="O448" i="55"/>
  <c r="N448" i="55"/>
  <c r="L448" i="55"/>
  <c r="M448" i="55" s="1"/>
  <c r="O447" i="55"/>
  <c r="N447" i="55"/>
  <c r="L447" i="55"/>
  <c r="M447" i="55" s="1"/>
  <c r="O446" i="55"/>
  <c r="N446" i="55"/>
  <c r="L446" i="55"/>
  <c r="M446" i="55" s="1"/>
  <c r="O445" i="55"/>
  <c r="N445" i="55"/>
  <c r="L445" i="55"/>
  <c r="M445" i="55" s="1"/>
  <c r="O444" i="55"/>
  <c r="N444" i="55"/>
  <c r="L444" i="55"/>
  <c r="M444" i="55" s="1"/>
  <c r="O443" i="55"/>
  <c r="N443" i="55"/>
  <c r="L443" i="55"/>
  <c r="M443" i="55" s="1"/>
  <c r="O442" i="55"/>
  <c r="N442" i="55"/>
  <c r="L442" i="55"/>
  <c r="M442" i="55" s="1"/>
  <c r="O441" i="55"/>
  <c r="N441" i="55"/>
  <c r="L441" i="55"/>
  <c r="M441" i="55" s="1"/>
  <c r="O440" i="55"/>
  <c r="N440" i="55"/>
  <c r="L440" i="55"/>
  <c r="M440" i="55" s="1"/>
  <c r="O439" i="55"/>
  <c r="N439" i="55"/>
  <c r="L439" i="55"/>
  <c r="M439" i="55" s="1"/>
  <c r="O438" i="55"/>
  <c r="N438" i="55"/>
  <c r="L438" i="55"/>
  <c r="M438" i="55" s="1"/>
  <c r="O437" i="55"/>
  <c r="N437" i="55"/>
  <c r="L437" i="55"/>
  <c r="M437" i="55" s="1"/>
  <c r="O436" i="55"/>
  <c r="N436" i="55"/>
  <c r="L436" i="55"/>
  <c r="M436" i="55" s="1"/>
  <c r="O435" i="55"/>
  <c r="N435" i="55"/>
  <c r="L435" i="55"/>
  <c r="M435" i="55" s="1"/>
  <c r="O434" i="55"/>
  <c r="N434" i="55"/>
  <c r="L434" i="55"/>
  <c r="M434" i="55" s="1"/>
  <c r="O433" i="55"/>
  <c r="N433" i="55"/>
  <c r="L433" i="55"/>
  <c r="M433" i="55" s="1"/>
  <c r="O432" i="55"/>
  <c r="N432" i="55"/>
  <c r="L432" i="55"/>
  <c r="M432" i="55" s="1"/>
  <c r="O431" i="55"/>
  <c r="N431" i="55"/>
  <c r="L431" i="55"/>
  <c r="M431" i="55" s="1"/>
  <c r="O430" i="55"/>
  <c r="N430" i="55"/>
  <c r="L430" i="55"/>
  <c r="M430" i="55" s="1"/>
  <c r="O429" i="55"/>
  <c r="N429" i="55"/>
  <c r="L429" i="55"/>
  <c r="M429" i="55" s="1"/>
  <c r="O428" i="55"/>
  <c r="N428" i="55"/>
  <c r="L428" i="55"/>
  <c r="M428" i="55" s="1"/>
  <c r="O427" i="55"/>
  <c r="N427" i="55"/>
  <c r="L427" i="55"/>
  <c r="M427" i="55" s="1"/>
  <c r="O426" i="55"/>
  <c r="N426" i="55"/>
  <c r="L426" i="55"/>
  <c r="M426" i="55" s="1"/>
  <c r="O425" i="55"/>
  <c r="N425" i="55"/>
  <c r="L425" i="55"/>
  <c r="M425" i="55" s="1"/>
  <c r="O424" i="55"/>
  <c r="N424" i="55"/>
  <c r="L424" i="55"/>
  <c r="M424" i="55" s="1"/>
  <c r="O423" i="55"/>
  <c r="N423" i="55"/>
  <c r="L423" i="55"/>
  <c r="M423" i="55" s="1"/>
  <c r="O422" i="55"/>
  <c r="N422" i="55"/>
  <c r="L422" i="55"/>
  <c r="M422" i="55" s="1"/>
  <c r="O421" i="55"/>
  <c r="N421" i="55"/>
  <c r="L421" i="55"/>
  <c r="M421" i="55" s="1"/>
  <c r="O420" i="55"/>
  <c r="N420" i="55"/>
  <c r="L420" i="55"/>
  <c r="M420" i="55" s="1"/>
  <c r="O419" i="55"/>
  <c r="N419" i="55"/>
  <c r="L419" i="55"/>
  <c r="O418" i="55"/>
  <c r="N418" i="55"/>
  <c r="L418" i="55"/>
  <c r="M418" i="55" s="1"/>
  <c r="O417" i="55"/>
  <c r="N417" i="55"/>
  <c r="L417" i="55"/>
  <c r="M417" i="55" s="1"/>
  <c r="O416" i="55"/>
  <c r="N416" i="55"/>
  <c r="L416" i="55"/>
  <c r="M416" i="55" s="1"/>
  <c r="O415" i="55"/>
  <c r="N415" i="55"/>
  <c r="L415" i="55"/>
  <c r="M415" i="55" s="1"/>
  <c r="O414" i="55"/>
  <c r="N414" i="55"/>
  <c r="L414" i="55"/>
  <c r="M414" i="55" s="1"/>
  <c r="O413" i="55"/>
  <c r="N413" i="55"/>
  <c r="L413" i="55"/>
  <c r="M413" i="55" s="1"/>
  <c r="O412" i="55"/>
  <c r="N412" i="55"/>
  <c r="L412" i="55"/>
  <c r="M412" i="55" s="1"/>
  <c r="O411" i="55"/>
  <c r="N411" i="55"/>
  <c r="L411" i="55"/>
  <c r="M411" i="55" s="1"/>
  <c r="O410" i="55"/>
  <c r="N410" i="55"/>
  <c r="L410" i="55"/>
  <c r="M410" i="55" s="1"/>
  <c r="O409" i="55"/>
  <c r="N409" i="55"/>
  <c r="L409" i="55"/>
  <c r="M409" i="55" s="1"/>
  <c r="O408" i="55"/>
  <c r="N408" i="55"/>
  <c r="L408" i="55"/>
  <c r="M408" i="55" s="1"/>
  <c r="O407" i="55"/>
  <c r="N407" i="55"/>
  <c r="L407" i="55"/>
  <c r="M407" i="55" s="1"/>
  <c r="O406" i="55"/>
  <c r="N406" i="55"/>
  <c r="L406" i="55"/>
  <c r="M406" i="55" s="1"/>
  <c r="O405" i="55"/>
  <c r="N405" i="55"/>
  <c r="L405" i="55"/>
  <c r="M405" i="55" s="1"/>
  <c r="O404" i="55"/>
  <c r="N404" i="55"/>
  <c r="L404" i="55"/>
  <c r="M404" i="55" s="1"/>
  <c r="O403" i="55"/>
  <c r="N403" i="55"/>
  <c r="L403" i="55"/>
  <c r="M403" i="55" s="1"/>
  <c r="O402" i="55"/>
  <c r="N402" i="55"/>
  <c r="L402" i="55"/>
  <c r="M402" i="55" s="1"/>
  <c r="O401" i="55"/>
  <c r="N401" i="55"/>
  <c r="L401" i="55"/>
  <c r="M401" i="55" s="1"/>
  <c r="O400" i="55"/>
  <c r="N400" i="55"/>
  <c r="L400" i="55"/>
  <c r="O399" i="55"/>
  <c r="N399" i="55"/>
  <c r="L399" i="55"/>
  <c r="O398" i="55"/>
  <c r="N398" i="55"/>
  <c r="L398" i="55"/>
  <c r="M398" i="55" s="1"/>
  <c r="O397" i="55"/>
  <c r="N397" i="55"/>
  <c r="L397" i="55"/>
  <c r="M397" i="55" s="1"/>
  <c r="O396" i="55"/>
  <c r="N396" i="55"/>
  <c r="L396" i="55"/>
  <c r="M396" i="55" s="1"/>
  <c r="O395" i="55"/>
  <c r="N395" i="55"/>
  <c r="L395" i="55"/>
  <c r="M395" i="55" s="1"/>
  <c r="O394" i="55"/>
  <c r="N394" i="55"/>
  <c r="L394" i="55"/>
  <c r="M394" i="55" s="1"/>
  <c r="O393" i="55"/>
  <c r="N393" i="55"/>
  <c r="L393" i="55"/>
  <c r="M393" i="55" s="1"/>
  <c r="O392" i="55"/>
  <c r="N392" i="55"/>
  <c r="L392" i="55"/>
  <c r="M392" i="55" s="1"/>
  <c r="O391" i="55"/>
  <c r="N391" i="55"/>
  <c r="L391" i="55"/>
  <c r="M391" i="55" s="1"/>
  <c r="O390" i="55"/>
  <c r="N390" i="55"/>
  <c r="L390" i="55"/>
  <c r="M390" i="55" s="1"/>
  <c r="O389" i="55"/>
  <c r="N389" i="55"/>
  <c r="L389" i="55"/>
  <c r="M389" i="55" s="1"/>
  <c r="O388" i="55"/>
  <c r="N388" i="55"/>
  <c r="L388" i="55"/>
  <c r="M388" i="55" s="1"/>
  <c r="O387" i="55"/>
  <c r="N387" i="55"/>
  <c r="L387" i="55"/>
  <c r="M387" i="55" s="1"/>
  <c r="O386" i="55"/>
  <c r="N386" i="55"/>
  <c r="L386" i="55"/>
  <c r="M386" i="55" s="1"/>
  <c r="O385" i="55"/>
  <c r="N385" i="55"/>
  <c r="L385" i="55"/>
  <c r="M385" i="55" s="1"/>
  <c r="O384" i="55"/>
  <c r="N384" i="55"/>
  <c r="L384" i="55"/>
  <c r="M384" i="55" s="1"/>
  <c r="O383" i="55"/>
  <c r="N383" i="55"/>
  <c r="L383" i="55"/>
  <c r="M383" i="55" s="1"/>
  <c r="O382" i="55"/>
  <c r="N382" i="55"/>
  <c r="L382" i="55"/>
  <c r="M382" i="55" s="1"/>
  <c r="O381" i="55"/>
  <c r="N381" i="55"/>
  <c r="L381" i="55"/>
  <c r="M381" i="55" s="1"/>
  <c r="O380" i="55"/>
  <c r="N380" i="55"/>
  <c r="L380" i="55"/>
  <c r="M380" i="55" s="1"/>
  <c r="O379" i="55"/>
  <c r="N379" i="55"/>
  <c r="L379" i="55"/>
  <c r="M379" i="55" s="1"/>
  <c r="O378" i="55"/>
  <c r="N378" i="55"/>
  <c r="L378" i="55"/>
  <c r="O377" i="55"/>
  <c r="N377" i="55"/>
  <c r="L377" i="55"/>
  <c r="M377" i="55" s="1"/>
  <c r="AA376" i="55"/>
  <c r="Z376" i="55"/>
  <c r="Y376" i="55"/>
  <c r="X376" i="55"/>
  <c r="W376" i="55"/>
  <c r="V376" i="55"/>
  <c r="U376" i="55"/>
  <c r="T376" i="55"/>
  <c r="M376" i="55"/>
  <c r="M374" i="55"/>
  <c r="O371" i="55"/>
  <c r="N371" i="55"/>
  <c r="L371" i="55"/>
  <c r="M371" i="55" s="1"/>
  <c r="O370" i="55"/>
  <c r="N370" i="55"/>
  <c r="L370" i="55"/>
  <c r="M370" i="55" s="1"/>
  <c r="O369" i="55"/>
  <c r="N369" i="55"/>
  <c r="L369" i="55"/>
  <c r="M369" i="55" s="1"/>
  <c r="O368" i="55"/>
  <c r="N368" i="55"/>
  <c r="L368" i="55"/>
  <c r="O367" i="55"/>
  <c r="N367" i="55"/>
  <c r="L367" i="55"/>
  <c r="M367" i="55" s="1"/>
  <c r="O366" i="55"/>
  <c r="N366" i="55"/>
  <c r="L366" i="55"/>
  <c r="M366" i="55" s="1"/>
  <c r="O365" i="55"/>
  <c r="N365" i="55"/>
  <c r="L365" i="55"/>
  <c r="M365" i="55" s="1"/>
  <c r="O364" i="55"/>
  <c r="N364" i="55"/>
  <c r="L364" i="55"/>
  <c r="M364" i="55" s="1"/>
  <c r="O363" i="55"/>
  <c r="N363" i="55"/>
  <c r="L363" i="55"/>
  <c r="M363" i="55" s="1"/>
  <c r="O362" i="55"/>
  <c r="N362" i="55"/>
  <c r="L362" i="55"/>
  <c r="M362" i="55" s="1"/>
  <c r="O361" i="55"/>
  <c r="N361" i="55"/>
  <c r="L361" i="55"/>
  <c r="O360" i="55"/>
  <c r="N360" i="55"/>
  <c r="L360" i="55"/>
  <c r="M360" i="55" s="1"/>
  <c r="O359" i="55"/>
  <c r="N359" i="55"/>
  <c r="L359" i="55"/>
  <c r="M359" i="55" s="1"/>
  <c r="O358" i="55"/>
  <c r="N358" i="55"/>
  <c r="L358" i="55"/>
  <c r="M358" i="55" s="1"/>
  <c r="O357" i="55"/>
  <c r="N357" i="55"/>
  <c r="L357" i="55"/>
  <c r="M357" i="55" s="1"/>
  <c r="O356" i="55"/>
  <c r="N356" i="55"/>
  <c r="L356" i="55"/>
  <c r="M356" i="55" s="1"/>
  <c r="O355" i="55"/>
  <c r="N355" i="55"/>
  <c r="L355" i="55"/>
  <c r="M355" i="55" s="1"/>
  <c r="O354" i="55"/>
  <c r="N354" i="55"/>
  <c r="L354" i="55"/>
  <c r="M354" i="55" s="1"/>
  <c r="O353" i="55"/>
  <c r="N353" i="55"/>
  <c r="L353" i="55"/>
  <c r="M353" i="55" s="1"/>
  <c r="O352" i="55"/>
  <c r="N352" i="55"/>
  <c r="L352" i="55"/>
  <c r="M352" i="55" s="1"/>
  <c r="O351" i="55"/>
  <c r="N351" i="55"/>
  <c r="L351" i="55"/>
  <c r="M351" i="55" s="1"/>
  <c r="O350" i="55"/>
  <c r="N350" i="55"/>
  <c r="L350" i="55"/>
  <c r="M350" i="55" s="1"/>
  <c r="O349" i="55"/>
  <c r="N349" i="55"/>
  <c r="L349" i="55"/>
  <c r="M349" i="55" s="1"/>
  <c r="O348" i="55"/>
  <c r="N348" i="55"/>
  <c r="L348" i="55"/>
  <c r="M348" i="55" s="1"/>
  <c r="O347" i="55"/>
  <c r="N347" i="55"/>
  <c r="L347" i="55"/>
  <c r="M347" i="55" s="1"/>
  <c r="O346" i="55"/>
  <c r="N346" i="55"/>
  <c r="L346" i="55"/>
  <c r="M346" i="55" s="1"/>
  <c r="O345" i="55"/>
  <c r="N345" i="55"/>
  <c r="L345" i="55"/>
  <c r="M345" i="55" s="1"/>
  <c r="O344" i="55"/>
  <c r="N344" i="55"/>
  <c r="L344" i="55"/>
  <c r="M344" i="55" s="1"/>
  <c r="M343" i="55"/>
  <c r="M341" i="55"/>
  <c r="O338" i="55"/>
  <c r="N338" i="55"/>
  <c r="L338" i="55"/>
  <c r="M338" i="55" s="1"/>
  <c r="O337" i="55"/>
  <c r="N337" i="55"/>
  <c r="L337" i="55"/>
  <c r="M337" i="55" s="1"/>
  <c r="O336" i="55"/>
  <c r="N336" i="55"/>
  <c r="L336" i="55"/>
  <c r="M336" i="55" s="1"/>
  <c r="O335" i="55"/>
  <c r="N335" i="55"/>
  <c r="L335" i="55"/>
  <c r="M335" i="55" s="1"/>
  <c r="O334" i="55"/>
  <c r="N334" i="55"/>
  <c r="L334" i="55"/>
  <c r="O333" i="55"/>
  <c r="N333" i="55"/>
  <c r="L333" i="55"/>
  <c r="M333" i="55" s="1"/>
  <c r="O332" i="55"/>
  <c r="N332" i="55"/>
  <c r="L332" i="55"/>
  <c r="M332" i="55" s="1"/>
  <c r="O331" i="55"/>
  <c r="N331" i="55"/>
  <c r="L331" i="55"/>
  <c r="M331" i="55" s="1"/>
  <c r="O330" i="55"/>
  <c r="N330" i="55"/>
  <c r="L330" i="55"/>
  <c r="M330" i="55" s="1"/>
  <c r="O329" i="55"/>
  <c r="N329" i="55"/>
  <c r="L329" i="55"/>
  <c r="M329" i="55" s="1"/>
  <c r="O328" i="55"/>
  <c r="N328" i="55"/>
  <c r="L328" i="55"/>
  <c r="M328" i="55" s="1"/>
  <c r="O327" i="55"/>
  <c r="N327" i="55"/>
  <c r="L327" i="55"/>
  <c r="M327" i="55" s="1"/>
  <c r="O326" i="55"/>
  <c r="N326" i="55"/>
  <c r="L326" i="55"/>
  <c r="M326" i="55" s="1"/>
  <c r="O325" i="55"/>
  <c r="N325" i="55"/>
  <c r="L325" i="55"/>
  <c r="M325" i="55" s="1"/>
  <c r="O324" i="55"/>
  <c r="N324" i="55"/>
  <c r="L324" i="55"/>
  <c r="M324" i="55" s="1"/>
  <c r="O323" i="55"/>
  <c r="N323" i="55"/>
  <c r="L323" i="55"/>
  <c r="M323" i="55" s="1"/>
  <c r="O322" i="55"/>
  <c r="N322" i="55"/>
  <c r="L322" i="55"/>
  <c r="O321" i="55"/>
  <c r="N321" i="55"/>
  <c r="L321" i="55"/>
  <c r="M321" i="55" s="1"/>
  <c r="O320" i="55"/>
  <c r="N320" i="55"/>
  <c r="L320" i="55"/>
  <c r="M320" i="55" s="1"/>
  <c r="O319" i="55"/>
  <c r="N319" i="55"/>
  <c r="L319" i="55"/>
  <c r="M319" i="55" s="1"/>
  <c r="O318" i="55"/>
  <c r="N318" i="55"/>
  <c r="L318" i="55"/>
  <c r="M318" i="55" s="1"/>
  <c r="O317" i="55"/>
  <c r="N317" i="55"/>
  <c r="L317" i="55"/>
  <c r="M317" i="55" s="1"/>
  <c r="O316" i="55"/>
  <c r="N316" i="55"/>
  <c r="L316" i="55"/>
  <c r="M316" i="55" s="1"/>
  <c r="O315" i="55"/>
  <c r="N315" i="55"/>
  <c r="L315" i="55"/>
  <c r="M315" i="55" s="1"/>
  <c r="O314" i="55"/>
  <c r="N314" i="55"/>
  <c r="L314" i="55"/>
  <c r="O313" i="55"/>
  <c r="N313" i="55"/>
  <c r="L313" i="55"/>
  <c r="M313" i="55" s="1"/>
  <c r="O312" i="55"/>
  <c r="N312" i="55"/>
  <c r="L312" i="55"/>
  <c r="M312" i="55" s="1"/>
  <c r="O311" i="55"/>
  <c r="N311" i="55"/>
  <c r="L311" i="55"/>
  <c r="M311" i="55" s="1"/>
  <c r="O310" i="55"/>
  <c r="N310" i="55"/>
  <c r="L310" i="55"/>
  <c r="O309" i="55"/>
  <c r="N309" i="55"/>
  <c r="L309" i="55"/>
  <c r="M309" i="55" s="1"/>
  <c r="O308" i="55"/>
  <c r="N308" i="55"/>
  <c r="L308" i="55"/>
  <c r="M308" i="55" s="1"/>
  <c r="O307" i="55"/>
  <c r="N307" i="55"/>
  <c r="L307" i="55"/>
  <c r="M307" i="55" s="1"/>
  <c r="O306" i="55"/>
  <c r="N306" i="55"/>
  <c r="L306" i="55"/>
  <c r="M306" i="55" s="1"/>
  <c r="O305" i="55"/>
  <c r="N305" i="55"/>
  <c r="L305" i="55"/>
  <c r="M305" i="55" s="1"/>
  <c r="O304" i="55"/>
  <c r="N304" i="55"/>
  <c r="L304" i="55"/>
  <c r="M304" i="55" s="1"/>
  <c r="O303" i="55"/>
  <c r="N303" i="55"/>
  <c r="L303" i="55"/>
  <c r="M303" i="55" s="1"/>
  <c r="O302" i="55"/>
  <c r="N302" i="55"/>
  <c r="L302" i="55"/>
  <c r="M302" i="55" s="1"/>
  <c r="O301" i="55"/>
  <c r="N301" i="55"/>
  <c r="L301" i="55"/>
  <c r="M301" i="55" s="1"/>
  <c r="O300" i="55"/>
  <c r="N300" i="55"/>
  <c r="L300" i="55"/>
  <c r="O299" i="55"/>
  <c r="N299" i="55"/>
  <c r="L299" i="55"/>
  <c r="M299" i="55" s="1"/>
  <c r="O298" i="55"/>
  <c r="N298" i="55"/>
  <c r="L298" i="55"/>
  <c r="M298" i="55" s="1"/>
  <c r="O297" i="55"/>
  <c r="N297" i="55"/>
  <c r="L297" i="55"/>
  <c r="M297" i="55" s="1"/>
  <c r="O296" i="55"/>
  <c r="N296" i="55"/>
  <c r="L296" i="55"/>
  <c r="M295" i="55"/>
  <c r="M293" i="55"/>
  <c r="O290" i="55"/>
  <c r="N290" i="55"/>
  <c r="L290" i="55"/>
  <c r="P290" i="55" s="1"/>
  <c r="O289" i="55"/>
  <c r="N289" i="55"/>
  <c r="L289" i="55"/>
  <c r="M289" i="55" s="1"/>
  <c r="O288" i="55"/>
  <c r="N288" i="55"/>
  <c r="L288" i="55"/>
  <c r="M288" i="55" s="1"/>
  <c r="O287" i="55"/>
  <c r="N287" i="55"/>
  <c r="L287" i="55"/>
  <c r="M287" i="55" s="1"/>
  <c r="O286" i="55"/>
  <c r="N286" i="55"/>
  <c r="L286" i="55"/>
  <c r="M286" i="55" s="1"/>
  <c r="O285" i="55"/>
  <c r="N285" i="55"/>
  <c r="L285" i="55"/>
  <c r="M285" i="55" s="1"/>
  <c r="O284" i="55"/>
  <c r="N284" i="55"/>
  <c r="L284" i="55"/>
  <c r="M284" i="55" s="1"/>
  <c r="O283" i="55"/>
  <c r="N283" i="55"/>
  <c r="L283" i="55"/>
  <c r="M283" i="55" s="1"/>
  <c r="O282" i="55"/>
  <c r="N282" i="55"/>
  <c r="L282" i="55"/>
  <c r="M282" i="55" s="1"/>
  <c r="O281" i="55"/>
  <c r="N281" i="55"/>
  <c r="L281" i="55"/>
  <c r="M281" i="55" s="1"/>
  <c r="O280" i="55"/>
  <c r="N280" i="55"/>
  <c r="L280" i="55"/>
  <c r="M280" i="55" s="1"/>
  <c r="O279" i="55"/>
  <c r="N279" i="55"/>
  <c r="L279" i="55"/>
  <c r="M279" i="55" s="1"/>
  <c r="O278" i="55"/>
  <c r="N278" i="55"/>
  <c r="L278" i="55"/>
  <c r="M278" i="55" s="1"/>
  <c r="O277" i="55"/>
  <c r="N277" i="55"/>
  <c r="L277" i="55"/>
  <c r="M277" i="55" s="1"/>
  <c r="O276" i="55"/>
  <c r="N276" i="55"/>
  <c r="L276" i="55"/>
  <c r="M276" i="55" s="1"/>
  <c r="O275" i="55"/>
  <c r="N275" i="55"/>
  <c r="L275" i="55"/>
  <c r="M275" i="55" s="1"/>
  <c r="O274" i="55"/>
  <c r="N274" i="55"/>
  <c r="L274" i="55"/>
  <c r="M274" i="55" s="1"/>
  <c r="O273" i="55"/>
  <c r="N273" i="55"/>
  <c r="L273" i="55"/>
  <c r="M273" i="55" s="1"/>
  <c r="O272" i="55"/>
  <c r="N272" i="55"/>
  <c r="L272" i="55"/>
  <c r="M272" i="55" s="1"/>
  <c r="O271" i="55"/>
  <c r="N271" i="55"/>
  <c r="L271" i="55"/>
  <c r="O270" i="55"/>
  <c r="N270" i="55"/>
  <c r="L270" i="55"/>
  <c r="M270" i="55" s="1"/>
  <c r="O269" i="55"/>
  <c r="N269" i="55"/>
  <c r="L269" i="55"/>
  <c r="M269" i="55" s="1"/>
  <c r="O268" i="55"/>
  <c r="N268" i="55"/>
  <c r="L268" i="55"/>
  <c r="M268" i="55" s="1"/>
  <c r="O267" i="55"/>
  <c r="N267" i="55"/>
  <c r="L267" i="55"/>
  <c r="M267" i="55" s="1"/>
  <c r="O266" i="55"/>
  <c r="N266" i="55"/>
  <c r="L266" i="55"/>
  <c r="M266" i="55" s="1"/>
  <c r="O265" i="55"/>
  <c r="N265" i="55"/>
  <c r="L265" i="55"/>
  <c r="M265" i="55" s="1"/>
  <c r="O264" i="55"/>
  <c r="N264" i="55"/>
  <c r="L264" i="55"/>
  <c r="M264" i="55" s="1"/>
  <c r="O263" i="55"/>
  <c r="N263" i="55"/>
  <c r="L263" i="55"/>
  <c r="O262" i="55"/>
  <c r="N262" i="55"/>
  <c r="L262" i="55"/>
  <c r="M262" i="55" s="1"/>
  <c r="O261" i="55"/>
  <c r="N261" i="55"/>
  <c r="L261" i="55"/>
  <c r="M261" i="55" s="1"/>
  <c r="O260" i="55"/>
  <c r="N260" i="55"/>
  <c r="L260" i="55"/>
  <c r="M260" i="55" s="1"/>
  <c r="O259" i="55"/>
  <c r="N259" i="55"/>
  <c r="L259" i="55"/>
  <c r="M259" i="55" s="1"/>
  <c r="O258" i="55"/>
  <c r="N258" i="55"/>
  <c r="L258" i="55"/>
  <c r="M258" i="55" s="1"/>
  <c r="O257" i="55"/>
  <c r="N257" i="55"/>
  <c r="L257" i="55"/>
  <c r="M257" i="55" s="1"/>
  <c r="O256" i="55"/>
  <c r="N256" i="55"/>
  <c r="L256" i="55"/>
  <c r="M256" i="55" s="1"/>
  <c r="O255" i="55"/>
  <c r="N255" i="55"/>
  <c r="L255" i="55"/>
  <c r="M255" i="55" s="1"/>
  <c r="O254" i="55"/>
  <c r="N254" i="55"/>
  <c r="L254" i="55"/>
  <c r="M254" i="55" s="1"/>
  <c r="O253" i="55"/>
  <c r="N253" i="55"/>
  <c r="L253" i="55"/>
  <c r="M253" i="55" s="1"/>
  <c r="O252" i="55"/>
  <c r="N252" i="55"/>
  <c r="L252" i="55"/>
  <c r="M252" i="55" s="1"/>
  <c r="O251" i="55"/>
  <c r="N251" i="55"/>
  <c r="L251" i="55"/>
  <c r="M251" i="55" s="1"/>
  <c r="O250" i="55"/>
  <c r="N250" i="55"/>
  <c r="L250" i="55"/>
  <c r="M250" i="55" s="1"/>
  <c r="O249" i="55"/>
  <c r="N249" i="55"/>
  <c r="L249" i="55"/>
  <c r="M249" i="55" s="1"/>
  <c r="O248" i="55"/>
  <c r="N248" i="55"/>
  <c r="L248" i="55"/>
  <c r="M248" i="55" s="1"/>
  <c r="O247" i="55"/>
  <c r="N247" i="55"/>
  <c r="L247" i="55"/>
  <c r="M247" i="55" s="1"/>
  <c r="O246" i="55"/>
  <c r="N246" i="55"/>
  <c r="L246" i="55"/>
  <c r="M246" i="55" s="1"/>
  <c r="O245" i="55"/>
  <c r="N245" i="55"/>
  <c r="L245" i="55"/>
  <c r="M245" i="55" s="1"/>
  <c r="O244" i="55"/>
  <c r="N244" i="55"/>
  <c r="L244" i="55"/>
  <c r="M244" i="55" s="1"/>
  <c r="O243" i="55"/>
  <c r="N243" i="55"/>
  <c r="L243" i="55"/>
  <c r="M243" i="55" s="1"/>
  <c r="O242" i="55"/>
  <c r="N242" i="55"/>
  <c r="L242" i="55"/>
  <c r="M242" i="55" s="1"/>
  <c r="O241" i="55"/>
  <c r="N241" i="55"/>
  <c r="L241" i="55"/>
  <c r="M241" i="55" s="1"/>
  <c r="O240" i="55"/>
  <c r="N240" i="55"/>
  <c r="L240" i="55"/>
  <c r="M240" i="55" s="1"/>
  <c r="O239" i="55"/>
  <c r="N239" i="55"/>
  <c r="L239" i="55"/>
  <c r="M239" i="55" s="1"/>
  <c r="O238" i="55"/>
  <c r="N238" i="55"/>
  <c r="L238" i="55"/>
  <c r="M238" i="55" s="1"/>
  <c r="O237" i="55"/>
  <c r="N237" i="55"/>
  <c r="L237" i="55"/>
  <c r="M237" i="55" s="1"/>
  <c r="O236" i="55"/>
  <c r="N236" i="55"/>
  <c r="L236" i="55"/>
  <c r="M236" i="55" s="1"/>
  <c r="O235" i="55"/>
  <c r="N235" i="55"/>
  <c r="L235" i="55"/>
  <c r="M235" i="55" s="1"/>
  <c r="O234" i="55"/>
  <c r="N234" i="55"/>
  <c r="L234" i="55"/>
  <c r="M234" i="55" s="1"/>
  <c r="O233" i="55"/>
  <c r="N233" i="55"/>
  <c r="L233" i="55"/>
  <c r="M233" i="55" s="1"/>
  <c r="O232" i="55"/>
  <c r="N232" i="55"/>
  <c r="L232" i="55"/>
  <c r="M232" i="55" s="1"/>
  <c r="O231" i="55"/>
  <c r="N231" i="55"/>
  <c r="L231" i="55"/>
  <c r="M231" i="55" s="1"/>
  <c r="O230" i="55"/>
  <c r="N230" i="55"/>
  <c r="L230" i="55"/>
  <c r="M230" i="55" s="1"/>
  <c r="O229" i="55"/>
  <c r="N229" i="55"/>
  <c r="L229" i="55"/>
  <c r="M229" i="55" s="1"/>
  <c r="O228" i="55"/>
  <c r="N228" i="55"/>
  <c r="L228" i="55"/>
  <c r="M228" i="55" s="1"/>
  <c r="O227" i="55"/>
  <c r="N227" i="55"/>
  <c r="L227" i="55"/>
  <c r="M227" i="55" s="1"/>
  <c r="O226" i="55"/>
  <c r="N226" i="55"/>
  <c r="L226" i="55"/>
  <c r="M226" i="55" s="1"/>
  <c r="O225" i="55"/>
  <c r="N225" i="55"/>
  <c r="L225" i="55"/>
  <c r="M225" i="55" s="1"/>
  <c r="O224" i="55"/>
  <c r="N224" i="55"/>
  <c r="L224" i="55"/>
  <c r="M224" i="55" s="1"/>
  <c r="O223" i="55"/>
  <c r="N223" i="55"/>
  <c r="L223" i="55"/>
  <c r="M223" i="55" s="1"/>
  <c r="O222" i="55"/>
  <c r="N222" i="55"/>
  <c r="L222" i="55"/>
  <c r="M222" i="55" s="1"/>
  <c r="O221" i="55"/>
  <c r="N221" i="55"/>
  <c r="L221" i="55"/>
  <c r="M221" i="55" s="1"/>
  <c r="O220" i="55"/>
  <c r="N220" i="55"/>
  <c r="L220" i="55"/>
  <c r="M220" i="55" s="1"/>
  <c r="O219" i="55"/>
  <c r="N219" i="55"/>
  <c r="L219" i="55"/>
  <c r="M219" i="55" s="1"/>
  <c r="O218" i="55"/>
  <c r="N218" i="55"/>
  <c r="L218" i="55"/>
  <c r="M218" i="55" s="1"/>
  <c r="O217" i="55"/>
  <c r="N217" i="55"/>
  <c r="L217" i="55"/>
  <c r="M217" i="55" s="1"/>
  <c r="O216" i="55"/>
  <c r="N216" i="55"/>
  <c r="L216" i="55"/>
  <c r="M216" i="55" s="1"/>
  <c r="O215" i="55"/>
  <c r="N215" i="55"/>
  <c r="L215" i="55"/>
  <c r="M215" i="55" s="1"/>
  <c r="O214" i="55"/>
  <c r="N214" i="55"/>
  <c r="L214" i="55"/>
  <c r="M214" i="55" s="1"/>
  <c r="O213" i="55"/>
  <c r="N213" i="55"/>
  <c r="L213" i="55"/>
  <c r="M213" i="55" s="1"/>
  <c r="O212" i="55"/>
  <c r="N212" i="55"/>
  <c r="L212" i="55"/>
  <c r="M212" i="55" s="1"/>
  <c r="O211" i="55"/>
  <c r="N211" i="55"/>
  <c r="L211" i="55"/>
  <c r="M211" i="55" s="1"/>
  <c r="O210" i="55"/>
  <c r="N210" i="55"/>
  <c r="L210" i="55"/>
  <c r="M210" i="55" s="1"/>
  <c r="O209" i="55"/>
  <c r="N209" i="55"/>
  <c r="L209" i="55"/>
  <c r="M209" i="55" s="1"/>
  <c r="O208" i="55"/>
  <c r="N208" i="55"/>
  <c r="L208" i="55"/>
  <c r="M208" i="55" s="1"/>
  <c r="O207" i="55"/>
  <c r="N207" i="55"/>
  <c r="L207" i="55"/>
  <c r="M207" i="55" s="1"/>
  <c r="O206" i="55"/>
  <c r="N206" i="55"/>
  <c r="L206" i="55"/>
  <c r="M206" i="55" s="1"/>
  <c r="O205" i="55"/>
  <c r="N205" i="55"/>
  <c r="L205" i="55"/>
  <c r="M205" i="55" s="1"/>
  <c r="O204" i="55"/>
  <c r="N204" i="55"/>
  <c r="L204" i="55"/>
  <c r="M204" i="55" s="1"/>
  <c r="O203" i="55"/>
  <c r="N203" i="55"/>
  <c r="L203" i="55"/>
  <c r="M203" i="55" s="1"/>
  <c r="O202" i="55"/>
  <c r="N202" i="55"/>
  <c r="L202" i="55"/>
  <c r="M202" i="55" s="1"/>
  <c r="O201" i="55"/>
  <c r="N201" i="55"/>
  <c r="L201" i="55"/>
  <c r="M201" i="55" s="1"/>
  <c r="O200" i="55"/>
  <c r="N200" i="55"/>
  <c r="L200" i="55"/>
  <c r="M200" i="55" s="1"/>
  <c r="O199" i="55"/>
  <c r="N199" i="55"/>
  <c r="L199" i="55"/>
  <c r="M199" i="55" s="1"/>
  <c r="O198" i="55"/>
  <c r="N198" i="55"/>
  <c r="L198" i="55"/>
  <c r="M198" i="55" s="1"/>
  <c r="O197" i="55"/>
  <c r="N197" i="55"/>
  <c r="L197" i="55"/>
  <c r="M197" i="55" s="1"/>
  <c r="O196" i="55"/>
  <c r="N196" i="55"/>
  <c r="L196" i="55"/>
  <c r="M196" i="55" s="1"/>
  <c r="O195" i="55"/>
  <c r="N195" i="55"/>
  <c r="L195" i="55"/>
  <c r="M195" i="55" s="1"/>
  <c r="O194" i="55"/>
  <c r="N194" i="55"/>
  <c r="L194" i="55"/>
  <c r="M194" i="55" s="1"/>
  <c r="O193" i="55"/>
  <c r="N193" i="55"/>
  <c r="L193" i="55"/>
  <c r="M193" i="55" s="1"/>
  <c r="O192" i="55"/>
  <c r="N192" i="55"/>
  <c r="L192" i="55"/>
  <c r="M192" i="55" s="1"/>
  <c r="O191" i="55"/>
  <c r="N191" i="55"/>
  <c r="L191" i="55"/>
  <c r="M191" i="55" s="1"/>
  <c r="O190" i="55"/>
  <c r="N190" i="55"/>
  <c r="L190" i="55"/>
  <c r="M190" i="55" s="1"/>
  <c r="O189" i="55"/>
  <c r="N189" i="55"/>
  <c r="L189" i="55"/>
  <c r="M189" i="55" s="1"/>
  <c r="O188" i="55"/>
  <c r="N188" i="55"/>
  <c r="L188" i="55"/>
  <c r="M188" i="55" s="1"/>
  <c r="O187" i="55"/>
  <c r="N187" i="55"/>
  <c r="L187" i="55"/>
  <c r="M187" i="55" s="1"/>
  <c r="O186" i="55"/>
  <c r="N186" i="55"/>
  <c r="L186" i="55"/>
  <c r="M186" i="55" s="1"/>
  <c r="O185" i="55"/>
  <c r="N185" i="55"/>
  <c r="L185" i="55"/>
  <c r="M185" i="55" s="1"/>
  <c r="O184" i="55"/>
  <c r="N184" i="55"/>
  <c r="L184" i="55"/>
  <c r="M184" i="55" s="1"/>
  <c r="O183" i="55"/>
  <c r="N183" i="55"/>
  <c r="L183" i="55"/>
  <c r="M183" i="55" s="1"/>
  <c r="O182" i="55"/>
  <c r="N182" i="55"/>
  <c r="L182" i="55"/>
  <c r="M182" i="55" s="1"/>
  <c r="O181" i="55"/>
  <c r="N181" i="55"/>
  <c r="L181" i="55"/>
  <c r="M181" i="55" s="1"/>
  <c r="O180" i="55"/>
  <c r="N180" i="55"/>
  <c r="L180" i="55"/>
  <c r="M180" i="55" s="1"/>
  <c r="O179" i="55"/>
  <c r="N179" i="55"/>
  <c r="L179" i="55"/>
  <c r="M179" i="55" s="1"/>
  <c r="O178" i="55"/>
  <c r="N178" i="55"/>
  <c r="L178" i="55"/>
  <c r="M178" i="55" s="1"/>
  <c r="O177" i="55"/>
  <c r="N177" i="55"/>
  <c r="L177" i="55"/>
  <c r="O176" i="55"/>
  <c r="N176" i="55"/>
  <c r="L176" i="55"/>
  <c r="M176" i="55" s="1"/>
  <c r="O175" i="55"/>
  <c r="N175" i="55"/>
  <c r="L175" i="55"/>
  <c r="M175" i="55" s="1"/>
  <c r="O174" i="55"/>
  <c r="N174" i="55"/>
  <c r="L174" i="55"/>
  <c r="M174" i="55" s="1"/>
  <c r="O173" i="55"/>
  <c r="N173" i="55"/>
  <c r="L173" i="55"/>
  <c r="M173" i="55" s="1"/>
  <c r="O172" i="55"/>
  <c r="N172" i="55"/>
  <c r="L172" i="55"/>
  <c r="M172" i="55" s="1"/>
  <c r="O171" i="55"/>
  <c r="N171" i="55"/>
  <c r="L171" i="55"/>
  <c r="M171" i="55" s="1"/>
  <c r="O170" i="55"/>
  <c r="N170" i="55"/>
  <c r="L170" i="55"/>
  <c r="M170" i="55" s="1"/>
  <c r="O169" i="55"/>
  <c r="N169" i="55"/>
  <c r="L169" i="55"/>
  <c r="M169" i="55" s="1"/>
  <c r="O168" i="55"/>
  <c r="N168" i="55"/>
  <c r="L168" i="55"/>
  <c r="M168" i="55" s="1"/>
  <c r="O167" i="55"/>
  <c r="N167" i="55"/>
  <c r="L167" i="55"/>
  <c r="M167" i="55" s="1"/>
  <c r="O166" i="55"/>
  <c r="N166" i="55"/>
  <c r="L166" i="55"/>
  <c r="M166" i="55" s="1"/>
  <c r="O165" i="55"/>
  <c r="N165" i="55"/>
  <c r="L165" i="55"/>
  <c r="M165" i="55" s="1"/>
  <c r="O164" i="55"/>
  <c r="N164" i="55"/>
  <c r="L164" i="55"/>
  <c r="M164" i="55" s="1"/>
  <c r="O163" i="55"/>
  <c r="N163" i="55"/>
  <c r="L163" i="55"/>
  <c r="O162" i="55"/>
  <c r="N162" i="55"/>
  <c r="L162" i="55"/>
  <c r="M162" i="55" s="1"/>
  <c r="O161" i="55"/>
  <c r="N161" i="55"/>
  <c r="L161" i="55"/>
  <c r="M161" i="55" s="1"/>
  <c r="O160" i="55"/>
  <c r="N160" i="55"/>
  <c r="L160" i="55"/>
  <c r="M160" i="55" s="1"/>
  <c r="O159" i="55"/>
  <c r="N159" i="55"/>
  <c r="L159" i="55"/>
  <c r="M159" i="55" s="1"/>
  <c r="O158" i="55"/>
  <c r="N158" i="55"/>
  <c r="L158" i="55"/>
  <c r="M158" i="55" s="1"/>
  <c r="O157" i="55"/>
  <c r="N157" i="55"/>
  <c r="L157" i="55"/>
  <c r="O156" i="55"/>
  <c r="N156" i="55"/>
  <c r="L156" i="55"/>
  <c r="M156" i="55" s="1"/>
  <c r="O155" i="55"/>
  <c r="N155" i="55"/>
  <c r="L155" i="55"/>
  <c r="M154" i="55"/>
  <c r="M152" i="55"/>
  <c r="M151" i="55"/>
  <c r="O149" i="55"/>
  <c r="N149" i="55"/>
  <c r="L149" i="55"/>
  <c r="M149" i="55" s="1"/>
  <c r="O148" i="55"/>
  <c r="N148" i="55"/>
  <c r="L148" i="55"/>
  <c r="M148" i="55" s="1"/>
  <c r="O147" i="55"/>
  <c r="N147" i="55"/>
  <c r="L147" i="55"/>
  <c r="M147" i="55" s="1"/>
  <c r="O146" i="55"/>
  <c r="N146" i="55"/>
  <c r="L146" i="55"/>
  <c r="M146" i="55" s="1"/>
  <c r="O145" i="55"/>
  <c r="N145" i="55"/>
  <c r="L145" i="55"/>
  <c r="M145" i="55" s="1"/>
  <c r="O144" i="55"/>
  <c r="N144" i="55"/>
  <c r="L144" i="55"/>
  <c r="M144" i="55" s="1"/>
  <c r="O143" i="55"/>
  <c r="N143" i="55"/>
  <c r="L143" i="55"/>
  <c r="M143" i="55" s="1"/>
  <c r="O142" i="55"/>
  <c r="N142" i="55"/>
  <c r="L142" i="55"/>
  <c r="M142" i="55" s="1"/>
  <c r="O141" i="55"/>
  <c r="N141" i="55"/>
  <c r="L141" i="55"/>
  <c r="M141" i="55" s="1"/>
  <c r="O140" i="55"/>
  <c r="N140" i="55"/>
  <c r="L140" i="55"/>
  <c r="M140" i="55" s="1"/>
  <c r="O139" i="55"/>
  <c r="N139" i="55"/>
  <c r="L139" i="55"/>
  <c r="M139" i="55" s="1"/>
  <c r="O138" i="55"/>
  <c r="N138" i="55"/>
  <c r="L138" i="55"/>
  <c r="M138" i="55" s="1"/>
  <c r="O137" i="55"/>
  <c r="N137" i="55"/>
  <c r="L137" i="55"/>
  <c r="M137" i="55" s="1"/>
  <c r="O136" i="55"/>
  <c r="N136" i="55"/>
  <c r="L136" i="55"/>
  <c r="M136" i="55" s="1"/>
  <c r="O135" i="55"/>
  <c r="N135" i="55"/>
  <c r="L135" i="55"/>
  <c r="M135" i="55" s="1"/>
  <c r="O134" i="55"/>
  <c r="N134" i="55"/>
  <c r="L134" i="55"/>
  <c r="M134" i="55" s="1"/>
  <c r="O133" i="55"/>
  <c r="N133" i="55"/>
  <c r="L133" i="55"/>
  <c r="M133" i="55" s="1"/>
  <c r="O132" i="55"/>
  <c r="N132" i="55"/>
  <c r="L132" i="55"/>
  <c r="M132" i="55" s="1"/>
  <c r="O131" i="55"/>
  <c r="N131" i="55"/>
  <c r="L131" i="55"/>
  <c r="M131" i="55" s="1"/>
  <c r="O130" i="55"/>
  <c r="N130" i="55"/>
  <c r="L130" i="55"/>
  <c r="M130" i="55" s="1"/>
  <c r="O129" i="55"/>
  <c r="N129" i="55"/>
  <c r="L129" i="55"/>
  <c r="M129" i="55" s="1"/>
  <c r="O128" i="55"/>
  <c r="N128" i="55"/>
  <c r="L128" i="55"/>
  <c r="O127" i="55"/>
  <c r="N127" i="55"/>
  <c r="L127" i="55"/>
  <c r="M127" i="55" s="1"/>
  <c r="O126" i="55"/>
  <c r="N126" i="55"/>
  <c r="L126" i="55"/>
  <c r="M126" i="55" s="1"/>
  <c r="O125" i="55"/>
  <c r="N125" i="55"/>
  <c r="L125" i="55"/>
  <c r="O124" i="55"/>
  <c r="N124" i="55"/>
  <c r="L124" i="55"/>
  <c r="M124" i="55" s="1"/>
  <c r="O123" i="55"/>
  <c r="N123" i="55"/>
  <c r="L123" i="55"/>
  <c r="M123" i="55" s="1"/>
  <c r="M122" i="55"/>
  <c r="M120" i="55"/>
  <c r="O117" i="55"/>
  <c r="N117" i="55"/>
  <c r="L117" i="55"/>
  <c r="M117" i="55" s="1"/>
  <c r="O116" i="55"/>
  <c r="N116" i="55"/>
  <c r="L116" i="55"/>
  <c r="M116" i="55" s="1"/>
  <c r="O115" i="55"/>
  <c r="N115" i="55"/>
  <c r="L115" i="55"/>
  <c r="M115" i="55" s="1"/>
  <c r="O114" i="55"/>
  <c r="N114" i="55"/>
  <c r="L114" i="55"/>
  <c r="M114" i="55" s="1"/>
  <c r="O113" i="55"/>
  <c r="N113" i="55"/>
  <c r="L113" i="55"/>
  <c r="M113" i="55" s="1"/>
  <c r="O112" i="55"/>
  <c r="N112" i="55"/>
  <c r="L112" i="55"/>
  <c r="M112" i="55" s="1"/>
  <c r="O111" i="55"/>
  <c r="N111" i="55"/>
  <c r="L111" i="55"/>
  <c r="M111" i="55" s="1"/>
  <c r="O110" i="55"/>
  <c r="N110" i="55"/>
  <c r="L110" i="55"/>
  <c r="M110" i="55" s="1"/>
  <c r="O109" i="55"/>
  <c r="N109" i="55"/>
  <c r="L109" i="55"/>
  <c r="M109" i="55" s="1"/>
  <c r="O108" i="55"/>
  <c r="N108" i="55"/>
  <c r="L108" i="55"/>
  <c r="M108" i="55" s="1"/>
  <c r="O107" i="55"/>
  <c r="N107" i="55"/>
  <c r="L107" i="55"/>
  <c r="M107" i="55" s="1"/>
  <c r="O106" i="55"/>
  <c r="N106" i="55"/>
  <c r="L106" i="55"/>
  <c r="M106" i="55" s="1"/>
  <c r="O105" i="55"/>
  <c r="N105" i="55"/>
  <c r="L105" i="55"/>
  <c r="O104" i="55"/>
  <c r="N104" i="55"/>
  <c r="L104" i="55"/>
  <c r="M104" i="55" s="1"/>
  <c r="O103" i="55"/>
  <c r="N103" i="55"/>
  <c r="L103" i="55"/>
  <c r="M103" i="55" s="1"/>
  <c r="O102" i="55"/>
  <c r="N102" i="55"/>
  <c r="L102" i="55"/>
  <c r="M102" i="55" s="1"/>
  <c r="O101" i="55"/>
  <c r="N101" i="55"/>
  <c r="L101" i="55"/>
  <c r="M101" i="55" s="1"/>
  <c r="O100" i="55"/>
  <c r="N100" i="55"/>
  <c r="L100" i="55"/>
  <c r="M100" i="55" s="1"/>
  <c r="O99" i="55"/>
  <c r="N99" i="55"/>
  <c r="L99" i="55"/>
  <c r="M99" i="55" s="1"/>
  <c r="O98" i="55"/>
  <c r="N98" i="55"/>
  <c r="L98" i="55"/>
  <c r="M98" i="55" s="1"/>
  <c r="O97" i="55"/>
  <c r="N97" i="55"/>
  <c r="L97" i="55"/>
  <c r="M97" i="55" s="1"/>
  <c r="O96" i="55"/>
  <c r="N96" i="55"/>
  <c r="L96" i="55"/>
  <c r="M96" i="55" s="1"/>
  <c r="O95" i="55"/>
  <c r="N95" i="55"/>
  <c r="L95" i="55"/>
  <c r="M95" i="55" s="1"/>
  <c r="O94" i="55"/>
  <c r="N94" i="55"/>
  <c r="L94" i="55"/>
  <c r="M94" i="55" s="1"/>
  <c r="O93" i="55"/>
  <c r="N93" i="55"/>
  <c r="L93" i="55"/>
  <c r="M93" i="55" s="1"/>
  <c r="O92" i="55"/>
  <c r="N92" i="55"/>
  <c r="L92" i="55"/>
  <c r="M92" i="55" s="1"/>
  <c r="O91" i="55"/>
  <c r="N91" i="55"/>
  <c r="L91" i="55"/>
  <c r="M91" i="55" s="1"/>
  <c r="O90" i="55"/>
  <c r="N90" i="55"/>
  <c r="L90" i="55"/>
  <c r="M90" i="55" s="1"/>
  <c r="O89" i="55"/>
  <c r="N89" i="55"/>
  <c r="L89" i="55"/>
  <c r="M89" i="55" s="1"/>
  <c r="O88" i="55"/>
  <c r="N88" i="55"/>
  <c r="L88" i="55"/>
  <c r="M88" i="55" s="1"/>
  <c r="O87" i="55"/>
  <c r="N87" i="55"/>
  <c r="L87" i="55"/>
  <c r="O86" i="55"/>
  <c r="N86" i="55"/>
  <c r="L86" i="55"/>
  <c r="M86" i="55" s="1"/>
  <c r="O85" i="55"/>
  <c r="N85" i="55"/>
  <c r="L85" i="55"/>
  <c r="M85" i="55" s="1"/>
  <c r="O84" i="55"/>
  <c r="N84" i="55"/>
  <c r="L84" i="55"/>
  <c r="M84" i="55" s="1"/>
  <c r="O83" i="55"/>
  <c r="N83" i="55"/>
  <c r="L83" i="55"/>
  <c r="O82" i="55"/>
  <c r="N82" i="55"/>
  <c r="L82" i="55"/>
  <c r="M82" i="55" s="1"/>
  <c r="O81" i="55"/>
  <c r="N81" i="55"/>
  <c r="L81" i="55"/>
  <c r="M81" i="55" s="1"/>
  <c r="M80" i="55"/>
  <c r="M77" i="55"/>
  <c r="O73" i="55"/>
  <c r="N73" i="55"/>
  <c r="L73" i="55"/>
  <c r="M73" i="55" s="1"/>
  <c r="O72" i="55"/>
  <c r="N72" i="55"/>
  <c r="L72" i="55"/>
  <c r="M72" i="55" s="1"/>
  <c r="O71" i="55"/>
  <c r="N71" i="55"/>
  <c r="L71" i="55"/>
  <c r="O70" i="55"/>
  <c r="N70" i="55"/>
  <c r="L70" i="55"/>
  <c r="M70" i="55" s="1"/>
  <c r="O69" i="55"/>
  <c r="N69" i="55"/>
  <c r="L69" i="55"/>
  <c r="M69" i="55" s="1"/>
  <c r="O68" i="55"/>
  <c r="N68" i="55"/>
  <c r="L68" i="55"/>
  <c r="M68" i="55" s="1"/>
  <c r="O67" i="55"/>
  <c r="N67" i="55"/>
  <c r="L67" i="55"/>
  <c r="M67" i="55" s="1"/>
  <c r="O66" i="55"/>
  <c r="N66" i="55"/>
  <c r="L66" i="55"/>
  <c r="M66" i="55" s="1"/>
  <c r="O65" i="55"/>
  <c r="N65" i="55"/>
  <c r="L65" i="55"/>
  <c r="M65" i="55" s="1"/>
  <c r="O64" i="55"/>
  <c r="N64" i="55"/>
  <c r="L64" i="55"/>
  <c r="M64" i="55" s="1"/>
  <c r="O63" i="55"/>
  <c r="N63" i="55"/>
  <c r="L63" i="55"/>
  <c r="O62" i="55"/>
  <c r="N62" i="55"/>
  <c r="L62" i="55"/>
  <c r="O61" i="55"/>
  <c r="N61" i="55"/>
  <c r="L61" i="55"/>
  <c r="M61" i="55" s="1"/>
  <c r="O60" i="55"/>
  <c r="N60" i="55"/>
  <c r="L60" i="55"/>
  <c r="M60" i="55" s="1"/>
  <c r="O59" i="55"/>
  <c r="N59" i="55"/>
  <c r="L59" i="55"/>
  <c r="M59" i="55" s="1"/>
  <c r="O58" i="55"/>
  <c r="N58" i="55"/>
  <c r="L58" i="55"/>
  <c r="M58" i="55" s="1"/>
  <c r="O57" i="55"/>
  <c r="N57" i="55"/>
  <c r="L57" i="55"/>
  <c r="M57" i="55" s="1"/>
  <c r="O56" i="55"/>
  <c r="N56" i="55"/>
  <c r="L56" i="55"/>
  <c r="M56" i="55" s="1"/>
  <c r="O55" i="55"/>
  <c r="N55" i="55"/>
  <c r="L55" i="55"/>
  <c r="M55" i="55" s="1"/>
  <c r="O54" i="55"/>
  <c r="N54" i="55"/>
  <c r="L54" i="55"/>
  <c r="M54" i="55" s="1"/>
  <c r="O53" i="55"/>
  <c r="N53" i="55"/>
  <c r="L53" i="55"/>
  <c r="M53" i="55" s="1"/>
  <c r="O52" i="55"/>
  <c r="N52" i="55"/>
  <c r="L52" i="55"/>
  <c r="M52" i="55" s="1"/>
  <c r="O51" i="55"/>
  <c r="N51" i="55"/>
  <c r="L51" i="55"/>
  <c r="M51" i="55" s="1"/>
  <c r="O50" i="55"/>
  <c r="N50" i="55"/>
  <c r="L50" i="55"/>
  <c r="M50" i="55" s="1"/>
  <c r="O49" i="55"/>
  <c r="N49" i="55"/>
  <c r="L49" i="55"/>
  <c r="M49" i="55" s="1"/>
  <c r="O48" i="55"/>
  <c r="N48" i="55"/>
  <c r="L48" i="55"/>
  <c r="M48" i="55" s="1"/>
  <c r="O47" i="55"/>
  <c r="N47" i="55"/>
  <c r="L47" i="55"/>
  <c r="M47" i="55" s="1"/>
  <c r="O46" i="55"/>
  <c r="N46" i="55"/>
  <c r="L46" i="55"/>
  <c r="M46" i="55" s="1"/>
  <c r="O45" i="55"/>
  <c r="N45" i="55"/>
  <c r="L45" i="55"/>
  <c r="M45" i="55" s="1"/>
  <c r="O44" i="55"/>
  <c r="N44" i="55"/>
  <c r="L44" i="55"/>
  <c r="M44" i="55" s="1"/>
  <c r="O43" i="55"/>
  <c r="N43" i="55"/>
  <c r="L43" i="55"/>
  <c r="M43" i="55" s="1"/>
  <c r="O42" i="55"/>
  <c r="N42" i="55"/>
  <c r="L42" i="55"/>
  <c r="M42" i="55" s="1"/>
  <c r="O41" i="55"/>
  <c r="N41" i="55"/>
  <c r="L41" i="55"/>
  <c r="M41" i="55" s="1"/>
  <c r="O40" i="55"/>
  <c r="N40" i="55"/>
  <c r="L40" i="55"/>
  <c r="M40" i="55" s="1"/>
  <c r="O39" i="55"/>
  <c r="N39" i="55"/>
  <c r="L39" i="55"/>
  <c r="M39" i="55" s="1"/>
  <c r="O38" i="55"/>
  <c r="N38" i="55"/>
  <c r="L38" i="55"/>
  <c r="M38" i="55" s="1"/>
  <c r="O37" i="55"/>
  <c r="N37" i="55"/>
  <c r="L37" i="55"/>
  <c r="M37" i="55" s="1"/>
  <c r="O36" i="55"/>
  <c r="N36" i="55"/>
  <c r="L36" i="55"/>
  <c r="M36" i="55" s="1"/>
  <c r="O35" i="55"/>
  <c r="N35" i="55"/>
  <c r="L35" i="55"/>
  <c r="M35" i="55" s="1"/>
  <c r="O34" i="55"/>
  <c r="N34" i="55"/>
  <c r="L34" i="55"/>
  <c r="M34" i="55" s="1"/>
  <c r="O33" i="55"/>
  <c r="N33" i="55"/>
  <c r="L33" i="55"/>
  <c r="M33" i="55" s="1"/>
  <c r="O32" i="55"/>
  <c r="N32" i="55"/>
  <c r="L32" i="55"/>
  <c r="O31" i="55"/>
  <c r="N31" i="55"/>
  <c r="L31" i="55"/>
  <c r="M31" i="55" s="1"/>
  <c r="O30" i="55"/>
  <c r="N30" i="55"/>
  <c r="L30" i="55"/>
  <c r="O23" i="55"/>
  <c r="N23" i="55"/>
  <c r="L23" i="55"/>
  <c r="M23" i="55" s="1"/>
  <c r="O22" i="55"/>
  <c r="N22" i="55"/>
  <c r="L22" i="55"/>
  <c r="M22" i="55" s="1"/>
  <c r="O21" i="55"/>
  <c r="N21" i="55"/>
  <c r="L21" i="55"/>
  <c r="M21" i="55" s="1"/>
  <c r="O20" i="55"/>
  <c r="N20" i="55"/>
  <c r="L20" i="55"/>
  <c r="M20" i="55" s="1"/>
  <c r="O19" i="55"/>
  <c r="N19" i="55"/>
  <c r="L19" i="55"/>
  <c r="M19" i="55" s="1"/>
  <c r="O18" i="55"/>
  <c r="N18" i="55"/>
  <c r="L18" i="55"/>
  <c r="M18" i="55" s="1"/>
  <c r="O17" i="55"/>
  <c r="N17" i="55"/>
  <c r="L17" i="55"/>
  <c r="M17" i="55" s="1"/>
  <c r="O16" i="55"/>
  <c r="N16" i="55"/>
  <c r="L16" i="55"/>
  <c r="O15" i="55"/>
  <c r="N15" i="55"/>
  <c r="L15" i="55"/>
  <c r="M15" i="55" s="1"/>
  <c r="O14" i="55"/>
  <c r="N14" i="55"/>
  <c r="L14" i="55"/>
  <c r="M14" i="55" s="1"/>
  <c r="O13" i="55"/>
  <c r="N13" i="55"/>
  <c r="L13" i="55"/>
  <c r="M13" i="55" s="1"/>
  <c r="O12" i="55"/>
  <c r="N12" i="55"/>
  <c r="L12" i="55"/>
  <c r="M12" i="55" s="1"/>
  <c r="O11" i="55"/>
  <c r="N11" i="55"/>
  <c r="L11" i="55"/>
  <c r="O10" i="55"/>
  <c r="N10" i="55"/>
  <c r="L10" i="55"/>
  <c r="M10" i="55" s="1"/>
  <c r="O9" i="55"/>
  <c r="N9" i="55"/>
  <c r="L9" i="55"/>
  <c r="M9" i="55" s="1"/>
  <c r="O8" i="55"/>
  <c r="N8" i="55"/>
  <c r="L8" i="55"/>
  <c r="M8" i="55" s="1"/>
  <c r="O7" i="55"/>
  <c r="N7" i="55"/>
  <c r="L7" i="55"/>
  <c r="R25" i="54"/>
  <c r="Q25" i="54"/>
  <c r="O25" i="54"/>
  <c r="H25" i="54"/>
  <c r="G25" i="54"/>
  <c r="AA25" i="54" s="1"/>
  <c r="R21" i="54"/>
  <c r="R6" i="52" s="1"/>
  <c r="N21" i="54"/>
  <c r="M21" i="54"/>
  <c r="L21" i="54"/>
  <c r="H21" i="54"/>
  <c r="H6" i="52" s="1"/>
  <c r="R20" i="54"/>
  <c r="Q20" i="54"/>
  <c r="P20" i="54"/>
  <c r="O20" i="54"/>
  <c r="H20" i="54"/>
  <c r="G20" i="54"/>
  <c r="AA16" i="54"/>
  <c r="AA20" i="54" s="1"/>
  <c r="Z20" i="54" s="1"/>
  <c r="A15" i="54"/>
  <c r="Z11" i="54"/>
  <c r="Y11" i="54"/>
  <c r="U11" i="54"/>
  <c r="T11" i="54"/>
  <c r="Q11" i="54"/>
  <c r="O11" i="54"/>
  <c r="K11" i="54"/>
  <c r="G11" i="54"/>
  <c r="AA11" i="54" s="1"/>
  <c r="Z10" i="54"/>
  <c r="Y10" i="54"/>
  <c r="U10" i="54"/>
  <c r="T10" i="54"/>
  <c r="Q10" i="54"/>
  <c r="O10" i="54"/>
  <c r="K10" i="54"/>
  <c r="G10" i="54"/>
  <c r="AA10" i="54" s="1"/>
  <c r="Z9" i="54"/>
  <c r="Y9" i="54"/>
  <c r="U9" i="54"/>
  <c r="T9" i="54"/>
  <c r="Q9" i="54"/>
  <c r="O9" i="54"/>
  <c r="K9" i="54"/>
  <c r="G9" i="54"/>
  <c r="Z8" i="54"/>
  <c r="Y8" i="54"/>
  <c r="U8" i="54"/>
  <c r="T8" i="54"/>
  <c r="Q8" i="54"/>
  <c r="O8" i="54"/>
  <c r="K8" i="54"/>
  <c r="G8" i="54"/>
  <c r="AA8" i="54" s="1"/>
  <c r="Z7" i="54"/>
  <c r="Y7" i="54"/>
  <c r="U7" i="54"/>
  <c r="T7" i="54"/>
  <c r="Q7" i="54"/>
  <c r="O7" i="54"/>
  <c r="K7" i="54"/>
  <c r="G7" i="54"/>
  <c r="AA7" i="54" s="1"/>
  <c r="Y5" i="54"/>
  <c r="W5" i="54"/>
  <c r="V5" i="54"/>
  <c r="U5" i="54"/>
  <c r="T5" i="54"/>
  <c r="S5" i="54"/>
  <c r="E5" i="54"/>
  <c r="D5" i="54"/>
  <c r="Y4" i="54"/>
  <c r="W4" i="54"/>
  <c r="V4" i="54"/>
  <c r="U4" i="54"/>
  <c r="T4" i="54"/>
  <c r="S4" i="54"/>
  <c r="E4" i="54"/>
  <c r="D4" i="54"/>
  <c r="Y3" i="54"/>
  <c r="W3" i="54"/>
  <c r="V3" i="54"/>
  <c r="U3" i="54"/>
  <c r="T3" i="54"/>
  <c r="S3" i="54"/>
  <c r="E3" i="54"/>
  <c r="D3" i="54"/>
  <c r="Y2" i="54"/>
  <c r="X2" i="54"/>
  <c r="V2" i="54"/>
  <c r="U2" i="54"/>
  <c r="T2" i="54"/>
  <c r="S2" i="54"/>
  <c r="E2" i="54"/>
  <c r="D2" i="54"/>
  <c r="G289" i="53"/>
  <c r="F289" i="53"/>
  <c r="E289" i="53"/>
  <c r="G288" i="53"/>
  <c r="F288" i="53"/>
  <c r="E288" i="53"/>
  <c r="M283" i="53"/>
  <c r="N280" i="53"/>
  <c r="L280" i="53"/>
  <c r="V280" i="53" s="1"/>
  <c r="N279" i="53"/>
  <c r="L279" i="53"/>
  <c r="AA279" i="53" s="1"/>
  <c r="N278" i="53"/>
  <c r="L278" i="53"/>
  <c r="M278" i="53" s="1"/>
  <c r="N277" i="53"/>
  <c r="L277" i="53"/>
  <c r="M277" i="53" s="1"/>
  <c r="M276" i="53"/>
  <c r="N274" i="53"/>
  <c r="L274" i="53"/>
  <c r="N273" i="53"/>
  <c r="L273" i="53"/>
  <c r="Z273" i="53" s="1"/>
  <c r="N272" i="53"/>
  <c r="L272" i="53"/>
  <c r="Y272" i="53" s="1"/>
  <c r="N271" i="53"/>
  <c r="L271" i="53"/>
  <c r="M271" i="53" s="1"/>
  <c r="N270" i="53"/>
  <c r="L270" i="53"/>
  <c r="N269" i="53"/>
  <c r="L269" i="53"/>
  <c r="T269" i="53" s="1"/>
  <c r="N268" i="53"/>
  <c r="L268" i="53"/>
  <c r="T268" i="53" s="1"/>
  <c r="N267" i="53"/>
  <c r="L267" i="53"/>
  <c r="W267" i="53" s="1"/>
  <c r="N266" i="53"/>
  <c r="L266" i="53"/>
  <c r="W266" i="53" s="1"/>
  <c r="N265" i="53"/>
  <c r="L265" i="53"/>
  <c r="T265" i="53" s="1"/>
  <c r="N264" i="53"/>
  <c r="L264" i="53"/>
  <c r="N263" i="53"/>
  <c r="L263" i="53"/>
  <c r="N262" i="53"/>
  <c r="L262" i="53"/>
  <c r="T262" i="53" s="1"/>
  <c r="N261" i="53"/>
  <c r="L261" i="53"/>
  <c r="M261" i="53" s="1"/>
  <c r="N260" i="53"/>
  <c r="L260" i="53"/>
  <c r="U260" i="53" s="1"/>
  <c r="N259" i="53"/>
  <c r="L259" i="53"/>
  <c r="X259" i="53" s="1"/>
  <c r="N258" i="53"/>
  <c r="L258" i="53"/>
  <c r="X258" i="53" s="1"/>
  <c r="N257" i="53"/>
  <c r="L257" i="53"/>
  <c r="N256" i="53"/>
  <c r="L256" i="53"/>
  <c r="Y256" i="53" s="1"/>
  <c r="N255" i="53"/>
  <c r="L255" i="53"/>
  <c r="M255" i="53" s="1"/>
  <c r="N254" i="53"/>
  <c r="L254" i="53"/>
  <c r="Z254" i="53" s="1"/>
  <c r="N253" i="53"/>
  <c r="L253" i="53"/>
  <c r="N252" i="53"/>
  <c r="L252" i="53"/>
  <c r="N251" i="53"/>
  <c r="L251" i="53"/>
  <c r="M251" i="53" s="1"/>
  <c r="N250" i="53"/>
  <c r="L250" i="53"/>
  <c r="V250" i="53" s="1"/>
  <c r="N249" i="53"/>
  <c r="L249" i="53"/>
  <c r="AA249" i="53" s="1"/>
  <c r="N248" i="53"/>
  <c r="L248" i="53"/>
  <c r="N247" i="53"/>
  <c r="L247" i="53"/>
  <c r="M247" i="53" s="1"/>
  <c r="N246" i="53"/>
  <c r="L246" i="53"/>
  <c r="N245" i="53"/>
  <c r="L245" i="53"/>
  <c r="N244" i="53"/>
  <c r="L244" i="53"/>
  <c r="N243" i="53"/>
  <c r="L243" i="53"/>
  <c r="U243" i="53" s="1"/>
  <c r="N242" i="53"/>
  <c r="L242" i="53"/>
  <c r="X242" i="53" s="1"/>
  <c r="N241" i="53"/>
  <c r="L241" i="53"/>
  <c r="W241" i="53" s="1"/>
  <c r="N240" i="53"/>
  <c r="L240" i="53"/>
  <c r="N239" i="53"/>
  <c r="L239" i="53"/>
  <c r="M239" i="53" s="1"/>
  <c r="N238" i="53"/>
  <c r="L238" i="53"/>
  <c r="M238" i="53" s="1"/>
  <c r="N237" i="53"/>
  <c r="L237" i="53"/>
  <c r="U237" i="53" s="1"/>
  <c r="N236" i="53"/>
  <c r="L236" i="53"/>
  <c r="AA236" i="53" s="1"/>
  <c r="N235" i="53"/>
  <c r="L235" i="53"/>
  <c r="T235" i="53" s="1"/>
  <c r="N234" i="53"/>
  <c r="L234" i="53"/>
  <c r="Z234" i="53" s="1"/>
  <c r="N233" i="53"/>
  <c r="L233" i="53"/>
  <c r="U233" i="53" s="1"/>
  <c r="N232" i="53"/>
  <c r="L232" i="53"/>
  <c r="AA232" i="53" s="1"/>
  <c r="N231" i="53"/>
  <c r="L231" i="53"/>
  <c r="T231" i="53" s="1"/>
  <c r="N230" i="53"/>
  <c r="L230" i="53"/>
  <c r="AA230" i="53" s="1"/>
  <c r="N229" i="53"/>
  <c r="L229" i="53"/>
  <c r="Y229" i="53" s="1"/>
  <c r="N228" i="53"/>
  <c r="L228" i="53"/>
  <c r="M228" i="53" s="1"/>
  <c r="N227" i="53"/>
  <c r="L227" i="53"/>
  <c r="T227" i="53" s="1"/>
  <c r="N226" i="53"/>
  <c r="L226" i="53"/>
  <c r="M225" i="53"/>
  <c r="N223" i="53"/>
  <c r="L223" i="53"/>
  <c r="AA223" i="53" s="1"/>
  <c r="N222" i="53"/>
  <c r="L222" i="53"/>
  <c r="AA222" i="53" s="1"/>
  <c r="N221" i="53"/>
  <c r="L221" i="53"/>
  <c r="N220" i="53"/>
  <c r="L220" i="53"/>
  <c r="U220" i="53" s="1"/>
  <c r="N219" i="53"/>
  <c r="L219" i="53"/>
  <c r="X219" i="53" s="1"/>
  <c r="N218" i="53"/>
  <c r="L218" i="53"/>
  <c r="M218" i="53" s="1"/>
  <c r="N217" i="53"/>
  <c r="L217" i="53"/>
  <c r="Z217" i="53" s="1"/>
  <c r="N216" i="53"/>
  <c r="L216" i="53"/>
  <c r="T216" i="53" s="1"/>
  <c r="N215" i="53"/>
  <c r="L215" i="53"/>
  <c r="M215" i="53" s="1"/>
  <c r="N214" i="53"/>
  <c r="L214" i="53"/>
  <c r="Y214" i="53" s="1"/>
  <c r="N213" i="53"/>
  <c r="L213" i="53"/>
  <c r="V213" i="53" s="1"/>
  <c r="N212" i="53"/>
  <c r="L212" i="53"/>
  <c r="AA212" i="53" s="1"/>
  <c r="N211" i="53"/>
  <c r="L211" i="53"/>
  <c r="N210" i="53"/>
  <c r="L210" i="53"/>
  <c r="AA210" i="53" s="1"/>
  <c r="N209" i="53"/>
  <c r="L209" i="53"/>
  <c r="AA209" i="53" s="1"/>
  <c r="N208" i="53"/>
  <c r="L208" i="53"/>
  <c r="M208" i="53" s="1"/>
  <c r="N207" i="53"/>
  <c r="L207" i="53"/>
  <c r="T207" i="53" s="1"/>
  <c r="N206" i="53"/>
  <c r="L206" i="53"/>
  <c r="T206" i="53" s="1"/>
  <c r="N205" i="53"/>
  <c r="L205" i="53"/>
  <c r="Z205" i="53" s="1"/>
  <c r="N204" i="53"/>
  <c r="L204" i="53"/>
  <c r="M204" i="53" s="1"/>
  <c r="N203" i="53"/>
  <c r="L203" i="53"/>
  <c r="W203" i="53" s="1"/>
  <c r="N202" i="53"/>
  <c r="L202" i="53"/>
  <c r="AA202" i="53" s="1"/>
  <c r="N201" i="53"/>
  <c r="L201" i="53"/>
  <c r="N200" i="53"/>
  <c r="L200" i="53"/>
  <c r="N199" i="53"/>
  <c r="L199" i="53"/>
  <c r="T199" i="53" s="1"/>
  <c r="N198" i="53"/>
  <c r="L198" i="53"/>
  <c r="T198" i="53" s="1"/>
  <c r="N197" i="53"/>
  <c r="L197" i="53"/>
  <c r="N196" i="53"/>
  <c r="L196" i="53"/>
  <c r="W196" i="53" s="1"/>
  <c r="N195" i="53"/>
  <c r="L195" i="53"/>
  <c r="N194" i="53"/>
  <c r="L194" i="53"/>
  <c r="Z194" i="53" s="1"/>
  <c r="M193" i="53"/>
  <c r="N191" i="53"/>
  <c r="L191" i="53"/>
  <c r="T191" i="53" s="1"/>
  <c r="N190" i="53"/>
  <c r="L190" i="53"/>
  <c r="T190" i="53" s="1"/>
  <c r="N189" i="53"/>
  <c r="L189" i="53"/>
  <c r="N188" i="53"/>
  <c r="L188" i="53"/>
  <c r="W188" i="53" s="1"/>
  <c r="N187" i="53"/>
  <c r="L187" i="53"/>
  <c r="Y187" i="53" s="1"/>
  <c r="N186" i="53"/>
  <c r="L186" i="53"/>
  <c r="N185" i="53"/>
  <c r="L185" i="53"/>
  <c r="M185" i="53" s="1"/>
  <c r="N184" i="53"/>
  <c r="L184" i="53"/>
  <c r="N183" i="53"/>
  <c r="L183" i="53"/>
  <c r="Y183" i="53" s="1"/>
  <c r="N182" i="53"/>
  <c r="L182" i="53"/>
  <c r="M182" i="53" s="1"/>
  <c r="N181" i="53"/>
  <c r="L181" i="53"/>
  <c r="N180" i="53"/>
  <c r="L180" i="53"/>
  <c r="Y180" i="53" s="1"/>
  <c r="N179" i="53"/>
  <c r="L179" i="53"/>
  <c r="Z179" i="53" s="1"/>
  <c r="N178" i="53"/>
  <c r="L178" i="53"/>
  <c r="N177" i="53"/>
  <c r="L177" i="53"/>
  <c r="N176" i="53"/>
  <c r="L176" i="53"/>
  <c r="M176" i="53" s="1"/>
  <c r="N175" i="53"/>
  <c r="L175" i="53"/>
  <c r="U175" i="53" s="1"/>
  <c r="N174" i="53"/>
  <c r="L174" i="53"/>
  <c r="Y174" i="53" s="1"/>
  <c r="N173" i="53"/>
  <c r="L173" i="53"/>
  <c r="Y173" i="53" s="1"/>
  <c r="N172" i="53"/>
  <c r="L172" i="53"/>
  <c r="N171" i="53"/>
  <c r="L171" i="53"/>
  <c r="T171" i="53" s="1"/>
  <c r="N170" i="53"/>
  <c r="L170" i="53"/>
  <c r="N169" i="53"/>
  <c r="L169" i="53"/>
  <c r="U169" i="53" s="1"/>
  <c r="N168" i="53"/>
  <c r="L168" i="53"/>
  <c r="T168" i="53" s="1"/>
  <c r="N167" i="53"/>
  <c r="L167" i="53"/>
  <c r="M167" i="53" s="1"/>
  <c r="N166" i="53"/>
  <c r="L166" i="53"/>
  <c r="N165" i="53"/>
  <c r="L165" i="53"/>
  <c r="T165" i="53" s="1"/>
  <c r="N164" i="53"/>
  <c r="L164" i="53"/>
  <c r="M164" i="53" s="1"/>
  <c r="N163" i="53"/>
  <c r="L163" i="53"/>
  <c r="V163" i="53" s="1"/>
  <c r="N162" i="53"/>
  <c r="L162" i="53"/>
  <c r="W162" i="53" s="1"/>
  <c r="N161" i="53"/>
  <c r="L161" i="53"/>
  <c r="Z161" i="53" s="1"/>
  <c r="N160" i="53"/>
  <c r="L160" i="53"/>
  <c r="Y160" i="53" s="1"/>
  <c r="N159" i="53"/>
  <c r="L159" i="53"/>
  <c r="T159" i="53" s="1"/>
  <c r="N158" i="53"/>
  <c r="L158" i="53"/>
  <c r="M158" i="53" s="1"/>
  <c r="N157" i="53"/>
  <c r="L157" i="53"/>
  <c r="N156" i="53"/>
  <c r="L156" i="53"/>
  <c r="Z156" i="53" s="1"/>
  <c r="N155" i="53"/>
  <c r="L155" i="53"/>
  <c r="V155" i="53" s="1"/>
  <c r="N154" i="53"/>
  <c r="L154" i="53"/>
  <c r="X154" i="53" s="1"/>
  <c r="N153" i="53"/>
  <c r="L153" i="53"/>
  <c r="N152" i="53"/>
  <c r="L152" i="53"/>
  <c r="N151" i="53"/>
  <c r="L151" i="53"/>
  <c r="W151" i="53" s="1"/>
  <c r="N150" i="53"/>
  <c r="L150" i="53"/>
  <c r="AA150" i="53" s="1"/>
  <c r="N149" i="53"/>
  <c r="L149" i="53"/>
  <c r="N148" i="53"/>
  <c r="L148" i="53"/>
  <c r="N147" i="53"/>
  <c r="L147" i="53"/>
  <c r="N146" i="53"/>
  <c r="L146" i="53"/>
  <c r="T146" i="53" s="1"/>
  <c r="N145" i="53"/>
  <c r="L145" i="53"/>
  <c r="V145" i="53" s="1"/>
  <c r="N144" i="53"/>
  <c r="L144" i="53"/>
  <c r="N143" i="53"/>
  <c r="L143" i="53"/>
  <c r="N142" i="53"/>
  <c r="L142" i="53"/>
  <c r="X142" i="53" s="1"/>
  <c r="N141" i="53"/>
  <c r="L141" i="53"/>
  <c r="N140" i="53"/>
  <c r="L140" i="53"/>
  <c r="Y140" i="53" s="1"/>
  <c r="N139" i="53"/>
  <c r="L139" i="53"/>
  <c r="V139" i="53" s="1"/>
  <c r="N138" i="53"/>
  <c r="L138" i="53"/>
  <c r="T138" i="53" s="1"/>
  <c r="N137" i="53"/>
  <c r="L137" i="53"/>
  <c r="V137" i="53" s="1"/>
  <c r="N136" i="53"/>
  <c r="L136" i="53"/>
  <c r="N135" i="53"/>
  <c r="L135" i="53"/>
  <c r="T135" i="53" s="1"/>
  <c r="N134" i="53"/>
  <c r="L134" i="53"/>
  <c r="AA134" i="53" s="1"/>
  <c r="N133" i="53"/>
  <c r="L133" i="53"/>
  <c r="N132" i="53"/>
  <c r="L132" i="53"/>
  <c r="M132" i="53" s="1"/>
  <c r="N131" i="53"/>
  <c r="L131" i="53"/>
  <c r="X131" i="53" s="1"/>
  <c r="N130" i="53"/>
  <c r="L130" i="53"/>
  <c r="N129" i="53"/>
  <c r="L129" i="53"/>
  <c r="W129" i="53" s="1"/>
  <c r="N128" i="53"/>
  <c r="L128" i="53"/>
  <c r="V128" i="53" s="1"/>
  <c r="N127" i="53"/>
  <c r="L127" i="53"/>
  <c r="AA127" i="53" s="1"/>
  <c r="N126" i="53"/>
  <c r="L126" i="53"/>
  <c r="T126" i="53" s="1"/>
  <c r="N125" i="53"/>
  <c r="L125" i="53"/>
  <c r="M125" i="53" s="1"/>
  <c r="N124" i="53"/>
  <c r="L124" i="53"/>
  <c r="AA124" i="53" s="1"/>
  <c r="N123" i="53"/>
  <c r="L123" i="53"/>
  <c r="W123" i="53" s="1"/>
  <c r="N122" i="53"/>
  <c r="L122" i="53"/>
  <c r="V122" i="53" s="1"/>
  <c r="N121" i="53"/>
  <c r="L121" i="53"/>
  <c r="N120" i="53"/>
  <c r="L120" i="53"/>
  <c r="AA120" i="53" s="1"/>
  <c r="N119" i="53"/>
  <c r="L119" i="53"/>
  <c r="AA119" i="53" s="1"/>
  <c r="N118" i="53"/>
  <c r="L118" i="53"/>
  <c r="N117" i="53"/>
  <c r="L117" i="53"/>
  <c r="T117" i="53" s="1"/>
  <c r="N116" i="53"/>
  <c r="L116" i="53"/>
  <c r="T116" i="53" s="1"/>
  <c r="N115" i="53"/>
  <c r="L115" i="53"/>
  <c r="T115" i="53" s="1"/>
  <c r="N114" i="53"/>
  <c r="L114" i="53"/>
  <c r="M114" i="53" s="1"/>
  <c r="N113" i="53"/>
  <c r="L113" i="53"/>
  <c r="U113" i="53" s="1"/>
  <c r="N112" i="53"/>
  <c r="L112" i="53"/>
  <c r="X112" i="53" s="1"/>
  <c r="M111" i="53"/>
  <c r="N109" i="53"/>
  <c r="L109" i="53"/>
  <c r="V109" i="53" s="1"/>
  <c r="N108" i="53"/>
  <c r="L108" i="53"/>
  <c r="T108" i="53" s="1"/>
  <c r="N107" i="53"/>
  <c r="L107" i="53"/>
  <c r="Y107" i="53" s="1"/>
  <c r="N106" i="53"/>
  <c r="L106" i="53"/>
  <c r="M106" i="53" s="1"/>
  <c r="N105" i="53"/>
  <c r="L105" i="53"/>
  <c r="N104" i="53"/>
  <c r="L104" i="53"/>
  <c r="N103" i="53"/>
  <c r="L103" i="53"/>
  <c r="Z103" i="53" s="1"/>
  <c r="N102" i="53"/>
  <c r="L102" i="53"/>
  <c r="Z102" i="53" s="1"/>
  <c r="N101" i="53"/>
  <c r="L101" i="53"/>
  <c r="T101" i="53" s="1"/>
  <c r="N100" i="53"/>
  <c r="L100" i="53"/>
  <c r="U100" i="53" s="1"/>
  <c r="N99" i="53"/>
  <c r="L99" i="53"/>
  <c r="M99" i="53" s="1"/>
  <c r="N98" i="53"/>
  <c r="L98" i="53"/>
  <c r="X98" i="53" s="1"/>
  <c r="N97" i="53"/>
  <c r="L97" i="53"/>
  <c r="M97" i="53" s="1"/>
  <c r="N96" i="53"/>
  <c r="L96" i="53"/>
  <c r="V96" i="53" s="1"/>
  <c r="N95" i="53"/>
  <c r="L95" i="53"/>
  <c r="V95" i="53" s="1"/>
  <c r="N94" i="53"/>
  <c r="L94" i="53"/>
  <c r="M94" i="53" s="1"/>
  <c r="N93" i="53"/>
  <c r="L93" i="53"/>
  <c r="M93" i="53" s="1"/>
  <c r="N92" i="53"/>
  <c r="L92" i="53"/>
  <c r="N91" i="53"/>
  <c r="L91" i="53"/>
  <c r="W91" i="53" s="1"/>
  <c r="N90" i="53"/>
  <c r="L90" i="53"/>
  <c r="M90" i="53" s="1"/>
  <c r="N89" i="53"/>
  <c r="L89" i="53"/>
  <c r="W89" i="53" s="1"/>
  <c r="N88" i="53"/>
  <c r="L88" i="53"/>
  <c r="X88" i="53" s="1"/>
  <c r="N87" i="53"/>
  <c r="L87" i="53"/>
  <c r="W87" i="53" s="1"/>
  <c r="N86" i="53"/>
  <c r="L86" i="53"/>
  <c r="N85" i="53"/>
  <c r="L85" i="53"/>
  <c r="Z85" i="53" s="1"/>
  <c r="N84" i="53"/>
  <c r="L84" i="53"/>
  <c r="N83" i="53"/>
  <c r="L83" i="53"/>
  <c r="X83" i="53" s="1"/>
  <c r="N82" i="53"/>
  <c r="L82" i="53"/>
  <c r="M82" i="53" s="1"/>
  <c r="N81" i="53"/>
  <c r="L81" i="53"/>
  <c r="W81" i="53" s="1"/>
  <c r="N80" i="53"/>
  <c r="L80" i="53"/>
  <c r="Y80" i="53" s="1"/>
  <c r="N79" i="53"/>
  <c r="L79" i="53"/>
  <c r="Y79" i="53" s="1"/>
  <c r="N78" i="53"/>
  <c r="L78" i="53"/>
  <c r="W78" i="53" s="1"/>
  <c r="N77" i="53"/>
  <c r="L77" i="53"/>
  <c r="W77" i="53" s="1"/>
  <c r="N76" i="53"/>
  <c r="L76" i="53"/>
  <c r="M76" i="53" s="1"/>
  <c r="N75" i="53"/>
  <c r="L75" i="53"/>
  <c r="T75" i="53" s="1"/>
  <c r="N74" i="53"/>
  <c r="L74" i="53"/>
  <c r="Y74" i="53" s="1"/>
  <c r="N73" i="53"/>
  <c r="L73" i="53"/>
  <c r="T73" i="53" s="1"/>
  <c r="N72" i="53"/>
  <c r="L72" i="53"/>
  <c r="U72" i="53" s="1"/>
  <c r="N71" i="53"/>
  <c r="L71" i="53"/>
  <c r="U71" i="53" s="1"/>
  <c r="N70" i="53"/>
  <c r="L70" i="53"/>
  <c r="V70" i="53" s="1"/>
  <c r="N69" i="53"/>
  <c r="L69" i="53"/>
  <c r="U69" i="53" s="1"/>
  <c r="N68" i="53"/>
  <c r="L68" i="53"/>
  <c r="U68" i="53" s="1"/>
  <c r="M67" i="53"/>
  <c r="N65" i="53"/>
  <c r="L65" i="53"/>
  <c r="X65" i="53" s="1"/>
  <c r="N64" i="53"/>
  <c r="L64" i="53"/>
  <c r="N63" i="53"/>
  <c r="L63" i="53"/>
  <c r="Z63" i="53" s="1"/>
  <c r="N62" i="53"/>
  <c r="L62" i="53"/>
  <c r="X62" i="53" s="1"/>
  <c r="N61" i="53"/>
  <c r="L61" i="53"/>
  <c r="AA61" i="53" s="1"/>
  <c r="N60" i="53"/>
  <c r="L60" i="53"/>
  <c r="W60" i="53" s="1"/>
  <c r="N59" i="53"/>
  <c r="L59" i="53"/>
  <c r="T59" i="53" s="1"/>
  <c r="N58" i="53"/>
  <c r="L58" i="53"/>
  <c r="Y58" i="53" s="1"/>
  <c r="N57" i="53"/>
  <c r="L57" i="53"/>
  <c r="T57" i="53" s="1"/>
  <c r="N56" i="53"/>
  <c r="L56" i="53"/>
  <c r="T56" i="53" s="1"/>
  <c r="N55" i="53"/>
  <c r="L55" i="53"/>
  <c r="M55" i="53" s="1"/>
  <c r="N54" i="53"/>
  <c r="L54" i="53"/>
  <c r="N53" i="53"/>
  <c r="L53" i="53"/>
  <c r="U53" i="53" s="1"/>
  <c r="N52" i="53"/>
  <c r="L52" i="53"/>
  <c r="Y52" i="53" s="1"/>
  <c r="N51" i="53"/>
  <c r="L51" i="53"/>
  <c r="N50" i="53"/>
  <c r="L50" i="53"/>
  <c r="N49" i="53"/>
  <c r="L49" i="53"/>
  <c r="AA49" i="53" s="1"/>
  <c r="N48" i="53"/>
  <c r="L48" i="53"/>
  <c r="U48" i="53" s="1"/>
  <c r="N47" i="53"/>
  <c r="L47" i="53"/>
  <c r="T47" i="53" s="1"/>
  <c r="N46" i="53"/>
  <c r="L46" i="53"/>
  <c r="T46" i="53" s="1"/>
  <c r="N45" i="53"/>
  <c r="L45" i="53"/>
  <c r="AA45" i="53" s="1"/>
  <c r="N44" i="53"/>
  <c r="L44" i="53"/>
  <c r="AA44" i="53" s="1"/>
  <c r="N43" i="53"/>
  <c r="L43" i="53"/>
  <c r="N42" i="53"/>
  <c r="L42" i="53"/>
  <c r="N41" i="53"/>
  <c r="L41" i="53"/>
  <c r="AA41" i="53" s="1"/>
  <c r="N40" i="53"/>
  <c r="L40" i="53"/>
  <c r="U40" i="53" s="1"/>
  <c r="N39" i="53"/>
  <c r="L39" i="53"/>
  <c r="T39" i="53" s="1"/>
  <c r="N38" i="53"/>
  <c r="L38" i="53"/>
  <c r="U38" i="53" s="1"/>
  <c r="N37" i="53"/>
  <c r="L37" i="53"/>
  <c r="AA37" i="53" s="1"/>
  <c r="N36" i="53"/>
  <c r="L36" i="53"/>
  <c r="Z36" i="53" s="1"/>
  <c r="N35" i="53"/>
  <c r="L35" i="53"/>
  <c r="Z35" i="53" s="1"/>
  <c r="N34" i="53"/>
  <c r="L34" i="53"/>
  <c r="U34" i="53" s="1"/>
  <c r="N33" i="53"/>
  <c r="L33" i="53"/>
  <c r="N32" i="53"/>
  <c r="L32" i="53"/>
  <c r="U32" i="53" s="1"/>
  <c r="N31" i="53"/>
  <c r="L31" i="53"/>
  <c r="N30" i="53"/>
  <c r="L30" i="53"/>
  <c r="AA30" i="53" s="1"/>
  <c r="N29" i="53"/>
  <c r="L29" i="53"/>
  <c r="W29" i="53" s="1"/>
  <c r="N28" i="53"/>
  <c r="L28" i="53"/>
  <c r="U28" i="53" s="1"/>
  <c r="N27" i="53"/>
  <c r="L27" i="53"/>
  <c r="AA27" i="53" s="1"/>
  <c r="N26" i="53"/>
  <c r="L26" i="53"/>
  <c r="Z26" i="53" s="1"/>
  <c r="N25" i="53"/>
  <c r="L25" i="53"/>
  <c r="M25" i="53" s="1"/>
  <c r="N24" i="53"/>
  <c r="L24" i="53"/>
  <c r="Y24" i="53" s="1"/>
  <c r="N23" i="53"/>
  <c r="L23" i="53"/>
  <c r="AA23" i="53" s="1"/>
  <c r="N22" i="53"/>
  <c r="L22" i="53"/>
  <c r="AA22" i="53" s="1"/>
  <c r="N21" i="53"/>
  <c r="L21" i="53"/>
  <c r="V21" i="53" s="1"/>
  <c r="N20" i="53"/>
  <c r="L20" i="53"/>
  <c r="N19" i="53"/>
  <c r="L19" i="53"/>
  <c r="Z19" i="53" s="1"/>
  <c r="N18" i="53"/>
  <c r="L18" i="53"/>
  <c r="V18" i="53" s="1"/>
  <c r="N17" i="53"/>
  <c r="L17" i="53"/>
  <c r="Y17" i="53" s="1"/>
  <c r="N16" i="53"/>
  <c r="L16" i="53"/>
  <c r="AA16" i="53" s="1"/>
  <c r="N15" i="53"/>
  <c r="L15" i="53"/>
  <c r="N14" i="53"/>
  <c r="L14" i="53"/>
  <c r="W14" i="53" s="1"/>
  <c r="N13" i="53"/>
  <c r="L13" i="53"/>
  <c r="N12" i="53"/>
  <c r="L12" i="53"/>
  <c r="AA12" i="53" s="1"/>
  <c r="N11" i="53"/>
  <c r="L11" i="53"/>
  <c r="AA11" i="53" s="1"/>
  <c r="N10" i="53"/>
  <c r="L10" i="53"/>
  <c r="Z10" i="53" s="1"/>
  <c r="N9" i="53"/>
  <c r="L9" i="53"/>
  <c r="N8" i="53"/>
  <c r="L8" i="53"/>
  <c r="AA8" i="53" s="1"/>
  <c r="N7" i="53"/>
  <c r="L7" i="53"/>
  <c r="U7" i="53" s="1"/>
  <c r="N6" i="53"/>
  <c r="L6" i="53"/>
  <c r="U6" i="53" s="1"/>
  <c r="M5" i="53"/>
  <c r="AA4" i="53"/>
  <c r="Z4" i="53"/>
  <c r="Y4" i="53"/>
  <c r="X4" i="53"/>
  <c r="W4" i="53"/>
  <c r="V4" i="53"/>
  <c r="U4" i="53"/>
  <c r="T4" i="53"/>
  <c r="M3" i="53"/>
  <c r="M2" i="53"/>
  <c r="R22" i="52"/>
  <c r="H22" i="52"/>
  <c r="R18" i="52"/>
  <c r="N18" i="52"/>
  <c r="M18" i="52"/>
  <c r="L18" i="52"/>
  <c r="H18" i="52"/>
  <c r="R17" i="52"/>
  <c r="H17" i="52"/>
  <c r="Z14" i="52"/>
  <c r="Y14" i="52"/>
  <c r="U14" i="52"/>
  <c r="T14" i="52"/>
  <c r="Q14" i="52"/>
  <c r="O14" i="52"/>
  <c r="K14" i="52"/>
  <c r="G14" i="52"/>
  <c r="D14" i="52"/>
  <c r="AA13" i="52"/>
  <c r="A12" i="52"/>
  <c r="Z8" i="52"/>
  <c r="Y8" i="52"/>
  <c r="U8" i="52"/>
  <c r="T8" i="52"/>
  <c r="Q8" i="52"/>
  <c r="O8" i="52"/>
  <c r="K8" i="52"/>
  <c r="G8" i="52"/>
  <c r="AA8" i="52" s="1"/>
  <c r="D8" i="52"/>
  <c r="Y6" i="52"/>
  <c r="W6" i="52"/>
  <c r="V6" i="52"/>
  <c r="U6" i="52"/>
  <c r="T6" i="52"/>
  <c r="S6" i="52"/>
  <c r="N6" i="52"/>
  <c r="M6" i="52"/>
  <c r="L6" i="52"/>
  <c r="K6" i="52"/>
  <c r="E6" i="52"/>
  <c r="D6" i="52"/>
  <c r="Y5" i="52"/>
  <c r="W5" i="52"/>
  <c r="V5" i="52"/>
  <c r="U5" i="52"/>
  <c r="T5" i="52"/>
  <c r="S5" i="52"/>
  <c r="E5" i="52"/>
  <c r="D5" i="52"/>
  <c r="Y4" i="52"/>
  <c r="W4" i="52"/>
  <c r="V4" i="52"/>
  <c r="U4" i="52"/>
  <c r="T4" i="52"/>
  <c r="S4" i="52"/>
  <c r="E4" i="52"/>
  <c r="D4" i="52"/>
  <c r="Y3" i="52"/>
  <c r="W3" i="52"/>
  <c r="V3" i="52"/>
  <c r="U3" i="52"/>
  <c r="T3" i="52"/>
  <c r="S3" i="52"/>
  <c r="E3" i="52"/>
  <c r="D3" i="52"/>
  <c r="Y2" i="52"/>
  <c r="X2" i="52"/>
  <c r="V2" i="52"/>
  <c r="U2" i="52"/>
  <c r="T2" i="52"/>
  <c r="S2" i="52"/>
  <c r="E2" i="52"/>
  <c r="D2" i="52"/>
  <c r="G1015" i="51"/>
  <c r="F1015" i="51"/>
  <c r="G1014" i="51"/>
  <c r="F1014" i="51"/>
  <c r="G1013" i="51"/>
  <c r="F1013" i="51"/>
  <c r="H1011" i="51"/>
  <c r="I1011" i="51" s="1"/>
  <c r="L1011" i="51" s="1"/>
  <c r="G1011" i="51"/>
  <c r="F1011" i="51"/>
  <c r="E1011" i="51"/>
  <c r="G1010" i="51"/>
  <c r="F1010" i="51"/>
  <c r="L416" i="51"/>
  <c r="M416" i="51" s="1"/>
  <c r="N416" i="51" s="1"/>
  <c r="L415" i="51"/>
  <c r="M415" i="51" s="1"/>
  <c r="N415" i="51" s="1"/>
  <c r="L414" i="51"/>
  <c r="M414" i="51" s="1"/>
  <c r="N414" i="51" s="1"/>
  <c r="L413" i="51"/>
  <c r="M413" i="51" s="1"/>
  <c r="N413" i="51" s="1"/>
  <c r="L412" i="51"/>
  <c r="M412" i="51" s="1"/>
  <c r="N412" i="51" s="1"/>
  <c r="L411" i="51"/>
  <c r="M411" i="51" s="1"/>
  <c r="N411" i="51" s="1"/>
  <c r="L410" i="51"/>
  <c r="M410" i="51" s="1"/>
  <c r="N410" i="51" s="1"/>
  <c r="L409" i="51"/>
  <c r="M409" i="51" s="1"/>
  <c r="N409" i="51" s="1"/>
  <c r="L408" i="51"/>
  <c r="M408" i="51" s="1"/>
  <c r="N408" i="51" s="1"/>
  <c r="L407" i="51"/>
  <c r="M407" i="51" s="1"/>
  <c r="N407" i="51" s="1"/>
  <c r="L406" i="51"/>
  <c r="M406" i="51" s="1"/>
  <c r="N406" i="51" s="1"/>
  <c r="L405" i="51"/>
  <c r="M405" i="51" s="1"/>
  <c r="N405" i="51" s="1"/>
  <c r="L404" i="51"/>
  <c r="M404" i="51" s="1"/>
  <c r="N404" i="51" s="1"/>
  <c r="L403" i="51"/>
  <c r="M403" i="51" s="1"/>
  <c r="N403" i="51" s="1"/>
  <c r="L402" i="51"/>
  <c r="M402" i="51" s="1"/>
  <c r="N402" i="51" s="1"/>
  <c r="L401" i="51"/>
  <c r="M401" i="51" s="1"/>
  <c r="N401" i="51" s="1"/>
  <c r="L400" i="51"/>
  <c r="M400" i="51" s="1"/>
  <c r="N400" i="51" s="1"/>
  <c r="L399" i="51"/>
  <c r="M399" i="51" s="1"/>
  <c r="N399" i="51" s="1"/>
  <c r="L398" i="51"/>
  <c r="M398" i="51" s="1"/>
  <c r="N398" i="51" s="1"/>
  <c r="L397" i="51"/>
  <c r="M397" i="51" s="1"/>
  <c r="N397" i="51" s="1"/>
  <c r="L396" i="51"/>
  <c r="M396" i="51" s="1"/>
  <c r="N396" i="51" s="1"/>
  <c r="L395" i="51"/>
  <c r="M395" i="51" s="1"/>
  <c r="N395" i="51" s="1"/>
  <c r="L394" i="51"/>
  <c r="M394" i="51" s="1"/>
  <c r="N394" i="51" s="1"/>
  <c r="L393" i="51"/>
  <c r="M393" i="51" s="1"/>
  <c r="N393" i="51" s="1"/>
  <c r="L392" i="51"/>
  <c r="M392" i="51" s="1"/>
  <c r="N392" i="51" s="1"/>
  <c r="L391" i="51"/>
  <c r="M391" i="51" s="1"/>
  <c r="N391" i="51" s="1"/>
  <c r="L390" i="51"/>
  <c r="M390" i="51" s="1"/>
  <c r="N390" i="51" s="1"/>
  <c r="L389" i="51"/>
  <c r="M389" i="51" s="1"/>
  <c r="N389" i="51" s="1"/>
  <c r="L388" i="51"/>
  <c r="M388" i="51" s="1"/>
  <c r="N388" i="51" s="1"/>
  <c r="L387" i="51"/>
  <c r="M387" i="51" s="1"/>
  <c r="N387" i="51" s="1"/>
  <c r="L386" i="51"/>
  <c r="M386" i="51" s="1"/>
  <c r="N386" i="51" s="1"/>
  <c r="L385" i="51"/>
  <c r="M385" i="51" s="1"/>
  <c r="N385" i="51" s="1"/>
  <c r="L384" i="51"/>
  <c r="M384" i="51" s="1"/>
  <c r="N384" i="51" s="1"/>
  <c r="L383" i="51"/>
  <c r="M383" i="51" s="1"/>
  <c r="N383" i="51" s="1"/>
  <c r="L382" i="51"/>
  <c r="M382" i="51" s="1"/>
  <c r="N382" i="51" s="1"/>
  <c r="L381" i="51"/>
  <c r="M381" i="51" s="1"/>
  <c r="N381" i="51" s="1"/>
  <c r="L380" i="51"/>
  <c r="M380" i="51" s="1"/>
  <c r="N380" i="51" s="1"/>
  <c r="L379" i="51"/>
  <c r="M379" i="51" s="1"/>
  <c r="N379" i="51" s="1"/>
  <c r="L378" i="51"/>
  <c r="M378" i="51" s="1"/>
  <c r="N378" i="51" s="1"/>
  <c r="L377" i="51"/>
  <c r="M377" i="51" s="1"/>
  <c r="N377" i="51" s="1"/>
  <c r="L376" i="51"/>
  <c r="M376" i="51" s="1"/>
  <c r="N376" i="51" s="1"/>
  <c r="L375" i="51"/>
  <c r="M375" i="51" s="1"/>
  <c r="N375" i="51" s="1"/>
  <c r="L374" i="51"/>
  <c r="M374" i="51" s="1"/>
  <c r="N374" i="51" s="1"/>
  <c r="L373" i="51"/>
  <c r="M373" i="51" s="1"/>
  <c r="N373" i="51" s="1"/>
  <c r="L372" i="51"/>
  <c r="M372" i="51" s="1"/>
  <c r="N372" i="51" s="1"/>
  <c r="L371" i="51"/>
  <c r="M371" i="51" s="1"/>
  <c r="N371" i="51" s="1"/>
  <c r="L370" i="51"/>
  <c r="M370" i="51" s="1"/>
  <c r="N370" i="51" s="1"/>
  <c r="L369" i="51"/>
  <c r="L367" i="51"/>
  <c r="M367" i="51" s="1"/>
  <c r="N367" i="51" s="1"/>
  <c r="L366" i="51"/>
  <c r="M366" i="51" s="1"/>
  <c r="N366" i="51" s="1"/>
  <c r="L365" i="51"/>
  <c r="M365" i="51" s="1"/>
  <c r="N365" i="51" s="1"/>
  <c r="L364" i="51"/>
  <c r="M364" i="51" s="1"/>
  <c r="N364" i="51" s="1"/>
  <c r="L363" i="51"/>
  <c r="M363" i="51" s="1"/>
  <c r="N363" i="51" s="1"/>
  <c r="L362" i="51"/>
  <c r="M362" i="51" s="1"/>
  <c r="N362" i="51" s="1"/>
  <c r="L361" i="51"/>
  <c r="M361" i="51" s="1"/>
  <c r="N361" i="51" s="1"/>
  <c r="L360" i="51"/>
  <c r="M360" i="51" s="1"/>
  <c r="N360" i="51" s="1"/>
  <c r="L359" i="51"/>
  <c r="M359" i="51" s="1"/>
  <c r="N359" i="51" s="1"/>
  <c r="L358" i="51"/>
  <c r="M358" i="51" s="1"/>
  <c r="N358" i="51" s="1"/>
  <c r="L357" i="51"/>
  <c r="M357" i="51" s="1"/>
  <c r="N357" i="51" s="1"/>
  <c r="L356" i="51"/>
  <c r="M356" i="51" s="1"/>
  <c r="N356" i="51" s="1"/>
  <c r="L355" i="51"/>
  <c r="M355" i="51" s="1"/>
  <c r="N355" i="51" s="1"/>
  <c r="L354" i="51"/>
  <c r="M354" i="51" s="1"/>
  <c r="N354" i="51" s="1"/>
  <c r="L353" i="51"/>
  <c r="M353" i="51" s="1"/>
  <c r="N353" i="51" s="1"/>
  <c r="L352" i="51"/>
  <c r="M352" i="51" s="1"/>
  <c r="N352" i="51" s="1"/>
  <c r="L351" i="51"/>
  <c r="M351" i="51" s="1"/>
  <c r="N351" i="51" s="1"/>
  <c r="L350" i="51"/>
  <c r="M350" i="51" s="1"/>
  <c r="N350" i="51" s="1"/>
  <c r="L349" i="51"/>
  <c r="M349" i="51" s="1"/>
  <c r="N349" i="51" s="1"/>
  <c r="L348" i="51"/>
  <c r="M348" i="51" s="1"/>
  <c r="N348" i="51" s="1"/>
  <c r="L347" i="51"/>
  <c r="M347" i="51" s="1"/>
  <c r="N347" i="51" s="1"/>
  <c r="L346" i="51"/>
  <c r="M346" i="51" s="1"/>
  <c r="N346" i="51" s="1"/>
  <c r="L345" i="51"/>
  <c r="M345" i="51" s="1"/>
  <c r="N345" i="51" s="1"/>
  <c r="L344" i="51"/>
  <c r="M344" i="51" s="1"/>
  <c r="N344" i="51" s="1"/>
  <c r="L343" i="51"/>
  <c r="M343" i="51" s="1"/>
  <c r="N343" i="51" s="1"/>
  <c r="L342" i="51"/>
  <c r="M342" i="51" s="1"/>
  <c r="N342" i="51" s="1"/>
  <c r="L341" i="51"/>
  <c r="M341" i="51" s="1"/>
  <c r="N341" i="51" s="1"/>
  <c r="L340" i="51"/>
  <c r="M340" i="51" s="1"/>
  <c r="N340" i="51" s="1"/>
  <c r="L339" i="51"/>
  <c r="M339" i="51" s="1"/>
  <c r="N339" i="51" s="1"/>
  <c r="L338" i="51"/>
  <c r="M338" i="51" s="1"/>
  <c r="N338" i="51" s="1"/>
  <c r="L337" i="51"/>
  <c r="M337" i="51" s="1"/>
  <c r="N337" i="51" s="1"/>
  <c r="L336" i="51"/>
  <c r="M336" i="51" s="1"/>
  <c r="N336" i="51" s="1"/>
  <c r="L335" i="51"/>
  <c r="M335" i="51" s="1"/>
  <c r="N335" i="51" s="1"/>
  <c r="L334" i="51"/>
  <c r="M334" i="51" s="1"/>
  <c r="N334" i="51" s="1"/>
  <c r="L333" i="51"/>
  <c r="M333" i="51" s="1"/>
  <c r="N333" i="51" s="1"/>
  <c r="L332" i="51"/>
  <c r="M332" i="51" s="1"/>
  <c r="N332" i="51" s="1"/>
  <c r="L331" i="51"/>
  <c r="M331" i="51" s="1"/>
  <c r="N331" i="51" s="1"/>
  <c r="L330" i="51"/>
  <c r="M330" i="51" s="1"/>
  <c r="N330" i="51" s="1"/>
  <c r="L329" i="51"/>
  <c r="M329" i="51" s="1"/>
  <c r="N329" i="51" s="1"/>
  <c r="L328" i="51"/>
  <c r="M328" i="51" s="1"/>
  <c r="N328" i="51" s="1"/>
  <c r="L327" i="51"/>
  <c r="M327" i="51" s="1"/>
  <c r="N327" i="51" s="1"/>
  <c r="L326" i="51"/>
  <c r="M326" i="51" s="1"/>
  <c r="N326" i="51" s="1"/>
  <c r="L325" i="51"/>
  <c r="M325" i="51" s="1"/>
  <c r="N325" i="51" s="1"/>
  <c r="L324" i="51"/>
  <c r="M324" i="51" s="1"/>
  <c r="N324" i="51" s="1"/>
  <c r="L323" i="51"/>
  <c r="M323" i="51" s="1"/>
  <c r="N323" i="51" s="1"/>
  <c r="L322" i="51"/>
  <c r="M322" i="51" s="1"/>
  <c r="N322" i="51" s="1"/>
  <c r="L321" i="51"/>
  <c r="M321" i="51" s="1"/>
  <c r="N321" i="51" s="1"/>
  <c r="L320" i="51"/>
  <c r="M320" i="51" s="1"/>
  <c r="N320" i="51" s="1"/>
  <c r="L319" i="51"/>
  <c r="M319" i="51" s="1"/>
  <c r="N319" i="51" s="1"/>
  <c r="L318" i="51"/>
  <c r="M318" i="51" s="1"/>
  <c r="N318" i="51" s="1"/>
  <c r="L317" i="51"/>
  <c r="M317" i="51" s="1"/>
  <c r="N317" i="51" s="1"/>
  <c r="L316" i="51"/>
  <c r="M316" i="51" s="1"/>
  <c r="N316" i="51" s="1"/>
  <c r="L315" i="51"/>
  <c r="M315" i="51" s="1"/>
  <c r="N315" i="51" s="1"/>
  <c r="L314" i="51"/>
  <c r="M314" i="51" s="1"/>
  <c r="N314" i="51" s="1"/>
  <c r="L313" i="51"/>
  <c r="M313" i="51" s="1"/>
  <c r="N313" i="51" s="1"/>
  <c r="L312" i="51"/>
  <c r="M312" i="51" s="1"/>
  <c r="N312" i="51" s="1"/>
  <c r="L311" i="51"/>
  <c r="M311" i="51" s="1"/>
  <c r="N311" i="51" s="1"/>
  <c r="L310" i="51"/>
  <c r="M310" i="51" s="1"/>
  <c r="N310" i="51" s="1"/>
  <c r="L309" i="51"/>
  <c r="M309" i="51" s="1"/>
  <c r="N309" i="51" s="1"/>
  <c r="L308" i="51"/>
  <c r="M308" i="51" s="1"/>
  <c r="N308" i="51" s="1"/>
  <c r="L307" i="51"/>
  <c r="M307" i="51" s="1"/>
  <c r="N307" i="51" s="1"/>
  <c r="L306" i="51"/>
  <c r="M306" i="51" s="1"/>
  <c r="N306" i="51" s="1"/>
  <c r="L305" i="51"/>
  <c r="M305" i="51" s="1"/>
  <c r="N305" i="51" s="1"/>
  <c r="L304" i="51"/>
  <c r="M304" i="51" s="1"/>
  <c r="N304" i="51" s="1"/>
  <c r="L303" i="51"/>
  <c r="M303" i="51" s="1"/>
  <c r="L301" i="51"/>
  <c r="M301" i="51" s="1"/>
  <c r="N301" i="51" s="1"/>
  <c r="L300" i="51"/>
  <c r="M300" i="51" s="1"/>
  <c r="N300" i="51" s="1"/>
  <c r="L299" i="51"/>
  <c r="M299" i="51" s="1"/>
  <c r="N299" i="51" s="1"/>
  <c r="L298" i="51"/>
  <c r="M298" i="51" s="1"/>
  <c r="N298" i="51" s="1"/>
  <c r="L297" i="51"/>
  <c r="M297" i="51" s="1"/>
  <c r="N297" i="51" s="1"/>
  <c r="L296" i="51"/>
  <c r="M296" i="51" s="1"/>
  <c r="N296" i="51" s="1"/>
  <c r="L295" i="51"/>
  <c r="M295" i="51" s="1"/>
  <c r="N295" i="51" s="1"/>
  <c r="L294" i="51"/>
  <c r="M294" i="51" s="1"/>
  <c r="N294" i="51" s="1"/>
  <c r="L293" i="51"/>
  <c r="M293" i="51" s="1"/>
  <c r="N293" i="51" s="1"/>
  <c r="L292" i="51"/>
  <c r="M292" i="51" s="1"/>
  <c r="N292" i="51" s="1"/>
  <c r="L291" i="51"/>
  <c r="M291" i="51" s="1"/>
  <c r="N291" i="51" s="1"/>
  <c r="L290" i="51"/>
  <c r="M290" i="51" s="1"/>
  <c r="N290" i="51" s="1"/>
  <c r="L289" i="51"/>
  <c r="M289" i="51" s="1"/>
  <c r="N289" i="51" s="1"/>
  <c r="L288" i="51"/>
  <c r="M288" i="51" s="1"/>
  <c r="N288" i="51" s="1"/>
  <c r="L287" i="51"/>
  <c r="M287" i="51" s="1"/>
  <c r="N287" i="51" s="1"/>
  <c r="L286" i="51"/>
  <c r="M286" i="51" s="1"/>
  <c r="N286" i="51" s="1"/>
  <c r="L285" i="51"/>
  <c r="M285" i="51" s="1"/>
  <c r="N285" i="51" s="1"/>
  <c r="L284" i="51"/>
  <c r="M284" i="51" s="1"/>
  <c r="N284" i="51" s="1"/>
  <c r="L283" i="51"/>
  <c r="M283" i="51" s="1"/>
  <c r="N283" i="51" s="1"/>
  <c r="L282" i="51"/>
  <c r="M282" i="51" s="1"/>
  <c r="N282" i="51" s="1"/>
  <c r="L281" i="51"/>
  <c r="M281" i="51" s="1"/>
  <c r="N281" i="51" s="1"/>
  <c r="L280" i="51"/>
  <c r="M280" i="51" s="1"/>
  <c r="N280" i="51" s="1"/>
  <c r="L279" i="51"/>
  <c r="M279" i="51" s="1"/>
  <c r="N279" i="51" s="1"/>
  <c r="L278" i="51"/>
  <c r="M278" i="51" s="1"/>
  <c r="N278" i="51" s="1"/>
  <c r="L277" i="51"/>
  <c r="M277" i="51" s="1"/>
  <c r="N277" i="51" s="1"/>
  <c r="L276" i="51"/>
  <c r="M276" i="51" s="1"/>
  <c r="N276" i="51" s="1"/>
  <c r="L275" i="51"/>
  <c r="M275" i="51" s="1"/>
  <c r="N275" i="51" s="1"/>
  <c r="L274" i="51"/>
  <c r="M274" i="51" s="1"/>
  <c r="N274" i="51" s="1"/>
  <c r="L273" i="51"/>
  <c r="M273" i="51" s="1"/>
  <c r="N273" i="51" s="1"/>
  <c r="L272" i="51"/>
  <c r="M272" i="51" s="1"/>
  <c r="N272" i="51" s="1"/>
  <c r="M271" i="51"/>
  <c r="L270" i="51"/>
  <c r="M270" i="51" s="1"/>
  <c r="N270" i="51" s="1"/>
  <c r="L269" i="51"/>
  <c r="M269" i="51" s="1"/>
  <c r="N269" i="51" s="1"/>
  <c r="L268" i="51"/>
  <c r="M268" i="51" s="1"/>
  <c r="N268" i="51" s="1"/>
  <c r="L267" i="51"/>
  <c r="M267" i="51" s="1"/>
  <c r="N267" i="51" s="1"/>
  <c r="L266" i="51"/>
  <c r="M266" i="51" s="1"/>
  <c r="L265" i="51"/>
  <c r="M265" i="51" s="1"/>
  <c r="L264" i="51"/>
  <c r="M264" i="51" s="1"/>
  <c r="L263" i="51"/>
  <c r="M263" i="51" s="1"/>
  <c r="L262" i="51"/>
  <c r="M262" i="51" s="1"/>
  <c r="L261" i="51"/>
  <c r="M261" i="51" s="1"/>
  <c r="L260" i="51"/>
  <c r="M260" i="51" s="1"/>
  <c r="L259" i="51"/>
  <c r="M259" i="51" s="1"/>
  <c r="L258" i="51"/>
  <c r="M258" i="51" s="1"/>
  <c r="L257" i="51"/>
  <c r="M257" i="51" s="1"/>
  <c r="L256" i="51"/>
  <c r="M256" i="51" s="1"/>
  <c r="L255" i="51"/>
  <c r="M255" i="51" s="1"/>
  <c r="L254" i="51"/>
  <c r="M254" i="51" s="1"/>
  <c r="L253" i="51"/>
  <c r="M253" i="51" s="1"/>
  <c r="L252" i="51"/>
  <c r="M252" i="51" s="1"/>
  <c r="L251" i="51"/>
  <c r="M251" i="51" s="1"/>
  <c r="M250" i="51"/>
  <c r="L249" i="51"/>
  <c r="M249" i="51" s="1"/>
  <c r="L248" i="51"/>
  <c r="M248" i="51" s="1"/>
  <c r="L247" i="51"/>
  <c r="M247" i="51" s="1"/>
  <c r="L246" i="51"/>
  <c r="M246" i="51" s="1"/>
  <c r="L245" i="51"/>
  <c r="M245" i="51" s="1"/>
  <c r="L244" i="51"/>
  <c r="M244" i="51" s="1"/>
  <c r="L243" i="51"/>
  <c r="M243" i="51" s="1"/>
  <c r="L242" i="51"/>
  <c r="M242" i="51" s="1"/>
  <c r="L241" i="51"/>
  <c r="M241" i="51" s="1"/>
  <c r="L240" i="51"/>
  <c r="M240" i="51" s="1"/>
  <c r="L239" i="51"/>
  <c r="M239" i="51" s="1"/>
  <c r="L238" i="51"/>
  <c r="M238" i="51" s="1"/>
  <c r="L237" i="51"/>
  <c r="M237" i="51" s="1"/>
  <c r="L236" i="51"/>
  <c r="M236" i="51" s="1"/>
  <c r="L235" i="51"/>
  <c r="M235" i="51" s="1"/>
  <c r="L234" i="51"/>
  <c r="M234" i="51" s="1"/>
  <c r="L233" i="51"/>
  <c r="M233" i="51" s="1"/>
  <c r="L232" i="51"/>
  <c r="M232" i="51" s="1"/>
  <c r="L231" i="51"/>
  <c r="M231" i="51" s="1"/>
  <c r="L230" i="51"/>
  <c r="M230" i="51" s="1"/>
  <c r="L229" i="51"/>
  <c r="M229" i="51" s="1"/>
  <c r="L228" i="51"/>
  <c r="M228" i="51" s="1"/>
  <c r="L227" i="51"/>
  <c r="M227" i="51" s="1"/>
  <c r="L226" i="51"/>
  <c r="M226" i="51" s="1"/>
  <c r="L225" i="51"/>
  <c r="M225" i="51" s="1"/>
  <c r="L224" i="51"/>
  <c r="M224" i="51" s="1"/>
  <c r="L223" i="51"/>
  <c r="M223" i="51" s="1"/>
  <c r="L222" i="51"/>
  <c r="M222" i="51" s="1"/>
  <c r="L221" i="51"/>
  <c r="M221" i="51" s="1"/>
  <c r="L220" i="51"/>
  <c r="M220" i="51" s="1"/>
  <c r="L219" i="51"/>
  <c r="M219" i="51" s="1"/>
  <c r="L218" i="51"/>
  <c r="M218" i="51" s="1"/>
  <c r="L217" i="51"/>
  <c r="M217" i="51" s="1"/>
  <c r="L214" i="51"/>
  <c r="M214" i="51" s="1"/>
  <c r="L213" i="51"/>
  <c r="M213" i="51" s="1"/>
  <c r="L212" i="51"/>
  <c r="M212" i="51" s="1"/>
  <c r="L211" i="51"/>
  <c r="M211" i="51" s="1"/>
  <c r="L210" i="51"/>
  <c r="M210" i="51" s="1"/>
  <c r="L209" i="51"/>
  <c r="M209" i="51" s="1"/>
  <c r="L208" i="51"/>
  <c r="M208" i="51" s="1"/>
  <c r="L207" i="51"/>
  <c r="M207" i="51" s="1"/>
  <c r="L206" i="51"/>
  <c r="M206" i="51" s="1"/>
  <c r="L205" i="51"/>
  <c r="M205" i="51" s="1"/>
  <c r="L204" i="51"/>
  <c r="M204" i="51" s="1"/>
  <c r="M203" i="51"/>
  <c r="L202" i="51"/>
  <c r="M202" i="51" s="1"/>
  <c r="L201" i="51"/>
  <c r="M201" i="51" s="1"/>
  <c r="L200" i="51"/>
  <c r="M200" i="51" s="1"/>
  <c r="N200" i="51" s="1"/>
  <c r="L199" i="51"/>
  <c r="M199" i="51" s="1"/>
  <c r="L198" i="51"/>
  <c r="M198" i="51" s="1"/>
  <c r="L197" i="51"/>
  <c r="M197" i="51" s="1"/>
  <c r="N197" i="51" s="1"/>
  <c r="L196" i="51"/>
  <c r="M196" i="51" s="1"/>
  <c r="L195" i="51"/>
  <c r="M195" i="51" s="1"/>
  <c r="L194" i="51"/>
  <c r="M194" i="51" s="1"/>
  <c r="L193" i="51"/>
  <c r="M193" i="51" s="1"/>
  <c r="L192" i="51"/>
  <c r="M192" i="51" s="1"/>
  <c r="N192" i="51" s="1"/>
  <c r="L191" i="51"/>
  <c r="M191" i="51" s="1"/>
  <c r="N191" i="51" s="1"/>
  <c r="L190" i="51"/>
  <c r="M190" i="51" s="1"/>
  <c r="L189" i="51"/>
  <c r="M189" i="51" s="1"/>
  <c r="L188" i="51"/>
  <c r="M188" i="51" s="1"/>
  <c r="L187" i="51"/>
  <c r="M187" i="51" s="1"/>
  <c r="L186" i="51"/>
  <c r="M186" i="51" s="1"/>
  <c r="L185" i="51"/>
  <c r="M185" i="51" s="1"/>
  <c r="L184" i="51"/>
  <c r="M184" i="51" s="1"/>
  <c r="N184" i="51" s="1"/>
  <c r="L183" i="51"/>
  <c r="M183" i="51" s="1"/>
  <c r="L182" i="51"/>
  <c r="M182" i="51" s="1"/>
  <c r="L181" i="51"/>
  <c r="M181" i="51" s="1"/>
  <c r="N181" i="51" s="1"/>
  <c r="L180" i="51"/>
  <c r="M180" i="51" s="1"/>
  <c r="N180" i="51" s="1"/>
  <c r="L179" i="51"/>
  <c r="M179" i="51" s="1"/>
  <c r="M178" i="51"/>
  <c r="L177" i="51"/>
  <c r="M177" i="51" s="1"/>
  <c r="L176" i="51"/>
  <c r="M176" i="51" s="1"/>
  <c r="N176" i="51" s="1"/>
  <c r="L175" i="51"/>
  <c r="M175" i="51" s="1"/>
  <c r="N175" i="51" s="1"/>
  <c r="L174" i="51"/>
  <c r="M174" i="51" s="1"/>
  <c r="N174" i="51" s="1"/>
  <c r="L173" i="51"/>
  <c r="L172" i="51"/>
  <c r="M172" i="51" s="1"/>
  <c r="L170" i="51"/>
  <c r="M170" i="51" s="1"/>
  <c r="N170" i="51" s="1"/>
  <c r="L169" i="51"/>
  <c r="M169" i="51" s="1"/>
  <c r="N169" i="51" s="1"/>
  <c r="L168" i="51"/>
  <c r="M168" i="51" s="1"/>
  <c r="N168" i="51" s="1"/>
  <c r="L167" i="51"/>
  <c r="M167" i="51" s="1"/>
  <c r="N167" i="51" s="1"/>
  <c r="L166" i="51"/>
  <c r="M166" i="51" s="1"/>
  <c r="N166" i="51" s="1"/>
  <c r="L165" i="51"/>
  <c r="M165" i="51" s="1"/>
  <c r="N165" i="51" s="1"/>
  <c r="L164" i="51"/>
  <c r="M164" i="51" s="1"/>
  <c r="N164" i="51" s="1"/>
  <c r="L163" i="51"/>
  <c r="L161" i="51"/>
  <c r="M161" i="51" s="1"/>
  <c r="N161" i="51" s="1"/>
  <c r="L160" i="51"/>
  <c r="M160" i="51" s="1"/>
  <c r="N160" i="51" s="1"/>
  <c r="L159" i="51"/>
  <c r="M159" i="51" s="1"/>
  <c r="L158" i="51"/>
  <c r="M158" i="51" s="1"/>
  <c r="L157" i="51"/>
  <c r="M157" i="51" s="1"/>
  <c r="I156" i="51"/>
  <c r="L156" i="51" s="1"/>
  <c r="M156" i="51" s="1"/>
  <c r="N156" i="51" s="1"/>
  <c r="L155" i="51"/>
  <c r="M155" i="51" s="1"/>
  <c r="L154" i="51"/>
  <c r="M154" i="51" s="1"/>
  <c r="L153" i="51"/>
  <c r="M153" i="51" s="1"/>
  <c r="M149" i="51"/>
  <c r="L148" i="51"/>
  <c r="M148" i="51" s="1"/>
  <c r="N148" i="51" s="1"/>
  <c r="L147" i="51"/>
  <c r="M147" i="51" s="1"/>
  <c r="N147" i="51" s="1"/>
  <c r="L146" i="51"/>
  <c r="M146" i="51" s="1"/>
  <c r="N146" i="51" s="1"/>
  <c r="L145" i="51"/>
  <c r="M145" i="51" s="1"/>
  <c r="N145" i="51" s="1"/>
  <c r="L144" i="51"/>
  <c r="M144" i="51" s="1"/>
  <c r="N144" i="51" s="1"/>
  <c r="L143" i="51"/>
  <c r="M143" i="51" s="1"/>
  <c r="N143" i="51" s="1"/>
  <c r="L142" i="51"/>
  <c r="M142" i="51" s="1"/>
  <c r="N142" i="51" s="1"/>
  <c r="L141" i="51"/>
  <c r="L139" i="51"/>
  <c r="M139" i="51" s="1"/>
  <c r="N139" i="51" s="1"/>
  <c r="L138" i="51"/>
  <c r="M138" i="51" s="1"/>
  <c r="N138" i="51" s="1"/>
  <c r="L137" i="51"/>
  <c r="M137" i="51" s="1"/>
  <c r="N137" i="51" s="1"/>
  <c r="L136" i="51"/>
  <c r="M136" i="51" s="1"/>
  <c r="N136" i="51" s="1"/>
  <c r="L135" i="51"/>
  <c r="M135" i="51" s="1"/>
  <c r="N135" i="51" s="1"/>
  <c r="L134" i="51"/>
  <c r="M134" i="51" s="1"/>
  <c r="N134" i="51" s="1"/>
  <c r="L133" i="51"/>
  <c r="M133" i="51" s="1"/>
  <c r="N133" i="51" s="1"/>
  <c r="L132" i="51"/>
  <c r="M132" i="51" s="1"/>
  <c r="N132" i="51" s="1"/>
  <c r="L131" i="51"/>
  <c r="M131" i="51" s="1"/>
  <c r="N131" i="51" s="1"/>
  <c r="L130" i="51"/>
  <c r="M130" i="51" s="1"/>
  <c r="N130" i="51" s="1"/>
  <c r="L129" i="51"/>
  <c r="M129" i="51" s="1"/>
  <c r="N129" i="51" s="1"/>
  <c r="M128" i="51"/>
  <c r="L127" i="51"/>
  <c r="M127" i="51" s="1"/>
  <c r="N127" i="51" s="1"/>
  <c r="L126" i="51"/>
  <c r="L125" i="51"/>
  <c r="M125" i="51" s="1"/>
  <c r="N125" i="51" s="1"/>
  <c r="L124" i="51"/>
  <c r="M124" i="51" s="1"/>
  <c r="N124" i="51" s="1"/>
  <c r="L123" i="51"/>
  <c r="M123" i="51" s="1"/>
  <c r="N123" i="51" s="1"/>
  <c r="L122" i="51"/>
  <c r="M122" i="51" s="1"/>
  <c r="N122" i="51" s="1"/>
  <c r="L121" i="51"/>
  <c r="M121" i="51" s="1"/>
  <c r="N121" i="51" s="1"/>
  <c r="L120" i="51"/>
  <c r="M120" i="51" s="1"/>
  <c r="L118" i="51"/>
  <c r="M118" i="51" s="1"/>
  <c r="N118" i="51" s="1"/>
  <c r="L117" i="51"/>
  <c r="M117" i="51" s="1"/>
  <c r="N117" i="51" s="1"/>
  <c r="L116" i="51"/>
  <c r="M116" i="51" s="1"/>
  <c r="N116" i="51" s="1"/>
  <c r="L115" i="51"/>
  <c r="M115" i="51" s="1"/>
  <c r="N115" i="51" s="1"/>
  <c r="I114" i="51"/>
  <c r="L114" i="51" s="1"/>
  <c r="M114" i="51" s="1"/>
  <c r="N114" i="51" s="1"/>
  <c r="L113" i="51"/>
  <c r="M113" i="51" s="1"/>
  <c r="N113" i="51" s="1"/>
  <c r="L112" i="51"/>
  <c r="M112" i="51" s="1"/>
  <c r="N112" i="51" s="1"/>
  <c r="L111" i="51"/>
  <c r="M111" i="51" s="1"/>
  <c r="N111" i="51" s="1"/>
  <c r="L110" i="51"/>
  <c r="M110" i="51" s="1"/>
  <c r="N110" i="51" s="1"/>
  <c r="L109" i="51"/>
  <c r="M109" i="51" s="1"/>
  <c r="N109" i="51" s="1"/>
  <c r="L108" i="51"/>
  <c r="M108" i="51" s="1"/>
  <c r="N108" i="51" s="1"/>
  <c r="L107" i="51"/>
  <c r="M107" i="51" s="1"/>
  <c r="N107" i="51" s="1"/>
  <c r="L106" i="51"/>
  <c r="L105" i="51"/>
  <c r="M105" i="51" s="1"/>
  <c r="N105" i="51" s="1"/>
  <c r="L104" i="51"/>
  <c r="M104" i="51" s="1"/>
  <c r="N104" i="51" s="1"/>
  <c r="L103" i="51"/>
  <c r="M103" i="51" s="1"/>
  <c r="N103" i="51" s="1"/>
  <c r="L102" i="51"/>
  <c r="M102" i="51" s="1"/>
  <c r="N102" i="51" s="1"/>
  <c r="L101" i="51"/>
  <c r="M101" i="51" s="1"/>
  <c r="N101" i="51" s="1"/>
  <c r="L100" i="51"/>
  <c r="M100" i="51" s="1"/>
  <c r="N100" i="51" s="1"/>
  <c r="L99" i="51"/>
  <c r="M99" i="51" s="1"/>
  <c r="L98" i="51"/>
  <c r="M98" i="51" s="1"/>
  <c r="L97" i="51"/>
  <c r="M97" i="51" s="1"/>
  <c r="L95" i="51"/>
  <c r="M95" i="51" s="1"/>
  <c r="L94" i="51"/>
  <c r="M94" i="51" s="1"/>
  <c r="L93" i="51"/>
  <c r="M93" i="51" s="1"/>
  <c r="L92" i="51"/>
  <c r="M92" i="51" s="1"/>
  <c r="N92" i="51" s="1"/>
  <c r="L91" i="51"/>
  <c r="M91" i="51" s="1"/>
  <c r="N91" i="51" s="1"/>
  <c r="L90" i="51"/>
  <c r="M90" i="51" s="1"/>
  <c r="N90" i="51" s="1"/>
  <c r="L89" i="51"/>
  <c r="M89" i="51" s="1"/>
  <c r="N89" i="51" s="1"/>
  <c r="M88" i="51"/>
  <c r="L87" i="51"/>
  <c r="M87" i="51" s="1"/>
  <c r="N87" i="51" s="1"/>
  <c r="L86" i="51"/>
  <c r="M86" i="51" s="1"/>
  <c r="N86" i="51" s="1"/>
  <c r="L84" i="51"/>
  <c r="M84" i="51" s="1"/>
  <c r="N84" i="51" s="1"/>
  <c r="I83" i="51"/>
  <c r="L83" i="51" s="1"/>
  <c r="M83" i="51" s="1"/>
  <c r="L82" i="51"/>
  <c r="M82" i="51" s="1"/>
  <c r="L81" i="51"/>
  <c r="M81" i="51" s="1"/>
  <c r="L80" i="51"/>
  <c r="M80" i="51" s="1"/>
  <c r="L79" i="51"/>
  <c r="M79" i="51" s="1"/>
  <c r="N79" i="51" s="1"/>
  <c r="L78" i="51"/>
  <c r="M78" i="51" s="1"/>
  <c r="N78" i="51" s="1"/>
  <c r="L77" i="51"/>
  <c r="M77" i="51" s="1"/>
  <c r="N77" i="51" s="1"/>
  <c r="L76" i="51"/>
  <c r="M76" i="51" s="1"/>
  <c r="N76" i="51" s="1"/>
  <c r="L75" i="51"/>
  <c r="M75" i="51" s="1"/>
  <c r="N75" i="51" s="1"/>
  <c r="L74" i="51"/>
  <c r="M74" i="51" s="1"/>
  <c r="N74" i="51" s="1"/>
  <c r="L73" i="51"/>
  <c r="M73" i="51" s="1"/>
  <c r="N73" i="51" s="1"/>
  <c r="L72" i="51"/>
  <c r="M72" i="51" s="1"/>
  <c r="L70" i="51"/>
  <c r="M70" i="51" s="1"/>
  <c r="L69" i="51"/>
  <c r="M69" i="51" s="1"/>
  <c r="L68" i="51"/>
  <c r="M68" i="51" s="1"/>
  <c r="L67" i="51"/>
  <c r="M67" i="51" s="1"/>
  <c r="N67" i="51" s="1"/>
  <c r="L66" i="51"/>
  <c r="M66" i="51" s="1"/>
  <c r="L65" i="51"/>
  <c r="M65" i="51" s="1"/>
  <c r="N65" i="51" s="1"/>
  <c r="L64" i="51"/>
  <c r="M64" i="51" s="1"/>
  <c r="N64" i="51" s="1"/>
  <c r="L63" i="51"/>
  <c r="M63" i="51" s="1"/>
  <c r="L62" i="51"/>
  <c r="M62" i="51" s="1"/>
  <c r="N62" i="51" s="1"/>
  <c r="L61" i="51"/>
  <c r="M61" i="51" s="1"/>
  <c r="L60" i="51"/>
  <c r="M60" i="51" s="1"/>
  <c r="L59" i="51"/>
  <c r="M59" i="51" s="1"/>
  <c r="L58" i="51"/>
  <c r="M58" i="51" s="1"/>
  <c r="N58" i="51" s="1"/>
  <c r="L57" i="51"/>
  <c r="M57" i="51" s="1"/>
  <c r="L56" i="51"/>
  <c r="M56" i="51" s="1"/>
  <c r="L55" i="51"/>
  <c r="M55" i="51" s="1"/>
  <c r="L54" i="51"/>
  <c r="M54" i="51" s="1"/>
  <c r="L53" i="51"/>
  <c r="M53" i="51" s="1"/>
  <c r="L52" i="51"/>
  <c r="M52" i="51" s="1"/>
  <c r="L51" i="51"/>
  <c r="M51" i="51" s="1"/>
  <c r="L50" i="51"/>
  <c r="M50" i="51" s="1"/>
  <c r="L49" i="51"/>
  <c r="M49" i="51" s="1"/>
  <c r="L48" i="51"/>
  <c r="M48" i="51" s="1"/>
  <c r="L47" i="51"/>
  <c r="M47" i="51" s="1"/>
  <c r="L46" i="51"/>
  <c r="M46" i="51" s="1"/>
  <c r="L45" i="51"/>
  <c r="M45" i="51" s="1"/>
  <c r="N45" i="51" s="1"/>
  <c r="L44" i="51"/>
  <c r="M44" i="51" s="1"/>
  <c r="N44" i="51" s="1"/>
  <c r="I43" i="51"/>
  <c r="L43" i="51" s="1"/>
  <c r="M43" i="51" s="1"/>
  <c r="N43" i="51" s="1"/>
  <c r="I41" i="51"/>
  <c r="L41" i="51" s="1"/>
  <c r="M41" i="51" s="1"/>
  <c r="I40" i="51"/>
  <c r="L40" i="51" s="1"/>
  <c r="M40" i="51" s="1"/>
  <c r="I39" i="51"/>
  <c r="L39" i="51" s="1"/>
  <c r="M39" i="51" s="1"/>
  <c r="I37" i="51"/>
  <c r="L37" i="51" s="1"/>
  <c r="M37" i="51" s="1"/>
  <c r="N37" i="51" s="1"/>
  <c r="I36" i="51"/>
  <c r="L36" i="51" s="1"/>
  <c r="M36" i="51" s="1"/>
  <c r="N36" i="51" s="1"/>
  <c r="I35" i="51"/>
  <c r="L35" i="51" s="1"/>
  <c r="I33" i="51"/>
  <c r="L33" i="51" s="1"/>
  <c r="M33" i="51" s="1"/>
  <c r="I32" i="51"/>
  <c r="L32" i="51" s="1"/>
  <c r="I30" i="51"/>
  <c r="L30" i="51" s="1"/>
  <c r="M30" i="51" s="1"/>
  <c r="I29" i="51"/>
  <c r="L29" i="51" s="1"/>
  <c r="M29" i="51" s="1"/>
  <c r="I28" i="51"/>
  <c r="I27" i="51"/>
  <c r="L27" i="51" s="1"/>
  <c r="I25" i="51"/>
  <c r="L25" i="51" s="1"/>
  <c r="I24" i="51"/>
  <c r="L24" i="51" s="1"/>
  <c r="M24" i="51" s="1"/>
  <c r="N24" i="51" s="1"/>
  <c r="I21" i="51"/>
  <c r="L21" i="51" s="1"/>
  <c r="M21" i="51" s="1"/>
  <c r="I20" i="51"/>
  <c r="L20" i="51" s="1"/>
  <c r="M20" i="51" s="1"/>
  <c r="I19" i="51"/>
  <c r="M18" i="51"/>
  <c r="M17" i="51"/>
  <c r="I15" i="51"/>
  <c r="L15" i="51" s="1"/>
  <c r="M15" i="51" s="1"/>
  <c r="I14" i="51"/>
  <c r="L14" i="51" s="1"/>
  <c r="M14" i="51" s="1"/>
  <c r="I13" i="51"/>
  <c r="L13" i="51" s="1"/>
  <c r="M13" i="51" s="1"/>
  <c r="I12" i="51"/>
  <c r="L12" i="51" s="1"/>
  <c r="M12" i="51" s="1"/>
  <c r="I11" i="51"/>
  <c r="L11" i="51" s="1"/>
  <c r="M11" i="51" s="1"/>
  <c r="I10" i="51"/>
  <c r="L10" i="51" s="1"/>
  <c r="M10" i="51" s="1"/>
  <c r="I9" i="51"/>
  <c r="L9" i="51" s="1"/>
  <c r="M9" i="51" s="1"/>
  <c r="I8" i="51"/>
  <c r="L8" i="51" s="1"/>
  <c r="M8" i="51" s="1"/>
  <c r="I7" i="51"/>
  <c r="L7" i="51" s="1"/>
  <c r="M7" i="51" s="1"/>
  <c r="N6" i="51"/>
  <c r="L6" i="51"/>
  <c r="M6" i="51" s="1"/>
  <c r="N5" i="51"/>
  <c r="L5" i="51"/>
  <c r="M5" i="51" s="1"/>
  <c r="I4" i="51"/>
  <c r="L4" i="51" s="1"/>
  <c r="M4" i="51" s="1"/>
  <c r="I3" i="51"/>
  <c r="L3" i="51" s="1"/>
  <c r="M2" i="51"/>
  <c r="Z31" i="45"/>
  <c r="Y31" i="45"/>
  <c r="O31" i="45" s="1"/>
  <c r="U31" i="45"/>
  <c r="K31" i="45"/>
  <c r="G31" i="45"/>
  <c r="AA31" i="45" s="1"/>
  <c r="D31" i="45"/>
  <c r="Z27" i="45"/>
  <c r="Y27" i="45"/>
  <c r="O27" i="45" s="1"/>
  <c r="U27" i="45"/>
  <c r="K27" i="45"/>
  <c r="G27" i="45"/>
  <c r="AA27" i="45" s="1"/>
  <c r="D27" i="45"/>
  <c r="Z33" i="45"/>
  <c r="Y33" i="45"/>
  <c r="O33" i="45" s="1"/>
  <c r="U33" i="45"/>
  <c r="K33" i="45"/>
  <c r="D33" i="45"/>
  <c r="P76" i="45"/>
  <c r="AA84" i="45"/>
  <c r="Z84" i="45"/>
  <c r="Y84" i="45"/>
  <c r="O84" i="45" s="1"/>
  <c r="Q84" i="45" s="1"/>
  <c r="U84" i="45"/>
  <c r="P84" i="45"/>
  <c r="K84" i="45"/>
  <c r="D84" i="45"/>
  <c r="AA45" i="45"/>
  <c r="Z35" i="45"/>
  <c r="Y35" i="45"/>
  <c r="O35" i="45" s="1"/>
  <c r="U35" i="45"/>
  <c r="K35" i="45"/>
  <c r="G35" i="45"/>
  <c r="AA35" i="45" s="1"/>
  <c r="D35" i="45"/>
  <c r="AA85" i="45"/>
  <c r="Z85" i="45"/>
  <c r="Y85" i="45"/>
  <c r="O85" i="45" s="1"/>
  <c r="Q85" i="45" s="1"/>
  <c r="U85" i="45"/>
  <c r="P85" i="45"/>
  <c r="K85" i="45"/>
  <c r="D85" i="45"/>
  <c r="AA83" i="45"/>
  <c r="Z83" i="45"/>
  <c r="Y83" i="45"/>
  <c r="O83" i="45" s="1"/>
  <c r="Q83" i="45" s="1"/>
  <c r="U83" i="45"/>
  <c r="P83" i="45"/>
  <c r="K83" i="45"/>
  <c r="D83" i="45"/>
  <c r="Z45" i="45"/>
  <c r="Y45" i="45"/>
  <c r="O45" i="45" s="1"/>
  <c r="U45" i="45"/>
  <c r="K45" i="45"/>
  <c r="P45" i="45" s="1"/>
  <c r="D45" i="45"/>
  <c r="Z80" i="45"/>
  <c r="Y80" i="45"/>
  <c r="O80" i="45" s="1"/>
  <c r="Q80" i="45" s="1"/>
  <c r="U80" i="45"/>
  <c r="P80" i="45"/>
  <c r="K80" i="45"/>
  <c r="AA80" i="45"/>
  <c r="D80" i="45"/>
  <c r="AA79" i="45"/>
  <c r="Z79" i="45"/>
  <c r="Y79" i="45"/>
  <c r="O79" i="45" s="1"/>
  <c r="Q79" i="45" s="1"/>
  <c r="U79" i="45"/>
  <c r="P79" i="45"/>
  <c r="K79" i="45"/>
  <c r="D79" i="45"/>
  <c r="AA78" i="45"/>
  <c r="Z78" i="45"/>
  <c r="Y78" i="45"/>
  <c r="O78" i="45" s="1"/>
  <c r="Q78" i="45" s="1"/>
  <c r="U78" i="45"/>
  <c r="P78" i="45"/>
  <c r="K78" i="45"/>
  <c r="D78" i="45"/>
  <c r="Z77" i="45"/>
  <c r="Y77" i="45"/>
  <c r="O77" i="45" s="1"/>
  <c r="U77" i="45"/>
  <c r="P77" i="45"/>
  <c r="K77" i="45"/>
  <c r="AA77" i="45"/>
  <c r="D77" i="45"/>
  <c r="D100" i="64" l="1"/>
  <c r="D101" i="64" s="1"/>
  <c r="D102" i="64" s="1"/>
  <c r="D103" i="64" s="1"/>
  <c r="D104" i="64" s="1"/>
  <c r="D105" i="64" s="1"/>
  <c r="D106" i="64" s="1"/>
  <c r="D107" i="64" s="1"/>
  <c r="D108" i="64" s="1"/>
  <c r="D109" i="64" s="1"/>
  <c r="D110" i="64" s="1"/>
  <c r="D111" i="64" s="1"/>
  <c r="D112" i="64" s="1"/>
  <c r="D113" i="64" s="1"/>
  <c r="D114" i="64" s="1"/>
  <c r="X148" i="45"/>
  <c r="X149" i="45"/>
  <c r="X140" i="45"/>
  <c r="P138" i="45"/>
  <c r="H3" i="52"/>
  <c r="H3" i="54"/>
  <c r="R5" i="52"/>
  <c r="M1285" i="55"/>
  <c r="V1455" i="55"/>
  <c r="V743" i="55"/>
  <c r="V1424" i="55"/>
  <c r="AA1679" i="55"/>
  <c r="W1424" i="55"/>
  <c r="X1424" i="55"/>
  <c r="AA1424" i="55"/>
  <c r="P12" i="59"/>
  <c r="T1428" i="55"/>
  <c r="AA1030" i="55"/>
  <c r="AA1246" i="55"/>
  <c r="Y112" i="53"/>
  <c r="Z1776" i="55"/>
  <c r="T671" i="55"/>
  <c r="T737" i="55"/>
  <c r="X1010" i="55"/>
  <c r="Z1326" i="55"/>
  <c r="Z944" i="55"/>
  <c r="Z1010" i="55"/>
  <c r="U1415" i="55"/>
  <c r="V938" i="55"/>
  <c r="Y1221" i="55"/>
  <c r="W1415" i="55"/>
  <c r="AA1769" i="55"/>
  <c r="M1365" i="55"/>
  <c r="X1389" i="55"/>
  <c r="T1447" i="55"/>
  <c r="U654" i="55"/>
  <c r="W1447" i="55"/>
  <c r="W1741" i="55"/>
  <c r="X1447" i="55"/>
  <c r="Y1447" i="55"/>
  <c r="AA1694" i="55"/>
  <c r="AA1447" i="55"/>
  <c r="T767" i="55"/>
  <c r="V805" i="55"/>
  <c r="V844" i="55"/>
  <c r="T1371" i="55"/>
  <c r="M1466" i="55"/>
  <c r="X1494" i="55"/>
  <c r="M1699" i="55"/>
  <c r="Z844" i="55"/>
  <c r="U1371" i="55"/>
  <c r="AA1494" i="55"/>
  <c r="T215" i="53"/>
  <c r="M134" i="53"/>
  <c r="W1371" i="55"/>
  <c r="X1699" i="55"/>
  <c r="Z266" i="53"/>
  <c r="U703" i="55"/>
  <c r="W774" i="55"/>
  <c r="T1365" i="55"/>
  <c r="X1556" i="55"/>
  <c r="AA1816" i="55"/>
  <c r="Y234" i="53"/>
  <c r="U844" i="55"/>
  <c r="AA1118" i="55"/>
  <c r="U1364" i="55"/>
  <c r="V703" i="55"/>
  <c r="Z774" i="55"/>
  <c r="U1365" i="55"/>
  <c r="Z1556" i="55"/>
  <c r="V1662" i="55"/>
  <c r="T1364" i="55"/>
  <c r="W1365" i="55"/>
  <c r="M1581" i="55"/>
  <c r="Z107" i="53"/>
  <c r="U659" i="55"/>
  <c r="W1238" i="55"/>
  <c r="Y1389" i="55"/>
  <c r="X1450" i="55"/>
  <c r="W1455" i="55"/>
  <c r="AA1507" i="55"/>
  <c r="AA107" i="53"/>
  <c r="P178" i="53"/>
  <c r="M933" i="55"/>
  <c r="M992" i="55"/>
  <c r="X1229" i="55"/>
  <c r="Y1238" i="55"/>
  <c r="Y1450" i="55"/>
  <c r="Z1450" i="55"/>
  <c r="AA1450" i="55"/>
  <c r="U854" i="55"/>
  <c r="W100" i="53"/>
  <c r="V854" i="55"/>
  <c r="Z1162" i="55"/>
  <c r="M1424" i="55"/>
  <c r="U1447" i="55"/>
  <c r="U777" i="55"/>
  <c r="W854" i="55"/>
  <c r="V1447" i="55"/>
  <c r="V843" i="55"/>
  <c r="X854" i="55"/>
  <c r="X979" i="55"/>
  <c r="Z1221" i="55"/>
  <c r="X1651" i="55"/>
  <c r="Y1772" i="55"/>
  <c r="M2" i="56"/>
  <c r="M1071" i="55"/>
  <c r="Z60" i="53"/>
  <c r="Y138" i="53"/>
  <c r="W229" i="53"/>
  <c r="V604" i="55"/>
  <c r="X844" i="55"/>
  <c r="AA953" i="55"/>
  <c r="U992" i="55"/>
  <c r="AA1158" i="55"/>
  <c r="V1365" i="55"/>
  <c r="Z1447" i="55"/>
  <c r="X1528" i="55"/>
  <c r="Z1772" i="55"/>
  <c r="U738" i="55"/>
  <c r="U1071" i="55"/>
  <c r="Y1577" i="55"/>
  <c r="T1754" i="55"/>
  <c r="M2" i="58"/>
  <c r="Y60" i="53"/>
  <c r="Z839" i="55"/>
  <c r="M2" i="52"/>
  <c r="X604" i="55"/>
  <c r="W726" i="55"/>
  <c r="Z813" i="55"/>
  <c r="V1071" i="55"/>
  <c r="T1178" i="55"/>
  <c r="X1190" i="55"/>
  <c r="Y1458" i="55"/>
  <c r="M1572" i="55"/>
  <c r="X60" i="53"/>
  <c r="W604" i="55"/>
  <c r="Z82" i="53"/>
  <c r="Y604" i="55"/>
  <c r="X726" i="55"/>
  <c r="W1071" i="55"/>
  <c r="U1178" i="55"/>
  <c r="V1726" i="55"/>
  <c r="T22" i="53"/>
  <c r="AA82" i="53"/>
  <c r="AA599" i="55"/>
  <c r="Z604" i="55"/>
  <c r="T770" i="55"/>
  <c r="U884" i="55"/>
  <c r="M1102" i="55"/>
  <c r="U1133" i="55"/>
  <c r="V1178" i="55"/>
  <c r="Y770" i="55"/>
  <c r="W884" i="55"/>
  <c r="AA1540" i="55"/>
  <c r="AA1572" i="55"/>
  <c r="AA765" i="55"/>
  <c r="U910" i="55"/>
  <c r="V1128" i="55"/>
  <c r="U1326" i="55"/>
  <c r="U1389" i="55"/>
  <c r="W1494" i="55"/>
  <c r="U1683" i="55"/>
  <c r="T1710" i="55"/>
  <c r="Z1813" i="55"/>
  <c r="V1326" i="55"/>
  <c r="U1381" i="55"/>
  <c r="W1719" i="55"/>
  <c r="AA789" i="55"/>
  <c r="W1326" i="55"/>
  <c r="V1381" i="55"/>
  <c r="Y1494" i="55"/>
  <c r="AA93" i="53"/>
  <c r="U182" i="53"/>
  <c r="Y898" i="55"/>
  <c r="AA1282" i="55"/>
  <c r="M1291" i="55"/>
  <c r="X1326" i="55"/>
  <c r="Z1494" i="55"/>
  <c r="U1634" i="55"/>
  <c r="Y1694" i="55"/>
  <c r="W182" i="53"/>
  <c r="P300" i="55"/>
  <c r="W625" i="55"/>
  <c r="T1455" i="55"/>
  <c r="M2" i="54"/>
  <c r="P23" i="56"/>
  <c r="X23" i="56" s="1"/>
  <c r="P28" i="56"/>
  <c r="X28" i="56" s="1"/>
  <c r="U65" i="53"/>
  <c r="AA91" i="53"/>
  <c r="Z174" i="53"/>
  <c r="U231" i="53"/>
  <c r="Y667" i="55"/>
  <c r="U679" i="55"/>
  <c r="M735" i="55"/>
  <c r="AA839" i="55"/>
  <c r="U900" i="55"/>
  <c r="X948" i="55"/>
  <c r="T973" i="55"/>
  <c r="T992" i="55"/>
  <c r="W1114" i="55"/>
  <c r="V1371" i="55"/>
  <c r="V1415" i="55"/>
  <c r="X1451" i="55"/>
  <c r="Y1523" i="55"/>
  <c r="Y1556" i="55"/>
  <c r="AA1592" i="55"/>
  <c r="Y1664" i="55"/>
  <c r="Y1672" i="55"/>
  <c r="Y1688" i="55"/>
  <c r="T1774" i="55"/>
  <c r="V1811" i="55"/>
  <c r="Z1828" i="55"/>
  <c r="V117" i="53"/>
  <c r="L2" i="52"/>
  <c r="N4" i="52"/>
  <c r="Z65" i="53"/>
  <c r="H5" i="54"/>
  <c r="P71" i="55"/>
  <c r="AA667" i="55"/>
  <c r="U717" i="55"/>
  <c r="AA769" i="55"/>
  <c r="V834" i="55"/>
  <c r="Z900" i="55"/>
  <c r="V992" i="55"/>
  <c r="M1037" i="55"/>
  <c r="AA1114" i="55"/>
  <c r="U1268" i="55"/>
  <c r="AA1302" i="55"/>
  <c r="Y1339" i="55"/>
  <c r="X1371" i="55"/>
  <c r="W1403" i="55"/>
  <c r="X1415" i="55"/>
  <c r="AA1523" i="55"/>
  <c r="V1531" i="55"/>
  <c r="AA1556" i="55"/>
  <c r="X1562" i="55"/>
  <c r="T1568" i="55"/>
  <c r="V1579" i="55"/>
  <c r="V1658" i="55"/>
  <c r="AA1664" i="55"/>
  <c r="L2" i="56"/>
  <c r="P38" i="62"/>
  <c r="W38" i="62" s="1"/>
  <c r="AA1688" i="55"/>
  <c r="T30" i="53"/>
  <c r="U109" i="53"/>
  <c r="V717" i="55"/>
  <c r="U735" i="55"/>
  <c r="W992" i="55"/>
  <c r="V1268" i="55"/>
  <c r="Z1339" i="55"/>
  <c r="X1367" i="55"/>
  <c r="Y1371" i="55"/>
  <c r="Y1415" i="55"/>
  <c r="M1483" i="55"/>
  <c r="W1506" i="55"/>
  <c r="W1531" i="55"/>
  <c r="Z1562" i="55"/>
  <c r="AA1568" i="55"/>
  <c r="W1579" i="55"/>
  <c r="W1622" i="55"/>
  <c r="X1658" i="55"/>
  <c r="X1688" i="55"/>
  <c r="Y769" i="55"/>
  <c r="X1339" i="55"/>
  <c r="V1403" i="55"/>
  <c r="AA1672" i="55"/>
  <c r="U30" i="53"/>
  <c r="V129" i="53"/>
  <c r="U138" i="53"/>
  <c r="Y717" i="55"/>
  <c r="W735" i="55"/>
  <c r="X774" i="55"/>
  <c r="T926" i="55"/>
  <c r="Z992" i="55"/>
  <c r="T1037" i="55"/>
  <c r="M1097" i="55"/>
  <c r="M1133" i="55"/>
  <c r="T1186" i="55"/>
  <c r="W1268" i="55"/>
  <c r="T1277" i="55"/>
  <c r="AA1339" i="55"/>
  <c r="Y1367" i="55"/>
  <c r="Z1371" i="55"/>
  <c r="W1377" i="55"/>
  <c r="Z1415" i="55"/>
  <c r="X1531" i="55"/>
  <c r="T1540" i="55"/>
  <c r="X1622" i="55"/>
  <c r="V1639" i="55"/>
  <c r="Y1658" i="55"/>
  <c r="L2" i="60"/>
  <c r="L4" i="52"/>
  <c r="Z183" i="53"/>
  <c r="Z667" i="55"/>
  <c r="Y1114" i="55"/>
  <c r="T1531" i="55"/>
  <c r="Y1802" i="55"/>
  <c r="Z93" i="53"/>
  <c r="X138" i="53"/>
  <c r="P271" i="55"/>
  <c r="X735" i="55"/>
  <c r="Z765" i="55"/>
  <c r="Y774" i="55"/>
  <c r="U805" i="55"/>
  <c r="T830" i="55"/>
  <c r="V926" i="55"/>
  <c r="T1010" i="55"/>
  <c r="AA1168" i="55"/>
  <c r="X1186" i="55"/>
  <c r="U1334" i="55"/>
  <c r="Z1367" i="55"/>
  <c r="AA1371" i="55"/>
  <c r="Z1377" i="55"/>
  <c r="AA1415" i="55"/>
  <c r="Z1531" i="55"/>
  <c r="V1540" i="55"/>
  <c r="Y1622" i="55"/>
  <c r="W1651" i="55"/>
  <c r="Z1658" i="55"/>
  <c r="X1723" i="55"/>
  <c r="X1776" i="55"/>
  <c r="V1813" i="55"/>
  <c r="U1579" i="55"/>
  <c r="AA1828" i="55"/>
  <c r="Y735" i="55"/>
  <c r="AA1367" i="55"/>
  <c r="Z1622" i="55"/>
  <c r="Z1523" i="55"/>
  <c r="W1562" i="55"/>
  <c r="Z1664" i="55"/>
  <c r="Z138" i="53"/>
  <c r="X234" i="53"/>
  <c r="Z625" i="55"/>
  <c r="Z735" i="55"/>
  <c r="W770" i="55"/>
  <c r="V884" i="55"/>
  <c r="AA938" i="55"/>
  <c r="Y1010" i="55"/>
  <c r="T1128" i="55"/>
  <c r="T1133" i="55"/>
  <c r="AA1458" i="55"/>
  <c r="AA1622" i="55"/>
  <c r="Z1666" i="55"/>
  <c r="AA1776" i="55"/>
  <c r="P136" i="60"/>
  <c r="X136" i="60" s="1"/>
  <c r="P25" i="62"/>
  <c r="W25" i="62" s="1"/>
  <c r="AA60" i="53"/>
  <c r="Z770" i="55"/>
  <c r="T831" i="55"/>
  <c r="Z884" i="55"/>
  <c r="W933" i="55"/>
  <c r="AA1010" i="55"/>
  <c r="Z1133" i="55"/>
  <c r="T1152" i="55"/>
  <c r="V1364" i="55"/>
  <c r="Y1386" i="55"/>
  <c r="Z1699" i="55"/>
  <c r="V1708" i="55"/>
  <c r="T87" i="53"/>
  <c r="U187" i="53"/>
  <c r="U831" i="55"/>
  <c r="X1146" i="55"/>
  <c r="V1152" i="55"/>
  <c r="X1158" i="55"/>
  <c r="U1288" i="55"/>
  <c r="W1364" i="55"/>
  <c r="V1433" i="55"/>
  <c r="U1734" i="55"/>
  <c r="P59" i="60"/>
  <c r="X59" i="60" s="1"/>
  <c r="P43" i="62"/>
  <c r="W43" i="62" s="1"/>
  <c r="X1523" i="55"/>
  <c r="T1828" i="55"/>
  <c r="W187" i="53"/>
  <c r="L2" i="54"/>
  <c r="L4" i="54"/>
  <c r="Z534" i="55"/>
  <c r="X682" i="55"/>
  <c r="T719" i="55"/>
  <c r="V831" i="55"/>
  <c r="Z964" i="55"/>
  <c r="V1000" i="55"/>
  <c r="T1006" i="55"/>
  <c r="Z1123" i="55"/>
  <c r="Y1158" i="55"/>
  <c r="AA1288" i="55"/>
  <c r="AA1364" i="55"/>
  <c r="W1423" i="55"/>
  <c r="X1548" i="55"/>
  <c r="V1734" i="55"/>
  <c r="P65" i="60"/>
  <c r="X65" i="60" s="1"/>
  <c r="Z71" i="53"/>
  <c r="X80" i="53"/>
  <c r="X187" i="53"/>
  <c r="Y198" i="53"/>
  <c r="M236" i="53"/>
  <c r="N4" i="54"/>
  <c r="Z831" i="55"/>
  <c r="AA964" i="55"/>
  <c r="AA1000" i="55"/>
  <c r="Z1158" i="55"/>
  <c r="W1450" i="55"/>
  <c r="Y1548" i="55"/>
  <c r="Z1734" i="55"/>
  <c r="P51" i="60"/>
  <c r="X51" i="60" s="1"/>
  <c r="P220" i="53"/>
  <c r="Y65" i="53"/>
  <c r="Y96" i="53"/>
  <c r="Z198" i="53"/>
  <c r="P155" i="55"/>
  <c r="Z1548" i="55"/>
  <c r="AA1734" i="55"/>
  <c r="P44" i="58"/>
  <c r="X44" i="58" s="1"/>
  <c r="AA1548" i="55"/>
  <c r="P60" i="62"/>
  <c r="W60" i="62" s="1"/>
  <c r="P89" i="60"/>
  <c r="X89" i="60" s="1"/>
  <c r="P126" i="60"/>
  <c r="X126" i="60" s="1"/>
  <c r="P19" i="61"/>
  <c r="X19" i="61" s="1"/>
  <c r="V259" i="53"/>
  <c r="AA259" i="53"/>
  <c r="Z259" i="53"/>
  <c r="Y259" i="53"/>
  <c r="W259" i="53"/>
  <c r="U259" i="53"/>
  <c r="AA665" i="55"/>
  <c r="Y665" i="55"/>
  <c r="X665" i="55"/>
  <c r="AA1012" i="55"/>
  <c r="V1012" i="55"/>
  <c r="Z1012" i="55"/>
  <c r="W1012" i="55"/>
  <c r="U1012" i="55"/>
  <c r="T1012" i="55"/>
  <c r="E1852" i="55"/>
  <c r="V1368" i="55"/>
  <c r="T70" i="53"/>
  <c r="W707" i="55"/>
  <c r="X712" i="55"/>
  <c r="M756" i="55"/>
  <c r="AA756" i="55"/>
  <c r="Z756" i="55"/>
  <c r="Y756" i="55"/>
  <c r="W906" i="55"/>
  <c r="M924" i="55"/>
  <c r="AA924" i="55"/>
  <c r="Z924" i="55"/>
  <c r="Y924" i="55"/>
  <c r="V928" i="55"/>
  <c r="T1003" i="55"/>
  <c r="AA1018" i="55"/>
  <c r="X1032" i="55"/>
  <c r="W1122" i="55"/>
  <c r="V1222" i="55"/>
  <c r="T1239" i="55"/>
  <c r="W1333" i="55"/>
  <c r="V1333" i="55"/>
  <c r="Y1368" i="55"/>
  <c r="V1410" i="55"/>
  <c r="AA1554" i="55"/>
  <c r="V1554" i="55"/>
  <c r="AA1611" i="55"/>
  <c r="T1611" i="55"/>
  <c r="U1624" i="55"/>
  <c r="X1785" i="55"/>
  <c r="F2" i="49"/>
  <c r="R3" i="52"/>
  <c r="AA53" i="53"/>
  <c r="W169" i="53"/>
  <c r="Y268" i="53"/>
  <c r="X537" i="55"/>
  <c r="AA613" i="55"/>
  <c r="Y613" i="55"/>
  <c r="W613" i="55"/>
  <c r="U613" i="55"/>
  <c r="T613" i="55"/>
  <c r="AA703" i="55"/>
  <c r="X703" i="55"/>
  <c r="X707" i="55"/>
  <c r="Y712" i="55"/>
  <c r="T723" i="55"/>
  <c r="M767" i="55"/>
  <c r="Z767" i="55"/>
  <c r="W767" i="55"/>
  <c r="V767" i="55"/>
  <c r="X906" i="55"/>
  <c r="Y1032" i="55"/>
  <c r="X1041" i="55"/>
  <c r="AA1041" i="55"/>
  <c r="Z1141" i="55"/>
  <c r="X1239" i="55"/>
  <c r="M1344" i="55"/>
  <c r="AA1373" i="55"/>
  <c r="U1373" i="55"/>
  <c r="Y1373" i="55"/>
  <c r="T1373" i="55"/>
  <c r="Z1410" i="55"/>
  <c r="W1659" i="55"/>
  <c r="Z1785" i="55"/>
  <c r="U526" i="55"/>
  <c r="Y657" i="55"/>
  <c r="V657" i="55"/>
  <c r="T657" i="55"/>
  <c r="V756" i="55"/>
  <c r="M919" i="55"/>
  <c r="T919" i="55"/>
  <c r="Y989" i="55"/>
  <c r="V1014" i="55"/>
  <c r="T1298" i="55"/>
  <c r="T1304" i="55"/>
  <c r="X1344" i="55"/>
  <c r="W1421" i="55"/>
  <c r="X1554" i="55"/>
  <c r="T1604" i="55"/>
  <c r="Y1611" i="55"/>
  <c r="AA1765" i="55"/>
  <c r="P107" i="60"/>
  <c r="X107" i="60" s="1"/>
  <c r="P11" i="62"/>
  <c r="M1584" i="55"/>
  <c r="W1584" i="55"/>
  <c r="AA1743" i="55"/>
  <c r="W1743" i="55"/>
  <c r="U576" i="55"/>
  <c r="AA576" i="55"/>
  <c r="W1049" i="55"/>
  <c r="AA1049" i="55"/>
  <c r="X838" i="55"/>
  <c r="W838" i="55"/>
  <c r="AA999" i="55"/>
  <c r="W999" i="55"/>
  <c r="V999" i="55"/>
  <c r="X178" i="53"/>
  <c r="V718" i="55"/>
  <c r="U1442" i="55"/>
  <c r="Y1659" i="55"/>
  <c r="W1737" i="55"/>
  <c r="Y1737" i="55"/>
  <c r="M1138" i="55"/>
  <c r="AA1138" i="55"/>
  <c r="Z1138" i="55"/>
  <c r="Y1138" i="55"/>
  <c r="T1165" i="55"/>
  <c r="AA1165" i="55"/>
  <c r="Z1165" i="55"/>
  <c r="Y1165" i="55"/>
  <c r="V1165" i="55"/>
  <c r="U1165" i="55"/>
  <c r="V1421" i="55"/>
  <c r="X1611" i="55"/>
  <c r="W526" i="55"/>
  <c r="P62" i="60"/>
  <c r="X62" i="60" s="1"/>
  <c r="P88" i="60"/>
  <c r="X88" i="60" s="1"/>
  <c r="X586" i="55"/>
  <c r="AA586" i="55"/>
  <c r="Y586" i="55"/>
  <c r="W586" i="55"/>
  <c r="V586" i="55"/>
  <c r="Y652" i="55"/>
  <c r="X652" i="55"/>
  <c r="W652" i="55"/>
  <c r="W703" i="55"/>
  <c r="X756" i="55"/>
  <c r="AA892" i="55"/>
  <c r="Z892" i="55"/>
  <c r="Y892" i="55"/>
  <c r="X892" i="55"/>
  <c r="W892" i="55"/>
  <c r="X1014" i="55"/>
  <c r="X1021" i="55"/>
  <c r="W1021" i="55"/>
  <c r="V1021" i="55"/>
  <c r="T1021" i="55"/>
  <c r="U1021" i="55"/>
  <c r="M1021" i="55"/>
  <c r="W1088" i="55"/>
  <c r="X1088" i="55"/>
  <c r="Y1088" i="55"/>
  <c r="V1088" i="55"/>
  <c r="Y1130" i="55"/>
  <c r="AA1130" i="55"/>
  <c r="Z1130" i="55"/>
  <c r="V1133" i="55"/>
  <c r="T1138" i="55"/>
  <c r="X1160" i="55"/>
  <c r="AA1160" i="55"/>
  <c r="Z1304" i="55"/>
  <c r="Z1344" i="55"/>
  <c r="T1545" i="55"/>
  <c r="Z1554" i="55"/>
  <c r="X1757" i="55"/>
  <c r="Z1757" i="55"/>
  <c r="P42" i="58"/>
  <c r="X42" i="58" s="1"/>
  <c r="Y70" i="53"/>
  <c r="X70" i="53"/>
  <c r="T1617" i="55"/>
  <c r="W712" i="55"/>
  <c r="AA662" i="55"/>
  <c r="Z662" i="55"/>
  <c r="Y662" i="55"/>
  <c r="X662" i="55"/>
  <c r="V662" i="55"/>
  <c r="M662" i="55"/>
  <c r="Z707" i="55"/>
  <c r="M17" i="53"/>
  <c r="Z32" i="53"/>
  <c r="Y48" i="53"/>
  <c r="Z154" i="53"/>
  <c r="Y163" i="53"/>
  <c r="P368" i="55"/>
  <c r="H2" i="52"/>
  <c r="V26" i="53"/>
  <c r="AA32" i="53"/>
  <c r="Z48" i="53"/>
  <c r="W265" i="53"/>
  <c r="V265" i="53"/>
  <c r="U265" i="53"/>
  <c r="W657" i="55"/>
  <c r="M699" i="55"/>
  <c r="W699" i="55"/>
  <c r="V699" i="55"/>
  <c r="Z849" i="55"/>
  <c r="W1133" i="55"/>
  <c r="U1138" i="55"/>
  <c r="Y1202" i="55"/>
  <c r="X1202" i="55"/>
  <c r="W1202" i="55"/>
  <c r="AA1344" i="55"/>
  <c r="M1361" i="55"/>
  <c r="W1361" i="55"/>
  <c r="V1545" i="55"/>
  <c r="U1766" i="55"/>
  <c r="N71" i="57"/>
  <c r="Q71" i="57"/>
  <c r="P25" i="58"/>
  <c r="X25" i="58" s="1"/>
  <c r="P7" i="60"/>
  <c r="X7" i="60" s="1"/>
  <c r="W629" i="55"/>
  <c r="X629" i="55"/>
  <c r="T629" i="55"/>
  <c r="AA695" i="55"/>
  <c r="X695" i="55"/>
  <c r="Y1122" i="55"/>
  <c r="X1122" i="55"/>
  <c r="M1624" i="55"/>
  <c r="X1624" i="55"/>
  <c r="Z1743" i="55"/>
  <c r="Y53" i="53"/>
  <c r="U144" i="53"/>
  <c r="X144" i="53"/>
  <c r="M144" i="53"/>
  <c r="AA1099" i="55"/>
  <c r="Z1099" i="55"/>
  <c r="AA537" i="55"/>
  <c r="Y723" i="55"/>
  <c r="X924" i="55"/>
  <c r="Y32" i="53"/>
  <c r="T163" i="53"/>
  <c r="AA752" i="55"/>
  <c r="Z752" i="55"/>
  <c r="X752" i="55"/>
  <c r="X26" i="53"/>
  <c r="M149" i="53"/>
  <c r="AA149" i="53"/>
  <c r="Y149" i="53"/>
  <c r="X149" i="53"/>
  <c r="W149" i="53"/>
  <c r="X567" i="55"/>
  <c r="Y573" i="55"/>
  <c r="V752" i="55"/>
  <c r="U795" i="55"/>
  <c r="V1138" i="55"/>
  <c r="AA1285" i="55"/>
  <c r="Z1285" i="55"/>
  <c r="Y1285" i="55"/>
  <c r="X1285" i="55"/>
  <c r="U1340" i="55"/>
  <c r="T1396" i="55"/>
  <c r="Z1396" i="55"/>
  <c r="Y1396" i="55"/>
  <c r="X1396" i="55"/>
  <c r="W1545" i="55"/>
  <c r="V1723" i="55"/>
  <c r="V1766" i="55"/>
  <c r="R4" i="56"/>
  <c r="R4" i="52"/>
  <c r="P13" i="60"/>
  <c r="X13" i="60" s="1"/>
  <c r="Z178" i="53"/>
  <c r="Y178" i="53"/>
  <c r="Z571" i="55"/>
  <c r="W571" i="55"/>
  <c r="U571" i="55"/>
  <c r="AA775" i="55"/>
  <c r="Y775" i="55"/>
  <c r="T906" i="55"/>
  <c r="X957" i="55"/>
  <c r="W957" i="55"/>
  <c r="V957" i="55"/>
  <c r="U1617" i="55"/>
  <c r="T1785" i="55"/>
  <c r="M48" i="53"/>
  <c r="AA48" i="53"/>
  <c r="W560" i="55"/>
  <c r="Z560" i="55"/>
  <c r="U1753" i="55"/>
  <c r="Y1753" i="55"/>
  <c r="X1753" i="55"/>
  <c r="N3" i="54"/>
  <c r="N3" i="52"/>
  <c r="W268" i="53"/>
  <c r="Z53" i="53"/>
  <c r="X268" i="53"/>
  <c r="T48" i="53"/>
  <c r="AA566" i="55"/>
  <c r="Z566" i="55"/>
  <c r="Y566" i="55"/>
  <c r="V918" i="55"/>
  <c r="X1240" i="55"/>
  <c r="W1240" i="55"/>
  <c r="W918" i="55"/>
  <c r="W1344" i="55"/>
  <c r="Y154" i="53"/>
  <c r="W756" i="55"/>
  <c r="Y1554" i="55"/>
  <c r="AA1605" i="55"/>
  <c r="T1605" i="55"/>
  <c r="Y528" i="55"/>
  <c r="W528" i="55"/>
  <c r="V795" i="55"/>
  <c r="W1138" i="55"/>
  <c r="Z586" i="55"/>
  <c r="T615" i="55"/>
  <c r="AA647" i="55"/>
  <c r="V647" i="55"/>
  <c r="M664" i="55"/>
  <c r="M687" i="55"/>
  <c r="W795" i="55"/>
  <c r="T806" i="55"/>
  <c r="V892" i="55"/>
  <c r="AA1016" i="55"/>
  <c r="Z1016" i="55"/>
  <c r="T1016" i="55"/>
  <c r="M1016" i="55"/>
  <c r="AA1045" i="55"/>
  <c r="U1130" i="55"/>
  <c r="X1138" i="55"/>
  <c r="Y1190" i="55"/>
  <c r="U1202" i="55"/>
  <c r="U1277" i="55"/>
  <c r="W1300" i="55"/>
  <c r="M1341" i="55"/>
  <c r="AA1341" i="55"/>
  <c r="Z1341" i="55"/>
  <c r="U1341" i="55"/>
  <c r="Z1545" i="55"/>
  <c r="AA1637" i="55"/>
  <c r="T1649" i="55"/>
  <c r="Z1649" i="55"/>
  <c r="Y1649" i="55"/>
  <c r="U1649" i="55"/>
  <c r="W1649" i="55"/>
  <c r="V1649" i="55"/>
  <c r="X1694" i="55"/>
  <c r="W1694" i="55"/>
  <c r="Z1708" i="55"/>
  <c r="X1766" i="55"/>
  <c r="P78" i="60"/>
  <c r="X78" i="60" s="1"/>
  <c r="T1435" i="55"/>
  <c r="AA1435" i="55"/>
  <c r="Z1435" i="55"/>
  <c r="Y1435" i="55"/>
  <c r="X1435" i="55"/>
  <c r="W1435" i="55"/>
  <c r="V1435" i="55"/>
  <c r="N2" i="60"/>
  <c r="N145" i="60" s="1"/>
  <c r="N2" i="58"/>
  <c r="N2" i="56"/>
  <c r="Y77" i="53"/>
  <c r="X77" i="53"/>
  <c r="M723" i="55"/>
  <c r="AA723" i="55"/>
  <c r="Z723" i="55"/>
  <c r="X723" i="55"/>
  <c r="W723" i="55"/>
  <c r="V723" i="55"/>
  <c r="U1659" i="55"/>
  <c r="AA1659" i="55"/>
  <c r="V1659" i="55"/>
  <c r="M1803" i="55"/>
  <c r="P226" i="53"/>
  <c r="U226" i="53"/>
  <c r="Z268" i="53"/>
  <c r="U838" i="55"/>
  <c r="V1112" i="55"/>
  <c r="AA1112" i="55"/>
  <c r="X1659" i="55"/>
  <c r="T756" i="55"/>
  <c r="V838" i="55"/>
  <c r="T924" i="55"/>
  <c r="M999" i="55"/>
  <c r="T1554" i="55"/>
  <c r="AA603" i="55"/>
  <c r="X603" i="55"/>
  <c r="V1323" i="55"/>
  <c r="X1323" i="55"/>
  <c r="AA1323" i="55"/>
  <c r="W1323" i="55"/>
  <c r="V32" i="53"/>
  <c r="W48" i="53"/>
  <c r="W154" i="53"/>
  <c r="Y560" i="55"/>
  <c r="T662" i="55"/>
  <c r="W752" i="55"/>
  <c r="N2" i="52"/>
  <c r="U615" i="55"/>
  <c r="X795" i="55"/>
  <c r="AA813" i="55"/>
  <c r="Y813" i="55"/>
  <c r="X813" i="55"/>
  <c r="W813" i="55"/>
  <c r="U840" i="55"/>
  <c r="T1011" i="55"/>
  <c r="V1130" i="55"/>
  <c r="V1202" i="55"/>
  <c r="V1277" i="55"/>
  <c r="T1285" i="55"/>
  <c r="U1396" i="55"/>
  <c r="M1599" i="55"/>
  <c r="AA1599" i="55"/>
  <c r="Z1599" i="55"/>
  <c r="W1599" i="55"/>
  <c r="Y1599" i="55"/>
  <c r="X1599" i="55"/>
  <c r="M1649" i="55"/>
  <c r="AA1708" i="55"/>
  <c r="P166" i="59"/>
  <c r="P446" i="59"/>
  <c r="U629" i="55"/>
  <c r="M178" i="53"/>
  <c r="W70" i="53"/>
  <c r="P101" i="60"/>
  <c r="X101" i="60" s="1"/>
  <c r="M16" i="53"/>
  <c r="U756" i="55"/>
  <c r="X48" i="53"/>
  <c r="W172" i="53"/>
  <c r="AA172" i="53"/>
  <c r="Z172" i="53"/>
  <c r="Y172" i="53"/>
  <c r="AA567" i="55"/>
  <c r="U567" i="55"/>
  <c r="M567" i="55"/>
  <c r="V567" i="55"/>
  <c r="AA597" i="55"/>
  <c r="W1014" i="55"/>
  <c r="U1298" i="55"/>
  <c r="H4" i="52"/>
  <c r="T741" i="55"/>
  <c r="Y741" i="55"/>
  <c r="AA825" i="55"/>
  <c r="X825" i="55"/>
  <c r="W825" i="55"/>
  <c r="V825" i="55"/>
  <c r="T825" i="55"/>
  <c r="M1352" i="55"/>
  <c r="AA1352" i="55"/>
  <c r="W1352" i="55"/>
  <c r="M1583" i="55"/>
  <c r="T1583" i="55"/>
  <c r="Z96" i="53"/>
  <c r="T149" i="53"/>
  <c r="Z265" i="53"/>
  <c r="AA96" i="53"/>
  <c r="U149" i="53"/>
  <c r="U166" i="53"/>
  <c r="V166" i="53"/>
  <c r="X82" i="53"/>
  <c r="V149" i="53"/>
  <c r="U529" i="55"/>
  <c r="W529" i="55"/>
  <c r="V529" i="55"/>
  <c r="Y568" i="55"/>
  <c r="W575" i="55"/>
  <c r="U575" i="55"/>
  <c r="T575" i="55"/>
  <c r="W615" i="55"/>
  <c r="U726" i="55"/>
  <c r="X784" i="55"/>
  <c r="Z795" i="55"/>
  <c r="U825" i="55"/>
  <c r="V855" i="55"/>
  <c r="W1011" i="55"/>
  <c r="M1056" i="55"/>
  <c r="W1130" i="55"/>
  <c r="V1167" i="55"/>
  <c r="X1191" i="55"/>
  <c r="W1191" i="55"/>
  <c r="V1191" i="55"/>
  <c r="U1191" i="55"/>
  <c r="Z1253" i="55"/>
  <c r="W1277" i="55"/>
  <c r="U1285" i="55"/>
  <c r="M1326" i="55"/>
  <c r="AA1326" i="55"/>
  <c r="V1396" i="55"/>
  <c r="AA1440" i="55"/>
  <c r="Z1440" i="55"/>
  <c r="X1440" i="55"/>
  <c r="Y1440" i="55"/>
  <c r="W1440" i="55"/>
  <c r="W1583" i="55"/>
  <c r="Y1679" i="55"/>
  <c r="T1694" i="55"/>
  <c r="N3" i="56"/>
  <c r="N3" i="58"/>
  <c r="T1819" i="55"/>
  <c r="AA1819" i="55"/>
  <c r="X1819" i="55"/>
  <c r="W1819" i="55"/>
  <c r="T1624" i="55"/>
  <c r="P20" i="61"/>
  <c r="X20" i="61" s="1"/>
  <c r="P35" i="62"/>
  <c r="W35" i="62" s="1"/>
  <c r="Z537" i="55"/>
  <c r="V571" i="55"/>
  <c r="Y707" i="55"/>
  <c r="M989" i="55"/>
  <c r="AA989" i="55"/>
  <c r="M1475" i="55"/>
  <c r="AA1475" i="55"/>
  <c r="AA268" i="53"/>
  <c r="Y1545" i="55"/>
  <c r="AA1545" i="55"/>
  <c r="W1611" i="55"/>
  <c r="V48" i="53"/>
  <c r="W1554" i="55"/>
  <c r="T1713" i="55"/>
  <c r="U1304" i="55"/>
  <c r="AA1340" i="55"/>
  <c r="X1545" i="55"/>
  <c r="W1766" i="55"/>
  <c r="Y82" i="53"/>
  <c r="Z149" i="53"/>
  <c r="Y231" i="53"/>
  <c r="W231" i="53"/>
  <c r="H4" i="54"/>
  <c r="Z647" i="55"/>
  <c r="X664" i="55"/>
  <c r="V726" i="55"/>
  <c r="V774" i="55"/>
  <c r="AA795" i="55"/>
  <c r="W855" i="55"/>
  <c r="X943" i="55"/>
  <c r="U968" i="55"/>
  <c r="AA968" i="55"/>
  <c r="Y968" i="55"/>
  <c r="X968" i="55"/>
  <c r="W968" i="55"/>
  <c r="M968" i="55"/>
  <c r="Z1084" i="55"/>
  <c r="X1084" i="55"/>
  <c r="T1084" i="55"/>
  <c r="W1084" i="55"/>
  <c r="V1084" i="55"/>
  <c r="U1084" i="55"/>
  <c r="M1084" i="55"/>
  <c r="Y1084" i="55"/>
  <c r="X1130" i="55"/>
  <c r="V1285" i="55"/>
  <c r="W1396" i="55"/>
  <c r="T1494" i="55"/>
  <c r="V1494" i="55"/>
  <c r="X1583" i="55"/>
  <c r="V1599" i="55"/>
  <c r="AA1639" i="55"/>
  <c r="Z1639" i="55"/>
  <c r="Y1639" i="55"/>
  <c r="X1639" i="55"/>
  <c r="T1664" i="55"/>
  <c r="W1664" i="55"/>
  <c r="Z1679" i="55"/>
  <c r="V1694" i="55"/>
  <c r="W1801" i="55"/>
  <c r="R3" i="56"/>
  <c r="R3" i="58"/>
  <c r="P14" i="58"/>
  <c r="X14" i="58" s="1"/>
  <c r="M4" i="56"/>
  <c r="M4" i="52"/>
  <c r="Z1302" i="55"/>
  <c r="W1367" i="55"/>
  <c r="X1769" i="55"/>
  <c r="P20" i="56"/>
  <c r="X20" i="56" s="1"/>
  <c r="P6" i="58"/>
  <c r="X6" i="58" s="1"/>
  <c r="H692" i="59"/>
  <c r="H379" i="57" s="1"/>
  <c r="P8" i="60"/>
  <c r="X8" i="60" s="1"/>
  <c r="P43" i="60"/>
  <c r="X43" i="60" s="1"/>
  <c r="P46" i="60"/>
  <c r="X46" i="60" s="1"/>
  <c r="P33" i="62"/>
  <c r="W33" i="62" s="1"/>
  <c r="E290" i="53"/>
  <c r="P36" i="62"/>
  <c r="W36" i="62" s="1"/>
  <c r="M598" i="55"/>
  <c r="V1620" i="55"/>
  <c r="V1656" i="55"/>
  <c r="M1710" i="55"/>
  <c r="V1732" i="55"/>
  <c r="U1797" i="55"/>
  <c r="M1828" i="55"/>
  <c r="P17" i="58"/>
  <c r="X17" i="58" s="1"/>
  <c r="P26" i="58"/>
  <c r="X26" i="58" s="1"/>
  <c r="M793" i="55"/>
  <c r="Y1576" i="55"/>
  <c r="W1620" i="55"/>
  <c r="Z1656" i="55"/>
  <c r="W1732" i="55"/>
  <c r="P12" i="58"/>
  <c r="X12" i="58" s="1"/>
  <c r="AA534" i="55"/>
  <c r="U719" i="55"/>
  <c r="U737" i="55"/>
  <c r="V742" i="55"/>
  <c r="U787" i="55"/>
  <c r="X843" i="55"/>
  <c r="Z979" i="55"/>
  <c r="U1010" i="55"/>
  <c r="V1042" i="55"/>
  <c r="Y1123" i="55"/>
  <c r="U1128" i="55"/>
  <c r="M1302" i="55"/>
  <c r="T1339" i="55"/>
  <c r="V1393" i="55"/>
  <c r="V1426" i="55"/>
  <c r="T1523" i="55"/>
  <c r="Z1546" i="55"/>
  <c r="AA1576" i="55"/>
  <c r="V1634" i="55"/>
  <c r="U1704" i="55"/>
  <c r="W1710" i="55"/>
  <c r="AA1732" i="55"/>
  <c r="V1754" i="55"/>
  <c r="W1774" i="55"/>
  <c r="U1828" i="55"/>
  <c r="U1835" i="55"/>
  <c r="X36" i="56"/>
  <c r="P114" i="60"/>
  <c r="X114" i="60" s="1"/>
  <c r="P19" i="62"/>
  <c r="W19" i="62" s="1"/>
  <c r="P44" i="62"/>
  <c r="W44" i="62" s="1"/>
  <c r="P57" i="62"/>
  <c r="W57" i="62" s="1"/>
  <c r="V65" i="53"/>
  <c r="M198" i="53"/>
  <c r="Y582" i="55"/>
  <c r="AA719" i="55"/>
  <c r="Z728" i="55"/>
  <c r="W737" i="55"/>
  <c r="X839" i="55"/>
  <c r="Z843" i="55"/>
  <c r="V847" i="55"/>
  <c r="Z898" i="55"/>
  <c r="T964" i="55"/>
  <c r="AA979" i="55"/>
  <c r="Z1005" i="55"/>
  <c r="V1010" i="55"/>
  <c r="T1077" i="55"/>
  <c r="V1227" i="55"/>
  <c r="M1306" i="55"/>
  <c r="U1339" i="55"/>
  <c r="T1367" i="55"/>
  <c r="Z1393" i="55"/>
  <c r="T1408" i="55"/>
  <c r="W1426" i="55"/>
  <c r="M1506" i="55"/>
  <c r="U1523" i="55"/>
  <c r="T1536" i="55"/>
  <c r="U1556" i="55"/>
  <c r="X1754" i="55"/>
  <c r="U1762" i="55"/>
  <c r="U1769" i="55"/>
  <c r="V1828" i="55"/>
  <c r="V1835" i="55"/>
  <c r="W1842" i="55"/>
  <c r="P47" i="60"/>
  <c r="X47" i="60" s="1"/>
  <c r="P34" i="62"/>
  <c r="W34" i="62" s="1"/>
  <c r="U29" i="53"/>
  <c r="W65" i="53"/>
  <c r="AA158" i="53"/>
  <c r="T266" i="53"/>
  <c r="Y839" i="55"/>
  <c r="AA843" i="55"/>
  <c r="X964" i="55"/>
  <c r="W1010" i="55"/>
  <c r="X1077" i="55"/>
  <c r="AA1123" i="55"/>
  <c r="W1128" i="55"/>
  <c r="U1161" i="55"/>
  <c r="W1177" i="55"/>
  <c r="W1227" i="55"/>
  <c r="U1250" i="55"/>
  <c r="V1339" i="55"/>
  <c r="U1367" i="55"/>
  <c r="W1408" i="55"/>
  <c r="X1426" i="55"/>
  <c r="V1523" i="55"/>
  <c r="U1536" i="55"/>
  <c r="V1556" i="55"/>
  <c r="Y1572" i="55"/>
  <c r="T1581" i="55"/>
  <c r="Y1600" i="55"/>
  <c r="T1662" i="55"/>
  <c r="Z1754" i="55"/>
  <c r="V1769" i="55"/>
  <c r="W1828" i="55"/>
  <c r="X1835" i="55"/>
  <c r="X198" i="53"/>
  <c r="V266" i="53"/>
  <c r="Z599" i="55"/>
  <c r="T625" i="55"/>
  <c r="M858" i="55"/>
  <c r="T884" i="55"/>
  <c r="Y964" i="55"/>
  <c r="Z1227" i="55"/>
  <c r="T1282" i="55"/>
  <c r="W1339" i="55"/>
  <c r="V1367" i="55"/>
  <c r="M1394" i="55"/>
  <c r="Z1426" i="55"/>
  <c r="V1450" i="55"/>
  <c r="Y1471" i="55"/>
  <c r="W1523" i="55"/>
  <c r="V1536" i="55"/>
  <c r="W1556" i="55"/>
  <c r="T1622" i="55"/>
  <c r="U1662" i="55"/>
  <c r="AA1754" i="55"/>
  <c r="W1769" i="55"/>
  <c r="Y1799" i="55"/>
  <c r="Y1828" i="55"/>
  <c r="P69" i="59"/>
  <c r="P12" i="60"/>
  <c r="X12" i="60" s="1"/>
  <c r="P31" i="62"/>
  <c r="W31" i="62" s="1"/>
  <c r="Z576" i="55"/>
  <c r="W582" i="55"/>
  <c r="V582" i="55"/>
  <c r="Y785" i="55"/>
  <c r="AA785" i="55"/>
  <c r="X785" i="55"/>
  <c r="X1145" i="55"/>
  <c r="AA1145" i="55"/>
  <c r="Z1145" i="55"/>
  <c r="Y1145" i="55"/>
  <c r="T1466" i="55"/>
  <c r="U1466" i="55"/>
  <c r="V1744" i="55"/>
  <c r="AA1744" i="55"/>
  <c r="Z1744" i="55"/>
  <c r="Y1744" i="55"/>
  <c r="X1744" i="55"/>
  <c r="W1744" i="55"/>
  <c r="M1744" i="55"/>
  <c r="AA1778" i="55"/>
  <c r="W1778" i="55"/>
  <c r="V1778" i="55"/>
  <c r="X1810" i="55"/>
  <c r="Z1810" i="55"/>
  <c r="Y1810" i="55"/>
  <c r="T1810" i="55"/>
  <c r="AA1817" i="55"/>
  <c r="V1817" i="55"/>
  <c r="X252" i="53"/>
  <c r="W252" i="53"/>
  <c r="V252" i="53"/>
  <c r="U1230" i="55"/>
  <c r="M1230" i="55"/>
  <c r="M1251" i="55"/>
  <c r="U1251" i="55"/>
  <c r="T1251" i="55"/>
  <c r="W1391" i="55"/>
  <c r="V1391" i="55"/>
  <c r="U1391" i="55"/>
  <c r="Z1460" i="55"/>
  <c r="AA1460" i="55"/>
  <c r="Z1552" i="55"/>
  <c r="T1552" i="55"/>
  <c r="M1552" i="55"/>
  <c r="X1561" i="55"/>
  <c r="V1561" i="55"/>
  <c r="R65" i="62"/>
  <c r="R2" i="58"/>
  <c r="R55" i="58" s="1"/>
  <c r="R2" i="60"/>
  <c r="T2" i="60" s="1"/>
  <c r="R2" i="56"/>
  <c r="M18" i="53"/>
  <c r="T131" i="53"/>
  <c r="W131" i="53"/>
  <c r="V131" i="53"/>
  <c r="U131" i="53"/>
  <c r="U219" i="53"/>
  <c r="AA219" i="53"/>
  <c r="Y219" i="53"/>
  <c r="M558" i="55"/>
  <c r="AA700" i="55"/>
  <c r="Z700" i="55"/>
  <c r="X700" i="55"/>
  <c r="M753" i="55"/>
  <c r="M762" i="55"/>
  <c r="Y766" i="55"/>
  <c r="X766" i="55"/>
  <c r="V766" i="55"/>
  <c r="U766" i="55"/>
  <c r="W776" i="55"/>
  <c r="V776" i="55"/>
  <c r="U776" i="55"/>
  <c r="T776" i="55"/>
  <c r="U801" i="55"/>
  <c r="T801" i="55"/>
  <c r="V801" i="55"/>
  <c r="M801" i="55"/>
  <c r="X811" i="55"/>
  <c r="W811" i="55"/>
  <c r="V811" i="55"/>
  <c r="T811" i="55"/>
  <c r="Y811" i="55"/>
  <c r="U811" i="55"/>
  <c r="T1082" i="55"/>
  <c r="X1082" i="55"/>
  <c r="U1082" i="55"/>
  <c r="Y1082" i="55"/>
  <c r="T1400" i="55"/>
  <c r="Z1400" i="55"/>
  <c r="U1400" i="55"/>
  <c r="V1400" i="55"/>
  <c r="M1400" i="55"/>
  <c r="AA1543" i="55"/>
  <c r="Y1543" i="55"/>
  <c r="Y1613" i="55"/>
  <c r="X1613" i="55"/>
  <c r="W1613" i="55"/>
  <c r="V1613" i="55"/>
  <c r="U1613" i="55"/>
  <c r="AA1613" i="55"/>
  <c r="Z1613" i="55"/>
  <c r="T1613" i="55"/>
  <c r="M6" i="53"/>
  <c r="M39" i="53"/>
  <c r="M68" i="53"/>
  <c r="AA71" i="53"/>
  <c r="AA89" i="53"/>
  <c r="M101" i="53"/>
  <c r="M123" i="53"/>
  <c r="M219" i="53"/>
  <c r="Y252" i="53"/>
  <c r="T278" i="53"/>
  <c r="M529" i="55"/>
  <c r="V676" i="55"/>
  <c r="U676" i="55"/>
  <c r="T676" i="55"/>
  <c r="M676" i="55"/>
  <c r="T731" i="55"/>
  <c r="Z731" i="55"/>
  <c r="Y731" i="55"/>
  <c r="W731" i="55"/>
  <c r="M1061" i="55"/>
  <c r="X1061" i="55"/>
  <c r="AA1369" i="55"/>
  <c r="Z1369" i="55"/>
  <c r="X1369" i="55"/>
  <c r="T1369" i="55"/>
  <c r="T1391" i="55"/>
  <c r="U1492" i="55"/>
  <c r="T1492" i="55"/>
  <c r="M1613" i="55"/>
  <c r="U1839" i="55"/>
  <c r="AA1839" i="55"/>
  <c r="Z1839" i="55"/>
  <c r="W1839" i="55"/>
  <c r="Z1109" i="55"/>
  <c r="V1109" i="55"/>
  <c r="T1109" i="55"/>
  <c r="U1353" i="55"/>
  <c r="M1353" i="55"/>
  <c r="X1391" i="55"/>
  <c r="W1738" i="55"/>
  <c r="AA1738" i="55"/>
  <c r="Z1738" i="55"/>
  <c r="X1738" i="55"/>
  <c r="T1738" i="55"/>
  <c r="M79" i="53"/>
  <c r="U174" i="53"/>
  <c r="W174" i="53"/>
  <c r="V174" i="53"/>
  <c r="M174" i="53"/>
  <c r="AA183" i="53"/>
  <c r="T219" i="53"/>
  <c r="U558" i="55"/>
  <c r="M641" i="55"/>
  <c r="T766" i="55"/>
  <c r="X776" i="55"/>
  <c r="Z811" i="55"/>
  <c r="V829" i="55"/>
  <c r="Y1391" i="55"/>
  <c r="W1768" i="55"/>
  <c r="M1768" i="55"/>
  <c r="R2" i="52"/>
  <c r="X14" i="53"/>
  <c r="M30" i="53"/>
  <c r="V68" i="53"/>
  <c r="AA73" i="53"/>
  <c r="V73" i="53"/>
  <c r="U73" i="53"/>
  <c r="Z131" i="53"/>
  <c r="V138" i="53"/>
  <c r="T144" i="53"/>
  <c r="V198" i="53"/>
  <c r="V205" i="53"/>
  <c r="V219" i="53"/>
  <c r="W278" i="53"/>
  <c r="P419" i="55"/>
  <c r="T529" i="55"/>
  <c r="W534" i="55"/>
  <c r="W558" i="55"/>
  <c r="X571" i="55"/>
  <c r="T571" i="55"/>
  <c r="M571" i="55"/>
  <c r="M583" i="55"/>
  <c r="Z659" i="55"/>
  <c r="X659" i="55"/>
  <c r="V659" i="55"/>
  <c r="W659" i="55"/>
  <c r="X676" i="55"/>
  <c r="Z681" i="55"/>
  <c r="M681" i="55"/>
  <c r="V700" i="55"/>
  <c r="V731" i="55"/>
  <c r="AA753" i="55"/>
  <c r="W766" i="55"/>
  <c r="Y776" i="55"/>
  <c r="AA811" i="55"/>
  <c r="V816" i="55"/>
  <c r="T816" i="55"/>
  <c r="W829" i="55"/>
  <c r="M834" i="55"/>
  <c r="U834" i="55"/>
  <c r="T834" i="55"/>
  <c r="Z834" i="55"/>
  <c r="Y834" i="55"/>
  <c r="W834" i="55"/>
  <c r="AA834" i="55"/>
  <c r="U1061" i="55"/>
  <c r="AA1178" i="55"/>
  <c r="M1178" i="55"/>
  <c r="Y1210" i="55"/>
  <c r="W1210" i="55"/>
  <c r="V1210" i="55"/>
  <c r="U1210" i="55"/>
  <c r="Z1303" i="55"/>
  <c r="Y1303" i="55"/>
  <c r="V1303" i="55"/>
  <c r="M1303" i="55"/>
  <c r="AA1314" i="55"/>
  <c r="Z1314" i="55"/>
  <c r="V1314" i="55"/>
  <c r="T1353" i="55"/>
  <c r="Y1361" i="55"/>
  <c r="T1366" i="55"/>
  <c r="V1366" i="55"/>
  <c r="M1439" i="55"/>
  <c r="AA1594" i="55"/>
  <c r="AA796" i="55"/>
  <c r="W796" i="55"/>
  <c r="V796" i="55"/>
  <c r="T796" i="55"/>
  <c r="AA1001" i="55"/>
  <c r="Y1001" i="55"/>
  <c r="X1001" i="55"/>
  <c r="W1001" i="55"/>
  <c r="W1124" i="55"/>
  <c r="AA1124" i="55"/>
  <c r="X1473" i="55"/>
  <c r="V1473" i="55"/>
  <c r="U1473" i="55"/>
  <c r="AA1473" i="55"/>
  <c r="Y1473" i="55"/>
  <c r="T68" i="53"/>
  <c r="M109" i="53"/>
  <c r="AA109" i="53"/>
  <c r="Y109" i="53"/>
  <c r="Y131" i="53"/>
  <c r="M169" i="53"/>
  <c r="AA169" i="53"/>
  <c r="Z169" i="53"/>
  <c r="Y169" i="53"/>
  <c r="X169" i="53"/>
  <c r="V169" i="53"/>
  <c r="AA252" i="53"/>
  <c r="M269" i="53"/>
  <c r="V278" i="53"/>
  <c r="P81" i="55"/>
  <c r="U700" i="55"/>
  <c r="M873" i="55"/>
  <c r="AA873" i="55"/>
  <c r="X873" i="55"/>
  <c r="M1109" i="55"/>
  <c r="X1361" i="55"/>
  <c r="M1473" i="55"/>
  <c r="P8" i="52"/>
  <c r="X8" i="52" s="1"/>
  <c r="Y14" i="53"/>
  <c r="W68" i="53"/>
  <c r="M73" i="53"/>
  <c r="W80" i="53"/>
  <c r="V80" i="53"/>
  <c r="T80" i="53"/>
  <c r="T109" i="53"/>
  <c r="M117" i="53"/>
  <c r="Z117" i="53"/>
  <c r="Y117" i="53"/>
  <c r="X117" i="53"/>
  <c r="W117" i="53"/>
  <c r="U117" i="53"/>
  <c r="AA131" i="53"/>
  <c r="W138" i="53"/>
  <c r="T169" i="53"/>
  <c r="X174" i="53"/>
  <c r="W198" i="53"/>
  <c r="W205" i="53"/>
  <c r="W219" i="53"/>
  <c r="AA227" i="53"/>
  <c r="M266" i="53"/>
  <c r="X278" i="53"/>
  <c r="M419" i="55"/>
  <c r="Y534" i="55"/>
  <c r="X591" i="55"/>
  <c r="V644" i="55"/>
  <c r="Y676" i="55"/>
  <c r="W686" i="55"/>
  <c r="W700" i="55"/>
  <c r="X731" i="55"/>
  <c r="AA777" i="55"/>
  <c r="V777" i="55"/>
  <c r="AA793" i="55"/>
  <c r="Z793" i="55"/>
  <c r="Y793" i="55"/>
  <c r="X793" i="55"/>
  <c r="W793" i="55"/>
  <c r="V793" i="55"/>
  <c r="T793" i="55"/>
  <c r="Z812" i="55"/>
  <c r="Y812" i="55"/>
  <c r="X812" i="55"/>
  <c r="Z830" i="55"/>
  <c r="W830" i="55"/>
  <c r="V830" i="55"/>
  <c r="U830" i="55"/>
  <c r="AA830" i="55"/>
  <c r="AA939" i="55"/>
  <c r="Z939" i="55"/>
  <c r="Y939" i="55"/>
  <c r="T955" i="55"/>
  <c r="W1120" i="55"/>
  <c r="W1147" i="55"/>
  <c r="U1147" i="55"/>
  <c r="M1314" i="55"/>
  <c r="V1353" i="55"/>
  <c r="Z1479" i="55"/>
  <c r="Y278" i="53"/>
  <c r="T611" i="55"/>
  <c r="M611" i="55"/>
  <c r="Y26" i="53"/>
  <c r="W30" i="53"/>
  <c r="T41" i="53"/>
  <c r="V46" i="53"/>
  <c r="Z80" i="53"/>
  <c r="Y105" i="53"/>
  <c r="X105" i="53"/>
  <c r="V105" i="53"/>
  <c r="X109" i="53"/>
  <c r="AA117" i="53"/>
  <c r="AA138" i="53"/>
  <c r="Y145" i="53"/>
  <c r="V156" i="53"/>
  <c r="AA181" i="53"/>
  <c r="X181" i="53"/>
  <c r="U185" i="53"/>
  <c r="AA198" i="53"/>
  <c r="AA205" i="53"/>
  <c r="W214" i="53"/>
  <c r="X266" i="53"/>
  <c r="P355" i="55"/>
  <c r="Y526" i="55"/>
  <c r="U549" i="55"/>
  <c r="M555" i="55"/>
  <c r="Y579" i="55"/>
  <c r="T588" i="55"/>
  <c r="AA588" i="55"/>
  <c r="Z588" i="55"/>
  <c r="Y588" i="55"/>
  <c r="W588" i="55"/>
  <c r="X641" i="55"/>
  <c r="U651" i="55"/>
  <c r="W651" i="55"/>
  <c r="Y651" i="55"/>
  <c r="V651" i="55"/>
  <c r="M709" i="55"/>
  <c r="M771" i="55"/>
  <c r="AA771" i="55"/>
  <c r="T823" i="55"/>
  <c r="M881" i="55"/>
  <c r="AA881" i="55"/>
  <c r="Z881" i="55"/>
  <c r="W881" i="55"/>
  <c r="V881" i="55"/>
  <c r="U881" i="55"/>
  <c r="V916" i="55"/>
  <c r="T920" i="55"/>
  <c r="Z930" i="55"/>
  <c r="W930" i="55"/>
  <c r="Z1038" i="55"/>
  <c r="X1038" i="55"/>
  <c r="W1111" i="55"/>
  <c r="V1111" i="55"/>
  <c r="U1111" i="55"/>
  <c r="Z1184" i="55"/>
  <c r="Y1184" i="55"/>
  <c r="X1184" i="55"/>
  <c r="Y1248" i="55"/>
  <c r="V1248" i="55"/>
  <c r="Z1309" i="55"/>
  <c r="Y1309" i="55"/>
  <c r="Z1448" i="55"/>
  <c r="M1448" i="55"/>
  <c r="V1783" i="55"/>
  <c r="Z1783" i="55"/>
  <c r="Y1783" i="55"/>
  <c r="X1783" i="55"/>
  <c r="W1783" i="55"/>
  <c r="U1783" i="55"/>
  <c r="P43" i="58"/>
  <c r="X43" i="58" s="1"/>
  <c r="P52" i="60"/>
  <c r="X52" i="60" s="1"/>
  <c r="AA558" i="55"/>
  <c r="Z558" i="55"/>
  <c r="V686" i="55"/>
  <c r="T686" i="55"/>
  <c r="Z69" i="53"/>
  <c r="Y69" i="53"/>
  <c r="X69" i="53"/>
  <c r="U803" i="55"/>
  <c r="T803" i="55"/>
  <c r="Z591" i="55"/>
  <c r="V641" i="55"/>
  <c r="V30" i="53"/>
  <c r="W21" i="53"/>
  <c r="X30" i="53"/>
  <c r="U41" i="53"/>
  <c r="W46" i="53"/>
  <c r="V69" i="53"/>
  <c r="AA80" i="53"/>
  <c r="M105" i="53"/>
  <c r="Z109" i="53"/>
  <c r="Z145" i="53"/>
  <c r="W156" i="53"/>
  <c r="M181" i="53"/>
  <c r="V185" i="53"/>
  <c r="M191" i="53"/>
  <c r="T243" i="53"/>
  <c r="U249" i="53"/>
  <c r="Y266" i="53"/>
  <c r="Z526" i="55"/>
  <c r="W549" i="55"/>
  <c r="X559" i="55"/>
  <c r="Y571" i="55"/>
  <c r="Z579" i="55"/>
  <c r="X584" i="55"/>
  <c r="U611" i="55"/>
  <c r="Y641" i="55"/>
  <c r="X678" i="55"/>
  <c r="W678" i="55"/>
  <c r="T678" i="55"/>
  <c r="W713" i="55"/>
  <c r="X720" i="55"/>
  <c r="M724" i="55"/>
  <c r="U724" i="55"/>
  <c r="T724" i="55"/>
  <c r="V733" i="55"/>
  <c r="Y733" i="55"/>
  <c r="X733" i="55"/>
  <c r="W733" i="55"/>
  <c r="U733" i="55"/>
  <c r="AA746" i="55"/>
  <c r="Y746" i="55"/>
  <c r="W746" i="55"/>
  <c r="U746" i="55"/>
  <c r="Z777" i="55"/>
  <c r="W803" i="55"/>
  <c r="U823" i="55"/>
  <c r="V826" i="55"/>
  <c r="W916" i="55"/>
  <c r="Z920" i="55"/>
  <c r="W1178" i="55"/>
  <c r="M1255" i="55"/>
  <c r="W1444" i="55"/>
  <c r="AA1558" i="55"/>
  <c r="Z1558" i="55"/>
  <c r="X1558" i="55"/>
  <c r="V1687" i="55"/>
  <c r="U1687" i="55"/>
  <c r="M1783" i="55"/>
  <c r="T1790" i="55"/>
  <c r="V1790" i="55"/>
  <c r="M1790" i="55"/>
  <c r="U708" i="55"/>
  <c r="T708" i="55"/>
  <c r="V708" i="55"/>
  <c r="M708" i="55"/>
  <c r="Y1024" i="55"/>
  <c r="W1024" i="55"/>
  <c r="M1024" i="55"/>
  <c r="V1563" i="55"/>
  <c r="T1563" i="55"/>
  <c r="M1563" i="55"/>
  <c r="W1563" i="55"/>
  <c r="Y30" i="53"/>
  <c r="W249" i="53"/>
  <c r="W826" i="55"/>
  <c r="Y21" i="53"/>
  <c r="M27" i="53"/>
  <c r="Z30" i="53"/>
  <c r="W41" i="53"/>
  <c r="Z58" i="53"/>
  <c r="V87" i="53"/>
  <c r="T93" i="53"/>
  <c r="T105" i="53"/>
  <c r="T139" i="53"/>
  <c r="U157" i="53"/>
  <c r="T157" i="53"/>
  <c r="M157" i="53"/>
  <c r="T181" i="53"/>
  <c r="X185" i="53"/>
  <c r="U221" i="53"/>
  <c r="W243" i="53"/>
  <c r="X249" i="53"/>
  <c r="AA266" i="53"/>
  <c r="AA571" i="55"/>
  <c r="M576" i="55"/>
  <c r="AA584" i="55"/>
  <c r="U588" i="55"/>
  <c r="Y607" i="55"/>
  <c r="AA607" i="55"/>
  <c r="Z607" i="55"/>
  <c r="AA641" i="55"/>
  <c r="T651" i="55"/>
  <c r="M665" i="55"/>
  <c r="Z665" i="55"/>
  <c r="U673" i="55"/>
  <c r="V709" i="55"/>
  <c r="Y713" i="55"/>
  <c r="Z718" i="55"/>
  <c r="Y718" i="55"/>
  <c r="W718" i="55"/>
  <c r="X718" i="55"/>
  <c r="AA720" i="55"/>
  <c r="T771" i="55"/>
  <c r="W783" i="55"/>
  <c r="W823" i="55"/>
  <c r="M848" i="55"/>
  <c r="U856" i="55"/>
  <c r="T881" i="55"/>
  <c r="Z916" i="55"/>
  <c r="U935" i="55"/>
  <c r="X941" i="55"/>
  <c r="W941" i="55"/>
  <c r="Z1095" i="55"/>
  <c r="U1100" i="55"/>
  <c r="Z1175" i="55"/>
  <c r="Y1175" i="55"/>
  <c r="T1175" i="55"/>
  <c r="Y1178" i="55"/>
  <c r="T1184" i="55"/>
  <c r="V1235" i="55"/>
  <c r="Z1316" i="55"/>
  <c r="V1316" i="55"/>
  <c r="Z1413" i="55"/>
  <c r="U1638" i="55"/>
  <c r="AA1638" i="55"/>
  <c r="Z1638" i="55"/>
  <c r="Y1638" i="55"/>
  <c r="AA1783" i="55"/>
  <c r="AA1790" i="55"/>
  <c r="Z14" i="53"/>
  <c r="U214" i="53"/>
  <c r="AA214" i="53"/>
  <c r="Z214" i="53"/>
  <c r="X214" i="53"/>
  <c r="AA1354" i="55"/>
  <c r="Z1354" i="55"/>
  <c r="X1354" i="55"/>
  <c r="W1354" i="55"/>
  <c r="M41" i="53"/>
  <c r="M720" i="55"/>
  <c r="W185" i="53"/>
  <c r="K18" i="52"/>
  <c r="V16" i="53"/>
  <c r="Z21" i="53"/>
  <c r="W37" i="53"/>
  <c r="X41" i="53"/>
  <c r="AA58" i="53"/>
  <c r="V81" i="53"/>
  <c r="X87" i="53"/>
  <c r="U93" i="53"/>
  <c r="U105" i="53"/>
  <c r="Z134" i="53"/>
  <c r="AA152" i="53"/>
  <c r="Z152" i="53"/>
  <c r="P176" i="53"/>
  <c r="V181" i="53"/>
  <c r="Z185" i="53"/>
  <c r="X243" i="53"/>
  <c r="Y249" i="53"/>
  <c r="AA257" i="53"/>
  <c r="Y257" i="53"/>
  <c r="T564" i="55"/>
  <c r="V588" i="55"/>
  <c r="M607" i="55"/>
  <c r="U627" i="55"/>
  <c r="U642" i="55"/>
  <c r="Y642" i="55"/>
  <c r="X642" i="55"/>
  <c r="V642" i="55"/>
  <c r="T642" i="55"/>
  <c r="V673" i="55"/>
  <c r="V678" i="55"/>
  <c r="Y709" i="55"/>
  <c r="Z713" i="55"/>
  <c r="M718" i="55"/>
  <c r="Y721" i="55"/>
  <c r="U721" i="55"/>
  <c r="M721" i="55"/>
  <c r="W724" i="55"/>
  <c r="X746" i="55"/>
  <c r="T765" i="55"/>
  <c r="U771" i="55"/>
  <c r="Z775" i="55"/>
  <c r="X775" i="55"/>
  <c r="W775" i="55"/>
  <c r="T775" i="55"/>
  <c r="M804" i="55"/>
  <c r="X823" i="55"/>
  <c r="W853" i="55"/>
  <c r="W856" i="55"/>
  <c r="V935" i="55"/>
  <c r="U1065" i="55"/>
  <c r="V1100" i="55"/>
  <c r="M1175" i="55"/>
  <c r="Z1178" i="55"/>
  <c r="V1184" i="55"/>
  <c r="W1235" i="55"/>
  <c r="T1241" i="55"/>
  <c r="Y1784" i="55"/>
  <c r="W1784" i="55"/>
  <c r="U1784" i="55"/>
  <c r="T1784" i="55"/>
  <c r="X708" i="55"/>
  <c r="AA1104" i="55"/>
  <c r="Y1104" i="55"/>
  <c r="W1104" i="55"/>
  <c r="AA1678" i="55"/>
  <c r="Z1678" i="55"/>
  <c r="W885" i="55"/>
  <c r="V885" i="55"/>
  <c r="U885" i="55"/>
  <c r="T885" i="55"/>
  <c r="M21" i="53"/>
  <c r="W109" i="53"/>
  <c r="U156" i="53"/>
  <c r="V260" i="53"/>
  <c r="M4" i="54"/>
  <c r="W641" i="55"/>
  <c r="M698" i="55"/>
  <c r="AA698" i="55"/>
  <c r="Y698" i="55"/>
  <c r="X698" i="55"/>
  <c r="W698" i="55"/>
  <c r="V698" i="55"/>
  <c r="V41" i="53"/>
  <c r="AA145" i="53"/>
  <c r="T698" i="55"/>
  <c r="P33" i="45"/>
  <c r="T11" i="53"/>
  <c r="W16" i="53"/>
  <c r="AA21" i="53"/>
  <c r="T27" i="53"/>
  <c r="X37" i="53"/>
  <c r="Y41" i="53"/>
  <c r="T53" i="53"/>
  <c r="Y87" i="53"/>
  <c r="V93" i="53"/>
  <c r="W105" i="53"/>
  <c r="V176" i="53"/>
  <c r="W181" i="53"/>
  <c r="M222" i="53"/>
  <c r="Y243" i="53"/>
  <c r="Z249" i="53"/>
  <c r="V564" i="55"/>
  <c r="M572" i="55"/>
  <c r="X588" i="55"/>
  <c r="M599" i="55"/>
  <c r="Y627" i="55"/>
  <c r="M642" i="55"/>
  <c r="W673" i="55"/>
  <c r="Z679" i="55"/>
  <c r="Y679" i="55"/>
  <c r="X679" i="55"/>
  <c r="W679" i="55"/>
  <c r="V679" i="55"/>
  <c r="T679" i="55"/>
  <c r="AA713" i="55"/>
  <c r="Z724" i="55"/>
  <c r="T733" i="55"/>
  <c r="Z746" i="55"/>
  <c r="U765" i="55"/>
  <c r="V771" i="55"/>
  <c r="M775" i="55"/>
  <c r="Y853" i="55"/>
  <c r="Z856" i="55"/>
  <c r="V1065" i="55"/>
  <c r="M1080" i="55"/>
  <c r="U1101" i="55"/>
  <c r="AA1101" i="55"/>
  <c r="X1101" i="55"/>
  <c r="W1101" i="55"/>
  <c r="V1155" i="55"/>
  <c r="M1155" i="55"/>
  <c r="AA1155" i="55"/>
  <c r="Z1155" i="55"/>
  <c r="Y1155" i="55"/>
  <c r="X1155" i="55"/>
  <c r="W1155" i="55"/>
  <c r="U1155" i="55"/>
  <c r="T1155" i="55"/>
  <c r="AA1184" i="55"/>
  <c r="V1241" i="55"/>
  <c r="AA1280" i="55"/>
  <c r="Z1280" i="55"/>
  <c r="Z1345" i="55"/>
  <c r="V1345" i="55"/>
  <c r="U1345" i="55"/>
  <c r="T1345" i="55"/>
  <c r="M1436" i="55"/>
  <c r="W1436" i="55"/>
  <c r="U1808" i="55"/>
  <c r="W1808" i="55"/>
  <c r="Y1808" i="55"/>
  <c r="X1808" i="55"/>
  <c r="V1808" i="55"/>
  <c r="T1808" i="55"/>
  <c r="M1808" i="55"/>
  <c r="M233" i="53"/>
  <c r="Y233" i="53"/>
  <c r="X233" i="53"/>
  <c r="W233" i="53"/>
  <c r="V233" i="53"/>
  <c r="T233" i="53"/>
  <c r="Z252" i="53"/>
  <c r="U278" i="53"/>
  <c r="AA619" i="55"/>
  <c r="Y619" i="55"/>
  <c r="X619" i="55"/>
  <c r="W619" i="55"/>
  <c r="AA549" i="55"/>
  <c r="Y549" i="55"/>
  <c r="Y591" i="55"/>
  <c r="X644" i="55"/>
  <c r="X686" i="55"/>
  <c r="AA1120" i="55"/>
  <c r="M180" i="53"/>
  <c r="Y205" i="53"/>
  <c r="Z219" i="53"/>
  <c r="Z278" i="53"/>
  <c r="Z584" i="55"/>
  <c r="W584" i="55"/>
  <c r="Y686" i="55"/>
  <c r="Z708" i="55"/>
  <c r="M727" i="55"/>
  <c r="Y655" i="55"/>
  <c r="Z655" i="55"/>
  <c r="Z686" i="55"/>
  <c r="X156" i="53"/>
  <c r="AA579" i="55"/>
  <c r="Z641" i="55"/>
  <c r="X1630" i="55"/>
  <c r="V1630" i="55"/>
  <c r="M1630" i="55"/>
  <c r="U11" i="53"/>
  <c r="Y16" i="53"/>
  <c r="U27" i="53"/>
  <c r="Y37" i="53"/>
  <c r="Z41" i="53"/>
  <c r="V53" i="53"/>
  <c r="Z87" i="53"/>
  <c r="W93" i="53"/>
  <c r="Y152" i="53"/>
  <c r="P166" i="53"/>
  <c r="T172" i="53"/>
  <c r="Y181" i="53"/>
  <c r="T236" i="53"/>
  <c r="Z243" i="53"/>
  <c r="Z257" i="53"/>
  <c r="M528" i="55"/>
  <c r="T528" i="55"/>
  <c r="V528" i="55"/>
  <c r="U528" i="55"/>
  <c r="T560" i="55"/>
  <c r="W564" i="55"/>
  <c r="Z627" i="55"/>
  <c r="T665" i="55"/>
  <c r="M679" i="55"/>
  <c r="Z703" i="55"/>
  <c r="Y703" i="55"/>
  <c r="AA724" i="55"/>
  <c r="Z733" i="55"/>
  <c r="V765" i="55"/>
  <c r="W771" i="55"/>
  <c r="Z779" i="55"/>
  <c r="Y779" i="55"/>
  <c r="X779" i="55"/>
  <c r="V779" i="55"/>
  <c r="M828" i="55"/>
  <c r="V828" i="55"/>
  <c r="U828" i="55"/>
  <c r="T828" i="55"/>
  <c r="Z828" i="55"/>
  <c r="Y828" i="55"/>
  <c r="X828" i="55"/>
  <c r="W828" i="55"/>
  <c r="AA848" i="55"/>
  <c r="AA856" i="55"/>
  <c r="M1026" i="55"/>
  <c r="W1026" i="55"/>
  <c r="T1026" i="55"/>
  <c r="X1065" i="55"/>
  <c r="Y1085" i="55"/>
  <c r="U1085" i="55"/>
  <c r="M1128" i="55"/>
  <c r="AA1128" i="55"/>
  <c r="Z1128" i="55"/>
  <c r="Y1128" i="55"/>
  <c r="M1144" i="55"/>
  <c r="Y1144" i="55"/>
  <c r="W1144" i="55"/>
  <c r="U1144" i="55"/>
  <c r="AA1144" i="55"/>
  <c r="Z1144" i="55"/>
  <c r="U1293" i="55"/>
  <c r="AA1293" i="55"/>
  <c r="Z1293" i="55"/>
  <c r="Y1293" i="55"/>
  <c r="X1293" i="55"/>
  <c r="V1293" i="55"/>
  <c r="T1293" i="55"/>
  <c r="W1293" i="55"/>
  <c r="M1333" i="55"/>
  <c r="AA1333" i="55"/>
  <c r="Z1333" i="55"/>
  <c r="Y1333" i="55"/>
  <c r="X1333" i="55"/>
  <c r="M1345" i="55"/>
  <c r="Y1729" i="55"/>
  <c r="T185" i="53"/>
  <c r="AA185" i="53"/>
  <c r="Y185" i="53"/>
  <c r="X205" i="53"/>
  <c r="Y558" i="55"/>
  <c r="U641" i="55"/>
  <c r="AA14" i="53"/>
  <c r="AA951" i="55"/>
  <c r="Y951" i="55"/>
  <c r="AA1349" i="55"/>
  <c r="Y1349" i="55"/>
  <c r="V1349" i="55"/>
  <c r="AA278" i="53"/>
  <c r="U555" i="55"/>
  <c r="T555" i="55"/>
  <c r="Z555" i="55"/>
  <c r="X555" i="55"/>
  <c r="W555" i="55"/>
  <c r="T783" i="55"/>
  <c r="AA783" i="55"/>
  <c r="Y783" i="55"/>
  <c r="U1192" i="55"/>
  <c r="T1192" i="55"/>
  <c r="W1192" i="55"/>
  <c r="V1192" i="55"/>
  <c r="W1263" i="55"/>
  <c r="U1263" i="55"/>
  <c r="T1413" i="55"/>
  <c r="AA1413" i="55"/>
  <c r="Y1413" i="55"/>
  <c r="X1413" i="55"/>
  <c r="W1413" i="55"/>
  <c r="V1413" i="55"/>
  <c r="M1413" i="55"/>
  <c r="X21" i="53"/>
  <c r="X46" i="53"/>
  <c r="X549" i="55"/>
  <c r="T576" i="55"/>
  <c r="W576" i="55"/>
  <c r="V576" i="55"/>
  <c r="X713" i="55"/>
  <c r="U783" i="55"/>
  <c r="X803" i="55"/>
  <c r="X916" i="55"/>
  <c r="W11" i="53"/>
  <c r="W27" i="53"/>
  <c r="Z37" i="53"/>
  <c r="W53" i="53"/>
  <c r="AA87" i="53"/>
  <c r="X93" i="53"/>
  <c r="M100" i="53"/>
  <c r="AA100" i="53"/>
  <c r="Z100" i="53"/>
  <c r="Y100" i="53"/>
  <c r="X100" i="53"/>
  <c r="V100" i="53"/>
  <c r="T166" i="53"/>
  <c r="V172" i="53"/>
  <c r="AA243" i="53"/>
  <c r="U560" i="55"/>
  <c r="Y564" i="55"/>
  <c r="X576" i="55"/>
  <c r="U604" i="55"/>
  <c r="T604" i="55"/>
  <c r="T607" i="55"/>
  <c r="AA627" i="55"/>
  <c r="W633" i="55"/>
  <c r="T633" i="55"/>
  <c r="U665" i="55"/>
  <c r="Z695" i="55"/>
  <c r="Y695" i="55"/>
  <c r="T699" i="55"/>
  <c r="T707" i="55"/>
  <c r="T718" i="55"/>
  <c r="AA733" i="55"/>
  <c r="X765" i="55"/>
  <c r="X771" i="55"/>
  <c r="Z804" i="55"/>
  <c r="X913" i="55"/>
  <c r="W913" i="55"/>
  <c r="V913" i="55"/>
  <c r="U913" i="55"/>
  <c r="AA913" i="55"/>
  <c r="Y913" i="55"/>
  <c r="Z913" i="55"/>
  <c r="T913" i="55"/>
  <c r="X1080" i="55"/>
  <c r="M1107" i="55"/>
  <c r="AA1107" i="55"/>
  <c r="Z1107" i="55"/>
  <c r="Y1107" i="55"/>
  <c r="X1107" i="55"/>
  <c r="U1107" i="55"/>
  <c r="T1107" i="55"/>
  <c r="M1176" i="55"/>
  <c r="AA1176" i="55"/>
  <c r="Z1176" i="55"/>
  <c r="Y1176" i="55"/>
  <c r="X1176" i="55"/>
  <c r="W1176" i="55"/>
  <c r="V1176" i="55"/>
  <c r="U1176" i="55"/>
  <c r="U1229" i="55"/>
  <c r="V1280" i="55"/>
  <c r="AA1730" i="55"/>
  <c r="Z1730" i="55"/>
  <c r="X1730" i="55"/>
  <c r="V1730" i="55"/>
  <c r="U1730" i="55"/>
  <c r="W1772" i="55"/>
  <c r="X1772" i="55"/>
  <c r="R2" i="54"/>
  <c r="R22" i="54" s="1"/>
  <c r="M758" i="55"/>
  <c r="AA758" i="55"/>
  <c r="Y758" i="55"/>
  <c r="Z758" i="55"/>
  <c r="X758" i="55"/>
  <c r="M823" i="55"/>
  <c r="AA823" i="55"/>
  <c r="Z823" i="55"/>
  <c r="T874" i="55"/>
  <c r="W874" i="55"/>
  <c r="V874" i="55"/>
  <c r="U955" i="55"/>
  <c r="W559" i="55"/>
  <c r="V559" i="55"/>
  <c r="T559" i="55"/>
  <c r="M559" i="55"/>
  <c r="AA1188" i="55"/>
  <c r="Z1188" i="55"/>
  <c r="AA1444" i="55"/>
  <c r="Z1444" i="55"/>
  <c r="M1706" i="55"/>
  <c r="AA1706" i="55"/>
  <c r="Z1706" i="55"/>
  <c r="Y1706" i="55"/>
  <c r="X1706" i="55"/>
  <c r="W1706" i="55"/>
  <c r="U1706" i="55"/>
  <c r="T69" i="53"/>
  <c r="AA174" i="53"/>
  <c r="AA190" i="53"/>
  <c r="V214" i="53"/>
  <c r="M249" i="53"/>
  <c r="X526" i="55"/>
  <c r="M856" i="55"/>
  <c r="Y856" i="55"/>
  <c r="X856" i="55"/>
  <c r="V856" i="55"/>
  <c r="V243" i="53"/>
  <c r="V823" i="55"/>
  <c r="U1349" i="55"/>
  <c r="Y11" i="53"/>
  <c r="Y27" i="53"/>
  <c r="X53" i="53"/>
  <c r="Y93" i="53"/>
  <c r="W136" i="53"/>
  <c r="Y136" i="53"/>
  <c r="V136" i="53"/>
  <c r="X172" i="53"/>
  <c r="AA178" i="53"/>
  <c r="W178" i="53"/>
  <c r="V178" i="53"/>
  <c r="U178" i="53"/>
  <c r="T178" i="53"/>
  <c r="V244" i="53"/>
  <c r="U244" i="53"/>
  <c r="F10" i="49"/>
  <c r="AA564" i="55"/>
  <c r="Y576" i="55"/>
  <c r="Y599" i="55"/>
  <c r="M604" i="55"/>
  <c r="W607" i="55"/>
  <c r="Z624" i="55"/>
  <c r="AA624" i="55"/>
  <c r="Z642" i="55"/>
  <c r="V665" i="55"/>
  <c r="M695" i="55"/>
  <c r="U699" i="55"/>
  <c r="U707" i="55"/>
  <c r="U718" i="55"/>
  <c r="Y765" i="55"/>
  <c r="Y771" i="55"/>
  <c r="V775" i="55"/>
  <c r="M800" i="55"/>
  <c r="M908" i="55"/>
  <c r="AA908" i="55"/>
  <c r="V908" i="55"/>
  <c r="U908" i="55"/>
  <c r="M913" i="55"/>
  <c r="V1101" i="55"/>
  <c r="AA1131" i="55"/>
  <c r="X1131" i="55"/>
  <c r="AA1490" i="55"/>
  <c r="V1490" i="55"/>
  <c r="T1490" i="55"/>
  <c r="W1572" i="55"/>
  <c r="U1572" i="55"/>
  <c r="V1572" i="55"/>
  <c r="Y1612" i="55"/>
  <c r="U1612" i="55"/>
  <c r="M1730" i="55"/>
  <c r="U1758" i="55"/>
  <c r="M1758" i="55"/>
  <c r="Y1758" i="55"/>
  <c r="X1758" i="55"/>
  <c r="M1772" i="55"/>
  <c r="AA1398" i="55"/>
  <c r="Z1398" i="55"/>
  <c r="Y1398" i="55"/>
  <c r="X1398" i="55"/>
  <c r="W1398" i="55"/>
  <c r="U1398" i="55"/>
  <c r="T1398" i="55"/>
  <c r="X1477" i="55"/>
  <c r="W1477" i="55"/>
  <c r="T1477" i="55"/>
  <c r="M1516" i="55"/>
  <c r="U1516" i="55"/>
  <c r="T1516" i="55"/>
  <c r="Z1652" i="55"/>
  <c r="Y1652" i="55"/>
  <c r="X1652" i="55"/>
  <c r="W1652" i="55"/>
  <c r="U1652" i="55"/>
  <c r="T1652" i="55"/>
  <c r="Z1669" i="55"/>
  <c r="W1669" i="55"/>
  <c r="T1250" i="55"/>
  <c r="M1250" i="55"/>
  <c r="AA1250" i="55"/>
  <c r="Z1250" i="55"/>
  <c r="Y1250" i="55"/>
  <c r="V1398" i="55"/>
  <c r="U1671" i="55"/>
  <c r="T1671" i="55"/>
  <c r="M1785" i="55"/>
  <c r="AA1785" i="55"/>
  <c r="U1705" i="55"/>
  <c r="Z1705" i="55"/>
  <c r="X1705" i="55"/>
  <c r="P552" i="59"/>
  <c r="P4" i="62"/>
  <c r="W4" i="62" s="1"/>
  <c r="P32" i="62"/>
  <c r="W32" i="62" s="1"/>
  <c r="Z1121" i="55"/>
  <c r="X1121" i="55"/>
  <c r="W1121" i="55"/>
  <c r="V1163" i="55"/>
  <c r="U1163" i="55"/>
  <c r="T1163" i="55"/>
  <c r="X1205" i="55"/>
  <c r="W1205" i="55"/>
  <c r="V1205" i="55"/>
  <c r="U1205" i="55"/>
  <c r="U1392" i="55"/>
  <c r="T1392" i="55"/>
  <c r="V1392" i="55"/>
  <c r="W1711" i="55"/>
  <c r="V1711" i="55"/>
  <c r="U1711" i="55"/>
  <c r="T1711" i="55"/>
  <c r="AA1711" i="55"/>
  <c r="Z1711" i="55"/>
  <c r="Y1711" i="55"/>
  <c r="X1711" i="55"/>
  <c r="Y1780" i="55"/>
  <c r="X1780" i="55"/>
  <c r="W1780" i="55"/>
  <c r="T1824" i="55"/>
  <c r="X1824" i="55"/>
  <c r="W1824" i="55"/>
  <c r="M1062" i="55"/>
  <c r="Y1062" i="55"/>
  <c r="W1062" i="55"/>
  <c r="V1062" i="55"/>
  <c r="M1121" i="55"/>
  <c r="M1163" i="55"/>
  <c r="M1205" i="55"/>
  <c r="Z1301" i="55"/>
  <c r="V1301" i="55"/>
  <c r="U1301" i="55"/>
  <c r="T1301" i="55"/>
  <c r="M1325" i="55"/>
  <c r="Z1329" i="55"/>
  <c r="Y1329" i="55"/>
  <c r="T1329" i="55"/>
  <c r="M1392" i="55"/>
  <c r="U1437" i="55"/>
  <c r="T1437" i="55"/>
  <c r="AA1437" i="55"/>
  <c r="Z1437" i="55"/>
  <c r="Y1437" i="55"/>
  <c r="Y1660" i="55"/>
  <c r="W1660" i="55"/>
  <c r="V1660" i="55"/>
  <c r="T1660" i="55"/>
  <c r="M1660" i="55"/>
  <c r="M1711" i="55"/>
  <c r="V1756" i="55"/>
  <c r="X1756" i="55"/>
  <c r="U1756" i="55"/>
  <c r="T1756" i="55"/>
  <c r="M1756" i="55"/>
  <c r="AA1763" i="55"/>
  <c r="Z1763" i="55"/>
  <c r="Y1763" i="55"/>
  <c r="M1780" i="55"/>
  <c r="Y1836" i="55"/>
  <c r="W1836" i="55"/>
  <c r="T1836" i="55"/>
  <c r="P262" i="53"/>
  <c r="AA1159" i="55"/>
  <c r="Z1159" i="55"/>
  <c r="T1219" i="55"/>
  <c r="Z1219" i="55"/>
  <c r="Y1219" i="55"/>
  <c r="M1225" i="55"/>
  <c r="Z1225" i="55"/>
  <c r="V1225" i="55"/>
  <c r="T1225" i="55"/>
  <c r="M1329" i="55"/>
  <c r="M1437" i="55"/>
  <c r="W1445" i="55"/>
  <c r="V1445" i="55"/>
  <c r="Z1513" i="55"/>
  <c r="V1574" i="55"/>
  <c r="U1574" i="55"/>
  <c r="Y1589" i="55"/>
  <c r="V1589" i="55"/>
  <c r="AA1752" i="55"/>
  <c r="Y1752" i="55"/>
  <c r="X1752" i="55"/>
  <c r="V1752" i="55"/>
  <c r="U1824" i="55"/>
  <c r="W948" i="55"/>
  <c r="V948" i="55"/>
  <c r="U948" i="55"/>
  <c r="T1062" i="55"/>
  <c r="Z1200" i="55"/>
  <c r="T1205" i="55"/>
  <c r="W1301" i="55"/>
  <c r="W1342" i="55"/>
  <c r="W1350" i="55"/>
  <c r="Y1350" i="55"/>
  <c r="Y1564" i="55"/>
  <c r="Y1570" i="55"/>
  <c r="Z1570" i="55"/>
  <c r="V1570" i="55"/>
  <c r="T1570" i="55"/>
  <c r="Y1756" i="55"/>
  <c r="T1763" i="55"/>
  <c r="Y1824" i="55"/>
  <c r="V124" i="53"/>
  <c r="X267" i="53"/>
  <c r="V835" i="55"/>
  <c r="T839" i="55"/>
  <c r="W858" i="55"/>
  <c r="Y895" i="55"/>
  <c r="W895" i="55"/>
  <c r="Z895" i="55"/>
  <c r="M895" i="55"/>
  <c r="M943" i="55"/>
  <c r="M948" i="55"/>
  <c r="V1006" i="55"/>
  <c r="M1048" i="55"/>
  <c r="U1062" i="55"/>
  <c r="V1121" i="55"/>
  <c r="W1163" i="55"/>
  <c r="M1167" i="55"/>
  <c r="W1201" i="55"/>
  <c r="AA1201" i="55"/>
  <c r="Y1205" i="55"/>
  <c r="X1301" i="55"/>
  <c r="X1342" i="55"/>
  <c r="AA1392" i="55"/>
  <c r="M1507" i="55"/>
  <c r="M1535" i="55"/>
  <c r="M1570" i="55"/>
  <c r="X1629" i="55"/>
  <c r="W1629" i="55"/>
  <c r="V1629" i="55"/>
  <c r="U1629" i="55"/>
  <c r="T1629" i="55"/>
  <c r="T1674" i="55"/>
  <c r="AA1756" i="55"/>
  <c r="U1763" i="55"/>
  <c r="Z1824" i="55"/>
  <c r="Y124" i="53"/>
  <c r="V577" i="55"/>
  <c r="M586" i="55"/>
  <c r="M629" i="55"/>
  <c r="X647" i="55"/>
  <c r="W647" i="55"/>
  <c r="U647" i="55"/>
  <c r="T667" i="55"/>
  <c r="Y729" i="55"/>
  <c r="Z835" i="55"/>
  <c r="U839" i="55"/>
  <c r="AA851" i="55"/>
  <c r="Z851" i="55"/>
  <c r="Y851" i="55"/>
  <c r="X858" i="55"/>
  <c r="T871" i="55"/>
  <c r="AA877" i="55"/>
  <c r="V989" i="55"/>
  <c r="U1041" i="55"/>
  <c r="T1056" i="55"/>
  <c r="X1062" i="55"/>
  <c r="AA1121" i="55"/>
  <c r="Y1126" i="55"/>
  <c r="X1126" i="55"/>
  <c r="M1126" i="55"/>
  <c r="X1163" i="55"/>
  <c r="AA1191" i="55"/>
  <c r="Z1191" i="55"/>
  <c r="Y1191" i="55"/>
  <c r="Z1205" i="55"/>
  <c r="U1219" i="55"/>
  <c r="Y1301" i="55"/>
  <c r="AA1329" i="55"/>
  <c r="V1437" i="55"/>
  <c r="T1500" i="55"/>
  <c r="U1514" i="55"/>
  <c r="U1590" i="55"/>
  <c r="T1590" i="55"/>
  <c r="X1590" i="55"/>
  <c r="X1674" i="55"/>
  <c r="AA1695" i="55"/>
  <c r="Z1695" i="55"/>
  <c r="V1695" i="55"/>
  <c r="T1752" i="55"/>
  <c r="W1763" i="55"/>
  <c r="AA1824" i="55"/>
  <c r="Z124" i="53"/>
  <c r="P10" i="54"/>
  <c r="X10" i="54" s="1"/>
  <c r="V598" i="55"/>
  <c r="T664" i="55"/>
  <c r="W667" i="55"/>
  <c r="Y701" i="55"/>
  <c r="M701" i="55"/>
  <c r="U752" i="55"/>
  <c r="M752" i="55"/>
  <c r="M774" i="55"/>
  <c r="V806" i="55"/>
  <c r="U806" i="55"/>
  <c r="V839" i="55"/>
  <c r="T843" i="55"/>
  <c r="Y858" i="55"/>
  <c r="X878" i="55"/>
  <c r="AA878" i="55"/>
  <c r="Y878" i="55"/>
  <c r="T968" i="55"/>
  <c r="W989" i="55"/>
  <c r="M1007" i="55"/>
  <c r="AA1007" i="55"/>
  <c r="T1013" i="55"/>
  <c r="W1041" i="55"/>
  <c r="U1056" i="55"/>
  <c r="W1112" i="55"/>
  <c r="X1141" i="55"/>
  <c r="T1159" i="55"/>
  <c r="Y1163" i="55"/>
  <c r="M1191" i="55"/>
  <c r="AA1205" i="55"/>
  <c r="V1219" i="55"/>
  <c r="T1302" i="55"/>
  <c r="X1302" i="55"/>
  <c r="W1302" i="55"/>
  <c r="V1302" i="55"/>
  <c r="U1302" i="55"/>
  <c r="V1315" i="55"/>
  <c r="W1343" i="55"/>
  <c r="V1343" i="55"/>
  <c r="W1437" i="55"/>
  <c r="T1507" i="55"/>
  <c r="W1514" i="55"/>
  <c r="T1535" i="55"/>
  <c r="Y1629" i="55"/>
  <c r="X1667" i="55"/>
  <c r="AA1683" i="55"/>
  <c r="X1683" i="55"/>
  <c r="W1683" i="55"/>
  <c r="M1695" i="55"/>
  <c r="U1752" i="55"/>
  <c r="AA1764" i="55"/>
  <c r="Z1764" i="55"/>
  <c r="Y1764" i="55"/>
  <c r="X1764" i="55"/>
  <c r="W1764" i="55"/>
  <c r="V1764" i="55"/>
  <c r="T1764" i="55"/>
  <c r="M1813" i="55"/>
  <c r="T1813" i="55"/>
  <c r="M1825" i="55"/>
  <c r="Y1825" i="55"/>
  <c r="W1825" i="55"/>
  <c r="U664" i="55"/>
  <c r="W839" i="55"/>
  <c r="U843" i="55"/>
  <c r="Y847" i="55"/>
  <c r="AA847" i="55"/>
  <c r="Z847" i="55"/>
  <c r="X847" i="55"/>
  <c r="V943" i="55"/>
  <c r="T948" i="55"/>
  <c r="X989" i="55"/>
  <c r="Z999" i="55"/>
  <c r="Y999" i="55"/>
  <c r="X999" i="55"/>
  <c r="W1099" i="55"/>
  <c r="Z1112" i="55"/>
  <c r="Z1118" i="55"/>
  <c r="Y1118" i="55"/>
  <c r="V1118" i="55"/>
  <c r="U1118" i="55"/>
  <c r="Y1141" i="55"/>
  <c r="U1159" i="55"/>
  <c r="Z1163" i="55"/>
  <c r="Z1196" i="55"/>
  <c r="X1196" i="55"/>
  <c r="W1196" i="55"/>
  <c r="V1196" i="55"/>
  <c r="U1196" i="55"/>
  <c r="AA1196" i="55"/>
  <c r="Y1196" i="55"/>
  <c r="Y1254" i="55"/>
  <c r="V1254" i="55"/>
  <c r="T1254" i="55"/>
  <c r="Y1269" i="55"/>
  <c r="V1269" i="55"/>
  <c r="T1269" i="55"/>
  <c r="M1269" i="55"/>
  <c r="X1283" i="55"/>
  <c r="W1283" i="55"/>
  <c r="V1283" i="55"/>
  <c r="Z1315" i="55"/>
  <c r="M1381" i="55"/>
  <c r="Z1381" i="55"/>
  <c r="Y1381" i="55"/>
  <c r="X1381" i="55"/>
  <c r="W1381" i="55"/>
  <c r="T1381" i="55"/>
  <c r="Y1429" i="55"/>
  <c r="X1429" i="55"/>
  <c r="W1429" i="55"/>
  <c r="V1429" i="55"/>
  <c r="AA1429" i="55"/>
  <c r="T1429" i="55"/>
  <c r="X1437" i="55"/>
  <c r="X1514" i="55"/>
  <c r="U1570" i="55"/>
  <c r="Z1629" i="55"/>
  <c r="Y1757" i="55"/>
  <c r="Z1805" i="55"/>
  <c r="Y1805" i="55"/>
  <c r="V1805" i="55"/>
  <c r="P12" i="56"/>
  <c r="X12" i="56" s="1"/>
  <c r="AA1601" i="55"/>
  <c r="Z1601" i="55"/>
  <c r="X1632" i="55"/>
  <c r="W1632" i="55"/>
  <c r="V1632" i="55"/>
  <c r="AA1725" i="55"/>
  <c r="Z1725" i="55"/>
  <c r="V1735" i="55"/>
  <c r="U1735" i="55"/>
  <c r="T1735" i="55"/>
  <c r="P15" i="58"/>
  <c r="X15" i="58" s="1"/>
  <c r="P24" i="58"/>
  <c r="X24" i="58" s="1"/>
  <c r="AA1139" i="55"/>
  <c r="Z1139" i="55"/>
  <c r="M1207" i="55"/>
  <c r="X1207" i="55"/>
  <c r="W1207" i="55"/>
  <c r="V1207" i="55"/>
  <c r="AA1256" i="55"/>
  <c r="Z1256" i="55"/>
  <c r="AA1422" i="55"/>
  <c r="W1422" i="55"/>
  <c r="V1422" i="55"/>
  <c r="V1510" i="55"/>
  <c r="X1510" i="55"/>
  <c r="W1510" i="55"/>
  <c r="U1510" i="55"/>
  <c r="AA1510" i="55"/>
  <c r="Z1510" i="55"/>
  <c r="Y1510" i="55"/>
  <c r="M1632" i="55"/>
  <c r="AA1833" i="55"/>
  <c r="Y1833" i="55"/>
  <c r="W1833" i="55"/>
  <c r="M1840" i="55"/>
  <c r="AA1840" i="55"/>
  <c r="Z1840" i="55"/>
  <c r="Y1840" i="55"/>
  <c r="W1840" i="55"/>
  <c r="P29" i="60"/>
  <c r="X29" i="60" s="1"/>
  <c r="AA981" i="55"/>
  <c r="Y981" i="55"/>
  <c r="X981" i="55"/>
  <c r="U981" i="55"/>
  <c r="M1168" i="55"/>
  <c r="M1180" i="55"/>
  <c r="X1300" i="55"/>
  <c r="V1300" i="55"/>
  <c r="U1300" i="55"/>
  <c r="T1300" i="55"/>
  <c r="T1307" i="55"/>
  <c r="AA1307" i="55"/>
  <c r="Z1307" i="55"/>
  <c r="Y1307" i="55"/>
  <c r="X1307" i="55"/>
  <c r="W1307" i="55"/>
  <c r="V1307" i="55"/>
  <c r="V1453" i="55"/>
  <c r="U1453" i="55"/>
  <c r="Y1601" i="55"/>
  <c r="M1622" i="55"/>
  <c r="Z1648" i="55"/>
  <c r="T1725" i="55"/>
  <c r="M1765" i="55"/>
  <c r="T1802" i="55"/>
  <c r="M886" i="55"/>
  <c r="AA886" i="55"/>
  <c r="U886" i="55"/>
  <c r="M961" i="55"/>
  <c r="T1069" i="55"/>
  <c r="Y1069" i="55"/>
  <c r="X1069" i="55"/>
  <c r="Z1076" i="55"/>
  <c r="W1076" i="55"/>
  <c r="U1129" i="55"/>
  <c r="T1129" i="55"/>
  <c r="M1136" i="55"/>
  <c r="U1207" i="55"/>
  <c r="M1221" i="55"/>
  <c r="V1221" i="55"/>
  <c r="U1221" i="55"/>
  <c r="T1221" i="55"/>
  <c r="M1227" i="55"/>
  <c r="U1256" i="55"/>
  <c r="W1264" i="55"/>
  <c r="T1264" i="55"/>
  <c r="M1264" i="55"/>
  <c r="AA1317" i="55"/>
  <c r="M1317" i="55"/>
  <c r="V1344" i="55"/>
  <c r="U1344" i="55"/>
  <c r="T1344" i="55"/>
  <c r="M1410" i="55"/>
  <c r="M1442" i="55"/>
  <c r="AA1442" i="55"/>
  <c r="Z1442" i="55"/>
  <c r="Y1442" i="55"/>
  <c r="X1442" i="55"/>
  <c r="W1442" i="55"/>
  <c r="M1453" i="55"/>
  <c r="M1518" i="55"/>
  <c r="M1566" i="55"/>
  <c r="T1632" i="55"/>
  <c r="M1658" i="55"/>
  <c r="M1679" i="55"/>
  <c r="V1719" i="55"/>
  <c r="U1725" i="55"/>
  <c r="W1802" i="55"/>
  <c r="U1840" i="55"/>
  <c r="M854" i="55"/>
  <c r="AA854" i="55"/>
  <c r="Z854" i="55"/>
  <c r="Y854" i="55"/>
  <c r="Z981" i="55"/>
  <c r="T1000" i="55"/>
  <c r="Z1042" i="55"/>
  <c r="AA1057" i="55"/>
  <c r="W1069" i="55"/>
  <c r="AA1076" i="55"/>
  <c r="U1158" i="55"/>
  <c r="W1161" i="55"/>
  <c r="Y1168" i="55"/>
  <c r="W1180" i="55"/>
  <c r="AA1185" i="55"/>
  <c r="V1185" i="55"/>
  <c r="Z1207" i="55"/>
  <c r="W1221" i="55"/>
  <c r="T1227" i="55"/>
  <c r="V1239" i="55"/>
  <c r="X1256" i="55"/>
  <c r="X1264" i="55"/>
  <c r="U1282" i="55"/>
  <c r="Y1300" i="55"/>
  <c r="U1307" i="55"/>
  <c r="AA1336" i="55"/>
  <c r="U1375" i="55"/>
  <c r="U1418" i="55"/>
  <c r="AA1418" i="55"/>
  <c r="T1418" i="55"/>
  <c r="U1422" i="55"/>
  <c r="U1622" i="55"/>
  <c r="T1658" i="55"/>
  <c r="X1673" i="55"/>
  <c r="W1679" i="55"/>
  <c r="Y1719" i="55"/>
  <c r="U1776" i="55"/>
  <c r="Z1797" i="55"/>
  <c r="Y1797" i="55"/>
  <c r="W1797" i="55"/>
  <c r="V1797" i="55"/>
  <c r="Z1802" i="55"/>
  <c r="T795" i="55"/>
  <c r="W814" i="55"/>
  <c r="X821" i="55"/>
  <c r="W821" i="55"/>
  <c r="U821" i="55"/>
  <c r="T886" i="55"/>
  <c r="M957" i="55"/>
  <c r="U957" i="55"/>
  <c r="T957" i="55"/>
  <c r="U1000" i="55"/>
  <c r="Z1021" i="55"/>
  <c r="AA1021" i="55"/>
  <c r="Y1021" i="55"/>
  <c r="U1058" i="55"/>
  <c r="AA1058" i="55"/>
  <c r="Z1058" i="55"/>
  <c r="Y1058" i="55"/>
  <c r="V1114" i="55"/>
  <c r="AA1190" i="55"/>
  <c r="T1190" i="55"/>
  <c r="W1190" i="55"/>
  <c r="V1208" i="55"/>
  <c r="X1208" i="55"/>
  <c r="W1208" i="55"/>
  <c r="X1221" i="55"/>
  <c r="Z1264" i="55"/>
  <c r="Z1282" i="55"/>
  <c r="Z1300" i="55"/>
  <c r="W1317" i="55"/>
  <c r="T1442" i="55"/>
  <c r="AA1453" i="55"/>
  <c r="T1474" i="55"/>
  <c r="X1576" i="55"/>
  <c r="W1576" i="55"/>
  <c r="T1576" i="55"/>
  <c r="Z1598" i="55"/>
  <c r="X1598" i="55"/>
  <c r="W1661" i="55"/>
  <c r="V1661" i="55"/>
  <c r="X1679" i="55"/>
  <c r="W1697" i="55"/>
  <c r="V1697" i="55"/>
  <c r="U1697" i="55"/>
  <c r="T1697" i="55"/>
  <c r="Z1720" i="55"/>
  <c r="Y1720" i="55"/>
  <c r="X1720" i="55"/>
  <c r="T1743" i="55"/>
  <c r="M1766" i="55"/>
  <c r="W1776" i="55"/>
  <c r="M1797" i="55"/>
  <c r="P26" i="56"/>
  <c r="X26" i="56" s="1"/>
  <c r="P546" i="59"/>
  <c r="P45" i="62"/>
  <c r="W45" i="62" s="1"/>
  <c r="P131" i="60"/>
  <c r="X131" i="60" s="1"/>
  <c r="P26" i="61"/>
  <c r="P29" i="61" s="1"/>
  <c r="X29" i="61" s="1"/>
  <c r="Z29" i="61" s="1"/>
  <c r="P113" i="59"/>
  <c r="P27" i="58"/>
  <c r="X27" i="58" s="1"/>
  <c r="X53" i="58"/>
  <c r="P8" i="58"/>
  <c r="X8" i="58" s="1"/>
  <c r="P16" i="58"/>
  <c r="X16" i="58" s="1"/>
  <c r="P79" i="60"/>
  <c r="X79" i="60" s="1"/>
  <c r="P5" i="61"/>
  <c r="X5" i="61" s="1"/>
  <c r="P8" i="61"/>
  <c r="X8" i="61" s="1"/>
  <c r="Y1272" i="55"/>
  <c r="X1272" i="55"/>
  <c r="Z1356" i="55"/>
  <c r="V1356" i="55"/>
  <c r="U1356" i="55"/>
  <c r="T1356" i="55"/>
  <c r="AA1497" i="55"/>
  <c r="Y1497" i="55"/>
  <c r="W1497" i="55"/>
  <c r="V1497" i="55"/>
  <c r="Z1681" i="55"/>
  <c r="U1681" i="55"/>
  <c r="P73" i="60"/>
  <c r="X73" i="60" s="1"/>
  <c r="M926" i="55"/>
  <c r="AA1268" i="55"/>
  <c r="Z1268" i="55"/>
  <c r="Y1268" i="55"/>
  <c r="X1268" i="55"/>
  <c r="U1278" i="55"/>
  <c r="M1278" i="55"/>
  <c r="M1304" i="55"/>
  <c r="Y1304" i="55"/>
  <c r="X1304" i="55"/>
  <c r="W1304" i="55"/>
  <c r="V1304" i="55"/>
  <c r="P1710" i="55"/>
  <c r="P117" i="60"/>
  <c r="X117" i="60" s="1"/>
  <c r="M1268" i="55"/>
  <c r="T1272" i="55"/>
  <c r="AA1356" i="55"/>
  <c r="T1440" i="55"/>
  <c r="V1440" i="55"/>
  <c r="U1440" i="55"/>
  <c r="Y1676" i="55"/>
  <c r="V1676" i="55"/>
  <c r="T1676" i="55"/>
  <c r="M1726" i="55"/>
  <c r="Z1726" i="55"/>
  <c r="Y1726" i="55"/>
  <c r="W1726" i="55"/>
  <c r="U1731" i="55"/>
  <c r="T1731" i="55"/>
  <c r="M1731" i="55"/>
  <c r="M1754" i="55"/>
  <c r="W1809" i="55"/>
  <c r="W1834" i="55"/>
  <c r="T1834" i="55"/>
  <c r="P77" i="60"/>
  <c r="X77" i="60" s="1"/>
  <c r="Q169" i="57"/>
  <c r="P33" i="58"/>
  <c r="X33" i="58" s="1"/>
  <c r="P506" i="59"/>
  <c r="P606" i="59"/>
  <c r="P42" i="60"/>
  <c r="X42" i="60" s="1"/>
  <c r="P609" i="59"/>
  <c r="P129" i="60"/>
  <c r="X129" i="60" s="1"/>
  <c r="P3" i="59"/>
  <c r="P26" i="59"/>
  <c r="P34" i="60"/>
  <c r="X34" i="60" s="1"/>
  <c r="P93" i="60"/>
  <c r="X93" i="60" s="1"/>
  <c r="P7" i="61"/>
  <c r="X7" i="61" s="1"/>
  <c r="P22" i="62"/>
  <c r="W22" i="62" s="1"/>
  <c r="P94" i="60"/>
  <c r="X94" i="60" s="1"/>
  <c r="P50" i="62"/>
  <c r="W50" i="62" s="1"/>
  <c r="F4" i="49"/>
  <c r="P23" i="62"/>
  <c r="W23" i="62" s="1"/>
  <c r="Q252" i="57"/>
  <c r="P127" i="60"/>
  <c r="X127" i="60" s="1"/>
  <c r="P130" i="60"/>
  <c r="X130" i="60" s="1"/>
  <c r="P13" i="62"/>
  <c r="W13" i="62" s="1"/>
  <c r="Q188" i="57"/>
  <c r="M1651" i="55"/>
  <c r="M1659" i="55"/>
  <c r="M1816" i="55"/>
  <c r="N188" i="57"/>
  <c r="P50" i="60"/>
  <c r="X50" i="60" s="1"/>
  <c r="P118" i="60"/>
  <c r="X118" i="60" s="1"/>
  <c r="P24" i="62"/>
  <c r="W24" i="62" s="1"/>
  <c r="P54" i="62"/>
  <c r="W54" i="62" s="1"/>
  <c r="M1494" i="55"/>
  <c r="V1592" i="55"/>
  <c r="T1666" i="55"/>
  <c r="M1761" i="55"/>
  <c r="Z1831" i="55"/>
  <c r="P4" i="60"/>
  <c r="X4" i="60" s="1"/>
  <c r="P35" i="60"/>
  <c r="X35" i="60" s="1"/>
  <c r="P53" i="60"/>
  <c r="X53" i="60" s="1"/>
  <c r="P56" i="60"/>
  <c r="X56" i="60" s="1"/>
  <c r="P84" i="60"/>
  <c r="X84" i="60" s="1"/>
  <c r="V1488" i="55"/>
  <c r="X1533" i="55"/>
  <c r="Z1567" i="55"/>
  <c r="U1587" i="55"/>
  <c r="Y1592" i="55"/>
  <c r="T1599" i="55"/>
  <c r="U1647" i="55"/>
  <c r="T1651" i="55"/>
  <c r="T1655" i="55"/>
  <c r="T1659" i="55"/>
  <c r="W1666" i="55"/>
  <c r="M1694" i="55"/>
  <c r="W1816" i="55"/>
  <c r="AA1831" i="55"/>
  <c r="G692" i="59"/>
  <c r="P12" i="61"/>
  <c r="X12" i="61" s="1"/>
  <c r="F6" i="49"/>
  <c r="U1238" i="55"/>
  <c r="T1326" i="55"/>
  <c r="T1415" i="55"/>
  <c r="M1435" i="55"/>
  <c r="U1450" i="55"/>
  <c r="M1458" i="55"/>
  <c r="Z1533" i="55"/>
  <c r="T1556" i="55"/>
  <c r="AA1567" i="55"/>
  <c r="Z1592" i="55"/>
  <c r="U1599" i="55"/>
  <c r="X1666" i="55"/>
  <c r="M1688" i="55"/>
  <c r="M1811" i="55"/>
  <c r="P40" i="58"/>
  <c r="X40" i="58" s="1"/>
  <c r="P10" i="60"/>
  <c r="X10" i="60" s="1"/>
  <c r="P21" i="60"/>
  <c r="X21" i="60" s="1"/>
  <c r="W175" i="53"/>
  <c r="U235" i="53"/>
  <c r="V247" i="53"/>
  <c r="M71" i="55"/>
  <c r="M300" i="55"/>
  <c r="M524" i="55"/>
  <c r="X547" i="55"/>
  <c r="Z623" i="55"/>
  <c r="AA623" i="55"/>
  <c r="V623" i="55"/>
  <c r="T623" i="55"/>
  <c r="Y626" i="55"/>
  <c r="M626" i="55"/>
  <c r="Y639" i="55"/>
  <c r="AA649" i="55"/>
  <c r="AA739" i="55"/>
  <c r="Z739" i="55"/>
  <c r="Y739" i="55"/>
  <c r="W739" i="55"/>
  <c r="U739" i="55"/>
  <c r="M786" i="55"/>
  <c r="W786" i="55"/>
  <c r="V786" i="55"/>
  <c r="U786" i="55"/>
  <c r="Z786" i="55"/>
  <c r="Y786" i="55"/>
  <c r="X786" i="55"/>
  <c r="T786" i="55"/>
  <c r="AA786" i="55"/>
  <c r="X1626" i="55"/>
  <c r="W122" i="53"/>
  <c r="T272" i="53"/>
  <c r="W75" i="53"/>
  <c r="Z83" i="53"/>
  <c r="V146" i="53"/>
  <c r="X188" i="53"/>
  <c r="M203" i="53"/>
  <c r="Y241" i="53"/>
  <c r="P328" i="55"/>
  <c r="M623" i="55"/>
  <c r="Y863" i="55"/>
  <c r="W863" i="55"/>
  <c r="T863" i="55"/>
  <c r="AA863" i="55"/>
  <c r="Z863" i="55"/>
  <c r="M977" i="55"/>
  <c r="AA977" i="55"/>
  <c r="W977" i="55"/>
  <c r="W1213" i="55"/>
  <c r="U1213" i="55"/>
  <c r="T1213" i="55"/>
  <c r="AA1213" i="55"/>
  <c r="Z1213" i="55"/>
  <c r="X1213" i="55"/>
  <c r="V1213" i="55"/>
  <c r="W1319" i="55"/>
  <c r="U1519" i="55"/>
  <c r="X1519" i="55"/>
  <c r="Z1519" i="55"/>
  <c r="Y1519" i="55"/>
  <c r="W1519" i="55"/>
  <c r="T1519" i="55"/>
  <c r="V1519" i="55"/>
  <c r="AA1519" i="55"/>
  <c r="M1519" i="55"/>
  <c r="Y606" i="55"/>
  <c r="W606" i="55"/>
  <c r="V606" i="55"/>
  <c r="U606" i="55"/>
  <c r="AA7" i="53"/>
  <c r="Z7" i="53"/>
  <c r="M108" i="53"/>
  <c r="U250" i="53"/>
  <c r="M368" i="55"/>
  <c r="P606" i="55"/>
  <c r="AA966" i="55"/>
  <c r="Z966" i="55"/>
  <c r="X966" i="55"/>
  <c r="W966" i="55"/>
  <c r="V966" i="55"/>
  <c r="U966" i="55"/>
  <c r="T606" i="55"/>
  <c r="T12" i="53"/>
  <c r="T61" i="53"/>
  <c r="T258" i="53"/>
  <c r="V7" i="53"/>
  <c r="W19" i="53"/>
  <c r="W57" i="53"/>
  <c r="AA72" i="53"/>
  <c r="X78" i="53"/>
  <c r="P88" i="53"/>
  <c r="W97" i="53"/>
  <c r="U125" i="53"/>
  <c r="U160" i="53"/>
  <c r="U164" i="53"/>
  <c r="T223" i="53"/>
  <c r="V235" i="53"/>
  <c r="W238" i="53"/>
  <c r="Y250" i="53"/>
  <c r="V254" i="53"/>
  <c r="U258" i="53"/>
  <c r="X261" i="53"/>
  <c r="V272" i="53"/>
  <c r="Z547" i="55"/>
  <c r="AA639" i="55"/>
  <c r="W7" i="53"/>
  <c r="W12" i="53"/>
  <c r="X19" i="53"/>
  <c r="W38" i="53"/>
  <c r="U46" i="53"/>
  <c r="AA46" i="53"/>
  <c r="Z46" i="53"/>
  <c r="Y57" i="53"/>
  <c r="X61" i="53"/>
  <c r="X75" i="53"/>
  <c r="Y78" i="53"/>
  <c r="W94" i="53"/>
  <c r="X97" i="53"/>
  <c r="AA113" i="53"/>
  <c r="Y122" i="53"/>
  <c r="V125" i="53"/>
  <c r="Z128" i="53"/>
  <c r="M139" i="53"/>
  <c r="AA144" i="53"/>
  <c r="W144" i="53"/>
  <c r="V144" i="53"/>
  <c r="W146" i="53"/>
  <c r="V154" i="53"/>
  <c r="U154" i="53"/>
  <c r="W160" i="53"/>
  <c r="V164" i="53"/>
  <c r="T167" i="53"/>
  <c r="T173" i="53"/>
  <c r="Y188" i="53"/>
  <c r="T212" i="53"/>
  <c r="V223" i="53"/>
  <c r="W235" i="53"/>
  <c r="X238" i="53"/>
  <c r="Z241" i="53"/>
  <c r="X247" i="53"/>
  <c r="Z250" i="53"/>
  <c r="W254" i="53"/>
  <c r="Z258" i="53"/>
  <c r="AA261" i="53"/>
  <c r="W272" i="53"/>
  <c r="P11" i="54"/>
  <c r="X11" i="54" s="1"/>
  <c r="P306" i="55"/>
  <c r="P312" i="55"/>
  <c r="AA548" i="55"/>
  <c r="Z548" i="55"/>
  <c r="T548" i="55"/>
  <c r="M548" i="55"/>
  <c r="AA611" i="55"/>
  <c r="Z611" i="55"/>
  <c r="Y611" i="55"/>
  <c r="X611" i="55"/>
  <c r="M614" i="55"/>
  <c r="AA614" i="55"/>
  <c r="Z614" i="55"/>
  <c r="Y614" i="55"/>
  <c r="X614" i="55"/>
  <c r="W614" i="55"/>
  <c r="V614" i="55"/>
  <c r="U614" i="55"/>
  <c r="AA744" i="55"/>
  <c r="Y744" i="55"/>
  <c r="W744" i="55"/>
  <c r="V744" i="55"/>
  <c r="U744" i="55"/>
  <c r="T744" i="55"/>
  <c r="M744" i="55"/>
  <c r="Y841" i="55"/>
  <c r="X841" i="55"/>
  <c r="W841" i="55"/>
  <c r="AA841" i="55"/>
  <c r="Z841" i="55"/>
  <c r="V841" i="55"/>
  <c r="M863" i="55"/>
  <c r="V12" i="53"/>
  <c r="Y45" i="53"/>
  <c r="V61" i="53"/>
  <c r="M88" i="53"/>
  <c r="Z113" i="53"/>
  <c r="X122" i="53"/>
  <c r="X128" i="53"/>
  <c r="X176" i="53"/>
  <c r="W176" i="53"/>
  <c r="U176" i="53"/>
  <c r="M206" i="53"/>
  <c r="U229" i="53"/>
  <c r="T229" i="53"/>
  <c r="M229" i="53"/>
  <c r="W247" i="53"/>
  <c r="X7" i="53"/>
  <c r="Z12" i="53"/>
  <c r="Y19" i="53"/>
  <c r="AA39" i="53"/>
  <c r="Z39" i="53"/>
  <c r="AA57" i="53"/>
  <c r="Y75" i="53"/>
  <c r="Z78" i="53"/>
  <c r="T88" i="53"/>
  <c r="U91" i="53"/>
  <c r="AA95" i="53"/>
  <c r="Y95" i="53"/>
  <c r="X95" i="53"/>
  <c r="T98" i="53"/>
  <c r="W98" i="53"/>
  <c r="V98" i="53"/>
  <c r="Z122" i="53"/>
  <c r="M126" i="53"/>
  <c r="AA126" i="53"/>
  <c r="T136" i="53"/>
  <c r="X146" i="53"/>
  <c r="W164" i="53"/>
  <c r="U167" i="53"/>
  <c r="V173" i="53"/>
  <c r="Z188" i="53"/>
  <c r="T203" i="53"/>
  <c r="V212" i="53"/>
  <c r="V229" i="53"/>
  <c r="Y238" i="53"/>
  <c r="AA241" i="53"/>
  <c r="T244" i="53"/>
  <c r="Y247" i="53"/>
  <c r="AA250" i="53"/>
  <c r="X254" i="53"/>
  <c r="X272" i="53"/>
  <c r="T524" i="55"/>
  <c r="AA540" i="55"/>
  <c r="Y540" i="55"/>
  <c r="T540" i="55"/>
  <c r="X569" i="55"/>
  <c r="Z569" i="55"/>
  <c r="AA601" i="55"/>
  <c r="Z601" i="55"/>
  <c r="AA631" i="55"/>
  <c r="X631" i="55"/>
  <c r="M631" i="55"/>
  <c r="X635" i="55"/>
  <c r="Y684" i="55"/>
  <c r="V684" i="55"/>
  <c r="AA684" i="55"/>
  <c r="Z684" i="55"/>
  <c r="X684" i="55"/>
  <c r="U684" i="55"/>
  <c r="T739" i="55"/>
  <c r="U896" i="55"/>
  <c r="T896" i="55"/>
  <c r="Z896" i="55"/>
  <c r="Y896" i="55"/>
  <c r="V896" i="55"/>
  <c r="M896" i="55"/>
  <c r="M940" i="55"/>
  <c r="Y940" i="55"/>
  <c r="AA940" i="55"/>
  <c r="Z940" i="55"/>
  <c r="X940" i="55"/>
  <c r="W940" i="55"/>
  <c r="V940" i="55"/>
  <c r="U940" i="55"/>
  <c r="V1052" i="55"/>
  <c r="Z1052" i="55"/>
  <c r="Y1052" i="55"/>
  <c r="W1214" i="55"/>
  <c r="Y1214" i="55"/>
  <c r="X1214" i="55"/>
  <c r="U1214" i="55"/>
  <c r="T1214" i="55"/>
  <c r="U672" i="55"/>
  <c r="T672" i="55"/>
  <c r="Y672" i="55"/>
  <c r="W672" i="55"/>
  <c r="AA672" i="55"/>
  <c r="Z672" i="55"/>
  <c r="X672" i="55"/>
  <c r="V672" i="55"/>
  <c r="M672" i="55"/>
  <c r="V57" i="53"/>
  <c r="X250" i="53"/>
  <c r="AA78" i="53"/>
  <c r="U88" i="53"/>
  <c r="AA122" i="53"/>
  <c r="T147" i="53"/>
  <c r="U147" i="53"/>
  <c r="V167" i="53"/>
  <c r="W173" i="53"/>
  <c r="Z238" i="53"/>
  <c r="Z247" i="53"/>
  <c r="U524" i="55"/>
  <c r="Z553" i="55"/>
  <c r="AA553" i="55"/>
  <c r="Y553" i="55"/>
  <c r="T561" i="55"/>
  <c r="AA914" i="55"/>
  <c r="V914" i="55"/>
  <c r="Y927" i="55"/>
  <c r="X927" i="55"/>
  <c r="W927" i="55"/>
  <c r="M927" i="55"/>
  <c r="X963" i="55"/>
  <c r="M963" i="55"/>
  <c r="W963" i="55"/>
  <c r="U963" i="55"/>
  <c r="T963" i="55"/>
  <c r="M7" i="53"/>
  <c r="V75" i="53"/>
  <c r="V261" i="53"/>
  <c r="V50" i="53"/>
  <c r="U50" i="53"/>
  <c r="Z75" i="53"/>
  <c r="Y133" i="53"/>
  <c r="X133" i="53"/>
  <c r="X164" i="53"/>
  <c r="AA188" i="53"/>
  <c r="V203" i="53"/>
  <c r="M207" i="53"/>
  <c r="AA207" i="53"/>
  <c r="Z207" i="53"/>
  <c r="X207" i="53"/>
  <c r="W212" i="53"/>
  <c r="Z272" i="53"/>
  <c r="P461" i="55"/>
  <c r="U623" i="55"/>
  <c r="AA635" i="55"/>
  <c r="AA19" i="53"/>
  <c r="M24" i="53"/>
  <c r="M50" i="53"/>
  <c r="AA75" i="53"/>
  <c r="U81" i="53"/>
  <c r="V88" i="53"/>
  <c r="Y91" i="53"/>
  <c r="U95" i="53"/>
  <c r="U98" i="53"/>
  <c r="P126" i="53"/>
  <c r="T129" i="53"/>
  <c r="M133" i="53"/>
  <c r="X136" i="53"/>
  <c r="Y164" i="53"/>
  <c r="W167" i="53"/>
  <c r="U171" i="53"/>
  <c r="AA171" i="53"/>
  <c r="Z171" i="53"/>
  <c r="X171" i="53"/>
  <c r="X173" i="53"/>
  <c r="T176" i="53"/>
  <c r="M196" i="53"/>
  <c r="M199" i="53"/>
  <c r="X203" i="53"/>
  <c r="X212" i="53"/>
  <c r="M221" i="53"/>
  <c r="T221" i="53"/>
  <c r="X229" i="53"/>
  <c r="AA238" i="53"/>
  <c r="M242" i="53"/>
  <c r="AA247" i="53"/>
  <c r="AA272" i="53"/>
  <c r="M279" i="53"/>
  <c r="Z535" i="55"/>
  <c r="M553" i="55"/>
  <c r="V569" i="55"/>
  <c r="W623" i="55"/>
  <c r="U710" i="55"/>
  <c r="AA710" i="55"/>
  <c r="W710" i="55"/>
  <c r="V710" i="55"/>
  <c r="T710" i="55"/>
  <c r="Y710" i="55"/>
  <c r="X710" i="55"/>
  <c r="M710" i="55"/>
  <c r="W876" i="55"/>
  <c r="V876" i="55"/>
  <c r="U876" i="55"/>
  <c r="T876" i="55"/>
  <c r="AA876" i="55"/>
  <c r="X876" i="55"/>
  <c r="M876" i="55"/>
  <c r="M996" i="55"/>
  <c r="Z996" i="55"/>
  <c r="AA996" i="55"/>
  <c r="Y996" i="55"/>
  <c r="U996" i="55"/>
  <c r="X996" i="55"/>
  <c r="U1008" i="55"/>
  <c r="Y1008" i="55"/>
  <c r="AA1008" i="55"/>
  <c r="Z1008" i="55"/>
  <c r="X1008" i="55"/>
  <c r="T1008" i="55"/>
  <c r="W1008" i="55"/>
  <c r="V1008" i="55"/>
  <c r="AA1022" i="55"/>
  <c r="W1022" i="55"/>
  <c r="V1022" i="55"/>
  <c r="U1022" i="55"/>
  <c r="T1022" i="55"/>
  <c r="AA1153" i="55"/>
  <c r="Z1153" i="55"/>
  <c r="X1153" i="55"/>
  <c r="Y1153" i="55"/>
  <c r="W1153" i="55"/>
  <c r="V1153" i="55"/>
  <c r="U1153" i="55"/>
  <c r="T1153" i="55"/>
  <c r="AA254" i="53"/>
  <c r="Y254" i="53"/>
  <c r="U261" i="53"/>
  <c r="W72" i="53"/>
  <c r="U97" i="53"/>
  <c r="Z716" i="55"/>
  <c r="X716" i="55"/>
  <c r="W716" i="55"/>
  <c r="V716" i="55"/>
  <c r="U716" i="55"/>
  <c r="M45" i="53"/>
  <c r="M142" i="53"/>
  <c r="M254" i="53"/>
  <c r="T90" i="53"/>
  <c r="P128" i="53"/>
  <c r="AA15" i="53"/>
  <c r="T15" i="53"/>
  <c r="AA153" i="53"/>
  <c r="T153" i="53"/>
  <c r="T228" i="53"/>
  <c r="W250" i="53"/>
  <c r="AA524" i="55"/>
  <c r="Z524" i="55"/>
  <c r="Y524" i="55"/>
  <c r="V639" i="55"/>
  <c r="M764" i="55"/>
  <c r="X241" i="53"/>
  <c r="Z24" i="53"/>
  <c r="AA86" i="53"/>
  <c r="Y86" i="53"/>
  <c r="Y98" i="53"/>
  <c r="U126" i="53"/>
  <c r="W147" i="53"/>
  <c r="Y167" i="53"/>
  <c r="Y176" i="53"/>
  <c r="M183" i="53"/>
  <c r="T196" i="53"/>
  <c r="Z203" i="53"/>
  <c r="U207" i="53"/>
  <c r="Z229" i="53"/>
  <c r="U236" i="53"/>
  <c r="T242" i="53"/>
  <c r="AA270" i="53"/>
  <c r="Z270" i="53"/>
  <c r="X270" i="53"/>
  <c r="T279" i="53"/>
  <c r="P273" i="55"/>
  <c r="P408" i="55"/>
  <c r="X524" i="55"/>
  <c r="AA569" i="55"/>
  <c r="T572" i="55"/>
  <c r="W583" i="55"/>
  <c r="Y590" i="55"/>
  <c r="T590" i="55"/>
  <c r="AA590" i="55"/>
  <c r="Z590" i="55"/>
  <c r="X590" i="55"/>
  <c r="W590" i="55"/>
  <c r="V590" i="55"/>
  <c r="U590" i="55"/>
  <c r="M594" i="55"/>
  <c r="X601" i="55"/>
  <c r="Y623" i="55"/>
  <c r="V631" i="55"/>
  <c r="AA669" i="55"/>
  <c r="Y669" i="55"/>
  <c r="W669" i="55"/>
  <c r="Z669" i="55"/>
  <c r="X669" i="55"/>
  <c r="V669" i="55"/>
  <c r="U669" i="55"/>
  <c r="T669" i="55"/>
  <c r="M669" i="55"/>
  <c r="Y677" i="55"/>
  <c r="W750" i="55"/>
  <c r="X750" i="55"/>
  <c r="AA750" i="55"/>
  <c r="Y750" i="55"/>
  <c r="V750" i="55"/>
  <c r="U750" i="55"/>
  <c r="T750" i="55"/>
  <c r="T927" i="55"/>
  <c r="Z1372" i="55"/>
  <c r="X1372" i="55"/>
  <c r="W1372" i="55"/>
  <c r="AA1372" i="55"/>
  <c r="Y1372" i="55"/>
  <c r="V1372" i="55"/>
  <c r="T1372" i="55"/>
  <c r="M1372" i="55"/>
  <c r="U1372" i="55"/>
  <c r="M241" i="53"/>
  <c r="X649" i="55"/>
  <c r="W649" i="55"/>
  <c r="V649" i="55"/>
  <c r="U649" i="55"/>
  <c r="T649" i="55"/>
  <c r="M649" i="55"/>
  <c r="Z649" i="55"/>
  <c r="M75" i="53"/>
  <c r="M175" i="53"/>
  <c r="U551" i="55"/>
  <c r="AA551" i="55"/>
  <c r="Z551" i="55"/>
  <c r="Y551" i="55"/>
  <c r="X551" i="55"/>
  <c r="W551" i="55"/>
  <c r="V551" i="55"/>
  <c r="T551" i="55"/>
  <c r="W722" i="55"/>
  <c r="U722" i="55"/>
  <c r="AA722" i="55"/>
  <c r="Z722" i="55"/>
  <c r="Y722" i="55"/>
  <c r="X722" i="55"/>
  <c r="AA160" i="53"/>
  <c r="M160" i="53"/>
  <c r="Y716" i="55"/>
  <c r="U122" i="53"/>
  <c r="V241" i="53"/>
  <c r="V90" i="53"/>
  <c r="T160" i="53"/>
  <c r="V147" i="53"/>
  <c r="Y203" i="53"/>
  <c r="M245" i="53"/>
  <c r="X245" i="53"/>
  <c r="W245" i="53"/>
  <c r="U245" i="53"/>
  <c r="P30" i="55"/>
  <c r="W524" i="55"/>
  <c r="X623" i="55"/>
  <c r="M14" i="53"/>
  <c r="AA24" i="53"/>
  <c r="V28" i="53"/>
  <c r="V39" i="53"/>
  <c r="Y46" i="53"/>
  <c r="V55" i="53"/>
  <c r="W63" i="53"/>
  <c r="X68" i="53"/>
  <c r="M71" i="53"/>
  <c r="W73" i="53"/>
  <c r="T79" i="53"/>
  <c r="AA81" i="53"/>
  <c r="T89" i="53"/>
  <c r="V89" i="53"/>
  <c r="U89" i="53"/>
  <c r="Z95" i="53"/>
  <c r="Z98" i="53"/>
  <c r="U115" i="53"/>
  <c r="T123" i="53"/>
  <c r="V126" i="53"/>
  <c r="Y129" i="53"/>
  <c r="U133" i="53"/>
  <c r="AA136" i="53"/>
  <c r="T140" i="53"/>
  <c r="Y144" i="53"/>
  <c r="X147" i="53"/>
  <c r="AA154" i="53"/>
  <c r="T158" i="53"/>
  <c r="M162" i="53"/>
  <c r="Z167" i="53"/>
  <c r="V171" i="53"/>
  <c r="Z176" i="53"/>
  <c r="T180" i="53"/>
  <c r="V196" i="53"/>
  <c r="M200" i="53"/>
  <c r="AA200" i="53"/>
  <c r="Z200" i="53"/>
  <c r="X200" i="53"/>
  <c r="AA203" i="53"/>
  <c r="V207" i="53"/>
  <c r="V221" i="53"/>
  <c r="AA229" i="53"/>
  <c r="V236" i="53"/>
  <c r="P240" i="53"/>
  <c r="AA240" i="53"/>
  <c r="Z240" i="53"/>
  <c r="X240" i="53"/>
  <c r="U242" i="53"/>
  <c r="T245" i="53"/>
  <c r="V263" i="53"/>
  <c r="M270" i="53"/>
  <c r="P263" i="55"/>
  <c r="V521" i="55"/>
  <c r="T553" i="55"/>
  <c r="X570" i="55"/>
  <c r="W570" i="55"/>
  <c r="V570" i="55"/>
  <c r="U570" i="55"/>
  <c r="V611" i="55"/>
  <c r="Z710" i="55"/>
  <c r="M750" i="55"/>
  <c r="V927" i="55"/>
  <c r="T996" i="55"/>
  <c r="AA1004" i="55"/>
  <c r="Y1004" i="55"/>
  <c r="X1004" i="55"/>
  <c r="V1004" i="55"/>
  <c r="T45" i="53"/>
  <c r="M551" i="55"/>
  <c r="T772" i="55"/>
  <c r="V772" i="55"/>
  <c r="AA772" i="55"/>
  <c r="Z772" i="55"/>
  <c r="W772" i="55"/>
  <c r="U1595" i="55"/>
  <c r="T1595" i="55"/>
  <c r="Y1595" i="55"/>
  <c r="X1595" i="55"/>
  <c r="W1595" i="55"/>
  <c r="V1595" i="55"/>
  <c r="Z1595" i="55"/>
  <c r="AA1595" i="55"/>
  <c r="M19" i="53"/>
  <c r="U247" i="53"/>
  <c r="U228" i="53"/>
  <c r="U39" i="53"/>
  <c r="U55" i="53"/>
  <c r="W95" i="53"/>
  <c r="Z136" i="53"/>
  <c r="W28" i="53"/>
  <c r="X36" i="53"/>
  <c r="W39" i="53"/>
  <c r="W44" i="53"/>
  <c r="V44" i="53"/>
  <c r="W55" i="53"/>
  <c r="X63" i="53"/>
  <c r="Y68" i="53"/>
  <c r="X73" i="53"/>
  <c r="M77" i="53"/>
  <c r="AA77" i="53"/>
  <c r="Z77" i="53"/>
  <c r="U79" i="53"/>
  <c r="W82" i="53"/>
  <c r="V82" i="53"/>
  <c r="T86" i="53"/>
  <c r="AA98" i="53"/>
  <c r="W103" i="53"/>
  <c r="T107" i="53"/>
  <c r="V115" i="53"/>
  <c r="U123" i="53"/>
  <c r="W126" i="53"/>
  <c r="Z129" i="53"/>
  <c r="V133" i="53"/>
  <c r="W140" i="53"/>
  <c r="Z144" i="53"/>
  <c r="Y147" i="53"/>
  <c r="V151" i="53"/>
  <c r="U158" i="53"/>
  <c r="AA167" i="53"/>
  <c r="W171" i="53"/>
  <c r="AA176" i="53"/>
  <c r="V180" i="53"/>
  <c r="T183" i="53"/>
  <c r="U190" i="53"/>
  <c r="X196" i="53"/>
  <c r="W207" i="53"/>
  <c r="W221" i="53"/>
  <c r="U227" i="53"/>
  <c r="U234" i="53"/>
  <c r="AA234" i="53"/>
  <c r="W236" i="53"/>
  <c r="V242" i="53"/>
  <c r="V245" i="53"/>
  <c r="M256" i="53"/>
  <c r="X263" i="53"/>
  <c r="M267" i="53"/>
  <c r="O21" i="54"/>
  <c r="O6" i="52" s="1"/>
  <c r="P7" i="55"/>
  <c r="M263" i="55"/>
  <c r="X521" i="55"/>
  <c r="U553" i="55"/>
  <c r="W556" i="55"/>
  <c r="M570" i="55"/>
  <c r="T605" i="55"/>
  <c r="Y605" i="55"/>
  <c r="M608" i="55"/>
  <c r="W611" i="55"/>
  <c r="T827" i="55"/>
  <c r="AA827" i="55"/>
  <c r="Z827" i="55"/>
  <c r="Y827" i="55"/>
  <c r="M827" i="55"/>
  <c r="X827" i="55"/>
  <c r="V996" i="55"/>
  <c r="U12" i="53"/>
  <c r="Y12" i="53"/>
  <c r="X12" i="53"/>
  <c r="V1319" i="55"/>
  <c r="U1319" i="55"/>
  <c r="T1319" i="55"/>
  <c r="M1319" i="55"/>
  <c r="AA1319" i="55"/>
  <c r="Z1319" i="55"/>
  <c r="Y1319" i="55"/>
  <c r="X1616" i="55"/>
  <c r="AA1616" i="55"/>
  <c r="Z1616" i="55"/>
  <c r="W1616" i="55"/>
  <c r="Y1616" i="55"/>
  <c r="V1616" i="55"/>
  <c r="U1616" i="55"/>
  <c r="T1616" i="55"/>
  <c r="M1616" i="55"/>
  <c r="U238" i="53"/>
  <c r="M1595" i="55"/>
  <c r="V78" i="53"/>
  <c r="T164" i="53"/>
  <c r="U212" i="53"/>
  <c r="Z212" i="53"/>
  <c r="W88" i="53"/>
  <c r="U165" i="53"/>
  <c r="AA165" i="53"/>
  <c r="Y165" i="53"/>
  <c r="P14" i="53"/>
  <c r="X28" i="53"/>
  <c r="X32" i="53"/>
  <c r="W32" i="53"/>
  <c r="X39" i="53"/>
  <c r="X55" i="53"/>
  <c r="Z68" i="53"/>
  <c r="T71" i="53"/>
  <c r="Y73" i="53"/>
  <c r="V79" i="53"/>
  <c r="V86" i="53"/>
  <c r="Y103" i="53"/>
  <c r="U107" i="53"/>
  <c r="W115" i="53"/>
  <c r="X126" i="53"/>
  <c r="AA129" i="53"/>
  <c r="W133" i="53"/>
  <c r="X140" i="53"/>
  <c r="Z147" i="53"/>
  <c r="X151" i="53"/>
  <c r="M155" i="53"/>
  <c r="V158" i="53"/>
  <c r="T162" i="53"/>
  <c r="V165" i="53"/>
  <c r="Y171" i="53"/>
  <c r="W180" i="53"/>
  <c r="U183" i="53"/>
  <c r="V190" i="53"/>
  <c r="Y196" i="53"/>
  <c r="T200" i="53"/>
  <c r="Y207" i="53"/>
  <c r="X221" i="53"/>
  <c r="V227" i="53"/>
  <c r="M234" i="53"/>
  <c r="X236" i="53"/>
  <c r="T240" i="53"/>
  <c r="W242" i="53"/>
  <c r="Y245" i="53"/>
  <c r="T270" i="53"/>
  <c r="Z521" i="55"/>
  <c r="Y532" i="55"/>
  <c r="V553" i="55"/>
  <c r="AA557" i="55"/>
  <c r="Z557" i="55"/>
  <c r="X557" i="55"/>
  <c r="V557" i="55"/>
  <c r="U557" i="55"/>
  <c r="W591" i="55"/>
  <c r="V591" i="55"/>
  <c r="M591" i="55"/>
  <c r="T594" i="55"/>
  <c r="W996" i="55"/>
  <c r="M609" i="55"/>
  <c r="AA609" i="55"/>
  <c r="Y609" i="55"/>
  <c r="X609" i="55"/>
  <c r="W609" i="55"/>
  <c r="V609" i="55"/>
  <c r="U609" i="55"/>
  <c r="T609" i="55"/>
  <c r="P8" i="54"/>
  <c r="X8" i="54" s="1"/>
  <c r="T238" i="53"/>
  <c r="T241" i="53"/>
  <c r="T247" i="53"/>
  <c r="M258" i="53"/>
  <c r="T261" i="53"/>
  <c r="U75" i="53"/>
  <c r="U90" i="53"/>
  <c r="T128" i="53"/>
  <c r="AA592" i="55"/>
  <c r="Z592" i="55"/>
  <c r="X592" i="55"/>
  <c r="V592" i="55"/>
  <c r="U592" i="55"/>
  <c r="M153" i="53"/>
  <c r="V911" i="55"/>
  <c r="U911" i="55"/>
  <c r="V1059" i="55"/>
  <c r="AA1059" i="55"/>
  <c r="AA1148" i="55"/>
  <c r="U1148" i="55"/>
  <c r="Z1148" i="55"/>
  <c r="Y1148" i="55"/>
  <c r="X1148" i="55"/>
  <c r="M1148" i="55"/>
  <c r="W1148" i="55"/>
  <c r="V1148" i="55"/>
  <c r="X129" i="53"/>
  <c r="T14" i="53"/>
  <c r="T21" i="53"/>
  <c r="Y28" i="53"/>
  <c r="M32" i="53"/>
  <c r="U37" i="53"/>
  <c r="V37" i="53"/>
  <c r="T37" i="53"/>
  <c r="Y39" i="53"/>
  <c r="X44" i="53"/>
  <c r="U52" i="53"/>
  <c r="Y55" i="53"/>
  <c r="AA68" i="53"/>
  <c r="V71" i="53"/>
  <c r="Z73" i="53"/>
  <c r="T77" i="53"/>
  <c r="W79" i="53"/>
  <c r="W86" i="53"/>
  <c r="X89" i="53"/>
  <c r="U96" i="53"/>
  <c r="V107" i="53"/>
  <c r="R110" i="53"/>
  <c r="X115" i="53"/>
  <c r="T124" i="53"/>
  <c r="X124" i="53"/>
  <c r="W124" i="53"/>
  <c r="Y126" i="53"/>
  <c r="T130" i="53"/>
  <c r="X130" i="53"/>
  <c r="Z133" i="53"/>
  <c r="AA147" i="53"/>
  <c r="Y151" i="53"/>
  <c r="W158" i="53"/>
  <c r="W165" i="53"/>
  <c r="X180" i="53"/>
  <c r="V183" i="53"/>
  <c r="AA187" i="53"/>
  <c r="Z187" i="53"/>
  <c r="W190" i="53"/>
  <c r="Z196" i="53"/>
  <c r="U200" i="53"/>
  <c r="M214" i="53"/>
  <c r="Y221" i="53"/>
  <c r="W227" i="53"/>
  <c r="Y236" i="53"/>
  <c r="U240" i="53"/>
  <c r="Y242" i="53"/>
  <c r="Z245" i="53"/>
  <c r="T256" i="53"/>
  <c r="P267" i="53"/>
  <c r="U270" i="53"/>
  <c r="T522" i="55"/>
  <c r="Z522" i="55"/>
  <c r="AA522" i="55"/>
  <c r="Y522" i="55"/>
  <c r="X522" i="55"/>
  <c r="W522" i="55"/>
  <c r="U522" i="55"/>
  <c r="V526" i="55"/>
  <c r="M526" i="55"/>
  <c r="W553" i="55"/>
  <c r="AA581" i="55"/>
  <c r="U581" i="55"/>
  <c r="Z581" i="55"/>
  <c r="Y581" i="55"/>
  <c r="X581" i="55"/>
  <c r="W581" i="55"/>
  <c r="V581" i="55"/>
  <c r="V603" i="55"/>
  <c r="Y603" i="55"/>
  <c r="M603" i="55"/>
  <c r="AA644" i="55"/>
  <c r="U644" i="55"/>
  <c r="Y644" i="55"/>
  <c r="W644" i="55"/>
  <c r="T644" i="55"/>
  <c r="Z750" i="55"/>
  <c r="AA833" i="55"/>
  <c r="V833" i="55"/>
  <c r="T833" i="55"/>
  <c r="M833" i="55"/>
  <c r="W121" i="53"/>
  <c r="U121" i="53"/>
  <c r="V19" i="53"/>
  <c r="U19" i="53"/>
  <c r="W61" i="53"/>
  <c r="Z61" i="53"/>
  <c r="Y61" i="53"/>
  <c r="Z609" i="55"/>
  <c r="AA791" i="55"/>
  <c r="Z791" i="55"/>
  <c r="Y791" i="55"/>
  <c r="V791" i="55"/>
  <c r="X791" i="55"/>
  <c r="U791" i="55"/>
  <c r="T791" i="55"/>
  <c r="M791" i="55"/>
  <c r="T7" i="53"/>
  <c r="U45" i="53"/>
  <c r="T78" i="53"/>
  <c r="M223" i="53"/>
  <c r="T254" i="53"/>
  <c r="M15" i="53"/>
  <c r="M140" i="53"/>
  <c r="V140" i="53"/>
  <c r="U140" i="53"/>
  <c r="Y212" i="53"/>
  <c r="U594" i="55"/>
  <c r="Z594" i="55"/>
  <c r="AA594" i="55"/>
  <c r="T133" i="53"/>
  <c r="M11" i="53"/>
  <c r="U14" i="53"/>
  <c r="Z17" i="53"/>
  <c r="U21" i="53"/>
  <c r="W26" i="53"/>
  <c r="AA26" i="53"/>
  <c r="Z28" i="53"/>
  <c r="M37" i="53"/>
  <c r="Y44" i="53"/>
  <c r="Z55" i="53"/>
  <c r="W69" i="53"/>
  <c r="AA69" i="53"/>
  <c r="W71" i="53"/>
  <c r="U77" i="53"/>
  <c r="X79" i="53"/>
  <c r="T82" i="53"/>
  <c r="Y89" i="53"/>
  <c r="W96" i="53"/>
  <c r="W107" i="53"/>
  <c r="Y115" i="53"/>
  <c r="Z126" i="53"/>
  <c r="AA133" i="53"/>
  <c r="M138" i="53"/>
  <c r="Z140" i="53"/>
  <c r="U145" i="53"/>
  <c r="Z151" i="53"/>
  <c r="T155" i="53"/>
  <c r="X158" i="53"/>
  <c r="W163" i="53"/>
  <c r="AA163" i="53"/>
  <c r="Z163" i="53"/>
  <c r="X163" i="53"/>
  <c r="X165" i="53"/>
  <c r="M172" i="53"/>
  <c r="W183" i="53"/>
  <c r="M187" i="53"/>
  <c r="X190" i="53"/>
  <c r="AA196" i="53"/>
  <c r="V200" i="53"/>
  <c r="T205" i="53"/>
  <c r="U205" i="53"/>
  <c r="Z221" i="53"/>
  <c r="X227" i="53"/>
  <c r="T234" i="53"/>
  <c r="Z236" i="53"/>
  <c r="V240" i="53"/>
  <c r="AA245" i="53"/>
  <c r="X265" i="53"/>
  <c r="AA265" i="53"/>
  <c r="Y265" i="53"/>
  <c r="T267" i="53"/>
  <c r="V270" i="53"/>
  <c r="M522" i="55"/>
  <c r="AA529" i="55"/>
  <c r="Z529" i="55"/>
  <c r="Y529" i="55"/>
  <c r="X529" i="55"/>
  <c r="M533" i="55"/>
  <c r="X553" i="55"/>
  <c r="M581" i="55"/>
  <c r="W594" i="55"/>
  <c r="U605" i="55"/>
  <c r="T608" i="55"/>
  <c r="M644" i="55"/>
  <c r="W827" i="55"/>
  <c r="W984" i="55"/>
  <c r="Y984" i="55"/>
  <c r="X984" i="55"/>
  <c r="T984" i="55"/>
  <c r="M984" i="55"/>
  <c r="Z984" i="55"/>
  <c r="Z1028" i="55"/>
  <c r="Y1028" i="55"/>
  <c r="W1028" i="55"/>
  <c r="U1028" i="55"/>
  <c r="AA1028" i="55"/>
  <c r="W1073" i="55"/>
  <c r="V1073" i="55"/>
  <c r="AA1073" i="55"/>
  <c r="Z1073" i="55"/>
  <c r="T1073" i="55"/>
  <c r="M1073" i="55"/>
  <c r="Y1073" i="55"/>
  <c r="X1073" i="55"/>
  <c r="U1073" i="55"/>
  <c r="W45" i="53"/>
  <c r="U254" i="53"/>
  <c r="M107" i="53"/>
  <c r="M165" i="53"/>
  <c r="F12" i="49"/>
  <c r="V14" i="53"/>
  <c r="AA17" i="53"/>
  <c r="AA28" i="53"/>
  <c r="T32" i="53"/>
  <c r="Z44" i="53"/>
  <c r="AA55" i="53"/>
  <c r="V60" i="53"/>
  <c r="M65" i="53"/>
  <c r="AA65" i="53"/>
  <c r="X71" i="53"/>
  <c r="V77" i="53"/>
  <c r="U82" i="53"/>
  <c r="Z89" i="53"/>
  <c r="X96" i="53"/>
  <c r="X107" i="53"/>
  <c r="Z115" i="53"/>
  <c r="U124" i="53"/>
  <c r="AA140" i="53"/>
  <c r="W145" i="53"/>
  <c r="AA151" i="53"/>
  <c r="Y158" i="53"/>
  <c r="Z165" i="53"/>
  <c r="U181" i="53"/>
  <c r="Z181" i="53"/>
  <c r="X183" i="53"/>
  <c r="Y190" i="53"/>
  <c r="W200" i="53"/>
  <c r="T214" i="53"/>
  <c r="AA221" i="53"/>
  <c r="Y227" i="53"/>
  <c r="V234" i="53"/>
  <c r="W240" i="53"/>
  <c r="V267" i="53"/>
  <c r="W270" i="53"/>
  <c r="P229" i="55"/>
  <c r="T591" i="55"/>
  <c r="X594" i="55"/>
  <c r="V605" i="55"/>
  <c r="U608" i="55"/>
  <c r="X621" i="55"/>
  <c r="AA621" i="55"/>
  <c r="Z621" i="55"/>
  <c r="Y621" i="55"/>
  <c r="W621" i="55"/>
  <c r="V621" i="55"/>
  <c r="U621" i="55"/>
  <c r="T621" i="55"/>
  <c r="W671" i="55"/>
  <c r="AA671" i="55"/>
  <c r="Z671" i="55"/>
  <c r="Y671" i="55"/>
  <c r="X671" i="55"/>
  <c r="U671" i="55"/>
  <c r="AA816" i="55"/>
  <c r="Y816" i="55"/>
  <c r="M816" i="55"/>
  <c r="V904" i="55"/>
  <c r="AA904" i="55"/>
  <c r="X904" i="55"/>
  <c r="W904" i="55"/>
  <c r="AA1079" i="55"/>
  <c r="Z1079" i="55"/>
  <c r="W1079" i="55"/>
  <c r="V1079" i="55"/>
  <c r="U1079" i="55"/>
  <c r="T1079" i="55"/>
  <c r="X1094" i="55"/>
  <c r="W1094" i="55"/>
  <c r="V1094" i="55"/>
  <c r="U1094" i="55"/>
  <c r="M1094" i="55"/>
  <c r="Z1094" i="55"/>
  <c r="Y1094" i="55"/>
  <c r="Z261" i="53"/>
  <c r="Y261" i="53"/>
  <c r="W261" i="53"/>
  <c r="M639" i="55"/>
  <c r="X639" i="55"/>
  <c r="Z639" i="55"/>
  <c r="W639" i="55"/>
  <c r="U639" i="55"/>
  <c r="V113" i="53"/>
  <c r="X113" i="53"/>
  <c r="W113" i="53"/>
  <c r="M72" i="53"/>
  <c r="V188" i="53"/>
  <c r="U188" i="53"/>
  <c r="Y113" i="53"/>
  <c r="V238" i="53"/>
  <c r="Y7" i="53"/>
  <c r="T55" i="53"/>
  <c r="X167" i="53"/>
  <c r="Z536" i="55"/>
  <c r="X536" i="55"/>
  <c r="U536" i="55"/>
  <c r="T28" i="53"/>
  <c r="Y71" i="53"/>
  <c r="U80" i="53"/>
  <c r="M80" i="53"/>
  <c r="AA105" i="53"/>
  <c r="Z105" i="53"/>
  <c r="AA115" i="53"/>
  <c r="X145" i="53"/>
  <c r="T156" i="53"/>
  <c r="AA156" i="53"/>
  <c r="Y156" i="53"/>
  <c r="Z158" i="53"/>
  <c r="Z190" i="53"/>
  <c r="Y200" i="53"/>
  <c r="Z227" i="53"/>
  <c r="W234" i="53"/>
  <c r="Y240" i="53"/>
  <c r="Y270" i="53"/>
  <c r="T526" i="55"/>
  <c r="U591" i="55"/>
  <c r="Y594" i="55"/>
  <c r="W603" i="55"/>
  <c r="W605" i="55"/>
  <c r="M621" i="55"/>
  <c r="M625" i="55"/>
  <c r="U691" i="55"/>
  <c r="AA691" i="55"/>
  <c r="Z691" i="55"/>
  <c r="Y691" i="55"/>
  <c r="X691" i="55"/>
  <c r="W691" i="55"/>
  <c r="Y833" i="55"/>
  <c r="M1079" i="55"/>
  <c r="X534" i="55"/>
  <c r="AA655" i="55"/>
  <c r="AA742" i="55"/>
  <c r="Y742" i="55"/>
  <c r="X742" i="55"/>
  <c r="W742" i="55"/>
  <c r="U742" i="55"/>
  <c r="T742" i="55"/>
  <c r="Z796" i="55"/>
  <c r="Y796" i="55"/>
  <c r="X796" i="55"/>
  <c r="Y800" i="55"/>
  <c r="W800" i="55"/>
  <c r="AA821" i="55"/>
  <c r="Z821" i="55"/>
  <c r="Y821" i="55"/>
  <c r="T821" i="55"/>
  <c r="M844" i="55"/>
  <c r="T844" i="55"/>
  <c r="AA844" i="55"/>
  <c r="P185" i="55"/>
  <c r="Y575" i="55"/>
  <c r="Z575" i="55"/>
  <c r="U586" i="55"/>
  <c r="AA598" i="55"/>
  <c r="T598" i="55"/>
  <c r="M657" i="55"/>
  <c r="U657" i="55"/>
  <c r="T680" i="55"/>
  <c r="M680" i="55"/>
  <c r="U796" i="55"/>
  <c r="AA801" i="55"/>
  <c r="Z801" i="55"/>
  <c r="Y801" i="55"/>
  <c r="X801" i="55"/>
  <c r="Y804" i="55"/>
  <c r="W804" i="55"/>
  <c r="V804" i="55"/>
  <c r="U804" i="55"/>
  <c r="Z807" i="55"/>
  <c r="Y807" i="55"/>
  <c r="V821" i="55"/>
  <c r="W844" i="55"/>
  <c r="Z848" i="55"/>
  <c r="Y848" i="55"/>
  <c r="X848" i="55"/>
  <c r="V848" i="55"/>
  <c r="U848" i="55"/>
  <c r="T848" i="55"/>
  <c r="Z878" i="55"/>
  <c r="AA883" i="55"/>
  <c r="Z883" i="55"/>
  <c r="Y883" i="55"/>
  <c r="X883" i="55"/>
  <c r="W883" i="55"/>
  <c r="V883" i="55"/>
  <c r="U920" i="55"/>
  <c r="Y920" i="55"/>
  <c r="X920" i="55"/>
  <c r="W920" i="55"/>
  <c r="V920" i="55"/>
  <c r="M1401" i="55"/>
  <c r="X1401" i="55"/>
  <c r="W1401" i="55"/>
  <c r="V1401" i="55"/>
  <c r="T1401" i="55"/>
  <c r="Z1401" i="55"/>
  <c r="AA1401" i="55"/>
  <c r="Y1401" i="55"/>
  <c r="Q174" i="57"/>
  <c r="N174" i="57"/>
  <c r="AA730" i="55"/>
  <c r="Z730" i="55"/>
  <c r="Y730" i="55"/>
  <c r="V740" i="55"/>
  <c r="X740" i="55"/>
  <c r="W740" i="55"/>
  <c r="T740" i="55"/>
  <c r="M761" i="55"/>
  <c r="Y761" i="55"/>
  <c r="X761" i="55"/>
  <c r="W761" i="55"/>
  <c r="M859" i="55"/>
  <c r="Y859" i="55"/>
  <c r="X859" i="55"/>
  <c r="W859" i="55"/>
  <c r="Z859" i="55"/>
  <c r="M890" i="55"/>
  <c r="V890" i="55"/>
  <c r="AA890" i="55"/>
  <c r="X970" i="55"/>
  <c r="W970" i="55"/>
  <c r="U970" i="55"/>
  <c r="AA970" i="55"/>
  <c r="Z970" i="55"/>
  <c r="Y970" i="55"/>
  <c r="X1033" i="55"/>
  <c r="Y1033" i="55"/>
  <c r="W1033" i="55"/>
  <c r="V1033" i="55"/>
  <c r="M1033" i="55"/>
  <c r="M740" i="55"/>
  <c r="Y1509" i="55"/>
  <c r="W1509" i="55"/>
  <c r="V1509" i="55"/>
  <c r="U1509" i="55"/>
  <c r="T1509" i="55"/>
  <c r="AA1509" i="55"/>
  <c r="X1509" i="55"/>
  <c r="M1509" i="55"/>
  <c r="Z1509" i="55"/>
  <c r="M688" i="55"/>
  <c r="X688" i="55"/>
  <c r="W688" i="55"/>
  <c r="V688" i="55"/>
  <c r="M705" i="55"/>
  <c r="Y705" i="55"/>
  <c r="X705" i="55"/>
  <c r="W705" i="55"/>
  <c r="V705" i="55"/>
  <c r="M781" i="55"/>
  <c r="Z781" i="55"/>
  <c r="Y781" i="55"/>
  <c r="X781" i="55"/>
  <c r="U781" i="55"/>
  <c r="T781" i="55"/>
  <c r="M905" i="55"/>
  <c r="AA905" i="55"/>
  <c r="Z905" i="55"/>
  <c r="Y905" i="55"/>
  <c r="V905" i="55"/>
  <c r="U905" i="55"/>
  <c r="T905" i="55"/>
  <c r="T1033" i="55"/>
  <c r="W1089" i="55"/>
  <c r="M1089" i="55"/>
  <c r="M1193" i="55"/>
  <c r="Z1193" i="55"/>
  <c r="U1193" i="55"/>
  <c r="Y1193" i="55"/>
  <c r="V1193" i="55"/>
  <c r="V1231" i="55"/>
  <c r="T1231" i="55"/>
  <c r="Z1231" i="55"/>
  <c r="W1231" i="55"/>
  <c r="T1273" i="55"/>
  <c r="M1273" i="55"/>
  <c r="Z1362" i="55"/>
  <c r="W1362" i="55"/>
  <c r="V1362" i="55"/>
  <c r="T1362" i="55"/>
  <c r="M1362" i="55"/>
  <c r="U637" i="55"/>
  <c r="X637" i="55"/>
  <c r="M637" i="55"/>
  <c r="M663" i="55"/>
  <c r="AA697" i="55"/>
  <c r="M697" i="55"/>
  <c r="Z697" i="55"/>
  <c r="T697" i="55"/>
  <c r="X730" i="55"/>
  <c r="T761" i="55"/>
  <c r="AA778" i="55"/>
  <c r="Z778" i="55"/>
  <c r="U778" i="55"/>
  <c r="T778" i="55"/>
  <c r="T787" i="55"/>
  <c r="V814" i="55"/>
  <c r="Y836" i="55"/>
  <c r="X836" i="55"/>
  <c r="W836" i="55"/>
  <c r="Z845" i="55"/>
  <c r="W845" i="55"/>
  <c r="V845" i="55"/>
  <c r="U845" i="55"/>
  <c r="T845" i="55"/>
  <c r="T859" i="55"/>
  <c r="AA887" i="55"/>
  <c r="U887" i="55"/>
  <c r="X887" i="55"/>
  <c r="T890" i="55"/>
  <c r="U1033" i="55"/>
  <c r="V1064" i="55"/>
  <c r="U1064" i="55"/>
  <c r="AA1064" i="55"/>
  <c r="Z1064" i="55"/>
  <c r="M1064" i="55"/>
  <c r="Y1064" i="55"/>
  <c r="T1064" i="55"/>
  <c r="P205" i="55"/>
  <c r="V575" i="55"/>
  <c r="V629" i="55"/>
  <c r="X651" i="55"/>
  <c r="X657" i="55"/>
  <c r="Y675" i="55"/>
  <c r="Y688" i="55"/>
  <c r="T705" i="55"/>
  <c r="T728" i="55"/>
  <c r="M728" i="55"/>
  <c r="Z740" i="55"/>
  <c r="V761" i="55"/>
  <c r="V781" i="55"/>
  <c r="Z808" i="55"/>
  <c r="X814" i="55"/>
  <c r="M849" i="55"/>
  <c r="Y849" i="55"/>
  <c r="V859" i="55"/>
  <c r="W871" i="55"/>
  <c r="W890" i="55"/>
  <c r="AA894" i="55"/>
  <c r="X894" i="55"/>
  <c r="W894" i="55"/>
  <c r="V894" i="55"/>
  <c r="U894" i="55"/>
  <c r="T894" i="55"/>
  <c r="W905" i="55"/>
  <c r="T945" i="55"/>
  <c r="AA1033" i="55"/>
  <c r="U1055" i="55"/>
  <c r="T1055" i="55"/>
  <c r="W1064" i="55"/>
  <c r="Z1070" i="55"/>
  <c r="Y1070" i="55"/>
  <c r="AA1070" i="55"/>
  <c r="X1070" i="55"/>
  <c r="V1070" i="55"/>
  <c r="U1070" i="55"/>
  <c r="T1143" i="55"/>
  <c r="M1143" i="55"/>
  <c r="V1143" i="55"/>
  <c r="Y1143" i="55"/>
  <c r="X1143" i="55"/>
  <c r="W1143" i="55"/>
  <c r="U1143" i="55"/>
  <c r="X1206" i="55"/>
  <c r="U1206" i="55"/>
  <c r="T1206" i="55"/>
  <c r="AA1362" i="55"/>
  <c r="AA568" i="55"/>
  <c r="X568" i="55"/>
  <c r="M573" i="55"/>
  <c r="AA573" i="55"/>
  <c r="U573" i="55"/>
  <c r="M624" i="55"/>
  <c r="Y624" i="55"/>
  <c r="T637" i="55"/>
  <c r="T663" i="55"/>
  <c r="AA675" i="55"/>
  <c r="Z688" i="55"/>
  <c r="U697" i="55"/>
  <c r="U705" i="55"/>
  <c r="X714" i="55"/>
  <c r="AA714" i="55"/>
  <c r="T714" i="55"/>
  <c r="AA740" i="55"/>
  <c r="Z761" i="55"/>
  <c r="W781" i="55"/>
  <c r="M785" i="55"/>
  <c r="W801" i="55"/>
  <c r="AA814" i="55"/>
  <c r="AA837" i="55"/>
  <c r="Z837" i="55"/>
  <c r="Y837" i="55"/>
  <c r="AA857" i="55"/>
  <c r="Z857" i="55"/>
  <c r="Y857" i="55"/>
  <c r="V857" i="55"/>
  <c r="AA859" i="55"/>
  <c r="X890" i="55"/>
  <c r="M897" i="55"/>
  <c r="Y902" i="55"/>
  <c r="AA902" i="55"/>
  <c r="T902" i="55"/>
  <c r="V902" i="55"/>
  <c r="U902" i="55"/>
  <c r="M902" i="55"/>
  <c r="X905" i="55"/>
  <c r="V945" i="55"/>
  <c r="U954" i="55"/>
  <c r="T954" i="55"/>
  <c r="M954" i="55"/>
  <c r="X954" i="55"/>
  <c r="M1055" i="55"/>
  <c r="X1064" i="55"/>
  <c r="M1070" i="55"/>
  <c r="P252" i="53"/>
  <c r="Q21" i="54"/>
  <c r="Q6" i="52" s="1"/>
  <c r="P513" i="55"/>
  <c r="M534" i="55"/>
  <c r="M566" i="55"/>
  <c r="X566" i="55"/>
  <c r="M568" i="55"/>
  <c r="X575" i="55"/>
  <c r="Y629" i="55"/>
  <c r="V637" i="55"/>
  <c r="M652" i="55"/>
  <c r="Z652" i="55"/>
  <c r="M655" i="55"/>
  <c r="Z657" i="55"/>
  <c r="Y663" i="55"/>
  <c r="AA688" i="55"/>
  <c r="V697" i="55"/>
  <c r="Z705" i="55"/>
  <c r="AA761" i="55"/>
  <c r="V778" i="55"/>
  <c r="AA781" i="55"/>
  <c r="AA798" i="55"/>
  <c r="Y798" i="55"/>
  <c r="Z802" i="55"/>
  <c r="Y802" i="55"/>
  <c r="U815" i="55"/>
  <c r="T815" i="55"/>
  <c r="V815" i="55"/>
  <c r="M815" i="55"/>
  <c r="AA845" i="55"/>
  <c r="AA860" i="55"/>
  <c r="V860" i="55"/>
  <c r="T887" i="55"/>
  <c r="Y890" i="55"/>
  <c r="W945" i="55"/>
  <c r="Y950" i="55"/>
  <c r="AA950" i="55"/>
  <c r="Z950" i="55"/>
  <c r="X950" i="55"/>
  <c r="W950" i="55"/>
  <c r="AA1119" i="55"/>
  <c r="Y1119" i="55"/>
  <c r="U1119" i="55"/>
  <c r="M1203" i="55"/>
  <c r="AA1203" i="55"/>
  <c r="Y1203" i="55"/>
  <c r="X1203" i="55"/>
  <c r="V1203" i="55"/>
  <c r="Z1203" i="55"/>
  <c r="W1203" i="55"/>
  <c r="W1206" i="55"/>
  <c r="M7" i="55"/>
  <c r="M30" i="55"/>
  <c r="M271" i="55"/>
  <c r="M513" i="55"/>
  <c r="T562" i="55"/>
  <c r="AA575" i="55"/>
  <c r="M602" i="55"/>
  <c r="M619" i="55"/>
  <c r="Z619" i="55"/>
  <c r="T619" i="55"/>
  <c r="Z629" i="55"/>
  <c r="W637" i="55"/>
  <c r="AA657" i="55"/>
  <c r="T661" i="55"/>
  <c r="W697" i="55"/>
  <c r="AA705" i="55"/>
  <c r="AA712" i="55"/>
  <c r="Z712" i="55"/>
  <c r="T712" i="55"/>
  <c r="U728" i="55"/>
  <c r="W778" i="55"/>
  <c r="M798" i="55"/>
  <c r="T849" i="55"/>
  <c r="U853" i="55"/>
  <c r="AA853" i="55"/>
  <c r="Z853" i="55"/>
  <c r="T853" i="55"/>
  <c r="M855" i="55"/>
  <c r="V887" i="55"/>
  <c r="Z890" i="55"/>
  <c r="Y894" i="55"/>
  <c r="X910" i="55"/>
  <c r="AA910" i="55"/>
  <c r="W922" i="55"/>
  <c r="Y922" i="55"/>
  <c r="X922" i="55"/>
  <c r="V922" i="55"/>
  <c r="U922" i="55"/>
  <c r="M950" i="55"/>
  <c r="X987" i="55"/>
  <c r="AA987" i="55"/>
  <c r="W987" i="55"/>
  <c r="V987" i="55"/>
  <c r="M987" i="55"/>
  <c r="Z1055" i="55"/>
  <c r="Z1143" i="55"/>
  <c r="T252" i="53"/>
  <c r="U268" i="53"/>
  <c r="F290" i="53"/>
  <c r="F13" i="49" s="1"/>
  <c r="M525" i="55"/>
  <c r="X562" i="55"/>
  <c r="T568" i="55"/>
  <c r="T573" i="55"/>
  <c r="M588" i="55"/>
  <c r="V595" i="55"/>
  <c r="T599" i="55"/>
  <c r="T624" i="55"/>
  <c r="AA629" i="55"/>
  <c r="Y637" i="55"/>
  <c r="U661" i="55"/>
  <c r="X697" i="55"/>
  <c r="T700" i="55"/>
  <c r="M700" i="55"/>
  <c r="M712" i="55"/>
  <c r="U714" i="55"/>
  <c r="V728" i="55"/>
  <c r="X748" i="55"/>
  <c r="W748" i="55"/>
  <c r="V748" i="55"/>
  <c r="AA748" i="55"/>
  <c r="Y748" i="55"/>
  <c r="U748" i="55"/>
  <c r="X778" i="55"/>
  <c r="T785" i="55"/>
  <c r="Z788" i="55"/>
  <c r="M826" i="55"/>
  <c r="U849" i="55"/>
  <c r="M853" i="55"/>
  <c r="W887" i="55"/>
  <c r="Z894" i="55"/>
  <c r="W902" i="55"/>
  <c r="M910" i="55"/>
  <c r="T918" i="55"/>
  <c r="M918" i="55"/>
  <c r="AA918" i="55"/>
  <c r="Z918" i="55"/>
  <c r="Y918" i="55"/>
  <c r="U918" i="55"/>
  <c r="X939" i="55"/>
  <c r="U939" i="55"/>
  <c r="T939" i="55"/>
  <c r="M991" i="55"/>
  <c r="AA991" i="55"/>
  <c r="Z991" i="55"/>
  <c r="Y991" i="55"/>
  <c r="X991" i="55"/>
  <c r="W991" i="55"/>
  <c r="V991" i="55"/>
  <c r="U991" i="55"/>
  <c r="T991" i="55"/>
  <c r="AA1143" i="55"/>
  <c r="T1203" i="55"/>
  <c r="Z1454" i="55"/>
  <c r="V1454" i="55"/>
  <c r="T1454" i="55"/>
  <c r="W1454" i="55"/>
  <c r="X1464" i="55"/>
  <c r="W1464" i="55"/>
  <c r="V1464" i="55"/>
  <c r="T1464" i="55"/>
  <c r="U1464" i="55"/>
  <c r="Y1464" i="55"/>
  <c r="M22" i="53"/>
  <c r="M58" i="53"/>
  <c r="T174" i="53"/>
  <c r="U198" i="53"/>
  <c r="M243" i="53"/>
  <c r="U252" i="53"/>
  <c r="V268" i="53"/>
  <c r="G290" i="53"/>
  <c r="T534" i="55"/>
  <c r="AA555" i="55"/>
  <c r="Y555" i="55"/>
  <c r="T566" i="55"/>
  <c r="U568" i="55"/>
  <c r="V573" i="55"/>
  <c r="V599" i="55"/>
  <c r="U624" i="55"/>
  <c r="Z637" i="55"/>
  <c r="T652" i="55"/>
  <c r="V655" i="55"/>
  <c r="V661" i="55"/>
  <c r="T666" i="55"/>
  <c r="Y697" i="55"/>
  <c r="V714" i="55"/>
  <c r="W728" i="55"/>
  <c r="T735" i="55"/>
  <c r="V735" i="55"/>
  <c r="V741" i="55"/>
  <c r="Y778" i="55"/>
  <c r="U785" i="55"/>
  <c r="V789" i="55"/>
  <c r="Z789" i="55"/>
  <c r="Y789" i="55"/>
  <c r="X789" i="55"/>
  <c r="W789" i="55"/>
  <c r="U802" i="55"/>
  <c r="U809" i="55"/>
  <c r="W815" i="55"/>
  <c r="V837" i="55"/>
  <c r="V849" i="55"/>
  <c r="W857" i="55"/>
  <c r="M885" i="55"/>
  <c r="AA885" i="55"/>
  <c r="Z885" i="55"/>
  <c r="Y885" i="55"/>
  <c r="X885" i="55"/>
  <c r="Y887" i="55"/>
  <c r="X895" i="55"/>
  <c r="V895" i="55"/>
  <c r="U895" i="55"/>
  <c r="T895" i="55"/>
  <c r="X902" i="55"/>
  <c r="U943" i="55"/>
  <c r="T943" i="55"/>
  <c r="Y973" i="55"/>
  <c r="V973" i="55"/>
  <c r="Z1002" i="55"/>
  <c r="W1002" i="55"/>
  <c r="V1002" i="55"/>
  <c r="U1002" i="55"/>
  <c r="T1002" i="55"/>
  <c r="AA1002" i="55"/>
  <c r="M1002" i="55"/>
  <c r="T1108" i="55"/>
  <c r="AA1108" i="55"/>
  <c r="Z1108" i="55"/>
  <c r="Y1108" i="55"/>
  <c r="X1108" i="55"/>
  <c r="M1108" i="55"/>
  <c r="W1108" i="55"/>
  <c r="V1108" i="55"/>
  <c r="U1203" i="55"/>
  <c r="U534" i="55"/>
  <c r="AA560" i="55"/>
  <c r="V560" i="55"/>
  <c r="U566" i="55"/>
  <c r="V568" i="55"/>
  <c r="W573" i="55"/>
  <c r="U579" i="55"/>
  <c r="W599" i="55"/>
  <c r="U602" i="55"/>
  <c r="U619" i="55"/>
  <c r="V624" i="55"/>
  <c r="AA637" i="55"/>
  <c r="T647" i="55"/>
  <c r="Y647" i="55"/>
  <c r="U652" i="55"/>
  <c r="X655" i="55"/>
  <c r="W661" i="55"/>
  <c r="M667" i="55"/>
  <c r="U667" i="55"/>
  <c r="V667" i="55"/>
  <c r="W714" i="55"/>
  <c r="X728" i="55"/>
  <c r="W741" i="55"/>
  <c r="V785" i="55"/>
  <c r="AA806" i="55"/>
  <c r="Z806" i="55"/>
  <c r="Y806" i="55"/>
  <c r="X806" i="55"/>
  <c r="X815" i="55"/>
  <c r="M829" i="55"/>
  <c r="T829" i="55"/>
  <c r="AA829" i="55"/>
  <c r="Z829" i="55"/>
  <c r="Y829" i="55"/>
  <c r="X829" i="55"/>
  <c r="W837" i="55"/>
  <c r="W849" i="55"/>
  <c r="T855" i="55"/>
  <c r="X857" i="55"/>
  <c r="Z887" i="55"/>
  <c r="Z902" i="55"/>
  <c r="Y947" i="55"/>
  <c r="W947" i="55"/>
  <c r="T987" i="55"/>
  <c r="Z1013" i="55"/>
  <c r="AA1013" i="55"/>
  <c r="Y1013" i="55"/>
  <c r="X1013" i="55"/>
  <c r="W1013" i="55"/>
  <c r="M1013" i="55"/>
  <c r="V1013" i="55"/>
  <c r="Z1092" i="55"/>
  <c r="X1092" i="55"/>
  <c r="W1092" i="55"/>
  <c r="V1092" i="55"/>
  <c r="Z1211" i="55"/>
  <c r="W1211" i="55"/>
  <c r="V1211" i="55"/>
  <c r="U1211" i="55"/>
  <c r="T1211" i="55"/>
  <c r="W1267" i="55"/>
  <c r="V1267" i="55"/>
  <c r="X1267" i="55"/>
  <c r="T1267" i="55"/>
  <c r="U1267" i="55"/>
  <c r="Z1270" i="55"/>
  <c r="Y1270" i="55"/>
  <c r="X1270" i="55"/>
  <c r="V1270" i="55"/>
  <c r="U1270" i="55"/>
  <c r="M1270" i="55"/>
  <c r="AA1270" i="55"/>
  <c r="W1270" i="55"/>
  <c r="T1270" i="55"/>
  <c r="X20" i="54"/>
  <c r="T558" i="55"/>
  <c r="V558" i="55"/>
  <c r="V566" i="55"/>
  <c r="W568" i="55"/>
  <c r="X573" i="55"/>
  <c r="X579" i="55"/>
  <c r="X599" i="55"/>
  <c r="Z613" i="55"/>
  <c r="X613" i="55"/>
  <c r="V619" i="55"/>
  <c r="W624" i="55"/>
  <c r="V652" i="55"/>
  <c r="M659" i="55"/>
  <c r="AA659" i="55"/>
  <c r="Y659" i="55"/>
  <c r="W662" i="55"/>
  <c r="U662" i="55"/>
  <c r="X690" i="55"/>
  <c r="V690" i="55"/>
  <c r="W695" i="55"/>
  <c r="V695" i="55"/>
  <c r="U695" i="55"/>
  <c r="T695" i="55"/>
  <c r="M707" i="55"/>
  <c r="V707" i="55"/>
  <c r="U712" i="55"/>
  <c r="Y714" i="55"/>
  <c r="T726" i="55"/>
  <c r="AA726" i="55"/>
  <c r="Z726" i="55"/>
  <c r="Y726" i="55"/>
  <c r="Y728" i="55"/>
  <c r="X741" i="55"/>
  <c r="M766" i="55"/>
  <c r="AA766" i="55"/>
  <c r="Z766" i="55"/>
  <c r="M783" i="55"/>
  <c r="W785" i="55"/>
  <c r="M806" i="55"/>
  <c r="AA810" i="55"/>
  <c r="X810" i="55"/>
  <c r="W810" i="55"/>
  <c r="V810" i="55"/>
  <c r="U810" i="55"/>
  <c r="AA815" i="55"/>
  <c r="X837" i="55"/>
  <c r="X849" i="55"/>
  <c r="V853" i="55"/>
  <c r="U855" i="55"/>
  <c r="Z858" i="55"/>
  <c r="V858" i="55"/>
  <c r="U858" i="55"/>
  <c r="T858" i="55"/>
  <c r="T910" i="55"/>
  <c r="Z935" i="55"/>
  <c r="Y935" i="55"/>
  <c r="X935" i="55"/>
  <c r="W935" i="55"/>
  <c r="M935" i="55"/>
  <c r="AA935" i="55"/>
  <c r="U987" i="55"/>
  <c r="Y1031" i="55"/>
  <c r="V1031" i="55"/>
  <c r="U1031" i="55"/>
  <c r="Z1116" i="55"/>
  <c r="Y1116" i="55"/>
  <c r="X1116" i="55"/>
  <c r="W1116" i="55"/>
  <c r="V1116" i="55"/>
  <c r="V1123" i="55"/>
  <c r="X1123" i="55"/>
  <c r="W1123" i="55"/>
  <c r="U1123" i="55"/>
  <c r="T1123" i="55"/>
  <c r="AA1189" i="55"/>
  <c r="V1189" i="55"/>
  <c r="T1189" i="55"/>
  <c r="U1189" i="55"/>
  <c r="M1211" i="55"/>
  <c r="T1228" i="55"/>
  <c r="M1228" i="55"/>
  <c r="Y1228" i="55"/>
  <c r="X1228" i="55"/>
  <c r="W1228" i="55"/>
  <c r="V1228" i="55"/>
  <c r="U1228" i="55"/>
  <c r="AA1228" i="55"/>
  <c r="Z1228" i="55"/>
  <c r="Y1044" i="55"/>
  <c r="X1044" i="55"/>
  <c r="W1044" i="55"/>
  <c r="V1044" i="55"/>
  <c r="U1044" i="55"/>
  <c r="T1044" i="55"/>
  <c r="W1217" i="55"/>
  <c r="M1217" i="55"/>
  <c r="X1251" i="55"/>
  <c r="AA1251" i="55"/>
  <c r="Z1251" i="55"/>
  <c r="Y1251" i="55"/>
  <c r="AA1331" i="55"/>
  <c r="Z1331" i="55"/>
  <c r="Z1357" i="55"/>
  <c r="M1357" i="55"/>
  <c r="X1525" i="55"/>
  <c r="W1525" i="55"/>
  <c r="V1525" i="55"/>
  <c r="U1525" i="55"/>
  <c r="AA1525" i="55"/>
  <c r="Z1525" i="55"/>
  <c r="Y1525" i="55"/>
  <c r="T1525" i="55"/>
  <c r="M1525" i="55"/>
  <c r="U1566" i="55"/>
  <c r="T1566" i="55"/>
  <c r="Z1566" i="55"/>
  <c r="Y1566" i="55"/>
  <c r="X1566" i="55"/>
  <c r="W1566" i="55"/>
  <c r="V1566" i="55"/>
  <c r="M1011" i="55"/>
  <c r="AA1011" i="55"/>
  <c r="Z1011" i="55"/>
  <c r="Y1011" i="55"/>
  <c r="AA1025" i="55"/>
  <c r="Y1025" i="55"/>
  <c r="X1025" i="55"/>
  <c r="W1025" i="55"/>
  <c r="V1025" i="55"/>
  <c r="U1025" i="55"/>
  <c r="M1044" i="55"/>
  <c r="U1115" i="55"/>
  <c r="T1115" i="55"/>
  <c r="X1115" i="55"/>
  <c r="V1168" i="55"/>
  <c r="U1168" i="55"/>
  <c r="T1168" i="55"/>
  <c r="AA1172" i="55"/>
  <c r="U1172" i="55"/>
  <c r="T1172" i="55"/>
  <c r="Z1172" i="55"/>
  <c r="Y1172" i="55"/>
  <c r="W1172" i="55"/>
  <c r="AA1248" i="55"/>
  <c r="Z1248" i="55"/>
  <c r="U1248" i="55"/>
  <c r="M1248" i="55"/>
  <c r="AA1261" i="55"/>
  <c r="Z1261" i="55"/>
  <c r="W1261" i="55"/>
  <c r="V1261" i="55"/>
  <c r="V1324" i="55"/>
  <c r="T1324" i="55"/>
  <c r="X1324" i="55"/>
  <c r="W1324" i="55"/>
  <c r="U1324" i="55"/>
  <c r="AA1324" i="55"/>
  <c r="M1324" i="55"/>
  <c r="Y1489" i="55"/>
  <c r="X1489" i="55"/>
  <c r="U1489" i="55"/>
  <c r="AA1358" i="55"/>
  <c r="Z1358" i="55"/>
  <c r="Y1358" i="55"/>
  <c r="AA1388" i="55"/>
  <c r="Z1388" i="55"/>
  <c r="M1388" i="55"/>
  <c r="U1498" i="55"/>
  <c r="Z1498" i="55"/>
  <c r="Y1498" i="55"/>
  <c r="M1498" i="55"/>
  <c r="AA1498" i="55"/>
  <c r="X1498" i="55"/>
  <c r="V1498" i="55"/>
  <c r="Z1628" i="55"/>
  <c r="X1628" i="55"/>
  <c r="U1628" i="55"/>
  <c r="M1628" i="55"/>
  <c r="T1628" i="55"/>
  <c r="M1006" i="55"/>
  <c r="AA1006" i="55"/>
  <c r="U1006" i="55"/>
  <c r="AA1044" i="55"/>
  <c r="M1134" i="55"/>
  <c r="Z1134" i="55"/>
  <c r="Y1134" i="55"/>
  <c r="V1134" i="55"/>
  <c r="U1134" i="55"/>
  <c r="T1134" i="55"/>
  <c r="Z1182" i="55"/>
  <c r="Y1182" i="55"/>
  <c r="X1182" i="55"/>
  <c r="V1182" i="55"/>
  <c r="U1182" i="55"/>
  <c r="V1489" i="55"/>
  <c r="Y928" i="55"/>
  <c r="X928" i="55"/>
  <c r="M928" i="55"/>
  <c r="U1011" i="55"/>
  <c r="T1025" i="55"/>
  <c r="Z1082" i="55"/>
  <c r="U1103" i="55"/>
  <c r="T1103" i="55"/>
  <c r="AA1103" i="55"/>
  <c r="Z1103" i="55"/>
  <c r="Y1103" i="55"/>
  <c r="X1103" i="55"/>
  <c r="W1103" i="55"/>
  <c r="T1113" i="55"/>
  <c r="AA1113" i="55"/>
  <c r="Z1113" i="55"/>
  <c r="Y1115" i="55"/>
  <c r="W1168" i="55"/>
  <c r="V1172" i="55"/>
  <c r="M1182" i="55"/>
  <c r="W1248" i="55"/>
  <c r="V1251" i="55"/>
  <c r="T1263" i="55"/>
  <c r="AA1263" i="55"/>
  <c r="X1263" i="55"/>
  <c r="V1263" i="55"/>
  <c r="M1276" i="55"/>
  <c r="U1276" i="55"/>
  <c r="T1276" i="55"/>
  <c r="Z1324" i="55"/>
  <c r="W1353" i="55"/>
  <c r="V1358" i="55"/>
  <c r="U1388" i="55"/>
  <c r="Z1433" i="55"/>
  <c r="M1433" i="55"/>
  <c r="W1433" i="55"/>
  <c r="U1433" i="55"/>
  <c r="T1445" i="55"/>
  <c r="AA1445" i="55"/>
  <c r="Z1445" i="55"/>
  <c r="Y1445" i="55"/>
  <c r="X1445" i="55"/>
  <c r="U1445" i="55"/>
  <c r="M1445" i="55"/>
  <c r="W1489" i="55"/>
  <c r="W1498" i="55"/>
  <c r="Z1559" i="55"/>
  <c r="T1559" i="55"/>
  <c r="Z1578" i="55"/>
  <c r="Y1578" i="55"/>
  <c r="W1578" i="55"/>
  <c r="V1578" i="55"/>
  <c r="Y1755" i="55"/>
  <c r="X1755" i="55"/>
  <c r="V1755" i="55"/>
  <c r="AA1755" i="55"/>
  <c r="U1755" i="55"/>
  <c r="T1755" i="55"/>
  <c r="Z1755" i="55"/>
  <c r="W1755" i="55"/>
  <c r="AA1804" i="55"/>
  <c r="Y1804" i="55"/>
  <c r="W1804" i="55"/>
  <c r="U1804" i="55"/>
  <c r="X1804" i="55"/>
  <c r="M1804" i="55"/>
  <c r="T717" i="55"/>
  <c r="AA717" i="55"/>
  <c r="Z717" i="55"/>
  <c r="X719" i="55"/>
  <c r="Y719" i="55"/>
  <c r="W719" i="55"/>
  <c r="V719" i="55"/>
  <c r="V933" i="55"/>
  <c r="U933" i="55"/>
  <c r="T933" i="55"/>
  <c r="M955" i="55"/>
  <c r="Y955" i="55"/>
  <c r="M1003" i="55"/>
  <c r="V1011" i="55"/>
  <c r="M1018" i="55"/>
  <c r="V1026" i="55"/>
  <c r="U1026" i="55"/>
  <c r="AA1026" i="55"/>
  <c r="AA1040" i="55"/>
  <c r="Z1040" i="55"/>
  <c r="Y1040" i="55"/>
  <c r="X1040" i="55"/>
  <c r="W1040" i="55"/>
  <c r="AA1082" i="55"/>
  <c r="X1100" i="55"/>
  <c r="AA1100" i="55"/>
  <c r="Z1100" i="55"/>
  <c r="Y1100" i="55"/>
  <c r="M1100" i="55"/>
  <c r="M1103" i="55"/>
  <c r="M1113" i="55"/>
  <c r="Z1115" i="55"/>
  <c r="Z1120" i="55"/>
  <c r="Y1120" i="55"/>
  <c r="X1168" i="55"/>
  <c r="X1172" i="55"/>
  <c r="X1248" i="55"/>
  <c r="W1251" i="55"/>
  <c r="M1263" i="55"/>
  <c r="Y1320" i="55"/>
  <c r="W1320" i="55"/>
  <c r="T1320" i="55"/>
  <c r="X1325" i="55"/>
  <c r="Z1325" i="55"/>
  <c r="Y1325" i="55"/>
  <c r="W1325" i="55"/>
  <c r="V1325" i="55"/>
  <c r="U1325" i="55"/>
  <c r="T1325" i="55"/>
  <c r="W1358" i="55"/>
  <c r="M1755" i="55"/>
  <c r="X1359" i="55"/>
  <c r="T1359" i="55"/>
  <c r="AA1359" i="55"/>
  <c r="AA1425" i="55"/>
  <c r="Z1425" i="55"/>
  <c r="X1425" i="55"/>
  <c r="U1425" i="55"/>
  <c r="T1425" i="55"/>
  <c r="Y1425" i="55"/>
  <c r="AA1571" i="55"/>
  <c r="Z1571" i="55"/>
  <c r="Y1571" i="55"/>
  <c r="X1571" i="55"/>
  <c r="W1571" i="55"/>
  <c r="U1571" i="55"/>
  <c r="T1571" i="55"/>
  <c r="V1571" i="55"/>
  <c r="M1571" i="55"/>
  <c r="T1693" i="55"/>
  <c r="Y1693" i="55"/>
  <c r="X1693" i="55"/>
  <c r="W1693" i="55"/>
  <c r="M1693" i="55"/>
  <c r="AA1693" i="55"/>
  <c r="Z1693" i="55"/>
  <c r="V1693" i="55"/>
  <c r="U1693" i="55"/>
  <c r="Z1234" i="55"/>
  <c r="Y1234" i="55"/>
  <c r="X1234" i="55"/>
  <c r="V1234" i="55"/>
  <c r="U1234" i="55"/>
  <c r="Z1271" i="55"/>
  <c r="Y1271" i="55"/>
  <c r="U1271" i="55"/>
  <c r="T1271" i="55"/>
  <c r="Y1296" i="55"/>
  <c r="X1296" i="55"/>
  <c r="M1296" i="55"/>
  <c r="M1313" i="55"/>
  <c r="T1313" i="55"/>
  <c r="V1337" i="55"/>
  <c r="M1337" i="55"/>
  <c r="M1374" i="55"/>
  <c r="Z1374" i="55"/>
  <c r="Y1374" i="55"/>
  <c r="T1374" i="55"/>
  <c r="X1374" i="55"/>
  <c r="U1374" i="55"/>
  <c r="M1425" i="55"/>
  <c r="W1480" i="55"/>
  <c r="V1480" i="55"/>
  <c r="T1480" i="55"/>
  <c r="Z1480" i="55"/>
  <c r="M1480" i="55"/>
  <c r="V1707" i="55"/>
  <c r="U1707" i="55"/>
  <c r="T1707" i="55"/>
  <c r="M1234" i="55"/>
  <c r="M1244" i="55"/>
  <c r="Y1383" i="55"/>
  <c r="X1383" i="55"/>
  <c r="AA1419" i="55"/>
  <c r="Z1419" i="55"/>
  <c r="Y1419" i="55"/>
  <c r="W1419" i="55"/>
  <c r="Y1560" i="55"/>
  <c r="W1560" i="55"/>
  <c r="V1560" i="55"/>
  <c r="U1560" i="55"/>
  <c r="T1560" i="55"/>
  <c r="AA1560" i="55"/>
  <c r="Z1560" i="55"/>
  <c r="M1560" i="55"/>
  <c r="M1707" i="55"/>
  <c r="W928" i="55"/>
  <c r="U944" i="55"/>
  <c r="T944" i="55"/>
  <c r="AA998" i="55"/>
  <c r="Z998" i="55"/>
  <c r="M1001" i="55"/>
  <c r="Z1001" i="55"/>
  <c r="U1003" i="55"/>
  <c r="X1006" i="55"/>
  <c r="X1104" i="55"/>
  <c r="Z1104" i="55"/>
  <c r="V1113" i="55"/>
  <c r="Y1132" i="55"/>
  <c r="X1132" i="55"/>
  <c r="W1132" i="55"/>
  <c r="U1132" i="55"/>
  <c r="X1169" i="55"/>
  <c r="T1169" i="55"/>
  <c r="Y1169" i="55"/>
  <c r="W1169" i="55"/>
  <c r="V1169" i="55"/>
  <c r="U1169" i="55"/>
  <c r="M1169" i="55"/>
  <c r="W1179" i="55"/>
  <c r="V1179" i="55"/>
  <c r="U1179" i="55"/>
  <c r="AA1179" i="55"/>
  <c r="Z1179" i="55"/>
  <c r="T1179" i="55"/>
  <c r="V1296" i="55"/>
  <c r="M1383" i="55"/>
  <c r="M1419" i="55"/>
  <c r="AA1433" i="55"/>
  <c r="AA1511" i="55"/>
  <c r="Y1511" i="55"/>
  <c r="X1511" i="55"/>
  <c r="T1511" i="55"/>
  <c r="M944" i="55"/>
  <c r="V1003" i="55"/>
  <c r="Y1006" i="55"/>
  <c r="W1053" i="55"/>
  <c r="V1053" i="55"/>
  <c r="Z1053" i="55"/>
  <c r="Y1053" i="55"/>
  <c r="X1053" i="55"/>
  <c r="U1053" i="55"/>
  <c r="T1053" i="55"/>
  <c r="AA1066" i="55"/>
  <c r="Z1066" i="55"/>
  <c r="Y1066" i="55"/>
  <c r="X1066" i="55"/>
  <c r="M1088" i="55"/>
  <c r="M1104" i="55"/>
  <c r="W1113" i="55"/>
  <c r="AA1174" i="55"/>
  <c r="Z1174" i="55"/>
  <c r="Y1174" i="55"/>
  <c r="X1174" i="55"/>
  <c r="V1174" i="55"/>
  <c r="M1179" i="55"/>
  <c r="T1234" i="55"/>
  <c r="M1292" i="55"/>
  <c r="W1296" i="55"/>
  <c r="V1309" i="55"/>
  <c r="T1309" i="55"/>
  <c r="AA1309" i="55"/>
  <c r="X1309" i="55"/>
  <c r="U1309" i="55"/>
  <c r="V1313" i="55"/>
  <c r="Y1351" i="55"/>
  <c r="U1351" i="55"/>
  <c r="V1351" i="55"/>
  <c r="T1351" i="55"/>
  <c r="V1374" i="55"/>
  <c r="AA1467" i="55"/>
  <c r="W1467" i="55"/>
  <c r="T1467" i="55"/>
  <c r="Z1486" i="55"/>
  <c r="X1486" i="55"/>
  <c r="V1486" i="55"/>
  <c r="U1486" i="55"/>
  <c r="Y1486" i="55"/>
  <c r="M1486" i="55"/>
  <c r="AA1517" i="55"/>
  <c r="Z1517" i="55"/>
  <c r="Y1517" i="55"/>
  <c r="W1517" i="55"/>
  <c r="X564" i="55"/>
  <c r="W642" i="55"/>
  <c r="AA708" i="55"/>
  <c r="Y708" i="55"/>
  <c r="X717" i="55"/>
  <c r="Z719" i="55"/>
  <c r="Y724" i="55"/>
  <c r="W765" i="55"/>
  <c r="W784" i="55"/>
  <c r="V784" i="55"/>
  <c r="W843" i="55"/>
  <c r="X851" i="55"/>
  <c r="V851" i="55"/>
  <c r="M916" i="55"/>
  <c r="Y933" i="55"/>
  <c r="W955" i="55"/>
  <c r="W1003" i="55"/>
  <c r="Z1006" i="55"/>
  <c r="X1026" i="55"/>
  <c r="M1053" i="55"/>
  <c r="T1097" i="55"/>
  <c r="Z1097" i="55"/>
  <c r="Y1097" i="55"/>
  <c r="AA1097" i="55"/>
  <c r="X1097" i="55"/>
  <c r="W1097" i="55"/>
  <c r="V1097" i="55"/>
  <c r="X1113" i="55"/>
  <c r="Z1126" i="55"/>
  <c r="AA1136" i="55"/>
  <c r="Y1136" i="55"/>
  <c r="W1136" i="55"/>
  <c r="V1139" i="55"/>
  <c r="M1139" i="55"/>
  <c r="AA1146" i="55"/>
  <c r="Z1146" i="55"/>
  <c r="Y1146" i="55"/>
  <c r="M1174" i="55"/>
  <c r="W1209" i="55"/>
  <c r="T1209" i="55"/>
  <c r="W1234" i="55"/>
  <c r="AA1245" i="55"/>
  <c r="Z1245" i="55"/>
  <c r="Y1245" i="55"/>
  <c r="X1245" i="55"/>
  <c r="W1245" i="55"/>
  <c r="Y1286" i="55"/>
  <c r="X1286" i="55"/>
  <c r="V1286" i="55"/>
  <c r="M1297" i="55"/>
  <c r="W1297" i="55"/>
  <c r="V1297" i="55"/>
  <c r="U1297" i="55"/>
  <c r="AA1297" i="55"/>
  <c r="Z1297" i="55"/>
  <c r="Y1297" i="55"/>
  <c r="X1297" i="55"/>
  <c r="T1297" i="55"/>
  <c r="Z1306" i="55"/>
  <c r="Y1306" i="55"/>
  <c r="U1306" i="55"/>
  <c r="M1309" i="55"/>
  <c r="M1351" i="55"/>
  <c r="W1374" i="55"/>
  <c r="W1384" i="55"/>
  <c r="U1384" i="55"/>
  <c r="T1384" i="55"/>
  <c r="X1384" i="55"/>
  <c r="V1384" i="55"/>
  <c r="AA1384" i="55"/>
  <c r="M1467" i="55"/>
  <c r="M1501" i="55"/>
  <c r="AA1501" i="55"/>
  <c r="W1501" i="55"/>
  <c r="X1560" i="55"/>
  <c r="M776" i="55"/>
  <c r="AA776" i="55"/>
  <c r="Z776" i="55"/>
  <c r="V813" i="55"/>
  <c r="T813" i="55"/>
  <c r="Z933" i="55"/>
  <c r="V941" i="55"/>
  <c r="U941" i="55"/>
  <c r="T941" i="55"/>
  <c r="X955" i="55"/>
  <c r="T1001" i="55"/>
  <c r="Y1003" i="55"/>
  <c r="AA1020" i="55"/>
  <c r="V1020" i="55"/>
  <c r="Y1026" i="55"/>
  <c r="T1066" i="55"/>
  <c r="Y1113" i="55"/>
  <c r="T1118" i="55"/>
  <c r="W1118" i="55"/>
  <c r="AA1126" i="55"/>
  <c r="Z1132" i="55"/>
  <c r="W1158" i="55"/>
  <c r="T1158" i="55"/>
  <c r="Z1169" i="55"/>
  <c r="V1188" i="55"/>
  <c r="U1188" i="55"/>
  <c r="W1188" i="55"/>
  <c r="AA1234" i="55"/>
  <c r="X1254" i="55"/>
  <c r="U1254" i="55"/>
  <c r="M1283" i="55"/>
  <c r="AA1283" i="55"/>
  <c r="T1283" i="55"/>
  <c r="AA1374" i="55"/>
  <c r="T1419" i="55"/>
  <c r="Z1541" i="55"/>
  <c r="Y1541" i="55"/>
  <c r="X1541" i="55"/>
  <c r="W1541" i="55"/>
  <c r="V1541" i="55"/>
  <c r="AA1541" i="55"/>
  <c r="T1541" i="55"/>
  <c r="AA1832" i="55"/>
  <c r="Y1832" i="55"/>
  <c r="W1832" i="55"/>
  <c r="T1832" i="55"/>
  <c r="M703" i="55"/>
  <c r="V713" i="55"/>
  <c r="U713" i="55"/>
  <c r="T713" i="55"/>
  <c r="M715" i="55"/>
  <c r="M813" i="55"/>
  <c r="X818" i="55"/>
  <c r="Y843" i="55"/>
  <c r="AA933" i="55"/>
  <c r="M941" i="55"/>
  <c r="X944" i="55"/>
  <c r="Z955" i="55"/>
  <c r="AA960" i="55"/>
  <c r="Y960" i="55"/>
  <c r="V960" i="55"/>
  <c r="U960" i="55"/>
  <c r="V968" i="55"/>
  <c r="Z968" i="55"/>
  <c r="V976" i="55"/>
  <c r="U1001" i="55"/>
  <c r="Z1003" i="55"/>
  <c r="V1024" i="55"/>
  <c r="AA1024" i="55"/>
  <c r="Z1026" i="55"/>
  <c r="AA1032" i="55"/>
  <c r="Z1032" i="55"/>
  <c r="W1032" i="55"/>
  <c r="V1032" i="55"/>
  <c r="U1032" i="55"/>
  <c r="T1032" i="55"/>
  <c r="W1048" i="55"/>
  <c r="Y1048" i="55"/>
  <c r="X1048" i="55"/>
  <c r="V1048" i="55"/>
  <c r="U1048" i="55"/>
  <c r="AA1053" i="55"/>
  <c r="U1066" i="55"/>
  <c r="T1088" i="55"/>
  <c r="T1104" i="55"/>
  <c r="M1118" i="55"/>
  <c r="Y1127" i="55"/>
  <c r="X1127" i="55"/>
  <c r="U1127" i="55"/>
  <c r="AA1133" i="55"/>
  <c r="X1133" i="55"/>
  <c r="M1158" i="55"/>
  <c r="V1160" i="55"/>
  <c r="AA1169" i="55"/>
  <c r="V1180" i="55"/>
  <c r="U1180" i="55"/>
  <c r="T1180" i="55"/>
  <c r="AA1180" i="55"/>
  <c r="X1194" i="55"/>
  <c r="V1194" i="55"/>
  <c r="T1194" i="55"/>
  <c r="AA1194" i="55"/>
  <c r="Z1194" i="55"/>
  <c r="Y1194" i="55"/>
  <c r="W1198" i="55"/>
  <c r="U1198" i="55"/>
  <c r="T1198" i="55"/>
  <c r="AA1198" i="55"/>
  <c r="Z1198" i="55"/>
  <c r="Y1198" i="55"/>
  <c r="V1198" i="55"/>
  <c r="M1240" i="55"/>
  <c r="AA1240" i="55"/>
  <c r="Z1240" i="55"/>
  <c r="M1254" i="55"/>
  <c r="U1258" i="55"/>
  <c r="M1258" i="55"/>
  <c r="T1286" i="55"/>
  <c r="X1298" i="55"/>
  <c r="V1298" i="55"/>
  <c r="Y1404" i="55"/>
  <c r="X1404" i="55"/>
  <c r="M1404" i="55"/>
  <c r="X1419" i="55"/>
  <c r="U1501" i="55"/>
  <c r="Z737" i="55"/>
  <c r="X737" i="55"/>
  <c r="U916" i="55"/>
  <c r="Y944" i="55"/>
  <c r="AA955" i="55"/>
  <c r="V1001" i="55"/>
  <c r="AA1003" i="55"/>
  <c r="Y1016" i="55"/>
  <c r="X1016" i="55"/>
  <c r="W1016" i="55"/>
  <c r="V1016" i="55"/>
  <c r="U1016" i="55"/>
  <c r="V1066" i="55"/>
  <c r="Y1076" i="55"/>
  <c r="V1076" i="55"/>
  <c r="U1076" i="55"/>
  <c r="T1076" i="55"/>
  <c r="M1076" i="55"/>
  <c r="U1088" i="55"/>
  <c r="U1104" i="55"/>
  <c r="Z1160" i="55"/>
  <c r="X1167" i="55"/>
  <c r="W1167" i="55"/>
  <c r="AA1167" i="55"/>
  <c r="Z1167" i="55"/>
  <c r="Y1167" i="55"/>
  <c r="U1167" i="55"/>
  <c r="U1174" i="55"/>
  <c r="W1215" i="55"/>
  <c r="AA1215" i="55"/>
  <c r="Z1215" i="55"/>
  <c r="Y1215" i="55"/>
  <c r="X1215" i="55"/>
  <c r="T1215" i="55"/>
  <c r="U1283" i="55"/>
  <c r="U1286" i="55"/>
  <c r="W1309" i="55"/>
  <c r="Y1334" i="55"/>
  <c r="W1334" i="55"/>
  <c r="V1334" i="55"/>
  <c r="AA1334" i="55"/>
  <c r="Z1334" i="55"/>
  <c r="X1334" i="55"/>
  <c r="M1334" i="55"/>
  <c r="Z1380" i="55"/>
  <c r="Y1380" i="55"/>
  <c r="W1380" i="55"/>
  <c r="V1380" i="55"/>
  <c r="X1380" i="55"/>
  <c r="U1380" i="55"/>
  <c r="M1380" i="55"/>
  <c r="U1394" i="55"/>
  <c r="AA1394" i="55"/>
  <c r="Z1394" i="55"/>
  <c r="X1394" i="55"/>
  <c r="V1394" i="55"/>
  <c r="T1394" i="55"/>
  <c r="W1394" i="55"/>
  <c r="W1409" i="55"/>
  <c r="T1409" i="55"/>
  <c r="T1420" i="55"/>
  <c r="Z1420" i="55"/>
  <c r="Y1420" i="55"/>
  <c r="X1420" i="55"/>
  <c r="W1420" i="55"/>
  <c r="V1420" i="55"/>
  <c r="U1420" i="55"/>
  <c r="M1420" i="55"/>
  <c r="X1467" i="55"/>
  <c r="V1501" i="55"/>
  <c r="T1663" i="55"/>
  <c r="Y1663" i="55"/>
  <c r="U1663" i="55"/>
  <c r="W1369" i="55"/>
  <c r="V1369" i="55"/>
  <c r="U1369" i="55"/>
  <c r="V1627" i="55"/>
  <c r="T1627" i="55"/>
  <c r="M1627" i="55"/>
  <c r="Y1627" i="55"/>
  <c r="X1627" i="55"/>
  <c r="U1627" i="55"/>
  <c r="Z1627" i="55"/>
  <c r="Y1657" i="55"/>
  <c r="V1657" i="55"/>
  <c r="U1657" i="55"/>
  <c r="AA1704" i="55"/>
  <c r="Z1704" i="55"/>
  <c r="M1704" i="55"/>
  <c r="X1704" i="55"/>
  <c r="W1704" i="55"/>
  <c r="V1704" i="55"/>
  <c r="M1640" i="55"/>
  <c r="AA1640" i="55"/>
  <c r="X1640" i="55"/>
  <c r="W1640" i="55"/>
  <c r="T1640" i="55"/>
  <c r="Z1640" i="55"/>
  <c r="Y1640" i="55"/>
  <c r="U1640" i="55"/>
  <c r="V1274" i="55"/>
  <c r="M1274" i="55"/>
  <c r="Y1314" i="55"/>
  <c r="X1314" i="55"/>
  <c r="W1314" i="55"/>
  <c r="U1314" i="55"/>
  <c r="X1340" i="55"/>
  <c r="Z1340" i="55"/>
  <c r="V1340" i="55"/>
  <c r="U1451" i="55"/>
  <c r="T1451" i="55"/>
  <c r="Z1451" i="55"/>
  <c r="AA1586" i="55"/>
  <c r="Z1586" i="55"/>
  <c r="Y1586" i="55"/>
  <c r="X1586" i="55"/>
  <c r="U1586" i="55"/>
  <c r="T1586" i="55"/>
  <c r="W1627" i="55"/>
  <c r="AA1631" i="55"/>
  <c r="Z1631" i="55"/>
  <c r="V1631" i="55"/>
  <c r="W1631" i="55"/>
  <c r="U1631" i="55"/>
  <c r="T1631" i="55"/>
  <c r="X1631" i="55"/>
  <c r="T1704" i="55"/>
  <c r="AA1727" i="55"/>
  <c r="Z1727" i="55"/>
  <c r="Y1056" i="55"/>
  <c r="Z1056" i="55"/>
  <c r="W1056" i="55"/>
  <c r="T1111" i="55"/>
  <c r="M1111" i="55"/>
  <c r="X1129" i="55"/>
  <c r="AA1129" i="55"/>
  <c r="Z1129" i="55"/>
  <c r="W1129" i="55"/>
  <c r="AA1161" i="55"/>
  <c r="X1161" i="55"/>
  <c r="Y1222" i="55"/>
  <c r="U1222" i="55"/>
  <c r="T1222" i="55"/>
  <c r="X1255" i="55"/>
  <c r="W1255" i="55"/>
  <c r="Z1275" i="55"/>
  <c r="U1275" i="55"/>
  <c r="Y1369" i="55"/>
  <c r="V1451" i="55"/>
  <c r="AA1549" i="55"/>
  <c r="V1549" i="55"/>
  <c r="W1586" i="55"/>
  <c r="Y1631" i="55"/>
  <c r="Z1674" i="55"/>
  <c r="W1674" i="55"/>
  <c r="V1674" i="55"/>
  <c r="AA1742" i="55"/>
  <c r="Y1742" i="55"/>
  <c r="V1742" i="55"/>
  <c r="Z1481" i="55"/>
  <c r="Y1481" i="55"/>
  <c r="Z1623" i="55"/>
  <c r="AA1623" i="55"/>
  <c r="Y1623" i="55"/>
  <c r="T1623" i="55"/>
  <c r="W1623" i="55"/>
  <c r="M1623" i="55"/>
  <c r="X1623" i="55"/>
  <c r="V1623" i="55"/>
  <c r="U1417" i="55"/>
  <c r="T1417" i="55"/>
  <c r="Z1417" i="55"/>
  <c r="X1417" i="55"/>
  <c r="W1417" i="55"/>
  <c r="M1417" i="55"/>
  <c r="Y1427" i="55"/>
  <c r="AA1427" i="55"/>
  <c r="Z1427" i="55"/>
  <c r="X1427" i="55"/>
  <c r="V1427" i="55"/>
  <c r="W1452" i="55"/>
  <c r="T1452" i="55"/>
  <c r="V1452" i="55"/>
  <c r="Y1465" i="55"/>
  <c r="M1465" i="55"/>
  <c r="Z1557" i="55"/>
  <c r="V1557" i="55"/>
  <c r="X1603" i="55"/>
  <c r="T1603" i="55"/>
  <c r="X1670" i="55"/>
  <c r="U1670" i="55"/>
  <c r="T1670" i="55"/>
  <c r="AA1670" i="55"/>
  <c r="Y1670" i="55"/>
  <c r="Z1670" i="55"/>
  <c r="AA1841" i="55"/>
  <c r="Z1841" i="55"/>
  <c r="X1841" i="55"/>
  <c r="U1841" i="55"/>
  <c r="T1841" i="55"/>
  <c r="M1427" i="55"/>
  <c r="Y1443" i="55"/>
  <c r="U1443" i="55"/>
  <c r="M1588" i="55"/>
  <c r="AA1588" i="55"/>
  <c r="T1588" i="55"/>
  <c r="X1610" i="55"/>
  <c r="Y1610" i="55"/>
  <c r="T1654" i="55"/>
  <c r="U1654" i="55"/>
  <c r="P1654" i="55"/>
  <c r="Z1654" i="55"/>
  <c r="Y1654" i="55"/>
  <c r="X1654" i="55"/>
  <c r="W1654" i="55"/>
  <c r="AA1654" i="55"/>
  <c r="V1654" i="55"/>
  <c r="M1220" i="55"/>
  <c r="V1220" i="55"/>
  <c r="T1220" i="55"/>
  <c r="X1220" i="55"/>
  <c r="Y1355" i="55"/>
  <c r="T1355" i="55"/>
  <c r="Z1355" i="55"/>
  <c r="M1443" i="55"/>
  <c r="X1481" i="55"/>
  <c r="Y1491" i="55"/>
  <c r="V1491" i="55"/>
  <c r="U1491" i="55"/>
  <c r="M1654" i="55"/>
  <c r="V1670" i="55"/>
  <c r="U1675" i="55"/>
  <c r="T1675" i="55"/>
  <c r="Z1675" i="55"/>
  <c r="Y1675" i="55"/>
  <c r="X1675" i="55"/>
  <c r="W1675" i="55"/>
  <c r="AA1675" i="55"/>
  <c r="V1675" i="55"/>
  <c r="M1675" i="55"/>
  <c r="T1838" i="55"/>
  <c r="W1838" i="55"/>
  <c r="X1838" i="55"/>
  <c r="Y1841" i="55"/>
  <c r="W908" i="55"/>
  <c r="W926" i="55"/>
  <c r="W1000" i="55"/>
  <c r="AA1056" i="55"/>
  <c r="X1071" i="55"/>
  <c r="X1111" i="55"/>
  <c r="U1122" i="55"/>
  <c r="AA1122" i="55"/>
  <c r="Z1122" i="55"/>
  <c r="V1129" i="55"/>
  <c r="W1156" i="55"/>
  <c r="V1156" i="55"/>
  <c r="AA1224" i="55"/>
  <c r="Z1224" i="55"/>
  <c r="V1224" i="55"/>
  <c r="M1224" i="55"/>
  <c r="AA1232" i="55"/>
  <c r="Z1232" i="55"/>
  <c r="Y1281" i="55"/>
  <c r="AA1281" i="55"/>
  <c r="Z1281" i="55"/>
  <c r="V1281" i="55"/>
  <c r="Y1284" i="55"/>
  <c r="X1284" i="55"/>
  <c r="Z1284" i="55"/>
  <c r="V1284" i="55"/>
  <c r="Z1390" i="55"/>
  <c r="Y1390" i="55"/>
  <c r="X1390" i="55"/>
  <c r="AA1411" i="55"/>
  <c r="Z1411" i="55"/>
  <c r="U1411" i="55"/>
  <c r="T1411" i="55"/>
  <c r="AA1417" i="55"/>
  <c r="V1478" i="55"/>
  <c r="U1478" i="55"/>
  <c r="T1478" i="55"/>
  <c r="Z1478" i="55"/>
  <c r="T1557" i="55"/>
  <c r="X1565" i="55"/>
  <c r="V1565" i="55"/>
  <c r="U1565" i="55"/>
  <c r="T1565" i="55"/>
  <c r="Z1565" i="55"/>
  <c r="M1565" i="55"/>
  <c r="W1670" i="55"/>
  <c r="M1680" i="55"/>
  <c r="Z1680" i="55"/>
  <c r="AA1686" i="55"/>
  <c r="X1686" i="55"/>
  <c r="W1686" i="55"/>
  <c r="Y1686" i="55"/>
  <c r="V1686" i="55"/>
  <c r="U1686" i="55"/>
  <c r="T1686" i="55"/>
  <c r="Z1686" i="55"/>
  <c r="M1838" i="55"/>
  <c r="X908" i="55"/>
  <c r="X926" i="55"/>
  <c r="X1000" i="55"/>
  <c r="M1035" i="55"/>
  <c r="M1069" i="55"/>
  <c r="Y1071" i="55"/>
  <c r="M1083" i="55"/>
  <c r="Y1111" i="55"/>
  <c r="Y1129" i="55"/>
  <c r="W1186" i="55"/>
  <c r="V1186" i="55"/>
  <c r="U1186" i="55"/>
  <c r="U1220" i="55"/>
  <c r="AA1241" i="55"/>
  <c r="Z1241" i="55"/>
  <c r="W1241" i="55"/>
  <c r="M1262" i="55"/>
  <c r="AA1277" i="55"/>
  <c r="Z1277" i="55"/>
  <c r="X1277" i="55"/>
  <c r="M1281" i="55"/>
  <c r="M1284" i="55"/>
  <c r="AA1312" i="55"/>
  <c r="X1312" i="55"/>
  <c r="M1393" i="55"/>
  <c r="AA1399" i="55"/>
  <c r="Y1399" i="55"/>
  <c r="U1427" i="55"/>
  <c r="V1470" i="55"/>
  <c r="X1474" i="55"/>
  <c r="W1474" i="55"/>
  <c r="V1474" i="55"/>
  <c r="M1478" i="55"/>
  <c r="T1491" i="55"/>
  <c r="AA1557" i="55"/>
  <c r="M1686" i="55"/>
  <c r="W1770" i="55"/>
  <c r="Z1770" i="55"/>
  <c r="Y908" i="55"/>
  <c r="Y926" i="55"/>
  <c r="Y1000" i="55"/>
  <c r="Z1111" i="55"/>
  <c r="U1208" i="55"/>
  <c r="W1220" i="55"/>
  <c r="U1232" i="55"/>
  <c r="M1241" i="55"/>
  <c r="U1265" i="55"/>
  <c r="M1277" i="55"/>
  <c r="M1312" i="55"/>
  <c r="T1390" i="55"/>
  <c r="W1427" i="55"/>
  <c r="Z1443" i="55"/>
  <c r="M1461" i="55"/>
  <c r="X1470" i="55"/>
  <c r="W1491" i="55"/>
  <c r="U1532" i="55"/>
  <c r="W1621" i="55"/>
  <c r="AA1621" i="55"/>
  <c r="Z1621" i="55"/>
  <c r="X1621" i="55"/>
  <c r="V1621" i="55"/>
  <c r="M1621" i="55"/>
  <c r="Y1621" i="55"/>
  <c r="AA1680" i="55"/>
  <c r="M795" i="55"/>
  <c r="Z908" i="55"/>
  <c r="Z926" i="55"/>
  <c r="Z1000" i="55"/>
  <c r="AA1111" i="55"/>
  <c r="T1122" i="55"/>
  <c r="V1124" i="55"/>
  <c r="M1130" i="55"/>
  <c r="Y1147" i="55"/>
  <c r="X1147" i="55"/>
  <c r="V1147" i="55"/>
  <c r="AA1220" i="55"/>
  <c r="W1232" i="55"/>
  <c r="W1246" i="55"/>
  <c r="V1246" i="55"/>
  <c r="T1246" i="55"/>
  <c r="U1246" i="55"/>
  <c r="M1246" i="55"/>
  <c r="U1262" i="55"/>
  <c r="V1265" i="55"/>
  <c r="Z1269" i="55"/>
  <c r="AA1269" i="55"/>
  <c r="X1269" i="55"/>
  <c r="W1269" i="55"/>
  <c r="T1281" i="55"/>
  <c r="U1284" i="55"/>
  <c r="U1323" i="55"/>
  <c r="Z1349" i="55"/>
  <c r="X1349" i="55"/>
  <c r="W1349" i="55"/>
  <c r="M1349" i="55"/>
  <c r="AA1365" i="55"/>
  <c r="Y1365" i="55"/>
  <c r="X1365" i="55"/>
  <c r="W1390" i="55"/>
  <c r="X1411" i="55"/>
  <c r="Y1422" i="55"/>
  <c r="Z1422" i="55"/>
  <c r="X1422" i="55"/>
  <c r="M1428" i="55"/>
  <c r="V1428" i="55"/>
  <c r="U1428" i="55"/>
  <c r="Y1456" i="55"/>
  <c r="Z1470" i="55"/>
  <c r="Y1528" i="55"/>
  <c r="T1528" i="55"/>
  <c r="W1565" i="55"/>
  <c r="U1584" i="55"/>
  <c r="V1584" i="55"/>
  <c r="AA1584" i="55"/>
  <c r="Z1584" i="55"/>
  <c r="Y1584" i="55"/>
  <c r="X1584" i="55"/>
  <c r="Z1080" i="55"/>
  <c r="Y1080" i="55"/>
  <c r="U1281" i="55"/>
  <c r="U1329" i="55"/>
  <c r="X1329" i="55"/>
  <c r="W1329" i="55"/>
  <c r="V1329" i="55"/>
  <c r="U1368" i="55"/>
  <c r="M1368" i="55"/>
  <c r="M1391" i="55"/>
  <c r="AA1391" i="55"/>
  <c r="Z1391" i="55"/>
  <c r="M1408" i="55"/>
  <c r="Z1408" i="55"/>
  <c r="Y1408" i="55"/>
  <c r="X1408" i="55"/>
  <c r="V1408" i="55"/>
  <c r="U1408" i="55"/>
  <c r="Z1456" i="55"/>
  <c r="Y1478" i="55"/>
  <c r="U1539" i="55"/>
  <c r="W1539" i="55"/>
  <c r="V1539" i="55"/>
  <c r="T1539" i="55"/>
  <c r="AA1539" i="55"/>
  <c r="Z1539" i="55"/>
  <c r="Y1539" i="55"/>
  <c r="X1539" i="55"/>
  <c r="AA1552" i="55"/>
  <c r="X1552" i="55"/>
  <c r="W1552" i="55"/>
  <c r="V1552" i="55"/>
  <c r="Y1565" i="55"/>
  <c r="Z1634" i="55"/>
  <c r="AA1634" i="55"/>
  <c r="M1656" i="55"/>
  <c r="Y1656" i="55"/>
  <c r="X1656" i="55"/>
  <c r="W1656" i="55"/>
  <c r="T1656" i="55"/>
  <c r="U1656" i="55"/>
  <c r="Z1714" i="55"/>
  <c r="U1714" i="55"/>
  <c r="T1714" i="55"/>
  <c r="Z1740" i="55"/>
  <c r="Y1740" i="55"/>
  <c r="AA1740" i="55"/>
  <c r="W1740" i="55"/>
  <c r="X1740" i="55"/>
  <c r="V1740" i="55"/>
  <c r="U1740" i="55"/>
  <c r="T1740" i="55"/>
  <c r="P8" i="56"/>
  <c r="X8" i="56" s="1"/>
  <c r="AA1577" i="55"/>
  <c r="V1577" i="55"/>
  <c r="M1577" i="55"/>
  <c r="AA1636" i="55"/>
  <c r="Z1636" i="55"/>
  <c r="W1636" i="55"/>
  <c r="U1636" i="55"/>
  <c r="Z1543" i="55"/>
  <c r="X1543" i="55"/>
  <c r="W1543" i="55"/>
  <c r="M1543" i="55"/>
  <c r="M1636" i="55"/>
  <c r="V1671" i="55"/>
  <c r="Z1671" i="55"/>
  <c r="M1671" i="55"/>
  <c r="AA1671" i="55"/>
  <c r="Y1671" i="55"/>
  <c r="X1671" i="55"/>
  <c r="W1671" i="55"/>
  <c r="W1777" i="55"/>
  <c r="Z1777" i="55"/>
  <c r="AA1377" i="55"/>
  <c r="Y1377" i="55"/>
  <c r="X1377" i="55"/>
  <c r="Z1414" i="55"/>
  <c r="V1414" i="55"/>
  <c r="Z1544" i="55"/>
  <c r="Y1544" i="55"/>
  <c r="T1544" i="55"/>
  <c r="Z1555" i="55"/>
  <c r="V1555" i="55"/>
  <c r="U1555" i="55"/>
  <c r="X1615" i="55"/>
  <c r="Y1615" i="55"/>
  <c r="W1615" i="55"/>
  <c r="V1615" i="55"/>
  <c r="M1615" i="55"/>
  <c r="AA1615" i="55"/>
  <c r="Z1615" i="55"/>
  <c r="U1615" i="55"/>
  <c r="T1615" i="55"/>
  <c r="Z1650" i="55"/>
  <c r="Y1650" i="55"/>
  <c r="W1650" i="55"/>
  <c r="V1650" i="55"/>
  <c r="Y1795" i="55"/>
  <c r="X1795" i="55"/>
  <c r="U1795" i="55"/>
  <c r="W1795" i="55"/>
  <c r="Y1159" i="55"/>
  <c r="V1159" i="55"/>
  <c r="M1377" i="55"/>
  <c r="W1453" i="55"/>
  <c r="Z1453" i="55"/>
  <c r="Y1453" i="55"/>
  <c r="X1453" i="55"/>
  <c r="AA1479" i="55"/>
  <c r="W1479" i="55"/>
  <c r="U1479" i="55"/>
  <c r="T1479" i="55"/>
  <c r="M1479" i="55"/>
  <c r="M1555" i="55"/>
  <c r="W1591" i="55"/>
  <c r="AA1591" i="55"/>
  <c r="M1650" i="55"/>
  <c r="Y1692" i="55"/>
  <c r="Z1692" i="55"/>
  <c r="X1692" i="55"/>
  <c r="V1692" i="55"/>
  <c r="M1692" i="55"/>
  <c r="AA1700" i="55"/>
  <c r="Z1700" i="55"/>
  <c r="X1700" i="55"/>
  <c r="T1700" i="55"/>
  <c r="W1748" i="55"/>
  <c r="V1748" i="55"/>
  <c r="Y1748" i="55"/>
  <c r="X1748" i="55"/>
  <c r="M1795" i="55"/>
  <c r="Z1814" i="55"/>
  <c r="Y1814" i="55"/>
  <c r="U1814" i="55"/>
  <c r="T1814" i="55"/>
  <c r="M1814" i="55"/>
  <c r="W1814" i="55"/>
  <c r="V1814" i="55"/>
  <c r="Q9" i="57"/>
  <c r="N9" i="57"/>
  <c r="X1165" i="55"/>
  <c r="M1165" i="55"/>
  <c r="AA1239" i="55"/>
  <c r="Z1239" i="55"/>
  <c r="M1396" i="55"/>
  <c r="AA1396" i="55"/>
  <c r="T1414" i="55"/>
  <c r="U1429" i="55"/>
  <c r="Z1429" i="55"/>
  <c r="M1444" i="55"/>
  <c r="X1444" i="55"/>
  <c r="V1444" i="55"/>
  <c r="U1444" i="55"/>
  <c r="T1444" i="55"/>
  <c r="W1460" i="55"/>
  <c r="X1472" i="55"/>
  <c r="W1472" i="55"/>
  <c r="V1472" i="55"/>
  <c r="AA1472" i="55"/>
  <c r="Y1472" i="55"/>
  <c r="U1472" i="55"/>
  <c r="T1472" i="55"/>
  <c r="Y1499" i="55"/>
  <c r="U1499" i="55"/>
  <c r="AA1562" i="55"/>
  <c r="M1562" i="55"/>
  <c r="Z1625" i="55"/>
  <c r="V1625" i="55"/>
  <c r="M1625" i="55"/>
  <c r="P1646" i="55"/>
  <c r="Y1647" i="55"/>
  <c r="T1650" i="55"/>
  <c r="Y1653" i="55"/>
  <c r="M1653" i="55"/>
  <c r="Y1668" i="55"/>
  <c r="T1668" i="55"/>
  <c r="Z1668" i="55"/>
  <c r="X1668" i="55"/>
  <c r="W1668" i="55"/>
  <c r="V1668" i="55"/>
  <c r="U1668" i="55"/>
  <c r="U1678" i="55"/>
  <c r="T1678" i="55"/>
  <c r="Y1678" i="55"/>
  <c r="P1681" i="55"/>
  <c r="Z1682" i="55"/>
  <c r="X1682" i="55"/>
  <c r="T1692" i="55"/>
  <c r="W1696" i="55"/>
  <c r="M1696" i="55"/>
  <c r="Z1748" i="55"/>
  <c r="U1789" i="55"/>
  <c r="T1789" i="55"/>
  <c r="W1789" i="55"/>
  <c r="T1795" i="55"/>
  <c r="X1814" i="55"/>
  <c r="AA1829" i="55"/>
  <c r="X1829" i="55"/>
  <c r="U1204" i="55"/>
  <c r="T1204" i="55"/>
  <c r="M1239" i="55"/>
  <c r="AA1318" i="55"/>
  <c r="W1318" i="55"/>
  <c r="T1318" i="55"/>
  <c r="T1333" i="55"/>
  <c r="Z1352" i="55"/>
  <c r="V1352" i="55"/>
  <c r="M1364" i="55"/>
  <c r="T1377" i="55"/>
  <c r="X1460" i="55"/>
  <c r="V1479" i="55"/>
  <c r="M1492" i="55"/>
  <c r="AA1492" i="55"/>
  <c r="Z1492" i="55"/>
  <c r="Y1492" i="55"/>
  <c r="X1492" i="55"/>
  <c r="V1492" i="55"/>
  <c r="T1555" i="55"/>
  <c r="T1569" i="55"/>
  <c r="AA1569" i="55"/>
  <c r="Z1569" i="55"/>
  <c r="M1569" i="55"/>
  <c r="Y1569" i="55"/>
  <c r="X1569" i="55"/>
  <c r="W1569" i="55"/>
  <c r="V1569" i="55"/>
  <c r="X1591" i="55"/>
  <c r="AA1607" i="55"/>
  <c r="T1607" i="55"/>
  <c r="M1647" i="55"/>
  <c r="U1650" i="55"/>
  <c r="W1692" i="55"/>
  <c r="AA1795" i="55"/>
  <c r="AA1814" i="55"/>
  <c r="M1829" i="55"/>
  <c r="Z1192" i="55"/>
  <c r="Y1192" i="55"/>
  <c r="AA1242" i="55"/>
  <c r="V1242" i="55"/>
  <c r="T1242" i="55"/>
  <c r="V1278" i="55"/>
  <c r="T1278" i="55"/>
  <c r="U1333" i="55"/>
  <c r="X1345" i="55"/>
  <c r="AA1345" i="55"/>
  <c r="Y1345" i="55"/>
  <c r="W1345" i="55"/>
  <c r="U1377" i="55"/>
  <c r="V1412" i="55"/>
  <c r="U1412" i="55"/>
  <c r="AA1412" i="55"/>
  <c r="X1412" i="55"/>
  <c r="AA1436" i="55"/>
  <c r="Z1436" i="55"/>
  <c r="Y1436" i="55"/>
  <c r="V1436" i="55"/>
  <c r="T1453" i="55"/>
  <c r="X1479" i="55"/>
  <c r="Z1591" i="55"/>
  <c r="Y1597" i="55"/>
  <c r="V1597" i="55"/>
  <c r="M1597" i="55"/>
  <c r="M1607" i="55"/>
  <c r="Y1617" i="55"/>
  <c r="X1617" i="55"/>
  <c r="W1617" i="55"/>
  <c r="M1617" i="55"/>
  <c r="AA1625" i="55"/>
  <c r="X1650" i="55"/>
  <c r="V1653" i="55"/>
  <c r="AA1668" i="55"/>
  <c r="V1678" i="55"/>
  <c r="Y1682" i="55"/>
  <c r="AA1692" i="55"/>
  <c r="Z1789" i="55"/>
  <c r="V1796" i="55"/>
  <c r="Z1796" i="55"/>
  <c r="Y1796" i="55"/>
  <c r="X1796" i="55"/>
  <c r="T1796" i="55"/>
  <c r="AA1796" i="55"/>
  <c r="U1796" i="55"/>
  <c r="M1796" i="55"/>
  <c r="M135" i="57"/>
  <c r="AA106" i="60"/>
  <c r="P106" i="60"/>
  <c r="X106" i="60" s="1"/>
  <c r="T1574" i="55"/>
  <c r="Z1574" i="55"/>
  <c r="AA1574" i="55"/>
  <c r="Y1574" i="55"/>
  <c r="X1574" i="55"/>
  <c r="W1574" i="55"/>
  <c r="W1581" i="55"/>
  <c r="V1581" i="55"/>
  <c r="W1667" i="55"/>
  <c r="V1667" i="55"/>
  <c r="U1667" i="55"/>
  <c r="Z1667" i="55"/>
  <c r="AA1731" i="55"/>
  <c r="X1731" i="55"/>
  <c r="W1731" i="55"/>
  <c r="Z1731" i="55"/>
  <c r="Y1731" i="55"/>
  <c r="V1731" i="55"/>
  <c r="Z1781" i="55"/>
  <c r="Y1781" i="55"/>
  <c r="AA1781" i="55"/>
  <c r="W1439" i="55"/>
  <c r="V1439" i="55"/>
  <c r="Y1496" i="55"/>
  <c r="X1496" i="55"/>
  <c r="M1558" i="55"/>
  <c r="U1558" i="55"/>
  <c r="T1558" i="55"/>
  <c r="X1581" i="55"/>
  <c r="Z1709" i="55"/>
  <c r="U1709" i="55"/>
  <c r="X1807" i="55"/>
  <c r="V1807" i="55"/>
  <c r="M1807" i="55"/>
  <c r="AA1514" i="55"/>
  <c r="Z1514" i="55"/>
  <c r="V1553" i="55"/>
  <c r="U1553" i="55"/>
  <c r="X1564" i="55"/>
  <c r="V1564" i="55"/>
  <c r="Y1581" i="55"/>
  <c r="AA1724" i="55"/>
  <c r="Z1724" i="55"/>
  <c r="T1751" i="55"/>
  <c r="AA1751" i="55"/>
  <c r="X1751" i="55"/>
  <c r="W1751" i="55"/>
  <c r="Z1751" i="55"/>
  <c r="Y1751" i="55"/>
  <c r="U1751" i="55"/>
  <c r="Y1406" i="55"/>
  <c r="U1406" i="55"/>
  <c r="AA1423" i="55"/>
  <c r="X1423" i="55"/>
  <c r="Z1469" i="55"/>
  <c r="V1469" i="55"/>
  <c r="U1469" i="55"/>
  <c r="Z1490" i="55"/>
  <c r="Y1490" i="55"/>
  <c r="X1490" i="55"/>
  <c r="W1490" i="55"/>
  <c r="M1510" i="55"/>
  <c r="M1514" i="55"/>
  <c r="Y1550" i="55"/>
  <c r="AA1550" i="55"/>
  <c r="Z1550" i="55"/>
  <c r="X1550" i="55"/>
  <c r="W1550" i="55"/>
  <c r="M1553" i="55"/>
  <c r="Z1581" i="55"/>
  <c r="V1684" i="55"/>
  <c r="U1684" i="55"/>
  <c r="T1684" i="55"/>
  <c r="Z1684" i="55"/>
  <c r="Y1684" i="55"/>
  <c r="W1684" i="55"/>
  <c r="M1701" i="55"/>
  <c r="AA1712" i="55"/>
  <c r="U1712" i="55"/>
  <c r="T1712" i="55"/>
  <c r="X1712" i="55"/>
  <c r="M1751" i="55"/>
  <c r="AA1812" i="55"/>
  <c r="X1812" i="55"/>
  <c r="W1812" i="55"/>
  <c r="Z1812" i="55"/>
  <c r="Y1812" i="55"/>
  <c r="V1812" i="55"/>
  <c r="T1812" i="55"/>
  <c r="M1826" i="55"/>
  <c r="X1826" i="55"/>
  <c r="M1423" i="55"/>
  <c r="M1450" i="55"/>
  <c r="AA1455" i="55"/>
  <c r="Z1455" i="55"/>
  <c r="Y1455" i="55"/>
  <c r="X1455" i="55"/>
  <c r="M1490" i="55"/>
  <c r="W1522" i="55"/>
  <c r="T1522" i="55"/>
  <c r="M1550" i="55"/>
  <c r="V1558" i="55"/>
  <c r="V1576" i="55"/>
  <c r="U1576" i="55"/>
  <c r="AA1581" i="55"/>
  <c r="Y1593" i="55"/>
  <c r="X1593" i="55"/>
  <c r="AA1608" i="55"/>
  <c r="V1608" i="55"/>
  <c r="U1608" i="55"/>
  <c r="T1608" i="55"/>
  <c r="M1655" i="55"/>
  <c r="AA1676" i="55"/>
  <c r="X1676" i="55"/>
  <c r="M1684" i="55"/>
  <c r="Y1709" i="55"/>
  <c r="Y1724" i="55"/>
  <c r="AA1737" i="55"/>
  <c r="V1737" i="55"/>
  <c r="U1737" i="55"/>
  <c r="V1762" i="55"/>
  <c r="Y1762" i="55"/>
  <c r="X1762" i="55"/>
  <c r="AA1762" i="55"/>
  <c r="W1762" i="55"/>
  <c r="W1773" i="55"/>
  <c r="AA1787" i="55"/>
  <c r="Y1787" i="55"/>
  <c r="X1787" i="55"/>
  <c r="W1787" i="55"/>
  <c r="M1812" i="55"/>
  <c r="M1293" i="55"/>
  <c r="Y1392" i="55"/>
  <c r="Z1392" i="55"/>
  <c r="X1392" i="55"/>
  <c r="W1392" i="55"/>
  <c r="X1439" i="55"/>
  <c r="M1455" i="55"/>
  <c r="T1458" i="55"/>
  <c r="T1510" i="55"/>
  <c r="T1514" i="55"/>
  <c r="Y1518" i="55"/>
  <c r="X1518" i="55"/>
  <c r="V1518" i="55"/>
  <c r="U1518" i="55"/>
  <c r="W1558" i="55"/>
  <c r="T1564" i="55"/>
  <c r="M1576" i="55"/>
  <c r="AA1585" i="55"/>
  <c r="V1585" i="55"/>
  <c r="U1585" i="55"/>
  <c r="M1593" i="55"/>
  <c r="U1689" i="55"/>
  <c r="T1689" i="55"/>
  <c r="AA1702" i="55"/>
  <c r="Z1702" i="55"/>
  <c r="Y1712" i="55"/>
  <c r="M1737" i="55"/>
  <c r="V1751" i="55"/>
  <c r="M1757" i="55"/>
  <c r="M1762" i="55"/>
  <c r="M1787" i="55"/>
  <c r="AA1803" i="55"/>
  <c r="Z1803" i="55"/>
  <c r="Y1803" i="55"/>
  <c r="V1803" i="55"/>
  <c r="U1803" i="55"/>
  <c r="X1803" i="55"/>
  <c r="W1803" i="55"/>
  <c r="V1822" i="55"/>
  <c r="U1822" i="55"/>
  <c r="Z1826" i="55"/>
  <c r="AA1421" i="55"/>
  <c r="Z1421" i="55"/>
  <c r="X1421" i="55"/>
  <c r="T1423" i="55"/>
  <c r="U1463" i="55"/>
  <c r="T1463" i="55"/>
  <c r="Z1483" i="55"/>
  <c r="U1483" i="55"/>
  <c r="U1490" i="55"/>
  <c r="V1514" i="55"/>
  <c r="U1550" i="55"/>
  <c r="Y1558" i="55"/>
  <c r="Z1564" i="55"/>
  <c r="Z1590" i="55"/>
  <c r="Y1590" i="55"/>
  <c r="U1593" i="55"/>
  <c r="Y1609" i="55"/>
  <c r="X1609" i="55"/>
  <c r="W1609" i="55"/>
  <c r="V1655" i="55"/>
  <c r="W1662" i="55"/>
  <c r="AA1662" i="55"/>
  <c r="Z1662" i="55"/>
  <c r="Y1662" i="55"/>
  <c r="X1662" i="55"/>
  <c r="U1676" i="55"/>
  <c r="AA1684" i="55"/>
  <c r="W1720" i="55"/>
  <c r="V1720" i="55"/>
  <c r="M1720" i="55"/>
  <c r="U1733" i="55"/>
  <c r="M1733" i="55"/>
  <c r="T1737" i="55"/>
  <c r="AA1745" i="55"/>
  <c r="T1762" i="55"/>
  <c r="V1787" i="55"/>
  <c r="T1817" i="55"/>
  <c r="Y1817" i="55"/>
  <c r="X1817" i="55"/>
  <c r="Z1817" i="55"/>
  <c r="W1817" i="55"/>
  <c r="U1817" i="55"/>
  <c r="P17" i="60"/>
  <c r="X17" i="60" s="1"/>
  <c r="Q153" i="57"/>
  <c r="N153" i="57"/>
  <c r="N362" i="57"/>
  <c r="Q362" i="57"/>
  <c r="P671" i="59"/>
  <c r="X1601" i="55"/>
  <c r="W1601" i="55"/>
  <c r="V1601" i="55"/>
  <c r="M1601" i="55"/>
  <c r="Y1695" i="55"/>
  <c r="X1695" i="55"/>
  <c r="W1695" i="55"/>
  <c r="T1695" i="55"/>
  <c r="AA1758" i="55"/>
  <c r="Z1758" i="55"/>
  <c r="W1758" i="55"/>
  <c r="V1758" i="55"/>
  <c r="V1839" i="55"/>
  <c r="Y1839" i="55"/>
  <c r="X1839" i="55"/>
  <c r="F8" i="49"/>
  <c r="P277" i="59"/>
  <c r="T1601" i="55"/>
  <c r="Z1778" i="55"/>
  <c r="Y1778" i="55"/>
  <c r="X1778" i="55"/>
  <c r="U1778" i="55"/>
  <c r="T1778" i="55"/>
  <c r="P135" i="60"/>
  <c r="X135" i="60" s="1"/>
  <c r="P26" i="62"/>
  <c r="W26" i="62" s="1"/>
  <c r="T1579" i="55"/>
  <c r="Y1579" i="55"/>
  <c r="U1601" i="55"/>
  <c r="M1611" i="55"/>
  <c r="U1695" i="55"/>
  <c r="AA1710" i="55"/>
  <c r="Z1710" i="55"/>
  <c r="Y1710" i="55"/>
  <c r="V1710" i="55"/>
  <c r="U1710" i="55"/>
  <c r="X1734" i="55"/>
  <c r="Y1734" i="55"/>
  <c r="W1734" i="55"/>
  <c r="T1741" i="55"/>
  <c r="M1741" i="55"/>
  <c r="T1758" i="55"/>
  <c r="AA1774" i="55"/>
  <c r="Z1774" i="55"/>
  <c r="M1778" i="55"/>
  <c r="T1839" i="55"/>
  <c r="H3" i="56"/>
  <c r="P30" i="60"/>
  <c r="X30" i="60" s="1"/>
  <c r="P99" i="59"/>
  <c r="W1792" i="55"/>
  <c r="V1792" i="55"/>
  <c r="T1815" i="55"/>
  <c r="M1815" i="55"/>
  <c r="Z1837" i="55"/>
  <c r="Y1837" i="55"/>
  <c r="X1837" i="55"/>
  <c r="U1837" i="55"/>
  <c r="T1837" i="55"/>
  <c r="P211" i="59"/>
  <c r="Z21" i="62"/>
  <c r="P21" i="62"/>
  <c r="W21" i="62" s="1"/>
  <c r="X1579" i="55"/>
  <c r="Z1611" i="55"/>
  <c r="W1672" i="55"/>
  <c r="U1672" i="55"/>
  <c r="T1672" i="55"/>
  <c r="W1690" i="55"/>
  <c r="V1690" i="55"/>
  <c r="Y1766" i="55"/>
  <c r="Y1792" i="55"/>
  <c r="Z1808" i="55"/>
  <c r="U1815" i="55"/>
  <c r="P24" i="56"/>
  <c r="X24" i="56" s="1"/>
  <c r="P675" i="59"/>
  <c r="Z1579" i="55"/>
  <c r="W1635" i="55"/>
  <c r="V1635" i="55"/>
  <c r="AA1697" i="55"/>
  <c r="Z1697" i="55"/>
  <c r="Y1697" i="55"/>
  <c r="M1708" i="55"/>
  <c r="Y1708" i="55"/>
  <c r="X1708" i="55"/>
  <c r="W1708" i="55"/>
  <c r="T1708" i="55"/>
  <c r="Z1766" i="55"/>
  <c r="Z1792" i="55"/>
  <c r="AA1808" i="55"/>
  <c r="V1837" i="55"/>
  <c r="P22" i="56"/>
  <c r="X22" i="56" s="1"/>
  <c r="AA22" i="56"/>
  <c r="Q65" i="57"/>
  <c r="N65" i="57"/>
  <c r="P17" i="62"/>
  <c r="AA1579" i="55"/>
  <c r="Y1725" i="55"/>
  <c r="X1725" i="55"/>
  <c r="W1725" i="55"/>
  <c r="X1747" i="55"/>
  <c r="V1747" i="55"/>
  <c r="AA1766" i="55"/>
  <c r="W1837" i="55"/>
  <c r="AA1658" i="55"/>
  <c r="W1658" i="55"/>
  <c r="AA1660" i="55"/>
  <c r="U1660" i="55"/>
  <c r="M1725" i="55"/>
  <c r="AA1729" i="55"/>
  <c r="Z1729" i="55"/>
  <c r="V1729" i="55"/>
  <c r="U1729" i="55"/>
  <c r="M1743" i="55"/>
  <c r="AA1837" i="55"/>
  <c r="G1852" i="55"/>
  <c r="P22" i="60"/>
  <c r="X22" i="60" s="1"/>
  <c r="P57" i="60"/>
  <c r="X57" i="60" s="1"/>
  <c r="P111" i="60"/>
  <c r="X111" i="60" s="1"/>
  <c r="P28" i="58"/>
  <c r="X28" i="58" s="1"/>
  <c r="P122" i="60"/>
  <c r="X122" i="60" s="1"/>
  <c r="P16" i="61"/>
  <c r="X16" i="61" s="1"/>
  <c r="P14" i="62"/>
  <c r="W14" i="62" s="1"/>
  <c r="P60" i="59"/>
  <c r="P681" i="59"/>
  <c r="P47" i="62"/>
  <c r="W47" i="62" s="1"/>
  <c r="P89" i="59"/>
  <c r="P70" i="60"/>
  <c r="X70" i="60" s="1"/>
  <c r="P13" i="61"/>
  <c r="X13" i="61" s="1"/>
  <c r="W1605" i="55"/>
  <c r="V1612" i="55"/>
  <c r="U1738" i="55"/>
  <c r="T1744" i="55"/>
  <c r="V1765" i="55"/>
  <c r="T1768" i="55"/>
  <c r="T1772" i="55"/>
  <c r="U1785" i="55"/>
  <c r="U1810" i="55"/>
  <c r="V1834" i="55"/>
  <c r="X1842" i="55"/>
  <c r="P13" i="56"/>
  <c r="X13" i="56" s="1"/>
  <c r="P18" i="56"/>
  <c r="X18" i="56" s="1"/>
  <c r="Q355" i="57"/>
  <c r="P83" i="59"/>
  <c r="P36" i="60"/>
  <c r="X36" i="60" s="1"/>
  <c r="P109" i="60"/>
  <c r="X109" i="60" s="1"/>
  <c r="P120" i="60"/>
  <c r="X120" i="60" s="1"/>
  <c r="P123" i="60"/>
  <c r="X123" i="60" s="1"/>
  <c r="P128" i="60"/>
  <c r="X128" i="60" s="1"/>
  <c r="P133" i="60"/>
  <c r="X133" i="60" s="1"/>
  <c r="V1738" i="55"/>
  <c r="U1744" i="55"/>
  <c r="X1765" i="55"/>
  <c r="U1772" i="55"/>
  <c r="V1785" i="55"/>
  <c r="V1810" i="55"/>
  <c r="P16" i="56"/>
  <c r="X16" i="56" s="1"/>
  <c r="P25" i="56"/>
  <c r="X25" i="56" s="1"/>
  <c r="P13" i="58"/>
  <c r="X13" i="58" s="1"/>
  <c r="P7" i="59"/>
  <c r="P28" i="59"/>
  <c r="P5" i="60"/>
  <c r="X5" i="60" s="1"/>
  <c r="P18" i="60"/>
  <c r="X18" i="60" s="1"/>
  <c r="P28" i="60"/>
  <c r="X28" i="60" s="1"/>
  <c r="P45" i="60"/>
  <c r="X45" i="60" s="1"/>
  <c r="P60" i="60"/>
  <c r="X60" i="60" s="1"/>
  <c r="P8" i="62"/>
  <c r="W8" i="62" s="1"/>
  <c r="P12" i="62"/>
  <c r="V1772" i="55"/>
  <c r="W1785" i="55"/>
  <c r="P11" i="58"/>
  <c r="X11" i="58" s="1"/>
  <c r="P14" i="59"/>
  <c r="P247" i="59"/>
  <c r="P68" i="60"/>
  <c r="X68" i="60" s="1"/>
  <c r="P92" i="60"/>
  <c r="X92" i="60" s="1"/>
  <c r="P104" i="60"/>
  <c r="X104" i="60" s="1"/>
  <c r="P14" i="61"/>
  <c r="X14" i="61" s="1"/>
  <c r="P15" i="62"/>
  <c r="W15" i="62" s="1"/>
  <c r="P18" i="62"/>
  <c r="P51" i="62"/>
  <c r="W51" i="62" s="1"/>
  <c r="P45" i="58"/>
  <c r="X45" i="58" s="1"/>
  <c r="P23" i="60"/>
  <c r="X23" i="60" s="1"/>
  <c r="P26" i="60"/>
  <c r="X26" i="60" s="1"/>
  <c r="P112" i="60"/>
  <c r="X112" i="60" s="1"/>
  <c r="P11" i="61"/>
  <c r="X11" i="61" s="1"/>
  <c r="G31" i="61"/>
  <c r="D6" i="49" s="1"/>
  <c r="P121" i="60"/>
  <c r="X121" i="60" s="1"/>
  <c r="P56" i="59"/>
  <c r="Q351" i="57"/>
  <c r="P95" i="60"/>
  <c r="X95" i="60" s="1"/>
  <c r="Q31" i="61"/>
  <c r="N352" i="57"/>
  <c r="P29" i="58"/>
  <c r="X29" i="58" s="1"/>
  <c r="P30" i="59"/>
  <c r="P378" i="59"/>
  <c r="P11" i="60"/>
  <c r="X11" i="60" s="1"/>
  <c r="P37" i="60"/>
  <c r="X37" i="60" s="1"/>
  <c r="P48" i="60"/>
  <c r="X48" i="60" s="1"/>
  <c r="P90" i="60"/>
  <c r="X90" i="60" s="1"/>
  <c r="P110" i="60"/>
  <c r="X110" i="60" s="1"/>
  <c r="P46" i="62"/>
  <c r="W46" i="62" s="1"/>
  <c r="P7" i="58"/>
  <c r="X7" i="58" s="1"/>
  <c r="P353" i="59"/>
  <c r="P504" i="59"/>
  <c r="P64" i="60"/>
  <c r="X64" i="60" s="1"/>
  <c r="P21" i="56"/>
  <c r="X21" i="56" s="1"/>
  <c r="F692" i="59"/>
  <c r="F379" i="57" s="1"/>
  <c r="P6" i="60"/>
  <c r="X6" i="60" s="1"/>
  <c r="P16" i="60"/>
  <c r="X16" i="60" s="1"/>
  <c r="P124" i="60"/>
  <c r="X124" i="60" s="1"/>
  <c r="P9" i="61"/>
  <c r="X9" i="61" s="1"/>
  <c r="P3" i="62"/>
  <c r="W3" i="62" s="1"/>
  <c r="P16" i="62"/>
  <c r="W16" i="62" s="1"/>
  <c r="P59" i="62"/>
  <c r="W59" i="62" s="1"/>
  <c r="Q37" i="56"/>
  <c r="F378" i="57"/>
  <c r="P5" i="58"/>
  <c r="X5" i="58" s="1"/>
  <c r="P9" i="58"/>
  <c r="X9" i="58" s="1"/>
  <c r="P171" i="59"/>
  <c r="P615" i="59"/>
  <c r="P72" i="60"/>
  <c r="X72" i="60" s="1"/>
  <c r="P74" i="60"/>
  <c r="X74" i="60" s="1"/>
  <c r="P80" i="60"/>
  <c r="X80" i="60" s="1"/>
  <c r="P15" i="61"/>
  <c r="X15" i="61" s="1"/>
  <c r="P18" i="61"/>
  <c r="X18" i="61" s="1"/>
  <c r="F5" i="49"/>
  <c r="Q83" i="57"/>
  <c r="P325" i="59"/>
  <c r="P24" i="60"/>
  <c r="X24" i="60" s="1"/>
  <c r="AA121" i="60"/>
  <c r="P56" i="62"/>
  <c r="W56" i="62" s="1"/>
  <c r="P30" i="58"/>
  <c r="X30" i="58" s="1"/>
  <c r="P37" i="58"/>
  <c r="X37" i="58" s="1"/>
  <c r="P613" i="59"/>
  <c r="P49" i="60"/>
  <c r="X49" i="60" s="1"/>
  <c r="P108" i="60"/>
  <c r="X108" i="60" s="1"/>
  <c r="P132" i="60"/>
  <c r="X132" i="60" s="1"/>
  <c r="P10" i="61"/>
  <c r="X10" i="61" s="1"/>
  <c r="P53" i="62"/>
  <c r="W53" i="62" s="1"/>
  <c r="X38" i="45"/>
  <c r="P35" i="45"/>
  <c r="P37" i="45"/>
  <c r="P32" i="45"/>
  <c r="P31" i="45"/>
  <c r="P30" i="45"/>
  <c r="X30" i="45" s="1"/>
  <c r="M302" i="51"/>
  <c r="P27" i="45"/>
  <c r="L1005" i="51"/>
  <c r="M1005" i="51"/>
  <c r="N965" i="51"/>
  <c r="M954" i="51"/>
  <c r="L954" i="51"/>
  <c r="Q37" i="45"/>
  <c r="P29" i="45"/>
  <c r="X29" i="45" s="1"/>
  <c r="P28" i="45"/>
  <c r="X28" i="45" s="1"/>
  <c r="Q35" i="45"/>
  <c r="Q138" i="45"/>
  <c r="Q32" i="45"/>
  <c r="X89" i="45"/>
  <c r="Q27" i="45"/>
  <c r="N820" i="51"/>
  <c r="L819" i="51"/>
  <c r="M742" i="51"/>
  <c r="N742" i="51" s="1"/>
  <c r="L606" i="51"/>
  <c r="M606" i="51"/>
  <c r="N256" i="51"/>
  <c r="N512" i="51"/>
  <c r="L510" i="51"/>
  <c r="N41" i="51"/>
  <c r="N97" i="51"/>
  <c r="N205" i="51"/>
  <c r="N47" i="51"/>
  <c r="N95" i="51"/>
  <c r="N98" i="51"/>
  <c r="N240" i="51"/>
  <c r="N228" i="51"/>
  <c r="N213" i="51"/>
  <c r="N245" i="51"/>
  <c r="N82" i="51"/>
  <c r="N155" i="51"/>
  <c r="N236" i="51"/>
  <c r="N254" i="51"/>
  <c r="L34" i="51"/>
  <c r="N157" i="51"/>
  <c r="N238" i="51"/>
  <c r="N243" i="51"/>
  <c r="N186" i="51"/>
  <c r="N63" i="51"/>
  <c r="N30" i="51"/>
  <c r="N158" i="51"/>
  <c r="L96" i="51"/>
  <c r="N188" i="51"/>
  <c r="N220" i="51"/>
  <c r="N202" i="51"/>
  <c r="N234" i="51"/>
  <c r="N248" i="51"/>
  <c r="N223" i="51"/>
  <c r="N249" i="51"/>
  <c r="N260" i="51"/>
  <c r="G1012" i="51"/>
  <c r="G1017" i="51" s="1"/>
  <c r="N55" i="51"/>
  <c r="N194" i="51"/>
  <c r="L171" i="51"/>
  <c r="N252" i="51"/>
  <c r="N196" i="51"/>
  <c r="N211" i="51"/>
  <c r="N183" i="51"/>
  <c r="N207" i="51"/>
  <c r="N159" i="51"/>
  <c r="M162" i="51"/>
  <c r="N266" i="51"/>
  <c r="N264" i="51"/>
  <c r="L215" i="51"/>
  <c r="M173" i="51"/>
  <c r="N173" i="51" s="1"/>
  <c r="M368" i="51"/>
  <c r="N303" i="51"/>
  <c r="Z42" i="53"/>
  <c r="Y42" i="53"/>
  <c r="X42" i="53"/>
  <c r="W42" i="53"/>
  <c r="V42" i="53"/>
  <c r="U42" i="53"/>
  <c r="T42" i="53"/>
  <c r="M42" i="53"/>
  <c r="AA42" i="53"/>
  <c r="AA211" i="53"/>
  <c r="Z211" i="53"/>
  <c r="Y211" i="53"/>
  <c r="X211" i="53"/>
  <c r="V211" i="53"/>
  <c r="T211" i="53"/>
  <c r="M211" i="53"/>
  <c r="W211" i="53"/>
  <c r="U211" i="53"/>
  <c r="P491" i="55"/>
  <c r="M491" i="55"/>
  <c r="T1363" i="55"/>
  <c r="M1363" i="55"/>
  <c r="Z1363" i="55"/>
  <c r="Y1363" i="55"/>
  <c r="X1363" i="55"/>
  <c r="AA1363" i="55"/>
  <c r="W1363" i="55"/>
  <c r="V1363" i="55"/>
  <c r="U1363" i="55"/>
  <c r="N49" i="51"/>
  <c r="N57" i="51"/>
  <c r="N232" i="51"/>
  <c r="AA54" i="53"/>
  <c r="Z54" i="53"/>
  <c r="Y54" i="53"/>
  <c r="X54" i="53"/>
  <c r="V54" i="53"/>
  <c r="T54" i="53"/>
  <c r="M54" i="53"/>
  <c r="P52" i="53"/>
  <c r="W54" i="53"/>
  <c r="AA9" i="53"/>
  <c r="Y9" i="53"/>
  <c r="W9" i="53"/>
  <c r="T9" i="53"/>
  <c r="U9" i="53"/>
  <c r="Z9" i="53"/>
  <c r="X9" i="53"/>
  <c r="M9" i="53"/>
  <c r="V9" i="53"/>
  <c r="N53" i="51"/>
  <c r="U54" i="53"/>
  <c r="AA20" i="53"/>
  <c r="Z20" i="53"/>
  <c r="Y20" i="53"/>
  <c r="X20" i="53"/>
  <c r="V20" i="53"/>
  <c r="T20" i="53"/>
  <c r="H288" i="53"/>
  <c r="U20" i="53"/>
  <c r="W20" i="53"/>
  <c r="P20" i="53"/>
  <c r="X51" i="53"/>
  <c r="W51" i="53"/>
  <c r="V51" i="53"/>
  <c r="U51" i="53"/>
  <c r="T51" i="53"/>
  <c r="M51" i="53"/>
  <c r="AA51" i="53"/>
  <c r="Z51" i="53"/>
  <c r="Y782" i="55"/>
  <c r="X782" i="55"/>
  <c r="AA782" i="55"/>
  <c r="Z782" i="55"/>
  <c r="W782" i="55"/>
  <c r="V782" i="55"/>
  <c r="U782" i="55"/>
  <c r="T782" i="55"/>
  <c r="M782" i="55"/>
  <c r="M819" i="55"/>
  <c r="AA819" i="55"/>
  <c r="Z819" i="55"/>
  <c r="X819" i="55"/>
  <c r="W819" i="55"/>
  <c r="V819" i="55"/>
  <c r="Y819" i="55"/>
  <c r="T819" i="55"/>
  <c r="U819" i="55"/>
  <c r="Y909" i="55"/>
  <c r="X909" i="55"/>
  <c r="Z909" i="55"/>
  <c r="W909" i="55"/>
  <c r="V909" i="55"/>
  <c r="U909" i="55"/>
  <c r="T909" i="55"/>
  <c r="M909" i="55"/>
  <c r="AA909" i="55"/>
  <c r="U936" i="55"/>
  <c r="W936" i="55"/>
  <c r="T936" i="55"/>
  <c r="AA936" i="55"/>
  <c r="Z936" i="55"/>
  <c r="Y936" i="55"/>
  <c r="X936" i="55"/>
  <c r="M936" i="55"/>
  <c r="V936" i="55"/>
  <c r="AA1117" i="55"/>
  <c r="Z1117" i="55"/>
  <c r="Y1117" i="55"/>
  <c r="U1117" i="55"/>
  <c r="M1117" i="55"/>
  <c r="X1117" i="55"/>
  <c r="W1117" i="55"/>
  <c r="V1117" i="55"/>
  <c r="T1117" i="55"/>
  <c r="Z1142" i="55"/>
  <c r="W1142" i="55"/>
  <c r="V1142" i="55"/>
  <c r="M1142" i="55"/>
  <c r="Y1142" i="55"/>
  <c r="U1142" i="55"/>
  <c r="X1142" i="55"/>
  <c r="AA1142" i="55"/>
  <c r="T1142" i="55"/>
  <c r="M42" i="51"/>
  <c r="N39" i="51"/>
  <c r="M96" i="51"/>
  <c r="M20" i="53"/>
  <c r="N70" i="51"/>
  <c r="N66" i="51"/>
  <c r="Z33" i="53"/>
  <c r="Y33" i="53"/>
  <c r="X33" i="53"/>
  <c r="W33" i="53"/>
  <c r="V33" i="53"/>
  <c r="U33" i="53"/>
  <c r="T33" i="53"/>
  <c r="M33" i="53"/>
  <c r="AA33" i="53"/>
  <c r="Y51" i="53"/>
  <c r="M106" i="51"/>
  <c r="N106" i="51" s="1"/>
  <c r="L119" i="51"/>
  <c r="L26" i="51"/>
  <c r="M25" i="51"/>
  <c r="N25" i="51" s="1"/>
  <c r="X248" i="53"/>
  <c r="W248" i="53"/>
  <c r="V248" i="53"/>
  <c r="U248" i="53"/>
  <c r="T248" i="53"/>
  <c r="P248" i="53"/>
  <c r="Z248" i="53"/>
  <c r="AA248" i="53"/>
  <c r="Y248" i="53"/>
  <c r="M248" i="53"/>
  <c r="P157" i="55"/>
  <c r="M157" i="55"/>
  <c r="Z618" i="55"/>
  <c r="AA618" i="55"/>
  <c r="Y618" i="55"/>
  <c r="X618" i="55"/>
  <c r="W618" i="55"/>
  <c r="V618" i="55"/>
  <c r="T618" i="55"/>
  <c r="M618" i="55"/>
  <c r="U618" i="55"/>
  <c r="L302" i="51"/>
  <c r="N230" i="51"/>
  <c r="Z8" i="53"/>
  <c r="Y8" i="53"/>
  <c r="X8" i="53"/>
  <c r="W8" i="53"/>
  <c r="V8" i="53"/>
  <c r="U8" i="53"/>
  <c r="T8" i="53"/>
  <c r="M8" i="53"/>
  <c r="P6" i="53"/>
  <c r="AA34" i="53"/>
  <c r="Y34" i="53"/>
  <c r="W34" i="53"/>
  <c r="T34" i="53"/>
  <c r="V34" i="53"/>
  <c r="Z34" i="53"/>
  <c r="X34" i="53"/>
  <c r="M34" i="53"/>
  <c r="P48" i="53"/>
  <c r="L339" i="55"/>
  <c r="P296" i="55"/>
  <c r="M296" i="55"/>
  <c r="M27" i="51"/>
  <c r="Z25" i="53"/>
  <c r="X25" i="53"/>
  <c r="V25" i="53"/>
  <c r="AA25" i="53"/>
  <c r="U25" i="53"/>
  <c r="AA218" i="53"/>
  <c r="Z218" i="53"/>
  <c r="Y218" i="53"/>
  <c r="X218" i="53"/>
  <c r="V218" i="53"/>
  <c r="T218" i="53"/>
  <c r="U218" i="53"/>
  <c r="P218" i="53"/>
  <c r="L28" i="51"/>
  <c r="M28" i="51" s="1"/>
  <c r="E1013" i="51"/>
  <c r="M780" i="55"/>
  <c r="AA780" i="55"/>
  <c r="Z780" i="55"/>
  <c r="Y780" i="55"/>
  <c r="X780" i="55"/>
  <c r="W780" i="55"/>
  <c r="V780" i="55"/>
  <c r="U780" i="55"/>
  <c r="T780" i="55"/>
  <c r="P237" i="55"/>
  <c r="AA550" i="55"/>
  <c r="Y550" i="55"/>
  <c r="Z550" i="55"/>
  <c r="X550" i="55"/>
  <c r="W550" i="55"/>
  <c r="V550" i="55"/>
  <c r="U550" i="55"/>
  <c r="M550" i="55"/>
  <c r="T550" i="55"/>
  <c r="M126" i="51"/>
  <c r="N126" i="51" s="1"/>
  <c r="L140" i="51"/>
  <c r="N265" i="51"/>
  <c r="N262" i="51"/>
  <c r="T25" i="53"/>
  <c r="W218" i="53"/>
  <c r="X650" i="55"/>
  <c r="V650" i="55"/>
  <c r="U650" i="55"/>
  <c r="T650" i="55"/>
  <c r="AA650" i="55"/>
  <c r="Z650" i="55"/>
  <c r="Y650" i="55"/>
  <c r="W650" i="55"/>
  <c r="M650" i="55"/>
  <c r="AA14" i="52"/>
  <c r="AA17" i="52" s="1"/>
  <c r="G22" i="52"/>
  <c r="AA22" i="52" s="1"/>
  <c r="G18" i="52"/>
  <c r="D12" i="49" s="1"/>
  <c r="G17" i="52"/>
  <c r="W25" i="53"/>
  <c r="AA31" i="53"/>
  <c r="Z31" i="53"/>
  <c r="Y31" i="53"/>
  <c r="X31" i="53"/>
  <c r="W31" i="53"/>
  <c r="V31" i="53"/>
  <c r="T31" i="53"/>
  <c r="M31" i="53"/>
  <c r="U31" i="53"/>
  <c r="P14" i="52"/>
  <c r="Y25" i="53"/>
  <c r="Z84" i="53"/>
  <c r="X84" i="53"/>
  <c r="V84" i="53"/>
  <c r="P82" i="53"/>
  <c r="AA84" i="53"/>
  <c r="Y84" i="53"/>
  <c r="U84" i="53"/>
  <c r="M84" i="53"/>
  <c r="W84" i="53"/>
  <c r="T84" i="53"/>
  <c r="L110" i="53"/>
  <c r="AA142" i="53"/>
  <c r="Y142" i="53"/>
  <c r="W142" i="53"/>
  <c r="T142" i="53"/>
  <c r="Z142" i="53"/>
  <c r="V142" i="53"/>
  <c r="U142" i="53"/>
  <c r="P142" i="53"/>
  <c r="AA658" i="55"/>
  <c r="Y658" i="55"/>
  <c r="X658" i="55"/>
  <c r="W658" i="55"/>
  <c r="V658" i="55"/>
  <c r="Z658" i="55"/>
  <c r="T658" i="55"/>
  <c r="M658" i="55"/>
  <c r="P651" i="55"/>
  <c r="AA685" i="55"/>
  <c r="Z685" i="55"/>
  <c r="Y685" i="55"/>
  <c r="X685" i="55"/>
  <c r="W685" i="55"/>
  <c r="V685" i="55"/>
  <c r="U685" i="55"/>
  <c r="T685" i="55"/>
  <c r="M685" i="55"/>
  <c r="W921" i="55"/>
  <c r="U921" i="55"/>
  <c r="T921" i="55"/>
  <c r="AA921" i="55"/>
  <c r="Z921" i="55"/>
  <c r="V921" i="55"/>
  <c r="X921" i="55"/>
  <c r="P919" i="55"/>
  <c r="Y921" i="55"/>
  <c r="M921" i="55"/>
  <c r="N145" i="57"/>
  <c r="M173" i="57"/>
  <c r="L42" i="51"/>
  <c r="N99" i="51"/>
  <c r="AA64" i="53"/>
  <c r="Y64" i="53"/>
  <c r="X64" i="53"/>
  <c r="W64" i="53"/>
  <c r="Z64" i="53"/>
  <c r="V64" i="53"/>
  <c r="U64" i="53"/>
  <c r="T64" i="53"/>
  <c r="M64" i="53"/>
  <c r="Z118" i="53"/>
  <c r="Y118" i="53"/>
  <c r="X118" i="53"/>
  <c r="W118" i="53"/>
  <c r="V118" i="53"/>
  <c r="U118" i="53"/>
  <c r="T118" i="53"/>
  <c r="AA118" i="53"/>
  <c r="M118" i="53"/>
  <c r="P138" i="53"/>
  <c r="AA139" i="53"/>
  <c r="Z139" i="53"/>
  <c r="Y139" i="53"/>
  <c r="X139" i="53"/>
  <c r="W139" i="53"/>
  <c r="U139" i="53"/>
  <c r="AA148" i="53"/>
  <c r="Z148" i="53"/>
  <c r="Y148" i="53"/>
  <c r="X148" i="53"/>
  <c r="W148" i="53"/>
  <c r="V148" i="53"/>
  <c r="U148" i="53"/>
  <c r="T148" i="53"/>
  <c r="M148" i="53"/>
  <c r="AA197" i="53"/>
  <c r="Z197" i="53"/>
  <c r="Y197" i="53"/>
  <c r="X197" i="53"/>
  <c r="W197" i="53"/>
  <c r="V197" i="53"/>
  <c r="U197" i="53"/>
  <c r="T197" i="53"/>
  <c r="M197" i="53"/>
  <c r="P253" i="55"/>
  <c r="M875" i="55"/>
  <c r="AA875" i="55"/>
  <c r="V875" i="55"/>
  <c r="T875" i="55"/>
  <c r="Y875" i="55"/>
  <c r="W875" i="55"/>
  <c r="U875" i="55"/>
  <c r="Z875" i="55"/>
  <c r="X875" i="55"/>
  <c r="X1462" i="55"/>
  <c r="V1462" i="55"/>
  <c r="U1462" i="55"/>
  <c r="T1462" i="55"/>
  <c r="AA1462" i="55"/>
  <c r="W1462" i="55"/>
  <c r="Z1462" i="55"/>
  <c r="Y1462" i="55"/>
  <c r="M1462" i="55"/>
  <c r="Z43" i="53"/>
  <c r="X43" i="53"/>
  <c r="V43" i="53"/>
  <c r="P43" i="53"/>
  <c r="L192" i="53"/>
  <c r="AA112" i="53"/>
  <c r="W112" i="53"/>
  <c r="V112" i="53"/>
  <c r="U112" i="53"/>
  <c r="T112" i="53"/>
  <c r="R192" i="53"/>
  <c r="P112" i="53"/>
  <c r="M112" i="53"/>
  <c r="T1183" i="55"/>
  <c r="AA1183" i="55"/>
  <c r="X1183" i="55"/>
  <c r="W1183" i="55"/>
  <c r="M1183" i="55"/>
  <c r="Z1183" i="55"/>
  <c r="Y1183" i="55"/>
  <c r="V1183" i="55"/>
  <c r="U1183" i="55"/>
  <c r="W1199" i="55"/>
  <c r="X1199" i="55"/>
  <c r="T1199" i="55"/>
  <c r="Z1199" i="55"/>
  <c r="Y1199" i="55"/>
  <c r="M1199" i="55"/>
  <c r="U1199" i="55"/>
  <c r="AA1199" i="55"/>
  <c r="V1199" i="55"/>
  <c r="E1014" i="51"/>
  <c r="L19" i="51"/>
  <c r="M43" i="53"/>
  <c r="AA52" i="53"/>
  <c r="Z52" i="53"/>
  <c r="X52" i="53"/>
  <c r="V52" i="53"/>
  <c r="T52" i="53"/>
  <c r="M52" i="53"/>
  <c r="Z119" i="53"/>
  <c r="Y119" i="53"/>
  <c r="X119" i="53"/>
  <c r="W119" i="53"/>
  <c r="V119" i="53"/>
  <c r="U119" i="53"/>
  <c r="T119" i="53"/>
  <c r="M119" i="53"/>
  <c r="Z162" i="53"/>
  <c r="X162" i="53"/>
  <c r="U162" i="53"/>
  <c r="R275" i="53"/>
  <c r="AA226" i="53"/>
  <c r="L275" i="53"/>
  <c r="Z226" i="53"/>
  <c r="Y226" i="53"/>
  <c r="X226" i="53"/>
  <c r="V226" i="53"/>
  <c r="T226" i="53"/>
  <c r="M226" i="53"/>
  <c r="X273" i="53"/>
  <c r="W273" i="53"/>
  <c r="V273" i="53"/>
  <c r="U273" i="53"/>
  <c r="T273" i="53"/>
  <c r="M273" i="53"/>
  <c r="AA273" i="53"/>
  <c r="Y273" i="53"/>
  <c r="U658" i="55"/>
  <c r="Y1397" i="55"/>
  <c r="V1397" i="55"/>
  <c r="U1397" i="55"/>
  <c r="Z1397" i="55"/>
  <c r="X1397" i="55"/>
  <c r="T1397" i="55"/>
  <c r="AA1397" i="55"/>
  <c r="W1397" i="55"/>
  <c r="Y1402" i="55"/>
  <c r="Z1402" i="55"/>
  <c r="X1402" i="55"/>
  <c r="U1402" i="55"/>
  <c r="AA1402" i="55"/>
  <c r="W1402" i="55"/>
  <c r="T1402" i="55"/>
  <c r="M1402" i="55"/>
  <c r="V1402" i="55"/>
  <c r="M137" i="53"/>
  <c r="M194" i="53"/>
  <c r="L71" i="51"/>
  <c r="N120" i="51"/>
  <c r="L150" i="51"/>
  <c r="M141" i="51"/>
  <c r="L162" i="51"/>
  <c r="N209" i="51"/>
  <c r="Q17" i="52"/>
  <c r="Q22" i="52"/>
  <c r="Q18" i="52"/>
  <c r="AA18" i="53"/>
  <c r="Y18" i="53"/>
  <c r="W18" i="53"/>
  <c r="U18" i="53"/>
  <c r="M23" i="53"/>
  <c r="W43" i="53"/>
  <c r="W52" i="53"/>
  <c r="X102" i="53"/>
  <c r="Z116" i="53"/>
  <c r="Y116" i="53"/>
  <c r="X116" i="53"/>
  <c r="W116" i="53"/>
  <c r="V116" i="53"/>
  <c r="AA116" i="53"/>
  <c r="U116" i="53"/>
  <c r="P116" i="53"/>
  <c r="M116" i="53"/>
  <c r="V162" i="53"/>
  <c r="Z201" i="53"/>
  <c r="Y201" i="53"/>
  <c r="X201" i="53"/>
  <c r="W201" i="53"/>
  <c r="V201" i="53"/>
  <c r="U201" i="53"/>
  <c r="T201" i="53"/>
  <c r="P200" i="53"/>
  <c r="AA201" i="53"/>
  <c r="M201" i="53"/>
  <c r="W226" i="53"/>
  <c r="Z255" i="53"/>
  <c r="Y255" i="53"/>
  <c r="X255" i="53"/>
  <c r="W255" i="53"/>
  <c r="V255" i="53"/>
  <c r="U255" i="53"/>
  <c r="T255" i="53"/>
  <c r="AA531" i="55"/>
  <c r="Z531" i="55"/>
  <c r="Y531" i="55"/>
  <c r="X531" i="55"/>
  <c r="W531" i="55"/>
  <c r="V531" i="55"/>
  <c r="U531" i="55"/>
  <c r="T531" i="55"/>
  <c r="M531" i="55"/>
  <c r="M965" i="55"/>
  <c r="AA965" i="55"/>
  <c r="Z965" i="55"/>
  <c r="Y965" i="55"/>
  <c r="V965" i="55"/>
  <c r="W965" i="55"/>
  <c r="U965" i="55"/>
  <c r="T965" i="55"/>
  <c r="T23" i="53"/>
  <c r="X35" i="53"/>
  <c r="W35" i="53"/>
  <c r="V35" i="53"/>
  <c r="U35" i="53"/>
  <c r="T35" i="53"/>
  <c r="M35" i="53"/>
  <c r="AA43" i="53"/>
  <c r="Z59" i="53"/>
  <c r="X59" i="53"/>
  <c r="V59" i="53"/>
  <c r="Z135" i="53"/>
  <c r="X135" i="53"/>
  <c r="V135" i="53"/>
  <c r="AA159" i="53"/>
  <c r="Z159" i="53"/>
  <c r="Y159" i="53"/>
  <c r="X159" i="53"/>
  <c r="W159" i="53"/>
  <c r="V159" i="53"/>
  <c r="U159" i="53"/>
  <c r="Y162" i="53"/>
  <c r="Z195" i="53"/>
  <c r="Y195" i="53"/>
  <c r="X195" i="53"/>
  <c r="W195" i="53"/>
  <c r="V195" i="53"/>
  <c r="U195" i="53"/>
  <c r="T195" i="53"/>
  <c r="M195" i="53"/>
  <c r="Y202" i="53"/>
  <c r="X202" i="53"/>
  <c r="W202" i="53"/>
  <c r="V202" i="53"/>
  <c r="U202" i="53"/>
  <c r="T202" i="53"/>
  <c r="P202" i="53"/>
  <c r="M202" i="53"/>
  <c r="P9" i="54"/>
  <c r="X9" i="54" s="1"/>
  <c r="M32" i="55"/>
  <c r="L74" i="55"/>
  <c r="AA946" i="55"/>
  <c r="Z946" i="55"/>
  <c r="W946" i="55"/>
  <c r="Y946" i="55"/>
  <c r="X946" i="55"/>
  <c r="V946" i="55"/>
  <c r="T43" i="53"/>
  <c r="W102" i="53"/>
  <c r="V102" i="53"/>
  <c r="U102" i="53"/>
  <c r="T102" i="53"/>
  <c r="P102" i="53"/>
  <c r="M102" i="53"/>
  <c r="AA137" i="53"/>
  <c r="Z137" i="53"/>
  <c r="Y137" i="53"/>
  <c r="W137" i="53"/>
  <c r="T137" i="53"/>
  <c r="AA189" i="53"/>
  <c r="Z189" i="53"/>
  <c r="Y189" i="53"/>
  <c r="X189" i="53"/>
  <c r="W189" i="53"/>
  <c r="V189" i="53"/>
  <c r="U189" i="53"/>
  <c r="T189" i="53"/>
  <c r="M189" i="53"/>
  <c r="T872" i="55"/>
  <c r="AA872" i="55"/>
  <c r="Y872" i="55"/>
  <c r="X872" i="55"/>
  <c r="W872" i="55"/>
  <c r="Z872" i="55"/>
  <c r="U872" i="55"/>
  <c r="V872" i="55"/>
  <c r="M872" i="55"/>
  <c r="X120" i="53"/>
  <c r="W120" i="53"/>
  <c r="V120" i="53"/>
  <c r="U120" i="53"/>
  <c r="T120" i="53"/>
  <c r="M120" i="53"/>
  <c r="Z120" i="53"/>
  <c r="X143" i="53"/>
  <c r="W143" i="53"/>
  <c r="V143" i="53"/>
  <c r="U143" i="53"/>
  <c r="T143" i="53"/>
  <c r="M143" i="53"/>
  <c r="AA143" i="53"/>
  <c r="Z143" i="53"/>
  <c r="Y143" i="53"/>
  <c r="X186" i="53"/>
  <c r="W186" i="53"/>
  <c r="V186" i="53"/>
  <c r="U186" i="53"/>
  <c r="T186" i="53"/>
  <c r="P186" i="53"/>
  <c r="AA186" i="53"/>
  <c r="Y186" i="53"/>
  <c r="M186" i="53"/>
  <c r="Y43" i="53"/>
  <c r="Y102" i="53"/>
  <c r="Y120" i="53"/>
  <c r="AA132" i="53"/>
  <c r="Z132" i="53"/>
  <c r="Y132" i="53"/>
  <c r="X132" i="53"/>
  <c r="W132" i="53"/>
  <c r="V132" i="53"/>
  <c r="T132" i="53"/>
  <c r="U137" i="53"/>
  <c r="Y170" i="53"/>
  <c r="X170" i="53"/>
  <c r="W170" i="53"/>
  <c r="V170" i="53"/>
  <c r="U170" i="53"/>
  <c r="T170" i="53"/>
  <c r="AA170" i="53"/>
  <c r="Z170" i="53"/>
  <c r="M170" i="53"/>
  <c r="Z186" i="53"/>
  <c r="AA9" i="54"/>
  <c r="AA21" i="54" s="1"/>
  <c r="G21" i="54"/>
  <c r="P431" i="55"/>
  <c r="U799" i="55"/>
  <c r="T799" i="55"/>
  <c r="AA799" i="55"/>
  <c r="Z799" i="55"/>
  <c r="X799" i="55"/>
  <c r="W799" i="55"/>
  <c r="V799" i="55"/>
  <c r="Y799" i="55"/>
  <c r="M799" i="55"/>
  <c r="T980" i="55"/>
  <c r="AA980" i="55"/>
  <c r="X980" i="55"/>
  <c r="Z980" i="55"/>
  <c r="W980" i="55"/>
  <c r="U980" i="55"/>
  <c r="M980" i="55"/>
  <c r="V980" i="55"/>
  <c r="M32" i="51"/>
  <c r="N154" i="51"/>
  <c r="E1010" i="51"/>
  <c r="E1012" i="51" s="1"/>
  <c r="P18" i="53"/>
  <c r="V23" i="53"/>
  <c r="AA29" i="53"/>
  <c r="Z29" i="53"/>
  <c r="Y29" i="53"/>
  <c r="X29" i="53"/>
  <c r="V29" i="53"/>
  <c r="T29" i="53"/>
  <c r="M29" i="53"/>
  <c r="AA38" i="53"/>
  <c r="Z38" i="53"/>
  <c r="Y38" i="53"/>
  <c r="X38" i="53"/>
  <c r="V38" i="53"/>
  <c r="T38" i="53"/>
  <c r="M38" i="53"/>
  <c r="M59" i="53"/>
  <c r="AA102" i="53"/>
  <c r="AA121" i="53"/>
  <c r="Z121" i="53"/>
  <c r="Y121" i="53"/>
  <c r="X121" i="53"/>
  <c r="V121" i="53"/>
  <c r="T121" i="53"/>
  <c r="M121" i="53"/>
  <c r="M135" i="53"/>
  <c r="X137" i="53"/>
  <c r="M159" i="53"/>
  <c r="AA162" i="53"/>
  <c r="Z222" i="53"/>
  <c r="Y222" i="53"/>
  <c r="X222" i="53"/>
  <c r="W222" i="53"/>
  <c r="V222" i="53"/>
  <c r="U222" i="53"/>
  <c r="T222" i="53"/>
  <c r="AA255" i="53"/>
  <c r="M62" i="55"/>
  <c r="P62" i="55"/>
  <c r="P531" i="55"/>
  <c r="M946" i="55"/>
  <c r="W949" i="55"/>
  <c r="V949" i="55"/>
  <c r="Y949" i="55"/>
  <c r="U949" i="55"/>
  <c r="T949" i="55"/>
  <c r="AA949" i="55"/>
  <c r="X949" i="55"/>
  <c r="M949" i="55"/>
  <c r="Z949" i="55"/>
  <c r="X965" i="55"/>
  <c r="Z972" i="55"/>
  <c r="Y972" i="55"/>
  <c r="M972" i="55"/>
  <c r="W972" i="55"/>
  <c r="U972" i="55"/>
  <c r="T972" i="55"/>
  <c r="AA972" i="55"/>
  <c r="V972" i="55"/>
  <c r="X972" i="55"/>
  <c r="Z208" i="53"/>
  <c r="Y208" i="53"/>
  <c r="X208" i="53"/>
  <c r="W208" i="53"/>
  <c r="V208" i="53"/>
  <c r="U208" i="53"/>
  <c r="T208" i="53"/>
  <c r="AA208" i="53"/>
  <c r="N199" i="51"/>
  <c r="N225" i="51"/>
  <c r="F1012" i="51"/>
  <c r="F1017" i="51" s="1"/>
  <c r="T18" i="53"/>
  <c r="W23" i="53"/>
  <c r="Y35" i="53"/>
  <c r="AA50" i="53"/>
  <c r="Y50" i="53"/>
  <c r="W50" i="53"/>
  <c r="T50" i="53"/>
  <c r="P132" i="53"/>
  <c r="AA195" i="53"/>
  <c r="Z202" i="53"/>
  <c r="P208" i="53"/>
  <c r="M177" i="55"/>
  <c r="P175" i="55"/>
  <c r="M399" i="55"/>
  <c r="P399" i="55"/>
  <c r="AA538" i="55"/>
  <c r="Z538" i="55"/>
  <c r="Y538" i="55"/>
  <c r="W538" i="55"/>
  <c r="X538" i="55"/>
  <c r="U538" i="55"/>
  <c r="T538" i="55"/>
  <c r="V538" i="55"/>
  <c r="M538" i="55"/>
  <c r="Y980" i="55"/>
  <c r="U43" i="53"/>
  <c r="E1015" i="51"/>
  <c r="N258" i="51"/>
  <c r="X18" i="53"/>
  <c r="P21" i="53"/>
  <c r="AA35" i="53"/>
  <c r="AA47" i="53"/>
  <c r="Z47" i="53"/>
  <c r="Y47" i="53"/>
  <c r="X47" i="53"/>
  <c r="W47" i="53"/>
  <c r="U47" i="53"/>
  <c r="P47" i="53"/>
  <c r="M47" i="53"/>
  <c r="AA56" i="53"/>
  <c r="Z56" i="53"/>
  <c r="Y56" i="53"/>
  <c r="X56" i="53"/>
  <c r="W56" i="53"/>
  <c r="V56" i="53"/>
  <c r="U56" i="53"/>
  <c r="P56" i="53"/>
  <c r="M56" i="53"/>
  <c r="U59" i="53"/>
  <c r="M130" i="53"/>
  <c r="U135" i="53"/>
  <c r="Z150" i="53"/>
  <c r="Y150" i="53"/>
  <c r="X150" i="53"/>
  <c r="W150" i="53"/>
  <c r="V150" i="53"/>
  <c r="U150" i="53"/>
  <c r="T150" i="53"/>
  <c r="P150" i="53"/>
  <c r="M150" i="53"/>
  <c r="AA184" i="53"/>
  <c r="Z184" i="53"/>
  <c r="Y184" i="53"/>
  <c r="X184" i="53"/>
  <c r="W184" i="53"/>
  <c r="V184" i="53"/>
  <c r="U184" i="53"/>
  <c r="T184" i="53"/>
  <c r="P184" i="53"/>
  <c r="M184" i="53"/>
  <c r="M213" i="53"/>
  <c r="P222" i="53"/>
  <c r="AA277" i="53"/>
  <c r="Z277" i="53"/>
  <c r="Y277" i="53"/>
  <c r="X277" i="53"/>
  <c r="R282" i="53"/>
  <c r="W277" i="53"/>
  <c r="L282" i="53"/>
  <c r="P277" i="53"/>
  <c r="U277" i="53"/>
  <c r="M280" i="53"/>
  <c r="M125" i="55"/>
  <c r="P123" i="55"/>
  <c r="P346" i="55"/>
  <c r="M751" i="55"/>
  <c r="Z751" i="55"/>
  <c r="Y751" i="55"/>
  <c r="W751" i="55"/>
  <c r="V751" i="55"/>
  <c r="U751" i="55"/>
  <c r="T751" i="55"/>
  <c r="AA751" i="55"/>
  <c r="P746" i="55"/>
  <c r="X751" i="55"/>
  <c r="T946" i="55"/>
  <c r="L16" i="51"/>
  <c r="M35" i="51"/>
  <c r="L38" i="51"/>
  <c r="N179" i="51"/>
  <c r="X10" i="53"/>
  <c r="AA13" i="53"/>
  <c r="Z13" i="53"/>
  <c r="Y13" i="53"/>
  <c r="X13" i="53"/>
  <c r="V13" i="53"/>
  <c r="T13" i="53"/>
  <c r="M13" i="53"/>
  <c r="Z16" i="53"/>
  <c r="X16" i="53"/>
  <c r="U16" i="53"/>
  <c r="Z18" i="53"/>
  <c r="AA36" i="53"/>
  <c r="Y36" i="53"/>
  <c r="W36" i="53"/>
  <c r="U36" i="53"/>
  <c r="M36" i="53"/>
  <c r="W59" i="53"/>
  <c r="W135" i="53"/>
  <c r="AA253" i="53"/>
  <c r="Z253" i="53"/>
  <c r="Y253" i="53"/>
  <c r="X253" i="53"/>
  <c r="W253" i="53"/>
  <c r="V253" i="53"/>
  <c r="M253" i="53"/>
  <c r="T253" i="53"/>
  <c r="U253" i="53"/>
  <c r="M378" i="55"/>
  <c r="P377" i="55"/>
  <c r="Y602" i="55"/>
  <c r="W602" i="55"/>
  <c r="V602" i="55"/>
  <c r="T602" i="55"/>
  <c r="AA602" i="55"/>
  <c r="X602" i="55"/>
  <c r="W617" i="55"/>
  <c r="U617" i="55"/>
  <c r="T617" i="55"/>
  <c r="Z617" i="55"/>
  <c r="Y617" i="55"/>
  <c r="X617" i="55"/>
  <c r="V617" i="55"/>
  <c r="M617" i="55"/>
  <c r="T711" i="55"/>
  <c r="AA711" i="55"/>
  <c r="Z711" i="55"/>
  <c r="Y711" i="55"/>
  <c r="W711" i="55"/>
  <c r="U711" i="55"/>
  <c r="V711" i="55"/>
  <c r="M711" i="55"/>
  <c r="U946" i="55"/>
  <c r="M956" i="55"/>
  <c r="Z956" i="55"/>
  <c r="Y956" i="55"/>
  <c r="AA956" i="55"/>
  <c r="X956" i="55"/>
  <c r="W956" i="55"/>
  <c r="V956" i="55"/>
  <c r="T956" i="55"/>
  <c r="U956" i="55"/>
  <c r="Z23" i="53"/>
  <c r="X23" i="53"/>
  <c r="U23" i="53"/>
  <c r="M1382" i="55"/>
  <c r="AA1382" i="55"/>
  <c r="Z1382" i="55"/>
  <c r="W1382" i="55"/>
  <c r="V1382" i="55"/>
  <c r="Y1382" i="55"/>
  <c r="X1382" i="55"/>
  <c r="U1382" i="55"/>
  <c r="T1382" i="55"/>
  <c r="P1380" i="55"/>
  <c r="Z49" i="53"/>
  <c r="Y49" i="53"/>
  <c r="X49" i="53"/>
  <c r="W49" i="53"/>
  <c r="V49" i="53"/>
  <c r="U49" i="53"/>
  <c r="T49" i="53"/>
  <c r="M49" i="53"/>
  <c r="M3" i="51"/>
  <c r="M16" i="51" s="1"/>
  <c r="C16" i="51" s="1"/>
  <c r="N83" i="51"/>
  <c r="Y10" i="53"/>
  <c r="Y59" i="53"/>
  <c r="T63" i="53"/>
  <c r="M63" i="53"/>
  <c r="AA63" i="53"/>
  <c r="Y63" i="53"/>
  <c r="V63" i="53"/>
  <c r="Z86" i="53"/>
  <c r="X86" i="53"/>
  <c r="U86" i="53"/>
  <c r="M91" i="53"/>
  <c r="Z91" i="53"/>
  <c r="X91" i="53"/>
  <c r="V91" i="53"/>
  <c r="P130" i="53"/>
  <c r="Y135" i="53"/>
  <c r="X210" i="53"/>
  <c r="W210" i="53"/>
  <c r="V210" i="53"/>
  <c r="U210" i="53"/>
  <c r="T210" i="53"/>
  <c r="M210" i="53"/>
  <c r="Z210" i="53"/>
  <c r="T213" i="53"/>
  <c r="X217" i="53"/>
  <c r="W217" i="53"/>
  <c r="V217" i="53"/>
  <c r="U217" i="53"/>
  <c r="T217" i="53"/>
  <c r="M217" i="53"/>
  <c r="AA217" i="53"/>
  <c r="AA220" i="53"/>
  <c r="Z220" i="53"/>
  <c r="Y220" i="53"/>
  <c r="X220" i="53"/>
  <c r="W220" i="53"/>
  <c r="V220" i="53"/>
  <c r="T220" i="53"/>
  <c r="AA260" i="53"/>
  <c r="Z260" i="53"/>
  <c r="Y260" i="53"/>
  <c r="X260" i="53"/>
  <c r="T260" i="53"/>
  <c r="W260" i="53"/>
  <c r="P260" i="53"/>
  <c r="Z263" i="53"/>
  <c r="AA263" i="53"/>
  <c r="Y263" i="53"/>
  <c r="W263" i="53"/>
  <c r="U263" i="53"/>
  <c r="M263" i="53"/>
  <c r="T280" i="53"/>
  <c r="Z577" i="55"/>
  <c r="X577" i="55"/>
  <c r="U577" i="55"/>
  <c r="P570" i="55"/>
  <c r="AA577" i="55"/>
  <c r="W577" i="55"/>
  <c r="T577" i="55"/>
  <c r="X593" i="55"/>
  <c r="W593" i="55"/>
  <c r="V593" i="55"/>
  <c r="U593" i="55"/>
  <c r="T593" i="55"/>
  <c r="AA593" i="55"/>
  <c r="Y593" i="55"/>
  <c r="M71" i="51"/>
  <c r="N190" i="51"/>
  <c r="U13" i="53"/>
  <c r="T36" i="53"/>
  <c r="V47" i="53"/>
  <c r="X50" i="53"/>
  <c r="Z57" i="53"/>
  <c r="X57" i="53"/>
  <c r="U57" i="53"/>
  <c r="AA59" i="53"/>
  <c r="M86" i="53"/>
  <c r="AA104" i="53"/>
  <c r="Z104" i="53"/>
  <c r="Y104" i="53"/>
  <c r="X104" i="53"/>
  <c r="W104" i="53"/>
  <c r="V104" i="53"/>
  <c r="U104" i="53"/>
  <c r="T104" i="53"/>
  <c r="P104" i="53"/>
  <c r="M104" i="53"/>
  <c r="AA128" i="53"/>
  <c r="Y128" i="53"/>
  <c r="W128" i="53"/>
  <c r="U128" i="53"/>
  <c r="AA135" i="53"/>
  <c r="M220" i="53"/>
  <c r="AA231" i="53"/>
  <c r="Z231" i="53"/>
  <c r="X231" i="53"/>
  <c r="V231" i="53"/>
  <c r="M260" i="53"/>
  <c r="T277" i="53"/>
  <c r="P11" i="55"/>
  <c r="M11" i="55"/>
  <c r="M577" i="55"/>
  <c r="M593" i="55"/>
  <c r="AA912" i="55"/>
  <c r="W912" i="55"/>
  <c r="U912" i="55"/>
  <c r="T912" i="55"/>
  <c r="M912" i="55"/>
  <c r="Y912" i="55"/>
  <c r="Z912" i="55"/>
  <c r="V912" i="55"/>
  <c r="W929" i="55"/>
  <c r="V929" i="55"/>
  <c r="M929" i="55"/>
  <c r="Z929" i="55"/>
  <c r="AA929" i="55"/>
  <c r="X929" i="55"/>
  <c r="U929" i="55"/>
  <c r="T929" i="55"/>
  <c r="Y929" i="55"/>
  <c r="AA40" i="53"/>
  <c r="Z40" i="53"/>
  <c r="Y40" i="53"/>
  <c r="X40" i="53"/>
  <c r="W40" i="53"/>
  <c r="V40" i="53"/>
  <c r="T40" i="53"/>
  <c r="M40" i="53"/>
  <c r="Y194" i="53"/>
  <c r="X194" i="53"/>
  <c r="W194" i="53"/>
  <c r="V194" i="53"/>
  <c r="U194" i="53"/>
  <c r="R224" i="53"/>
  <c r="T194" i="53"/>
  <c r="P194" i="53"/>
  <c r="L224" i="53"/>
  <c r="AA194" i="53"/>
  <c r="W768" i="55"/>
  <c r="Y768" i="55"/>
  <c r="V768" i="55"/>
  <c r="AA768" i="55"/>
  <c r="X768" i="55"/>
  <c r="U768" i="55"/>
  <c r="Z768" i="55"/>
  <c r="M768" i="55"/>
  <c r="T768" i="55"/>
  <c r="X1149" i="55"/>
  <c r="Y1149" i="55"/>
  <c r="W1149" i="55"/>
  <c r="V1149" i="55"/>
  <c r="M1149" i="55"/>
  <c r="Z1149" i="55"/>
  <c r="T1149" i="55"/>
  <c r="U1149" i="55"/>
  <c r="AA1149" i="55"/>
  <c r="O17" i="52"/>
  <c r="O22" i="52"/>
  <c r="O18" i="52"/>
  <c r="Z112" i="53"/>
  <c r="AA274" i="53"/>
  <c r="W274" i="53"/>
  <c r="Z274" i="53"/>
  <c r="Y274" i="53"/>
  <c r="X274" i="53"/>
  <c r="V274" i="53"/>
  <c r="U274" i="53"/>
  <c r="T274" i="53"/>
  <c r="M274" i="53"/>
  <c r="W10" i="53"/>
  <c r="V10" i="53"/>
  <c r="U10" i="53"/>
  <c r="T10" i="53"/>
  <c r="P10" i="53"/>
  <c r="M10" i="53"/>
  <c r="Y23" i="53"/>
  <c r="AA62" i="53"/>
  <c r="Z62" i="53"/>
  <c r="Y62" i="53"/>
  <c r="W62" i="53"/>
  <c r="V62" i="53"/>
  <c r="U62" i="53"/>
  <c r="T62" i="53"/>
  <c r="P62" i="53"/>
  <c r="M62" i="53"/>
  <c r="AA130" i="53"/>
  <c r="Z130" i="53"/>
  <c r="Y130" i="53"/>
  <c r="W130" i="53"/>
  <c r="U130" i="53"/>
  <c r="U132" i="53"/>
  <c r="Z209" i="53"/>
  <c r="Y209" i="53"/>
  <c r="X209" i="53"/>
  <c r="W209" i="53"/>
  <c r="V209" i="53"/>
  <c r="U209" i="53"/>
  <c r="T209" i="53"/>
  <c r="M209" i="53"/>
  <c r="AA213" i="53"/>
  <c r="Z213" i="53"/>
  <c r="Y213" i="53"/>
  <c r="X213" i="53"/>
  <c r="W213" i="53"/>
  <c r="U213" i="53"/>
  <c r="AA216" i="53"/>
  <c r="Z216" i="53"/>
  <c r="Y216" i="53"/>
  <c r="X216" i="53"/>
  <c r="W216" i="53"/>
  <c r="V216" i="53"/>
  <c r="U216" i="53"/>
  <c r="P216" i="53"/>
  <c r="M216" i="53"/>
  <c r="Z280" i="53"/>
  <c r="X280" i="53"/>
  <c r="AA280" i="53"/>
  <c r="Y280" i="53"/>
  <c r="W280" i="53"/>
  <c r="U280" i="53"/>
  <c r="P16" i="55"/>
  <c r="M16" i="55"/>
  <c r="X645" i="55"/>
  <c r="V645" i="55"/>
  <c r="U645" i="55"/>
  <c r="T645" i="55"/>
  <c r="AA645" i="55"/>
  <c r="Y645" i="55"/>
  <c r="W645" i="55"/>
  <c r="Z645" i="55"/>
  <c r="M645" i="55"/>
  <c r="U754" i="55"/>
  <c r="M754" i="55"/>
  <c r="AA754" i="55"/>
  <c r="Z754" i="55"/>
  <c r="X754" i="55"/>
  <c r="T754" i="55"/>
  <c r="W754" i="55"/>
  <c r="Y754" i="55"/>
  <c r="V754" i="55"/>
  <c r="N61" i="51"/>
  <c r="N72" i="51"/>
  <c r="M85" i="51"/>
  <c r="AA10" i="53"/>
  <c r="W13" i="53"/>
  <c r="T16" i="53"/>
  <c r="V36" i="53"/>
  <c r="Z50" i="53"/>
  <c r="M57" i="53"/>
  <c r="U63" i="53"/>
  <c r="T91" i="53"/>
  <c r="AA125" i="53"/>
  <c r="Z125" i="53"/>
  <c r="Y125" i="53"/>
  <c r="X125" i="53"/>
  <c r="W125" i="53"/>
  <c r="T125" i="53"/>
  <c r="M128" i="53"/>
  <c r="V130" i="53"/>
  <c r="Y210" i="53"/>
  <c r="Y217" i="53"/>
  <c r="AA228" i="53"/>
  <c r="Z228" i="53"/>
  <c r="Y228" i="53"/>
  <c r="X228" i="53"/>
  <c r="W228" i="53"/>
  <c r="V228" i="53"/>
  <c r="P228" i="53"/>
  <c r="M231" i="53"/>
  <c r="T263" i="53"/>
  <c r="V277" i="53"/>
  <c r="P103" i="55"/>
  <c r="M105" i="55"/>
  <c r="P473" i="55"/>
  <c r="AA617" i="55"/>
  <c r="V681" i="55"/>
  <c r="Y681" i="55"/>
  <c r="X681" i="55"/>
  <c r="W681" i="55"/>
  <c r="U681" i="55"/>
  <c r="T681" i="55"/>
  <c r="P678" i="55"/>
  <c r="AA681" i="55"/>
  <c r="X711" i="55"/>
  <c r="X103" i="53"/>
  <c r="V103" i="53"/>
  <c r="U103" i="53"/>
  <c r="T103" i="53"/>
  <c r="M103" i="53"/>
  <c r="AA123" i="53"/>
  <c r="Z123" i="53"/>
  <c r="Y123" i="53"/>
  <c r="X152" i="53"/>
  <c r="W152" i="53"/>
  <c r="V152" i="53"/>
  <c r="U152" i="53"/>
  <c r="T152" i="53"/>
  <c r="M152" i="53"/>
  <c r="AA157" i="53"/>
  <c r="Z157" i="53"/>
  <c r="Y157" i="53"/>
  <c r="X157" i="53"/>
  <c r="W157" i="53"/>
  <c r="AA215" i="53"/>
  <c r="Z215" i="53"/>
  <c r="Y215" i="53"/>
  <c r="X215" i="53"/>
  <c r="W215" i="53"/>
  <c r="V215" i="53"/>
  <c r="U215" i="53"/>
  <c r="AA258" i="53"/>
  <c r="W258" i="53"/>
  <c r="P83" i="55"/>
  <c r="L291" i="55"/>
  <c r="P308" i="55"/>
  <c r="M310" i="55"/>
  <c r="P507" i="55"/>
  <c r="M532" i="55"/>
  <c r="Z532" i="55"/>
  <c r="X532" i="55"/>
  <c r="U532" i="55"/>
  <c r="X704" i="55"/>
  <c r="AA704" i="55"/>
  <c r="Z704" i="55"/>
  <c r="Y704" i="55"/>
  <c r="W704" i="55"/>
  <c r="V704" i="55"/>
  <c r="U704" i="55"/>
  <c r="T704" i="55"/>
  <c r="M704" i="55"/>
  <c r="M760" i="55"/>
  <c r="AA760" i="55"/>
  <c r="Z760" i="55"/>
  <c r="Y760" i="55"/>
  <c r="X760" i="55"/>
  <c r="V760" i="55"/>
  <c r="U760" i="55"/>
  <c r="W760" i="55"/>
  <c r="M763" i="55"/>
  <c r="Y763" i="55"/>
  <c r="W763" i="55"/>
  <c r="V763" i="55"/>
  <c r="U763" i="55"/>
  <c r="T763" i="55"/>
  <c r="X763" i="55"/>
  <c r="Z990" i="55"/>
  <c r="X990" i="55"/>
  <c r="W990" i="55"/>
  <c r="AA990" i="55"/>
  <c r="Y990" i="55"/>
  <c r="U990" i="55"/>
  <c r="T990" i="55"/>
  <c r="M990" i="55"/>
  <c r="V990" i="55"/>
  <c r="H289" i="53"/>
  <c r="L66" i="53"/>
  <c r="AA101" i="53"/>
  <c r="Y101" i="53"/>
  <c r="X101" i="53"/>
  <c r="W101" i="53"/>
  <c r="V101" i="53"/>
  <c r="U101" i="53"/>
  <c r="AA155" i="53"/>
  <c r="Z155" i="53"/>
  <c r="Y155" i="53"/>
  <c r="T532" i="55"/>
  <c r="X578" i="55"/>
  <c r="W578" i="55"/>
  <c r="V578" i="55"/>
  <c r="U578" i="55"/>
  <c r="T578" i="55"/>
  <c r="AA578" i="55"/>
  <c r="Z578" i="55"/>
  <c r="Y578" i="55"/>
  <c r="M578" i="55"/>
  <c r="V589" i="55"/>
  <c r="T589" i="55"/>
  <c r="M589" i="55"/>
  <c r="AA589" i="55"/>
  <c r="Z589" i="55"/>
  <c r="Y589" i="55"/>
  <c r="W589" i="55"/>
  <c r="U589" i="55"/>
  <c r="W612" i="55"/>
  <c r="U612" i="55"/>
  <c r="T612" i="55"/>
  <c r="AA612" i="55"/>
  <c r="Z612" i="55"/>
  <c r="Y612" i="55"/>
  <c r="V612" i="55"/>
  <c r="X612" i="55"/>
  <c r="M612" i="55"/>
  <c r="Z648" i="55"/>
  <c r="Y648" i="55"/>
  <c r="X648" i="55"/>
  <c r="W648" i="55"/>
  <c r="AA648" i="55"/>
  <c r="V648" i="55"/>
  <c r="U648" i="55"/>
  <c r="T648" i="55"/>
  <c r="AA702" i="55"/>
  <c r="Z702" i="55"/>
  <c r="Y702" i="55"/>
  <c r="X702" i="55"/>
  <c r="V702" i="55"/>
  <c r="U702" i="55"/>
  <c r="T702" i="55"/>
  <c r="T760" i="55"/>
  <c r="Z763" i="55"/>
  <c r="V11" i="53"/>
  <c r="V27" i="53"/>
  <c r="V45" i="53"/>
  <c r="R66" i="53"/>
  <c r="X94" i="53"/>
  <c r="V94" i="53"/>
  <c r="U94" i="53"/>
  <c r="T94" i="53"/>
  <c r="P94" i="53"/>
  <c r="AA103" i="53"/>
  <c r="Z108" i="53"/>
  <c r="Y108" i="53"/>
  <c r="X108" i="53"/>
  <c r="W108" i="53"/>
  <c r="V108" i="53"/>
  <c r="V123" i="53"/>
  <c r="V157" i="53"/>
  <c r="V160" i="53"/>
  <c r="X179" i="53"/>
  <c r="W179" i="53"/>
  <c r="V179" i="53"/>
  <c r="U179" i="53"/>
  <c r="T179" i="53"/>
  <c r="M179" i="53"/>
  <c r="AA191" i="53"/>
  <c r="Z191" i="53"/>
  <c r="Y191" i="53"/>
  <c r="X191" i="53"/>
  <c r="W191" i="53"/>
  <c r="P198" i="53"/>
  <c r="AA199" i="53"/>
  <c r="Z199" i="53"/>
  <c r="Y199" i="53"/>
  <c r="X199" i="53"/>
  <c r="W199" i="53"/>
  <c r="AA206" i="53"/>
  <c r="Z206" i="53"/>
  <c r="Y206" i="53"/>
  <c r="X206" i="53"/>
  <c r="W206" i="53"/>
  <c r="V258" i="53"/>
  <c r="K21" i="54"/>
  <c r="P163" i="55"/>
  <c r="M163" i="55"/>
  <c r="P211" i="55"/>
  <c r="P255" i="55"/>
  <c r="P322" i="55"/>
  <c r="P449" i="55"/>
  <c r="T527" i="55"/>
  <c r="AA527" i="55"/>
  <c r="Z527" i="55"/>
  <c r="Y527" i="55"/>
  <c r="X527" i="55"/>
  <c r="W527" i="55"/>
  <c r="V527" i="55"/>
  <c r="M527" i="55"/>
  <c r="W532" i="55"/>
  <c r="AA600" i="55"/>
  <c r="Z600" i="55"/>
  <c r="X600" i="55"/>
  <c r="Y600" i="55"/>
  <c r="W600" i="55"/>
  <c r="U600" i="55"/>
  <c r="M600" i="55"/>
  <c r="Z643" i="55"/>
  <c r="Y643" i="55"/>
  <c r="X643" i="55"/>
  <c r="W643" i="55"/>
  <c r="AA643" i="55"/>
  <c r="U643" i="55"/>
  <c r="AA653" i="55"/>
  <c r="Y653" i="55"/>
  <c r="X653" i="55"/>
  <c r="W653" i="55"/>
  <c r="V653" i="55"/>
  <c r="Z653" i="55"/>
  <c r="U653" i="55"/>
  <c r="M653" i="55"/>
  <c r="Y757" i="55"/>
  <c r="X757" i="55"/>
  <c r="W757" i="55"/>
  <c r="V757" i="55"/>
  <c r="T757" i="55"/>
  <c r="AA757" i="55"/>
  <c r="Z757" i="55"/>
  <c r="U757" i="55"/>
  <c r="Y1036" i="55"/>
  <c r="X1036" i="55"/>
  <c r="AA1036" i="55"/>
  <c r="W1036" i="55"/>
  <c r="Z1036" i="55"/>
  <c r="V1036" i="55"/>
  <c r="T1036" i="55"/>
  <c r="M1036" i="55"/>
  <c r="M1295" i="55"/>
  <c r="AA1295" i="55"/>
  <c r="X1295" i="55"/>
  <c r="W1295" i="55"/>
  <c r="Z1295" i="55"/>
  <c r="Y1295" i="55"/>
  <c r="V1295" i="55"/>
  <c r="T1295" i="55"/>
  <c r="X1305" i="55"/>
  <c r="T1305" i="55"/>
  <c r="AA1305" i="55"/>
  <c r="Z1305" i="55"/>
  <c r="M1305" i="55"/>
  <c r="Y1305" i="55"/>
  <c r="P1302" i="55"/>
  <c r="W1305" i="55"/>
  <c r="U1305" i="55"/>
  <c r="V1305" i="55"/>
  <c r="T6" i="53"/>
  <c r="X11" i="53"/>
  <c r="X27" i="53"/>
  <c r="X45" i="53"/>
  <c r="Y76" i="53"/>
  <c r="W76" i="53"/>
  <c r="U76" i="53"/>
  <c r="T76" i="53"/>
  <c r="P76" i="53"/>
  <c r="AA99" i="53"/>
  <c r="Z99" i="53"/>
  <c r="Y99" i="53"/>
  <c r="X99" i="53"/>
  <c r="W99" i="53"/>
  <c r="Z101" i="53"/>
  <c r="AA106" i="53"/>
  <c r="Z106" i="53"/>
  <c r="Y106" i="53"/>
  <c r="X106" i="53"/>
  <c r="AA114" i="53"/>
  <c r="Z114" i="53"/>
  <c r="Y114" i="53"/>
  <c r="X123" i="53"/>
  <c r="U155" i="53"/>
  <c r="X160" i="53"/>
  <c r="Y179" i="53"/>
  <c r="AA204" i="53"/>
  <c r="Z204" i="53"/>
  <c r="Y204" i="53"/>
  <c r="U223" i="53"/>
  <c r="Y258" i="53"/>
  <c r="Z271" i="53"/>
  <c r="Y271" i="53"/>
  <c r="X271" i="53"/>
  <c r="W271" i="53"/>
  <c r="V271" i="53"/>
  <c r="U271" i="53"/>
  <c r="T271" i="53"/>
  <c r="P7" i="54"/>
  <c r="AA532" i="55"/>
  <c r="U554" i="55"/>
  <c r="P554" i="55"/>
  <c r="X554" i="55"/>
  <c r="W554" i="55"/>
  <c r="V554" i="55"/>
  <c r="AA554" i="55"/>
  <c r="Z554" i="55"/>
  <c r="Y554" i="55"/>
  <c r="M554" i="55"/>
  <c r="AA636" i="55"/>
  <c r="Z636" i="55"/>
  <c r="Y636" i="55"/>
  <c r="X636" i="55"/>
  <c r="W636" i="55"/>
  <c r="U636" i="55"/>
  <c r="AA674" i="55"/>
  <c r="M674" i="55"/>
  <c r="Z674" i="55"/>
  <c r="X674" i="55"/>
  <c r="W674" i="55"/>
  <c r="U674" i="55"/>
  <c r="W702" i="55"/>
  <c r="Z882" i="55"/>
  <c r="Y882" i="55"/>
  <c r="AA882" i="55"/>
  <c r="X882" i="55"/>
  <c r="W882" i="55"/>
  <c r="V882" i="55"/>
  <c r="T882" i="55"/>
  <c r="U882" i="55"/>
  <c r="M882" i="55"/>
  <c r="U1036" i="55"/>
  <c r="U1295" i="55"/>
  <c r="L85" i="51"/>
  <c r="L368" i="51"/>
  <c r="V6" i="53"/>
  <c r="Z11" i="53"/>
  <c r="U15" i="53"/>
  <c r="U22" i="53"/>
  <c r="Z27" i="53"/>
  <c r="Z45" i="53"/>
  <c r="Z74" i="53"/>
  <c r="X74" i="53"/>
  <c r="W74" i="53"/>
  <c r="V74" i="53"/>
  <c r="Y85" i="53"/>
  <c r="W85" i="53"/>
  <c r="U85" i="53"/>
  <c r="T85" i="53"/>
  <c r="AA92" i="53"/>
  <c r="Y92" i="53"/>
  <c r="X92" i="53"/>
  <c r="W92" i="53"/>
  <c r="V92" i="53"/>
  <c r="U92" i="53"/>
  <c r="Y94" i="53"/>
  <c r="U108" i="53"/>
  <c r="U153" i="53"/>
  <c r="W155" i="53"/>
  <c r="Z160" i="53"/>
  <c r="AA177" i="53"/>
  <c r="Z177" i="53"/>
  <c r="Y177" i="53"/>
  <c r="X177" i="53"/>
  <c r="W177" i="53"/>
  <c r="V177" i="53"/>
  <c r="U177" i="53"/>
  <c r="AA179" i="53"/>
  <c r="U191" i="53"/>
  <c r="U199" i="53"/>
  <c r="U206" i="53"/>
  <c r="W223" i="53"/>
  <c r="W232" i="53"/>
  <c r="V232" i="53"/>
  <c r="U232" i="53"/>
  <c r="T232" i="53"/>
  <c r="P232" i="53"/>
  <c r="M232" i="53"/>
  <c r="AA246" i="53"/>
  <c r="Z246" i="53"/>
  <c r="Y246" i="53"/>
  <c r="X246" i="53"/>
  <c r="W246" i="53"/>
  <c r="V246" i="53"/>
  <c r="U246" i="53"/>
  <c r="U256" i="53"/>
  <c r="Y264" i="53"/>
  <c r="X264" i="53"/>
  <c r="W264" i="53"/>
  <c r="V264" i="53"/>
  <c r="U264" i="53"/>
  <c r="T264" i="53"/>
  <c r="P126" i="55"/>
  <c r="M128" i="55"/>
  <c r="P361" i="55"/>
  <c r="V600" i="55"/>
  <c r="P643" i="55"/>
  <c r="Y689" i="55"/>
  <c r="W689" i="55"/>
  <c r="U689" i="55"/>
  <c r="T689" i="55"/>
  <c r="AA689" i="55"/>
  <c r="V689" i="55"/>
  <c r="U749" i="55"/>
  <c r="AA749" i="55"/>
  <c r="Y749" i="55"/>
  <c r="X749" i="55"/>
  <c r="W749" i="55"/>
  <c r="V749" i="55"/>
  <c r="T749" i="55"/>
  <c r="M749" i="55"/>
  <c r="Y997" i="55"/>
  <c r="X997" i="55"/>
  <c r="U997" i="55"/>
  <c r="M997" i="55"/>
  <c r="AA997" i="55"/>
  <c r="Z997" i="55"/>
  <c r="W997" i="55"/>
  <c r="V997" i="55"/>
  <c r="T997" i="55"/>
  <c r="U1019" i="55"/>
  <c r="T1019" i="55"/>
  <c r="V1019" i="55"/>
  <c r="AA1019" i="55"/>
  <c r="Z1019" i="55"/>
  <c r="Y1019" i="55"/>
  <c r="X1019" i="55"/>
  <c r="Z239" i="53"/>
  <c r="Y239" i="53"/>
  <c r="X239" i="53"/>
  <c r="W239" i="53"/>
  <c r="V239" i="53"/>
  <c r="U239" i="53"/>
  <c r="T239" i="53"/>
  <c r="AA251" i="53"/>
  <c r="Z251" i="53"/>
  <c r="Y251" i="53"/>
  <c r="P334" i="55"/>
  <c r="M334" i="55"/>
  <c r="P400" i="55"/>
  <c r="Z587" i="55"/>
  <c r="X587" i="55"/>
  <c r="U587" i="55"/>
  <c r="AA587" i="55"/>
  <c r="Y587" i="55"/>
  <c r="V587" i="55"/>
  <c r="W587" i="55"/>
  <c r="T587" i="55"/>
  <c r="M587" i="55"/>
  <c r="U862" i="55"/>
  <c r="T862" i="55"/>
  <c r="W862" i="55"/>
  <c r="Z862" i="55"/>
  <c r="Y862" i="55"/>
  <c r="X862" i="55"/>
  <c r="V862" i="55"/>
  <c r="AA862" i="55"/>
  <c r="AA942" i="55"/>
  <c r="Z942" i="55"/>
  <c r="M942" i="55"/>
  <c r="Y942" i="55"/>
  <c r="X942" i="55"/>
  <c r="W942" i="55"/>
  <c r="T942" i="55"/>
  <c r="V942" i="55"/>
  <c r="U942" i="55"/>
  <c r="U994" i="55"/>
  <c r="T994" i="55"/>
  <c r="X994" i="55"/>
  <c r="V994" i="55"/>
  <c r="AA994" i="55"/>
  <c r="Y994" i="55"/>
  <c r="M163" i="51"/>
  <c r="W6" i="53"/>
  <c r="V15" i="53"/>
  <c r="T17" i="53"/>
  <c r="V22" i="53"/>
  <c r="T24" i="53"/>
  <c r="M26" i="53"/>
  <c r="M44" i="53"/>
  <c r="T58" i="53"/>
  <c r="M60" i="53"/>
  <c r="Z72" i="53"/>
  <c r="Y72" i="53"/>
  <c r="X72" i="53"/>
  <c r="M74" i="53"/>
  <c r="V76" i="53"/>
  <c r="M85" i="53"/>
  <c r="M92" i="53"/>
  <c r="Z94" i="53"/>
  <c r="AA97" i="53"/>
  <c r="Z97" i="53"/>
  <c r="Y97" i="53"/>
  <c r="T99" i="53"/>
  <c r="T106" i="53"/>
  <c r="AA108" i="53"/>
  <c r="T114" i="53"/>
  <c r="M151" i="53"/>
  <c r="V153" i="53"/>
  <c r="X155" i="53"/>
  <c r="AA175" i="53"/>
  <c r="Z175" i="53"/>
  <c r="Y175" i="53"/>
  <c r="X175" i="53"/>
  <c r="M177" i="53"/>
  <c r="AA180" i="53"/>
  <c r="Z180" i="53"/>
  <c r="AA182" i="53"/>
  <c r="Z182" i="53"/>
  <c r="Y182" i="53"/>
  <c r="X182" i="53"/>
  <c r="V191" i="53"/>
  <c r="V199" i="53"/>
  <c r="P204" i="53"/>
  <c r="V206" i="53"/>
  <c r="X223" i="53"/>
  <c r="M246" i="53"/>
  <c r="V256" i="53"/>
  <c r="M264" i="53"/>
  <c r="AA269" i="53"/>
  <c r="Z269" i="53"/>
  <c r="Y269" i="53"/>
  <c r="X269" i="53"/>
  <c r="W269" i="53"/>
  <c r="V269" i="53"/>
  <c r="AA271" i="53"/>
  <c r="P63" i="55"/>
  <c r="P97" i="55"/>
  <c r="L150" i="55"/>
  <c r="P344" i="55"/>
  <c r="M361" i="55"/>
  <c r="AA523" i="55"/>
  <c r="Z523" i="55"/>
  <c r="Y523" i="55"/>
  <c r="X523" i="55"/>
  <c r="V523" i="55"/>
  <c r="T523" i="55"/>
  <c r="X530" i="55"/>
  <c r="W530" i="55"/>
  <c r="V530" i="55"/>
  <c r="T530" i="55"/>
  <c r="AA530" i="55"/>
  <c r="U530" i="55"/>
  <c r="AA536" i="55"/>
  <c r="Y536" i="55"/>
  <c r="W536" i="55"/>
  <c r="T536" i="55"/>
  <c r="Y539" i="55"/>
  <c r="X539" i="55"/>
  <c r="W539" i="55"/>
  <c r="V539" i="55"/>
  <c r="U539" i="55"/>
  <c r="T539" i="55"/>
  <c r="M539" i="55"/>
  <c r="T554" i="55"/>
  <c r="Y562" i="55"/>
  <c r="W562" i="55"/>
  <c r="Z562" i="55"/>
  <c r="V562" i="55"/>
  <c r="AA633" i="55"/>
  <c r="Z633" i="55"/>
  <c r="Y633" i="55"/>
  <c r="X633" i="55"/>
  <c r="V633" i="55"/>
  <c r="T643" i="55"/>
  <c r="AA646" i="55"/>
  <c r="Z646" i="55"/>
  <c r="Y646" i="55"/>
  <c r="X646" i="55"/>
  <c r="W646" i="55"/>
  <c r="V646" i="55"/>
  <c r="T646" i="55"/>
  <c r="U646" i="55"/>
  <c r="M646" i="55"/>
  <c r="T674" i="55"/>
  <c r="M689" i="55"/>
  <c r="Z725" i="55"/>
  <c r="Y725" i="55"/>
  <c r="X725" i="55"/>
  <c r="W725" i="55"/>
  <c r="AA725" i="55"/>
  <c r="U725" i="55"/>
  <c r="T725" i="55"/>
  <c r="V725" i="55"/>
  <c r="Z982" i="55"/>
  <c r="Y982" i="55"/>
  <c r="M982" i="55"/>
  <c r="X982" i="55"/>
  <c r="AA982" i="55"/>
  <c r="U982" i="55"/>
  <c r="T982" i="55"/>
  <c r="M1019" i="55"/>
  <c r="AA1098" i="55"/>
  <c r="Z1098" i="55"/>
  <c r="X1098" i="55"/>
  <c r="T1098" i="55"/>
  <c r="U1098" i="55"/>
  <c r="M1098" i="55"/>
  <c r="Y1098" i="55"/>
  <c r="V1098" i="55"/>
  <c r="W1098" i="55"/>
  <c r="X6" i="53"/>
  <c r="W15" i="53"/>
  <c r="U17" i="53"/>
  <c r="W22" i="53"/>
  <c r="U24" i="53"/>
  <c r="U58" i="53"/>
  <c r="AA70" i="53"/>
  <c r="Z70" i="53"/>
  <c r="X76" i="53"/>
  <c r="AA94" i="53"/>
  <c r="U99" i="53"/>
  <c r="U106" i="53"/>
  <c r="U114" i="53"/>
  <c r="AA146" i="53"/>
  <c r="Z146" i="53"/>
  <c r="Y146" i="53"/>
  <c r="W153" i="53"/>
  <c r="Y161" i="53"/>
  <c r="X161" i="53"/>
  <c r="W161" i="53"/>
  <c r="V161" i="53"/>
  <c r="U161" i="53"/>
  <c r="T161" i="53"/>
  <c r="AA168" i="53"/>
  <c r="Z168" i="53"/>
  <c r="Y168" i="53"/>
  <c r="X168" i="53"/>
  <c r="W168" i="53"/>
  <c r="V168" i="53"/>
  <c r="U168" i="53"/>
  <c r="AA173" i="53"/>
  <c r="Z173" i="53"/>
  <c r="T204" i="53"/>
  <c r="P214" i="53"/>
  <c r="Y223" i="53"/>
  <c r="X232" i="53"/>
  <c r="AA239" i="53"/>
  <c r="T251" i="53"/>
  <c r="W256" i="53"/>
  <c r="P22" i="55"/>
  <c r="L118" i="55"/>
  <c r="P191" i="55"/>
  <c r="P197" i="55"/>
  <c r="L372" i="55"/>
  <c r="M523" i="55"/>
  <c r="M530" i="55"/>
  <c r="L864" i="55"/>
  <c r="P546" i="55"/>
  <c r="R864" i="55"/>
  <c r="AA546" i="55"/>
  <c r="Z546" i="55"/>
  <c r="Y546" i="55"/>
  <c r="X546" i="55"/>
  <c r="W546" i="55"/>
  <c r="V546" i="55"/>
  <c r="U546" i="55"/>
  <c r="M546" i="55"/>
  <c r="M562" i="55"/>
  <c r="M633" i="55"/>
  <c r="T636" i="55"/>
  <c r="V643" i="55"/>
  <c r="V674" i="55"/>
  <c r="M725" i="55"/>
  <c r="M369" i="51"/>
  <c r="M510" i="51" s="1"/>
  <c r="Y6" i="53"/>
  <c r="M12" i="53"/>
  <c r="X15" i="53"/>
  <c r="V17" i="53"/>
  <c r="X22" i="53"/>
  <c r="V24" i="53"/>
  <c r="T26" i="53"/>
  <c r="M28" i="53"/>
  <c r="T44" i="53"/>
  <c r="M46" i="53"/>
  <c r="M53" i="53"/>
  <c r="V58" i="53"/>
  <c r="T60" i="53"/>
  <c r="M70" i="53"/>
  <c r="T74" i="53"/>
  <c r="Z76" i="53"/>
  <c r="Z81" i="53"/>
  <c r="Y81" i="53"/>
  <c r="X81" i="53"/>
  <c r="AA83" i="53"/>
  <c r="Y83" i="53"/>
  <c r="W83" i="53"/>
  <c r="V83" i="53"/>
  <c r="U83" i="53"/>
  <c r="V85" i="53"/>
  <c r="T92" i="53"/>
  <c r="V99" i="53"/>
  <c r="V106" i="53"/>
  <c r="V114" i="53"/>
  <c r="AA141" i="53"/>
  <c r="Z141" i="53"/>
  <c r="Y141" i="53"/>
  <c r="X141" i="53"/>
  <c r="W141" i="53"/>
  <c r="V141" i="53"/>
  <c r="U141" i="53"/>
  <c r="M146" i="53"/>
  <c r="T151" i="53"/>
  <c r="X153" i="53"/>
  <c r="M161" i="53"/>
  <c r="M168" i="53"/>
  <c r="M171" i="53"/>
  <c r="M173" i="53"/>
  <c r="T177" i="53"/>
  <c r="U204" i="53"/>
  <c r="Z223" i="53"/>
  <c r="Y232" i="53"/>
  <c r="AA237" i="53"/>
  <c r="Z237" i="53"/>
  <c r="Y237" i="53"/>
  <c r="X237" i="53"/>
  <c r="W237" i="53"/>
  <c r="V237" i="53"/>
  <c r="AA244" i="53"/>
  <c r="Z244" i="53"/>
  <c r="Y244" i="53"/>
  <c r="X244" i="53"/>
  <c r="W244" i="53"/>
  <c r="T246" i="53"/>
  <c r="U251" i="53"/>
  <c r="X256" i="53"/>
  <c r="Z264" i="53"/>
  <c r="M272" i="53"/>
  <c r="R541" i="55"/>
  <c r="AA521" i="55"/>
  <c r="Y521" i="55"/>
  <c r="W521" i="55"/>
  <c r="U521" i="55"/>
  <c r="Z552" i="55"/>
  <c r="X552" i="55"/>
  <c r="AA552" i="55"/>
  <c r="Y552" i="55"/>
  <c r="W552" i="55"/>
  <c r="U552" i="55"/>
  <c r="V552" i="55"/>
  <c r="T552" i="55"/>
  <c r="M552" i="55"/>
  <c r="V636" i="55"/>
  <c r="Y674" i="55"/>
  <c r="P736" i="55"/>
  <c r="X736" i="55"/>
  <c r="V736" i="55"/>
  <c r="U736" i="55"/>
  <c r="T736" i="55"/>
  <c r="AA736" i="55"/>
  <c r="Z736" i="55"/>
  <c r="Y736" i="55"/>
  <c r="W736" i="55"/>
  <c r="Z749" i="55"/>
  <c r="Y975" i="55"/>
  <c r="Z975" i="55"/>
  <c r="W975" i="55"/>
  <c r="V975" i="55"/>
  <c r="AA975" i="55"/>
  <c r="U975" i="55"/>
  <c r="T975" i="55"/>
  <c r="M975" i="55"/>
  <c r="W994" i="55"/>
  <c r="Z6" i="53"/>
  <c r="Y15" i="53"/>
  <c r="W17" i="53"/>
  <c r="T19" i="53"/>
  <c r="Y22" i="53"/>
  <c r="W24" i="53"/>
  <c r="U26" i="53"/>
  <c r="P37" i="53"/>
  <c r="U44" i="53"/>
  <c r="W58" i="53"/>
  <c r="U60" i="53"/>
  <c r="P68" i="53"/>
  <c r="T72" i="53"/>
  <c r="U74" i="53"/>
  <c r="AA76" i="53"/>
  <c r="AA79" i="53"/>
  <c r="Z79" i="53"/>
  <c r="M81" i="53"/>
  <c r="M83" i="53"/>
  <c r="X85" i="53"/>
  <c r="AA90" i="53"/>
  <c r="Z90" i="53"/>
  <c r="Y90" i="53"/>
  <c r="X90" i="53"/>
  <c r="W90" i="53"/>
  <c r="Z92" i="53"/>
  <c r="M95" i="53"/>
  <c r="T97" i="53"/>
  <c r="W106" i="53"/>
  <c r="W114" i="53"/>
  <c r="Y134" i="53"/>
  <c r="X134" i="53"/>
  <c r="W134" i="53"/>
  <c r="V134" i="53"/>
  <c r="U134" i="53"/>
  <c r="T134" i="53"/>
  <c r="P134" i="53"/>
  <c r="M141" i="53"/>
  <c r="U151" i="53"/>
  <c r="Y153" i="53"/>
  <c r="T175" i="53"/>
  <c r="P180" i="53"/>
  <c r="T182" i="53"/>
  <c r="T187" i="53"/>
  <c r="V204" i="53"/>
  <c r="Z232" i="53"/>
  <c r="M237" i="53"/>
  <c r="M240" i="53"/>
  <c r="AA242" i="53"/>
  <c r="Z242" i="53"/>
  <c r="M244" i="53"/>
  <c r="T249" i="53"/>
  <c r="V251" i="53"/>
  <c r="Z256" i="53"/>
  <c r="AA264" i="53"/>
  <c r="AA267" i="53"/>
  <c r="Z267" i="53"/>
  <c r="Y267" i="53"/>
  <c r="U267" i="53"/>
  <c r="P269" i="53"/>
  <c r="P18" i="55"/>
  <c r="P69" i="55"/>
  <c r="P87" i="55"/>
  <c r="M87" i="55"/>
  <c r="P187" i="55"/>
  <c r="P302" i="55"/>
  <c r="M521" i="55"/>
  <c r="Z539" i="55"/>
  <c r="AA595" i="55"/>
  <c r="Z595" i="55"/>
  <c r="X595" i="55"/>
  <c r="U595" i="55"/>
  <c r="T595" i="55"/>
  <c r="M595" i="55"/>
  <c r="W595" i="55"/>
  <c r="P608" i="55"/>
  <c r="V660" i="55"/>
  <c r="T660" i="55"/>
  <c r="M660" i="55"/>
  <c r="AA660" i="55"/>
  <c r="Z660" i="55"/>
  <c r="Y660" i="55"/>
  <c r="W660" i="55"/>
  <c r="P659" i="55"/>
  <c r="X660" i="55"/>
  <c r="X689" i="55"/>
  <c r="T721" i="55"/>
  <c r="AA721" i="55"/>
  <c r="Z721" i="55"/>
  <c r="X721" i="55"/>
  <c r="W721" i="55"/>
  <c r="V721" i="55"/>
  <c r="M736" i="55"/>
  <c r="AA818" i="55"/>
  <c r="Y818" i="55"/>
  <c r="W818" i="55"/>
  <c r="V818" i="55"/>
  <c r="Z818" i="55"/>
  <c r="U818" i="55"/>
  <c r="T818" i="55"/>
  <c r="M824" i="55"/>
  <c r="U824" i="55"/>
  <c r="W824" i="55"/>
  <c r="T824" i="55"/>
  <c r="AA824" i="55"/>
  <c r="Z824" i="55"/>
  <c r="X824" i="55"/>
  <c r="V824" i="55"/>
  <c r="AA917" i="55"/>
  <c r="Z917" i="55"/>
  <c r="Y917" i="55"/>
  <c r="X917" i="55"/>
  <c r="W917" i="55"/>
  <c r="T917" i="55"/>
  <c r="V917" i="55"/>
  <c r="M917" i="55"/>
  <c r="U917" i="55"/>
  <c r="V982" i="55"/>
  <c r="Z994" i="55"/>
  <c r="W1019" i="55"/>
  <c r="AA1074" i="55"/>
  <c r="Z1074" i="55"/>
  <c r="M1074" i="55"/>
  <c r="V1074" i="55"/>
  <c r="T1074" i="55"/>
  <c r="Y1074" i="55"/>
  <c r="W1074" i="55"/>
  <c r="X1074" i="55"/>
  <c r="U1074" i="55"/>
  <c r="AA6" i="53"/>
  <c r="Z15" i="53"/>
  <c r="X17" i="53"/>
  <c r="Z22" i="53"/>
  <c r="X24" i="53"/>
  <c r="X58" i="53"/>
  <c r="X114" i="53"/>
  <c r="Z127" i="53"/>
  <c r="Y127" i="53"/>
  <c r="X127" i="53"/>
  <c r="W127" i="53"/>
  <c r="V127" i="53"/>
  <c r="U127" i="53"/>
  <c r="T127" i="53"/>
  <c r="Z153" i="53"/>
  <c r="AA166" i="53"/>
  <c r="Z166" i="53"/>
  <c r="Y166" i="53"/>
  <c r="X166" i="53"/>
  <c r="W166" i="53"/>
  <c r="W204" i="53"/>
  <c r="Z230" i="53"/>
  <c r="Y230" i="53"/>
  <c r="X230" i="53"/>
  <c r="W230" i="53"/>
  <c r="V230" i="53"/>
  <c r="U230" i="53"/>
  <c r="T230" i="53"/>
  <c r="AA235" i="53"/>
  <c r="Z235" i="53"/>
  <c r="Y235" i="53"/>
  <c r="X235" i="53"/>
  <c r="W251" i="53"/>
  <c r="AA256" i="53"/>
  <c r="P314" i="55"/>
  <c r="AA616" i="55"/>
  <c r="Z616" i="55"/>
  <c r="Y616" i="55"/>
  <c r="X616" i="55"/>
  <c r="W616" i="55"/>
  <c r="U616" i="55"/>
  <c r="V616" i="55"/>
  <c r="M616" i="55"/>
  <c r="T65" i="53"/>
  <c r="U70" i="53"/>
  <c r="V72" i="53"/>
  <c r="AA74" i="53"/>
  <c r="T81" i="53"/>
  <c r="T83" i="53"/>
  <c r="AA85" i="53"/>
  <c r="AA88" i="53"/>
  <c r="Z88" i="53"/>
  <c r="Y88" i="53"/>
  <c r="T95" i="53"/>
  <c r="V97" i="53"/>
  <c r="T100" i="53"/>
  <c r="M127" i="53"/>
  <c r="T141" i="53"/>
  <c r="U146" i="53"/>
  <c r="AA161" i="53"/>
  <c r="AA164" i="53"/>
  <c r="Z164" i="53"/>
  <c r="M166" i="53"/>
  <c r="U173" i="53"/>
  <c r="V175" i="53"/>
  <c r="U180" i="53"/>
  <c r="V182" i="53"/>
  <c r="V187" i="53"/>
  <c r="X204" i="53"/>
  <c r="M230" i="53"/>
  <c r="AA233" i="53"/>
  <c r="Z233" i="53"/>
  <c r="M235" i="53"/>
  <c r="T237" i="53"/>
  <c r="P244" i="53"/>
  <c r="V249" i="53"/>
  <c r="X251" i="53"/>
  <c r="X257" i="53"/>
  <c r="W257" i="53"/>
  <c r="V257" i="53"/>
  <c r="U257" i="53"/>
  <c r="T257" i="53"/>
  <c r="M257" i="53"/>
  <c r="AA262" i="53"/>
  <c r="Z262" i="53"/>
  <c r="Y262" i="53"/>
  <c r="X262" i="53"/>
  <c r="W262" i="53"/>
  <c r="V262" i="53"/>
  <c r="U262" i="53"/>
  <c r="M262" i="53"/>
  <c r="M265" i="53"/>
  <c r="U269" i="53"/>
  <c r="U272" i="53"/>
  <c r="M314" i="55"/>
  <c r="P356" i="55"/>
  <c r="P391" i="55"/>
  <c r="P423" i="55"/>
  <c r="P457" i="55"/>
  <c r="W523" i="55"/>
  <c r="Z530" i="55"/>
  <c r="V536" i="55"/>
  <c r="W540" i="55"/>
  <c r="V540" i="55"/>
  <c r="U540" i="55"/>
  <c r="Z540" i="55"/>
  <c r="X540" i="55"/>
  <c r="AA547" i="55"/>
  <c r="Y547" i="55"/>
  <c r="V547" i="55"/>
  <c r="U547" i="55"/>
  <c r="T547" i="55"/>
  <c r="W547" i="55"/>
  <c r="U562" i="55"/>
  <c r="Y580" i="55"/>
  <c r="W580" i="55"/>
  <c r="V580" i="55"/>
  <c r="U580" i="55"/>
  <c r="T580" i="55"/>
  <c r="M580" i="55"/>
  <c r="AA580" i="55"/>
  <c r="X580" i="55"/>
  <c r="U633" i="55"/>
  <c r="Z687" i="55"/>
  <c r="X687" i="55"/>
  <c r="W687" i="55"/>
  <c r="V687" i="55"/>
  <c r="U687" i="55"/>
  <c r="Y687" i="55"/>
  <c r="T687" i="55"/>
  <c r="AA899" i="55"/>
  <c r="Z899" i="55"/>
  <c r="M899" i="55"/>
  <c r="W899" i="55"/>
  <c r="U899" i="55"/>
  <c r="T899" i="55"/>
  <c r="Y899" i="55"/>
  <c r="X899" i="55"/>
  <c r="V899" i="55"/>
  <c r="X914" i="55"/>
  <c r="W914" i="55"/>
  <c r="T914" i="55"/>
  <c r="M914" i="55"/>
  <c r="Z914" i="55"/>
  <c r="Y914" i="55"/>
  <c r="U914" i="55"/>
  <c r="AA958" i="55"/>
  <c r="Y958" i="55"/>
  <c r="X958" i="55"/>
  <c r="Z958" i="55"/>
  <c r="V958" i="55"/>
  <c r="T958" i="55"/>
  <c r="M958" i="55"/>
  <c r="U958" i="55"/>
  <c r="M971" i="55"/>
  <c r="AA971" i="55"/>
  <c r="Y971" i="55"/>
  <c r="X971" i="55"/>
  <c r="W971" i="55"/>
  <c r="Z971" i="55"/>
  <c r="U971" i="55"/>
  <c r="V971" i="55"/>
  <c r="X975" i="55"/>
  <c r="T1051" i="55"/>
  <c r="Y1051" i="55"/>
  <c r="X1051" i="55"/>
  <c r="V1051" i="55"/>
  <c r="M1051" i="55"/>
  <c r="AA1051" i="55"/>
  <c r="Z1051" i="55"/>
  <c r="U1051" i="55"/>
  <c r="W1051" i="55"/>
  <c r="H1850" i="55"/>
  <c r="AA628" i="55"/>
  <c r="Z628" i="55"/>
  <c r="Y628" i="55"/>
  <c r="W628" i="55"/>
  <c r="V628" i="55"/>
  <c r="U628" i="55"/>
  <c r="T628" i="55"/>
  <c r="M628" i="55"/>
  <c r="AA692" i="55"/>
  <c r="Z692" i="55"/>
  <c r="Y692" i="55"/>
  <c r="X692" i="55"/>
  <c r="U692" i="55"/>
  <c r="T692" i="55"/>
  <c r="M692" i="55"/>
  <c r="X709" i="55"/>
  <c r="AA709" i="55"/>
  <c r="AA836" i="55"/>
  <c r="U836" i="55"/>
  <c r="T836" i="55"/>
  <c r="M836" i="55"/>
  <c r="Y850" i="55"/>
  <c r="X850" i="55"/>
  <c r="U850" i="55"/>
  <c r="AA850" i="55"/>
  <c r="Z850" i="55"/>
  <c r="W850" i="55"/>
  <c r="V850" i="55"/>
  <c r="M850" i="55"/>
  <c r="AA900" i="55"/>
  <c r="M900" i="55"/>
  <c r="Y900" i="55"/>
  <c r="X900" i="55"/>
  <c r="W900" i="55"/>
  <c r="W919" i="55"/>
  <c r="V919" i="55"/>
  <c r="Z919" i="55"/>
  <c r="X919" i="55"/>
  <c r="U919" i="55"/>
  <c r="AA919" i="55"/>
  <c r="Y919" i="55"/>
  <c r="X525" i="55"/>
  <c r="W525" i="55"/>
  <c r="V525" i="55"/>
  <c r="M556" i="55"/>
  <c r="V556" i="55"/>
  <c r="U556" i="55"/>
  <c r="T556" i="55"/>
  <c r="Z564" i="55"/>
  <c r="X626" i="55"/>
  <c r="W626" i="55"/>
  <c r="V626" i="55"/>
  <c r="U626" i="55"/>
  <c r="T626" i="55"/>
  <c r="X628" i="55"/>
  <c r="W677" i="55"/>
  <c r="U677" i="55"/>
  <c r="T677" i="55"/>
  <c r="X677" i="55"/>
  <c r="V677" i="55"/>
  <c r="M677" i="55"/>
  <c r="W682" i="55"/>
  <c r="U682" i="55"/>
  <c r="T682" i="55"/>
  <c r="P682" i="55"/>
  <c r="AA690" i="55"/>
  <c r="U690" i="55"/>
  <c r="T690" i="55"/>
  <c r="M690" i="55"/>
  <c r="V692" i="55"/>
  <c r="W715" i="55"/>
  <c r="U715" i="55"/>
  <c r="T715" i="55"/>
  <c r="AA715" i="55"/>
  <c r="Y715" i="55"/>
  <c r="X715" i="55"/>
  <c r="U764" i="55"/>
  <c r="T764" i="55"/>
  <c r="AA764" i="55"/>
  <c r="Y764" i="55"/>
  <c r="X764" i="55"/>
  <c r="U794" i="55"/>
  <c r="T794" i="55"/>
  <c r="AA794" i="55"/>
  <c r="Y794" i="55"/>
  <c r="X794" i="55"/>
  <c r="W794" i="55"/>
  <c r="V794" i="55"/>
  <c r="M809" i="55"/>
  <c r="Z809" i="55"/>
  <c r="T809" i="55"/>
  <c r="AA809" i="55"/>
  <c r="V836" i="55"/>
  <c r="T850" i="55"/>
  <c r="T900" i="55"/>
  <c r="M983" i="55"/>
  <c r="U983" i="55"/>
  <c r="X983" i="55"/>
  <c r="V983" i="55"/>
  <c r="T983" i="55"/>
  <c r="Z983" i="55"/>
  <c r="Y983" i="55"/>
  <c r="W983" i="55"/>
  <c r="X995" i="55"/>
  <c r="Z995" i="55"/>
  <c r="Y995" i="55"/>
  <c r="W995" i="55"/>
  <c r="V995" i="55"/>
  <c r="AA995" i="55"/>
  <c r="U995" i="55"/>
  <c r="M995" i="55"/>
  <c r="AA1087" i="55"/>
  <c r="X1087" i="55"/>
  <c r="W1087" i="55"/>
  <c r="U1087" i="55"/>
  <c r="T1087" i="55"/>
  <c r="Z1087" i="55"/>
  <c r="Y1087" i="55"/>
  <c r="M1087" i="55"/>
  <c r="AA565" i="55"/>
  <c r="V565" i="55"/>
  <c r="U565" i="55"/>
  <c r="T565" i="55"/>
  <c r="Y585" i="55"/>
  <c r="AA585" i="55"/>
  <c r="X585" i="55"/>
  <c r="M596" i="55"/>
  <c r="AA596" i="55"/>
  <c r="U598" i="55"/>
  <c r="U631" i="55"/>
  <c r="M634" i="55"/>
  <c r="Z634" i="55"/>
  <c r="Y634" i="55"/>
  <c r="X634" i="55"/>
  <c r="W634" i="55"/>
  <c r="V634" i="55"/>
  <c r="T634" i="55"/>
  <c r="X670" i="55"/>
  <c r="V670" i="55"/>
  <c r="U670" i="55"/>
  <c r="T670" i="55"/>
  <c r="AA670" i="55"/>
  <c r="Y670" i="55"/>
  <c r="M693" i="55"/>
  <c r="AA693" i="55"/>
  <c r="U709" i="55"/>
  <c r="Y747" i="55"/>
  <c r="M747" i="55"/>
  <c r="Z747" i="55"/>
  <c r="X747" i="55"/>
  <c r="W747" i="55"/>
  <c r="V747" i="55"/>
  <c r="U747" i="55"/>
  <c r="T747" i="55"/>
  <c r="M931" i="55"/>
  <c r="Z931" i="55"/>
  <c r="AA931" i="55"/>
  <c r="V931" i="55"/>
  <c r="W1091" i="55"/>
  <c r="Z1091" i="55"/>
  <c r="Y1091" i="55"/>
  <c r="U1091" i="55"/>
  <c r="AA1091" i="55"/>
  <c r="X1091" i="55"/>
  <c r="V1091" i="55"/>
  <c r="T1091" i="55"/>
  <c r="M1091" i="55"/>
  <c r="Z1125" i="55"/>
  <c r="AA1125" i="55"/>
  <c r="Y1125" i="55"/>
  <c r="V1125" i="55"/>
  <c r="M1125" i="55"/>
  <c r="W1125" i="55"/>
  <c r="U1125" i="55"/>
  <c r="T1125" i="55"/>
  <c r="X1125" i="55"/>
  <c r="X1311" i="55"/>
  <c r="Y1311" i="55"/>
  <c r="W1311" i="55"/>
  <c r="AA1311" i="55"/>
  <c r="U1311" i="55"/>
  <c r="T1311" i="55"/>
  <c r="M1311" i="55"/>
  <c r="Z1311" i="55"/>
  <c r="V1311" i="55"/>
  <c r="Z1505" i="55"/>
  <c r="AA1505" i="55"/>
  <c r="Y1505" i="55"/>
  <c r="T1505" i="55"/>
  <c r="X1505" i="55"/>
  <c r="W1505" i="55"/>
  <c r="V1505" i="55"/>
  <c r="M1505" i="55"/>
  <c r="U1505" i="55"/>
  <c r="T525" i="55"/>
  <c r="AA533" i="55"/>
  <c r="Z533" i="55"/>
  <c r="Y533" i="55"/>
  <c r="W533" i="55"/>
  <c r="W535" i="55"/>
  <c r="V535" i="55"/>
  <c r="U535" i="55"/>
  <c r="L541" i="55"/>
  <c r="P548" i="55"/>
  <c r="X556" i="55"/>
  <c r="Y563" i="55"/>
  <c r="X563" i="55"/>
  <c r="W563" i="55"/>
  <c r="V563" i="55"/>
  <c r="U563" i="55"/>
  <c r="AA583" i="55"/>
  <c r="Y583" i="55"/>
  <c r="W598" i="55"/>
  <c r="P626" i="55"/>
  <c r="W631" i="55"/>
  <c r="AA656" i="55"/>
  <c r="Z656" i="55"/>
  <c r="Y656" i="55"/>
  <c r="X656" i="55"/>
  <c r="W656" i="55"/>
  <c r="U656" i="55"/>
  <c r="Z677" i="55"/>
  <c r="V682" i="55"/>
  <c r="W690" i="55"/>
  <c r="W709" i="55"/>
  <c r="V715" i="55"/>
  <c r="V764" i="55"/>
  <c r="Z794" i="55"/>
  <c r="V809" i="55"/>
  <c r="Z836" i="55"/>
  <c r="V969" i="55"/>
  <c r="U969" i="55"/>
  <c r="AA969" i="55"/>
  <c r="Z969" i="55"/>
  <c r="Y969" i="55"/>
  <c r="T969" i="55"/>
  <c r="X969" i="55"/>
  <c r="W969" i="55"/>
  <c r="M969" i="55"/>
  <c r="Z1614" i="55"/>
  <c r="M1614" i="55"/>
  <c r="AA1614" i="55"/>
  <c r="Y1614" i="55"/>
  <c r="X1614" i="55"/>
  <c r="U1614" i="55"/>
  <c r="W1614" i="55"/>
  <c r="V1614" i="55"/>
  <c r="T1614" i="55"/>
  <c r="U279" i="53"/>
  <c r="Y525" i="55"/>
  <c r="U548" i="55"/>
  <c r="Z556" i="55"/>
  <c r="W565" i="55"/>
  <c r="V574" i="55"/>
  <c r="T574" i="55"/>
  <c r="M574" i="55"/>
  <c r="AA574" i="55"/>
  <c r="Z574" i="55"/>
  <c r="Y574" i="55"/>
  <c r="X574" i="55"/>
  <c r="T585" i="55"/>
  <c r="U596" i="55"/>
  <c r="Y598" i="55"/>
  <c r="W622" i="55"/>
  <c r="U622" i="55"/>
  <c r="T622" i="55"/>
  <c r="AA622" i="55"/>
  <c r="Z622" i="55"/>
  <c r="Y622" i="55"/>
  <c r="X622" i="55"/>
  <c r="V622" i="55"/>
  <c r="Z626" i="55"/>
  <c r="Y631" i="55"/>
  <c r="AA634" i="55"/>
  <c r="Y640" i="55"/>
  <c r="W640" i="55"/>
  <c r="V640" i="55"/>
  <c r="U640" i="55"/>
  <c r="T640" i="55"/>
  <c r="AA640" i="55"/>
  <c r="Z640" i="55"/>
  <c r="P668" i="55"/>
  <c r="AA668" i="55"/>
  <c r="Y668" i="55"/>
  <c r="X668" i="55"/>
  <c r="W668" i="55"/>
  <c r="V668" i="55"/>
  <c r="Z668" i="55"/>
  <c r="U668" i="55"/>
  <c r="W670" i="55"/>
  <c r="AA678" i="55"/>
  <c r="Z678" i="55"/>
  <c r="Y678" i="55"/>
  <c r="Y682" i="55"/>
  <c r="Y690" i="55"/>
  <c r="U693" i="55"/>
  <c r="Z709" i="55"/>
  <c r="X729" i="55"/>
  <c r="V729" i="55"/>
  <c r="W729" i="55"/>
  <c r="T729" i="55"/>
  <c r="M729" i="55"/>
  <c r="Z764" i="55"/>
  <c r="Y792" i="55"/>
  <c r="X792" i="55"/>
  <c r="M792" i="55"/>
  <c r="Z792" i="55"/>
  <c r="AA792" i="55"/>
  <c r="V792" i="55"/>
  <c r="U792" i="55"/>
  <c r="T792" i="55"/>
  <c r="W792" i="55"/>
  <c r="X809" i="55"/>
  <c r="U832" i="55"/>
  <c r="T832" i="55"/>
  <c r="AA832" i="55"/>
  <c r="Z832" i="55"/>
  <c r="Y832" i="55"/>
  <c r="W832" i="55"/>
  <c r="AA915" i="55"/>
  <c r="Z915" i="55"/>
  <c r="Y915" i="55"/>
  <c r="X915" i="55"/>
  <c r="U915" i="55"/>
  <c r="W915" i="55"/>
  <c r="T915" i="55"/>
  <c r="U931" i="55"/>
  <c r="AA937" i="55"/>
  <c r="Z937" i="55"/>
  <c r="M937" i="55"/>
  <c r="Y937" i="55"/>
  <c r="X937" i="55"/>
  <c r="W937" i="55"/>
  <c r="U937" i="55"/>
  <c r="T937" i="55"/>
  <c r="Y1017" i="55"/>
  <c r="X1017" i="55"/>
  <c r="T1017" i="55"/>
  <c r="V1017" i="55"/>
  <c r="AA1017" i="55"/>
  <c r="W1017" i="55"/>
  <c r="U1017" i="55"/>
  <c r="Z1017" i="55"/>
  <c r="M1017" i="55"/>
  <c r="AA1034" i="55"/>
  <c r="Z1034" i="55"/>
  <c r="W1034" i="55"/>
  <c r="U1034" i="55"/>
  <c r="Y1034" i="55"/>
  <c r="V1034" i="55"/>
  <c r="T1034" i="55"/>
  <c r="Z1039" i="55"/>
  <c r="Y1039" i="55"/>
  <c r="M1039" i="55"/>
  <c r="AA1039" i="55"/>
  <c r="X1039" i="55"/>
  <c r="W1039" i="55"/>
  <c r="U1039" i="55"/>
  <c r="M61" i="53"/>
  <c r="M69" i="53"/>
  <c r="M78" i="53"/>
  <c r="M87" i="53"/>
  <c r="M129" i="53"/>
  <c r="M136" i="53"/>
  <c r="M163" i="53"/>
  <c r="V279" i="53"/>
  <c r="M63" i="55"/>
  <c r="M83" i="55"/>
  <c r="M290" i="55"/>
  <c r="M322" i="55"/>
  <c r="M400" i="55"/>
  <c r="M449" i="55"/>
  <c r="Z525" i="55"/>
  <c r="T537" i="55"/>
  <c r="V548" i="55"/>
  <c r="AA556" i="55"/>
  <c r="X565" i="55"/>
  <c r="Y570" i="55"/>
  <c r="AA570" i="55"/>
  <c r="Z570" i="55"/>
  <c r="U585" i="55"/>
  <c r="V596" i="55"/>
  <c r="Z598" i="55"/>
  <c r="M601" i="55"/>
  <c r="V601" i="55"/>
  <c r="U601" i="55"/>
  <c r="T601" i="55"/>
  <c r="M622" i="55"/>
  <c r="AA626" i="55"/>
  <c r="Z631" i="55"/>
  <c r="Y635" i="55"/>
  <c r="W635" i="55"/>
  <c r="V635" i="55"/>
  <c r="U635" i="55"/>
  <c r="T635" i="55"/>
  <c r="M640" i="55"/>
  <c r="M668" i="55"/>
  <c r="Z670" i="55"/>
  <c r="M678" i="55"/>
  <c r="AA680" i="55"/>
  <c r="Y680" i="55"/>
  <c r="X680" i="55"/>
  <c r="W680" i="55"/>
  <c r="V680" i="55"/>
  <c r="Z682" i="55"/>
  <c r="Z690" i="55"/>
  <c r="V693" i="55"/>
  <c r="Y809" i="55"/>
  <c r="M832" i="55"/>
  <c r="AA907" i="55"/>
  <c r="M907" i="55"/>
  <c r="Y907" i="55"/>
  <c r="X907" i="55"/>
  <c r="W907" i="55"/>
  <c r="V907" i="55"/>
  <c r="P907" i="55"/>
  <c r="Z907" i="55"/>
  <c r="M915" i="55"/>
  <c r="AA923" i="55"/>
  <c r="V923" i="55"/>
  <c r="T923" i="55"/>
  <c r="X923" i="55"/>
  <c r="W923" i="55"/>
  <c r="U923" i="55"/>
  <c r="M923" i="55"/>
  <c r="W931" i="55"/>
  <c r="M1034" i="55"/>
  <c r="V1226" i="55"/>
  <c r="Y1226" i="55"/>
  <c r="X1226" i="55"/>
  <c r="AA1226" i="55"/>
  <c r="Z1226" i="55"/>
  <c r="T1226" i="55"/>
  <c r="W1226" i="55"/>
  <c r="U1226" i="55"/>
  <c r="M1226" i="55"/>
  <c r="W1806" i="55"/>
  <c r="X1806" i="55"/>
  <c r="AA1806" i="55"/>
  <c r="Z1806" i="55"/>
  <c r="U1806" i="55"/>
  <c r="Y1806" i="55"/>
  <c r="T1806" i="55"/>
  <c r="M1806" i="55"/>
  <c r="V1806" i="55"/>
  <c r="M96" i="53"/>
  <c r="M113" i="53"/>
  <c r="M122" i="53"/>
  <c r="M145" i="53"/>
  <c r="M154" i="53"/>
  <c r="M188" i="53"/>
  <c r="M212" i="53"/>
  <c r="M250" i="53"/>
  <c r="M259" i="53"/>
  <c r="W279" i="53"/>
  <c r="AA525" i="55"/>
  <c r="T533" i="55"/>
  <c r="T535" i="55"/>
  <c r="U537" i="55"/>
  <c r="W548" i="55"/>
  <c r="Y557" i="55"/>
  <c r="W557" i="55"/>
  <c r="M561" i="55"/>
  <c r="AA561" i="55"/>
  <c r="Z561" i="55"/>
  <c r="Y561" i="55"/>
  <c r="X561" i="55"/>
  <c r="W561" i="55"/>
  <c r="T563" i="55"/>
  <c r="Y565" i="55"/>
  <c r="T583" i="55"/>
  <c r="V585" i="55"/>
  <c r="Y592" i="55"/>
  <c r="W592" i="55"/>
  <c r="T592" i="55"/>
  <c r="W596" i="55"/>
  <c r="AA610" i="55"/>
  <c r="Y610" i="55"/>
  <c r="X610" i="55"/>
  <c r="V610" i="55"/>
  <c r="Z610" i="55"/>
  <c r="W610" i="55"/>
  <c r="T610" i="55"/>
  <c r="V627" i="55"/>
  <c r="T627" i="55"/>
  <c r="M627" i="55"/>
  <c r="AA654" i="55"/>
  <c r="Z654" i="55"/>
  <c r="Y654" i="55"/>
  <c r="X654" i="55"/>
  <c r="V654" i="55"/>
  <c r="T656" i="55"/>
  <c r="AA682" i="55"/>
  <c r="W693" i="55"/>
  <c r="U696" i="55"/>
  <c r="X696" i="55"/>
  <c r="V696" i="55"/>
  <c r="T696" i="55"/>
  <c r="AA696" i="55"/>
  <c r="Z696" i="55"/>
  <c r="Y696" i="55"/>
  <c r="W696" i="55"/>
  <c r="M696" i="55"/>
  <c r="AA805" i="55"/>
  <c r="Z805" i="55"/>
  <c r="X805" i="55"/>
  <c r="Y805" i="55"/>
  <c r="W807" i="55"/>
  <c r="V807" i="55"/>
  <c r="X807" i="55"/>
  <c r="T807" i="55"/>
  <c r="P806" i="55"/>
  <c r="AA807" i="55"/>
  <c r="T893" i="55"/>
  <c r="AA893" i="55"/>
  <c r="Y893" i="55"/>
  <c r="X893" i="55"/>
  <c r="W893" i="55"/>
  <c r="V893" i="55"/>
  <c r="Z893" i="55"/>
  <c r="U893" i="55"/>
  <c r="X931" i="55"/>
  <c r="AA1043" i="55"/>
  <c r="Y1043" i="55"/>
  <c r="X1043" i="55"/>
  <c r="U1043" i="55"/>
  <c r="Z1043" i="55"/>
  <c r="W1043" i="55"/>
  <c r="V1043" i="55"/>
  <c r="T1043" i="55"/>
  <c r="M1043" i="55"/>
  <c r="X1047" i="55"/>
  <c r="W1047" i="55"/>
  <c r="Z1047" i="55"/>
  <c r="Y1047" i="55"/>
  <c r="V1047" i="55"/>
  <c r="AA1047" i="55"/>
  <c r="U1047" i="55"/>
  <c r="T1047" i="55"/>
  <c r="M1047" i="55"/>
  <c r="Z1195" i="55"/>
  <c r="Y1195" i="55"/>
  <c r="W1195" i="55"/>
  <c r="V1195" i="55"/>
  <c r="U1195" i="55"/>
  <c r="T1195" i="55"/>
  <c r="M1195" i="55"/>
  <c r="AA1195" i="55"/>
  <c r="X1195" i="55"/>
  <c r="X279" i="53"/>
  <c r="H1851" i="55"/>
  <c r="U533" i="55"/>
  <c r="X535" i="55"/>
  <c r="V537" i="55"/>
  <c r="X548" i="55"/>
  <c r="M557" i="55"/>
  <c r="U559" i="55"/>
  <c r="AA559" i="55"/>
  <c r="Y559" i="55"/>
  <c r="Z563" i="55"/>
  <c r="Z565" i="55"/>
  <c r="Z572" i="55"/>
  <c r="X572" i="55"/>
  <c r="U572" i="55"/>
  <c r="AA572" i="55"/>
  <c r="Y572" i="55"/>
  <c r="W572" i="55"/>
  <c r="U574" i="55"/>
  <c r="U583" i="55"/>
  <c r="W585" i="55"/>
  <c r="M592" i="55"/>
  <c r="X596" i="55"/>
  <c r="Z608" i="55"/>
  <c r="AA608" i="55"/>
  <c r="Y608" i="55"/>
  <c r="X608" i="55"/>
  <c r="V608" i="55"/>
  <c r="M610" i="55"/>
  <c r="U632" i="55"/>
  <c r="P632" i="55"/>
  <c r="M632" i="55"/>
  <c r="Y632" i="55"/>
  <c r="X632" i="55"/>
  <c r="W632" i="55"/>
  <c r="V632" i="55"/>
  <c r="T632" i="55"/>
  <c r="M654" i="55"/>
  <c r="V656" i="55"/>
  <c r="M683" i="55"/>
  <c r="AA683" i="55"/>
  <c r="Y683" i="55"/>
  <c r="X683" i="55"/>
  <c r="W683" i="55"/>
  <c r="V683" i="55"/>
  <c r="U683" i="55"/>
  <c r="X693" i="55"/>
  <c r="Z727" i="55"/>
  <c r="Y727" i="55"/>
  <c r="W727" i="55"/>
  <c r="V727" i="55"/>
  <c r="U727" i="55"/>
  <c r="T727" i="55"/>
  <c r="AA727" i="55"/>
  <c r="U729" i="55"/>
  <c r="U759" i="55"/>
  <c r="T759" i="55"/>
  <c r="W759" i="55"/>
  <c r="X759" i="55"/>
  <c r="AA759" i="55"/>
  <c r="Z759" i="55"/>
  <c r="Y759" i="55"/>
  <c r="V759" i="55"/>
  <c r="Y762" i="55"/>
  <c r="X762" i="55"/>
  <c r="AA762" i="55"/>
  <c r="Z762" i="55"/>
  <c r="W762" i="55"/>
  <c r="V762" i="55"/>
  <c r="U762" i="55"/>
  <c r="Z803" i="55"/>
  <c r="AA803" i="55"/>
  <c r="Y803" i="55"/>
  <c r="M805" i="55"/>
  <c r="M807" i="55"/>
  <c r="U826" i="55"/>
  <c r="AA826" i="55"/>
  <c r="Z826" i="55"/>
  <c r="Y826" i="55"/>
  <c r="X826" i="55"/>
  <c r="U852" i="55"/>
  <c r="T852" i="55"/>
  <c r="V852" i="55"/>
  <c r="M852" i="55"/>
  <c r="AA852" i="55"/>
  <c r="Z852" i="55"/>
  <c r="Y852" i="55"/>
  <c r="Y860" i="55"/>
  <c r="X860" i="55"/>
  <c r="W860" i="55"/>
  <c r="Z860" i="55"/>
  <c r="U860" i="55"/>
  <c r="T860" i="55"/>
  <c r="M880" i="55"/>
  <c r="AA880" i="55"/>
  <c r="Z880" i="55"/>
  <c r="Y880" i="55"/>
  <c r="X880" i="55"/>
  <c r="W880" i="55"/>
  <c r="U880" i="55"/>
  <c r="T880" i="55"/>
  <c r="M893" i="55"/>
  <c r="Y931" i="55"/>
  <c r="V937" i="55"/>
  <c r="Z967" i="55"/>
  <c r="Y967" i="55"/>
  <c r="AA967" i="55"/>
  <c r="X967" i="55"/>
  <c r="W967" i="55"/>
  <c r="T967" i="55"/>
  <c r="V967" i="55"/>
  <c r="U967" i="55"/>
  <c r="M967" i="55"/>
  <c r="X1034" i="55"/>
  <c r="V1039" i="55"/>
  <c r="Z1236" i="55"/>
  <c r="Y1236" i="55"/>
  <c r="M1236" i="55"/>
  <c r="X1236" i="55"/>
  <c r="V1236" i="55"/>
  <c r="U1236" i="55"/>
  <c r="AA1236" i="55"/>
  <c r="T1236" i="55"/>
  <c r="AA1287" i="55"/>
  <c r="U1287" i="55"/>
  <c r="T1287" i="55"/>
  <c r="Z1287" i="55"/>
  <c r="Y1287" i="55"/>
  <c r="X1287" i="55"/>
  <c r="W1287" i="55"/>
  <c r="V1287" i="55"/>
  <c r="M1287" i="55"/>
  <c r="T1332" i="55"/>
  <c r="AA1332" i="55"/>
  <c r="Z1332" i="55"/>
  <c r="Y1332" i="55"/>
  <c r="X1332" i="55"/>
  <c r="U1332" i="55"/>
  <c r="V1332" i="55"/>
  <c r="W1332" i="55"/>
  <c r="M1332" i="55"/>
  <c r="U61" i="53"/>
  <c r="U78" i="53"/>
  <c r="U87" i="53"/>
  <c r="M89" i="53"/>
  <c r="T96" i="53"/>
  <c r="M98" i="53"/>
  <c r="T113" i="53"/>
  <c r="M115" i="53"/>
  <c r="T122" i="53"/>
  <c r="M124" i="53"/>
  <c r="U129" i="53"/>
  <c r="M131" i="53"/>
  <c r="U136" i="53"/>
  <c r="T145" i="53"/>
  <c r="M147" i="53"/>
  <c r="T154" i="53"/>
  <c r="M156" i="53"/>
  <c r="U163" i="53"/>
  <c r="U172" i="53"/>
  <c r="T188" i="53"/>
  <c r="M190" i="53"/>
  <c r="U196" i="53"/>
  <c r="U203" i="53"/>
  <c r="M205" i="53"/>
  <c r="P212" i="53"/>
  <c r="M227" i="53"/>
  <c r="U241" i="53"/>
  <c r="T250" i="53"/>
  <c r="M252" i="53"/>
  <c r="T259" i="53"/>
  <c r="U266" i="53"/>
  <c r="M268" i="53"/>
  <c r="Y279" i="53"/>
  <c r="L24" i="55"/>
  <c r="M155" i="55"/>
  <c r="V533" i="55"/>
  <c r="Y535" i="55"/>
  <c r="W537" i="55"/>
  <c r="Y548" i="55"/>
  <c r="AA563" i="55"/>
  <c r="V579" i="55"/>
  <c r="T579" i="55"/>
  <c r="M579" i="55"/>
  <c r="V583" i="55"/>
  <c r="Z585" i="55"/>
  <c r="Y596" i="55"/>
  <c r="AA620" i="55"/>
  <c r="Y620" i="55"/>
  <c r="X620" i="55"/>
  <c r="V620" i="55"/>
  <c r="Z620" i="55"/>
  <c r="W620" i="55"/>
  <c r="U620" i="55"/>
  <c r="T620" i="55"/>
  <c r="AA664" i="55"/>
  <c r="Z664" i="55"/>
  <c r="Y664" i="55"/>
  <c r="W664" i="55"/>
  <c r="X666" i="55"/>
  <c r="AA666" i="55"/>
  <c r="Z666" i="55"/>
  <c r="Y666" i="55"/>
  <c r="W666" i="55"/>
  <c r="V666" i="55"/>
  <c r="U666" i="55"/>
  <c r="W676" i="55"/>
  <c r="AA676" i="55"/>
  <c r="Y693" i="55"/>
  <c r="T706" i="55"/>
  <c r="Z706" i="55"/>
  <c r="Y706" i="55"/>
  <c r="X706" i="55"/>
  <c r="W706" i="55"/>
  <c r="AA706" i="55"/>
  <c r="V706" i="55"/>
  <c r="U706" i="55"/>
  <c r="M706" i="55"/>
  <c r="Y787" i="55"/>
  <c r="X787" i="55"/>
  <c r="M787" i="55"/>
  <c r="AA787" i="55"/>
  <c r="W787" i="55"/>
  <c r="V787" i="55"/>
  <c r="M803" i="55"/>
  <c r="V832" i="55"/>
  <c r="M860" i="55"/>
  <c r="T907" i="55"/>
  <c r="V915" i="55"/>
  <c r="Y923" i="55"/>
  <c r="U961" i="55"/>
  <c r="AA961" i="55"/>
  <c r="Z961" i="55"/>
  <c r="Y961" i="55"/>
  <c r="X961" i="55"/>
  <c r="T961" i="55"/>
  <c r="V961" i="55"/>
  <c r="AA978" i="55"/>
  <c r="Z978" i="55"/>
  <c r="Y978" i="55"/>
  <c r="V978" i="55"/>
  <c r="X978" i="55"/>
  <c r="U978" i="55"/>
  <c r="T978" i="55"/>
  <c r="M978" i="55"/>
  <c r="V1029" i="55"/>
  <c r="U1029" i="55"/>
  <c r="Z1029" i="55"/>
  <c r="X1029" i="55"/>
  <c r="W1029" i="55"/>
  <c r="P1028" i="55"/>
  <c r="Y1029" i="55"/>
  <c r="M1029" i="55"/>
  <c r="U1072" i="55"/>
  <c r="T1072" i="55"/>
  <c r="W1072" i="55"/>
  <c r="M1072" i="55"/>
  <c r="Z1072" i="55"/>
  <c r="Y1072" i="55"/>
  <c r="X1072" i="55"/>
  <c r="Z279" i="53"/>
  <c r="Z596" i="55"/>
  <c r="M606" i="55"/>
  <c r="AA606" i="55"/>
  <c r="Z606" i="55"/>
  <c r="X606" i="55"/>
  <c r="AA615" i="55"/>
  <c r="Y615" i="55"/>
  <c r="X615" i="55"/>
  <c r="V615" i="55"/>
  <c r="AA638" i="55"/>
  <c r="Z638" i="55"/>
  <c r="Y638" i="55"/>
  <c r="X638" i="55"/>
  <c r="W638" i="55"/>
  <c r="V638" i="55"/>
  <c r="U638" i="55"/>
  <c r="T638" i="55"/>
  <c r="Z693" i="55"/>
  <c r="U770" i="55"/>
  <c r="X770" i="55"/>
  <c r="V770" i="55"/>
  <c r="Y772" i="55"/>
  <c r="X772" i="55"/>
  <c r="U772" i="55"/>
  <c r="AA874" i="55"/>
  <c r="Z874" i="55"/>
  <c r="Y874" i="55"/>
  <c r="U874" i="55"/>
  <c r="U988" i="55"/>
  <c r="Z988" i="55"/>
  <c r="Y988" i="55"/>
  <c r="AA988" i="55"/>
  <c r="X988" i="55"/>
  <c r="W988" i="55"/>
  <c r="T988" i="55"/>
  <c r="P988" i="55"/>
  <c r="M988" i="55"/>
  <c r="W1085" i="55"/>
  <c r="V1085" i="55"/>
  <c r="AA1085" i="55"/>
  <c r="X1085" i="55"/>
  <c r="T1085" i="55"/>
  <c r="P1084" i="55"/>
  <c r="Z1085" i="55"/>
  <c r="W1096" i="55"/>
  <c r="V1096" i="55"/>
  <c r="U1096" i="55"/>
  <c r="AA1096" i="55"/>
  <c r="Z1096" i="55"/>
  <c r="Y1096" i="55"/>
  <c r="X1096" i="55"/>
  <c r="T1096" i="55"/>
  <c r="M1096" i="55"/>
  <c r="V522" i="55"/>
  <c r="AA528" i="55"/>
  <c r="Z528" i="55"/>
  <c r="X528" i="55"/>
  <c r="AA535" i="55"/>
  <c r="Y537" i="55"/>
  <c r="V549" i="55"/>
  <c r="T549" i="55"/>
  <c r="M549" i="55"/>
  <c r="T557" i="55"/>
  <c r="U561" i="55"/>
  <c r="M564" i="55"/>
  <c r="T570" i="55"/>
  <c r="X583" i="55"/>
  <c r="P592" i="55"/>
  <c r="Y597" i="55"/>
  <c r="W597" i="55"/>
  <c r="V597" i="55"/>
  <c r="T597" i="55"/>
  <c r="X597" i="55"/>
  <c r="U597" i="55"/>
  <c r="M597" i="55"/>
  <c r="Y601" i="55"/>
  <c r="U610" i="55"/>
  <c r="M615" i="55"/>
  <c r="AA625" i="55"/>
  <c r="Y625" i="55"/>
  <c r="X625" i="55"/>
  <c r="V625" i="55"/>
  <c r="W627" i="55"/>
  <c r="Z632" i="55"/>
  <c r="Z635" i="55"/>
  <c r="M638" i="55"/>
  <c r="T654" i="55"/>
  <c r="U678" i="55"/>
  <c r="U680" i="55"/>
  <c r="T683" i="55"/>
  <c r="Y699" i="55"/>
  <c r="AA699" i="55"/>
  <c r="Z699" i="55"/>
  <c r="X699" i="55"/>
  <c r="T701" i="55"/>
  <c r="Z701" i="55"/>
  <c r="X701" i="55"/>
  <c r="W701" i="55"/>
  <c r="V701" i="55"/>
  <c r="U701" i="55"/>
  <c r="P700" i="55"/>
  <c r="AA729" i="55"/>
  <c r="Z738" i="55"/>
  <c r="V738" i="55"/>
  <c r="T738" i="55"/>
  <c r="M738" i="55"/>
  <c r="AA738" i="55"/>
  <c r="X738" i="55"/>
  <c r="W738" i="55"/>
  <c r="M770" i="55"/>
  <c r="M772" i="55"/>
  <c r="W798" i="55"/>
  <c r="U798" i="55"/>
  <c r="Z798" i="55"/>
  <c r="X798" i="55"/>
  <c r="V798" i="55"/>
  <c r="T798" i="55"/>
  <c r="T805" i="55"/>
  <c r="U807" i="55"/>
  <c r="W852" i="55"/>
  <c r="M874" i="55"/>
  <c r="Y877" i="55"/>
  <c r="U877" i="55"/>
  <c r="Z877" i="55"/>
  <c r="W877" i="55"/>
  <c r="V877" i="55"/>
  <c r="T877" i="55"/>
  <c r="X877" i="55"/>
  <c r="V880" i="55"/>
  <c r="AA952" i="55"/>
  <c r="Z952" i="55"/>
  <c r="U952" i="55"/>
  <c r="Y952" i="55"/>
  <c r="X952" i="55"/>
  <c r="W952" i="55"/>
  <c r="V952" i="55"/>
  <c r="M952" i="55"/>
  <c r="P967" i="55"/>
  <c r="T1029" i="55"/>
  <c r="V1072" i="55"/>
  <c r="M1085" i="55"/>
  <c r="AA1093" i="55"/>
  <c r="Z1093" i="55"/>
  <c r="V1093" i="55"/>
  <c r="U1093" i="55"/>
  <c r="Y1093" i="55"/>
  <c r="X1093" i="55"/>
  <c r="W1093" i="55"/>
  <c r="M1093" i="55"/>
  <c r="W954" i="55"/>
  <c r="V954" i="55"/>
  <c r="V974" i="55"/>
  <c r="U974" i="55"/>
  <c r="AA974" i="55"/>
  <c r="Y974" i="55"/>
  <c r="X974" i="55"/>
  <c r="W974" i="55"/>
  <c r="T974" i="55"/>
  <c r="M974" i="55"/>
  <c r="T985" i="55"/>
  <c r="M985" i="55"/>
  <c r="AA985" i="55"/>
  <c r="Y985" i="55"/>
  <c r="W985" i="55"/>
  <c r="V985" i="55"/>
  <c r="U985" i="55"/>
  <c r="U1014" i="55"/>
  <c r="T1014" i="55"/>
  <c r="AA1014" i="55"/>
  <c r="Z1014" i="55"/>
  <c r="AA1083" i="55"/>
  <c r="T1083" i="55"/>
  <c r="Z1083" i="55"/>
  <c r="X1083" i="55"/>
  <c r="W1083" i="55"/>
  <c r="Y1083" i="55"/>
  <c r="U1216" i="55"/>
  <c r="AA1216" i="55"/>
  <c r="Z1216" i="55"/>
  <c r="M1216" i="55"/>
  <c r="V1216" i="55"/>
  <c r="X1216" i="55"/>
  <c r="T1216" i="55"/>
  <c r="U888" i="55"/>
  <c r="T888" i="55"/>
  <c r="X888" i="55"/>
  <c r="AA888" i="55"/>
  <c r="Y888" i="55"/>
  <c r="W888" i="55"/>
  <c r="M888" i="55"/>
  <c r="Z974" i="55"/>
  <c r="X985" i="55"/>
  <c r="W1020" i="55"/>
  <c r="U1020" i="55"/>
  <c r="T1020" i="55"/>
  <c r="M1020" i="55"/>
  <c r="M1042" i="55"/>
  <c r="W1042" i="55"/>
  <c r="U1042" i="55"/>
  <c r="T1042" i="55"/>
  <c r="Z1045" i="55"/>
  <c r="Y1045" i="55"/>
  <c r="X1045" i="55"/>
  <c r="W1045" i="55"/>
  <c r="V1045" i="55"/>
  <c r="T1045" i="55"/>
  <c r="U1045" i="55"/>
  <c r="X1059" i="55"/>
  <c r="Z1059" i="55"/>
  <c r="Y1059" i="55"/>
  <c r="U1059" i="55"/>
  <c r="T1059" i="55"/>
  <c r="M1059" i="55"/>
  <c r="W1059" i="55"/>
  <c r="Z1077" i="55"/>
  <c r="AA1077" i="55"/>
  <c r="U1077" i="55"/>
  <c r="Y1077" i="55"/>
  <c r="W1077" i="55"/>
  <c r="U1083" i="55"/>
  <c r="W1086" i="55"/>
  <c r="M1086" i="55"/>
  <c r="X1086" i="55"/>
  <c r="U1086" i="55"/>
  <c r="AA1086" i="55"/>
  <c r="Z1086" i="55"/>
  <c r="Y1086" i="55"/>
  <c r="V1086" i="55"/>
  <c r="T1086" i="55"/>
  <c r="W1095" i="55"/>
  <c r="V1095" i="55"/>
  <c r="U1095" i="55"/>
  <c r="T1095" i="55"/>
  <c r="M1095" i="55"/>
  <c r="Z1105" i="55"/>
  <c r="Y1105" i="55"/>
  <c r="U1105" i="55"/>
  <c r="AA1105" i="55"/>
  <c r="X1105" i="55"/>
  <c r="W1105" i="55"/>
  <c r="V1105" i="55"/>
  <c r="T1105" i="55"/>
  <c r="T1170" i="55"/>
  <c r="Z1170" i="55"/>
  <c r="Y1170" i="55"/>
  <c r="M1170" i="55"/>
  <c r="V1170" i="55"/>
  <c r="W1170" i="55"/>
  <c r="U1170" i="55"/>
  <c r="P1170" i="55"/>
  <c r="X1170" i="55"/>
  <c r="Y1216" i="55"/>
  <c r="V1233" i="55"/>
  <c r="U1233" i="55"/>
  <c r="Y1233" i="55"/>
  <c r="X1233" i="55"/>
  <c r="M1233" i="55"/>
  <c r="AA1233" i="55"/>
  <c r="W1233" i="55"/>
  <c r="Z1233" i="55"/>
  <c r="Z1750" i="55"/>
  <c r="M1750" i="55"/>
  <c r="AA1750" i="55"/>
  <c r="Y1750" i="55"/>
  <c r="V1750" i="55"/>
  <c r="T1750" i="55"/>
  <c r="W1750" i="55"/>
  <c r="U1750" i="55"/>
  <c r="X1750" i="55"/>
  <c r="P1750" i="55"/>
  <c r="M986" i="55"/>
  <c r="X986" i="55"/>
  <c r="AA986" i="55"/>
  <c r="Z1223" i="55"/>
  <c r="AA1223" i="55"/>
  <c r="Y1223" i="55"/>
  <c r="M1223" i="55"/>
  <c r="X1223" i="55"/>
  <c r="W1223" i="55"/>
  <c r="V1223" i="55"/>
  <c r="U1223" i="55"/>
  <c r="T1223" i="55"/>
  <c r="W1243" i="55"/>
  <c r="U1243" i="55"/>
  <c r="M1243" i="55"/>
  <c r="Y1243" i="55"/>
  <c r="Z1243" i="55"/>
  <c r="X1243" i="55"/>
  <c r="V1243" i="55"/>
  <c r="T1243" i="55"/>
  <c r="AA1243" i="55"/>
  <c r="T1279" i="55"/>
  <c r="Y1279" i="55"/>
  <c r="X1279" i="55"/>
  <c r="U1279" i="55"/>
  <c r="V1279" i="55"/>
  <c r="M1279" i="55"/>
  <c r="Z1279" i="55"/>
  <c r="U842" i="55"/>
  <c r="T842" i="55"/>
  <c r="W842" i="55"/>
  <c r="AA842" i="55"/>
  <c r="Z846" i="55"/>
  <c r="X846" i="55"/>
  <c r="W846" i="55"/>
  <c r="AA846" i="55"/>
  <c r="Y846" i="55"/>
  <c r="Y861" i="55"/>
  <c r="W861" i="55"/>
  <c r="V861" i="55"/>
  <c r="Z888" i="55"/>
  <c r="T903" i="55"/>
  <c r="AA903" i="55"/>
  <c r="Y903" i="55"/>
  <c r="X903" i="55"/>
  <c r="W903" i="55"/>
  <c r="V903" i="55"/>
  <c r="Y925" i="55"/>
  <c r="U925" i="55"/>
  <c r="X925" i="55"/>
  <c r="Y954" i="55"/>
  <c r="AA962" i="55"/>
  <c r="Z962" i="55"/>
  <c r="W962" i="55"/>
  <c r="U962" i="55"/>
  <c r="T962" i="55"/>
  <c r="M962" i="55"/>
  <c r="Y1014" i="55"/>
  <c r="X1020" i="55"/>
  <c r="Y1027" i="55"/>
  <c r="X1027" i="55"/>
  <c r="AA1027" i="55"/>
  <c r="W1027" i="55"/>
  <c r="V1027" i="55"/>
  <c r="Z1027" i="55"/>
  <c r="U1027" i="55"/>
  <c r="Y1042" i="55"/>
  <c r="V1077" i="55"/>
  <c r="Y1095" i="55"/>
  <c r="W1279" i="55"/>
  <c r="U1321" i="55"/>
  <c r="Z1321" i="55"/>
  <c r="Y1321" i="55"/>
  <c r="M1321" i="55"/>
  <c r="X1321" i="55"/>
  <c r="W1321" i="55"/>
  <c r="AA1321" i="55"/>
  <c r="V1321" i="55"/>
  <c r="T1321" i="55"/>
  <c r="Y1485" i="55"/>
  <c r="AA1485" i="55"/>
  <c r="W1485" i="55"/>
  <c r="V1485" i="55"/>
  <c r="X1485" i="55"/>
  <c r="U1485" i="55"/>
  <c r="T1485" i="55"/>
  <c r="X1582" i="55"/>
  <c r="T1582" i="55"/>
  <c r="Z1582" i="55"/>
  <c r="AA1582" i="55"/>
  <c r="Y1582" i="55"/>
  <c r="W1582" i="55"/>
  <c r="V1582" i="55"/>
  <c r="M1582" i="55"/>
  <c r="U1582" i="55"/>
  <c r="Z732" i="55"/>
  <c r="AA732" i="55"/>
  <c r="Y732" i="55"/>
  <c r="X732" i="55"/>
  <c r="X734" i="55"/>
  <c r="V734" i="55"/>
  <c r="Z734" i="55"/>
  <c r="Y734" i="55"/>
  <c r="W734" i="55"/>
  <c r="U734" i="55"/>
  <c r="V745" i="55"/>
  <c r="AA745" i="55"/>
  <c r="Z745" i="55"/>
  <c r="Y745" i="55"/>
  <c r="X745" i="55"/>
  <c r="W773" i="55"/>
  <c r="U773" i="55"/>
  <c r="T773" i="55"/>
  <c r="U790" i="55"/>
  <c r="AA790" i="55"/>
  <c r="Z790" i="55"/>
  <c r="X790" i="55"/>
  <c r="W790" i="55"/>
  <c r="V790" i="55"/>
  <c r="T790" i="55"/>
  <c r="Y797" i="55"/>
  <c r="X797" i="55"/>
  <c r="U797" i="55"/>
  <c r="U808" i="55"/>
  <c r="P808" i="55"/>
  <c r="M808" i="55"/>
  <c r="V817" i="55"/>
  <c r="U817" i="55"/>
  <c r="M817" i="55"/>
  <c r="M842" i="55"/>
  <c r="M846" i="55"/>
  <c r="M861" i="55"/>
  <c r="AA889" i="55"/>
  <c r="Z889" i="55"/>
  <c r="W889" i="55"/>
  <c r="X891" i="55"/>
  <c r="W891" i="55"/>
  <c r="AA891" i="55"/>
  <c r="Z891" i="55"/>
  <c r="Y891" i="55"/>
  <c r="V891" i="55"/>
  <c r="P891" i="55"/>
  <c r="M898" i="55"/>
  <c r="M903" i="55"/>
  <c r="AA932" i="55"/>
  <c r="Z932" i="55"/>
  <c r="Y932" i="55"/>
  <c r="X932" i="55"/>
  <c r="V932" i="55"/>
  <c r="U932" i="55"/>
  <c r="T932" i="55"/>
  <c r="M932" i="55"/>
  <c r="Z954" i="55"/>
  <c r="W959" i="55"/>
  <c r="V959" i="55"/>
  <c r="Y959" i="55"/>
  <c r="AA959" i="55"/>
  <c r="Z959" i="55"/>
  <c r="X959" i="55"/>
  <c r="U959" i="55"/>
  <c r="T986" i="55"/>
  <c r="U998" i="55"/>
  <c r="M998" i="55"/>
  <c r="Y1020" i="55"/>
  <c r="Y1050" i="55"/>
  <c r="T1050" i="55"/>
  <c r="M1050" i="55"/>
  <c r="Z1075" i="55"/>
  <c r="T1075" i="55"/>
  <c r="W1075" i="55"/>
  <c r="U1075" i="55"/>
  <c r="Y1075" i="55"/>
  <c r="W1090" i="55"/>
  <c r="V1090" i="55"/>
  <c r="Z1090" i="55"/>
  <c r="X1090" i="55"/>
  <c r="AA1187" i="55"/>
  <c r="V1187" i="55"/>
  <c r="X1187" i="55"/>
  <c r="W1187" i="55"/>
  <c r="Z1187" i="55"/>
  <c r="U1187" i="55"/>
  <c r="Y1187" i="55"/>
  <c r="AA1279" i="55"/>
  <c r="Z630" i="55"/>
  <c r="X630" i="55"/>
  <c r="W630" i="55"/>
  <c r="V630" i="55"/>
  <c r="U630" i="55"/>
  <c r="Y694" i="55"/>
  <c r="AA694" i="55"/>
  <c r="X694" i="55"/>
  <c r="W694" i="55"/>
  <c r="V694" i="55"/>
  <c r="U694" i="55"/>
  <c r="M730" i="55"/>
  <c r="M732" i="55"/>
  <c r="M734" i="55"/>
  <c r="M745" i="55"/>
  <c r="Z755" i="55"/>
  <c r="X755" i="55"/>
  <c r="V755" i="55"/>
  <c r="AA755" i="55"/>
  <c r="W755" i="55"/>
  <c r="U755" i="55"/>
  <c r="T755" i="55"/>
  <c r="M773" i="55"/>
  <c r="M790" i="55"/>
  <c r="M797" i="55"/>
  <c r="V822" i="55"/>
  <c r="U822" i="55"/>
  <c r="X822" i="55"/>
  <c r="Y822" i="55"/>
  <c r="T822" i="55"/>
  <c r="AA822" i="55"/>
  <c r="Z822" i="55"/>
  <c r="M889" i="55"/>
  <c r="M891" i="55"/>
  <c r="AA954" i="55"/>
  <c r="M959" i="55"/>
  <c r="U986" i="55"/>
  <c r="Y1018" i="55"/>
  <c r="W1018" i="55"/>
  <c r="V1018" i="55"/>
  <c r="Z1020" i="55"/>
  <c r="AA1042" i="55"/>
  <c r="M1075" i="55"/>
  <c r="W1078" i="55"/>
  <c r="V1078" i="55"/>
  <c r="T1078" i="55"/>
  <c r="AA1078" i="55"/>
  <c r="Z1078" i="55"/>
  <c r="Y1078" i="55"/>
  <c r="U1078" i="55"/>
  <c r="M1090" i="55"/>
  <c r="AA1095" i="55"/>
  <c r="T1151" i="55"/>
  <c r="V1151" i="55"/>
  <c r="W1151" i="55"/>
  <c r="U1151" i="55"/>
  <c r="AA1151" i="55"/>
  <c r="Z1151" i="55"/>
  <c r="Y1151" i="55"/>
  <c r="X1151" i="55"/>
  <c r="M1187" i="55"/>
  <c r="T1218" i="55"/>
  <c r="AA1218" i="55"/>
  <c r="Z1218" i="55"/>
  <c r="M1218" i="55"/>
  <c r="Y1218" i="55"/>
  <c r="X1218" i="55"/>
  <c r="W1218" i="55"/>
  <c r="V1218" i="55"/>
  <c r="U1218" i="55"/>
  <c r="Y1457" i="55"/>
  <c r="M1457" i="55"/>
  <c r="AA1457" i="55"/>
  <c r="Z1457" i="55"/>
  <c r="X1457" i="55"/>
  <c r="W1457" i="55"/>
  <c r="V1457" i="55"/>
  <c r="AA1476" i="55"/>
  <c r="W1476" i="55"/>
  <c r="Y1476" i="55"/>
  <c r="X1476" i="55"/>
  <c r="V1476" i="55"/>
  <c r="T1476" i="55"/>
  <c r="Z1476" i="55"/>
  <c r="U1476" i="55"/>
  <c r="M1476" i="55"/>
  <c r="Y567" i="55"/>
  <c r="W567" i="55"/>
  <c r="Z582" i="55"/>
  <c r="X582" i="55"/>
  <c r="U582" i="55"/>
  <c r="Z743" i="55"/>
  <c r="M743" i="55"/>
  <c r="AA743" i="55"/>
  <c r="Y743" i="55"/>
  <c r="X743" i="55"/>
  <c r="T808" i="55"/>
  <c r="T817" i="55"/>
  <c r="Z838" i="55"/>
  <c r="AA838" i="55"/>
  <c r="Y838" i="55"/>
  <c r="Y840" i="55"/>
  <c r="X840" i="55"/>
  <c r="W840" i="55"/>
  <c r="AA840" i="55"/>
  <c r="Z840" i="55"/>
  <c r="V842" i="55"/>
  <c r="T846" i="55"/>
  <c r="W851" i="55"/>
  <c r="M851" i="55"/>
  <c r="T861" i="55"/>
  <c r="V878" i="55"/>
  <c r="U878" i="55"/>
  <c r="T898" i="55"/>
  <c r="W901" i="55"/>
  <c r="V901" i="55"/>
  <c r="X901" i="55"/>
  <c r="T901" i="55"/>
  <c r="AA901" i="55"/>
  <c r="Z901" i="55"/>
  <c r="Y901" i="55"/>
  <c r="P903" i="55"/>
  <c r="T925" i="55"/>
  <c r="W932" i="55"/>
  <c r="X962" i="55"/>
  <c r="W986" i="55"/>
  <c r="T998" i="55"/>
  <c r="AA1023" i="55"/>
  <c r="M1023" i="55"/>
  <c r="Z1023" i="55"/>
  <c r="Y1023" i="55"/>
  <c r="X1023" i="55"/>
  <c r="W1023" i="55"/>
  <c r="U1023" i="55"/>
  <c r="T1027" i="55"/>
  <c r="V1050" i="55"/>
  <c r="X1067" i="55"/>
  <c r="W1067" i="55"/>
  <c r="Z1067" i="55"/>
  <c r="Y1067" i="55"/>
  <c r="U1067" i="55"/>
  <c r="T1067" i="55"/>
  <c r="V1075" i="55"/>
  <c r="X1154" i="55"/>
  <c r="AA1154" i="55"/>
  <c r="Y1154" i="55"/>
  <c r="T1154" i="55"/>
  <c r="W1154" i="55"/>
  <c r="Z1154" i="55"/>
  <c r="U1154" i="55"/>
  <c r="Z1485" i="55"/>
  <c r="X1575" i="55"/>
  <c r="W1575" i="55"/>
  <c r="Y1575" i="55"/>
  <c r="V1575" i="55"/>
  <c r="U1575" i="55"/>
  <c r="T1575" i="55"/>
  <c r="Z1575" i="55"/>
  <c r="AA1575" i="55"/>
  <c r="M1575" i="55"/>
  <c r="W569" i="55"/>
  <c r="U569" i="55"/>
  <c r="M582" i="55"/>
  <c r="V584" i="55"/>
  <c r="T584" i="55"/>
  <c r="M584" i="55"/>
  <c r="AA605" i="55"/>
  <c r="Z605" i="55"/>
  <c r="X605" i="55"/>
  <c r="Z675" i="55"/>
  <c r="X675" i="55"/>
  <c r="W675" i="55"/>
  <c r="V675" i="55"/>
  <c r="U675" i="55"/>
  <c r="T716" i="55"/>
  <c r="AA716" i="55"/>
  <c r="T730" i="55"/>
  <c r="T732" i="55"/>
  <c r="T734" i="55"/>
  <c r="X739" i="55"/>
  <c r="V739" i="55"/>
  <c r="U741" i="55"/>
  <c r="AA741" i="55"/>
  <c r="Z741" i="55"/>
  <c r="T745" i="55"/>
  <c r="T758" i="55"/>
  <c r="U769" i="55"/>
  <c r="T769" i="55"/>
  <c r="X769" i="55"/>
  <c r="V769" i="55"/>
  <c r="M769" i="55"/>
  <c r="V773" i="55"/>
  <c r="W788" i="55"/>
  <c r="AA788" i="55"/>
  <c r="Y788" i="55"/>
  <c r="X788" i="55"/>
  <c r="V788" i="55"/>
  <c r="U788" i="55"/>
  <c r="Y790" i="55"/>
  <c r="T797" i="55"/>
  <c r="V808" i="55"/>
  <c r="W817" i="55"/>
  <c r="M838" i="55"/>
  <c r="M840" i="55"/>
  <c r="X842" i="55"/>
  <c r="U846" i="55"/>
  <c r="U861" i="55"/>
  <c r="M878" i="55"/>
  <c r="T889" i="55"/>
  <c r="T891" i="55"/>
  <c r="U898" i="55"/>
  <c r="M901" i="55"/>
  <c r="U903" i="55"/>
  <c r="T911" i="55"/>
  <c r="P911" i="55"/>
  <c r="W911" i="55"/>
  <c r="AA911" i="55"/>
  <c r="Z911" i="55"/>
  <c r="Y911" i="55"/>
  <c r="X911" i="55"/>
  <c r="V925" i="55"/>
  <c r="AA930" i="55"/>
  <c r="Y930" i="55"/>
  <c r="X930" i="55"/>
  <c r="V930" i="55"/>
  <c r="T930" i="55"/>
  <c r="M930" i="55"/>
  <c r="T959" i="55"/>
  <c r="Y962" i="55"/>
  <c r="AA973" i="55"/>
  <c r="Z973" i="55"/>
  <c r="X973" i="55"/>
  <c r="W973" i="55"/>
  <c r="M976" i="55"/>
  <c r="Z976" i="55"/>
  <c r="Y976" i="55"/>
  <c r="X976" i="55"/>
  <c r="W976" i="55"/>
  <c r="T976" i="55"/>
  <c r="Y986" i="55"/>
  <c r="V998" i="55"/>
  <c r="U1004" i="55"/>
  <c r="T1004" i="55"/>
  <c r="Z1004" i="55"/>
  <c r="W1004" i="55"/>
  <c r="U1009" i="55"/>
  <c r="T1009" i="55"/>
  <c r="W1009" i="55"/>
  <c r="Z1009" i="55"/>
  <c r="Y1009" i="55"/>
  <c r="X1009" i="55"/>
  <c r="V1009" i="55"/>
  <c r="M1009" i="55"/>
  <c r="W1050" i="55"/>
  <c r="M1067" i="55"/>
  <c r="X1075" i="55"/>
  <c r="X1078" i="55"/>
  <c r="T1090" i="55"/>
  <c r="M1154" i="55"/>
  <c r="T1187" i="55"/>
  <c r="AA1405" i="55"/>
  <c r="X1405" i="55"/>
  <c r="W1405" i="55"/>
  <c r="T1405" i="55"/>
  <c r="V1405" i="55"/>
  <c r="U1405" i="55"/>
  <c r="Z1405" i="55"/>
  <c r="T1457" i="55"/>
  <c r="M569" i="55"/>
  <c r="T603" i="55"/>
  <c r="M605" i="55"/>
  <c r="X607" i="55"/>
  <c r="V607" i="55"/>
  <c r="U607" i="55"/>
  <c r="T630" i="55"/>
  <c r="M671" i="55"/>
  <c r="M675" i="55"/>
  <c r="T694" i="55"/>
  <c r="M714" i="55"/>
  <c r="M716" i="55"/>
  <c r="V722" i="55"/>
  <c r="T722" i="55"/>
  <c r="M722" i="55"/>
  <c r="U730" i="55"/>
  <c r="U732" i="55"/>
  <c r="AA734" i="55"/>
  <c r="M739" i="55"/>
  <c r="M741" i="55"/>
  <c r="U745" i="55"/>
  <c r="Z753" i="55"/>
  <c r="X753" i="55"/>
  <c r="Y753" i="55"/>
  <c r="V753" i="55"/>
  <c r="U753" i="55"/>
  <c r="T753" i="55"/>
  <c r="Y755" i="55"/>
  <c r="U758" i="55"/>
  <c r="X773" i="55"/>
  <c r="U784" i="55"/>
  <c r="T784" i="55"/>
  <c r="AA784" i="55"/>
  <c r="Z784" i="55"/>
  <c r="Y784" i="55"/>
  <c r="M788" i="55"/>
  <c r="V797" i="55"/>
  <c r="AA800" i="55"/>
  <c r="T800" i="55"/>
  <c r="X800" i="55"/>
  <c r="V800" i="55"/>
  <c r="U800" i="55"/>
  <c r="P800" i="55"/>
  <c r="W808" i="55"/>
  <c r="X817" i="55"/>
  <c r="Z820" i="55"/>
  <c r="Y820" i="55"/>
  <c r="X820" i="55"/>
  <c r="W820" i="55"/>
  <c r="U820" i="55"/>
  <c r="T820" i="55"/>
  <c r="AA820" i="55"/>
  <c r="V820" i="55"/>
  <c r="W822" i="55"/>
  <c r="Y842" i="55"/>
  <c r="V846" i="55"/>
  <c r="X861" i="55"/>
  <c r="U889" i="55"/>
  <c r="U891" i="55"/>
  <c r="V898" i="55"/>
  <c r="Z903" i="55"/>
  <c r="M911" i="55"/>
  <c r="W925" i="55"/>
  <c r="T950" i="55"/>
  <c r="Z960" i="55"/>
  <c r="X960" i="55"/>
  <c r="W960" i="55"/>
  <c r="M960" i="55"/>
  <c r="AA963" i="55"/>
  <c r="Z963" i="55"/>
  <c r="Y963" i="55"/>
  <c r="V963" i="55"/>
  <c r="M973" i="55"/>
  <c r="Z986" i="55"/>
  <c r="W998" i="55"/>
  <c r="M1004" i="55"/>
  <c r="T1018" i="55"/>
  <c r="Z1037" i="55"/>
  <c r="Y1037" i="55"/>
  <c r="AA1037" i="55"/>
  <c r="X1037" i="55"/>
  <c r="W1037" i="55"/>
  <c r="U1037" i="55"/>
  <c r="X1050" i="55"/>
  <c r="AA1075" i="55"/>
  <c r="U1090" i="55"/>
  <c r="X1109" i="55"/>
  <c r="W1109" i="55"/>
  <c r="U1109" i="55"/>
  <c r="AA1109" i="55"/>
  <c r="Y1109" i="55"/>
  <c r="W1152" i="55"/>
  <c r="X1152" i="55"/>
  <c r="M1152" i="55"/>
  <c r="Z1152" i="55"/>
  <c r="Y1152" i="55"/>
  <c r="U1152" i="55"/>
  <c r="X1335" i="55"/>
  <c r="Y1335" i="55"/>
  <c r="Z1335" i="55"/>
  <c r="T1335" i="55"/>
  <c r="W1335" i="55"/>
  <c r="V1335" i="55"/>
  <c r="U1335" i="55"/>
  <c r="AA1335" i="55"/>
  <c r="M1335" i="55"/>
  <c r="Y1385" i="55"/>
  <c r="X1385" i="55"/>
  <c r="V1385" i="55"/>
  <c r="W1385" i="55"/>
  <c r="M1385" i="55"/>
  <c r="AA1385" i="55"/>
  <c r="Z1385" i="55"/>
  <c r="U1385" i="55"/>
  <c r="M1405" i="55"/>
  <c r="U1457" i="55"/>
  <c r="U603" i="55"/>
  <c r="Y630" i="55"/>
  <c r="AA651" i="55"/>
  <c r="Z651" i="55"/>
  <c r="AA661" i="55"/>
  <c r="Z661" i="55"/>
  <c r="Y661" i="55"/>
  <c r="AA673" i="55"/>
  <c r="Z673" i="55"/>
  <c r="Y673" i="55"/>
  <c r="X673" i="55"/>
  <c r="U686" i="55"/>
  <c r="M686" i="55"/>
  <c r="T688" i="55"/>
  <c r="Z694" i="55"/>
  <c r="V730" i="55"/>
  <c r="V732" i="55"/>
  <c r="AA737" i="55"/>
  <c r="Y737" i="55"/>
  <c r="T743" i="55"/>
  <c r="W745" i="55"/>
  <c r="V758" i="55"/>
  <c r="Y773" i="55"/>
  <c r="W797" i="55"/>
  <c r="X808" i="55"/>
  <c r="Y817" i="55"/>
  <c r="Z842" i="55"/>
  <c r="T851" i="55"/>
  <c r="Z861" i="55"/>
  <c r="V889" i="55"/>
  <c r="U892" i="55"/>
  <c r="M892" i="55"/>
  <c r="W898" i="55"/>
  <c r="Z904" i="55"/>
  <c r="Y904" i="55"/>
  <c r="T904" i="55"/>
  <c r="V906" i="55"/>
  <c r="U906" i="55"/>
  <c r="AA906" i="55"/>
  <c r="Z906" i="55"/>
  <c r="Z925" i="55"/>
  <c r="U938" i="55"/>
  <c r="Z938" i="55"/>
  <c r="Y938" i="55"/>
  <c r="X938" i="55"/>
  <c r="W938" i="55"/>
  <c r="U950" i="55"/>
  <c r="Z993" i="55"/>
  <c r="T993" i="55"/>
  <c r="AA993" i="55"/>
  <c r="X993" i="55"/>
  <c r="W993" i="55"/>
  <c r="V993" i="55"/>
  <c r="U993" i="55"/>
  <c r="M993" i="55"/>
  <c r="X998" i="55"/>
  <c r="U1018" i="55"/>
  <c r="T1023" i="55"/>
  <c r="Z1050" i="55"/>
  <c r="V1067" i="55"/>
  <c r="Y1090" i="55"/>
  <c r="Z1185" i="55"/>
  <c r="M1185" i="55"/>
  <c r="X1185" i="55"/>
  <c r="W1185" i="55"/>
  <c r="U1185" i="55"/>
  <c r="Y1185" i="55"/>
  <c r="T1185" i="55"/>
  <c r="X1310" i="55"/>
  <c r="V1310" i="55"/>
  <c r="U1310" i="55"/>
  <c r="W1310" i="55"/>
  <c r="T1310" i="55"/>
  <c r="AA1310" i="55"/>
  <c r="Z1310" i="55"/>
  <c r="M1310" i="55"/>
  <c r="Y1310" i="55"/>
  <c r="T1347" i="55"/>
  <c r="Z1347" i="55"/>
  <c r="Y1347" i="55"/>
  <c r="M1347" i="55"/>
  <c r="X1347" i="55"/>
  <c r="W1347" i="55"/>
  <c r="AA1347" i="55"/>
  <c r="V1347" i="55"/>
  <c r="U1347" i="55"/>
  <c r="M560" i="55"/>
  <c r="T567" i="55"/>
  <c r="T569" i="55"/>
  <c r="T582" i="55"/>
  <c r="U584" i="55"/>
  <c r="M590" i="55"/>
  <c r="M613" i="55"/>
  <c r="AA630" i="55"/>
  <c r="M651" i="55"/>
  <c r="W655" i="55"/>
  <c r="U655" i="55"/>
  <c r="T655" i="55"/>
  <c r="M661" i="55"/>
  <c r="Z663" i="55"/>
  <c r="X663" i="55"/>
  <c r="W663" i="55"/>
  <c r="V663" i="55"/>
  <c r="U663" i="55"/>
  <c r="M673" i="55"/>
  <c r="U688" i="55"/>
  <c r="Y720" i="55"/>
  <c r="W720" i="55"/>
  <c r="V720" i="55"/>
  <c r="U720" i="55"/>
  <c r="T720" i="55"/>
  <c r="W730" i="55"/>
  <c r="W732" i="55"/>
  <c r="M737" i="55"/>
  <c r="U743" i="55"/>
  <c r="V746" i="55"/>
  <c r="T746" i="55"/>
  <c r="M746" i="55"/>
  <c r="W758" i="55"/>
  <c r="W769" i="55"/>
  <c r="Z773" i="55"/>
  <c r="Z797" i="55"/>
  <c r="Y808" i="55"/>
  <c r="Z817" i="55"/>
  <c r="T838" i="55"/>
  <c r="T840" i="55"/>
  <c r="U851" i="55"/>
  <c r="AA861" i="55"/>
  <c r="Z876" i="55"/>
  <c r="Y876" i="55"/>
  <c r="T878" i="55"/>
  <c r="X889" i="55"/>
  <c r="X898" i="55"/>
  <c r="U901" i="55"/>
  <c r="M904" i="55"/>
  <c r="M906" i="55"/>
  <c r="AA925" i="55"/>
  <c r="U930" i="55"/>
  <c r="M938" i="55"/>
  <c r="AA948" i="55"/>
  <c r="Y948" i="55"/>
  <c r="V950" i="55"/>
  <c r="U953" i="55"/>
  <c r="Z953" i="55"/>
  <c r="X953" i="55"/>
  <c r="W953" i="55"/>
  <c r="V953" i="55"/>
  <c r="T953" i="55"/>
  <c r="M953" i="55"/>
  <c r="U976" i="55"/>
  <c r="Y998" i="55"/>
  <c r="AA1009" i="55"/>
  <c r="X1018" i="55"/>
  <c r="V1023" i="55"/>
  <c r="AA1050" i="55"/>
  <c r="AA1067" i="55"/>
  <c r="AA1090" i="55"/>
  <c r="U1102" i="55"/>
  <c r="T1102" i="55"/>
  <c r="Y1102" i="55"/>
  <c r="X1102" i="55"/>
  <c r="AA1102" i="55"/>
  <c r="W1102" i="55"/>
  <c r="V1102" i="55"/>
  <c r="V1154" i="55"/>
  <c r="W1291" i="55"/>
  <c r="Z1291" i="55"/>
  <c r="T1291" i="55"/>
  <c r="Y1291" i="55"/>
  <c r="X1291" i="55"/>
  <c r="V1291" i="55"/>
  <c r="U1291" i="55"/>
  <c r="V1376" i="55"/>
  <c r="U1376" i="55"/>
  <c r="Y1376" i="55"/>
  <c r="X1376" i="55"/>
  <c r="AA1376" i="55"/>
  <c r="Z1376" i="55"/>
  <c r="W1376" i="55"/>
  <c r="T1376" i="55"/>
  <c r="T1385" i="55"/>
  <c r="X1139" i="55"/>
  <c r="T1139" i="55"/>
  <c r="Y1139" i="55"/>
  <c r="W1139" i="55"/>
  <c r="U1139" i="55"/>
  <c r="T1156" i="55"/>
  <c r="X1156" i="55"/>
  <c r="AA1156" i="55"/>
  <c r="Z1156" i="55"/>
  <c r="M1156" i="55"/>
  <c r="Y1156" i="55"/>
  <c r="U1156" i="55"/>
  <c r="X1292" i="55"/>
  <c r="W1292" i="55"/>
  <c r="Y1292" i="55"/>
  <c r="V1292" i="55"/>
  <c r="T1292" i="55"/>
  <c r="AA1292" i="55"/>
  <c r="X1438" i="55"/>
  <c r="T1438" i="55"/>
  <c r="M1438" i="55"/>
  <c r="Y1438" i="55"/>
  <c r="W1438" i="55"/>
  <c r="AA1438" i="55"/>
  <c r="Z1438" i="55"/>
  <c r="Z1512" i="55"/>
  <c r="Y1512" i="55"/>
  <c r="V1512" i="55"/>
  <c r="AA1512" i="55"/>
  <c r="T1512" i="55"/>
  <c r="X1512" i="55"/>
  <c r="W1512" i="55"/>
  <c r="U1512" i="55"/>
  <c r="X1137" i="55"/>
  <c r="M1137" i="55"/>
  <c r="V1137" i="55"/>
  <c r="U1137" i="55"/>
  <c r="AA1137" i="55"/>
  <c r="Y1137" i="55"/>
  <c r="T1137" i="55"/>
  <c r="T1166" i="55"/>
  <c r="Y1166" i="55"/>
  <c r="X1166" i="55"/>
  <c r="W1166" i="55"/>
  <c r="AA1166" i="55"/>
  <c r="Z1166" i="55"/>
  <c r="V1166" i="55"/>
  <c r="U1166" i="55"/>
  <c r="AA1197" i="55"/>
  <c r="Z1197" i="55"/>
  <c r="V1197" i="55"/>
  <c r="U1197" i="55"/>
  <c r="X1197" i="55"/>
  <c r="W1197" i="55"/>
  <c r="T1197" i="55"/>
  <c r="Y1197" i="55"/>
  <c r="V1200" i="55"/>
  <c r="M1200" i="55"/>
  <c r="W1200" i="55"/>
  <c r="U1200" i="55"/>
  <c r="T1200" i="55"/>
  <c r="W1262" i="55"/>
  <c r="V1262" i="55"/>
  <c r="T1262" i="55"/>
  <c r="X1262" i="55"/>
  <c r="U1292" i="55"/>
  <c r="U1438" i="55"/>
  <c r="X1526" i="55"/>
  <c r="T1526" i="55"/>
  <c r="AA1526" i="55"/>
  <c r="Z1526" i="55"/>
  <c r="V1526" i="55"/>
  <c r="W1526" i="55"/>
  <c r="U1526" i="55"/>
  <c r="Y1526" i="55"/>
  <c r="M1526" i="55"/>
  <c r="Y1542" i="55"/>
  <c r="U1542" i="55"/>
  <c r="Z1542" i="55"/>
  <c r="W1542" i="55"/>
  <c r="V1542" i="55"/>
  <c r="AA1542" i="55"/>
  <c r="X1542" i="55"/>
  <c r="T1542" i="55"/>
  <c r="M1542" i="55"/>
  <c r="AA1157" i="55"/>
  <c r="Z1157" i="55"/>
  <c r="M1157" i="55"/>
  <c r="Y1173" i="55"/>
  <c r="W1173" i="55"/>
  <c r="AA1173" i="55"/>
  <c r="V1173" i="55"/>
  <c r="U1173" i="55"/>
  <c r="Z1173" i="55"/>
  <c r="T1173" i="55"/>
  <c r="X1230" i="55"/>
  <c r="W1230" i="55"/>
  <c r="Z1230" i="55"/>
  <c r="Y1230" i="55"/>
  <c r="AA1230" i="55"/>
  <c r="V1230" i="55"/>
  <c r="T1230" i="55"/>
  <c r="M1237" i="55"/>
  <c r="Z1237" i="55"/>
  <c r="U1237" i="55"/>
  <c r="Y1237" i="55"/>
  <c r="X1237" i="55"/>
  <c r="V1273" i="55"/>
  <c r="Z1273" i="55"/>
  <c r="Y1273" i="55"/>
  <c r="X1273" i="55"/>
  <c r="U1273" i="55"/>
  <c r="AA1273" i="55"/>
  <c r="W1273" i="55"/>
  <c r="Y1346" i="55"/>
  <c r="X1346" i="55"/>
  <c r="W1346" i="55"/>
  <c r="V1346" i="55"/>
  <c r="U1346" i="55"/>
  <c r="M1346" i="55"/>
  <c r="AA1346" i="55"/>
  <c r="Z1346" i="55"/>
  <c r="T1346" i="55"/>
  <c r="V1387" i="55"/>
  <c r="Z1387" i="55"/>
  <c r="Y1387" i="55"/>
  <c r="AA1387" i="55"/>
  <c r="X1387" i="55"/>
  <c r="W1387" i="55"/>
  <c r="U1387" i="55"/>
  <c r="T1387" i="55"/>
  <c r="W1434" i="55"/>
  <c r="V1434" i="55"/>
  <c r="U1434" i="55"/>
  <c r="Z1434" i="55"/>
  <c r="X1434" i="55"/>
  <c r="AA1434" i="55"/>
  <c r="Y1434" i="55"/>
  <c r="T1434" i="55"/>
  <c r="M1434" i="55"/>
  <c r="AA1465" i="55"/>
  <c r="Z1465" i="55"/>
  <c r="W1465" i="55"/>
  <c r="V1465" i="55"/>
  <c r="X1465" i="55"/>
  <c r="U1465" i="55"/>
  <c r="T1465" i="55"/>
  <c r="T1527" i="55"/>
  <c r="AA1527" i="55"/>
  <c r="Z1527" i="55"/>
  <c r="U1527" i="55"/>
  <c r="Y1527" i="55"/>
  <c r="X1527" i="55"/>
  <c r="W1527" i="55"/>
  <c r="M1527" i="55"/>
  <c r="V1527" i="55"/>
  <c r="W879" i="55"/>
  <c r="T879" i="55"/>
  <c r="M879" i="55"/>
  <c r="U897" i="55"/>
  <c r="Z897" i="55"/>
  <c r="X897" i="55"/>
  <c r="W897" i="55"/>
  <c r="W934" i="55"/>
  <c r="V934" i="55"/>
  <c r="Y934" i="55"/>
  <c r="Z934" i="55"/>
  <c r="U934" i="55"/>
  <c r="T934" i="55"/>
  <c r="V951" i="55"/>
  <c r="T951" i="55"/>
  <c r="Y1005" i="55"/>
  <c r="W1005" i="55"/>
  <c r="V1005" i="55"/>
  <c r="Y1007" i="55"/>
  <c r="X1007" i="55"/>
  <c r="V1007" i="55"/>
  <c r="T1007" i="55"/>
  <c r="X1015" i="55"/>
  <c r="M1015" i="55"/>
  <c r="Y1015" i="55"/>
  <c r="M1030" i="55"/>
  <c r="Y1030" i="55"/>
  <c r="W1030" i="55"/>
  <c r="Y1068" i="55"/>
  <c r="M1068" i="55"/>
  <c r="X1068" i="55"/>
  <c r="AA1068" i="55"/>
  <c r="W1068" i="55"/>
  <c r="V1081" i="55"/>
  <c r="X1081" i="55"/>
  <c r="U1081" i="55"/>
  <c r="T1081" i="55"/>
  <c r="Z1137" i="55"/>
  <c r="Y1140" i="55"/>
  <c r="X1140" i="55"/>
  <c r="M1140" i="55"/>
  <c r="AA1140" i="55"/>
  <c r="W1140" i="55"/>
  <c r="V1140" i="55"/>
  <c r="U1140" i="55"/>
  <c r="Z1171" i="55"/>
  <c r="X1171" i="55"/>
  <c r="W1171" i="55"/>
  <c r="V1171" i="55"/>
  <c r="T1171" i="55"/>
  <c r="Y1200" i="55"/>
  <c r="T1237" i="55"/>
  <c r="Y1262" i="55"/>
  <c r="M1299" i="55"/>
  <c r="V1299" i="55"/>
  <c r="U1299" i="55"/>
  <c r="AA1299" i="55"/>
  <c r="Z1299" i="55"/>
  <c r="Y1299" i="55"/>
  <c r="T1327" i="55"/>
  <c r="Z1327" i="55"/>
  <c r="Y1327" i="55"/>
  <c r="U1327" i="55"/>
  <c r="AA1327" i="55"/>
  <c r="X1327" i="55"/>
  <c r="V1327" i="55"/>
  <c r="M1327" i="55"/>
  <c r="X1330" i="55"/>
  <c r="U1330" i="55"/>
  <c r="T1330" i="55"/>
  <c r="AA1330" i="55"/>
  <c r="Z1330" i="55"/>
  <c r="V1330" i="55"/>
  <c r="Y1330" i="55"/>
  <c r="Y1407" i="55"/>
  <c r="X1407" i="55"/>
  <c r="W1407" i="55"/>
  <c r="Z1407" i="55"/>
  <c r="V1407" i="55"/>
  <c r="M1407" i="55"/>
  <c r="AA1407" i="55"/>
  <c r="M1431" i="55"/>
  <c r="AA1431" i="55"/>
  <c r="X1431" i="55"/>
  <c r="W1431" i="55"/>
  <c r="Y1431" i="55"/>
  <c r="V1431" i="55"/>
  <c r="U1431" i="55"/>
  <c r="Z1431" i="55"/>
  <c r="T1431" i="55"/>
  <c r="Z1046" i="55"/>
  <c r="X1046" i="55"/>
  <c r="W1046" i="55"/>
  <c r="AA1054" i="55"/>
  <c r="Z1054" i="55"/>
  <c r="Y1054" i="55"/>
  <c r="V1054" i="55"/>
  <c r="T1054" i="55"/>
  <c r="U1060" i="55"/>
  <c r="T1060" i="55"/>
  <c r="Z1060" i="55"/>
  <c r="X1060" i="55"/>
  <c r="W1060" i="55"/>
  <c r="AA1063" i="55"/>
  <c r="T1063" i="55"/>
  <c r="Z1063" i="55"/>
  <c r="M1063" i="55"/>
  <c r="AA1135" i="55"/>
  <c r="T1135" i="55"/>
  <c r="V1135" i="55"/>
  <c r="U1135" i="55"/>
  <c r="M1135" i="55"/>
  <c r="X1135" i="55"/>
  <c r="Y1150" i="55"/>
  <c r="AA1150" i="55"/>
  <c r="U1150" i="55"/>
  <c r="X1150" i="55"/>
  <c r="V1150" i="55"/>
  <c r="U1157" i="55"/>
  <c r="X1164" i="55"/>
  <c r="Y1164" i="55"/>
  <c r="W1164" i="55"/>
  <c r="T1164" i="55"/>
  <c r="Z1164" i="55"/>
  <c r="V1164" i="55"/>
  <c r="U1164" i="55"/>
  <c r="M1164" i="55"/>
  <c r="X1173" i="55"/>
  <c r="AA1200" i="55"/>
  <c r="W1237" i="55"/>
  <c r="AA1252" i="55"/>
  <c r="W1252" i="55"/>
  <c r="V1252" i="55"/>
  <c r="M1252" i="55"/>
  <c r="Z1252" i="55"/>
  <c r="T1259" i="55"/>
  <c r="X1259" i="55"/>
  <c r="W1259" i="55"/>
  <c r="AA1259" i="55"/>
  <c r="U1259" i="55"/>
  <c r="M1259" i="55"/>
  <c r="AA1262" i="55"/>
  <c r="Y1502" i="55"/>
  <c r="W1502" i="55"/>
  <c r="V1502" i="55"/>
  <c r="U1502" i="55"/>
  <c r="AA1502" i="55"/>
  <c r="Z1502" i="55"/>
  <c r="T1502" i="55"/>
  <c r="M1502" i="55"/>
  <c r="Y767" i="55"/>
  <c r="X767" i="55"/>
  <c r="X802" i="55"/>
  <c r="W802" i="55"/>
  <c r="AA802" i="55"/>
  <c r="M802" i="55"/>
  <c r="Z816" i="55"/>
  <c r="X816" i="55"/>
  <c r="W816" i="55"/>
  <c r="V873" i="55"/>
  <c r="U873" i="55"/>
  <c r="R1850" i="55"/>
  <c r="R1642" i="55"/>
  <c r="Y873" i="55"/>
  <c r="W873" i="55"/>
  <c r="T873" i="55"/>
  <c r="U879" i="55"/>
  <c r="W924" i="55"/>
  <c r="V924" i="55"/>
  <c r="AA928" i="55"/>
  <c r="Z928" i="55"/>
  <c r="T1015" i="55"/>
  <c r="U1030" i="55"/>
  <c r="Z1035" i="55"/>
  <c r="Y1035" i="55"/>
  <c r="AA1035" i="55"/>
  <c r="W1035" i="55"/>
  <c r="V1035" i="55"/>
  <c r="W1038" i="55"/>
  <c r="V1038" i="55"/>
  <c r="M1038" i="55"/>
  <c r="AA1038" i="55"/>
  <c r="M1046" i="55"/>
  <c r="M1054" i="55"/>
  <c r="Z1057" i="55"/>
  <c r="X1057" i="55"/>
  <c r="W1057" i="55"/>
  <c r="M1057" i="55"/>
  <c r="M1060" i="55"/>
  <c r="U1068" i="55"/>
  <c r="W1081" i="55"/>
  <c r="X1099" i="55"/>
  <c r="M1099" i="55"/>
  <c r="V1099" i="55"/>
  <c r="T1099" i="55"/>
  <c r="AA1110" i="55"/>
  <c r="T1110" i="55"/>
  <c r="V1110" i="55"/>
  <c r="U1110" i="55"/>
  <c r="M1110" i="55"/>
  <c r="X1110" i="55"/>
  <c r="Z1110" i="55"/>
  <c r="Y1110" i="55"/>
  <c r="W1110" i="55"/>
  <c r="T1140" i="55"/>
  <c r="M1150" i="55"/>
  <c r="V1157" i="55"/>
  <c r="T1201" i="55"/>
  <c r="M1201" i="55"/>
  <c r="Y1201" i="55"/>
  <c r="X1201" i="55"/>
  <c r="V1201" i="55"/>
  <c r="AA1237" i="55"/>
  <c r="Y1289" i="55"/>
  <c r="W1289" i="55"/>
  <c r="Z1289" i="55"/>
  <c r="X1289" i="55"/>
  <c r="AA1289" i="55"/>
  <c r="V1289" i="55"/>
  <c r="U1289" i="55"/>
  <c r="T1289" i="55"/>
  <c r="M1289" i="55"/>
  <c r="W1299" i="55"/>
  <c r="W1327" i="55"/>
  <c r="Y1432" i="55"/>
  <c r="W1432" i="55"/>
  <c r="V1432" i="55"/>
  <c r="X1432" i="55"/>
  <c r="AA1432" i="55"/>
  <c r="Z1432" i="55"/>
  <c r="T1432" i="55"/>
  <c r="X1446" i="55"/>
  <c r="AA1446" i="55"/>
  <c r="U1446" i="55"/>
  <c r="W1446" i="55"/>
  <c r="V1446" i="55"/>
  <c r="T1446" i="55"/>
  <c r="Z1446" i="55"/>
  <c r="W1537" i="55"/>
  <c r="Y1537" i="55"/>
  <c r="X1537" i="55"/>
  <c r="V1537" i="55"/>
  <c r="U1537" i="55"/>
  <c r="T1537" i="55"/>
  <c r="M1537" i="55"/>
  <c r="AA1537" i="55"/>
  <c r="Z810" i="55"/>
  <c r="Y810" i="55"/>
  <c r="V812" i="55"/>
  <c r="U812" i="55"/>
  <c r="AA812" i="55"/>
  <c r="M814" i="55"/>
  <c r="Z814" i="55"/>
  <c r="Y814" i="55"/>
  <c r="L1642" i="55"/>
  <c r="Z871" i="55"/>
  <c r="Y871" i="55"/>
  <c r="X871" i="55"/>
  <c r="V871" i="55"/>
  <c r="U871" i="55"/>
  <c r="V879" i="55"/>
  <c r="P897" i="55"/>
  <c r="X934" i="55"/>
  <c r="U951" i="55"/>
  <c r="T970" i="55"/>
  <c r="M970" i="55"/>
  <c r="M981" i="55"/>
  <c r="V981" i="55"/>
  <c r="T981" i="55"/>
  <c r="T1005" i="55"/>
  <c r="U1007" i="55"/>
  <c r="U1015" i="55"/>
  <c r="X1028" i="55"/>
  <c r="V1028" i="55"/>
  <c r="V1030" i="55"/>
  <c r="V1049" i="55"/>
  <c r="U1049" i="55"/>
  <c r="Z1049" i="55"/>
  <c r="Y1049" i="55"/>
  <c r="M1049" i="55"/>
  <c r="U1052" i="55"/>
  <c r="AA1052" i="55"/>
  <c r="W1052" i="55"/>
  <c r="T1052" i="55"/>
  <c r="U1063" i="55"/>
  <c r="V1068" i="55"/>
  <c r="Y1081" i="55"/>
  <c r="Z1140" i="55"/>
  <c r="W1157" i="55"/>
  <c r="AA1162" i="55"/>
  <c r="X1162" i="55"/>
  <c r="Y1162" i="55"/>
  <c r="V1162" i="55"/>
  <c r="U1162" i="55"/>
  <c r="T1162" i="55"/>
  <c r="U1171" i="55"/>
  <c r="U1244" i="55"/>
  <c r="W1244" i="55"/>
  <c r="AA1244" i="55"/>
  <c r="X1244" i="55"/>
  <c r="V1244" i="55"/>
  <c r="Z1244" i="55"/>
  <c r="Y1244" i="55"/>
  <c r="T1247" i="55"/>
  <c r="U1247" i="55"/>
  <c r="V1247" i="55"/>
  <c r="M1247" i="55"/>
  <c r="X1247" i="55"/>
  <c r="W1247" i="55"/>
  <c r="T1252" i="55"/>
  <c r="V1259" i="55"/>
  <c r="T1266" i="55"/>
  <c r="M1266" i="55"/>
  <c r="Z1266" i="55"/>
  <c r="Y1266" i="55"/>
  <c r="X1266" i="55"/>
  <c r="AA1266" i="55"/>
  <c r="W1266" i="55"/>
  <c r="V1266" i="55"/>
  <c r="U1266" i="55"/>
  <c r="X1299" i="55"/>
  <c r="Y1328" i="55"/>
  <c r="W1328" i="55"/>
  <c r="AA1328" i="55"/>
  <c r="V1328" i="55"/>
  <c r="U1328" i="55"/>
  <c r="Z1328" i="55"/>
  <c r="X1328" i="55"/>
  <c r="T1328" i="55"/>
  <c r="W1330" i="55"/>
  <c r="Y1360" i="55"/>
  <c r="W1360" i="55"/>
  <c r="V1360" i="55"/>
  <c r="Z1360" i="55"/>
  <c r="X1360" i="55"/>
  <c r="M1360" i="55"/>
  <c r="AA1360" i="55"/>
  <c r="U1360" i="55"/>
  <c r="U1407" i="55"/>
  <c r="M1432" i="55"/>
  <c r="M1446" i="55"/>
  <c r="AA1459" i="55"/>
  <c r="V1459" i="55"/>
  <c r="M1459" i="55"/>
  <c r="U1459" i="55"/>
  <c r="W1459" i="55"/>
  <c r="Z1459" i="55"/>
  <c r="Y1459" i="55"/>
  <c r="X1459" i="55"/>
  <c r="T1459" i="55"/>
  <c r="X1502" i="55"/>
  <c r="M647" i="55"/>
  <c r="M684" i="55"/>
  <c r="M691" i="55"/>
  <c r="M717" i="55"/>
  <c r="M731" i="55"/>
  <c r="Y777" i="55"/>
  <c r="X777" i="55"/>
  <c r="W777" i="55"/>
  <c r="M810" i="55"/>
  <c r="M812" i="55"/>
  <c r="Z825" i="55"/>
  <c r="Y825" i="55"/>
  <c r="Y835" i="55"/>
  <c r="X835" i="55"/>
  <c r="W835" i="55"/>
  <c r="U835" i="55"/>
  <c r="T835" i="55"/>
  <c r="T841" i="55"/>
  <c r="M841" i="55"/>
  <c r="U847" i="55"/>
  <c r="T847" i="55"/>
  <c r="M871" i="55"/>
  <c r="X879" i="55"/>
  <c r="T897" i="55"/>
  <c r="AA922" i="55"/>
  <c r="Z922" i="55"/>
  <c r="M922" i="55"/>
  <c r="AA934" i="55"/>
  <c r="U945" i="55"/>
  <c r="AA945" i="55"/>
  <c r="Y945" i="55"/>
  <c r="X945" i="55"/>
  <c r="AA947" i="55"/>
  <c r="Z947" i="55"/>
  <c r="M947" i="55"/>
  <c r="X947" i="55"/>
  <c r="V947" i="55"/>
  <c r="U947" i="55"/>
  <c r="W951" i="55"/>
  <c r="U1005" i="55"/>
  <c r="W1007" i="55"/>
  <c r="V1015" i="55"/>
  <c r="M1028" i="55"/>
  <c r="X1030" i="55"/>
  <c r="T1038" i="55"/>
  <c r="Z1041" i="55"/>
  <c r="Y1041" i="55"/>
  <c r="T1041" i="55"/>
  <c r="M1041" i="55"/>
  <c r="T1046" i="55"/>
  <c r="M1052" i="55"/>
  <c r="U1054" i="55"/>
  <c r="T1057" i="55"/>
  <c r="V1060" i="55"/>
  <c r="V1063" i="55"/>
  <c r="Z1068" i="55"/>
  <c r="Z1081" i="55"/>
  <c r="T1092" i="55"/>
  <c r="M1092" i="55"/>
  <c r="AA1092" i="55"/>
  <c r="Y1092" i="55"/>
  <c r="X1124" i="55"/>
  <c r="Z1124" i="55"/>
  <c r="Y1124" i="55"/>
  <c r="M1124" i="55"/>
  <c r="U1124" i="55"/>
  <c r="W1135" i="55"/>
  <c r="X1157" i="55"/>
  <c r="AA1164" i="55"/>
  <c r="Y1171" i="55"/>
  <c r="U1252" i="55"/>
  <c r="Y1259" i="55"/>
  <c r="Y1290" i="55"/>
  <c r="X1290" i="55"/>
  <c r="AA1290" i="55"/>
  <c r="U1290" i="55"/>
  <c r="T1290" i="55"/>
  <c r="Z1290" i="55"/>
  <c r="W1290" i="55"/>
  <c r="X1378" i="55"/>
  <c r="M1378" i="55"/>
  <c r="Z1378" i="55"/>
  <c r="V1378" i="55"/>
  <c r="U1378" i="55"/>
  <c r="AA1378" i="55"/>
  <c r="Y1378" i="55"/>
  <c r="W1378" i="55"/>
  <c r="U1449" i="55"/>
  <c r="T1449" i="55"/>
  <c r="M1449" i="55"/>
  <c r="X1449" i="55"/>
  <c r="W1449" i="55"/>
  <c r="AA1449" i="55"/>
  <c r="Z1449" i="55"/>
  <c r="Y1449" i="55"/>
  <c r="V1449" i="55"/>
  <c r="Z1487" i="55"/>
  <c r="X1487" i="55"/>
  <c r="W1487" i="55"/>
  <c r="V1487" i="55"/>
  <c r="U1487" i="55"/>
  <c r="AA1487" i="55"/>
  <c r="Y1487" i="55"/>
  <c r="M1503" i="55"/>
  <c r="Z1503" i="55"/>
  <c r="W1503" i="55"/>
  <c r="V1503" i="55"/>
  <c r="U1503" i="55"/>
  <c r="T1503" i="55"/>
  <c r="AA1503" i="55"/>
  <c r="Y1503" i="55"/>
  <c r="X1503" i="55"/>
  <c r="Z1537" i="55"/>
  <c r="Z1573" i="55"/>
  <c r="Y1573" i="55"/>
  <c r="T1573" i="55"/>
  <c r="W1573" i="55"/>
  <c r="V1573" i="55"/>
  <c r="U1573" i="55"/>
  <c r="X1573" i="55"/>
  <c r="P1565" i="55"/>
  <c r="AA1573" i="55"/>
  <c r="M1573" i="55"/>
  <c r="X724" i="55"/>
  <c r="V724" i="55"/>
  <c r="M742" i="55"/>
  <c r="Z744" i="55"/>
  <c r="X744" i="55"/>
  <c r="M777" i="55"/>
  <c r="U779" i="55"/>
  <c r="T779" i="55"/>
  <c r="W779" i="55"/>
  <c r="AA779" i="55"/>
  <c r="X783" i="55"/>
  <c r="V783" i="55"/>
  <c r="T802" i="55"/>
  <c r="M825" i="55"/>
  <c r="V827" i="55"/>
  <c r="U827" i="55"/>
  <c r="U833" i="55"/>
  <c r="Z833" i="55"/>
  <c r="X833" i="55"/>
  <c r="W833" i="55"/>
  <c r="M835" i="55"/>
  <c r="M847" i="55"/>
  <c r="Y879" i="55"/>
  <c r="V897" i="55"/>
  <c r="M920" i="55"/>
  <c r="W943" i="55"/>
  <c r="Z943" i="55"/>
  <c r="Y943" i="55"/>
  <c r="M945" i="55"/>
  <c r="X951" i="55"/>
  <c r="W964" i="55"/>
  <c r="V964" i="55"/>
  <c r="U964" i="55"/>
  <c r="Y966" i="55"/>
  <c r="T966" i="55"/>
  <c r="M966" i="55"/>
  <c r="V979" i="55"/>
  <c r="U979" i="55"/>
  <c r="T979" i="55"/>
  <c r="Y979" i="55"/>
  <c r="W979" i="55"/>
  <c r="X1005" i="55"/>
  <c r="Z1007" i="55"/>
  <c r="W1015" i="55"/>
  <c r="Z1030" i="55"/>
  <c r="T1035" i="55"/>
  <c r="U1038" i="55"/>
  <c r="U1046" i="55"/>
  <c r="T1049" i="55"/>
  <c r="W1054" i="55"/>
  <c r="U1057" i="55"/>
  <c r="Y1060" i="55"/>
  <c r="W1063" i="55"/>
  <c r="V1069" i="55"/>
  <c r="U1069" i="55"/>
  <c r="AA1069" i="55"/>
  <c r="Z1069" i="55"/>
  <c r="AA1081" i="55"/>
  <c r="AA1089" i="55"/>
  <c r="Z1089" i="55"/>
  <c r="Y1089" i="55"/>
  <c r="V1089" i="55"/>
  <c r="X1089" i="55"/>
  <c r="U1089" i="55"/>
  <c r="T1089" i="55"/>
  <c r="U1099" i="55"/>
  <c r="X1120" i="55"/>
  <c r="M1120" i="55"/>
  <c r="V1120" i="55"/>
  <c r="T1120" i="55"/>
  <c r="T1131" i="55"/>
  <c r="Z1131" i="55"/>
  <c r="Y1131" i="55"/>
  <c r="M1131" i="55"/>
  <c r="W1131" i="55"/>
  <c r="V1131" i="55"/>
  <c r="Y1135" i="55"/>
  <c r="T1150" i="55"/>
  <c r="Y1157" i="55"/>
  <c r="AA1171" i="55"/>
  <c r="V1181" i="55"/>
  <c r="U1181" i="55"/>
  <c r="AA1181" i="55"/>
  <c r="X1181" i="55"/>
  <c r="W1181" i="55"/>
  <c r="Y1181" i="55"/>
  <c r="Z1181" i="55"/>
  <c r="T1181" i="55"/>
  <c r="U1201" i="55"/>
  <c r="V1209" i="55"/>
  <c r="U1209" i="55"/>
  <c r="AA1209" i="55"/>
  <c r="Z1209" i="55"/>
  <c r="Y1209" i="55"/>
  <c r="X1209" i="55"/>
  <c r="W1212" i="55"/>
  <c r="AA1212" i="55"/>
  <c r="Z1212" i="55"/>
  <c r="M1212" i="55"/>
  <c r="X1212" i="55"/>
  <c r="V1212" i="55"/>
  <c r="Y1212" i="55"/>
  <c r="U1212" i="55"/>
  <c r="T1212" i="55"/>
  <c r="Y1247" i="55"/>
  <c r="X1252" i="55"/>
  <c r="Z1259" i="55"/>
  <c r="M1290" i="55"/>
  <c r="M1318" i="55"/>
  <c r="Z1318" i="55"/>
  <c r="Y1318" i="55"/>
  <c r="V1318" i="55"/>
  <c r="U1318" i="55"/>
  <c r="T1360" i="55"/>
  <c r="M1487" i="55"/>
  <c r="AA1529" i="55"/>
  <c r="W1529" i="55"/>
  <c r="M1529" i="55"/>
  <c r="Z1529" i="55"/>
  <c r="X1529" i="55"/>
  <c r="V1529" i="55"/>
  <c r="Y1529" i="55"/>
  <c r="Z1538" i="55"/>
  <c r="Y1538" i="55"/>
  <c r="V1538" i="55"/>
  <c r="T1538" i="55"/>
  <c r="X1538" i="55"/>
  <c r="W1538" i="55"/>
  <c r="U1538" i="55"/>
  <c r="AA1538" i="55"/>
  <c r="V1046" i="55"/>
  <c r="X1054" i="55"/>
  <c r="AA1060" i="55"/>
  <c r="X1063" i="55"/>
  <c r="T1106" i="55"/>
  <c r="AA1106" i="55"/>
  <c r="Y1106" i="55"/>
  <c r="X1106" i="55"/>
  <c r="U1106" i="55"/>
  <c r="V1106" i="55"/>
  <c r="W1106" i="55"/>
  <c r="W1150" i="55"/>
  <c r="Y1252" i="55"/>
  <c r="Y1256" i="55"/>
  <c r="W1256" i="55"/>
  <c r="T1256" i="55"/>
  <c r="M1256" i="55"/>
  <c r="Y1260" i="55"/>
  <c r="W1260" i="55"/>
  <c r="AA1260" i="55"/>
  <c r="Z1260" i="55"/>
  <c r="X1260" i="55"/>
  <c r="V1260" i="55"/>
  <c r="U1260" i="55"/>
  <c r="T1260" i="55"/>
  <c r="W1275" i="55"/>
  <c r="Y1275" i="55"/>
  <c r="X1275" i="55"/>
  <c r="AA1275" i="55"/>
  <c r="P1274" i="55"/>
  <c r="V1275" i="55"/>
  <c r="T684" i="55"/>
  <c r="T691" i="55"/>
  <c r="U698" i="55"/>
  <c r="U731" i="55"/>
  <c r="U740" i="55"/>
  <c r="Z748" i="55"/>
  <c r="T748" i="55"/>
  <c r="U767" i="55"/>
  <c r="U775" i="55"/>
  <c r="V802" i="55"/>
  <c r="T810" i="55"/>
  <c r="T812" i="55"/>
  <c r="U814" i="55"/>
  <c r="U816" i="55"/>
  <c r="W831" i="55"/>
  <c r="AA831" i="55"/>
  <c r="Y831" i="55"/>
  <c r="X831" i="55"/>
  <c r="U841" i="55"/>
  <c r="Y855" i="55"/>
  <c r="X855" i="55"/>
  <c r="AA855" i="55"/>
  <c r="X863" i="55"/>
  <c r="V863" i="55"/>
  <c r="U863" i="55"/>
  <c r="P871" i="55"/>
  <c r="Z873" i="55"/>
  <c r="AA879" i="55"/>
  <c r="AA884" i="55"/>
  <c r="Y884" i="55"/>
  <c r="X884" i="55"/>
  <c r="Y886" i="55"/>
  <c r="X886" i="55"/>
  <c r="Z886" i="55"/>
  <c r="W886" i="55"/>
  <c r="V886" i="55"/>
  <c r="AA897" i="55"/>
  <c r="Y910" i="55"/>
  <c r="W910" i="55"/>
  <c r="V910" i="55"/>
  <c r="T922" i="55"/>
  <c r="U924" i="55"/>
  <c r="U926" i="55"/>
  <c r="U928" i="55"/>
  <c r="W939" i="55"/>
  <c r="V939" i="55"/>
  <c r="Y941" i="55"/>
  <c r="AA941" i="55"/>
  <c r="Z941" i="55"/>
  <c r="T947" i="55"/>
  <c r="Z951" i="55"/>
  <c r="V970" i="55"/>
  <c r="Z977" i="55"/>
  <c r="Y977" i="55"/>
  <c r="V977" i="55"/>
  <c r="X977" i="55"/>
  <c r="U977" i="55"/>
  <c r="T977" i="55"/>
  <c r="W981" i="55"/>
  <c r="AA1005" i="55"/>
  <c r="AA1015" i="55"/>
  <c r="T1028" i="55"/>
  <c r="T1031" i="55"/>
  <c r="AA1031" i="55"/>
  <c r="Z1031" i="55"/>
  <c r="X1031" i="55"/>
  <c r="W1031" i="55"/>
  <c r="X1035" i="55"/>
  <c r="Y1038" i="55"/>
  <c r="V1041" i="55"/>
  <c r="Y1046" i="55"/>
  <c r="X1049" i="55"/>
  <c r="X1052" i="55"/>
  <c r="X1055" i="55"/>
  <c r="W1055" i="55"/>
  <c r="AA1055" i="55"/>
  <c r="Y1055" i="55"/>
  <c r="V1055" i="55"/>
  <c r="Y1057" i="55"/>
  <c r="V1061" i="55"/>
  <c r="AA1061" i="55"/>
  <c r="Z1061" i="55"/>
  <c r="Y1061" i="55"/>
  <c r="W1061" i="55"/>
  <c r="Y1063" i="55"/>
  <c r="U1092" i="55"/>
  <c r="Y1099" i="55"/>
  <c r="M1106" i="55"/>
  <c r="T1124" i="55"/>
  <c r="T1136" i="55"/>
  <c r="V1136" i="55"/>
  <c r="X1136" i="55"/>
  <c r="U1136" i="55"/>
  <c r="T1146" i="55"/>
  <c r="M1146" i="55"/>
  <c r="U1146" i="55"/>
  <c r="W1146" i="55"/>
  <c r="Z1150" i="55"/>
  <c r="W1162" i="55"/>
  <c r="Z1201" i="55"/>
  <c r="Y1204" i="55"/>
  <c r="AA1204" i="55"/>
  <c r="M1204" i="55"/>
  <c r="W1204" i="55"/>
  <c r="Z1204" i="55"/>
  <c r="X1204" i="55"/>
  <c r="AA1247" i="55"/>
  <c r="V1253" i="55"/>
  <c r="U1253" i="55"/>
  <c r="T1253" i="55"/>
  <c r="AA1253" i="55"/>
  <c r="X1253" i="55"/>
  <c r="W1253" i="55"/>
  <c r="M1253" i="55"/>
  <c r="M1260" i="55"/>
  <c r="M1275" i="55"/>
  <c r="V1290" i="55"/>
  <c r="T1337" i="55"/>
  <c r="X1337" i="55"/>
  <c r="Z1337" i="55"/>
  <c r="Y1337" i="55"/>
  <c r="W1337" i="55"/>
  <c r="AA1337" i="55"/>
  <c r="U1337" i="55"/>
  <c r="T1378" i="55"/>
  <c r="AA1484" i="55"/>
  <c r="V1484" i="55"/>
  <c r="W1484" i="55"/>
  <c r="U1484" i="55"/>
  <c r="Z1484" i="55"/>
  <c r="Y1484" i="55"/>
  <c r="X1484" i="55"/>
  <c r="T1484" i="55"/>
  <c r="M1484" i="55"/>
  <c r="T1529" i="55"/>
  <c r="X1580" i="55"/>
  <c r="M1580" i="55"/>
  <c r="AA1580" i="55"/>
  <c r="V1580" i="55"/>
  <c r="Y1580" i="55"/>
  <c r="W1580" i="55"/>
  <c r="Z1580" i="55"/>
  <c r="U1580" i="55"/>
  <c r="P11" i="56"/>
  <c r="X11" i="56" s="1"/>
  <c r="K37" i="56"/>
  <c r="V984" i="55"/>
  <c r="U984" i="55"/>
  <c r="AA984" i="55"/>
  <c r="U999" i="55"/>
  <c r="T999" i="55"/>
  <c r="T1116" i="55"/>
  <c r="M1116" i="55"/>
  <c r="U1116" i="55"/>
  <c r="AA1116" i="55"/>
  <c r="V1190" i="55"/>
  <c r="U1190" i="55"/>
  <c r="M1190" i="55"/>
  <c r="AA1211" i="55"/>
  <c r="X1211" i="55"/>
  <c r="Y1211" i="55"/>
  <c r="Y1225" i="55"/>
  <c r="AA1225" i="55"/>
  <c r="U1225" i="55"/>
  <c r="X1225" i="55"/>
  <c r="W1225" i="55"/>
  <c r="X1320" i="55"/>
  <c r="AA1320" i="55"/>
  <c r="Z1320" i="55"/>
  <c r="V1320" i="55"/>
  <c r="U1320" i="55"/>
  <c r="M1320" i="55"/>
  <c r="T1343" i="55"/>
  <c r="M1343" i="55"/>
  <c r="U1343" i="55"/>
  <c r="Z1343" i="55"/>
  <c r="Y1343" i="55"/>
  <c r="AA1343" i="55"/>
  <c r="X1343" i="55"/>
  <c r="V1348" i="55"/>
  <c r="U1348" i="55"/>
  <c r="X1348" i="55"/>
  <c r="AA1348" i="55"/>
  <c r="W1348" i="55"/>
  <c r="T1348" i="55"/>
  <c r="M1348" i="55"/>
  <c r="Z1348" i="55"/>
  <c r="Y1348" i="55"/>
  <c r="Z1366" i="55"/>
  <c r="AA1366" i="55"/>
  <c r="W1366" i="55"/>
  <c r="Y1366" i="55"/>
  <c r="X1366" i="55"/>
  <c r="U1366" i="55"/>
  <c r="M1366" i="55"/>
  <c r="T1375" i="55"/>
  <c r="Z1375" i="55"/>
  <c r="Y1375" i="55"/>
  <c r="X1375" i="55"/>
  <c r="W1375" i="55"/>
  <c r="V1375" i="55"/>
  <c r="M1375" i="55"/>
  <c r="AA1516" i="55"/>
  <c r="Z1516" i="55"/>
  <c r="W1516" i="55"/>
  <c r="Y1516" i="55"/>
  <c r="X1516" i="55"/>
  <c r="V1516" i="55"/>
  <c r="T1530" i="55"/>
  <c r="AA1530" i="55"/>
  <c r="Z1530" i="55"/>
  <c r="W1530" i="55"/>
  <c r="Y1530" i="55"/>
  <c r="X1530" i="55"/>
  <c r="V1530" i="55"/>
  <c r="M1530" i="55"/>
  <c r="X1373" i="55"/>
  <c r="Z1373" i="55"/>
  <c r="W1373" i="55"/>
  <c r="V1373" i="55"/>
  <c r="U1399" i="55"/>
  <c r="Z1399" i="55"/>
  <c r="X1399" i="55"/>
  <c r="W1399" i="55"/>
  <c r="T1399" i="55"/>
  <c r="W1470" i="55"/>
  <c r="Y1470" i="55"/>
  <c r="U1470" i="55"/>
  <c r="T1470" i="55"/>
  <c r="AA1534" i="55"/>
  <c r="Z1534" i="55"/>
  <c r="W1534" i="55"/>
  <c r="T1534" i="55"/>
  <c r="Y1534" i="55"/>
  <c r="X1534" i="55"/>
  <c r="V1534" i="55"/>
  <c r="U1534" i="55"/>
  <c r="M1534" i="55"/>
  <c r="Y1547" i="55"/>
  <c r="U1547" i="55"/>
  <c r="W1547" i="55"/>
  <c r="M1547" i="55"/>
  <c r="AA1547" i="55"/>
  <c r="Z1547" i="55"/>
  <c r="X1547" i="55"/>
  <c r="V1547" i="55"/>
  <c r="T1547" i="55"/>
  <c r="T1580" i="55"/>
  <c r="P1795" i="55"/>
  <c r="N200" i="57"/>
  <c r="Q199" i="57"/>
  <c r="N208" i="57"/>
  <c r="M294" i="57"/>
  <c r="X1114" i="55"/>
  <c r="U1114" i="55"/>
  <c r="T1114" i="55"/>
  <c r="Z1114" i="55"/>
  <c r="W1127" i="55"/>
  <c r="AA1127" i="55"/>
  <c r="Z1127" i="55"/>
  <c r="V1127" i="55"/>
  <c r="T1127" i="55"/>
  <c r="V1206" i="55"/>
  <c r="Z1206" i="55"/>
  <c r="AA1206" i="55"/>
  <c r="Y1206" i="55"/>
  <c r="M1206" i="55"/>
  <c r="P1206" i="55"/>
  <c r="U1217" i="55"/>
  <c r="Z1217" i="55"/>
  <c r="Y1217" i="55"/>
  <c r="V1217" i="55"/>
  <c r="T1217" i="55"/>
  <c r="X1217" i="55"/>
  <c r="W1242" i="55"/>
  <c r="U1242" i="55"/>
  <c r="Y1242" i="55"/>
  <c r="X1242" i="55"/>
  <c r="M1242" i="55"/>
  <c r="T1265" i="55"/>
  <c r="AA1265" i="55"/>
  <c r="Z1265" i="55"/>
  <c r="M1265" i="55"/>
  <c r="X1265" i="55"/>
  <c r="W1265" i="55"/>
  <c r="Y1276" i="55"/>
  <c r="AA1276" i="55"/>
  <c r="X1276" i="55"/>
  <c r="W1276" i="55"/>
  <c r="Z1276" i="55"/>
  <c r="V1276" i="55"/>
  <c r="X1303" i="55"/>
  <c r="W1303" i="55"/>
  <c r="T1303" i="55"/>
  <c r="M1373" i="55"/>
  <c r="M1399" i="55"/>
  <c r="M1470" i="55"/>
  <c r="Z1507" i="55"/>
  <c r="Y1507" i="55"/>
  <c r="W1507" i="55"/>
  <c r="V1507" i="55"/>
  <c r="X1507" i="55"/>
  <c r="X1513" i="55"/>
  <c r="V1513" i="55"/>
  <c r="U1513" i="55"/>
  <c r="W1513" i="55"/>
  <c r="T1513" i="55"/>
  <c r="M1513" i="55"/>
  <c r="Y1513" i="55"/>
  <c r="Z1553" i="55"/>
  <c r="X1553" i="55"/>
  <c r="Y1553" i="55"/>
  <c r="AA1553" i="55"/>
  <c r="W1553" i="55"/>
  <c r="T1553" i="55"/>
  <c r="T1635" i="55"/>
  <c r="AA1635" i="55"/>
  <c r="Y1635" i="55"/>
  <c r="U1635" i="55"/>
  <c r="Z1635" i="55"/>
  <c r="X1635" i="55"/>
  <c r="Y1705" i="55"/>
  <c r="P1704" i="55"/>
  <c r="W1705" i="55"/>
  <c r="V1705" i="55"/>
  <c r="AA1705" i="55"/>
  <c r="T1705" i="55"/>
  <c r="M1705" i="55"/>
  <c r="W1721" i="55"/>
  <c r="AA1721" i="55"/>
  <c r="Y1721" i="55"/>
  <c r="X1721" i="55"/>
  <c r="T1721" i="55"/>
  <c r="U1721" i="55"/>
  <c r="M1721" i="55"/>
  <c r="Z1721" i="55"/>
  <c r="L1845" i="55"/>
  <c r="Z1809" i="55"/>
  <c r="Y1809" i="55"/>
  <c r="U1809" i="55"/>
  <c r="T1809" i="55"/>
  <c r="M1809" i="55"/>
  <c r="V1809" i="55"/>
  <c r="X1809" i="55"/>
  <c r="AA1313" i="55"/>
  <c r="U1313" i="55"/>
  <c r="X1313" i="55"/>
  <c r="W1313" i="55"/>
  <c r="X1315" i="55"/>
  <c r="Y1315" i="55"/>
  <c r="W1315" i="55"/>
  <c r="AA1315" i="55"/>
  <c r="U1315" i="55"/>
  <c r="T1315" i="55"/>
  <c r="M1338" i="55"/>
  <c r="W1338" i="55"/>
  <c r="V1338" i="55"/>
  <c r="AA1338" i="55"/>
  <c r="X1338" i="55"/>
  <c r="U1338" i="55"/>
  <c r="Z1338" i="55"/>
  <c r="Y1338" i="55"/>
  <c r="Y1535" i="55"/>
  <c r="U1535" i="55"/>
  <c r="AA1535" i="55"/>
  <c r="Z1535" i="55"/>
  <c r="X1535" i="55"/>
  <c r="W1535" i="55"/>
  <c r="X1606" i="55"/>
  <c r="T1606" i="55"/>
  <c r="Z1606" i="55"/>
  <c r="Y1606" i="55"/>
  <c r="AA1606" i="55"/>
  <c r="W1606" i="55"/>
  <c r="V1606" i="55"/>
  <c r="U1606" i="55"/>
  <c r="M1722" i="55"/>
  <c r="U1722" i="55"/>
  <c r="T1722" i="55"/>
  <c r="V1722" i="55"/>
  <c r="AA1722" i="55"/>
  <c r="W1722" i="55"/>
  <c r="Z1722" i="55"/>
  <c r="Y1722" i="55"/>
  <c r="X1722" i="55"/>
  <c r="M1551" i="55"/>
  <c r="Z1551" i="55"/>
  <c r="Y1551" i="55"/>
  <c r="T1551" i="55"/>
  <c r="AA1551" i="55"/>
  <c r="W1551" i="55"/>
  <c r="V1551" i="55"/>
  <c r="M1602" i="55"/>
  <c r="Z1602" i="55"/>
  <c r="V1602" i="55"/>
  <c r="W1602" i="55"/>
  <c r="U1602" i="55"/>
  <c r="P1601" i="55"/>
  <c r="Y1602" i="55"/>
  <c r="AA1602" i="55"/>
  <c r="X1602" i="55"/>
  <c r="T1602" i="55"/>
  <c r="AA1800" i="55"/>
  <c r="V1800" i="55"/>
  <c r="W1800" i="55"/>
  <c r="U1800" i="55"/>
  <c r="T1800" i="55"/>
  <c r="Y1800" i="55"/>
  <c r="Z1800" i="55"/>
  <c r="X1800" i="55"/>
  <c r="M1800" i="55"/>
  <c r="Y1703" i="55"/>
  <c r="X1703" i="55"/>
  <c r="Z1703" i="55"/>
  <c r="M1703" i="55"/>
  <c r="W1703" i="55"/>
  <c r="AA1703" i="55"/>
  <c r="V1703" i="55"/>
  <c r="U1703" i="55"/>
  <c r="P10" i="56"/>
  <c r="X10" i="56" s="1"/>
  <c r="AA10" i="56"/>
  <c r="X1119" i="55"/>
  <c r="W1119" i="55"/>
  <c r="V1119" i="55"/>
  <c r="Z1119" i="55"/>
  <c r="V1132" i="55"/>
  <c r="AA1132" i="55"/>
  <c r="AA1238" i="55"/>
  <c r="Z1238" i="55"/>
  <c r="M1238" i="55"/>
  <c r="M1257" i="55"/>
  <c r="T1257" i="55"/>
  <c r="W1257" i="55"/>
  <c r="V1257" i="55"/>
  <c r="U1257" i="55"/>
  <c r="AA1257" i="55"/>
  <c r="X1280" i="55"/>
  <c r="W1280" i="55"/>
  <c r="U1280" i="55"/>
  <c r="T1280" i="55"/>
  <c r="Y1313" i="55"/>
  <c r="M1316" i="55"/>
  <c r="Y1316" i="55"/>
  <c r="X1316" i="55"/>
  <c r="U1316" i="55"/>
  <c r="T1316" i="55"/>
  <c r="AA1316" i="55"/>
  <c r="Z1520" i="55"/>
  <c r="AA1520" i="55"/>
  <c r="Y1520" i="55"/>
  <c r="V1520" i="55"/>
  <c r="M1520" i="55"/>
  <c r="W1520" i="55"/>
  <c r="P1518" i="55"/>
  <c r="U1520" i="55"/>
  <c r="T1520" i="55"/>
  <c r="Y1619" i="55"/>
  <c r="U1619" i="55"/>
  <c r="M1619" i="55"/>
  <c r="AA1619" i="55"/>
  <c r="V1619" i="55"/>
  <c r="T1619" i="55"/>
  <c r="W1619" i="55"/>
  <c r="X1827" i="55"/>
  <c r="W1827" i="55"/>
  <c r="T1827" i="55"/>
  <c r="P1827" i="55"/>
  <c r="V1827" i="55"/>
  <c r="AA1827" i="55"/>
  <c r="Y1827" i="55"/>
  <c r="Z1827" i="55"/>
  <c r="U1827" i="55"/>
  <c r="M1827" i="55"/>
  <c r="Y1022" i="55"/>
  <c r="X1022" i="55"/>
  <c r="Z1022" i="55"/>
  <c r="Z1025" i="55"/>
  <c r="U1040" i="55"/>
  <c r="T1040" i="55"/>
  <c r="Z1048" i="55"/>
  <c r="W1058" i="55"/>
  <c r="V1058" i="55"/>
  <c r="Z1062" i="55"/>
  <c r="V1115" i="55"/>
  <c r="AA1115" i="55"/>
  <c r="M1119" i="55"/>
  <c r="M1132" i="55"/>
  <c r="V1145" i="55"/>
  <c r="U1145" i="55"/>
  <c r="T1145" i="55"/>
  <c r="M1145" i="55"/>
  <c r="Z1229" i="55"/>
  <c r="V1229" i="55"/>
  <c r="AA1229" i="55"/>
  <c r="Y1229" i="55"/>
  <c r="M1232" i="55"/>
  <c r="Y1232" i="55"/>
  <c r="X1232" i="55"/>
  <c r="T1232" i="55"/>
  <c r="M1280" i="55"/>
  <c r="W1294" i="55"/>
  <c r="V1294" i="55"/>
  <c r="Z1294" i="55"/>
  <c r="Y1294" i="55"/>
  <c r="AA1294" i="55"/>
  <c r="X1294" i="55"/>
  <c r="AA1303" i="55"/>
  <c r="Z1313" i="55"/>
  <c r="M1331" i="55"/>
  <c r="Y1331" i="55"/>
  <c r="X1331" i="55"/>
  <c r="V1331" i="55"/>
  <c r="U1331" i="55"/>
  <c r="T1331" i="55"/>
  <c r="Y1395" i="55"/>
  <c r="X1395" i="55"/>
  <c r="U1395" i="55"/>
  <c r="Z1395" i="55"/>
  <c r="W1395" i="55"/>
  <c r="T1395" i="55"/>
  <c r="M1395" i="55"/>
  <c r="M1416" i="55"/>
  <c r="Z1416" i="55"/>
  <c r="Y1416" i="55"/>
  <c r="V1416" i="55"/>
  <c r="X1416" i="55"/>
  <c r="U1416" i="55"/>
  <c r="T1416" i="55"/>
  <c r="W1468" i="55"/>
  <c r="U1468" i="55"/>
  <c r="AA1468" i="55"/>
  <c r="Z1468" i="55"/>
  <c r="Y1468" i="55"/>
  <c r="X1468" i="55"/>
  <c r="V1468" i="55"/>
  <c r="X1493" i="55"/>
  <c r="Z1493" i="55"/>
  <c r="Y1493" i="55"/>
  <c r="V1493" i="55"/>
  <c r="U1493" i="55"/>
  <c r="T1493" i="55"/>
  <c r="AA1493" i="55"/>
  <c r="W1493" i="55"/>
  <c r="U1551" i="55"/>
  <c r="T1703" i="55"/>
  <c r="U789" i="55"/>
  <c r="T789" i="55"/>
  <c r="M811" i="55"/>
  <c r="Y881" i="55"/>
  <c r="X881" i="55"/>
  <c r="P881" i="55"/>
  <c r="M894" i="55"/>
  <c r="T916" i="55"/>
  <c r="AA916" i="55"/>
  <c r="AA927" i="55"/>
  <c r="Z927" i="55"/>
  <c r="U927" i="55"/>
  <c r="Z987" i="55"/>
  <c r="Y987" i="55"/>
  <c r="M1022" i="55"/>
  <c r="U1024" i="55"/>
  <c r="T1024" i="55"/>
  <c r="X1024" i="55"/>
  <c r="M1040" i="55"/>
  <c r="AA1048" i="55"/>
  <c r="M1058" i="55"/>
  <c r="AA1062" i="55"/>
  <c r="Z1065" i="55"/>
  <c r="Y1065" i="55"/>
  <c r="M1065" i="55"/>
  <c r="W1065" i="55"/>
  <c r="W1070" i="55"/>
  <c r="T1070" i="55"/>
  <c r="X1079" i="55"/>
  <c r="Y1079" i="55"/>
  <c r="AA1094" i="55"/>
  <c r="T1094" i="55"/>
  <c r="M1115" i="55"/>
  <c r="X1134" i="55"/>
  <c r="W1134" i="55"/>
  <c r="AA1177" i="55"/>
  <c r="Z1177" i="55"/>
  <c r="Y1177" i="55"/>
  <c r="X1177" i="55"/>
  <c r="U1177" i="55"/>
  <c r="T1177" i="55"/>
  <c r="M1177" i="55"/>
  <c r="X1198" i="55"/>
  <c r="M1198" i="55"/>
  <c r="X1227" i="55"/>
  <c r="AA1227" i="55"/>
  <c r="Y1227" i="55"/>
  <c r="M1229" i="55"/>
  <c r="T1238" i="55"/>
  <c r="Z1249" i="55"/>
  <c r="M1249" i="55"/>
  <c r="T1249" i="55"/>
  <c r="V1249" i="55"/>
  <c r="U1249" i="55"/>
  <c r="X1249" i="55"/>
  <c r="W1249" i="55"/>
  <c r="X1257" i="55"/>
  <c r="M1294" i="55"/>
  <c r="U1336" i="55"/>
  <c r="T1336" i="55"/>
  <c r="X1336" i="55"/>
  <c r="W1336" i="55"/>
  <c r="Z1336" i="55"/>
  <c r="Y1336" i="55"/>
  <c r="M1336" i="55"/>
  <c r="Y1403" i="55"/>
  <c r="AA1403" i="55"/>
  <c r="Z1403" i="55"/>
  <c r="X1403" i="55"/>
  <c r="U1403" i="55"/>
  <c r="M1403" i="55"/>
  <c r="M1468" i="55"/>
  <c r="M1493" i="55"/>
  <c r="X1520" i="55"/>
  <c r="Z1524" i="55"/>
  <c r="V1524" i="55"/>
  <c r="AA1524" i="55"/>
  <c r="Y1524" i="55"/>
  <c r="U1524" i="55"/>
  <c r="M1524" i="55"/>
  <c r="X1524" i="55"/>
  <c r="W1524" i="55"/>
  <c r="T1524" i="55"/>
  <c r="M1532" i="55"/>
  <c r="AA1532" i="55"/>
  <c r="Z1532" i="55"/>
  <c r="W1532" i="55"/>
  <c r="V1532" i="55"/>
  <c r="Y1532" i="55"/>
  <c r="X1551" i="55"/>
  <c r="X1619" i="55"/>
  <c r="Z1673" i="55"/>
  <c r="W1673" i="55"/>
  <c r="V1673" i="55"/>
  <c r="M1673" i="55"/>
  <c r="P1672" i="55"/>
  <c r="AA1673" i="55"/>
  <c r="U1673" i="55"/>
  <c r="W1760" i="55"/>
  <c r="T1760" i="55"/>
  <c r="V1760" i="55"/>
  <c r="U1760" i="55"/>
  <c r="AA1760" i="55"/>
  <c r="Z1760" i="55"/>
  <c r="M1760" i="55"/>
  <c r="Y1760" i="55"/>
  <c r="M1794" i="55"/>
  <c r="W1794" i="55"/>
  <c r="T1794" i="55"/>
  <c r="Y1794" i="55"/>
  <c r="X1794" i="55"/>
  <c r="AA1794" i="55"/>
  <c r="U1794" i="55"/>
  <c r="V1794" i="55"/>
  <c r="Z1794" i="55"/>
  <c r="M1160" i="55"/>
  <c r="U1160" i="55"/>
  <c r="T1160" i="55"/>
  <c r="Y1160" i="55"/>
  <c r="W1160" i="55"/>
  <c r="W1189" i="55"/>
  <c r="Z1189" i="55"/>
  <c r="Y1189" i="55"/>
  <c r="X1189" i="55"/>
  <c r="T1261" i="55"/>
  <c r="Y1261" i="55"/>
  <c r="X1261" i="55"/>
  <c r="U1261" i="55"/>
  <c r="M1261" i="55"/>
  <c r="T1322" i="55"/>
  <c r="X1322" i="55"/>
  <c r="W1322" i="55"/>
  <c r="AA1322" i="55"/>
  <c r="V1322" i="55"/>
  <c r="U1322" i="55"/>
  <c r="Y1322" i="55"/>
  <c r="W1359" i="55"/>
  <c r="V1359" i="55"/>
  <c r="U1359" i="55"/>
  <c r="Z1359" i="55"/>
  <c r="Y1359" i="55"/>
  <c r="M1359" i="55"/>
  <c r="W1379" i="55"/>
  <c r="AA1379" i="55"/>
  <c r="Y1379" i="55"/>
  <c r="V1379" i="55"/>
  <c r="U1379" i="55"/>
  <c r="M1379" i="55"/>
  <c r="X1379" i="55"/>
  <c r="T1379" i="55"/>
  <c r="U1409" i="55"/>
  <c r="Z1409" i="55"/>
  <c r="Y1409" i="55"/>
  <c r="V1409" i="55"/>
  <c r="X1409" i="55"/>
  <c r="AA1409" i="55"/>
  <c r="U1414" i="55"/>
  <c r="Y1414" i="55"/>
  <c r="AA1414" i="55"/>
  <c r="X1414" i="55"/>
  <c r="W1414" i="55"/>
  <c r="U1477" i="55"/>
  <c r="M1477" i="55"/>
  <c r="AA1477" i="55"/>
  <c r="V1477" i="55"/>
  <c r="Z1477" i="55"/>
  <c r="Y1477" i="55"/>
  <c r="AA1500" i="55"/>
  <c r="V1500" i="55"/>
  <c r="U1500" i="55"/>
  <c r="M1500" i="55"/>
  <c r="Z1500" i="55"/>
  <c r="Y1500" i="55"/>
  <c r="X1500" i="55"/>
  <c r="AA1504" i="55"/>
  <c r="W1504" i="55"/>
  <c r="Y1504" i="55"/>
  <c r="X1504" i="55"/>
  <c r="T1504" i="55"/>
  <c r="M1504" i="55"/>
  <c r="V1504" i="55"/>
  <c r="U1504" i="55"/>
  <c r="T1521" i="55"/>
  <c r="AA1521" i="55"/>
  <c r="X1521" i="55"/>
  <c r="U1521" i="55"/>
  <c r="Y1521" i="55"/>
  <c r="W1521" i="55"/>
  <c r="V1521" i="55"/>
  <c r="U1549" i="55"/>
  <c r="M1549" i="55"/>
  <c r="Z1549" i="55"/>
  <c r="T1549" i="55"/>
  <c r="X1549" i="55"/>
  <c r="Y1549" i="55"/>
  <c r="W1549" i="55"/>
  <c r="Z1619" i="55"/>
  <c r="Y752" i="55"/>
  <c r="T752" i="55"/>
  <c r="T804" i="55"/>
  <c r="X804" i="55"/>
  <c r="Z815" i="55"/>
  <c r="Y815" i="55"/>
  <c r="P828" i="55"/>
  <c r="Y830" i="55"/>
  <c r="X830" i="55"/>
  <c r="Y845" i="55"/>
  <c r="X845" i="55"/>
  <c r="U883" i="55"/>
  <c r="T883" i="55"/>
  <c r="M883" i="55"/>
  <c r="X896" i="55"/>
  <c r="W896" i="55"/>
  <c r="T940" i="55"/>
  <c r="W944" i="55"/>
  <c r="V944" i="55"/>
  <c r="AA957" i="55"/>
  <c r="Z957" i="55"/>
  <c r="Y957" i="55"/>
  <c r="U989" i="55"/>
  <c r="T989" i="55"/>
  <c r="Y1002" i="55"/>
  <c r="X1002" i="55"/>
  <c r="V1040" i="55"/>
  <c r="T1058" i="55"/>
  <c r="T1065" i="55"/>
  <c r="W1107" i="55"/>
  <c r="V1107" i="55"/>
  <c r="T1119" i="55"/>
  <c r="T1126" i="55"/>
  <c r="W1126" i="55"/>
  <c r="V1126" i="55"/>
  <c r="T1132" i="55"/>
  <c r="W1145" i="55"/>
  <c r="V1175" i="55"/>
  <c r="U1175" i="55"/>
  <c r="AA1175" i="55"/>
  <c r="X1175" i="55"/>
  <c r="W1175" i="55"/>
  <c r="M1189" i="55"/>
  <c r="Y1213" i="55"/>
  <c r="M1213" i="55"/>
  <c r="AA1219" i="55"/>
  <c r="X1219" i="55"/>
  <c r="W1219" i="55"/>
  <c r="T1229" i="55"/>
  <c r="V1232" i="55"/>
  <c r="T1235" i="55"/>
  <c r="AA1235" i="55"/>
  <c r="U1235" i="55"/>
  <c r="Y1235" i="55"/>
  <c r="X1235" i="55"/>
  <c r="M1235" i="55"/>
  <c r="V1238" i="55"/>
  <c r="Y1249" i="55"/>
  <c r="Z1257" i="55"/>
  <c r="Y1280" i="55"/>
  <c r="T1294" i="55"/>
  <c r="W1316" i="55"/>
  <c r="M1322" i="55"/>
  <c r="W1331" i="55"/>
  <c r="W1356" i="55"/>
  <c r="M1356" i="55"/>
  <c r="Y1356" i="55"/>
  <c r="X1356" i="55"/>
  <c r="T1370" i="55"/>
  <c r="X1370" i="55"/>
  <c r="W1370" i="55"/>
  <c r="Y1370" i="55"/>
  <c r="Z1370" i="55"/>
  <c r="AA1370" i="55"/>
  <c r="V1370" i="55"/>
  <c r="U1370" i="55"/>
  <c r="P1370" i="55"/>
  <c r="V1395" i="55"/>
  <c r="M1409" i="55"/>
  <c r="Y1412" i="55"/>
  <c r="Z1412" i="55"/>
  <c r="T1412" i="55"/>
  <c r="W1412" i="55"/>
  <c r="M1414" i="55"/>
  <c r="W1416" i="55"/>
  <c r="Y1482" i="55"/>
  <c r="X1482" i="55"/>
  <c r="W1482" i="55"/>
  <c r="T1482" i="55"/>
  <c r="M1482" i="55"/>
  <c r="V1482" i="55"/>
  <c r="U1482" i="55"/>
  <c r="AA1482" i="55"/>
  <c r="M1521" i="55"/>
  <c r="T1532" i="55"/>
  <c r="M1633" i="55"/>
  <c r="Y1633" i="55"/>
  <c r="W1633" i="55"/>
  <c r="U1633" i="55"/>
  <c r="AA1633" i="55"/>
  <c r="Z1633" i="55"/>
  <c r="X1633" i="55"/>
  <c r="V1633" i="55"/>
  <c r="T1633" i="55"/>
  <c r="U1665" i="55"/>
  <c r="M1665" i="55"/>
  <c r="AA1665" i="55"/>
  <c r="Z1665" i="55"/>
  <c r="W1665" i="55"/>
  <c r="X1665" i="55"/>
  <c r="V1665" i="55"/>
  <c r="T1665" i="55"/>
  <c r="P1665" i="55"/>
  <c r="T1673" i="55"/>
  <c r="X1760" i="55"/>
  <c r="P1450" i="55"/>
  <c r="M1546" i="55"/>
  <c r="V1546" i="55"/>
  <c r="W1546" i="55"/>
  <c r="U1546" i="55"/>
  <c r="AA1546" i="55"/>
  <c r="X1546" i="55"/>
  <c r="T1546" i="55"/>
  <c r="AA1630" i="55"/>
  <c r="W1630" i="55"/>
  <c r="Y1630" i="55"/>
  <c r="Z1630" i="55"/>
  <c r="U1630" i="55"/>
  <c r="T1630" i="55"/>
  <c r="U1691" i="55"/>
  <c r="V1691" i="55"/>
  <c r="AA1691" i="55"/>
  <c r="Y1691" i="55"/>
  <c r="X1691" i="55"/>
  <c r="W1691" i="55"/>
  <c r="T1691" i="55"/>
  <c r="P1689" i="55"/>
  <c r="Z1691" i="55"/>
  <c r="Y1793" i="55"/>
  <c r="Z1793" i="55"/>
  <c r="U1793" i="55"/>
  <c r="AA1793" i="55"/>
  <c r="W1793" i="55"/>
  <c r="T1793" i="55"/>
  <c r="P1793" i="55"/>
  <c r="M1793" i="55"/>
  <c r="X1793" i="55"/>
  <c r="M1749" i="55"/>
  <c r="V1749" i="55"/>
  <c r="AA1749" i="55"/>
  <c r="W1749" i="55"/>
  <c r="Y1749" i="55"/>
  <c r="X1749" i="55"/>
  <c r="T1749" i="55"/>
  <c r="Z1749" i="55"/>
  <c r="Z1779" i="55"/>
  <c r="V1779" i="55"/>
  <c r="X1779" i="55"/>
  <c r="U1779" i="55"/>
  <c r="AA1779" i="55"/>
  <c r="Y1779" i="55"/>
  <c r="T1779" i="55"/>
  <c r="M1779" i="55"/>
  <c r="N88" i="57"/>
  <c r="Q88" i="57"/>
  <c r="T1071" i="55"/>
  <c r="AA1071" i="55"/>
  <c r="M1082" i="55"/>
  <c r="W1082" i="55"/>
  <c r="V1082" i="55"/>
  <c r="T1121" i="55"/>
  <c r="U1121" i="55"/>
  <c r="Y1121" i="55"/>
  <c r="X1144" i="55"/>
  <c r="V1144" i="55"/>
  <c r="T1144" i="55"/>
  <c r="AA1193" i="55"/>
  <c r="T1193" i="55"/>
  <c r="X1193" i="55"/>
  <c r="W1193" i="55"/>
  <c r="AA1207" i="55"/>
  <c r="T1207" i="55"/>
  <c r="X1250" i="55"/>
  <c r="V1250" i="55"/>
  <c r="X1231" i="55"/>
  <c r="U1231" i="55"/>
  <c r="AA1231" i="55"/>
  <c r="M1231" i="55"/>
  <c r="T1255" i="55"/>
  <c r="V1255" i="55"/>
  <c r="U1255" i="55"/>
  <c r="AA1255" i="55"/>
  <c r="Z1255" i="55"/>
  <c r="AA1258" i="55"/>
  <c r="X1258" i="55"/>
  <c r="Y1258" i="55"/>
  <c r="Z1258" i="55"/>
  <c r="W1258" i="55"/>
  <c r="T1258" i="55"/>
  <c r="T1312" i="55"/>
  <c r="U1312" i="55"/>
  <c r="Z1312" i="55"/>
  <c r="Y1312" i="55"/>
  <c r="V1312" i="55"/>
  <c r="T1317" i="55"/>
  <c r="V1317" i="55"/>
  <c r="U1317" i="55"/>
  <c r="Z1317" i="55"/>
  <c r="Y1317" i="55"/>
  <c r="X1317" i="55"/>
  <c r="M1354" i="55"/>
  <c r="V1354" i="55"/>
  <c r="Y1354" i="55"/>
  <c r="P1352" i="55"/>
  <c r="U1354" i="55"/>
  <c r="T1354" i="55"/>
  <c r="U1361" i="55"/>
  <c r="V1361" i="55"/>
  <c r="T1361" i="55"/>
  <c r="AA1361" i="55"/>
  <c r="Z1361" i="55"/>
  <c r="W1418" i="55"/>
  <c r="V1418" i="55"/>
  <c r="Z1418" i="55"/>
  <c r="Y1418" i="55"/>
  <c r="X1418" i="55"/>
  <c r="Y1728" i="55"/>
  <c r="V1728" i="55"/>
  <c r="W1728" i="55"/>
  <c r="M1728" i="55"/>
  <c r="AA1728" i="55"/>
  <c r="U1728" i="55"/>
  <c r="T1728" i="55"/>
  <c r="Z1728" i="55"/>
  <c r="X1728" i="55"/>
  <c r="M1746" i="55"/>
  <c r="X1746" i="55"/>
  <c r="Z1746" i="55"/>
  <c r="U1746" i="55"/>
  <c r="AA1746" i="55"/>
  <c r="W1746" i="55"/>
  <c r="T1746" i="55"/>
  <c r="Y1746" i="55"/>
  <c r="V1746" i="55"/>
  <c r="Q180" i="57"/>
  <c r="N180" i="57"/>
  <c r="U1264" i="55"/>
  <c r="V1264" i="55"/>
  <c r="Y1264" i="55"/>
  <c r="Z1274" i="55"/>
  <c r="AA1274" i="55"/>
  <c r="Y1274" i="55"/>
  <c r="X1274" i="55"/>
  <c r="U1274" i="55"/>
  <c r="T1274" i="55"/>
  <c r="V1282" i="55"/>
  <c r="W1282" i="55"/>
  <c r="Y1282" i="55"/>
  <c r="X1282" i="55"/>
  <c r="W1341" i="55"/>
  <c r="V1341" i="55"/>
  <c r="T1341" i="55"/>
  <c r="Y1341" i="55"/>
  <c r="X1341" i="55"/>
  <c r="M1418" i="55"/>
  <c r="X1448" i="55"/>
  <c r="T1448" i="55"/>
  <c r="AA1448" i="55"/>
  <c r="Y1448" i="55"/>
  <c r="V1448" i="55"/>
  <c r="W1448" i="55"/>
  <c r="U1448" i="55"/>
  <c r="AA1461" i="55"/>
  <c r="W1461" i="55"/>
  <c r="Z1461" i="55"/>
  <c r="X1461" i="55"/>
  <c r="Y1461" i="55"/>
  <c r="V1461" i="55"/>
  <c r="T1461" i="55"/>
  <c r="Z1515" i="55"/>
  <c r="V1515" i="55"/>
  <c r="U1515" i="55"/>
  <c r="W1515" i="55"/>
  <c r="Y1515" i="55"/>
  <c r="X1515" i="55"/>
  <c r="T1515" i="55"/>
  <c r="AA1515" i="55"/>
  <c r="AA1641" i="55"/>
  <c r="U1641" i="55"/>
  <c r="T1641" i="55"/>
  <c r="V1641" i="55"/>
  <c r="Z1641" i="55"/>
  <c r="Y1641" i="55"/>
  <c r="M1641" i="55"/>
  <c r="X1641" i="55"/>
  <c r="W1641" i="55"/>
  <c r="Z1685" i="55"/>
  <c r="AA1685" i="55"/>
  <c r="X1685" i="55"/>
  <c r="W1685" i="55"/>
  <c r="T1685" i="55"/>
  <c r="M1685" i="55"/>
  <c r="Y1685" i="55"/>
  <c r="V1685" i="55"/>
  <c r="AA1786" i="55"/>
  <c r="Z1786" i="55"/>
  <c r="W1786" i="55"/>
  <c r="U1786" i="55"/>
  <c r="Y1786" i="55"/>
  <c r="T1786" i="55"/>
  <c r="V1786" i="55"/>
  <c r="M1786" i="55"/>
  <c r="P1785" i="55"/>
  <c r="X1786" i="55"/>
  <c r="V1214" i="55"/>
  <c r="AA1214" i="55"/>
  <c r="Z1214" i="55"/>
  <c r="M1214" i="55"/>
  <c r="Z1267" i="55"/>
  <c r="Y1267" i="55"/>
  <c r="M1267" i="55"/>
  <c r="X1271" i="55"/>
  <c r="AA1271" i="55"/>
  <c r="W1271" i="55"/>
  <c r="V1271" i="55"/>
  <c r="W1475" i="55"/>
  <c r="Z1475" i="55"/>
  <c r="T1475" i="55"/>
  <c r="Y1475" i="55"/>
  <c r="X1475" i="55"/>
  <c r="V1475" i="55"/>
  <c r="U1475" i="55"/>
  <c r="U1578" i="55"/>
  <c r="T1578" i="55"/>
  <c r="M1578" i="55"/>
  <c r="X1578" i="55"/>
  <c r="U1609" i="55"/>
  <c r="AA1609" i="55"/>
  <c r="Z1609" i="55"/>
  <c r="V1609" i="55"/>
  <c r="T1609" i="55"/>
  <c r="Y1628" i="55"/>
  <c r="AA1628" i="55"/>
  <c r="W1628" i="55"/>
  <c r="V1628" i="55"/>
  <c r="X1823" i="55"/>
  <c r="U1823" i="55"/>
  <c r="W1823" i="55"/>
  <c r="AA1823" i="55"/>
  <c r="Z1823" i="55"/>
  <c r="M1823" i="55"/>
  <c r="Y1823" i="55"/>
  <c r="T1823" i="55"/>
  <c r="Q149" i="57"/>
  <c r="Z1278" i="55"/>
  <c r="W1278" i="55"/>
  <c r="AA1278" i="55"/>
  <c r="T1352" i="55"/>
  <c r="U1352" i="55"/>
  <c r="W1388" i="55"/>
  <c r="V1388" i="55"/>
  <c r="Y1388" i="55"/>
  <c r="X1388" i="55"/>
  <c r="T1388" i="55"/>
  <c r="AA1410" i="55"/>
  <c r="Y1410" i="55"/>
  <c r="T1410" i="55"/>
  <c r="W1463" i="55"/>
  <c r="M1463" i="55"/>
  <c r="Y1463" i="55"/>
  <c r="Z1463" i="55"/>
  <c r="W1483" i="55"/>
  <c r="Y1483" i="55"/>
  <c r="AA1483" i="55"/>
  <c r="Z1495" i="55"/>
  <c r="V1495" i="55"/>
  <c r="Y1495" i="55"/>
  <c r="AA1495" i="55"/>
  <c r="X1495" i="55"/>
  <c r="W1495" i="55"/>
  <c r="U1495" i="55"/>
  <c r="T1495" i="55"/>
  <c r="AA1533" i="55"/>
  <c r="W1533" i="55"/>
  <c r="Y1533" i="55"/>
  <c r="V1533" i="55"/>
  <c r="U1533" i="55"/>
  <c r="T1533" i="55"/>
  <c r="U1544" i="55"/>
  <c r="M1544" i="55"/>
  <c r="X1544" i="55"/>
  <c r="W1544" i="55"/>
  <c r="V1544" i="55"/>
  <c r="AA1544" i="55"/>
  <c r="X1567" i="55"/>
  <c r="T1567" i="55"/>
  <c r="W1567" i="55"/>
  <c r="Y1567" i="55"/>
  <c r="V1567" i="55"/>
  <c r="U1567" i="55"/>
  <c r="X1669" i="55"/>
  <c r="M1669" i="55"/>
  <c r="P1668" i="55"/>
  <c r="U1669" i="55"/>
  <c r="T1669" i="55"/>
  <c r="AA1669" i="55"/>
  <c r="Y1669" i="55"/>
  <c r="V1669" i="55"/>
  <c r="U1685" i="55"/>
  <c r="Y1770" i="55"/>
  <c r="M1770" i="55"/>
  <c r="T1770" i="55"/>
  <c r="U1770" i="55"/>
  <c r="AA1770" i="55"/>
  <c r="V1770" i="55"/>
  <c r="X1770" i="55"/>
  <c r="Y1818" i="55"/>
  <c r="AA1818" i="55"/>
  <c r="X1818" i="55"/>
  <c r="W1818" i="55"/>
  <c r="M1818" i="55"/>
  <c r="Z1818" i="55"/>
  <c r="V1818" i="55"/>
  <c r="T1818" i="55"/>
  <c r="U1818" i="55"/>
  <c r="P1817" i="55"/>
  <c r="I377" i="57"/>
  <c r="M16" i="57"/>
  <c r="Q5" i="57"/>
  <c r="N5" i="57"/>
  <c r="N274" i="57"/>
  <c r="Q274" i="57"/>
  <c r="M371" i="57"/>
  <c r="Q295" i="57"/>
  <c r="N295" i="57"/>
  <c r="Q11" i="57"/>
  <c r="N11" i="57"/>
  <c r="N63" i="57"/>
  <c r="M126" i="57"/>
  <c r="Q73" i="57"/>
  <c r="N73" i="57"/>
  <c r="G32" i="61"/>
  <c r="G30" i="61"/>
  <c r="D4" i="49" s="1"/>
  <c r="T1342" i="55"/>
  <c r="M1342" i="55"/>
  <c r="X1350" i="55"/>
  <c r="M1350" i="55"/>
  <c r="U1350" i="55"/>
  <c r="Y1357" i="55"/>
  <c r="W1357" i="55"/>
  <c r="V1357" i="55"/>
  <c r="U1357" i="55"/>
  <c r="AA1383" i="55"/>
  <c r="W1383" i="55"/>
  <c r="Z1383" i="55"/>
  <c r="T1383" i="55"/>
  <c r="AA1393" i="55"/>
  <c r="X1393" i="55"/>
  <c r="W1488" i="55"/>
  <c r="P1488" i="55"/>
  <c r="M1488" i="55"/>
  <c r="T1488" i="55"/>
  <c r="U1488" i="55"/>
  <c r="AA1488" i="55"/>
  <c r="T1496" i="55"/>
  <c r="AA1496" i="55"/>
  <c r="V1496" i="55"/>
  <c r="W1508" i="55"/>
  <c r="AA1508" i="55"/>
  <c r="Z1508" i="55"/>
  <c r="V1508" i="55"/>
  <c r="U1508" i="55"/>
  <c r="Y1508" i="55"/>
  <c r="X1508" i="55"/>
  <c r="T1508" i="55"/>
  <c r="W1594" i="55"/>
  <c r="V1594" i="55"/>
  <c r="X1594" i="55"/>
  <c r="U1594" i="55"/>
  <c r="M1594" i="55"/>
  <c r="P1597" i="55"/>
  <c r="X1597" i="55"/>
  <c r="W1597" i="55"/>
  <c r="Z1626" i="55"/>
  <c r="AA1626" i="55"/>
  <c r="V1626" i="55"/>
  <c r="Y1626" i="55"/>
  <c r="T1626" i="55"/>
  <c r="M1767" i="55"/>
  <c r="AA1767" i="55"/>
  <c r="Y1767" i="55"/>
  <c r="V1767" i="55"/>
  <c r="U1767" i="55"/>
  <c r="X1767" i="55"/>
  <c r="T1767" i="55"/>
  <c r="W1830" i="55"/>
  <c r="X1830" i="55"/>
  <c r="Z1830" i="55"/>
  <c r="Y1830" i="55"/>
  <c r="M1830" i="55"/>
  <c r="AA1830" i="55"/>
  <c r="U1830" i="55"/>
  <c r="T1830" i="55"/>
  <c r="X1791" i="55"/>
  <c r="T1791" i="55"/>
  <c r="V1791" i="55"/>
  <c r="AA1791" i="55"/>
  <c r="W1791" i="55"/>
  <c r="Y1791" i="55"/>
  <c r="U1791" i="55"/>
  <c r="G37" i="56"/>
  <c r="Q63" i="57"/>
  <c r="AA18" i="58"/>
  <c r="G54" i="58"/>
  <c r="M1791" i="55"/>
  <c r="Y1246" i="55"/>
  <c r="AA1267" i="55"/>
  <c r="AA1272" i="55"/>
  <c r="Z1272" i="55"/>
  <c r="X1278" i="55"/>
  <c r="Z1288" i="55"/>
  <c r="Y1288" i="55"/>
  <c r="X1288" i="55"/>
  <c r="M1288" i="55"/>
  <c r="Z1308" i="55"/>
  <c r="Y1308" i="55"/>
  <c r="U1308" i="55"/>
  <c r="W1308" i="55"/>
  <c r="V1308" i="55"/>
  <c r="U1342" i="55"/>
  <c r="T1350" i="55"/>
  <c r="X1352" i="55"/>
  <c r="AA1355" i="55"/>
  <c r="X1355" i="55"/>
  <c r="W1355" i="55"/>
  <c r="T1357" i="55"/>
  <c r="U1383" i="55"/>
  <c r="X1386" i="55"/>
  <c r="W1386" i="55"/>
  <c r="T1386" i="55"/>
  <c r="U1386" i="55"/>
  <c r="P1386" i="55"/>
  <c r="M1386" i="55"/>
  <c r="T1389" i="55"/>
  <c r="AA1389" i="55"/>
  <c r="M1406" i="55"/>
  <c r="T1406" i="55"/>
  <c r="AA1406" i="55"/>
  <c r="Z1406" i="55"/>
  <c r="X1406" i="55"/>
  <c r="W1410" i="55"/>
  <c r="Z1430" i="55"/>
  <c r="Y1430" i="55"/>
  <c r="V1430" i="55"/>
  <c r="W1430" i="55"/>
  <c r="AA1430" i="55"/>
  <c r="X1463" i="55"/>
  <c r="V1483" i="55"/>
  <c r="X1488" i="55"/>
  <c r="U1496" i="55"/>
  <c r="X1522" i="55"/>
  <c r="AA1522" i="55"/>
  <c r="Z1522" i="55"/>
  <c r="V1522" i="55"/>
  <c r="U1522" i="55"/>
  <c r="M1522" i="55"/>
  <c r="V1568" i="55"/>
  <c r="Z1568" i="55"/>
  <c r="M1568" i="55"/>
  <c r="W1568" i="55"/>
  <c r="AA1578" i="55"/>
  <c r="Y1594" i="55"/>
  <c r="T1597" i="55"/>
  <c r="U1600" i="55"/>
  <c r="X1600" i="55"/>
  <c r="W1600" i="55"/>
  <c r="V1600" i="55"/>
  <c r="AA1600" i="55"/>
  <c r="M1600" i="55"/>
  <c r="T1600" i="55"/>
  <c r="AA1603" i="55"/>
  <c r="V1603" i="55"/>
  <c r="U1603" i="55"/>
  <c r="M1603" i="55"/>
  <c r="W1603" i="55"/>
  <c r="Z1603" i="55"/>
  <c r="U1626" i="55"/>
  <c r="U1646" i="55"/>
  <c r="AA1646" i="55"/>
  <c r="W1646" i="55"/>
  <c r="M1646" i="55"/>
  <c r="L1715" i="55"/>
  <c r="V1646" i="55"/>
  <c r="T1646" i="55"/>
  <c r="Y1646" i="55"/>
  <c r="W1677" i="55"/>
  <c r="M1677" i="55"/>
  <c r="AA1677" i="55"/>
  <c r="V1677" i="55"/>
  <c r="T1677" i="55"/>
  <c r="Z1677" i="55"/>
  <c r="Y1677" i="55"/>
  <c r="X1677" i="55"/>
  <c r="U1677" i="55"/>
  <c r="Z1767" i="55"/>
  <c r="U1080" i="55"/>
  <c r="T1080" i="55"/>
  <c r="Y1112" i="55"/>
  <c r="X1112" i="55"/>
  <c r="M1112" i="55"/>
  <c r="T1141" i="55"/>
  <c r="M1141" i="55"/>
  <c r="AA1141" i="55"/>
  <c r="AA1147" i="55"/>
  <c r="Z1147" i="55"/>
  <c r="M1215" i="55"/>
  <c r="X1224" i="55"/>
  <c r="Y1224" i="55"/>
  <c r="W1224" i="55"/>
  <c r="Y1240" i="55"/>
  <c r="T1240" i="55"/>
  <c r="Z1246" i="55"/>
  <c r="M1272" i="55"/>
  <c r="Y1278" i="55"/>
  <c r="W1306" i="55"/>
  <c r="X1306" i="55"/>
  <c r="V1306" i="55"/>
  <c r="M1308" i="55"/>
  <c r="T1340" i="55"/>
  <c r="V1342" i="55"/>
  <c r="V1350" i="55"/>
  <c r="Y1352" i="55"/>
  <c r="M1355" i="55"/>
  <c r="X1357" i="55"/>
  <c r="V1383" i="55"/>
  <c r="M1389" i="55"/>
  <c r="T1393" i="55"/>
  <c r="X1410" i="55"/>
  <c r="M1430" i="55"/>
  <c r="X1441" i="55"/>
  <c r="Y1441" i="55"/>
  <c r="W1441" i="55"/>
  <c r="M1441" i="55"/>
  <c r="U1441" i="55"/>
  <c r="T1441" i="55"/>
  <c r="AA1456" i="55"/>
  <c r="W1456" i="55"/>
  <c r="X1456" i="55"/>
  <c r="V1456" i="55"/>
  <c r="T1456" i="55"/>
  <c r="AA1463" i="55"/>
  <c r="AA1481" i="55"/>
  <c r="W1481" i="55"/>
  <c r="V1481" i="55"/>
  <c r="U1481" i="55"/>
  <c r="X1483" i="55"/>
  <c r="Y1488" i="55"/>
  <c r="W1496" i="55"/>
  <c r="V1499" i="55"/>
  <c r="M1499" i="55"/>
  <c r="Z1499" i="55"/>
  <c r="T1499" i="55"/>
  <c r="AA1499" i="55"/>
  <c r="Z1511" i="55"/>
  <c r="W1511" i="55"/>
  <c r="M1511" i="55"/>
  <c r="Z1594" i="55"/>
  <c r="U1597" i="55"/>
  <c r="U1618" i="55"/>
  <c r="AA1618" i="55"/>
  <c r="Z1618" i="55"/>
  <c r="X1618" i="55"/>
  <c r="T1618" i="55"/>
  <c r="P1617" i="55"/>
  <c r="W1618" i="55"/>
  <c r="W1626" i="55"/>
  <c r="T1637" i="55"/>
  <c r="X1637" i="55"/>
  <c r="W1637" i="55"/>
  <c r="V1637" i="55"/>
  <c r="U1637" i="55"/>
  <c r="V1736" i="55"/>
  <c r="X1736" i="55"/>
  <c r="T1736" i="55"/>
  <c r="W1736" i="55"/>
  <c r="AA1736" i="55"/>
  <c r="M1736" i="55"/>
  <c r="Z1791" i="55"/>
  <c r="AA1843" i="55"/>
  <c r="V1843" i="55"/>
  <c r="U1843" i="55"/>
  <c r="Y1843" i="55"/>
  <c r="Z1843" i="55"/>
  <c r="X1843" i="55"/>
  <c r="T1843" i="55"/>
  <c r="W1843" i="55"/>
  <c r="Q236" i="57"/>
  <c r="P18" i="58"/>
  <c r="X18" i="58" s="1"/>
  <c r="Y1428" i="55"/>
  <c r="W1428" i="55"/>
  <c r="AA1428" i="55"/>
  <c r="X1428" i="55"/>
  <c r="AA1439" i="55"/>
  <c r="Y1439" i="55"/>
  <c r="U1439" i="55"/>
  <c r="T1439" i="55"/>
  <c r="AA1454" i="55"/>
  <c r="Y1454" i="55"/>
  <c r="X1454" i="55"/>
  <c r="U1454" i="55"/>
  <c r="W1589" i="55"/>
  <c r="Z1589" i="55"/>
  <c r="U1589" i="55"/>
  <c r="X1589" i="55"/>
  <c r="AA1589" i="55"/>
  <c r="Z1775" i="55"/>
  <c r="W1775" i="55"/>
  <c r="AA1775" i="55"/>
  <c r="T1775" i="55"/>
  <c r="V1775" i="55"/>
  <c r="X1775" i="55"/>
  <c r="U1775" i="55"/>
  <c r="M1775" i="55"/>
  <c r="Y1788" i="55"/>
  <c r="Z1788" i="55"/>
  <c r="V1788" i="55"/>
  <c r="W1788" i="55"/>
  <c r="X1788" i="55"/>
  <c r="U1788" i="55"/>
  <c r="T1788" i="55"/>
  <c r="M1788" i="55"/>
  <c r="AA1820" i="55"/>
  <c r="W1820" i="55"/>
  <c r="X1820" i="55"/>
  <c r="Z1820" i="55"/>
  <c r="V1820" i="55"/>
  <c r="M1820" i="55"/>
  <c r="U1820" i="55"/>
  <c r="P7" i="56"/>
  <c r="X7" i="56" s="1"/>
  <c r="X1517" i="55"/>
  <c r="T1517" i="55"/>
  <c r="V1517" i="55"/>
  <c r="U1517" i="55"/>
  <c r="T1681" i="55"/>
  <c r="W1681" i="55"/>
  <c r="V1681" i="55"/>
  <c r="X1681" i="55"/>
  <c r="R1715" i="55"/>
  <c r="AA1681" i="55"/>
  <c r="Y1681" i="55"/>
  <c r="V1727" i="55"/>
  <c r="W1727" i="55"/>
  <c r="P1727" i="55"/>
  <c r="Y1727" i="55"/>
  <c r="X1727" i="55"/>
  <c r="T1727" i="55"/>
  <c r="M1727" i="55"/>
  <c r="V1798" i="55"/>
  <c r="M1798" i="55"/>
  <c r="AA1798" i="55"/>
  <c r="Z1798" i="55"/>
  <c r="T1798" i="55"/>
  <c r="Y1798" i="55"/>
  <c r="X1798" i="55"/>
  <c r="W1798" i="55"/>
  <c r="U1798" i="55"/>
  <c r="V1080" i="55"/>
  <c r="T1101" i="55"/>
  <c r="Y1101" i="55"/>
  <c r="T1112" i="55"/>
  <c r="U1141" i="55"/>
  <c r="T1161" i="55"/>
  <c r="Z1161" i="55"/>
  <c r="V1161" i="55"/>
  <c r="AA1186" i="55"/>
  <c r="Z1186" i="55"/>
  <c r="Y1188" i="55"/>
  <c r="X1188" i="55"/>
  <c r="M1188" i="55"/>
  <c r="AA1202" i="55"/>
  <c r="Z1202" i="55"/>
  <c r="P1202" i="55"/>
  <c r="U1215" i="55"/>
  <c r="Z1222" i="55"/>
  <c r="X1222" i="55"/>
  <c r="W1222" i="55"/>
  <c r="T1224" i="55"/>
  <c r="U1240" i="55"/>
  <c r="U1272" i="55"/>
  <c r="M1286" i="55"/>
  <c r="AA1286" i="55"/>
  <c r="Z1286" i="55"/>
  <c r="W1286" i="55"/>
  <c r="V1288" i="55"/>
  <c r="T1308" i="55"/>
  <c r="W1340" i="55"/>
  <c r="Y1342" i="55"/>
  <c r="Z1350" i="55"/>
  <c r="U1355" i="55"/>
  <c r="X1358" i="55"/>
  <c r="U1358" i="55"/>
  <c r="T1358" i="55"/>
  <c r="Z1384" i="55"/>
  <c r="Y1384" i="55"/>
  <c r="M1384" i="55"/>
  <c r="Z1386" i="55"/>
  <c r="V1389" i="55"/>
  <c r="W1393" i="55"/>
  <c r="V1406" i="55"/>
  <c r="M1426" i="55"/>
  <c r="AA1426" i="55"/>
  <c r="Y1426" i="55"/>
  <c r="T1426" i="55"/>
  <c r="T1430" i="55"/>
  <c r="V1441" i="55"/>
  <c r="U1452" i="55"/>
  <c r="AA1452" i="55"/>
  <c r="X1452" i="55"/>
  <c r="Z1452" i="55"/>
  <c r="Y1452" i="55"/>
  <c r="AA1474" i="55"/>
  <c r="Z1474" i="55"/>
  <c r="Y1474" i="55"/>
  <c r="Z1496" i="55"/>
  <c r="W1499" i="55"/>
  <c r="U1511" i="55"/>
  <c r="M1517" i="55"/>
  <c r="Y1522" i="55"/>
  <c r="Y1557" i="55"/>
  <c r="U1557" i="55"/>
  <c r="W1557" i="55"/>
  <c r="X1557" i="55"/>
  <c r="U1568" i="55"/>
  <c r="Z1597" i="55"/>
  <c r="Y1603" i="55"/>
  <c r="V1618" i="55"/>
  <c r="Y1637" i="55"/>
  <c r="Z1646" i="55"/>
  <c r="M1681" i="55"/>
  <c r="Y1736" i="55"/>
  <c r="AA1739" i="55"/>
  <c r="X1739" i="55"/>
  <c r="Y1739" i="55"/>
  <c r="M1739" i="55"/>
  <c r="V1739" i="55"/>
  <c r="T1739" i="55"/>
  <c r="Z1739" i="55"/>
  <c r="W1739" i="55"/>
  <c r="U1739" i="55"/>
  <c r="Z1759" i="55"/>
  <c r="AA1759" i="55"/>
  <c r="Y1759" i="55"/>
  <c r="U1759" i="55"/>
  <c r="W1759" i="55"/>
  <c r="X1759" i="55"/>
  <c r="V1759" i="55"/>
  <c r="M1759" i="55"/>
  <c r="T1759" i="55"/>
  <c r="P1752" i="55"/>
  <c r="Y1775" i="55"/>
  <c r="W1782" i="55"/>
  <c r="X1782" i="55"/>
  <c r="Z1782" i="55"/>
  <c r="Y1782" i="55"/>
  <c r="M1782" i="55"/>
  <c r="U1782" i="55"/>
  <c r="AA1782" i="55"/>
  <c r="T1782" i="55"/>
  <c r="AA1788" i="55"/>
  <c r="T1820" i="55"/>
  <c r="U774" i="55"/>
  <c r="T774" i="55"/>
  <c r="U837" i="55"/>
  <c r="T837" i="55"/>
  <c r="U857" i="55"/>
  <c r="T857" i="55"/>
  <c r="Y992" i="55"/>
  <c r="X992" i="55"/>
  <c r="Y1012" i="55"/>
  <c r="X1012" i="55"/>
  <c r="M1066" i="55"/>
  <c r="W1080" i="55"/>
  <c r="AA1088" i="55"/>
  <c r="Z1088" i="55"/>
  <c r="M1101" i="55"/>
  <c r="U1112" i="55"/>
  <c r="M1122" i="55"/>
  <c r="V1141" i="55"/>
  <c r="T1147" i="55"/>
  <c r="X1159" i="55"/>
  <c r="W1159" i="55"/>
  <c r="M1161" i="55"/>
  <c r="W1174" i="55"/>
  <c r="T1174" i="55"/>
  <c r="X1180" i="55"/>
  <c r="Z1180" i="55"/>
  <c r="AA1182" i="55"/>
  <c r="T1182" i="55"/>
  <c r="W1182" i="55"/>
  <c r="W1184" i="55"/>
  <c r="M1184" i="55"/>
  <c r="U1184" i="55"/>
  <c r="M1186" i="55"/>
  <c r="AA1192" i="55"/>
  <c r="X1192" i="55"/>
  <c r="M1192" i="55"/>
  <c r="M1196" i="55"/>
  <c r="M1202" i="55"/>
  <c r="V1215" i="55"/>
  <c r="M1222" i="55"/>
  <c r="U1224" i="55"/>
  <c r="V1240" i="55"/>
  <c r="V1245" i="55"/>
  <c r="U1245" i="55"/>
  <c r="T1245" i="55"/>
  <c r="Z1254" i="55"/>
  <c r="W1254" i="55"/>
  <c r="V1272" i="55"/>
  <c r="T1284" i="55"/>
  <c r="AA1284" i="55"/>
  <c r="W1284" i="55"/>
  <c r="W1288" i="55"/>
  <c r="T1306" i="55"/>
  <c r="X1308" i="55"/>
  <c r="T1323" i="55"/>
  <c r="Z1323" i="55"/>
  <c r="Y1323" i="55"/>
  <c r="M1323" i="55"/>
  <c r="Y1340" i="55"/>
  <c r="Z1342" i="55"/>
  <c r="AA1350" i="55"/>
  <c r="V1355" i="55"/>
  <c r="M1358" i="55"/>
  <c r="AA1386" i="55"/>
  <c r="W1389" i="55"/>
  <c r="Y1393" i="55"/>
  <c r="W1406" i="55"/>
  <c r="U1424" i="55"/>
  <c r="Z1424" i="55"/>
  <c r="T1424" i="55"/>
  <c r="U1430" i="55"/>
  <c r="Z1441" i="55"/>
  <c r="M1452" i="55"/>
  <c r="U1456" i="55"/>
  <c r="M1472" i="55"/>
  <c r="Z1472" i="55"/>
  <c r="M1474" i="55"/>
  <c r="T1481" i="55"/>
  <c r="X1497" i="55"/>
  <c r="T1497" i="55"/>
  <c r="Z1497" i="55"/>
  <c r="U1497" i="55"/>
  <c r="X1499" i="55"/>
  <c r="V1511" i="55"/>
  <c r="T1543" i="55"/>
  <c r="V1543" i="55"/>
  <c r="U1543" i="55"/>
  <c r="Y1555" i="55"/>
  <c r="X1555" i="55"/>
  <c r="W1555" i="55"/>
  <c r="AA1555" i="55"/>
  <c r="M1557" i="55"/>
  <c r="Y1562" i="55"/>
  <c r="U1562" i="55"/>
  <c r="T1562" i="55"/>
  <c r="X1568" i="55"/>
  <c r="T1589" i="55"/>
  <c r="AA1597" i="55"/>
  <c r="Y1618" i="55"/>
  <c r="Z1637" i="55"/>
  <c r="AA1647" i="55"/>
  <c r="Z1647" i="55"/>
  <c r="W1647" i="55"/>
  <c r="V1647" i="55"/>
  <c r="T1647" i="55"/>
  <c r="W1698" i="55"/>
  <c r="Z1698" i="55"/>
  <c r="U1698" i="55"/>
  <c r="T1698" i="55"/>
  <c r="AA1698" i="55"/>
  <c r="Y1698" i="55"/>
  <c r="X1698" i="55"/>
  <c r="V1698" i="55"/>
  <c r="Z1712" i="55"/>
  <c r="M1712" i="55"/>
  <c r="W1712" i="55"/>
  <c r="V1712" i="55"/>
  <c r="U1727" i="55"/>
  <c r="Z1736" i="55"/>
  <c r="Y1820" i="55"/>
  <c r="W1663" i="55"/>
  <c r="AA1663" i="55"/>
  <c r="Z1663" i="55"/>
  <c r="X1663" i="55"/>
  <c r="V1663" i="55"/>
  <c r="M1663" i="55"/>
  <c r="W1689" i="55"/>
  <c r="V1689" i="55"/>
  <c r="AA1689" i="55"/>
  <c r="Z1689" i="55"/>
  <c r="X1689" i="55"/>
  <c r="Y1696" i="55"/>
  <c r="AA1696" i="55"/>
  <c r="U1696" i="55"/>
  <c r="Z1696" i="55"/>
  <c r="X1696" i="55"/>
  <c r="T1696" i="55"/>
  <c r="V1696" i="55"/>
  <c r="AA1805" i="55"/>
  <c r="U1805" i="55"/>
  <c r="X1805" i="55"/>
  <c r="W1805" i="55"/>
  <c r="M1805" i="55"/>
  <c r="T1805" i="55"/>
  <c r="P1805" i="55"/>
  <c r="Z1829" i="55"/>
  <c r="V1829" i="55"/>
  <c r="W1829" i="55"/>
  <c r="T1829" i="55"/>
  <c r="Y1829" i="55"/>
  <c r="U1829" i="55"/>
  <c r="V1833" i="55"/>
  <c r="M1833" i="55"/>
  <c r="X1833" i="55"/>
  <c r="T1833" i="55"/>
  <c r="U1833" i="55"/>
  <c r="Z1833" i="55"/>
  <c r="AA35" i="58"/>
  <c r="P35" i="58"/>
  <c r="X35" i="58" s="1"/>
  <c r="Y1587" i="55"/>
  <c r="AA1587" i="55"/>
  <c r="V1587" i="55"/>
  <c r="X1587" i="55"/>
  <c r="W1587" i="55"/>
  <c r="P1587" i="55"/>
  <c r="T1587" i="55"/>
  <c r="X1661" i="55"/>
  <c r="T1661" i="55"/>
  <c r="AA1661" i="55"/>
  <c r="Z1661" i="55"/>
  <c r="Y1661" i="55"/>
  <c r="U1661" i="55"/>
  <c r="P1661" i="55"/>
  <c r="M1661" i="55"/>
  <c r="Y1689" i="55"/>
  <c r="W1713" i="55"/>
  <c r="Y1713" i="55"/>
  <c r="Z1713" i="55"/>
  <c r="V1713" i="55"/>
  <c r="U1713" i="55"/>
  <c r="AA1713" i="55"/>
  <c r="M1713" i="55"/>
  <c r="T1765" i="55"/>
  <c r="Y1765" i="55"/>
  <c r="U1765" i="55"/>
  <c r="V1842" i="55"/>
  <c r="M1842" i="55"/>
  <c r="U1842" i="55"/>
  <c r="T1842" i="55"/>
  <c r="AA1842" i="55"/>
  <c r="P41" i="62"/>
  <c r="W41" i="62" s="1"/>
  <c r="Y1771" i="55"/>
  <c r="V1771" i="55"/>
  <c r="U1771" i="55"/>
  <c r="X1771" i="55"/>
  <c r="W1771" i="55"/>
  <c r="M1771" i="55"/>
  <c r="X1777" i="55"/>
  <c r="U1777" i="55"/>
  <c r="Y1777" i="55"/>
  <c r="AA1777" i="55"/>
  <c r="T1777" i="55"/>
  <c r="P1801" i="55"/>
  <c r="T1801" i="55"/>
  <c r="AA1801" i="55"/>
  <c r="M1801" i="55"/>
  <c r="X1801" i="55"/>
  <c r="Y1801" i="55"/>
  <c r="X1831" i="55"/>
  <c r="T1831" i="55"/>
  <c r="W1831" i="55"/>
  <c r="Y1831" i="55"/>
  <c r="U1831" i="55"/>
  <c r="T1208" i="55"/>
  <c r="Y1208" i="55"/>
  <c r="M1210" i="55"/>
  <c r="X1210" i="55"/>
  <c r="U1296" i="55"/>
  <c r="T1296" i="55"/>
  <c r="Z1298" i="55"/>
  <c r="M1298" i="55"/>
  <c r="AA1351" i="55"/>
  <c r="Z1351" i="55"/>
  <c r="Y1353" i="55"/>
  <c r="X1353" i="55"/>
  <c r="X1368" i="55"/>
  <c r="AA1368" i="55"/>
  <c r="Z1368" i="55"/>
  <c r="W1368" i="55"/>
  <c r="V1390" i="55"/>
  <c r="U1390" i="55"/>
  <c r="M1390" i="55"/>
  <c r="AA1400" i="55"/>
  <c r="X1400" i="55"/>
  <c r="U1404" i="55"/>
  <c r="W1404" i="55"/>
  <c r="V1404" i="55"/>
  <c r="AA1466" i="55"/>
  <c r="W1466" i="55"/>
  <c r="X1466" i="55"/>
  <c r="Z1540" i="55"/>
  <c r="Y1540" i="55"/>
  <c r="X1540" i="55"/>
  <c r="U1540" i="55"/>
  <c r="W1540" i="55"/>
  <c r="Y1563" i="55"/>
  <c r="X1563" i="55"/>
  <c r="U1563" i="55"/>
  <c r="Y1585" i="55"/>
  <c r="X1585" i="55"/>
  <c r="W1585" i="55"/>
  <c r="T1585" i="55"/>
  <c r="Z1585" i="55"/>
  <c r="M1585" i="55"/>
  <c r="Z1587" i="55"/>
  <c r="W1593" i="55"/>
  <c r="T1593" i="55"/>
  <c r="W1598" i="55"/>
  <c r="Y1598" i="55"/>
  <c r="U1598" i="55"/>
  <c r="T1598" i="55"/>
  <c r="AA1598" i="55"/>
  <c r="V1598" i="55"/>
  <c r="M1598" i="55"/>
  <c r="T1612" i="55"/>
  <c r="AA1612" i="55"/>
  <c r="Z1612" i="55"/>
  <c r="X1612" i="55"/>
  <c r="W1612" i="55"/>
  <c r="X1657" i="55"/>
  <c r="AA1657" i="55"/>
  <c r="W1657" i="55"/>
  <c r="Z1657" i="55"/>
  <c r="T1657" i="55"/>
  <c r="M1657" i="55"/>
  <c r="T1709" i="55"/>
  <c r="AA1709" i="55"/>
  <c r="X1709" i="55"/>
  <c r="W1709" i="55"/>
  <c r="P1708" i="55"/>
  <c r="V1709" i="55"/>
  <c r="X1714" i="55"/>
  <c r="AA1714" i="55"/>
  <c r="W1714" i="55"/>
  <c r="Y1714" i="55"/>
  <c r="V1714" i="55"/>
  <c r="M1714" i="55"/>
  <c r="W1765" i="55"/>
  <c r="AA1768" i="55"/>
  <c r="V1768" i="55"/>
  <c r="Z1768" i="55"/>
  <c r="Y1768" i="55"/>
  <c r="U1768" i="55"/>
  <c r="X1768" i="55"/>
  <c r="T1771" i="55"/>
  <c r="U1801" i="55"/>
  <c r="Z1807" i="55"/>
  <c r="U1807" i="55"/>
  <c r="AA1807" i="55"/>
  <c r="Y1807" i="55"/>
  <c r="W1807" i="55"/>
  <c r="T1807" i="55"/>
  <c r="Y1842" i="55"/>
  <c r="Q207" i="57"/>
  <c r="P251" i="59"/>
  <c r="V1588" i="55"/>
  <c r="U1588" i="55"/>
  <c r="Y1604" i="55"/>
  <c r="U1604" i="55"/>
  <c r="X1604" i="55"/>
  <c r="W1604" i="55"/>
  <c r="W1607" i="55"/>
  <c r="Y1607" i="55"/>
  <c r="P1695" i="55"/>
  <c r="W1701" i="55"/>
  <c r="V1701" i="55"/>
  <c r="Z1701" i="55"/>
  <c r="Y1701" i="55"/>
  <c r="T1701" i="55"/>
  <c r="X1701" i="55"/>
  <c r="X1733" i="55"/>
  <c r="Y1733" i="55"/>
  <c r="W1733" i="55"/>
  <c r="AA1733" i="55"/>
  <c r="Z1733" i="55"/>
  <c r="T1733" i="55"/>
  <c r="V1733" i="55"/>
  <c r="X1761" i="55"/>
  <c r="W1761" i="55"/>
  <c r="AA1761" i="55"/>
  <c r="Z1771" i="55"/>
  <c r="V1777" i="55"/>
  <c r="V1801" i="55"/>
  <c r="X1822" i="55"/>
  <c r="T1822" i="55"/>
  <c r="M1822" i="55"/>
  <c r="V1831" i="55"/>
  <c r="Q141" i="57"/>
  <c r="N141" i="57"/>
  <c r="Z55" i="62"/>
  <c r="P55" i="62"/>
  <c r="W55" i="62" s="1"/>
  <c r="X1433" i="55"/>
  <c r="T1433" i="55"/>
  <c r="U1460" i="55"/>
  <c r="T1460" i="55"/>
  <c r="M1460" i="55"/>
  <c r="Y1460" i="55"/>
  <c r="AA1471" i="55"/>
  <c r="W1471" i="55"/>
  <c r="U1471" i="55"/>
  <c r="T1471" i="55"/>
  <c r="M1471" i="55"/>
  <c r="Z1471" i="55"/>
  <c r="M1561" i="55"/>
  <c r="T1561" i="55"/>
  <c r="AA1561" i="55"/>
  <c r="Z1561" i="55"/>
  <c r="W1561" i="55"/>
  <c r="Y1561" i="55"/>
  <c r="W1588" i="55"/>
  <c r="U1591" i="55"/>
  <c r="Y1591" i="55"/>
  <c r="T1591" i="55"/>
  <c r="V1604" i="55"/>
  <c r="U1607" i="55"/>
  <c r="Y1648" i="55"/>
  <c r="U1648" i="55"/>
  <c r="M1648" i="55"/>
  <c r="AA1648" i="55"/>
  <c r="V1648" i="55"/>
  <c r="V1680" i="55"/>
  <c r="X1680" i="55"/>
  <c r="T1680" i="55"/>
  <c r="W1680" i="55"/>
  <c r="U1680" i="55"/>
  <c r="AA1701" i="55"/>
  <c r="U1761" i="55"/>
  <c r="W1822" i="55"/>
  <c r="P400" i="59"/>
  <c r="Z1489" i="55"/>
  <c r="AA1489" i="55"/>
  <c r="Z1491" i="55"/>
  <c r="AA1491" i="55"/>
  <c r="X1491" i="55"/>
  <c r="M1541" i="55"/>
  <c r="P1541" i="55"/>
  <c r="M1586" i="55"/>
  <c r="V1586" i="55"/>
  <c r="X1588" i="55"/>
  <c r="Z1596" i="55"/>
  <c r="AA1596" i="55"/>
  <c r="U1596" i="55"/>
  <c r="T1596" i="55"/>
  <c r="X1596" i="55"/>
  <c r="W1596" i="55"/>
  <c r="M1596" i="55"/>
  <c r="Z1604" i="55"/>
  <c r="V1607" i="55"/>
  <c r="V1610" i="55"/>
  <c r="M1610" i="55"/>
  <c r="AA1610" i="55"/>
  <c r="Z1610" i="55"/>
  <c r="U1610" i="55"/>
  <c r="T1610" i="55"/>
  <c r="AA1620" i="55"/>
  <c r="Z1620" i="55"/>
  <c r="Y1620" i="55"/>
  <c r="X1620" i="55"/>
  <c r="T1620" i="55"/>
  <c r="W1702" i="55"/>
  <c r="U1702" i="55"/>
  <c r="X1702" i="55"/>
  <c r="M1702" i="55"/>
  <c r="Y1702" i="55"/>
  <c r="T1702" i="55"/>
  <c r="AA1723" i="55"/>
  <c r="M1723" i="55"/>
  <c r="W1723" i="55"/>
  <c r="Y1723" i="55"/>
  <c r="U1723" i="55"/>
  <c r="X1742" i="55"/>
  <c r="W1742" i="55"/>
  <c r="Z1742" i="55"/>
  <c r="U1742" i="55"/>
  <c r="T1742" i="55"/>
  <c r="V1761" i="55"/>
  <c r="Y1822" i="55"/>
  <c r="X1836" i="55"/>
  <c r="AA1836" i="55"/>
  <c r="Z1836" i="55"/>
  <c r="U1836" i="55"/>
  <c r="V1836" i="55"/>
  <c r="T1844" i="55"/>
  <c r="Y1844" i="55"/>
  <c r="X1844" i="55"/>
  <c r="M1844" i="55"/>
  <c r="Z1844" i="55"/>
  <c r="W1844" i="55"/>
  <c r="AA1844" i="55"/>
  <c r="V1844" i="55"/>
  <c r="P6" i="56"/>
  <c r="X1056" i="55"/>
  <c r="X1076" i="55"/>
  <c r="W1100" i="55"/>
  <c r="W1165" i="55"/>
  <c r="X1179" i="55"/>
  <c r="Z1208" i="55"/>
  <c r="Z1210" i="55"/>
  <c r="Y1220" i="55"/>
  <c r="X1241" i="55"/>
  <c r="U1241" i="55"/>
  <c r="Y1263" i="55"/>
  <c r="X1281" i="55"/>
  <c r="Y1283" i="55"/>
  <c r="Z1296" i="55"/>
  <c r="Y1298" i="55"/>
  <c r="W1351" i="55"/>
  <c r="Z1353" i="55"/>
  <c r="X1362" i="55"/>
  <c r="X1364" i="55"/>
  <c r="AA1390" i="55"/>
  <c r="W1400" i="55"/>
  <c r="Z1404" i="55"/>
  <c r="Y1417" i="55"/>
  <c r="V1417" i="55"/>
  <c r="U1419" i="55"/>
  <c r="V1419" i="55"/>
  <c r="Z1423" i="55"/>
  <c r="Y1423" i="55"/>
  <c r="V1423" i="55"/>
  <c r="W1425" i="55"/>
  <c r="V1425" i="55"/>
  <c r="Y1466" i="55"/>
  <c r="AA1469" i="55"/>
  <c r="X1469" i="55"/>
  <c r="W1469" i="55"/>
  <c r="T1469" i="55"/>
  <c r="Y1469" i="55"/>
  <c r="M1469" i="55"/>
  <c r="W1478" i="55"/>
  <c r="AA1478" i="55"/>
  <c r="X1478" i="55"/>
  <c r="AA1480" i="55"/>
  <c r="Y1480" i="55"/>
  <c r="X1480" i="55"/>
  <c r="U1480" i="55"/>
  <c r="M1489" i="55"/>
  <c r="M1491" i="55"/>
  <c r="V1528" i="55"/>
  <c r="M1528" i="55"/>
  <c r="AA1528" i="55"/>
  <c r="Z1528" i="55"/>
  <c r="W1528" i="55"/>
  <c r="AA1536" i="55"/>
  <c r="Z1536" i="55"/>
  <c r="W1536" i="55"/>
  <c r="X1536" i="55"/>
  <c r="M1536" i="55"/>
  <c r="T1548" i="55"/>
  <c r="V1548" i="55"/>
  <c r="U1548" i="55"/>
  <c r="M1548" i="55"/>
  <c r="Z1563" i="55"/>
  <c r="Y1588" i="55"/>
  <c r="Z1593" i="55"/>
  <c r="AA1604" i="55"/>
  <c r="X1607" i="55"/>
  <c r="M1620" i="55"/>
  <c r="X1625" i="55"/>
  <c r="T1625" i="55"/>
  <c r="Y1625" i="55"/>
  <c r="W1625" i="55"/>
  <c r="U1625" i="55"/>
  <c r="T1648" i="55"/>
  <c r="X1653" i="55"/>
  <c r="AA1653" i="55"/>
  <c r="W1653" i="55"/>
  <c r="U1653" i="55"/>
  <c r="T1653" i="55"/>
  <c r="Z1660" i="55"/>
  <c r="X1660" i="55"/>
  <c r="M1742" i="55"/>
  <c r="Y1761" i="55"/>
  <c r="T1787" i="55"/>
  <c r="U1787" i="55"/>
  <c r="Z1787" i="55"/>
  <c r="W1790" i="55"/>
  <c r="Y1790" i="55"/>
  <c r="U1790" i="55"/>
  <c r="Z1790" i="55"/>
  <c r="X1790" i="55"/>
  <c r="M1819" i="55"/>
  <c r="Y1819" i="55"/>
  <c r="V1819" i="55"/>
  <c r="Z1819" i="55"/>
  <c r="U1819" i="55"/>
  <c r="Z1822" i="55"/>
  <c r="M1836" i="55"/>
  <c r="P17" i="56"/>
  <c r="X17" i="56" s="1"/>
  <c r="Y1179" i="55"/>
  <c r="W1194" i="55"/>
  <c r="U1194" i="55"/>
  <c r="AA1208" i="55"/>
  <c r="AA1210" i="55"/>
  <c r="Z1220" i="55"/>
  <c r="Y1239" i="55"/>
  <c r="U1239" i="55"/>
  <c r="Z1263" i="55"/>
  <c r="Z1283" i="55"/>
  <c r="AA1296" i="55"/>
  <c r="AA1298" i="55"/>
  <c r="AA1301" i="55"/>
  <c r="M1301" i="55"/>
  <c r="X1351" i="55"/>
  <c r="AA1353" i="55"/>
  <c r="Y1362" i="55"/>
  <c r="Z1364" i="55"/>
  <c r="T1380" i="55"/>
  <c r="AA1380" i="55"/>
  <c r="Y1400" i="55"/>
  <c r="AA1404" i="55"/>
  <c r="M1411" i="55"/>
  <c r="W1411" i="55"/>
  <c r="V1411" i="55"/>
  <c r="Y1411" i="55"/>
  <c r="M1421" i="55"/>
  <c r="Y1421" i="55"/>
  <c r="T1421" i="55"/>
  <c r="W1458" i="55"/>
  <c r="V1458" i="55"/>
  <c r="U1458" i="55"/>
  <c r="X1458" i="55"/>
  <c r="V1460" i="55"/>
  <c r="Z1466" i="55"/>
  <c r="V1471" i="55"/>
  <c r="T1501" i="55"/>
  <c r="Z1501" i="55"/>
  <c r="Y1501" i="55"/>
  <c r="Y1531" i="55"/>
  <c r="AA1531" i="55"/>
  <c r="U1531" i="55"/>
  <c r="U1559" i="55"/>
  <c r="M1559" i="55"/>
  <c r="V1559" i="55"/>
  <c r="AA1559" i="55"/>
  <c r="X1559" i="55"/>
  <c r="W1559" i="55"/>
  <c r="U1561" i="55"/>
  <c r="AA1563" i="55"/>
  <c r="Z1588" i="55"/>
  <c r="V1591" i="55"/>
  <c r="AA1593" i="55"/>
  <c r="V1596" i="55"/>
  <c r="Y1605" i="55"/>
  <c r="Z1605" i="55"/>
  <c r="X1605" i="55"/>
  <c r="U1605" i="55"/>
  <c r="V1605" i="55"/>
  <c r="Z1607" i="55"/>
  <c r="W1610" i="55"/>
  <c r="Z1632" i="55"/>
  <c r="Y1632" i="55"/>
  <c r="U1632" i="55"/>
  <c r="AA1632" i="55"/>
  <c r="W1648" i="55"/>
  <c r="Y1680" i="55"/>
  <c r="U1699" i="55"/>
  <c r="T1699" i="55"/>
  <c r="V1699" i="55"/>
  <c r="Y1699" i="55"/>
  <c r="W1699" i="55"/>
  <c r="V1702" i="55"/>
  <c r="T1723" i="55"/>
  <c r="Z1761" i="55"/>
  <c r="V1799" i="55"/>
  <c r="M1799" i="55"/>
  <c r="Z1799" i="55"/>
  <c r="X1799" i="55"/>
  <c r="W1799" i="55"/>
  <c r="AA1799" i="55"/>
  <c r="U1799" i="55"/>
  <c r="AA1811" i="55"/>
  <c r="W1811" i="55"/>
  <c r="X1811" i="55"/>
  <c r="U1811" i="55"/>
  <c r="Z1811" i="55"/>
  <c r="Y1811" i="55"/>
  <c r="P1811" i="55"/>
  <c r="AA1822" i="55"/>
  <c r="U1844" i="55"/>
  <c r="I691" i="59"/>
  <c r="AA1624" i="55"/>
  <c r="Z1624" i="55"/>
  <c r="Y1624" i="55"/>
  <c r="Z1741" i="55"/>
  <c r="Y1741" i="55"/>
  <c r="V1741" i="55"/>
  <c r="AA1741" i="55"/>
  <c r="Z1838" i="55"/>
  <c r="V1838" i="55"/>
  <c r="AA1838" i="55"/>
  <c r="U1838" i="55"/>
  <c r="H2" i="60"/>
  <c r="H145" i="60" s="1"/>
  <c r="H2" i="58"/>
  <c r="H55" i="58" s="1"/>
  <c r="H2" i="56"/>
  <c r="V1682" i="55"/>
  <c r="M1682" i="55"/>
  <c r="U1682" i="55"/>
  <c r="T1682" i="55"/>
  <c r="W1707" i="55"/>
  <c r="Y1707" i="55"/>
  <c r="X1707" i="55"/>
  <c r="V1724" i="55"/>
  <c r="M1724" i="55"/>
  <c r="X1724" i="55"/>
  <c r="W1724" i="55"/>
  <c r="T1724" i="55"/>
  <c r="V1780" i="55"/>
  <c r="Z1780" i="55"/>
  <c r="U1780" i="55"/>
  <c r="T1780" i="55"/>
  <c r="Q155" i="57"/>
  <c r="N155" i="57"/>
  <c r="M206" i="57"/>
  <c r="Z1467" i="55"/>
  <c r="Y1467" i="55"/>
  <c r="V1467" i="55"/>
  <c r="Y1506" i="55"/>
  <c r="U1506" i="55"/>
  <c r="AA1506" i="55"/>
  <c r="Z1506" i="55"/>
  <c r="V1506" i="55"/>
  <c r="U1564" i="55"/>
  <c r="M1564" i="55"/>
  <c r="X1577" i="55"/>
  <c r="T1577" i="55"/>
  <c r="U1577" i="55"/>
  <c r="Z1583" i="55"/>
  <c r="Y1583" i="55"/>
  <c r="V1583" i="55"/>
  <c r="W1624" i="55"/>
  <c r="V1636" i="55"/>
  <c r="X1636" i="55"/>
  <c r="T1636" i="55"/>
  <c r="U1655" i="55"/>
  <c r="Z1655" i="55"/>
  <c r="AA1655" i="55"/>
  <c r="W1655" i="55"/>
  <c r="U1664" i="55"/>
  <c r="M1664" i="55"/>
  <c r="W1682" i="55"/>
  <c r="Z1687" i="55"/>
  <c r="X1687" i="55"/>
  <c r="AA1687" i="55"/>
  <c r="Y1687" i="55"/>
  <c r="W1687" i="55"/>
  <c r="T1687" i="55"/>
  <c r="Y1690" i="55"/>
  <c r="T1690" i="55"/>
  <c r="Z1690" i="55"/>
  <c r="X1690" i="55"/>
  <c r="U1690" i="55"/>
  <c r="U1724" i="55"/>
  <c r="X1741" i="55"/>
  <c r="T1747" i="55"/>
  <c r="W1747" i="55"/>
  <c r="Z1747" i="55"/>
  <c r="U1747" i="55"/>
  <c r="M1747" i="55"/>
  <c r="AA1747" i="55"/>
  <c r="W1815" i="55"/>
  <c r="AA1815" i="55"/>
  <c r="X1815" i="55"/>
  <c r="Y1815" i="55"/>
  <c r="V1815" i="55"/>
  <c r="X1821" i="55"/>
  <c r="U1821" i="55"/>
  <c r="AA1821" i="55"/>
  <c r="Y1821" i="55"/>
  <c r="P1821" i="55"/>
  <c r="T1821" i="55"/>
  <c r="Z1821" i="55"/>
  <c r="W1821" i="55"/>
  <c r="M1821" i="55"/>
  <c r="Y1838" i="55"/>
  <c r="N120" i="57"/>
  <c r="Q117" i="57"/>
  <c r="K63" i="62"/>
  <c r="U1639" i="55"/>
  <c r="T1639" i="55"/>
  <c r="AA1667" i="55"/>
  <c r="T1667" i="55"/>
  <c r="AA1682" i="55"/>
  <c r="Z1707" i="55"/>
  <c r="Z1732" i="55"/>
  <c r="U1732" i="55"/>
  <c r="M1732" i="55"/>
  <c r="Y1732" i="55"/>
  <c r="T1732" i="55"/>
  <c r="AA1735" i="55"/>
  <c r="X1735" i="55"/>
  <c r="Z1735" i="55"/>
  <c r="Y1735" i="55"/>
  <c r="W1735" i="55"/>
  <c r="M1753" i="55"/>
  <c r="AA1753" i="55"/>
  <c r="W1753" i="55"/>
  <c r="Z1753" i="55"/>
  <c r="T1753" i="55"/>
  <c r="V1763" i="55"/>
  <c r="X1763" i="55"/>
  <c r="AA1773" i="55"/>
  <c r="X1773" i="55"/>
  <c r="V1773" i="55"/>
  <c r="U1773" i="55"/>
  <c r="Z1773" i="55"/>
  <c r="T1773" i="55"/>
  <c r="AA1780" i="55"/>
  <c r="AA1834" i="55"/>
  <c r="Z1834" i="55"/>
  <c r="X1834" i="55"/>
  <c r="Y1834" i="55"/>
  <c r="U1834" i="55"/>
  <c r="X1443" i="55"/>
  <c r="T1443" i="55"/>
  <c r="V1443" i="55"/>
  <c r="AA1443" i="55"/>
  <c r="W1443" i="55"/>
  <c r="U1467" i="55"/>
  <c r="W1492" i="55"/>
  <c r="X1506" i="55"/>
  <c r="AA1518" i="55"/>
  <c r="Z1518" i="55"/>
  <c r="W1518" i="55"/>
  <c r="U1545" i="55"/>
  <c r="W1564" i="55"/>
  <c r="X1570" i="55"/>
  <c r="AA1570" i="55"/>
  <c r="W1570" i="55"/>
  <c r="W1577" i="55"/>
  <c r="U1583" i="55"/>
  <c r="V1611" i="55"/>
  <c r="Y1636" i="55"/>
  <c r="M1639" i="55"/>
  <c r="AA1649" i="55"/>
  <c r="X1649" i="55"/>
  <c r="Z1651" i="55"/>
  <c r="AA1651" i="55"/>
  <c r="Y1651" i="55"/>
  <c r="V1651" i="55"/>
  <c r="X1655" i="55"/>
  <c r="X1664" i="55"/>
  <c r="M1667" i="55"/>
  <c r="X1678" i="55"/>
  <c r="W1678" i="55"/>
  <c r="M1678" i="55"/>
  <c r="M1683" i="55"/>
  <c r="Z1683" i="55"/>
  <c r="Y1683" i="55"/>
  <c r="V1683" i="55"/>
  <c r="Z1688" i="55"/>
  <c r="T1688" i="55"/>
  <c r="W1688" i="55"/>
  <c r="V1688" i="55"/>
  <c r="AA1690" i="55"/>
  <c r="AA1707" i="55"/>
  <c r="W1730" i="55"/>
  <c r="T1730" i="55"/>
  <c r="Y1730" i="55"/>
  <c r="P1730" i="55"/>
  <c r="M1735" i="55"/>
  <c r="M1748" i="55"/>
  <c r="AA1748" i="55"/>
  <c r="U1748" i="55"/>
  <c r="T1748" i="55"/>
  <c r="M1763" i="55"/>
  <c r="M1773" i="55"/>
  <c r="Z1815" i="55"/>
  <c r="AA1825" i="55"/>
  <c r="X1825" i="55"/>
  <c r="U1825" i="55"/>
  <c r="Z1825" i="55"/>
  <c r="V1825" i="55"/>
  <c r="M1834" i="55"/>
  <c r="P39" i="58"/>
  <c r="X39" i="58" s="1"/>
  <c r="P61" i="60"/>
  <c r="X61" i="60" s="1"/>
  <c r="T1826" i="55"/>
  <c r="V1826" i="55"/>
  <c r="U1826" i="55"/>
  <c r="W1826" i="55"/>
  <c r="O58" i="58"/>
  <c r="Y1826" i="55"/>
  <c r="O37" i="56"/>
  <c r="AA116" i="60"/>
  <c r="P116" i="60"/>
  <c r="X116" i="60" s="1"/>
  <c r="X1436" i="55"/>
  <c r="T1436" i="55"/>
  <c r="W1473" i="55"/>
  <c r="Z1473" i="55"/>
  <c r="AA1486" i="55"/>
  <c r="W1486" i="55"/>
  <c r="X1592" i="55"/>
  <c r="W1592" i="55"/>
  <c r="T1638" i="55"/>
  <c r="W1638" i="55"/>
  <c r="M1638" i="55"/>
  <c r="M1666" i="55"/>
  <c r="AA1666" i="55"/>
  <c r="T1719" i="55"/>
  <c r="R1845" i="55"/>
  <c r="X1719" i="55"/>
  <c r="AA1719" i="55"/>
  <c r="Z1719" i="55"/>
  <c r="V1745" i="55"/>
  <c r="X1745" i="55"/>
  <c r="T1745" i="55"/>
  <c r="Y1745" i="55"/>
  <c r="M1745" i="55"/>
  <c r="AA1757" i="55"/>
  <c r="W1757" i="55"/>
  <c r="V1757" i="55"/>
  <c r="X1781" i="55"/>
  <c r="U1781" i="55"/>
  <c r="M1781" i="55"/>
  <c r="Z1816" i="55"/>
  <c r="Y1816" i="55"/>
  <c r="T1816" i="55"/>
  <c r="AA1826" i="55"/>
  <c r="Q224" i="57"/>
  <c r="P105" i="60"/>
  <c r="X105" i="60" s="1"/>
  <c r="P32" i="59"/>
  <c r="AA1451" i="55"/>
  <c r="W1451" i="55"/>
  <c r="AA1464" i="55"/>
  <c r="Z1464" i="55"/>
  <c r="T1498" i="55"/>
  <c r="U1554" i="55"/>
  <c r="M1554" i="55"/>
  <c r="W1590" i="55"/>
  <c r="V1590" i="55"/>
  <c r="T1592" i="55"/>
  <c r="W1608" i="55"/>
  <c r="Z1608" i="55"/>
  <c r="Y1608" i="55"/>
  <c r="T1621" i="55"/>
  <c r="X1634" i="55"/>
  <c r="Y1634" i="55"/>
  <c r="T1634" i="55"/>
  <c r="V1638" i="55"/>
  <c r="U1666" i="55"/>
  <c r="T1679" i="55"/>
  <c r="P1719" i="55"/>
  <c r="W1745" i="55"/>
  <c r="T1757" i="55"/>
  <c r="V1781" i="55"/>
  <c r="Z1784" i="55"/>
  <c r="V1784" i="55"/>
  <c r="X1784" i="55"/>
  <c r="AA1784" i="55"/>
  <c r="P1784" i="55"/>
  <c r="X1802" i="55"/>
  <c r="U1802" i="55"/>
  <c r="M1802" i="55"/>
  <c r="V1802" i="55"/>
  <c r="U1816" i="55"/>
  <c r="X1832" i="55"/>
  <c r="Z1832" i="55"/>
  <c r="U1832" i="55"/>
  <c r="V1832" i="55"/>
  <c r="M61" i="57"/>
  <c r="L103" i="60"/>
  <c r="M1300" i="55"/>
  <c r="M1307" i="55"/>
  <c r="P1392" i="55"/>
  <c r="M1422" i="55"/>
  <c r="T1427" i="55"/>
  <c r="M1429" i="55"/>
  <c r="U1436" i="55"/>
  <c r="M1451" i="55"/>
  <c r="M1464" i="55"/>
  <c r="T1473" i="55"/>
  <c r="T1486" i="55"/>
  <c r="T1550" i="55"/>
  <c r="M1590" i="55"/>
  <c r="U1592" i="55"/>
  <c r="M1608" i="55"/>
  <c r="Z1617" i="55"/>
  <c r="V1617" i="55"/>
  <c r="U1621" i="55"/>
  <c r="M1634" i="55"/>
  <c r="X1638" i="55"/>
  <c r="V1666" i="55"/>
  <c r="U1679" i="55"/>
  <c r="U1719" i="55"/>
  <c r="Z1745" i="55"/>
  <c r="U1757" i="55"/>
  <c r="U1774" i="55"/>
  <c r="V1774" i="55"/>
  <c r="X1774" i="55"/>
  <c r="M1774" i="55"/>
  <c r="W1781" i="55"/>
  <c r="M1784" i="55"/>
  <c r="V1816" i="55"/>
  <c r="M1832" i="55"/>
  <c r="P1835" i="55"/>
  <c r="W1835" i="55"/>
  <c r="T1835" i="55"/>
  <c r="Z1835" i="55"/>
  <c r="Y1835" i="55"/>
  <c r="M1835" i="55"/>
  <c r="N18" i="57"/>
  <c r="N61" i="57" s="1"/>
  <c r="M103" i="60"/>
  <c r="M144" i="60" s="1"/>
  <c r="Q256" i="57"/>
  <c r="P22" i="58"/>
  <c r="X22" i="58" s="1"/>
  <c r="P71" i="60"/>
  <c r="X71" i="60" s="1"/>
  <c r="AA83" i="60"/>
  <c r="P83" i="60"/>
  <c r="X83" i="60" s="1"/>
  <c r="P49" i="62"/>
  <c r="W49" i="62" s="1"/>
  <c r="P27" i="56"/>
  <c r="X27" i="56" s="1"/>
  <c r="G378" i="57"/>
  <c r="P69" i="60"/>
  <c r="X69" i="60" s="1"/>
  <c r="V1789" i="55"/>
  <c r="M1789" i="55"/>
  <c r="N131" i="57"/>
  <c r="N135" i="57" s="1"/>
  <c r="Q128" i="57"/>
  <c r="Q303" i="57"/>
  <c r="N303" i="57"/>
  <c r="Q58" i="58"/>
  <c r="P67" i="60"/>
  <c r="X67" i="60" s="1"/>
  <c r="I376" i="57"/>
  <c r="K54" i="58"/>
  <c r="P4" i="58"/>
  <c r="P32" i="58"/>
  <c r="X32" i="58" s="1"/>
  <c r="O54" i="58"/>
  <c r="O144" i="60"/>
  <c r="V1652" i="55"/>
  <c r="M1652" i="55"/>
  <c r="Z1672" i="55"/>
  <c r="V1672" i="55"/>
  <c r="Y1674" i="55"/>
  <c r="U1674" i="55"/>
  <c r="Z1676" i="55"/>
  <c r="W1676" i="55"/>
  <c r="T1729" i="55"/>
  <c r="X1729" i="55"/>
  <c r="P1738" i="55"/>
  <c r="M1738" i="55"/>
  <c r="Y1738" i="55"/>
  <c r="Z1769" i="55"/>
  <c r="Y1769" i="55"/>
  <c r="X1789" i="55"/>
  <c r="U1792" i="55"/>
  <c r="X1792" i="55"/>
  <c r="T1792" i="55"/>
  <c r="AA1792" i="55"/>
  <c r="M1810" i="55"/>
  <c r="AA1810" i="55"/>
  <c r="W1810" i="55"/>
  <c r="N356" i="57"/>
  <c r="Q144" i="60"/>
  <c r="P63" i="60"/>
  <c r="X63" i="60" s="1"/>
  <c r="O32" i="61"/>
  <c r="Y1552" i="55"/>
  <c r="U1552" i="55"/>
  <c r="X1572" i="55"/>
  <c r="T1572" i="55"/>
  <c r="P1629" i="55"/>
  <c r="M1629" i="55"/>
  <c r="M1668" i="55"/>
  <c r="M1670" i="55"/>
  <c r="M1672" i="55"/>
  <c r="M1674" i="55"/>
  <c r="M1676" i="55"/>
  <c r="M1697" i="55"/>
  <c r="T1720" i="55"/>
  <c r="U1720" i="55"/>
  <c r="M1729" i="55"/>
  <c r="M1769" i="55"/>
  <c r="V1776" i="55"/>
  <c r="Y1776" i="55"/>
  <c r="T1776" i="55"/>
  <c r="Y1789" i="55"/>
  <c r="M1792" i="55"/>
  <c r="X1840" i="55"/>
  <c r="T1840" i="55"/>
  <c r="Q101" i="57"/>
  <c r="N101" i="57"/>
  <c r="N107" i="57"/>
  <c r="Q107" i="57"/>
  <c r="P51" i="59"/>
  <c r="P422" i="59"/>
  <c r="P484" i="59"/>
  <c r="P32" i="60"/>
  <c r="X32" i="60" s="1"/>
  <c r="Q54" i="58"/>
  <c r="P39" i="62"/>
  <c r="W39" i="62" s="1"/>
  <c r="P3" i="60"/>
  <c r="K144" i="60"/>
  <c r="P155" i="59"/>
  <c r="P500" i="59"/>
  <c r="P19" i="60"/>
  <c r="X19" i="60" s="1"/>
  <c r="P37" i="62"/>
  <c r="W37" i="62" s="1"/>
  <c r="Z37" i="62"/>
  <c r="U1700" i="55"/>
  <c r="Y1700" i="55"/>
  <c r="V1700" i="55"/>
  <c r="AA1726" i="55"/>
  <c r="X1726" i="55"/>
  <c r="X1743" i="55"/>
  <c r="Y1743" i="55"/>
  <c r="U1743" i="55"/>
  <c r="V1841" i="55"/>
  <c r="M1841" i="55"/>
  <c r="P5" i="56"/>
  <c r="P568" i="59"/>
  <c r="O63" i="62"/>
  <c r="P42" i="59"/>
  <c r="P448" i="59"/>
  <c r="P15" i="60"/>
  <c r="X15" i="60" s="1"/>
  <c r="P9" i="56"/>
  <c r="X9" i="56" s="1"/>
  <c r="H378" i="57"/>
  <c r="P649" i="59"/>
  <c r="T1584" i="55"/>
  <c r="U1623" i="55"/>
  <c r="V1640" i="55"/>
  <c r="U1692" i="55"/>
  <c r="U1694" i="55"/>
  <c r="W1700" i="55"/>
  <c r="V1706" i="55"/>
  <c r="U1726" i="55"/>
  <c r="Z1737" i="55"/>
  <c r="X1737" i="55"/>
  <c r="V1743" i="55"/>
  <c r="Y1813" i="55"/>
  <c r="U1813" i="55"/>
  <c r="X1813" i="55"/>
  <c r="W1813" i="55"/>
  <c r="V1824" i="55"/>
  <c r="M1824" i="55"/>
  <c r="W1841" i="55"/>
  <c r="F1852" i="55"/>
  <c r="P31" i="58"/>
  <c r="X31" i="58" s="1"/>
  <c r="P82" i="60"/>
  <c r="X82" i="60" s="1"/>
  <c r="Z3" i="62"/>
  <c r="G63" i="62"/>
  <c r="W1752" i="55"/>
  <c r="Z1752" i="55"/>
  <c r="U1754" i="55"/>
  <c r="Y1754" i="55"/>
  <c r="Z1756" i="55"/>
  <c r="W1756" i="55"/>
  <c r="U1764" i="55"/>
  <c r="M1764" i="55"/>
  <c r="Z1795" i="55"/>
  <c r="V1795" i="55"/>
  <c r="X1797" i="55"/>
  <c r="T1797" i="55"/>
  <c r="P41" i="58"/>
  <c r="X41" i="58" s="1"/>
  <c r="P17" i="61"/>
  <c r="K31" i="61"/>
  <c r="P58" i="62"/>
  <c r="W58" i="62" s="1"/>
  <c r="O30" i="61"/>
  <c r="P15" i="56"/>
  <c r="X15" i="56" s="1"/>
  <c r="P9" i="59"/>
  <c r="P460" i="59"/>
  <c r="P9" i="60"/>
  <c r="X9" i="60" s="1"/>
  <c r="Q30" i="61"/>
  <c r="Q34" i="61" s="1"/>
  <c r="P327" i="59"/>
  <c r="P102" i="60"/>
  <c r="X102" i="60" s="1"/>
  <c r="P48" i="62"/>
  <c r="W48" i="62" s="1"/>
  <c r="AA34" i="58"/>
  <c r="P34" i="58"/>
  <c r="X34" i="58" s="1"/>
  <c r="P560" i="59"/>
  <c r="Q139" i="57"/>
  <c r="P36" i="58"/>
  <c r="X36" i="58" s="1"/>
  <c r="P71" i="59"/>
  <c r="P301" i="59"/>
  <c r="P75" i="60"/>
  <c r="X75" i="60" s="1"/>
  <c r="P96" i="60"/>
  <c r="X96" i="60" s="1"/>
  <c r="P100" i="60"/>
  <c r="X100" i="60" s="1"/>
  <c r="P63" i="59"/>
  <c r="Q145" i="60"/>
  <c r="P55" i="60"/>
  <c r="X55" i="60" s="1"/>
  <c r="P3" i="61"/>
  <c r="Q32" i="61"/>
  <c r="Q35" i="61" s="1"/>
  <c r="K32" i="61"/>
  <c r="K30" i="61"/>
  <c r="Q63" i="62"/>
  <c r="P19" i="56"/>
  <c r="X19" i="56" s="1"/>
  <c r="P38" i="58"/>
  <c r="X38" i="58" s="1"/>
  <c r="I690" i="59"/>
  <c r="J690" i="59" s="1"/>
  <c r="L690" i="59" s="1"/>
  <c r="I692" i="59"/>
  <c r="P141" i="59"/>
  <c r="P33" i="60"/>
  <c r="X33" i="60" s="1"/>
  <c r="P81" i="60"/>
  <c r="X81" i="60" s="1"/>
  <c r="O31" i="61"/>
  <c r="P40" i="62"/>
  <c r="W40" i="62" s="1"/>
  <c r="P590" i="59"/>
  <c r="P10" i="62"/>
  <c r="W10" i="62" s="1"/>
  <c r="Z1804" i="55"/>
  <c r="V1804" i="55"/>
  <c r="G58" i="58"/>
  <c r="P20" i="60"/>
  <c r="X20" i="60" s="1"/>
  <c r="P134" i="60"/>
  <c r="X134" i="60" s="1"/>
  <c r="AA58" i="60"/>
  <c r="P58" i="60"/>
  <c r="X58" i="60" s="1"/>
  <c r="P4" i="61"/>
  <c r="P52" i="62"/>
  <c r="W52" i="62" s="1"/>
  <c r="T1734" i="55"/>
  <c r="T1783" i="55"/>
  <c r="T1804" i="55"/>
  <c r="P14" i="56"/>
  <c r="X14" i="56" s="1"/>
  <c r="AA54" i="60"/>
  <c r="P54" i="60"/>
  <c r="X54" i="60" s="1"/>
  <c r="P113" i="60"/>
  <c r="X113" i="60" s="1"/>
  <c r="P115" i="60"/>
  <c r="X115" i="60" s="1"/>
  <c r="P470" i="59"/>
  <c r="P14" i="60"/>
  <c r="X14" i="60" s="1"/>
  <c r="P44" i="60"/>
  <c r="X44" i="60" s="1"/>
  <c r="P20" i="59"/>
  <c r="P23" i="58"/>
  <c r="X23" i="58" s="1"/>
  <c r="P66" i="60"/>
  <c r="X66" i="60" s="1"/>
  <c r="P91" i="60"/>
  <c r="X91" i="60" s="1"/>
  <c r="P2" i="62"/>
  <c r="P97" i="60"/>
  <c r="X97" i="60" s="1"/>
  <c r="P42" i="62"/>
  <c r="W42" i="62" s="1"/>
  <c r="P10" i="58"/>
  <c r="X10" i="58" s="1"/>
  <c r="G144" i="60"/>
  <c r="P27" i="60"/>
  <c r="X27" i="60" s="1"/>
  <c r="P31" i="60"/>
  <c r="X31" i="60" s="1"/>
  <c r="P125" i="60"/>
  <c r="X125" i="60" s="1"/>
  <c r="P6" i="61"/>
  <c r="Q31" i="45"/>
  <c r="Q33" i="45"/>
  <c r="X84" i="45"/>
  <c r="Q45" i="45"/>
  <c r="X45" i="45" s="1"/>
  <c r="X85" i="45"/>
  <c r="X83" i="45"/>
  <c r="X78" i="45"/>
  <c r="X80" i="45"/>
  <c r="Q77" i="45"/>
  <c r="X77" i="45" s="1"/>
  <c r="X79" i="45"/>
  <c r="X138" i="45" l="1"/>
  <c r="D115" i="64"/>
  <c r="D116" i="64" s="1"/>
  <c r="D117" i="64" s="1"/>
  <c r="D118" i="64" s="1"/>
  <c r="D119" i="64" s="1"/>
  <c r="D120" i="64" s="1"/>
  <c r="D121" i="64" s="1"/>
  <c r="D122" i="64" s="1"/>
  <c r="D123" i="64" s="1"/>
  <c r="D124" i="64" s="1"/>
  <c r="D125" i="64" s="1"/>
  <c r="D126" i="64" s="1"/>
  <c r="D127" i="64" s="1"/>
  <c r="D128" i="64" s="1"/>
  <c r="D129" i="64" s="1"/>
  <c r="D130" i="64" s="1"/>
  <c r="H380" i="57"/>
  <c r="G1853" i="55" s="1"/>
  <c r="G1854" i="55" s="1"/>
  <c r="G291" i="53" s="1"/>
  <c r="G292" i="53" s="1"/>
  <c r="M372" i="55"/>
  <c r="H38" i="56"/>
  <c r="N38" i="56"/>
  <c r="P22" i="52"/>
  <c r="X22" i="52" s="1"/>
  <c r="Z22" i="52" s="1"/>
  <c r="X33" i="45"/>
  <c r="W11" i="62"/>
  <c r="W17" i="62"/>
  <c r="H19" i="52"/>
  <c r="M24" i="55"/>
  <c r="M150" i="55"/>
  <c r="R145" i="60"/>
  <c r="P11" i="59"/>
  <c r="H22" i="54"/>
  <c r="R19" i="52"/>
  <c r="R38" i="56"/>
  <c r="M282" i="53"/>
  <c r="N206" i="57"/>
  <c r="N55" i="58"/>
  <c r="AA54" i="58"/>
  <c r="AA37" i="56"/>
  <c r="AA58" i="58"/>
  <c r="Y1642" i="55"/>
  <c r="AA282" i="53"/>
  <c r="Z110" i="53"/>
  <c r="U275" i="53"/>
  <c r="X26" i="61"/>
  <c r="N173" i="57"/>
  <c r="N16" i="57"/>
  <c r="G379" i="57"/>
  <c r="G380" i="57" s="1"/>
  <c r="F1853" i="55" s="1"/>
  <c r="F1854" i="55" s="1"/>
  <c r="F291" i="53" s="1"/>
  <c r="F7" i="49"/>
  <c r="M145" i="60"/>
  <c r="P685" i="59"/>
  <c r="AA66" i="53"/>
  <c r="X37" i="45"/>
  <c r="M291" i="55"/>
  <c r="M864" i="55"/>
  <c r="Q5" i="54"/>
  <c r="Q5" i="52"/>
  <c r="V1642" i="55"/>
  <c r="P377" i="59"/>
  <c r="X1715" i="55"/>
  <c r="X1642" i="55"/>
  <c r="M66" i="53"/>
  <c r="Z1642" i="55"/>
  <c r="Y66" i="53"/>
  <c r="X224" i="53"/>
  <c r="U1845" i="55"/>
  <c r="W110" i="53"/>
  <c r="P68" i="59"/>
  <c r="V1845" i="55"/>
  <c r="U1642" i="55"/>
  <c r="W1642" i="55"/>
  <c r="M1642" i="55"/>
  <c r="X110" i="53"/>
  <c r="Z63" i="62"/>
  <c r="P608" i="59"/>
  <c r="M1845" i="55"/>
  <c r="X66" i="53"/>
  <c r="Y192" i="53"/>
  <c r="W1845" i="55"/>
  <c r="X192" i="53"/>
  <c r="U66" i="53"/>
  <c r="V110" i="53"/>
  <c r="AA144" i="60"/>
  <c r="Z1845" i="55"/>
  <c r="U110" i="53"/>
  <c r="M192" i="53"/>
  <c r="T110" i="53"/>
  <c r="Y110" i="53"/>
  <c r="T1642" i="55"/>
  <c r="V66" i="53"/>
  <c r="N294" i="57"/>
  <c r="Z224" i="53"/>
  <c r="M118" i="55"/>
  <c r="W66" i="53"/>
  <c r="X35" i="45"/>
  <c r="AA1642" i="55"/>
  <c r="Y1845" i="55"/>
  <c r="M74" i="55"/>
  <c r="F380" i="57"/>
  <c r="E1853" i="55" s="1"/>
  <c r="E1854" i="55" s="1"/>
  <c r="E291" i="53" s="1"/>
  <c r="E292" i="53" s="1"/>
  <c r="X31" i="45"/>
  <c r="X27" i="45"/>
  <c r="X32" i="45"/>
  <c r="L1007" i="51"/>
  <c r="M819" i="51"/>
  <c r="M119" i="51"/>
  <c r="H1015" i="51"/>
  <c r="I1015" i="51" s="1"/>
  <c r="L1015" i="51" s="1"/>
  <c r="C15" i="49"/>
  <c r="L31" i="51"/>
  <c r="L151" i="51" s="1"/>
  <c r="M215" i="51"/>
  <c r="J1015" i="51"/>
  <c r="M275" i="53"/>
  <c r="Q3" i="58"/>
  <c r="Q3" i="56"/>
  <c r="Q3" i="54"/>
  <c r="Q3" i="52"/>
  <c r="W1715" i="55"/>
  <c r="L1847" i="55"/>
  <c r="H1852" i="55" s="1"/>
  <c r="T275" i="53"/>
  <c r="P58" i="58"/>
  <c r="X58" i="58" s="1"/>
  <c r="AA1715" i="55"/>
  <c r="V275" i="53"/>
  <c r="Y224" i="53"/>
  <c r="K3" i="56"/>
  <c r="K3" i="58"/>
  <c r="K3" i="52"/>
  <c r="K3" i="54"/>
  <c r="U1715" i="55"/>
  <c r="X275" i="53"/>
  <c r="G2" i="60"/>
  <c r="G145" i="60" s="1"/>
  <c r="G2" i="58"/>
  <c r="G2" i="56"/>
  <c r="D2" i="49"/>
  <c r="G2" i="52"/>
  <c r="G2" i="54"/>
  <c r="J691" i="59"/>
  <c r="M373" i="57"/>
  <c r="I378" i="57" s="1"/>
  <c r="M171" i="51"/>
  <c r="N163" i="51"/>
  <c r="N35" i="51"/>
  <c r="M38" i="51"/>
  <c r="Y275" i="53"/>
  <c r="AA192" i="53"/>
  <c r="M1715" i="55"/>
  <c r="X3" i="60"/>
  <c r="K2" i="58"/>
  <c r="K2" i="56"/>
  <c r="K2" i="60"/>
  <c r="K145" i="60" s="1"/>
  <c r="K2" i="52"/>
  <c r="K2" i="54"/>
  <c r="P37" i="56"/>
  <c r="X5" i="56"/>
  <c r="F9" i="49"/>
  <c r="M110" i="53"/>
  <c r="H1010" i="51"/>
  <c r="Z275" i="53"/>
  <c r="Y541" i="55"/>
  <c r="X541" i="55"/>
  <c r="W541" i="55"/>
  <c r="V541" i="55"/>
  <c r="U541" i="55"/>
  <c r="T541" i="55"/>
  <c r="Z541" i="55"/>
  <c r="AA541" i="55"/>
  <c r="V864" i="55"/>
  <c r="AA864" i="55"/>
  <c r="Z864" i="55"/>
  <c r="Y864" i="55"/>
  <c r="X864" i="55"/>
  <c r="W864" i="55"/>
  <c r="U864" i="55"/>
  <c r="T864" i="55"/>
  <c r="M150" i="51"/>
  <c r="N141" i="51"/>
  <c r="N28" i="51"/>
  <c r="M31" i="51"/>
  <c r="O4" i="56"/>
  <c r="O4" i="52"/>
  <c r="O4" i="54"/>
  <c r="L285" i="53"/>
  <c r="H290" i="53" s="1"/>
  <c r="AA275" i="53"/>
  <c r="M339" i="55"/>
  <c r="Q4" i="56"/>
  <c r="Q4" i="52"/>
  <c r="Q4" i="54"/>
  <c r="M140" i="51"/>
  <c r="P17" i="52"/>
  <c r="X17" i="52" s="1"/>
  <c r="X14" i="52"/>
  <c r="P18" i="52"/>
  <c r="AA110" i="53"/>
  <c r="Z192" i="53"/>
  <c r="U282" i="53"/>
  <c r="AA18" i="52"/>
  <c r="L22" i="51"/>
  <c r="M19" i="51"/>
  <c r="M22" i="51" s="1"/>
  <c r="O3" i="58"/>
  <c r="O3" i="56"/>
  <c r="O3" i="54"/>
  <c r="O3" i="52"/>
  <c r="X17" i="61"/>
  <c r="P31" i="61"/>
  <c r="N369" i="51"/>
  <c r="T282" i="53"/>
  <c r="N218" i="51"/>
  <c r="G5" i="54"/>
  <c r="G5" i="52"/>
  <c r="D8" i="49"/>
  <c r="Z66" i="53"/>
  <c r="AA224" i="53"/>
  <c r="D10" i="49"/>
  <c r="G6" i="52"/>
  <c r="O2" i="56"/>
  <c r="O2" i="58"/>
  <c r="O2" i="60"/>
  <c r="O145" i="60" s="1"/>
  <c r="O2" i="52"/>
  <c r="O2" i="54"/>
  <c r="F11" i="49"/>
  <c r="Z1715" i="55"/>
  <c r="J692" i="59"/>
  <c r="G7" i="49" s="1"/>
  <c r="D694" i="59"/>
  <c r="I379" i="57"/>
  <c r="C7" i="49"/>
  <c r="P54" i="58"/>
  <c r="X4" i="58"/>
  <c r="M541" i="55"/>
  <c r="W282" i="53"/>
  <c r="W275" i="53"/>
  <c r="M224" i="53"/>
  <c r="K4" i="56"/>
  <c r="K4" i="54"/>
  <c r="K4" i="52"/>
  <c r="M3" i="58"/>
  <c r="M55" i="58" s="1"/>
  <c r="M3" i="56"/>
  <c r="M38" i="56" s="1"/>
  <c r="M3" i="54"/>
  <c r="M3" i="52"/>
  <c r="V282" i="53"/>
  <c r="P25" i="54"/>
  <c r="X25" i="54" s="1"/>
  <c r="Z25" i="54" s="1"/>
  <c r="P21" i="54"/>
  <c r="Z21" i="54" s="1"/>
  <c r="X7" i="54"/>
  <c r="T1845" i="55"/>
  <c r="T224" i="53"/>
  <c r="X282" i="53"/>
  <c r="L145" i="60"/>
  <c r="L144" i="60"/>
  <c r="F3" i="49" s="1"/>
  <c r="Y282" i="53"/>
  <c r="E1017" i="51"/>
  <c r="T192" i="53"/>
  <c r="M26" i="51"/>
  <c r="G3" i="56"/>
  <c r="G3" i="58"/>
  <c r="G3" i="52"/>
  <c r="G3" i="54"/>
  <c r="D3" i="49"/>
  <c r="X6" i="56"/>
  <c r="P41" i="56"/>
  <c r="X41" i="56" s="1"/>
  <c r="Z41" i="56" s="1"/>
  <c r="Q2" i="58"/>
  <c r="Q2" i="56"/>
  <c r="Q2" i="54"/>
  <c r="Q2" i="52"/>
  <c r="Y1715" i="55"/>
  <c r="U224" i="53"/>
  <c r="Z282" i="53"/>
  <c r="U192" i="53"/>
  <c r="X3" i="61"/>
  <c r="P32" i="61"/>
  <c r="P30" i="61"/>
  <c r="O5" i="54"/>
  <c r="O5" i="52"/>
  <c r="AA1845" i="55"/>
  <c r="T1715" i="55"/>
  <c r="G4" i="56"/>
  <c r="G4" i="54"/>
  <c r="D5" i="49"/>
  <c r="G4" i="52"/>
  <c r="N371" i="57"/>
  <c r="V224" i="53"/>
  <c r="M34" i="51"/>
  <c r="N33" i="51"/>
  <c r="V192" i="53"/>
  <c r="N126" i="57"/>
  <c r="P103" i="60"/>
  <c r="X103" i="60" s="1"/>
  <c r="W2" i="62"/>
  <c r="P63" i="62"/>
  <c r="X1845" i="55"/>
  <c r="V1715" i="55"/>
  <c r="T66" i="53"/>
  <c r="W224" i="53"/>
  <c r="W192" i="53"/>
  <c r="Z24" i="45"/>
  <c r="Y24" i="45"/>
  <c r="O24" i="45" s="1"/>
  <c r="Q24" i="45" s="1"/>
  <c r="U24" i="45"/>
  <c r="K24" i="45"/>
  <c r="G24" i="45"/>
  <c r="AA24" i="45" s="1"/>
  <c r="D24" i="45"/>
  <c r="Z22" i="45"/>
  <c r="Y22" i="45"/>
  <c r="O22" i="45" s="1"/>
  <c r="Q22" i="45" s="1"/>
  <c r="U22" i="45"/>
  <c r="K22" i="45"/>
  <c r="G22" i="45"/>
  <c r="AA22" i="45" s="1"/>
  <c r="D22" i="45"/>
  <c r="Z23" i="45"/>
  <c r="Y23" i="45"/>
  <c r="O23" i="45" s="1"/>
  <c r="Q23" i="45" s="1"/>
  <c r="U23" i="45"/>
  <c r="K23" i="45"/>
  <c r="G23" i="45"/>
  <c r="AA23" i="45" s="1"/>
  <c r="D23" i="45"/>
  <c r="Z21" i="45"/>
  <c r="Y21" i="45"/>
  <c r="O21" i="45" s="1"/>
  <c r="Q21" i="45" s="1"/>
  <c r="U21" i="45"/>
  <c r="K21" i="45"/>
  <c r="G21" i="45"/>
  <c r="AA21" i="45" s="1"/>
  <c r="D21" i="45"/>
  <c r="D131" i="64" l="1"/>
  <c r="D132" i="64" s="1"/>
  <c r="D133" i="64" s="1"/>
  <c r="D134" i="64" s="1"/>
  <c r="D135" i="64" s="1"/>
  <c r="D136" i="64" s="1"/>
  <c r="D137" i="64" s="1"/>
  <c r="D138" i="64" s="1"/>
  <c r="D139" i="64" s="1"/>
  <c r="D140" i="64" s="1"/>
  <c r="D141" i="64" s="1"/>
  <c r="D142" i="64" s="1"/>
  <c r="D143" i="64" s="1"/>
  <c r="D144" i="64" s="1"/>
  <c r="D145" i="64" s="1"/>
  <c r="D146" i="64" s="1"/>
  <c r="D147" i="64" s="1"/>
  <c r="D148" i="64" s="1"/>
  <c r="D149" i="64" s="1"/>
  <c r="D150" i="64" s="1"/>
  <c r="D151" i="64" s="1"/>
  <c r="D152" i="64" s="1"/>
  <c r="D153" i="64" s="1"/>
  <c r="D154" i="64" s="1"/>
  <c r="D155" i="64" s="1"/>
  <c r="D156" i="64" s="1"/>
  <c r="D157" i="64" s="1"/>
  <c r="D158" i="64" s="1"/>
  <c r="D159" i="64" s="1"/>
  <c r="D160" i="64" s="1"/>
  <c r="D161" i="64" s="1"/>
  <c r="D162" i="64" s="1"/>
  <c r="D163" i="64" s="1"/>
  <c r="D164" i="64" s="1"/>
  <c r="D165" i="64" s="1"/>
  <c r="D166" i="64" s="1"/>
  <c r="D167" i="64" s="1"/>
  <c r="D168" i="64" s="1"/>
  <c r="D169" i="64" s="1"/>
  <c r="D170" i="64" s="1"/>
  <c r="D171" i="64" s="1"/>
  <c r="D172" i="64" s="1"/>
  <c r="D173" i="64" s="1"/>
  <c r="D174" i="64" s="1"/>
  <c r="D175" i="64" s="1"/>
  <c r="D176" i="64" s="1"/>
  <c r="D177" i="64" s="1"/>
  <c r="D178" i="64" s="1"/>
  <c r="D179" i="64" s="1"/>
  <c r="D180" i="64" s="1"/>
  <c r="D181" i="64" s="1"/>
  <c r="D182" i="64" s="1"/>
  <c r="D183" i="64" s="1"/>
  <c r="D184" i="64" s="1"/>
  <c r="D185" i="64" s="1"/>
  <c r="D186" i="64" s="1"/>
  <c r="D187" i="64" s="1"/>
  <c r="D188" i="64" s="1"/>
  <c r="D189" i="64" s="1"/>
  <c r="D190" i="64" s="1"/>
  <c r="D191" i="64" s="1"/>
  <c r="D192" i="64" s="1"/>
  <c r="D193" i="64" s="1"/>
  <c r="D194" i="64" s="1"/>
  <c r="D195" i="64" s="1"/>
  <c r="D196" i="64" s="1"/>
  <c r="D197" i="64" s="1"/>
  <c r="D198" i="64" s="1"/>
  <c r="D199" i="64" s="1"/>
  <c r="D200" i="64" s="1"/>
  <c r="D201" i="64" s="1"/>
  <c r="D202" i="64" s="1"/>
  <c r="D203" i="64" s="1"/>
  <c r="D204" i="64" s="1"/>
  <c r="D205" i="64" s="1"/>
  <c r="D206" i="64" s="1"/>
  <c r="D207" i="64" s="1"/>
  <c r="D208" i="64" s="1"/>
  <c r="D209" i="64" s="1"/>
  <c r="D210" i="64" s="1"/>
  <c r="D211" i="64" s="1"/>
  <c r="D212" i="64" s="1"/>
  <c r="D213" i="64" s="1"/>
  <c r="D214" i="64" s="1"/>
  <c r="D215" i="64" s="1"/>
  <c r="D216" i="64" s="1"/>
  <c r="D217" i="64" s="1"/>
  <c r="D218" i="64" s="1"/>
  <c r="D219" i="64" s="1"/>
  <c r="D220" i="64" s="1"/>
  <c r="D221" i="64" s="1"/>
  <c r="D222" i="64" s="1"/>
  <c r="D223" i="64" s="1"/>
  <c r="D224" i="64" s="1"/>
  <c r="D225" i="64" s="1"/>
  <c r="D226" i="64" s="1"/>
  <c r="D227" i="64" s="1"/>
  <c r="D228" i="64" s="1"/>
  <c r="D229" i="64" s="1"/>
  <c r="D230" i="64" s="1"/>
  <c r="D231" i="64" s="1"/>
  <c r="D232" i="64" s="1"/>
  <c r="D233" i="64" s="1"/>
  <c r="D234" i="64" s="1"/>
  <c r="D235" i="64" s="1"/>
  <c r="D236" i="64" s="1"/>
  <c r="D237" i="64" s="1"/>
  <c r="D238" i="64" s="1"/>
  <c r="D239" i="64" s="1"/>
  <c r="D240" i="64" s="1"/>
  <c r="D241" i="64" s="1"/>
  <c r="D242" i="64" s="1"/>
  <c r="D243" i="64" s="1"/>
  <c r="D244" i="64" s="1"/>
  <c r="D245" i="64" s="1"/>
  <c r="D246" i="64" s="1"/>
  <c r="D247" i="64" s="1"/>
  <c r="D248" i="64" s="1"/>
  <c r="D249" i="64" s="1"/>
  <c r="D250" i="64" s="1"/>
  <c r="D251" i="64" s="1"/>
  <c r="D252" i="64" s="1"/>
  <c r="D253" i="64" s="1"/>
  <c r="D254" i="64" s="1"/>
  <c r="D255" i="64" s="1"/>
  <c r="D256" i="64" s="1"/>
  <c r="D257" i="64" s="1"/>
  <c r="D258" i="64" s="1"/>
  <c r="D259" i="64" s="1"/>
  <c r="D260" i="64" s="1"/>
  <c r="D261" i="64" s="1"/>
  <c r="D262" i="64" s="1"/>
  <c r="D263" i="64" s="1"/>
  <c r="D264" i="64" s="1"/>
  <c r="D265" i="64" s="1"/>
  <c r="D266" i="64" s="1"/>
  <c r="D267" i="64" s="1"/>
  <c r="D268" i="64" s="1"/>
  <c r="D269" i="64" s="1"/>
  <c r="D270" i="64" s="1"/>
  <c r="D271" i="64" s="1"/>
  <c r="D272" i="64" s="1"/>
  <c r="D273" i="64" s="1"/>
  <c r="D274" i="64" s="1"/>
  <c r="D275" i="64" s="1"/>
  <c r="D276" i="64" s="1"/>
  <c r="D277" i="64" s="1"/>
  <c r="D278" i="64" s="1"/>
  <c r="D279" i="64" s="1"/>
  <c r="D280" i="64" s="1"/>
  <c r="D281" i="64" s="1"/>
  <c r="D282" i="64" s="1"/>
  <c r="D283" i="64" s="1"/>
  <c r="D284" i="64" s="1"/>
  <c r="D285" i="64" s="1"/>
  <c r="D286" i="64" s="1"/>
  <c r="D287" i="64" s="1"/>
  <c r="D288" i="64" s="1"/>
  <c r="D289" i="64" s="1"/>
  <c r="D290" i="64" s="1"/>
  <c r="D291" i="64" s="1"/>
  <c r="D292" i="64" s="1"/>
  <c r="D293" i="64" s="1"/>
  <c r="D294" i="64" s="1"/>
  <c r="D295" i="64" s="1"/>
  <c r="D296" i="64" s="1"/>
  <c r="D297" i="64" s="1"/>
  <c r="D298" i="64" s="1"/>
  <c r="D299" i="64" s="1"/>
  <c r="D300" i="64" s="1"/>
  <c r="D301" i="64" s="1"/>
  <c r="D302" i="64" s="1"/>
  <c r="D303" i="64" s="1"/>
  <c r="D304" i="64" s="1"/>
  <c r="D305" i="64" s="1"/>
  <c r="D306" i="64" s="1"/>
  <c r="D307" i="64" s="1"/>
  <c r="D308" i="64" s="1"/>
  <c r="D309" i="64" s="1"/>
  <c r="D310" i="64" s="1"/>
  <c r="D311" i="64" s="1"/>
  <c r="D312" i="64" s="1"/>
  <c r="D313" i="64" s="1"/>
  <c r="D314" i="64" s="1"/>
  <c r="D315" i="64" s="1"/>
  <c r="D316" i="64" s="1"/>
  <c r="D317" i="64" s="1"/>
  <c r="D318" i="64" s="1"/>
  <c r="D319" i="64" s="1"/>
  <c r="D320" i="64" s="1"/>
  <c r="D321" i="64" s="1"/>
  <c r="D322" i="64" s="1"/>
  <c r="D323" i="64" s="1"/>
  <c r="D324" i="64" s="1"/>
  <c r="D325" i="64" s="1"/>
  <c r="D326" i="64" s="1"/>
  <c r="D327" i="64" s="1"/>
  <c r="D328" i="64" s="1"/>
  <c r="D329" i="64" s="1"/>
  <c r="D330" i="64" s="1"/>
  <c r="D331" i="64" s="1"/>
  <c r="D332" i="64" s="1"/>
  <c r="D333" i="64" s="1"/>
  <c r="D334" i="64" s="1"/>
  <c r="D335" i="64" s="1"/>
  <c r="D336" i="64" s="1"/>
  <c r="D337" i="64" s="1"/>
  <c r="D338" i="64" s="1"/>
  <c r="D339" i="64" s="1"/>
  <c r="D340" i="64" s="1"/>
  <c r="D341" i="64" s="1"/>
  <c r="D342" i="64" s="1"/>
  <c r="D343" i="64" s="1"/>
  <c r="D344" i="64" s="1"/>
  <c r="D345" i="64" s="1"/>
  <c r="D346" i="64" s="1"/>
  <c r="D347" i="64" s="1"/>
  <c r="D348" i="64" s="1"/>
  <c r="D349" i="64" s="1"/>
  <c r="D350" i="64" s="1"/>
  <c r="D351" i="64" s="1"/>
  <c r="D352" i="64" s="1"/>
  <c r="D353" i="64" s="1"/>
  <c r="D354" i="64" s="1"/>
  <c r="D355" i="64" s="1"/>
  <c r="D356" i="64" s="1"/>
  <c r="D357" i="64" s="1"/>
  <c r="D358" i="64" s="1"/>
  <c r="D359" i="64" s="1"/>
  <c r="D360" i="64" s="1"/>
  <c r="D361" i="64" s="1"/>
  <c r="D362" i="64" s="1"/>
  <c r="D363" i="64" s="1"/>
  <c r="D364" i="64" s="1"/>
  <c r="D365" i="64" s="1"/>
  <c r="D366" i="64" s="1"/>
  <c r="D367" i="64" s="1"/>
  <c r="D368" i="64" s="1"/>
  <c r="D369" i="64" s="1"/>
  <c r="D370" i="64" s="1"/>
  <c r="D371" i="64" s="1"/>
  <c r="D372" i="64" s="1"/>
  <c r="D373" i="64" s="1"/>
  <c r="D374" i="64" s="1"/>
  <c r="D375" i="64" s="1"/>
  <c r="D376" i="64" s="1"/>
  <c r="D377" i="64" s="1"/>
  <c r="D378" i="64" s="1"/>
  <c r="D379" i="64" s="1"/>
  <c r="D380" i="64" s="1"/>
  <c r="D381" i="64" s="1"/>
  <c r="D382" i="64" s="1"/>
  <c r="D383" i="64" s="1"/>
  <c r="D384" i="64" s="1"/>
  <c r="D385" i="64" s="1"/>
  <c r="D386" i="64" s="1"/>
  <c r="D387" i="64" s="1"/>
  <c r="D388" i="64" s="1"/>
  <c r="D389" i="64" s="1"/>
  <c r="D390" i="64" s="1"/>
  <c r="D391" i="64" s="1"/>
  <c r="D392" i="64" s="1"/>
  <c r="D393" i="64" s="1"/>
  <c r="D394" i="64" s="1"/>
  <c r="D395" i="64" s="1"/>
  <c r="D396" i="64" s="1"/>
  <c r="D397" i="64" s="1"/>
  <c r="D398" i="64" s="1"/>
  <c r="D399" i="64" s="1"/>
  <c r="D400" i="64" s="1"/>
  <c r="D401" i="64" s="1"/>
  <c r="D402" i="64" s="1"/>
  <c r="D403" i="64" s="1"/>
  <c r="D404" i="64" s="1"/>
  <c r="D405" i="64" s="1"/>
  <c r="D406" i="64" s="1"/>
  <c r="D407" i="64" s="1"/>
  <c r="D408" i="64" s="1"/>
  <c r="D409" i="64" s="1"/>
  <c r="D410" i="64" s="1"/>
  <c r="D411" i="64" s="1"/>
  <c r="D412" i="64" s="1"/>
  <c r="D413" i="64" s="1"/>
  <c r="D414" i="64" s="1"/>
  <c r="D415" i="64" s="1"/>
  <c r="D416" i="64" s="1"/>
  <c r="D417" i="64" s="1"/>
  <c r="D418" i="64" s="1"/>
  <c r="D419" i="64" s="1"/>
  <c r="D420" i="64" s="1"/>
  <c r="D421" i="64" s="1"/>
  <c r="D422" i="64" s="1"/>
  <c r="D423" i="64" s="1"/>
  <c r="D424" i="64" s="1"/>
  <c r="D425" i="64" s="1"/>
  <c r="D426" i="64" s="1"/>
  <c r="D427" i="64" s="1"/>
  <c r="D428" i="64" s="1"/>
  <c r="D429" i="64" s="1"/>
  <c r="D430" i="64" s="1"/>
  <c r="D431" i="64" s="1"/>
  <c r="D432" i="64" s="1"/>
  <c r="D433" i="64" s="1"/>
  <c r="D434" i="64" s="1"/>
  <c r="D435" i="64" s="1"/>
  <c r="D436" i="64" s="1"/>
  <c r="D437" i="64" s="1"/>
  <c r="D438" i="64" s="1"/>
  <c r="D439" i="64" s="1"/>
  <c r="D440" i="64" s="1"/>
  <c r="D441" i="64" s="1"/>
  <c r="D442" i="64" s="1"/>
  <c r="D443" i="64" s="1"/>
  <c r="D444" i="64" s="1"/>
  <c r="D445" i="64" s="1"/>
  <c r="D446" i="64" s="1"/>
  <c r="D447" i="64" s="1"/>
  <c r="D448" i="64" s="1"/>
  <c r="D449" i="64" s="1"/>
  <c r="D450" i="64" s="1"/>
  <c r="D451" i="64" s="1"/>
  <c r="D452" i="64" s="1"/>
  <c r="D453" i="64" s="1"/>
  <c r="D454" i="64" s="1"/>
  <c r="D455" i="64" s="1"/>
  <c r="D456" i="64" s="1"/>
  <c r="D457" i="64" s="1"/>
  <c r="D458" i="64" s="1"/>
  <c r="D459" i="64" s="1"/>
  <c r="D460" i="64" s="1"/>
  <c r="D461" i="64" s="1"/>
  <c r="D462" i="64" s="1"/>
  <c r="D463" i="64" s="1"/>
  <c r="D464" i="64" s="1"/>
  <c r="D465" i="64" s="1"/>
  <c r="D466" i="64" s="1"/>
  <c r="D467" i="64" s="1"/>
  <c r="D468" i="64" s="1"/>
  <c r="D469" i="64" s="1"/>
  <c r="D470" i="64" s="1"/>
  <c r="D471" i="64" s="1"/>
  <c r="D472" i="64" s="1"/>
  <c r="D473" i="64" s="1"/>
  <c r="D474" i="64" s="1"/>
  <c r="D475" i="64" s="1"/>
  <c r="D476" i="64" s="1"/>
  <c r="D477" i="64" s="1"/>
  <c r="D478" i="64" s="1"/>
  <c r="D479" i="64" s="1"/>
  <c r="D480" i="64" s="1"/>
  <c r="D481" i="64" s="1"/>
  <c r="D482" i="64" s="1"/>
  <c r="D483" i="64" s="1"/>
  <c r="D484" i="64" s="1"/>
  <c r="D485" i="64" s="1"/>
  <c r="D486" i="64" s="1"/>
  <c r="D487" i="64" s="1"/>
  <c r="D488" i="64" s="1"/>
  <c r="D489" i="64" s="1"/>
  <c r="D490" i="64" s="1"/>
  <c r="D491" i="64" s="1"/>
  <c r="D492" i="64" s="1"/>
  <c r="D493" i="64" s="1"/>
  <c r="D494" i="64" s="1"/>
  <c r="D495" i="64" s="1"/>
  <c r="D496" i="64" s="1"/>
  <c r="D497" i="64" s="1"/>
  <c r="D498" i="64" s="1"/>
  <c r="D499" i="64" s="1"/>
  <c r="D500" i="64" s="1"/>
  <c r="D501" i="64" s="1"/>
  <c r="D502" i="64" s="1"/>
  <c r="D503" i="64" s="1"/>
  <c r="D504" i="64" s="1"/>
  <c r="D505" i="64" s="1"/>
  <c r="D506" i="64" s="1"/>
  <c r="D507" i="64" s="1"/>
  <c r="D508" i="64" s="1"/>
  <c r="D509" i="64" s="1"/>
  <c r="D510" i="64" s="1"/>
  <c r="D511" i="64" s="1"/>
  <c r="D512" i="64" s="1"/>
  <c r="D513" i="64" s="1"/>
  <c r="D514" i="64" s="1"/>
  <c r="D515" i="64" s="1"/>
  <c r="D516" i="64" s="1"/>
  <c r="D517" i="64" s="1"/>
  <c r="D518" i="64" s="1"/>
  <c r="D519" i="64" s="1"/>
  <c r="D520" i="64" s="1"/>
  <c r="D521" i="64" s="1"/>
  <c r="D522" i="64" s="1"/>
  <c r="D523" i="64" s="1"/>
  <c r="D524" i="64" s="1"/>
  <c r="D525" i="64" s="1"/>
  <c r="D526" i="64" s="1"/>
  <c r="D527" i="64" s="1"/>
  <c r="D528" i="64" s="1"/>
  <c r="D529" i="64" s="1"/>
  <c r="D530" i="64" s="1"/>
  <c r="D531" i="64" s="1"/>
  <c r="D532" i="64" s="1"/>
  <c r="D533" i="64" s="1"/>
  <c r="D534" i="64" s="1"/>
  <c r="D535" i="64" s="1"/>
  <c r="D536" i="64" s="1"/>
  <c r="D537" i="64" s="1"/>
  <c r="D538" i="64" s="1"/>
  <c r="D539" i="64" s="1"/>
  <c r="D540" i="64" s="1"/>
  <c r="D541" i="64" s="1"/>
  <c r="D542" i="64" s="1"/>
  <c r="D543" i="64" s="1"/>
  <c r="D544" i="64" s="1"/>
  <c r="D545" i="64" s="1"/>
  <c r="D546" i="64" s="1"/>
  <c r="D547" i="64" s="1"/>
  <c r="D548" i="64" s="1"/>
  <c r="D549" i="64" s="1"/>
  <c r="D550" i="64" s="1"/>
  <c r="D551" i="64" s="1"/>
  <c r="D552" i="64" s="1"/>
  <c r="D553" i="64" s="1"/>
  <c r="D554" i="64" s="1"/>
  <c r="D555" i="64" s="1"/>
  <c r="D556" i="64" s="1"/>
  <c r="D557" i="64" s="1"/>
  <c r="D558" i="64" s="1"/>
  <c r="D559" i="64" s="1"/>
  <c r="D560" i="64" s="1"/>
  <c r="D561" i="64" s="1"/>
  <c r="D562" i="64" s="1"/>
  <c r="D563" i="64" s="1"/>
  <c r="D564" i="64" s="1"/>
  <c r="D565" i="64" s="1"/>
  <c r="D566" i="64" s="1"/>
  <c r="D567" i="64" s="1"/>
  <c r="D568" i="64" s="1"/>
  <c r="D569" i="64" s="1"/>
  <c r="D570" i="64" s="1"/>
  <c r="D571" i="64" s="1"/>
  <c r="D572" i="64" s="1"/>
  <c r="D573" i="64" s="1"/>
  <c r="D574" i="64" s="1"/>
  <c r="D575" i="64" s="1"/>
  <c r="D576" i="64" s="1"/>
  <c r="D577" i="64" s="1"/>
  <c r="D578" i="64" s="1"/>
  <c r="D579" i="64" s="1"/>
  <c r="D580" i="64" s="1"/>
  <c r="D581" i="64" s="1"/>
  <c r="D582" i="64" s="1"/>
  <c r="D583" i="64" s="1"/>
  <c r="D584" i="64" s="1"/>
  <c r="D585" i="64" s="1"/>
  <c r="D586" i="64" s="1"/>
  <c r="D587" i="64" s="1"/>
  <c r="D588" i="64" s="1"/>
  <c r="D589" i="64" s="1"/>
  <c r="D590" i="64" s="1"/>
  <c r="D591" i="64" s="1"/>
  <c r="D592" i="64" s="1"/>
  <c r="D593" i="64" s="1"/>
  <c r="D594" i="64" s="1"/>
  <c r="D595" i="64" s="1"/>
  <c r="D596" i="64" s="1"/>
  <c r="D597" i="64" s="1"/>
  <c r="D598" i="64" s="1"/>
  <c r="D599" i="64" s="1"/>
  <c r="D600" i="64" s="1"/>
  <c r="D601" i="64" s="1"/>
  <c r="D602" i="64" s="1"/>
  <c r="D603" i="64" s="1"/>
  <c r="D604" i="64" s="1"/>
  <c r="D605" i="64" s="1"/>
  <c r="D606" i="64" s="1"/>
  <c r="D607" i="64" s="1"/>
  <c r="D608" i="64" s="1"/>
  <c r="D609" i="64" s="1"/>
  <c r="D610" i="64" s="1"/>
  <c r="D611" i="64" s="1"/>
  <c r="D612" i="64" s="1"/>
  <c r="D613" i="64" s="1"/>
  <c r="D614" i="64" s="1"/>
  <c r="D615" i="64" s="1"/>
  <c r="D616" i="64" s="1"/>
  <c r="D617" i="64" s="1"/>
  <c r="D618" i="64" s="1"/>
  <c r="D619" i="64" s="1"/>
  <c r="D620" i="64" s="1"/>
  <c r="D621" i="64" s="1"/>
  <c r="D622" i="64" s="1"/>
  <c r="D623" i="64" s="1"/>
  <c r="D624" i="64" s="1"/>
  <c r="D625" i="64" s="1"/>
  <c r="D626" i="64" s="1"/>
  <c r="D627" i="64" s="1"/>
  <c r="D628" i="64" s="1"/>
  <c r="D629" i="64" s="1"/>
  <c r="D630" i="64" s="1"/>
  <c r="D631" i="64" s="1"/>
  <c r="D632" i="64" s="1"/>
  <c r="D633" i="64" s="1"/>
  <c r="D634" i="64" s="1"/>
  <c r="D635" i="64" s="1"/>
  <c r="D636" i="64" s="1"/>
  <c r="D637" i="64" s="1"/>
  <c r="D638" i="64" s="1"/>
  <c r="D639" i="64" s="1"/>
  <c r="D640" i="64" s="1"/>
  <c r="D641" i="64" s="1"/>
  <c r="D642" i="64" s="1"/>
  <c r="D643" i="64" s="1"/>
  <c r="D644" i="64" s="1"/>
  <c r="D645" i="64" s="1"/>
  <c r="D646" i="64" s="1"/>
  <c r="D647" i="64" s="1"/>
  <c r="D648" i="64" s="1"/>
  <c r="D649" i="64" s="1"/>
  <c r="D650" i="64" s="1"/>
  <c r="D651" i="64" s="1"/>
  <c r="D652" i="64" s="1"/>
  <c r="D653" i="64" s="1"/>
  <c r="D654" i="64" s="1"/>
  <c r="D655" i="64" s="1"/>
  <c r="D658" i="64" s="1"/>
  <c r="O127" i="63" s="1"/>
  <c r="O132" i="63" s="1"/>
  <c r="K55" i="58"/>
  <c r="K5" i="54" s="1"/>
  <c r="K22" i="54" s="1"/>
  <c r="Z54" i="58"/>
  <c r="I5" i="49" s="1"/>
  <c r="AA145" i="60"/>
  <c r="AA55" i="58" s="1"/>
  <c r="AA22" i="54" s="1"/>
  <c r="N5" i="54"/>
  <c r="N22" i="54" s="1"/>
  <c r="N5" i="52"/>
  <c r="N19" i="52" s="1"/>
  <c r="Z37" i="56"/>
  <c r="I8" i="49" s="1"/>
  <c r="M1847" i="55"/>
  <c r="P144" i="60"/>
  <c r="Z144" i="60" s="1"/>
  <c r="I3" i="49" s="1"/>
  <c r="Z17" i="52"/>
  <c r="G19" i="52"/>
  <c r="N373" i="57"/>
  <c r="O55" i="58"/>
  <c r="G22" i="54"/>
  <c r="M285" i="53"/>
  <c r="M1007" i="51"/>
  <c r="H1012" i="51"/>
  <c r="C18" i="49"/>
  <c r="H1014" i="51"/>
  <c r="C16" i="49"/>
  <c r="H1013" i="51"/>
  <c r="C17" i="49"/>
  <c r="M151" i="51"/>
  <c r="I10" i="49"/>
  <c r="M379" i="57"/>
  <c r="I7" i="49"/>
  <c r="O22" i="54"/>
  <c r="G38" i="56"/>
  <c r="I1851" i="55"/>
  <c r="L1851" i="55" s="1"/>
  <c r="I289" i="53"/>
  <c r="L289" i="53" s="1"/>
  <c r="C11" i="49"/>
  <c r="M5" i="54"/>
  <c r="M22" i="54" s="1"/>
  <c r="M5" i="52"/>
  <c r="M19" i="52" s="1"/>
  <c r="K38" i="56"/>
  <c r="G55" i="58"/>
  <c r="X31" i="61"/>
  <c r="C6" i="49"/>
  <c r="O38" i="56"/>
  <c r="C13" i="49"/>
  <c r="O19" i="52"/>
  <c r="Q19" i="52"/>
  <c r="L3" i="58"/>
  <c r="L55" i="58" s="1"/>
  <c r="L3" i="56"/>
  <c r="L38" i="56" s="1"/>
  <c r="L3" i="52"/>
  <c r="L3" i="54"/>
  <c r="C22" i="51"/>
  <c r="F14" i="49"/>
  <c r="F292" i="53"/>
  <c r="Q38" i="56"/>
  <c r="Z58" i="58"/>
  <c r="Z18" i="52"/>
  <c r="I12" i="49" s="1"/>
  <c r="Q22" i="54"/>
  <c r="Q55" i="58"/>
  <c r="P65" i="62"/>
  <c r="W65" i="62" s="1"/>
  <c r="P2" i="58"/>
  <c r="W63" i="62"/>
  <c r="P2" i="56"/>
  <c r="P2" i="60"/>
  <c r="P145" i="60" s="1"/>
  <c r="X145" i="60" s="1"/>
  <c r="P2" i="54"/>
  <c r="C2" i="49"/>
  <c r="P2" i="52"/>
  <c r="X54" i="58"/>
  <c r="P4" i="56"/>
  <c r="P4" i="54"/>
  <c r="P4" i="52"/>
  <c r="C5" i="49"/>
  <c r="X18" i="52"/>
  <c r="G12" i="49" s="1"/>
  <c r="C12" i="49"/>
  <c r="X37" i="56"/>
  <c r="P5" i="54"/>
  <c r="P5" i="52"/>
  <c r="C8" i="49"/>
  <c r="P34" i="61"/>
  <c r="X30" i="61"/>
  <c r="C4" i="49"/>
  <c r="P35" i="61"/>
  <c r="X32" i="61"/>
  <c r="Z32" i="61" s="1"/>
  <c r="X21" i="54"/>
  <c r="C10" i="49"/>
  <c r="P6" i="52"/>
  <c r="J377" i="57"/>
  <c r="M377" i="57" s="1"/>
  <c r="I380" i="57"/>
  <c r="C9" i="49"/>
  <c r="P23" i="45"/>
  <c r="X23" i="45" s="1"/>
  <c r="P21" i="45"/>
  <c r="X21" i="45" s="1"/>
  <c r="P24" i="45"/>
  <c r="X24" i="45" s="1"/>
  <c r="P22" i="45"/>
  <c r="X22" i="45" s="1"/>
  <c r="Z20" i="45"/>
  <c r="Y20" i="45"/>
  <c r="O20" i="45" s="1"/>
  <c r="U20" i="45"/>
  <c r="K20" i="45"/>
  <c r="G20" i="45"/>
  <c r="AA20" i="45" s="1"/>
  <c r="D20" i="45"/>
  <c r="Z26" i="45"/>
  <c r="Y26" i="45"/>
  <c r="O26" i="45" s="1"/>
  <c r="U26" i="45"/>
  <c r="K26" i="45"/>
  <c r="G26" i="45"/>
  <c r="AA26" i="45" s="1"/>
  <c r="D26" i="45"/>
  <c r="AA38" i="56" l="1"/>
  <c r="AA19" i="52"/>
  <c r="C3" i="49"/>
  <c r="P3" i="54"/>
  <c r="P22" i="54" s="1"/>
  <c r="P3" i="58"/>
  <c r="P55" i="58" s="1"/>
  <c r="P3" i="56"/>
  <c r="P38" i="56" s="1"/>
  <c r="X38" i="56" s="1"/>
  <c r="X144" i="60"/>
  <c r="X3" i="58" s="1"/>
  <c r="K5" i="52"/>
  <c r="K19" i="52" s="1"/>
  <c r="P3" i="52"/>
  <c r="P19" i="52" s="1"/>
  <c r="X19" i="52" s="1"/>
  <c r="Z145" i="60"/>
  <c r="H1017" i="51"/>
  <c r="L23" i="51"/>
  <c r="M23" i="51" s="1"/>
  <c r="C151" i="51" s="1"/>
  <c r="I1014" i="51"/>
  <c r="L1014" i="51" s="1"/>
  <c r="G10" i="49"/>
  <c r="X6" i="52"/>
  <c r="J379" i="57"/>
  <c r="K379" i="57" s="1"/>
  <c r="J378" i="57"/>
  <c r="J1014" i="51"/>
  <c r="I290" i="53"/>
  <c r="X4" i="56"/>
  <c r="X4" i="54"/>
  <c r="G5" i="49"/>
  <c r="X4" i="52"/>
  <c r="K380" i="57"/>
  <c r="N380" i="57" s="1"/>
  <c r="J380" i="57"/>
  <c r="I1853" i="55" s="1"/>
  <c r="J1853" i="55" s="1"/>
  <c r="H1853" i="55"/>
  <c r="H1854" i="55" s="1"/>
  <c r="I1852" i="55"/>
  <c r="K378" i="57"/>
  <c r="N378" i="57" s="1"/>
  <c r="X5" i="54"/>
  <c r="X5" i="52"/>
  <c r="G8" i="49"/>
  <c r="B35" i="61"/>
  <c r="Z31" i="61"/>
  <c r="I6" i="49" s="1"/>
  <c r="G6" i="49"/>
  <c r="J290" i="53"/>
  <c r="M290" i="53" s="1"/>
  <c r="L5" i="54"/>
  <c r="L22" i="54" s="1"/>
  <c r="L5" i="52"/>
  <c r="L19" i="52" s="1"/>
  <c r="J1852" i="55"/>
  <c r="M1852" i="55" s="1"/>
  <c r="I2" i="49"/>
  <c r="G2" i="49"/>
  <c r="X2" i="60"/>
  <c r="W2" i="56"/>
  <c r="W2" i="58"/>
  <c r="W2" i="54"/>
  <c r="W2" i="52"/>
  <c r="Z30" i="61"/>
  <c r="I4" i="49" s="1"/>
  <c r="G4" i="49"/>
  <c r="P26" i="45"/>
  <c r="P20" i="45"/>
  <c r="Q20" i="45"/>
  <c r="Q26" i="45"/>
  <c r="X3" i="52" l="1"/>
  <c r="X3" i="54"/>
  <c r="G3" i="49"/>
  <c r="X3" i="56"/>
  <c r="Z38" i="56"/>
  <c r="M378" i="57"/>
  <c r="L1853" i="55" s="1"/>
  <c r="G9" i="49"/>
  <c r="X22" i="54"/>
  <c r="Z22" i="54"/>
  <c r="X55" i="58"/>
  <c r="Z55" i="58"/>
  <c r="L290" i="53"/>
  <c r="G13" i="49"/>
  <c r="Z19" i="52"/>
  <c r="L1852" i="55"/>
  <c r="G11" i="49"/>
  <c r="J1854" i="55"/>
  <c r="J291" i="53" s="1"/>
  <c r="I1854" i="55"/>
  <c r="I291" i="53" s="1"/>
  <c r="G14" i="49" s="1"/>
  <c r="L291" i="53"/>
  <c r="H291" i="53"/>
  <c r="H292" i="53" s="1"/>
  <c r="I1013" i="51"/>
  <c r="L1013" i="51" s="1"/>
  <c r="L152" i="51"/>
  <c r="M152" i="51" s="1"/>
  <c r="C1016" i="51" s="1"/>
  <c r="J1013" i="51"/>
  <c r="X26" i="45"/>
  <c r="X20" i="45"/>
  <c r="C1017" i="51" l="1"/>
  <c r="J292" i="53"/>
  <c r="I292" i="53"/>
  <c r="Z40" i="45"/>
  <c r="Y40" i="45"/>
  <c r="O40" i="45" s="1"/>
  <c r="U40" i="45"/>
  <c r="K40" i="45"/>
  <c r="P40" i="45" s="1"/>
  <c r="AA40" i="45"/>
  <c r="D40" i="45"/>
  <c r="Z18" i="45"/>
  <c r="Y18" i="45"/>
  <c r="U18" i="45"/>
  <c r="Q18" i="45"/>
  <c r="O18" i="45"/>
  <c r="K18" i="45"/>
  <c r="G18" i="45"/>
  <c r="AA18" i="45" s="1"/>
  <c r="D18" i="45"/>
  <c r="I1012" i="51" l="1"/>
  <c r="L1012" i="51" s="1"/>
  <c r="J1012" i="51"/>
  <c r="I1010" i="51"/>
  <c r="L1010" i="51" s="1"/>
  <c r="I1017" i="51"/>
  <c r="L1017" i="51" s="1"/>
  <c r="Q40" i="45"/>
  <c r="X40" i="45" s="1"/>
  <c r="P18" i="45"/>
  <c r="X18" i="45" s="1"/>
  <c r="Z19" i="45" l="1"/>
  <c r="Y19" i="45"/>
  <c r="O19" i="45" s="1"/>
  <c r="Q19" i="45" s="1"/>
  <c r="U19" i="45"/>
  <c r="K19" i="45"/>
  <c r="G19" i="45"/>
  <c r="AA19" i="45" s="1"/>
  <c r="D19" i="45"/>
  <c r="P19" i="45" l="1"/>
  <c r="X19" i="45" s="1"/>
  <c r="Z14" i="45" l="1"/>
  <c r="Y14" i="45"/>
  <c r="O14" i="45" s="1"/>
  <c r="Q14" i="45" s="1"/>
  <c r="U14" i="45"/>
  <c r="K14" i="45"/>
  <c r="G14" i="45"/>
  <c r="AA14" i="45" s="1"/>
  <c r="D14" i="45"/>
  <c r="P14" i="45" l="1"/>
  <c r="X14" i="45" s="1"/>
  <c r="Z17" i="45"/>
  <c r="Y17" i="45"/>
  <c r="O17" i="45" s="1"/>
  <c r="U17" i="45"/>
  <c r="K17" i="45"/>
  <c r="G17" i="45"/>
  <c r="AA17" i="45" s="1"/>
  <c r="D17" i="45"/>
  <c r="Z25" i="45"/>
  <c r="Y25" i="45"/>
  <c r="O25" i="45" s="1"/>
  <c r="U25" i="45"/>
  <c r="K25" i="45"/>
  <c r="G25" i="45"/>
  <c r="AA25" i="45" s="1"/>
  <c r="D25" i="45"/>
  <c r="Z16" i="45"/>
  <c r="Y16" i="45"/>
  <c r="O16" i="45" s="1"/>
  <c r="U16" i="45"/>
  <c r="K16" i="45"/>
  <c r="G16" i="45"/>
  <c r="AA16" i="45" s="1"/>
  <c r="D16" i="45"/>
  <c r="P81" i="45"/>
  <c r="P82" i="45"/>
  <c r="Z10" i="45"/>
  <c r="Y10" i="45"/>
  <c r="O10" i="45" s="1"/>
  <c r="Q10" i="45" s="1"/>
  <c r="U10" i="45"/>
  <c r="K10" i="45"/>
  <c r="G10" i="45"/>
  <c r="AA10" i="45" s="1"/>
  <c r="Z12" i="45"/>
  <c r="Y12" i="45"/>
  <c r="O12" i="45" s="1"/>
  <c r="U12" i="45"/>
  <c r="K12" i="45"/>
  <c r="G12" i="45"/>
  <c r="AA12" i="45" s="1"/>
  <c r="Z34" i="45"/>
  <c r="Y34" i="45"/>
  <c r="O34" i="45" s="1"/>
  <c r="Q34" i="45" s="1"/>
  <c r="U34" i="45"/>
  <c r="K34" i="45"/>
  <c r="P34" i="45" s="1"/>
  <c r="AA34" i="45"/>
  <c r="D34" i="45"/>
  <c r="G13" i="45"/>
  <c r="AA13" i="45" s="1"/>
  <c r="Z13" i="45"/>
  <c r="Y13" i="45"/>
  <c r="O13" i="45" s="1"/>
  <c r="Q13" i="45" s="1"/>
  <c r="U13" i="45"/>
  <c r="K13" i="45"/>
  <c r="Z6" i="45"/>
  <c r="Y6" i="45"/>
  <c r="O6" i="45" s="1"/>
  <c r="U6" i="45"/>
  <c r="K6" i="45"/>
  <c r="G6" i="45"/>
  <c r="AA6" i="45" s="1"/>
  <c r="Z11" i="45"/>
  <c r="Y11" i="45"/>
  <c r="O11" i="45" s="1"/>
  <c r="U11" i="45"/>
  <c r="K11" i="45"/>
  <c r="G11" i="45"/>
  <c r="AA11" i="45" s="1"/>
  <c r="Z7" i="45"/>
  <c r="Y7" i="45"/>
  <c r="O7" i="45" s="1"/>
  <c r="U7" i="45"/>
  <c r="K7" i="45"/>
  <c r="G7" i="45"/>
  <c r="AA7" i="45" s="1"/>
  <c r="Z81" i="45"/>
  <c r="Y81" i="45"/>
  <c r="O81" i="45" s="1"/>
  <c r="U81" i="45"/>
  <c r="K81" i="45"/>
  <c r="AA81" i="45"/>
  <c r="D81" i="45"/>
  <c r="Z82" i="45"/>
  <c r="Y82" i="45"/>
  <c r="O82" i="45" s="1"/>
  <c r="U82" i="45"/>
  <c r="K82" i="45"/>
  <c r="AA82" i="45"/>
  <c r="D82" i="45"/>
  <c r="Z8" i="45"/>
  <c r="Y8" i="45"/>
  <c r="O8" i="45" s="1"/>
  <c r="U8" i="45"/>
  <c r="K8" i="45"/>
  <c r="G8" i="45"/>
  <c r="AA8" i="45" s="1"/>
  <c r="Z4" i="45"/>
  <c r="Y4" i="45"/>
  <c r="O4" i="45" s="1"/>
  <c r="U4" i="45"/>
  <c r="K4" i="45"/>
  <c r="G4" i="45"/>
  <c r="AA4" i="45" s="1"/>
  <c r="Z3" i="45"/>
  <c r="Y3" i="45"/>
  <c r="O3" i="45" s="1"/>
  <c r="U3" i="45"/>
  <c r="K3" i="45"/>
  <c r="G3" i="45"/>
  <c r="AA3" i="45" s="1"/>
  <c r="Z5" i="45"/>
  <c r="Y5" i="45"/>
  <c r="O5" i="45" s="1"/>
  <c r="U5" i="45"/>
  <c r="K5" i="45"/>
  <c r="G5" i="45"/>
  <c r="AA5" i="45" s="1"/>
  <c r="Z9" i="45"/>
  <c r="Y9" i="45"/>
  <c r="O9" i="45" s="1"/>
  <c r="U9" i="45"/>
  <c r="K9" i="45"/>
  <c r="G9" i="45"/>
  <c r="AA9" i="45" s="1"/>
  <c r="Z15" i="45"/>
  <c r="Y15" i="45"/>
  <c r="O15" i="45" s="1"/>
  <c r="U15" i="45"/>
  <c r="K15" i="45"/>
  <c r="G15" i="45"/>
  <c r="AA15" i="45" s="1"/>
  <c r="D15" i="45"/>
  <c r="Z76" i="45"/>
  <c r="Y76" i="45"/>
  <c r="O76" i="45" s="1"/>
  <c r="U76" i="45"/>
  <c r="K76" i="45"/>
  <c r="G76" i="45"/>
  <c r="AA76" i="45" s="1"/>
  <c r="D76" i="45"/>
  <c r="R165" i="45"/>
  <c r="R166" i="45" s="1"/>
  <c r="N165" i="45"/>
  <c r="N166" i="45" s="1"/>
  <c r="M165" i="45"/>
  <c r="M166" i="45" s="1"/>
  <c r="L165" i="45"/>
  <c r="L166" i="45" s="1"/>
  <c r="O139" i="45"/>
  <c r="U139" i="45"/>
  <c r="T139" i="45"/>
  <c r="K139" i="45"/>
  <c r="K165" i="45" s="1"/>
  <c r="G165" i="45"/>
  <c r="G166" i="45" s="1"/>
  <c r="A137" i="45"/>
  <c r="R133" i="45"/>
  <c r="H133" i="45"/>
  <c r="R132" i="45"/>
  <c r="H132" i="45"/>
  <c r="R131" i="45"/>
  <c r="H131" i="45"/>
  <c r="R130" i="45"/>
  <c r="H130" i="45"/>
  <c r="R129" i="45"/>
  <c r="H129" i="45"/>
  <c r="N126" i="45"/>
  <c r="M126" i="45"/>
  <c r="L126" i="45"/>
  <c r="H126" i="45"/>
  <c r="N125" i="45"/>
  <c r="M125" i="45"/>
  <c r="L125" i="45"/>
  <c r="H125" i="45"/>
  <c r="R124" i="45"/>
  <c r="H124" i="45"/>
  <c r="Z2" i="45"/>
  <c r="Y2" i="45"/>
  <c r="O2" i="45" s="1"/>
  <c r="U2" i="45"/>
  <c r="K2" i="45"/>
  <c r="G2" i="45"/>
  <c r="A75" i="45"/>
  <c r="R126" i="45"/>
  <c r="R125" i="45"/>
  <c r="P124" i="45" l="1"/>
  <c r="G125" i="45"/>
  <c r="X34" i="45"/>
  <c r="F19" i="49"/>
  <c r="F21" i="49" s="1"/>
  <c r="P25" i="45"/>
  <c r="P17" i="45"/>
  <c r="P16" i="45"/>
  <c r="P15" i="45"/>
  <c r="Q17" i="45"/>
  <c r="P13" i="45"/>
  <c r="X13" i="45" s="1"/>
  <c r="P12" i="45"/>
  <c r="P11" i="45"/>
  <c r="P10" i="45"/>
  <c r="X10" i="45" s="1"/>
  <c r="Q25" i="45"/>
  <c r="Q15" i="45"/>
  <c r="Q16" i="45"/>
  <c r="P9" i="45"/>
  <c r="Q11" i="45"/>
  <c r="Q81" i="45"/>
  <c r="X81" i="45" s="1"/>
  <c r="Q12" i="45"/>
  <c r="Q82" i="45"/>
  <c r="X82" i="45" s="1"/>
  <c r="P8" i="45"/>
  <c r="P7" i="45"/>
  <c r="P5" i="45"/>
  <c r="P6" i="45"/>
  <c r="P4" i="45"/>
  <c r="P3" i="45"/>
  <c r="Q6" i="45"/>
  <c r="P2" i="45"/>
  <c r="Q7" i="45"/>
  <c r="O130" i="45"/>
  <c r="Q4" i="45"/>
  <c r="Q8" i="45"/>
  <c r="Q3" i="45"/>
  <c r="Q5" i="45"/>
  <c r="Q9" i="45"/>
  <c r="O133" i="45"/>
  <c r="G133" i="45"/>
  <c r="G124" i="45"/>
  <c r="Q76" i="45"/>
  <c r="AA2" i="45"/>
  <c r="AA133" i="45" s="1"/>
  <c r="Q132" i="45"/>
  <c r="O132" i="45"/>
  <c r="G126" i="45"/>
  <c r="D19" i="49" s="1"/>
  <c r="D21" i="49" s="1"/>
  <c r="Q139" i="45"/>
  <c r="G131" i="45"/>
  <c r="O165" i="45"/>
  <c r="O166" i="45" s="1"/>
  <c r="K125" i="45"/>
  <c r="K126" i="45"/>
  <c r="K166" i="45"/>
  <c r="O131" i="45"/>
  <c r="Q2" i="45"/>
  <c r="O124" i="45"/>
  <c r="AA132" i="45"/>
  <c r="AA129" i="45"/>
  <c r="P133" i="45"/>
  <c r="P132" i="45"/>
  <c r="X132" i="45"/>
  <c r="P129" i="45"/>
  <c r="O129" i="45"/>
  <c r="AA131" i="45"/>
  <c r="G132" i="45"/>
  <c r="O125" i="45"/>
  <c r="G129" i="45"/>
  <c r="O126" i="45"/>
  <c r="P131" i="45"/>
  <c r="G130" i="45"/>
  <c r="Q124" i="45" l="1"/>
  <c r="Q165" i="45"/>
  <c r="Q166" i="45" s="1"/>
  <c r="X124" i="45"/>
  <c r="X16" i="45"/>
  <c r="X25" i="45"/>
  <c r="X11" i="45"/>
  <c r="X17" i="45"/>
  <c r="Q125" i="45"/>
  <c r="P126" i="45"/>
  <c r="P125" i="45"/>
  <c r="X15" i="45"/>
  <c r="X12" i="45"/>
  <c r="X9" i="45"/>
  <c r="X6" i="45"/>
  <c r="X7" i="45"/>
  <c r="X4" i="45"/>
  <c r="X3" i="45"/>
  <c r="X5" i="45"/>
  <c r="P130" i="45"/>
  <c r="X130" i="45"/>
  <c r="Q129" i="45"/>
  <c r="Y129" i="45" s="1"/>
  <c r="AA130" i="45"/>
  <c r="X8" i="45"/>
  <c r="Q130" i="45"/>
  <c r="X133" i="45"/>
  <c r="X76" i="45"/>
  <c r="Q133" i="45"/>
  <c r="Y133" i="45" s="1"/>
  <c r="AA124" i="45"/>
  <c r="AA125" i="45"/>
  <c r="AA126" i="45" s="1"/>
  <c r="X2" i="45"/>
  <c r="Q126" i="45"/>
  <c r="X129" i="45"/>
  <c r="Y132" i="45"/>
  <c r="H165" i="45"/>
  <c r="H166" i="45" s="1"/>
  <c r="P139" i="45"/>
  <c r="P165" i="45" s="1"/>
  <c r="Q131" i="45"/>
  <c r="Y131" i="45" s="1"/>
  <c r="X131" i="45"/>
  <c r="C19" i="49" l="1"/>
  <c r="C21" i="49" s="1"/>
  <c r="G21" i="49" s="1"/>
  <c r="X126" i="45"/>
  <c r="G19" i="49" s="1"/>
  <c r="X125" i="45"/>
  <c r="Y130" i="45"/>
  <c r="Z124" i="45"/>
  <c r="Z125" i="45"/>
  <c r="Z126" i="45"/>
  <c r="I19" i="49" s="1"/>
  <c r="Z129" i="45"/>
  <c r="Z130" i="45"/>
  <c r="Z131" i="45"/>
  <c r="Z133" i="45"/>
  <c r="Z132" i="45"/>
  <c r="X139" i="45"/>
  <c r="P166" i="45"/>
  <c r="X166" i="45" l="1"/>
  <c r="X165" i="45"/>
  <c r="S2" i="36" l="1"/>
  <c r="Q2" i="36"/>
  <c r="Q1" i="36"/>
  <c r="S1" i="36"/>
  <c r="L292" i="53" l="1"/>
  <c r="Z34" i="61" l="1"/>
  <c r="Z35" i="61" l="1"/>
  <c r="I1850" i="55" l="1"/>
  <c r="L1850" i="55" s="1"/>
  <c r="J376" i="57"/>
  <c r="M376" i="57" s="1"/>
  <c r="I288" i="53"/>
  <c r="L288" i="53" s="1"/>
  <c r="G658" i="6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even_hsu</author>
  </authors>
  <commentList>
    <comment ref="H25" authorId="0" shapeId="0" xr:uid="{F81F0BAF-AC67-499E-BCCB-95AD0884CECB}">
      <text>
        <r>
          <rPr>
            <b/>
            <sz val="9"/>
            <color indexed="81"/>
            <rFont val="細明體"/>
            <family val="3"/>
            <charset val="136"/>
          </rPr>
          <t>恒耀
興采
謚源
陸海
晉椿
萬國通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even_hsu</author>
  </authors>
  <commentList>
    <comment ref="H49" authorId="0" shapeId="0" xr:uid="{5A794898-7FC2-4012-9961-DBF48AC0F688}">
      <text>
        <r>
          <rPr>
            <b/>
            <sz val="9"/>
            <color indexed="81"/>
            <rFont val="細明體"/>
            <family val="3"/>
            <charset val="136"/>
          </rPr>
          <t>恒耀
興采
謚源
陸海
晉椿
萬國通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7DA1D-0F0F-4796-ABF7-F165771A4F59}" keepAlive="1" name="查詢 - 資料表 1" description="與活頁簿中 '資料表 1' 查詢的連接。" type="5" refreshedVersion="0" background="1" saveData="1">
    <dbPr connection="Provider=Microsoft.Mashup.OleDb.1;Data Source=$Workbook$;Location=&quot;資料表 1&quot;;Extended Properties=&quot;&quot;" command="SELECT * FROM [資料表 1]"/>
  </connection>
  <connection id="2" xr16:uid="{2A06489F-F2B1-4C76-AC48-D934E6B1B787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3" xr16:uid="{8D5487EE-1E59-4640-905D-34FA14DA66CF}" keepAlive="1" name="查詢 - 資料表 2" description="與活頁簿中 '資料表 2' 查詢的連接。" type="5" refreshedVersion="8" background="1" saveData="1">
    <dbPr connection="Provider=Microsoft.Mashup.OleDb.1;Data Source=$Workbook$;Location=&quot;資料表 2&quot;;Extended Properties=&quot;&quot;" command="SELECT * FROM [資料表 2]"/>
  </connection>
</connections>
</file>

<file path=xl/sharedStrings.xml><?xml version="1.0" encoding="utf-8"?>
<sst xmlns="http://schemas.openxmlformats.org/spreadsheetml/2006/main" count="35295" uniqueCount="7637">
  <si>
    <t>買進日期</t>
    <phoneticPr fontId="50" type="noConversion"/>
  </si>
  <si>
    <t>種類</t>
  </si>
  <si>
    <t>股票代號</t>
    <phoneticPr fontId="50" type="noConversion"/>
  </si>
  <si>
    <t>股票名稱</t>
    <phoneticPr fontId="50" type="noConversion"/>
  </si>
  <si>
    <t>股數</t>
  </si>
  <si>
    <t>買進價</t>
  </si>
  <si>
    <t>成交金額</t>
  </si>
  <si>
    <t>手續費</t>
  </si>
  <si>
    <t>賣出日期</t>
    <phoneticPr fontId="50" type="noConversion"/>
  </si>
  <si>
    <t>賣出價</t>
  </si>
  <si>
    <t>交易稅</t>
  </si>
  <si>
    <t>證所稅</t>
  </si>
  <si>
    <t>參考現值</t>
  </si>
  <si>
    <t>已實現損益</t>
  </si>
  <si>
    <t>未實現損益</t>
  </si>
  <si>
    <t>除息</t>
    <phoneticPr fontId="50" type="noConversion"/>
  </si>
  <si>
    <t>投資報酬率</t>
  </si>
  <si>
    <t>今日股價</t>
  </si>
  <si>
    <t>漲跌</t>
    <phoneticPr fontId="50" type="noConversion"/>
  </si>
  <si>
    <t>普通買進</t>
  </si>
  <si>
    <t>總計</t>
    <phoneticPr fontId="50" type="noConversion"/>
  </si>
  <si>
    <t>持股小計</t>
    <phoneticPr fontId="50" type="noConversion"/>
  </si>
  <si>
    <t>年化報酬率</t>
    <phoneticPr fontId="48" type="noConversion"/>
  </si>
  <si>
    <t>手續費</t>
    <phoneticPr fontId="48" type="noConversion"/>
  </si>
  <si>
    <t>健保補充保費</t>
    <phoneticPr fontId="48" type="noConversion"/>
  </si>
  <si>
    <t>所得稅率</t>
    <phoneticPr fontId="48" type="noConversion"/>
  </si>
  <si>
    <t>扣抵稅率</t>
    <phoneticPr fontId="48" type="noConversion"/>
  </si>
  <si>
    <t>實質扣抵稅率</t>
    <phoneticPr fontId="48" type="noConversion"/>
  </si>
  <si>
    <t>買進理由</t>
    <phoneticPr fontId="48" type="noConversion"/>
  </si>
  <si>
    <t>賣出理由</t>
    <phoneticPr fontId="48" type="noConversion"/>
  </si>
  <si>
    <t>阿水一式</t>
    <phoneticPr fontId="48" type="noConversion"/>
  </si>
  <si>
    <t>交易金額</t>
    <phoneticPr fontId="48" type="noConversion"/>
  </si>
  <si>
    <t>投資損益</t>
    <phoneticPr fontId="48" type="noConversion"/>
  </si>
  <si>
    <t>年度</t>
    <phoneticPr fontId="48" type="noConversion"/>
  </si>
  <si>
    <t>股票</t>
    <phoneticPr fontId="48" type="noConversion"/>
  </si>
  <si>
    <t>2019總計</t>
    <phoneticPr fontId="50" type="noConversion"/>
  </si>
  <si>
    <t>利息</t>
    <phoneticPr fontId="48" type="noConversion"/>
  </si>
  <si>
    <t>承銷申購</t>
    <phoneticPr fontId="48" type="noConversion"/>
  </si>
  <si>
    <t>敬鵬</t>
  </si>
  <si>
    <t>新日興</t>
  </si>
  <si>
    <t>競國</t>
  </si>
  <si>
    <t>創見</t>
  </si>
  <si>
    <t>茂訊</t>
  </si>
  <si>
    <t>建榮</t>
  </si>
  <si>
    <t>雍智科技</t>
  </si>
  <si>
    <t>光隆</t>
  </si>
  <si>
    <t>橘子</t>
  </si>
  <si>
    <t>鈺緯</t>
  </si>
  <si>
    <t>群光</t>
  </si>
  <si>
    <t>亞泰</t>
  </si>
  <si>
    <t>鉅邁</t>
  </si>
  <si>
    <t>承啟</t>
  </si>
  <si>
    <t>南亞科</t>
  </si>
  <si>
    <t>瑞儀</t>
  </si>
  <si>
    <t>朋程</t>
  </si>
  <si>
    <t>投資收益率
交易金額計</t>
    <phoneticPr fontId="48" type="noConversion"/>
  </si>
  <si>
    <t>存款均額</t>
    <phoneticPr fontId="48" type="noConversion"/>
  </si>
  <si>
    <t>即時資訊程式碼</t>
    <phoneticPr fontId="48" type="noConversion"/>
  </si>
  <si>
    <t>成交明細改為成交彙整</t>
    <phoneticPr fontId="48" type="noConversion"/>
  </si>
  <si>
    <t>東陽</t>
  </si>
  <si>
    <t>艾美特-KY</t>
  </si>
  <si>
    <t>華碩</t>
  </si>
  <si>
    <t>新唐</t>
  </si>
  <si>
    <t>遠雄港</t>
  </si>
  <si>
    <t>鑫龍騰</t>
  </si>
  <si>
    <t>優群</t>
  </si>
  <si>
    <t>牧德</t>
  </si>
  <si>
    <t>家登</t>
  </si>
  <si>
    <t>華星光</t>
  </si>
  <si>
    <t>立凱-KY</t>
  </si>
  <si>
    <t>統新</t>
  </si>
  <si>
    <t>大世科</t>
  </si>
  <si>
    <t>生展</t>
  </si>
  <si>
    <t>上海商銀</t>
  </si>
  <si>
    <t>三竹</t>
  </si>
  <si>
    <t>艾姆勒</t>
  </si>
  <si>
    <t>惠特</t>
  </si>
  <si>
    <t>東捷資訊</t>
  </si>
  <si>
    <t>捷流閥業</t>
  </si>
  <si>
    <t>勝率</t>
    <phoneticPr fontId="48" type="noConversion"/>
  </si>
  <si>
    <t>動力-KY</t>
  </si>
  <si>
    <t>汎德永業</t>
  </si>
  <si>
    <t>晶焱</t>
  </si>
  <si>
    <t>祺驊</t>
  </si>
  <si>
    <t>西柏</t>
  </si>
  <si>
    <t>損益</t>
    <phoneticPr fontId="48" type="noConversion"/>
  </si>
  <si>
    <t>聯詠</t>
  </si>
  <si>
    <t>全漢</t>
  </si>
  <si>
    <t>上銀</t>
  </si>
  <si>
    <t>榮成</t>
  </si>
  <si>
    <t>威鋒電子</t>
  </si>
  <si>
    <t>上洋</t>
  </si>
  <si>
    <t>智聯服務</t>
  </si>
  <si>
    <t>停利</t>
    <phoneticPr fontId="48" type="noConversion"/>
  </si>
  <si>
    <t>投資收益率
存款均額計</t>
    <phoneticPr fontId="48" type="noConversion"/>
  </si>
  <si>
    <t>交易成本</t>
    <phoneticPr fontId="48" type="noConversion"/>
  </si>
  <si>
    <t>康普</t>
  </si>
  <si>
    <t>台微醫</t>
  </si>
  <si>
    <t>長聖</t>
  </si>
  <si>
    <t>中鋼</t>
  </si>
  <si>
    <t>長榮</t>
  </si>
  <si>
    <t>台聚</t>
  </si>
  <si>
    <t>-</t>
  </si>
  <si>
    <t>東和鋼鐵</t>
  </si>
  <si>
    <t>聯電</t>
  </si>
  <si>
    <t>鴻海</t>
  </si>
  <si>
    <t>聯發科</t>
  </si>
  <si>
    <t>華航</t>
  </si>
  <si>
    <t>萬海</t>
  </si>
  <si>
    <t>漢翔</t>
  </si>
  <si>
    <t>國泰金</t>
  </si>
  <si>
    <t>禾伸堂</t>
  </si>
  <si>
    <t>欣興</t>
  </si>
  <si>
    <t>全台</t>
  </si>
  <si>
    <t>玉晶光</t>
  </si>
  <si>
    <t>群創</t>
  </si>
  <si>
    <t>維熹</t>
  </si>
  <si>
    <t>神達</t>
  </si>
  <si>
    <t>大洋-KY</t>
  </si>
  <si>
    <t>達方</t>
  </si>
  <si>
    <t>大學光</t>
  </si>
  <si>
    <t>鑫科</t>
  </si>
  <si>
    <t>漢磊</t>
  </si>
  <si>
    <t>亞昕</t>
  </si>
  <si>
    <t>世界</t>
  </si>
  <si>
    <t>亞元</t>
  </si>
  <si>
    <t>艾華</t>
  </si>
  <si>
    <t>方土昶</t>
  </si>
  <si>
    <t>泰詠</t>
  </si>
  <si>
    <t>倍微</t>
  </si>
  <si>
    <t>台燿</t>
  </si>
  <si>
    <t>元山</t>
  </si>
  <si>
    <t>胡連</t>
  </si>
  <si>
    <t>佳邦</t>
  </si>
  <si>
    <t>良維</t>
  </si>
  <si>
    <t>迅德</t>
  </si>
  <si>
    <t>智基</t>
  </si>
  <si>
    <t>韋僑</t>
  </si>
  <si>
    <t>京晨科</t>
  </si>
  <si>
    <t>今展科</t>
  </si>
  <si>
    <t>大中</t>
  </si>
  <si>
    <t>迅得</t>
  </si>
  <si>
    <t>藥華藥</t>
  </si>
  <si>
    <t>神盾</t>
  </si>
  <si>
    <t>大樹</t>
  </si>
  <si>
    <t>宇智</t>
  </si>
  <si>
    <t>保瑞</t>
  </si>
  <si>
    <t>弘煜科</t>
  </si>
  <si>
    <t>點序</t>
  </si>
  <si>
    <t>互動</t>
  </si>
  <si>
    <t>環球晶</t>
  </si>
  <si>
    <t>生華科</t>
  </si>
  <si>
    <t>九齊</t>
  </si>
  <si>
    <t>科懋</t>
  </si>
  <si>
    <t>益安</t>
  </si>
  <si>
    <t>雙邦</t>
  </si>
  <si>
    <t>惠光</t>
  </si>
  <si>
    <t>聚和</t>
  </si>
  <si>
    <t>精測</t>
  </si>
  <si>
    <t>啟發電</t>
  </si>
  <si>
    <t>達爾膚</t>
  </si>
  <si>
    <t>瑞耘</t>
  </si>
  <si>
    <t>順藥</t>
  </si>
  <si>
    <t>倉和</t>
  </si>
  <si>
    <t>隆中</t>
  </si>
  <si>
    <t>欣普羅</t>
  </si>
  <si>
    <t>宏觀</t>
  </si>
  <si>
    <t>醫揚</t>
  </si>
  <si>
    <t>勁豐</t>
  </si>
  <si>
    <t>富強鑫</t>
  </si>
  <si>
    <t>瀧澤科</t>
  </si>
  <si>
    <t>天宇</t>
  </si>
  <si>
    <t>商之器</t>
  </si>
  <si>
    <t>瑞祺電通</t>
  </si>
  <si>
    <t>杰力</t>
  </si>
  <si>
    <t>萬達光電</t>
  </si>
  <si>
    <t>廣錠</t>
  </si>
  <si>
    <t>必應</t>
  </si>
  <si>
    <t>吉茂</t>
  </si>
  <si>
    <t>虹揚-KY</t>
  </si>
  <si>
    <t>泰福-KY</t>
  </si>
  <si>
    <t>王道銀行</t>
  </si>
  <si>
    <t>天鈺</t>
  </si>
  <si>
    <t>奈米醫材</t>
  </si>
  <si>
    <t>全宇生技-KY</t>
  </si>
  <si>
    <t>永崴投控</t>
  </si>
  <si>
    <t>中揚光</t>
  </si>
  <si>
    <t>高端疫苗</t>
  </si>
  <si>
    <t>大綜</t>
  </si>
  <si>
    <t>天正國際</t>
  </si>
  <si>
    <t>南寶</t>
  </si>
  <si>
    <t>興能高</t>
  </si>
  <si>
    <t>健椿</t>
  </si>
  <si>
    <t>是方</t>
  </si>
  <si>
    <t>時碩工業</t>
  </si>
  <si>
    <t>全球傳動</t>
  </si>
  <si>
    <t>宏旭-KY</t>
  </si>
  <si>
    <t>易發</t>
  </si>
  <si>
    <t>羅麗芬-KY</t>
  </si>
  <si>
    <t>達邦蛋白</t>
  </si>
  <si>
    <t>詠昇</t>
  </si>
  <si>
    <t>安力-KY</t>
  </si>
  <si>
    <t>大詠城</t>
  </si>
  <si>
    <t>公準</t>
  </si>
  <si>
    <t>皇將</t>
  </si>
  <si>
    <t>精湛</t>
  </si>
  <si>
    <t>研揚</t>
  </si>
  <si>
    <t>鋐寶科技</t>
  </si>
  <si>
    <t>M31</t>
  </si>
  <si>
    <t>維田</t>
  </si>
  <si>
    <t>普鴻</t>
  </si>
  <si>
    <t>富林-KY</t>
  </si>
  <si>
    <t>群翊</t>
  </si>
  <si>
    <t>科際精密</t>
  </si>
  <si>
    <t>復盛應用</t>
  </si>
  <si>
    <t>誠泰科技</t>
  </si>
  <si>
    <t>茂生農經</t>
  </si>
  <si>
    <t>元翎</t>
  </si>
  <si>
    <t>集雅社</t>
  </si>
  <si>
    <t>寬宏藝術</t>
  </si>
  <si>
    <t>騰輝電子-KY</t>
  </si>
  <si>
    <t>鈺太</t>
  </si>
  <si>
    <t>寶齡富錦</t>
  </si>
  <si>
    <t>科定</t>
  </si>
  <si>
    <t>晶相光</t>
  </si>
  <si>
    <t>信紘科</t>
  </si>
  <si>
    <t>逸達</t>
  </si>
  <si>
    <t>慧智</t>
  </si>
  <si>
    <t>穎漢</t>
  </si>
  <si>
    <t>特昇-KY</t>
  </si>
  <si>
    <t>三能-KY</t>
  </si>
  <si>
    <t>雙鍵</t>
  </si>
  <si>
    <t>勤崴國際</t>
  </si>
  <si>
    <t>五福</t>
  </si>
  <si>
    <t>緯穎</t>
  </si>
  <si>
    <t>泓瀚</t>
  </si>
  <si>
    <t>漢來美食</t>
  </si>
  <si>
    <t>創威</t>
  </si>
  <si>
    <t>豆府</t>
  </si>
  <si>
    <t>大銀微系統</t>
  </si>
  <si>
    <t>申豐</t>
  </si>
  <si>
    <t>台康生技</t>
  </si>
  <si>
    <t>鋼聯</t>
  </si>
  <si>
    <t>鑫聯大投控</t>
  </si>
  <si>
    <t>勤凱</t>
  </si>
  <si>
    <t>新晶投控</t>
  </si>
  <si>
    <t>亞航</t>
  </si>
  <si>
    <t>駐龍</t>
  </si>
  <si>
    <t>大立光</t>
  </si>
  <si>
    <t>日月光投控</t>
  </si>
  <si>
    <t>玉山金</t>
  </si>
  <si>
    <t>和大</t>
  </si>
  <si>
    <t>聚鼎</t>
  </si>
  <si>
    <t>力山</t>
  </si>
  <si>
    <t>揚智</t>
  </si>
  <si>
    <t>中興電</t>
  </si>
  <si>
    <t>億光</t>
  </si>
  <si>
    <t>當沖</t>
    <phoneticPr fontId="48" type="noConversion"/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</si>
  <si>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</si>
  <si>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</si>
  <si>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</si>
  <si>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</si>
  <si>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</si>
  <si>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</si>
  <si>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</si>
  <si>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</si>
  <si>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</si>
  <si>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</si>
  <si>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</si>
  <si>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</si>
  <si>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</si>
  <si>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</si>
  <si>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</si>
  <si>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</si>
  <si>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</si>
  <si>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</si>
  <si>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</si>
  <si>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</si>
  <si>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</si>
  <si>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</si>
  <si>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</si>
  <si>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</si>
  <si>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</si>
  <si>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</si>
  <si>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</si>
  <si>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安心</t>
  </si>
  <si>
    <t>德麥</t>
  </si>
  <si>
    <t>台塑</t>
  </si>
  <si>
    <t>南亞</t>
  </si>
  <si>
    <t>華夏</t>
  </si>
  <si>
    <t>三芳</t>
  </si>
  <si>
    <t>亞聚</t>
  </si>
  <si>
    <t>台苯</t>
  </si>
  <si>
    <t>國喬</t>
  </si>
  <si>
    <t>聯成</t>
  </si>
  <si>
    <t>中石化</t>
  </si>
  <si>
    <t>上曜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</si>
  <si>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</si>
  <si>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</si>
  <si>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</si>
  <si>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</si>
  <si>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</si>
  <si>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</si>
  <si>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</si>
  <si>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</si>
  <si>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</si>
  <si>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</si>
  <si>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</si>
  <si>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</si>
  <si>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</si>
  <si>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</si>
  <si>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</si>
  <si>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</si>
  <si>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</si>
  <si>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</si>
  <si>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</si>
  <si>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</si>
  <si>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</si>
  <si>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</si>
  <si>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</si>
  <si>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華友聯</t>
  </si>
  <si>
    <t>勤益控</t>
  </si>
  <si>
    <t>三地開發</t>
  </si>
  <si>
    <t>名軒</t>
  </si>
  <si>
    <t>力麗</t>
  </si>
  <si>
    <t>大宇</t>
  </si>
  <si>
    <t>宏和</t>
  </si>
  <si>
    <t>力鵬</t>
  </si>
  <si>
    <t>年興</t>
  </si>
  <si>
    <t>宏益</t>
  </si>
  <si>
    <t>大將</t>
  </si>
  <si>
    <t>台富</t>
  </si>
  <si>
    <t>集盛</t>
  </si>
  <si>
    <t>怡華</t>
  </si>
  <si>
    <t>宜進</t>
  </si>
  <si>
    <t>宏遠</t>
  </si>
  <si>
    <t>得力</t>
  </si>
  <si>
    <t>偉全</t>
  </si>
  <si>
    <t>聚隆</t>
  </si>
  <si>
    <t>南緯</t>
  </si>
  <si>
    <t>昶和</t>
  </si>
  <si>
    <t>大統新創</t>
  </si>
  <si>
    <t>首利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</si>
  <si>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</si>
  <si>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</si>
  <si>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</si>
  <si>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</si>
  <si>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</si>
  <si>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</si>
  <si>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</si>
  <si>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</si>
  <si>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</si>
  <si>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亞力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</si>
  <si>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</si>
  <si>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</si>
  <si>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</si>
  <si>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</si>
  <si>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</si>
  <si>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</si>
  <si>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</si>
  <si>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</si>
  <si>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</si>
  <si>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</si>
  <si>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</si>
  <si>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</si>
  <si>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</si>
  <si>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</si>
  <si>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</si>
  <si>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巨庭</t>
  </si>
  <si>
    <t>喬福</t>
  </si>
  <si>
    <t>錩泰</t>
  </si>
  <si>
    <t>伸興</t>
  </si>
  <si>
    <t>中砂</t>
  </si>
  <si>
    <t>精華</t>
  </si>
  <si>
    <t>倉佑</t>
  </si>
  <si>
    <t>濱川</t>
  </si>
  <si>
    <t>信錦</t>
  </si>
  <si>
    <t>程泰</t>
  </si>
  <si>
    <t>精剛</t>
  </si>
  <si>
    <t>和勤</t>
  </si>
  <si>
    <t>亞德客-KY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</si>
  <si>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</si>
  <si>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</si>
  <si>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</si>
  <si>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</si>
  <si>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</si>
  <si>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</si>
  <si>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</si>
  <si>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</si>
  <si>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</si>
  <si>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</si>
  <si>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</si>
  <si>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</si>
  <si>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</si>
  <si>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</si>
  <si>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</si>
  <si>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</si>
  <si>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</si>
  <si>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</si>
  <si>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</si>
  <si>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</si>
  <si>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</si>
  <si>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</si>
  <si>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</si>
  <si>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</si>
  <si>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</si>
  <si>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中纖</t>
  </si>
  <si>
    <t>生達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</si>
  <si>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</si>
  <si>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</si>
  <si>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</si>
  <si>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</si>
  <si>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</si>
  <si>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</si>
  <si>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</si>
  <si>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</si>
  <si>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</si>
  <si>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</si>
  <si>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</si>
  <si>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</si>
  <si>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</si>
  <si>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</si>
  <si>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</si>
  <si>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</si>
  <si>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</si>
  <si>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</si>
  <si>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</si>
  <si>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</si>
  <si>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</si>
  <si>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</si>
  <si>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</si>
  <si>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</si>
  <si>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</si>
  <si>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</si>
  <si>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</si>
  <si>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</si>
  <si>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台玻</t>
  </si>
  <si>
    <t>寶徠</t>
  </si>
  <si>
    <t>冠軍</t>
  </si>
  <si>
    <t>中釉</t>
  </si>
  <si>
    <t>和成</t>
  </si>
  <si>
    <t>寶利徠</t>
  </si>
  <si>
    <t>富喬</t>
  </si>
  <si>
    <t>凱撒衛</t>
  </si>
  <si>
    <t>士紙</t>
  </si>
  <si>
    <t>正隆</t>
  </si>
  <si>
    <t>寶隆</t>
  </si>
  <si>
    <t>永豐餘</t>
  </si>
  <si>
    <t>燁興</t>
  </si>
  <si>
    <t>高興昌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</si>
  <si>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</si>
  <si>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</si>
  <si>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</si>
  <si>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</si>
  <si>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</si>
  <si>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</si>
  <si>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</si>
  <si>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</si>
  <si>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</si>
  <si>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大成鋼</t>
  </si>
  <si>
    <t>威致</t>
  </si>
  <si>
    <t>盛餘</t>
  </si>
  <si>
    <t>彰源</t>
  </si>
  <si>
    <t>新鋼</t>
  </si>
  <si>
    <t>佳大</t>
  </si>
  <si>
    <t>允強</t>
  </si>
  <si>
    <t>唐榮</t>
  </si>
  <si>
    <t>海光</t>
  </si>
  <si>
    <t>川湖</t>
  </si>
  <si>
    <t>風青</t>
  </si>
  <si>
    <t>橋椿</t>
  </si>
  <si>
    <t>世鎧</t>
  </si>
  <si>
    <t>晉椿</t>
  </si>
  <si>
    <t>世德</t>
  </si>
  <si>
    <t>運錩</t>
  </si>
  <si>
    <t>泰豐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</si>
  <si>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</si>
  <si>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</si>
  <si>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</si>
  <si>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</si>
  <si>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</si>
  <si>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</si>
  <si>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</si>
  <si>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</si>
  <si>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</si>
  <si>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</si>
  <si>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</si>
  <si>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</si>
  <si>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</si>
  <si>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</si>
  <si>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</si>
  <si>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</si>
  <si>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</si>
  <si>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</si>
  <si>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</si>
  <si>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</si>
  <si>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光寶科</t>
  </si>
  <si>
    <t>麗正</t>
  </si>
  <si>
    <t>全友</t>
  </si>
  <si>
    <t>台達電</t>
  </si>
  <si>
    <t>金寶</t>
  </si>
  <si>
    <t>華通</t>
  </si>
  <si>
    <t>楠梓電</t>
  </si>
  <si>
    <t>仁寶</t>
  </si>
  <si>
    <t>廣宇</t>
  </si>
  <si>
    <t>華泰</t>
  </si>
  <si>
    <t>精英</t>
  </si>
  <si>
    <t>旺宏</t>
  </si>
  <si>
    <t>光罩</t>
  </si>
  <si>
    <t>茂矽</t>
  </si>
  <si>
    <t>智邦</t>
  </si>
  <si>
    <t>聯強</t>
  </si>
  <si>
    <t>海悅</t>
  </si>
  <si>
    <t>錸德</t>
  </si>
  <si>
    <t>順德</t>
  </si>
  <si>
    <t>宏碁</t>
  </si>
  <si>
    <t>鴻準</t>
  </si>
  <si>
    <t>英業達</t>
  </si>
  <si>
    <t>所羅門</t>
  </si>
  <si>
    <t>致茂</t>
  </si>
  <si>
    <t>藍天</t>
  </si>
  <si>
    <t>倫飛</t>
  </si>
  <si>
    <t>昆盈</t>
  </si>
  <si>
    <t>燿華</t>
  </si>
  <si>
    <t>菱生</t>
  </si>
  <si>
    <t>大同</t>
  </si>
  <si>
    <t>震旦行</t>
  </si>
  <si>
    <t>佳能</t>
  </si>
  <si>
    <t>技嘉</t>
  </si>
  <si>
    <t>微星</t>
  </si>
  <si>
    <t>瑞昱</t>
  </si>
  <si>
    <t>廣達</t>
  </si>
  <si>
    <t>台光電</t>
  </si>
  <si>
    <t>精元</t>
  </si>
  <si>
    <t>威盛</t>
  </si>
  <si>
    <t>云辰</t>
  </si>
  <si>
    <t>正崴</t>
  </si>
  <si>
    <t>研華</t>
  </si>
  <si>
    <t>友通</t>
  </si>
  <si>
    <t>映泰</t>
  </si>
  <si>
    <t>凌陽</t>
  </si>
  <si>
    <t>毅嘉</t>
  </si>
  <si>
    <t>漢唐</t>
  </si>
  <si>
    <t>國碩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</si>
  <si>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</si>
  <si>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</si>
  <si>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</si>
  <si>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</si>
  <si>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</si>
  <si>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</si>
  <si>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</si>
  <si>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</si>
  <si>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</si>
  <si>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</si>
  <si>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鼎元</t>
  </si>
  <si>
    <t>三商電</t>
  </si>
  <si>
    <t>興勤</t>
  </si>
  <si>
    <t>銘旺科</t>
  </si>
  <si>
    <t>聯昌</t>
  </si>
  <si>
    <t>互盛電</t>
  </si>
  <si>
    <t>統懋</t>
  </si>
  <si>
    <t>偉詮電</t>
  </si>
  <si>
    <t>美律</t>
  </si>
  <si>
    <t>太空梭</t>
  </si>
  <si>
    <t>超豐</t>
  </si>
  <si>
    <t>新美齊</t>
  </si>
  <si>
    <t>兆勁</t>
  </si>
  <si>
    <t>京元電子</t>
  </si>
  <si>
    <t>神腦</t>
  </si>
  <si>
    <t>凌群</t>
  </si>
  <si>
    <t>全新</t>
  </si>
  <si>
    <t>飛宏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</si>
  <si>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</si>
  <si>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</si>
  <si>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</si>
  <si>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</si>
  <si>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</si>
  <si>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</si>
  <si>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</si>
  <si>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</si>
  <si>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</si>
  <si>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</si>
  <si>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</si>
  <si>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</si>
  <si>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</si>
  <si>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</si>
  <si>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</si>
  <si>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</si>
  <si>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</si>
  <si>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</si>
  <si>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</si>
  <si>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</si>
  <si>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</si>
  <si>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</si>
  <si>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</si>
  <si>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</si>
  <si>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</si>
  <si>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</si>
  <si>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</si>
  <si>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</si>
  <si>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</si>
  <si>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</si>
  <si>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</si>
  <si>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</si>
  <si>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</si>
  <si>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</si>
  <si>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</si>
  <si>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</si>
  <si>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</si>
  <si>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</si>
  <si>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</si>
  <si>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</si>
  <si>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</si>
  <si>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</si>
  <si>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</si>
  <si>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</si>
  <si>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</si>
  <si>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</si>
  <si>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</si>
  <si>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</si>
  <si>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</si>
  <si>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</si>
  <si>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</si>
  <si>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</si>
  <si>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</si>
  <si>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</si>
  <si>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</si>
  <si>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</si>
  <si>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</si>
  <si>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新興</t>
  </si>
  <si>
    <t>裕民</t>
  </si>
  <si>
    <t>嘉里大榮</t>
  </si>
  <si>
    <t>陽明</t>
  </si>
  <si>
    <t>志信</t>
  </si>
  <si>
    <t>中航</t>
  </si>
  <si>
    <t>中櫃</t>
  </si>
  <si>
    <t>山隆</t>
  </si>
  <si>
    <t>台航</t>
  </si>
  <si>
    <t>台灣高鐵</t>
  </si>
  <si>
    <t>大車隊</t>
  </si>
  <si>
    <t>宅配通</t>
  </si>
  <si>
    <t>捷迅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</si>
  <si>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</si>
  <si>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</si>
  <si>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</si>
  <si>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</si>
  <si>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</si>
  <si>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</si>
  <si>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</si>
  <si>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</si>
  <si>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</si>
  <si>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</si>
  <si>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瓦城</t>
  </si>
  <si>
    <t>雄獅</t>
  </si>
  <si>
    <t>六角</t>
  </si>
  <si>
    <t>易飛網</t>
  </si>
  <si>
    <t>山富</t>
  </si>
  <si>
    <t>雲品</t>
  </si>
  <si>
    <t>亞洲藏壽司</t>
  </si>
  <si>
    <t>揚秦</t>
  </si>
  <si>
    <t>彰銀</t>
  </si>
  <si>
    <t>台中銀</t>
  </si>
  <si>
    <t>旺旺保</t>
  </si>
  <si>
    <t>華票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</si>
  <si>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</si>
  <si>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</si>
  <si>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</si>
  <si>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</si>
  <si>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</si>
  <si>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</si>
  <si>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</si>
  <si>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</si>
  <si>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</si>
  <si>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華南金</t>
  </si>
  <si>
    <t>元大金</t>
  </si>
  <si>
    <t>兆豐金</t>
  </si>
  <si>
    <t>國票金</t>
  </si>
  <si>
    <t>永豐金</t>
  </si>
  <si>
    <t>中信金</t>
  </si>
  <si>
    <t>第一金</t>
  </si>
  <si>
    <t>欣欣</t>
  </si>
  <si>
    <t>遠百</t>
  </si>
  <si>
    <t>匯僑</t>
  </si>
  <si>
    <t>三商</t>
  </si>
  <si>
    <t>高林</t>
  </si>
  <si>
    <t>特力</t>
  </si>
  <si>
    <t>統領</t>
  </si>
  <si>
    <t>統一超</t>
  </si>
  <si>
    <t>農林</t>
  </si>
  <si>
    <t>潤泰全</t>
  </si>
  <si>
    <t>滿心</t>
  </si>
  <si>
    <t>鼎固-KY</t>
  </si>
  <si>
    <t>誠品生活</t>
  </si>
  <si>
    <t>淘帝-KY</t>
  </si>
  <si>
    <t>歐格</t>
  </si>
  <si>
    <t>健和興</t>
  </si>
  <si>
    <t>豐達科</t>
  </si>
  <si>
    <t>神基</t>
  </si>
  <si>
    <t>晶豪科</t>
  </si>
  <si>
    <t>華立</t>
  </si>
  <si>
    <t>今皓</t>
  </si>
  <si>
    <t>晟銘電</t>
  </si>
  <si>
    <t>聯陽</t>
  </si>
  <si>
    <t>嘉晶</t>
  </si>
  <si>
    <t>奇鋐</t>
  </si>
  <si>
    <t>亞光</t>
  </si>
  <si>
    <t>鴻名</t>
  </si>
  <si>
    <t>威強電</t>
  </si>
  <si>
    <t>憶聲</t>
  </si>
  <si>
    <t>盛達</t>
  </si>
  <si>
    <t>增你強</t>
  </si>
  <si>
    <t>佰鴻</t>
  </si>
  <si>
    <t>偉訓</t>
  </si>
  <si>
    <t>威健</t>
  </si>
  <si>
    <t>智原</t>
  </si>
  <si>
    <t>文曄</t>
  </si>
  <si>
    <t>遠見</t>
  </si>
  <si>
    <t>科風</t>
  </si>
  <si>
    <t>健鼎</t>
  </si>
  <si>
    <t>台灣大</t>
  </si>
  <si>
    <t>建碁</t>
  </si>
  <si>
    <t>訊舟</t>
  </si>
  <si>
    <t>益登</t>
  </si>
  <si>
    <t>鈺德</t>
  </si>
  <si>
    <t>夆典</t>
  </si>
  <si>
    <t>立萬利</t>
  </si>
  <si>
    <t>蔚華科</t>
  </si>
  <si>
    <t>立德</t>
  </si>
  <si>
    <t>華晶科</t>
  </si>
  <si>
    <t>銘異</t>
  </si>
  <si>
    <t>建漢</t>
  </si>
  <si>
    <t>泰偉</t>
  </si>
  <si>
    <t>李洲</t>
  </si>
  <si>
    <t>協禧</t>
  </si>
  <si>
    <t>僑威</t>
  </si>
  <si>
    <t>聯亞</t>
  </si>
  <si>
    <t>網龍</t>
  </si>
  <si>
    <t>艾訊</t>
  </si>
  <si>
    <t>鴻碩</t>
  </si>
  <si>
    <t>聯傑</t>
  </si>
  <si>
    <t>及成</t>
  </si>
  <si>
    <t>穩懋</t>
  </si>
  <si>
    <t>好德</t>
  </si>
  <si>
    <t>進階</t>
  </si>
  <si>
    <t>笙泉</t>
  </si>
  <si>
    <t>昇銳</t>
  </si>
  <si>
    <t>一零四</t>
  </si>
  <si>
    <t>弘塑</t>
  </si>
  <si>
    <t>耀登</t>
  </si>
  <si>
    <t>晶宏</t>
  </si>
  <si>
    <t>正達</t>
  </si>
  <si>
    <t>精確</t>
  </si>
  <si>
    <t>波若威</t>
  </si>
  <si>
    <t>景岳</t>
  </si>
  <si>
    <t>大量</t>
  </si>
  <si>
    <t>亞信</t>
  </si>
  <si>
    <t>基亞</t>
  </si>
  <si>
    <t>景碩</t>
  </si>
  <si>
    <t>佰研</t>
  </si>
  <si>
    <t>志豐</t>
  </si>
  <si>
    <t>耀勝</t>
  </si>
  <si>
    <t>全科</t>
  </si>
  <si>
    <t>順達</t>
  </si>
  <si>
    <t>台嘉碩</t>
  </si>
  <si>
    <t>三顧</t>
  </si>
  <si>
    <t>原相</t>
  </si>
  <si>
    <t>金麗科</t>
  </si>
  <si>
    <t>錦明</t>
  </si>
  <si>
    <t>緯創</t>
  </si>
  <si>
    <t>昱捷</t>
  </si>
  <si>
    <t>光環</t>
  </si>
  <si>
    <t>千如</t>
  </si>
  <si>
    <t>海灣</t>
  </si>
  <si>
    <t>虹冠電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</si>
  <si>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</si>
  <si>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</si>
  <si>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</si>
  <si>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</si>
  <si>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</si>
  <si>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</si>
  <si>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</si>
  <si>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</si>
  <si>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</si>
  <si>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</si>
  <si>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宜特</t>
  </si>
  <si>
    <t>鈊象</t>
  </si>
  <si>
    <t>英濟</t>
  </si>
  <si>
    <t>勝德</t>
  </si>
  <si>
    <t>杭特</t>
  </si>
  <si>
    <t>岱稜</t>
  </si>
  <si>
    <t>昇貿</t>
  </si>
  <si>
    <t>鼎天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</si>
  <si>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</si>
  <si>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</si>
  <si>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</si>
  <si>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</si>
  <si>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</si>
  <si>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</si>
  <si>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</si>
  <si>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</si>
  <si>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</si>
  <si>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</si>
  <si>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</si>
  <si>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</si>
  <si>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</si>
  <si>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律勝</t>
  </si>
  <si>
    <t>尚立</t>
  </si>
  <si>
    <t>先進光</t>
  </si>
  <si>
    <t>上詮</t>
  </si>
  <si>
    <t>典範</t>
  </si>
  <si>
    <t>熱映</t>
  </si>
  <si>
    <t>精材</t>
  </si>
  <si>
    <t>彬台</t>
  </si>
  <si>
    <t>明泰</t>
  </si>
  <si>
    <t>崇越電</t>
  </si>
  <si>
    <t>旭軟</t>
  </si>
  <si>
    <t>漢科</t>
  </si>
  <si>
    <t>京鼎</t>
  </si>
  <si>
    <t>融程電</t>
  </si>
  <si>
    <t>譁裕</t>
  </si>
  <si>
    <t>哲固</t>
  </si>
  <si>
    <t>榮創</t>
  </si>
  <si>
    <t>類比科</t>
  </si>
  <si>
    <t>聯一光</t>
  </si>
  <si>
    <t>創意</t>
  </si>
  <si>
    <t>利機</t>
  </si>
  <si>
    <t>聯鈞</t>
  </si>
  <si>
    <t>由田</t>
  </si>
  <si>
    <t>進泰電子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</si>
  <si>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</si>
  <si>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</si>
  <si>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</si>
  <si>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</si>
  <si>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</si>
  <si>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</si>
  <si>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</si>
  <si>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</si>
  <si>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</si>
  <si>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</si>
  <si>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</si>
  <si>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</si>
  <si>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</si>
  <si>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</si>
  <si>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</si>
  <si>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</si>
  <si>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</si>
  <si>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凡甲</t>
  </si>
  <si>
    <t>聚積</t>
  </si>
  <si>
    <t>安馳</t>
  </si>
  <si>
    <t>台勝科</t>
  </si>
  <si>
    <t>嘉澤</t>
  </si>
  <si>
    <t>晶彩科</t>
  </si>
  <si>
    <t>堡達</t>
  </si>
  <si>
    <t>曜越</t>
  </si>
  <si>
    <t>州巧</t>
  </si>
  <si>
    <t>敦泰</t>
  </si>
  <si>
    <t>宇峻</t>
  </si>
  <si>
    <t>兆利</t>
  </si>
  <si>
    <t>聯穎</t>
  </si>
  <si>
    <t>世禾</t>
  </si>
  <si>
    <t>同致</t>
  </si>
  <si>
    <t>禾瑞亞</t>
  </si>
  <si>
    <t>嘉威</t>
  </si>
  <si>
    <t>神準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</si>
  <si>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</si>
  <si>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</si>
  <si>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</si>
  <si>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</si>
  <si>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</si>
  <si>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</si>
  <si>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</si>
  <si>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</si>
  <si>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</si>
  <si>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</si>
  <si>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磐儀</t>
  </si>
  <si>
    <t>映興</t>
  </si>
  <si>
    <t>宏致</t>
  </si>
  <si>
    <t>谷崧</t>
  </si>
  <si>
    <t>鼎翰</t>
  </si>
  <si>
    <t>安可</t>
  </si>
  <si>
    <t>碩天</t>
  </si>
  <si>
    <t>洋華</t>
  </si>
  <si>
    <t>富晶通</t>
  </si>
  <si>
    <t>光頡</t>
  </si>
  <si>
    <t>盈正</t>
  </si>
  <si>
    <t>地心引力</t>
  </si>
  <si>
    <t>新鉅科</t>
  </si>
  <si>
    <t>晟楠</t>
  </si>
  <si>
    <t>達邁</t>
  </si>
  <si>
    <t>艾恩特</t>
  </si>
  <si>
    <t>精聯</t>
  </si>
  <si>
    <t>健策</t>
  </si>
  <si>
    <t>世芯-KY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</si>
  <si>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</si>
  <si>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</si>
  <si>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</si>
  <si>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</si>
  <si>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</si>
  <si>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</si>
  <si>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</si>
  <si>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</si>
  <si>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榮昌</t>
  </si>
  <si>
    <t>元創精密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</si>
  <si>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</si>
  <si>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</si>
  <si>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</si>
  <si>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</si>
  <si>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</si>
  <si>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</si>
  <si>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</si>
  <si>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</si>
  <si>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永信</t>
  </si>
  <si>
    <t>上緯投控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</si>
  <si>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</si>
  <si>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</si>
  <si>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</si>
  <si>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</si>
  <si>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</si>
  <si>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</si>
  <si>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</si>
  <si>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</si>
  <si>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</si>
  <si>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</si>
  <si>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</si>
  <si>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</si>
  <si>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</si>
  <si>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</si>
  <si>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</si>
  <si>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</si>
  <si>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</si>
  <si>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</si>
  <si>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</si>
  <si>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亞諾法</t>
  </si>
  <si>
    <t>麗豐-KY</t>
  </si>
  <si>
    <t>曜亞</t>
  </si>
  <si>
    <t>馬光-KY</t>
  </si>
  <si>
    <t>國光生</t>
  </si>
  <si>
    <t>中裕</t>
  </si>
  <si>
    <t>太景*-KY</t>
  </si>
  <si>
    <t>聿新科</t>
  </si>
  <si>
    <t>智擎</t>
  </si>
  <si>
    <t>鐿鈦</t>
  </si>
  <si>
    <t>承業醫</t>
  </si>
  <si>
    <t>松瑞藥</t>
  </si>
  <si>
    <t>醣聯</t>
  </si>
  <si>
    <t>瑞基</t>
  </si>
  <si>
    <t>久裕</t>
  </si>
  <si>
    <t>杏一</t>
  </si>
  <si>
    <t>福永生技</t>
  </si>
  <si>
    <t>安克</t>
  </si>
  <si>
    <t>佐登-KY</t>
  </si>
  <si>
    <t>杏國</t>
  </si>
  <si>
    <t>中華食</t>
  </si>
  <si>
    <t>環泰</t>
  </si>
  <si>
    <t>信立</t>
  </si>
  <si>
    <t>勝昱</t>
  </si>
  <si>
    <t>世坤</t>
  </si>
  <si>
    <t>炎洲</t>
  </si>
  <si>
    <t>東隆興</t>
  </si>
  <si>
    <t>新昕纖</t>
  </si>
  <si>
    <t>飛寶企業</t>
  </si>
  <si>
    <t>三圓</t>
  </si>
  <si>
    <t>金洲</t>
  </si>
  <si>
    <t>光明</t>
  </si>
  <si>
    <t>利勤</t>
  </si>
  <si>
    <t>耀億</t>
  </si>
  <si>
    <t>銘旺實</t>
  </si>
  <si>
    <t>興采</t>
  </si>
  <si>
    <t>廣越</t>
  </si>
  <si>
    <t>冠星-KY</t>
  </si>
  <si>
    <t>健信</t>
  </si>
  <si>
    <t>金雨</t>
  </si>
  <si>
    <t>崇友</t>
  </si>
  <si>
    <t>高鋒</t>
  </si>
  <si>
    <t>福裕</t>
  </si>
  <si>
    <t>永彰</t>
  </si>
  <si>
    <t>東台</t>
  </si>
  <si>
    <t>江興鍛</t>
  </si>
  <si>
    <t>淳紳</t>
  </si>
  <si>
    <t>瑞智</t>
  </si>
  <si>
    <t>協易機</t>
  </si>
  <si>
    <t>慶騰</t>
  </si>
  <si>
    <t>至興</t>
  </si>
  <si>
    <t>拓凱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</si>
  <si>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</si>
  <si>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</si>
  <si>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</si>
  <si>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</si>
  <si>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</si>
  <si>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</si>
  <si>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</si>
  <si>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</si>
  <si>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</si>
  <si>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</si>
  <si>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永新-KY</t>
  </si>
  <si>
    <t>強信-KY</t>
  </si>
  <si>
    <t>百德</t>
  </si>
  <si>
    <t>鈞興-KY</t>
  </si>
  <si>
    <t>光隆精密-KY</t>
  </si>
  <si>
    <t>唐鋒</t>
  </si>
  <si>
    <t>中美實</t>
  </si>
  <si>
    <t>大恭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</si>
  <si>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</si>
  <si>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</si>
  <si>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</si>
  <si>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</si>
  <si>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</si>
  <si>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</si>
  <si>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</si>
  <si>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</si>
  <si>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豪展</t>
  </si>
  <si>
    <t>泰博</t>
  </si>
  <si>
    <t>華廣</t>
  </si>
  <si>
    <t>合一</t>
  </si>
  <si>
    <t>合富-KY</t>
  </si>
  <si>
    <t>台耀</t>
  </si>
  <si>
    <t>國碳科</t>
  </si>
  <si>
    <t>三福化</t>
  </si>
  <si>
    <t>日成-KY</t>
  </si>
  <si>
    <t>聯光通</t>
  </si>
  <si>
    <t>遠傳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</si>
  <si>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</si>
  <si>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</si>
  <si>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</si>
  <si>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</si>
  <si>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</si>
  <si>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</si>
  <si>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</si>
  <si>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</si>
  <si>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欣厚-KY</t>
  </si>
  <si>
    <t>泰鼎-KY</t>
  </si>
  <si>
    <t>新盛力</t>
  </si>
  <si>
    <t>友輝</t>
  </si>
  <si>
    <t>太極</t>
  </si>
  <si>
    <t>茂林-KY</t>
  </si>
  <si>
    <t>亞電</t>
  </si>
  <si>
    <t>嘉彰</t>
  </si>
  <si>
    <t>康控-KY</t>
  </si>
  <si>
    <t>凌通</t>
  </si>
  <si>
    <t>光鋐</t>
  </si>
  <si>
    <t>臻鼎-KY</t>
  </si>
  <si>
    <t>誠美材</t>
  </si>
  <si>
    <t>譜瑞-KY</t>
  </si>
  <si>
    <t>立積</t>
  </si>
  <si>
    <t>IET-KY</t>
  </si>
  <si>
    <t>湯石照明</t>
  </si>
  <si>
    <t>廣穎</t>
  </si>
  <si>
    <t>佳凌</t>
  </si>
  <si>
    <t>眾達-KY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</si>
  <si>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</si>
  <si>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</si>
  <si>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</si>
  <si>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</si>
  <si>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</si>
  <si>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</si>
  <si>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</si>
  <si>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</si>
  <si>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</si>
  <si>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</si>
  <si>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</si>
  <si>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</si>
  <si>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</si>
  <si>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</si>
  <si>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</si>
  <si>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</si>
  <si>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</si>
  <si>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</si>
  <si>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</si>
  <si>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</si>
  <si>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科嘉-KY</t>
  </si>
  <si>
    <t>東科-KY</t>
  </si>
  <si>
    <t>雷笛克光學</t>
  </si>
  <si>
    <t>達興材料</t>
  </si>
  <si>
    <t>乙盛-KY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</si>
  <si>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</si>
  <si>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</si>
  <si>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</si>
  <si>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</si>
  <si>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</si>
  <si>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</si>
  <si>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</si>
  <si>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</si>
  <si>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禾聯碩</t>
  </si>
  <si>
    <t>jpp-KY</t>
  </si>
  <si>
    <t>界霖</t>
  </si>
  <si>
    <t>數字</t>
  </si>
  <si>
    <t>豐祥-KY</t>
  </si>
  <si>
    <t>宜鼎</t>
  </si>
  <si>
    <t>邑昇</t>
  </si>
  <si>
    <t>太欣</t>
  </si>
  <si>
    <t>桂盟</t>
  </si>
  <si>
    <t>系統電</t>
  </si>
  <si>
    <t>寶島科</t>
  </si>
  <si>
    <t>光聯</t>
  </si>
  <si>
    <t>士開</t>
  </si>
  <si>
    <t>華容</t>
  </si>
  <si>
    <t>立衛</t>
  </si>
  <si>
    <t>鈺創</t>
  </si>
  <si>
    <t>台林</t>
  </si>
  <si>
    <t>佳總</t>
  </si>
  <si>
    <t>協益</t>
  </si>
  <si>
    <t>力麗店</t>
  </si>
  <si>
    <t>青雲</t>
  </si>
  <si>
    <t>中磊</t>
  </si>
  <si>
    <t>慕康生醫</t>
  </si>
  <si>
    <t>中菲</t>
  </si>
  <si>
    <t>國眾</t>
  </si>
  <si>
    <t>台半</t>
  </si>
  <si>
    <t>振發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</si>
  <si>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</si>
  <si>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</si>
  <si>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</si>
  <si>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</si>
  <si>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</si>
  <si>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</si>
  <si>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</si>
  <si>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</si>
  <si>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</si>
  <si>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</si>
  <si>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凱鈺</t>
  </si>
  <si>
    <t>松翰</t>
  </si>
  <si>
    <t>聰泰</t>
  </si>
  <si>
    <t>德宏</t>
  </si>
  <si>
    <t>智冠</t>
  </si>
  <si>
    <t>慧友</t>
  </si>
  <si>
    <t>通泰</t>
  </si>
  <si>
    <t>松普</t>
  </si>
  <si>
    <t>彩富</t>
  </si>
  <si>
    <t>三聯</t>
  </si>
  <si>
    <t>凱崴</t>
  </si>
  <si>
    <t>永信建</t>
  </si>
  <si>
    <t>德昌</t>
  </si>
  <si>
    <t>力麒</t>
  </si>
  <si>
    <t>三豐</t>
  </si>
  <si>
    <t>雙喜</t>
  </si>
  <si>
    <t>隆大</t>
  </si>
  <si>
    <t>力泰</t>
  </si>
  <si>
    <t>工信</t>
  </si>
  <si>
    <t>遠雄</t>
  </si>
  <si>
    <t>豐謙</t>
  </si>
  <si>
    <t>順天</t>
  </si>
  <si>
    <t>龍巖</t>
  </si>
  <si>
    <t>鄉林</t>
  </si>
  <si>
    <t>皇鼎</t>
  </si>
  <si>
    <t>長虹</t>
  </si>
  <si>
    <t>東明-KY</t>
  </si>
  <si>
    <t>桓鼎-KY</t>
  </si>
  <si>
    <t>永固-KY</t>
  </si>
  <si>
    <t>台聯櫃</t>
  </si>
  <si>
    <t>陸海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</si>
  <si>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</si>
  <si>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</si>
  <si>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</si>
  <si>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</si>
  <si>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</si>
  <si>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</si>
  <si>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</si>
  <si>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</si>
  <si>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台名</t>
  </si>
  <si>
    <t>合庫金</t>
  </si>
  <si>
    <t>德記</t>
  </si>
  <si>
    <t>全家</t>
  </si>
  <si>
    <t>南仁湖</t>
  </si>
  <si>
    <t>台南-KY</t>
  </si>
  <si>
    <t>群益證</t>
  </si>
  <si>
    <t>宏遠證</t>
  </si>
  <si>
    <t>康和證</t>
  </si>
  <si>
    <t>大展證</t>
  </si>
  <si>
    <t>元大期</t>
  </si>
  <si>
    <t>群益期</t>
  </si>
  <si>
    <t>福邦證</t>
  </si>
  <si>
    <t>寬魚國際</t>
  </si>
  <si>
    <t>合邦</t>
  </si>
  <si>
    <t>創惟</t>
  </si>
  <si>
    <t>亞矽</t>
  </si>
  <si>
    <t>久威</t>
  </si>
  <si>
    <t>鎰勝</t>
  </si>
  <si>
    <t>彩晶</t>
  </si>
  <si>
    <t>迎廣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</si>
  <si>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</si>
  <si>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</si>
  <si>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</si>
  <si>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</si>
  <si>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</si>
  <si>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</si>
  <si>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</si>
  <si>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</si>
  <si>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</si>
  <si>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金橋</t>
  </si>
  <si>
    <t>萬旭</t>
  </si>
  <si>
    <t>富爾特</t>
  </si>
  <si>
    <t>茂達</t>
  </si>
  <si>
    <t>亞翔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</si>
  <si>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</si>
  <si>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</si>
  <si>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</si>
  <si>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</si>
  <si>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</si>
  <si>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</si>
  <si>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</si>
  <si>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</si>
  <si>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</si>
  <si>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順發</t>
  </si>
  <si>
    <t>鈞寶</t>
  </si>
  <si>
    <t>松上</t>
  </si>
  <si>
    <t>禾昌</t>
  </si>
  <si>
    <t>欣技</t>
  </si>
  <si>
    <t>華電網</t>
  </si>
  <si>
    <t>浪凡</t>
  </si>
  <si>
    <t>凌華</t>
  </si>
  <si>
    <t>宏齊</t>
  </si>
  <si>
    <t>昱泉</t>
  </si>
  <si>
    <t>統振</t>
  </si>
  <si>
    <t>安碁</t>
  </si>
  <si>
    <t>立敦</t>
  </si>
  <si>
    <t>達麗</t>
  </si>
  <si>
    <t>亞通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</si>
  <si>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</si>
  <si>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</si>
  <si>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</si>
  <si>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</si>
  <si>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</si>
  <si>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</si>
  <si>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</si>
  <si>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</si>
  <si>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</si>
  <si>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</si>
  <si>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育富</t>
  </si>
  <si>
    <t>詩肯</t>
  </si>
  <si>
    <t>佳必琪</t>
  </si>
  <si>
    <t>天品</t>
  </si>
  <si>
    <t>亞弘電</t>
  </si>
  <si>
    <t>盛群</t>
  </si>
  <si>
    <t>海韻電</t>
  </si>
  <si>
    <t>詮欣</t>
  </si>
  <si>
    <t>飛捷</t>
  </si>
  <si>
    <t>雷科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</si>
  <si>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</si>
  <si>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</si>
  <si>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</si>
  <si>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</si>
  <si>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</si>
  <si>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</si>
  <si>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</si>
  <si>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</si>
  <si>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</si>
  <si>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</si>
  <si>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</si>
  <si>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</si>
  <si>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旺矽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</si>
  <si>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</si>
  <si>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</si>
  <si>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</si>
  <si>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</si>
  <si>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</si>
  <si>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</si>
  <si>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</si>
  <si>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</si>
  <si>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</si>
  <si>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</si>
  <si>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驊訊</t>
  </si>
  <si>
    <t>力成</t>
  </si>
  <si>
    <t>松崗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</si>
  <si>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</si>
  <si>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</si>
  <si>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</si>
  <si>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</si>
  <si>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</si>
  <si>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</si>
  <si>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</si>
  <si>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</si>
  <si>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</si>
  <si>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</si>
  <si>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</si>
  <si>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台郡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</si>
  <si>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</si>
  <si>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</si>
  <si>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</si>
  <si>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</si>
  <si>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</si>
  <si>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</si>
  <si>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</si>
  <si>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</si>
  <si>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</si>
  <si>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</si>
  <si>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</si>
  <si>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</si>
  <si>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</si>
  <si>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</si>
  <si>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</si>
  <si>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</si>
  <si>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</si>
  <si>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</si>
  <si>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</si>
  <si>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</si>
  <si>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</si>
  <si>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</si>
  <si>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明達醫</t>
  </si>
  <si>
    <t>晶心科</t>
  </si>
  <si>
    <t>易華電</t>
  </si>
  <si>
    <t>勝品</t>
  </si>
  <si>
    <t>霈方</t>
  </si>
  <si>
    <t>東典光電</t>
  </si>
  <si>
    <t>和潤企業</t>
  </si>
  <si>
    <t>台灣銘板</t>
  </si>
  <si>
    <t>ABC-KY</t>
  </si>
  <si>
    <t>帝寶</t>
  </si>
  <si>
    <t>萬年清</t>
  </si>
  <si>
    <t>泰金-KY</t>
  </si>
  <si>
    <t>均華</t>
  </si>
  <si>
    <t>基士德-KY</t>
  </si>
  <si>
    <t>富致</t>
  </si>
  <si>
    <t>台生材</t>
  </si>
  <si>
    <t>樂斯科</t>
  </si>
  <si>
    <t>鑫創電子</t>
  </si>
  <si>
    <t>安碁資訊</t>
  </si>
  <si>
    <t>國揚</t>
  </si>
  <si>
    <t>穎崴</t>
  </si>
  <si>
    <t>商品代號</t>
  </si>
  <si>
    <t>商品名稱</t>
  </si>
  <si>
    <t>新／平</t>
  </si>
  <si>
    <t>買賣別</t>
  </si>
  <si>
    <t>當沖</t>
  </si>
  <si>
    <t>成交量</t>
  </si>
  <si>
    <t>成交價</t>
  </si>
  <si>
    <t>權利金</t>
    <phoneticPr fontId="48" type="noConversion"/>
  </si>
  <si>
    <t xml:space="preserve"> </t>
    <phoneticPr fontId="48" type="noConversion"/>
  </si>
  <si>
    <t>損益點數</t>
    <phoneticPr fontId="48" type="noConversion"/>
  </si>
  <si>
    <t>TXO</t>
    <phoneticPr fontId="48" type="noConversion"/>
  </si>
  <si>
    <t>新倉</t>
  </si>
  <si>
    <t>買</t>
  </si>
  <si>
    <t>平倉</t>
  </si>
  <si>
    <t>FIMTX</t>
  </si>
  <si>
    <t>小指05</t>
  </si>
  <si>
    <t>5月總計</t>
    <phoneticPr fontId="48" type="noConversion"/>
  </si>
  <si>
    <t>2019總計</t>
    <phoneticPr fontId="48" type="noConversion"/>
  </si>
  <si>
    <t>報酬率</t>
    <phoneticPr fontId="48" type="noConversion"/>
  </si>
  <si>
    <t>淨報酬率</t>
    <phoneticPr fontId="48" type="noConversion"/>
  </si>
  <si>
    <t>選擇權總計</t>
    <phoneticPr fontId="50" type="noConversion"/>
  </si>
  <si>
    <t>期貨總計</t>
    <phoneticPr fontId="50" type="noConversion"/>
  </si>
  <si>
    <t>帳戶餘額</t>
    <phoneticPr fontId="48" type="noConversion"/>
  </si>
  <si>
    <t>平均餘額</t>
    <phoneticPr fontId="48" type="noConversion"/>
  </si>
  <si>
    <t>投資報酬率＝（期末淨值－期初投資）÷期初投資</t>
    <phoneticPr fontId="48" type="noConversion"/>
  </si>
  <si>
    <t>年化報酬率＝（（1＋投資報酬率）^（1／年數））－1</t>
    <phoneticPr fontId="48" type="noConversion"/>
  </si>
  <si>
    <t>入金</t>
    <phoneticPr fontId="48" type="noConversion"/>
  </si>
  <si>
    <t>買</t>
    <phoneticPr fontId="48" type="noConversion"/>
  </si>
  <si>
    <t>賣</t>
    <phoneticPr fontId="48" type="noConversion"/>
  </si>
  <si>
    <t>8月總計</t>
    <phoneticPr fontId="48" type="noConversion"/>
  </si>
  <si>
    <t>期權</t>
    <phoneticPr fontId="48" type="noConversion"/>
  </si>
  <si>
    <t>9月總計</t>
    <phoneticPr fontId="48" type="noConversion"/>
  </si>
  <si>
    <t>10月總計</t>
    <phoneticPr fontId="48" type="noConversion"/>
  </si>
  <si>
    <t>台達化</t>
  </si>
  <si>
    <t>南紡</t>
  </si>
  <si>
    <t>華紙</t>
  </si>
  <si>
    <t>第一銅</t>
  </si>
  <si>
    <t>新光鋼</t>
  </si>
  <si>
    <t>台橡</t>
  </si>
  <si>
    <t>台船</t>
  </si>
  <si>
    <t>長榮鋼</t>
  </si>
  <si>
    <t>IKKA-KY</t>
  </si>
  <si>
    <t>台積電</t>
  </si>
  <si>
    <t>華邦電</t>
  </si>
  <si>
    <t>翔耀</t>
  </si>
  <si>
    <t>義隆</t>
  </si>
  <si>
    <t>長榮航</t>
  </si>
  <si>
    <t>慧洋-KY</t>
  </si>
  <si>
    <t>--</t>
  </si>
  <si>
    <t>八方雲集</t>
  </si>
  <si>
    <t>富邦金</t>
  </si>
  <si>
    <t>振宇五金</t>
  </si>
  <si>
    <t>信邦</t>
  </si>
  <si>
    <t>零壹</t>
  </si>
  <si>
    <t>德律</t>
  </si>
  <si>
    <t>晶技</t>
  </si>
  <si>
    <t>日電貿</t>
  </si>
  <si>
    <t>倚強科</t>
  </si>
  <si>
    <t>臺慶科</t>
  </si>
  <si>
    <t>智易</t>
  </si>
  <si>
    <t>三一東林</t>
  </si>
  <si>
    <t>富采</t>
  </si>
  <si>
    <t>和碩</t>
  </si>
  <si>
    <t>凌陽創新</t>
  </si>
  <si>
    <t>美而快</t>
  </si>
  <si>
    <t>能率</t>
  </si>
  <si>
    <t>新門</t>
  </si>
  <si>
    <t>中美晶</t>
  </si>
  <si>
    <t>鉅陞</t>
  </si>
  <si>
    <t>嘉聯益</t>
  </si>
  <si>
    <t>帆宣</t>
  </si>
  <si>
    <t>全宇昕</t>
  </si>
  <si>
    <t>威健生技</t>
  </si>
  <si>
    <t>安格</t>
  </si>
  <si>
    <t>報價 mapping 改為XQ</t>
    <phoneticPr fontId="48" type="noConversion"/>
  </si>
  <si>
    <t>三洋實業</t>
  </si>
  <si>
    <t>宜新實業</t>
  </si>
  <si>
    <t>全訊</t>
  </si>
  <si>
    <t>大城地產</t>
  </si>
  <si>
    <t>愛普*</t>
  </si>
  <si>
    <t>友訊</t>
  </si>
  <si>
    <t>迎輝</t>
  </si>
  <si>
    <t>榮科</t>
  </si>
  <si>
    <t>上漲家數</t>
    <phoneticPr fontId="48" type="noConversion"/>
  </si>
  <si>
    <t>下跌家數</t>
    <phoneticPr fontId="48" type="noConversion"/>
  </si>
  <si>
    <t>漲停家數</t>
    <phoneticPr fontId="48" type="noConversion"/>
  </si>
  <si>
    <t>跌停家數</t>
    <phoneticPr fontId="48" type="noConversion"/>
  </si>
  <si>
    <t>代碼</t>
  </si>
  <si>
    <t>商品</t>
  </si>
  <si>
    <t>開盤</t>
  </si>
  <si>
    <t>成交</t>
  </si>
  <si>
    <t>漲跌</t>
  </si>
  <si>
    <t>漲幅%</t>
  </si>
  <si>
    <t>成交值</t>
  </si>
  <si>
    <t>總量</t>
  </si>
  <si>
    <t>五日均量</t>
  </si>
  <si>
    <t>股本</t>
  </si>
  <si>
    <t>最高</t>
  </si>
  <si>
    <t>最低</t>
  </si>
  <si>
    <t>換手率%</t>
  </si>
  <si>
    <t>三商家購</t>
  </si>
  <si>
    <t>台聯電</t>
  </si>
  <si>
    <t>全域</t>
  </si>
  <si>
    <t>達新</t>
  </si>
  <si>
    <t>富野</t>
  </si>
  <si>
    <t>富驊</t>
  </si>
  <si>
    <t>中連</t>
  </si>
  <si>
    <t>上品</t>
  </si>
  <si>
    <t>台亞</t>
  </si>
  <si>
    <t>力特</t>
  </si>
  <si>
    <t>柏承</t>
  </si>
  <si>
    <t>天剛</t>
  </si>
  <si>
    <t>洋基工程</t>
  </si>
  <si>
    <t>瑞鼎</t>
  </si>
  <si>
    <t>晟鈦</t>
  </si>
  <si>
    <t>2022總計</t>
    <phoneticPr fontId="50" type="noConversion"/>
  </si>
  <si>
    <t>聯發國際</t>
  </si>
  <si>
    <t>弘凱</t>
  </si>
  <si>
    <t>美好證</t>
  </si>
  <si>
    <t>廣閎科</t>
  </si>
  <si>
    <t>力士</t>
  </si>
  <si>
    <t>寶緯</t>
  </si>
  <si>
    <t>寶德</t>
  </si>
  <si>
    <t>燦星網</t>
  </si>
  <si>
    <t>晶呈科技</t>
  </si>
  <si>
    <t>台灣精銳</t>
  </si>
  <si>
    <t>鈺鎧</t>
  </si>
  <si>
    <t>正基</t>
  </si>
  <si>
    <t>鼎基</t>
  </si>
  <si>
    <t>達航科技</t>
  </si>
  <si>
    <t>矽力*-KY</t>
  </si>
  <si>
    <t>燦星旅</t>
  </si>
  <si>
    <t>燦坤</t>
  </si>
  <si>
    <t>欣大健康</t>
  </si>
  <si>
    <t>邁達特</t>
  </si>
  <si>
    <t>寒舍</t>
  </si>
  <si>
    <t>定穎投控</t>
  </si>
  <si>
    <t>朋億*</t>
  </si>
  <si>
    <t>輔信</t>
  </si>
  <si>
    <t>立益物流</t>
  </si>
  <si>
    <t>長科*</t>
  </si>
  <si>
    <t>奇鈦科</t>
  </si>
  <si>
    <t>凱美</t>
  </si>
  <si>
    <t>伊雲谷</t>
  </si>
  <si>
    <t>樂事綠能</t>
  </si>
  <si>
    <t>金像電</t>
  </si>
  <si>
    <t>聖暉*</t>
  </si>
  <si>
    <t>雋揚</t>
  </si>
  <si>
    <t>點晶</t>
  </si>
  <si>
    <t>沛亨</t>
  </si>
  <si>
    <t>熒茂</t>
  </si>
  <si>
    <t>長興</t>
  </si>
  <si>
    <t>易威</t>
  </si>
  <si>
    <t>友達</t>
  </si>
  <si>
    <t>達能</t>
  </si>
  <si>
    <t>合勤控</t>
  </si>
  <si>
    <t>君帆</t>
  </si>
  <si>
    <t>精拓科</t>
  </si>
  <si>
    <t>十銓</t>
  </si>
  <si>
    <t>巨路</t>
  </si>
  <si>
    <t>瑞築</t>
  </si>
  <si>
    <t>佳和</t>
  </si>
  <si>
    <t>美隆電</t>
  </si>
  <si>
    <t>港建*</t>
  </si>
  <si>
    <t>展達</t>
  </si>
  <si>
    <t>同欣電</t>
  </si>
  <si>
    <t>保勝光學</t>
  </si>
  <si>
    <t>宏太-KY</t>
  </si>
  <si>
    <t>長榮航太</t>
  </si>
  <si>
    <t>富邦公司治理</t>
  </si>
  <si>
    <t>元大台灣50</t>
  </si>
  <si>
    <t>元大中型100</t>
  </si>
  <si>
    <t>富邦科技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</si>
  <si>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</si>
  <si>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</si>
  <si>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</si>
  <si>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</si>
  <si>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</si>
  <si>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</si>
  <si>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</si>
  <si>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</si>
  <si>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富邦台50</t>
  </si>
  <si>
    <t>00625K</t>
  </si>
  <si>
    <t>富邦上証+R</t>
  </si>
  <si>
    <t>00633L</t>
  </si>
  <si>
    <t>富邦上証正2</t>
  </si>
  <si>
    <t>00634R</t>
  </si>
  <si>
    <t>富邦上証反1</t>
  </si>
  <si>
    <t>00635U</t>
  </si>
  <si>
    <t>期元大S＆P黃金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</si>
  <si>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</si>
  <si>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</si>
  <si>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</si>
  <si>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</si>
  <si>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</si>
  <si>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</si>
  <si>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</si>
  <si>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</si>
  <si>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</si>
  <si>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</si>
  <si>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</si>
  <si>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</si>
  <si>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</si>
  <si>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</si>
  <si>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群益深証中小</t>
  </si>
  <si>
    <t>00643K</t>
  </si>
  <si>
    <t>群益深証中小+R</t>
  </si>
  <si>
    <t>富邦日本</t>
  </si>
  <si>
    <t>元大S＆P500</t>
  </si>
  <si>
    <t>00647L</t>
  </si>
  <si>
    <t>元大S＆P500正2</t>
  </si>
  <si>
    <t>00648R</t>
  </si>
  <si>
    <t>元大S＆P500反1</t>
  </si>
  <si>
    <t>00650L</t>
  </si>
  <si>
    <t>00651R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</si>
  <si>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</si>
  <si>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</si>
  <si>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</si>
  <si>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</si>
  <si>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</si>
  <si>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</si>
  <si>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</si>
  <si>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</si>
  <si>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</si>
  <si>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</si>
  <si>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</si>
  <si>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</si>
  <si>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</si>
  <si>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</si>
  <si>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</si>
  <si>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</si>
  <si>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</si>
  <si>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</si>
  <si>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</si>
  <si>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</si>
  <si>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</si>
  <si>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</si>
  <si>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</si>
  <si>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</si>
  <si>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</si>
  <si>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</si>
  <si>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</si>
  <si>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</si>
  <si>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</si>
  <si>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</si>
  <si>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</si>
  <si>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</si>
  <si>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00675L</t>
  </si>
  <si>
    <t>富邦臺灣加權正2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</si>
  <si>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</si>
  <si>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</si>
  <si>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</si>
  <si>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</si>
  <si>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</si>
  <si>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</si>
  <si>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</si>
  <si>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</si>
  <si>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</si>
  <si>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</si>
  <si>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</si>
  <si>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</si>
  <si>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00687B</t>
  </si>
  <si>
    <t>國泰20年美債</t>
  </si>
  <si>
    <t>00688L</t>
  </si>
  <si>
    <t>國泰20年美債正2</t>
  </si>
  <si>
    <t>00689R</t>
  </si>
  <si>
    <t>國泰20年美債反1</t>
  </si>
  <si>
    <t>兆豐藍籌30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</si>
  <si>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</si>
  <si>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</si>
  <si>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</si>
  <si>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</si>
  <si>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</si>
  <si>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</si>
  <si>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</si>
  <si>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</si>
  <si>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</si>
  <si>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</si>
  <si>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富邦恒生國企</t>
  </si>
  <si>
    <t>國泰股利精選30</t>
  </si>
  <si>
    <t>國泰標普低波高息</t>
  </si>
  <si>
    <t>台新MSCI中國</t>
  </si>
  <si>
    <t>00707R</t>
  </si>
  <si>
    <t>期元大S＆P日圓反1</t>
  </si>
  <si>
    <t>00708L</t>
  </si>
  <si>
    <t>期元大S＆P黃金正2</t>
  </si>
  <si>
    <t>富邦歐洲</t>
  </si>
  <si>
    <t>00710B</t>
  </si>
  <si>
    <t>00711B</t>
  </si>
  <si>
    <t>元大台灣高息低波</t>
  </si>
  <si>
    <t>群益道瓊美國地產</t>
  </si>
  <si>
    <t>00715L</t>
  </si>
  <si>
    <t>期街口布蘭特正2</t>
  </si>
  <si>
    <t>富邦美國特別股</t>
  </si>
  <si>
    <t>00719B</t>
  </si>
  <si>
    <t>元大美債1-3</t>
  </si>
  <si>
    <t>00720B</t>
  </si>
  <si>
    <t>元大投資級公司債</t>
  </si>
  <si>
    <t>00722B</t>
  </si>
  <si>
    <t>00723B</t>
  </si>
  <si>
    <t>00724B</t>
  </si>
  <si>
    <t>00725B</t>
  </si>
  <si>
    <t>國泰投資級公司債</t>
  </si>
  <si>
    <t>00726B</t>
  </si>
  <si>
    <t>00727B</t>
  </si>
  <si>
    <t>第一金工業30</t>
  </si>
  <si>
    <t>富邦臺灣優質高息</t>
  </si>
  <si>
    <t>富邦臺灣中小</t>
  </si>
  <si>
    <t>00734B</t>
  </si>
  <si>
    <t>台新JPM新興債</t>
  </si>
  <si>
    <t>國泰臺韓科技</t>
  </si>
  <si>
    <t>國泰新興市場</t>
  </si>
  <si>
    <t>00738U</t>
  </si>
  <si>
    <t>期元大道瓊白銀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</si>
  <si>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</si>
  <si>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</si>
  <si>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</si>
  <si>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</si>
  <si>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</si>
  <si>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</si>
  <si>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</si>
  <si>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</si>
  <si>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</si>
  <si>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</si>
  <si>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</si>
  <si>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</si>
  <si>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</si>
  <si>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中信中國50</t>
  </si>
  <si>
    <t>00753L</t>
  </si>
  <si>
    <t>中信中國50正2</t>
  </si>
  <si>
    <t>00754B</t>
  </si>
  <si>
    <t>群益AAA-AA公司債</t>
  </si>
  <si>
    <t>00755B</t>
  </si>
  <si>
    <t>00756B</t>
  </si>
  <si>
    <t>統一FANG+</t>
  </si>
  <si>
    <t>00758B</t>
  </si>
  <si>
    <t>00759B</t>
  </si>
  <si>
    <t>00760B</t>
  </si>
  <si>
    <t>00761B</t>
  </si>
  <si>
    <t>國泰A級公司債</t>
  </si>
  <si>
    <t>元大全球AI</t>
  </si>
  <si>
    <t>00763U</t>
  </si>
  <si>
    <t>期街口道瓊銅</t>
  </si>
  <si>
    <t>00764B</t>
  </si>
  <si>
    <t>群益25年美債</t>
  </si>
  <si>
    <t>00768B</t>
  </si>
  <si>
    <t>國泰北美科技</t>
  </si>
  <si>
    <t>元大US高息特別股</t>
  </si>
  <si>
    <t>00772B</t>
  </si>
  <si>
    <t>中信高評級公司債</t>
  </si>
  <si>
    <t>00773B</t>
  </si>
  <si>
    <t>中信優先金融債</t>
  </si>
  <si>
    <t>00775B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</si>
  <si>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</si>
  <si>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</si>
  <si>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</si>
  <si>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</si>
  <si>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</si>
  <si>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</si>
  <si>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</si>
  <si>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</si>
  <si>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</si>
  <si>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</si>
  <si>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</si>
  <si>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</si>
  <si>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</si>
  <si>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</si>
  <si>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</si>
  <si>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</si>
  <si>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</si>
  <si>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</si>
  <si>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</si>
  <si>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</si>
  <si>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</si>
  <si>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</si>
  <si>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00791B</t>
  </si>
  <si>
    <t>00792B</t>
  </si>
  <si>
    <t>群益A級公司債</t>
  </si>
  <si>
    <t>00795B</t>
  </si>
  <si>
    <t>中信美國公債20年</t>
  </si>
  <si>
    <t>00799B</t>
  </si>
  <si>
    <t>國泰A級醫療債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</si>
  <si>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</si>
  <si>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</si>
  <si>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</si>
  <si>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</si>
  <si>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</si>
  <si>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</si>
  <si>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</si>
  <si>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</si>
  <si>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</si>
  <si>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</si>
  <si>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</si>
  <si>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</si>
  <si>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00845B</t>
  </si>
  <si>
    <t>富邦新興投等債</t>
  </si>
  <si>
    <t>00846B</t>
  </si>
  <si>
    <t>富邦歐洲銀行債</t>
  </si>
  <si>
    <t>00848B</t>
  </si>
  <si>
    <t>中信新興亞洲債</t>
  </si>
  <si>
    <t>00849B</t>
  </si>
  <si>
    <t>中信EM主權債0-5</t>
  </si>
  <si>
    <t>元大臺灣ESG永續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</si>
  <si>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</si>
  <si>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</si>
  <si>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</si>
  <si>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</si>
  <si>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</si>
  <si>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</si>
  <si>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</si>
  <si>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</si>
  <si>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</si>
  <si>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</si>
  <si>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</si>
  <si>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</si>
  <si>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</si>
  <si>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</si>
  <si>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</si>
  <si>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</si>
  <si>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</si>
  <si>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</si>
  <si>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</si>
  <si>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</si>
  <si>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</si>
  <si>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</si>
  <si>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</si>
  <si>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00870B</t>
  </si>
  <si>
    <t>元大15年EM主權債</t>
  </si>
  <si>
    <t>國泰網路資安</t>
  </si>
  <si>
    <t>元大全球5G</t>
  </si>
  <si>
    <t>國泰永續高股息</t>
  </si>
  <si>
    <t>中信中國高股息</t>
  </si>
  <si>
    <t>00884B</t>
  </si>
  <si>
    <t>中信低碳新興債</t>
  </si>
  <si>
    <t>富邦越南</t>
  </si>
  <si>
    <t>永豐美國科技</t>
  </si>
  <si>
    <t>永豐中國科技50大</t>
  </si>
  <si>
    <t>永豐台灣ESG</t>
  </si>
  <si>
    <t>00890B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</si>
  <si>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</si>
  <si>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</si>
  <si>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</si>
  <si>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</si>
  <si>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</si>
  <si>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</si>
  <si>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</si>
  <si>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</si>
  <si>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</si>
  <si>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</si>
  <si>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</si>
  <si>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</si>
  <si>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</si>
  <si>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</si>
  <si>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</si>
  <si>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</si>
  <si>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</si>
  <si>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</si>
  <si>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</si>
  <si>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</si>
  <si>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</si>
  <si>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</si>
  <si>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</si>
  <si>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</si>
  <si>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</si>
  <si>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</si>
  <si>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</si>
  <si>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</si>
  <si>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</si>
  <si>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富邦特選蘋果N</t>
  </si>
  <si>
    <t>富邦存股雙十N</t>
  </si>
  <si>
    <t>統一微波高息20N</t>
  </si>
  <si>
    <t>富邦行動通訊N</t>
  </si>
  <si>
    <t>02001L</t>
  </si>
  <si>
    <t>富邦蘋果正二N</t>
  </si>
  <si>
    <t>元大台股領航N</t>
  </si>
  <si>
    <t>統一亞洲半導體N</t>
  </si>
  <si>
    <t>元大特選電動車N</t>
  </si>
  <si>
    <t>元大ESG高股息N</t>
  </si>
  <si>
    <t>統一智慧電動車N</t>
  </si>
  <si>
    <t>統一IC設計臺灣N</t>
  </si>
  <si>
    <t>元大綠能N</t>
  </si>
  <si>
    <t>統一恒生科期N</t>
  </si>
  <si>
    <t>元大IC設計N</t>
  </si>
  <si>
    <t>元大上櫃ESG高息N</t>
  </si>
  <si>
    <t>復華滬深</t>
  </si>
  <si>
    <t>復華香港正2</t>
  </si>
  <si>
    <t>復華香港反1</t>
  </si>
  <si>
    <t>復華彭博非投等債</t>
  </si>
  <si>
    <t>復華彭博新興債</t>
  </si>
  <si>
    <t>復華富時不動產</t>
  </si>
  <si>
    <t>群益投資級電信債</t>
  </si>
  <si>
    <t>群益投資級科技債</t>
  </si>
  <si>
    <t>群益投資級金融債</t>
  </si>
  <si>
    <t>復華富時高息低波</t>
  </si>
  <si>
    <t>群益投資級公用債</t>
  </si>
  <si>
    <t>群益投等新興公債</t>
  </si>
  <si>
    <t>復華能源債</t>
  </si>
  <si>
    <t>復華製藥債</t>
  </si>
  <si>
    <t>復華新興企業債</t>
  </si>
  <si>
    <t>復華20年美債</t>
  </si>
  <si>
    <t>復華公司債A3</t>
  </si>
  <si>
    <t>復華信用債1-5</t>
  </si>
  <si>
    <t>群益1-5Y投資級債</t>
  </si>
  <si>
    <t>復華中國5G</t>
  </si>
  <si>
    <t>國泰台灣領袖50</t>
  </si>
  <si>
    <t>復華S＆P500成長</t>
  </si>
  <si>
    <t>凱基全球菁英55</t>
  </si>
  <si>
    <t>群益半導體收益</t>
  </si>
  <si>
    <t>中信上櫃ESG30</t>
  </si>
  <si>
    <t>復華台灣科技優息</t>
  </si>
  <si>
    <t>元大金融配息N</t>
  </si>
  <si>
    <t>元大金融高股息N</t>
  </si>
  <si>
    <t>元大ESG配息N</t>
  </si>
  <si>
    <t>雄順</t>
  </si>
  <si>
    <t>天方能源</t>
  </si>
  <si>
    <t>如興</t>
  </si>
  <si>
    <t>南俊國際</t>
  </si>
  <si>
    <t>建德工業</t>
  </si>
  <si>
    <t>華安</t>
  </si>
  <si>
    <t>芯鼎</t>
  </si>
  <si>
    <t>旭暉應材</t>
  </si>
  <si>
    <t>軒郁</t>
  </si>
  <si>
    <t>天擎</t>
  </si>
  <si>
    <t>嘉基</t>
  </si>
  <si>
    <t>應廣</t>
  </si>
  <si>
    <t>力智</t>
  </si>
  <si>
    <t>信實</t>
  </si>
  <si>
    <t>亞泰金屬</t>
  </si>
  <si>
    <t>昇佳電子</t>
  </si>
  <si>
    <t>博晟生醫</t>
  </si>
  <si>
    <t>美達科技</t>
  </si>
  <si>
    <t>91APP*-KY</t>
  </si>
  <si>
    <t>安普新</t>
  </si>
  <si>
    <t>叡揚</t>
  </si>
  <si>
    <t>龍德造船</t>
  </si>
  <si>
    <t>匯僑設計</t>
  </si>
  <si>
    <t>穩得</t>
  </si>
  <si>
    <t>達亞</t>
  </si>
  <si>
    <t>志強-KY</t>
  </si>
  <si>
    <t>力積電</t>
  </si>
  <si>
    <t>展碁國際</t>
  </si>
  <si>
    <t>AES-KY</t>
  </si>
  <si>
    <t>視陽</t>
  </si>
  <si>
    <t>華景電</t>
  </si>
  <si>
    <t>采鈺</t>
  </si>
  <si>
    <t>永豐實</t>
  </si>
  <si>
    <t>虎門科技</t>
  </si>
  <si>
    <t>詠業</t>
  </si>
  <si>
    <t>晉弘</t>
  </si>
  <si>
    <t>來頡</t>
  </si>
  <si>
    <t>崑鼎</t>
  </si>
  <si>
    <t>明係</t>
  </si>
  <si>
    <t>峰源-KY</t>
  </si>
  <si>
    <t>宏碁資訊</t>
  </si>
  <si>
    <t>聯寶</t>
  </si>
  <si>
    <t>濾能</t>
  </si>
  <si>
    <t>千附精密</t>
  </si>
  <si>
    <t>汎銓</t>
  </si>
  <si>
    <t>天二科技</t>
  </si>
  <si>
    <t>圓裕</t>
  </si>
  <si>
    <t>東研信超</t>
  </si>
  <si>
    <t>長佳智能</t>
  </si>
  <si>
    <t>進典</t>
  </si>
  <si>
    <t>綠茵</t>
  </si>
  <si>
    <t>數泓科</t>
  </si>
  <si>
    <t>伯特光</t>
  </si>
  <si>
    <t>睿生光電</t>
  </si>
  <si>
    <t>永道-KY</t>
  </si>
  <si>
    <t>偉康科技</t>
  </si>
  <si>
    <t>倍力</t>
  </si>
  <si>
    <t>鏵友益</t>
  </si>
  <si>
    <t>意德士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</si>
  <si>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</si>
  <si>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</si>
  <si>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</si>
  <si>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</si>
  <si>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</si>
  <si>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</si>
  <si>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</si>
  <si>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</si>
  <si>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長園科</t>
  </si>
  <si>
    <t>台虹</t>
  </si>
  <si>
    <t>九暘</t>
  </si>
  <si>
    <t>金山電</t>
  </si>
  <si>
    <t>蜜望實</t>
  </si>
  <si>
    <t>網家</t>
  </si>
  <si>
    <t>南電</t>
  </si>
  <si>
    <t>德勝</t>
  </si>
  <si>
    <t>晶采</t>
  </si>
  <si>
    <t>廣積</t>
  </si>
  <si>
    <t>安國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</si>
  <si>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</si>
  <si>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</si>
  <si>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</si>
  <si>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</si>
  <si>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</si>
  <si>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</si>
  <si>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</si>
  <si>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</si>
  <si>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</si>
  <si>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</si>
  <si>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</si>
  <si>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致新</t>
  </si>
  <si>
    <t>瑞穎</t>
  </si>
  <si>
    <t>巨虹</t>
  </si>
  <si>
    <t>福華</t>
  </si>
  <si>
    <t>宏捷科</t>
  </si>
  <si>
    <t>品安</t>
  </si>
  <si>
    <t>康全電訊</t>
  </si>
  <si>
    <t>翔名</t>
  </si>
  <si>
    <t>建暐</t>
  </si>
  <si>
    <t>保銳</t>
  </si>
  <si>
    <t>擎亞</t>
  </si>
  <si>
    <t>常珵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</si>
  <si>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</si>
  <si>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</si>
  <si>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</si>
  <si>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</si>
  <si>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</si>
  <si>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</si>
  <si>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</si>
  <si>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</si>
  <si>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</si>
  <si>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</si>
  <si>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</si>
  <si>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</si>
  <si>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</si>
  <si>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</si>
  <si>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智捷</t>
  </si>
  <si>
    <t>加高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</si>
  <si>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</si>
  <si>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</si>
  <si>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</si>
  <si>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</si>
  <si>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</si>
  <si>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</si>
  <si>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</si>
  <si>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</si>
  <si>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富鼎</t>
  </si>
  <si>
    <t>宇瞻</t>
  </si>
  <si>
    <t>泰藝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</si>
  <si>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</si>
  <si>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</si>
  <si>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</si>
  <si>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</si>
  <si>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</si>
  <si>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</si>
  <si>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</si>
  <si>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</si>
  <si>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</si>
  <si>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</si>
  <si>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</si>
  <si>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</si>
  <si>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</si>
  <si>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森田</t>
  </si>
  <si>
    <t>福貞-KY</t>
  </si>
  <si>
    <t>大國鋼</t>
  </si>
  <si>
    <t>實威</t>
  </si>
  <si>
    <t>旭源</t>
  </si>
  <si>
    <t>保綠-KY</t>
  </si>
  <si>
    <t>惠普</t>
  </si>
  <si>
    <t>紅木-KY</t>
  </si>
  <si>
    <t>金麗-KY</t>
  </si>
  <si>
    <t>匯鑽科</t>
  </si>
  <si>
    <t>東生華</t>
  </si>
  <si>
    <t>弘帆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</si>
  <si>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</si>
  <si>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</si>
  <si>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</si>
  <si>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</si>
  <si>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</si>
  <si>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</si>
  <si>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</si>
  <si>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</si>
  <si>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</si>
  <si>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</si>
  <si>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</si>
  <si>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</si>
  <si>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</si>
  <si>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</si>
  <si>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</si>
  <si>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</si>
  <si>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山林水</t>
  </si>
  <si>
    <t>創業家</t>
  </si>
  <si>
    <t>東哥遊艇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</si>
  <si>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</si>
  <si>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</si>
  <si>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</si>
  <si>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</si>
  <si>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</si>
  <si>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</si>
  <si>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</si>
  <si>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</si>
  <si>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</si>
  <si>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</si>
  <si>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</si>
  <si>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</si>
  <si>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</si>
  <si>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</si>
  <si>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</si>
  <si>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</si>
  <si>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</si>
  <si>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</si>
  <si>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愛地雅</t>
  </si>
  <si>
    <t>邦泰</t>
  </si>
  <si>
    <t>國統</t>
  </si>
  <si>
    <t>明安</t>
  </si>
  <si>
    <t>新天地</t>
  </si>
  <si>
    <t>關中</t>
  </si>
  <si>
    <t>森鉅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</si>
  <si>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</si>
  <si>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</si>
  <si>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</si>
  <si>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</si>
  <si>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</si>
  <si>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</si>
  <si>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</si>
  <si>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</si>
  <si>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</si>
  <si>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</si>
  <si>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</si>
  <si>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</si>
  <si>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</si>
  <si>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</si>
  <si>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</si>
  <si>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</si>
  <si>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新保</t>
  </si>
  <si>
    <t>新海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</si>
  <si>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</si>
  <si>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</si>
  <si>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</si>
  <si>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</si>
  <si>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</si>
  <si>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</si>
  <si>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</si>
  <si>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</si>
  <si>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</si>
  <si>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</si>
  <si>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</si>
  <si>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</si>
  <si>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</si>
  <si>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</si>
  <si>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</si>
  <si>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</si>
  <si>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</si>
  <si>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</si>
  <si>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</si>
  <si>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</si>
  <si>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</si>
  <si>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</si>
  <si>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</si>
  <si>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</si>
  <si>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成交日期</t>
    <phoneticPr fontId="48" type="noConversion"/>
  </si>
  <si>
    <t>2023總計</t>
    <phoneticPr fontId="50" type="noConversion"/>
  </si>
  <si>
    <t>永豐ESG低碳高息</t>
  </si>
  <si>
    <t>六方科-KY</t>
  </si>
  <si>
    <t>總損益</t>
    <phoneticPr fontId="48" type="noConversion"/>
  </si>
  <si>
    <t>群益那斯達克生技</t>
  </si>
  <si>
    <t>群益台ESG低碳50</t>
  </si>
  <si>
    <t>00931B</t>
  </si>
  <si>
    <t>統一美債20年</t>
  </si>
  <si>
    <t>富華新</t>
  </si>
  <si>
    <t>博士旺</t>
  </si>
  <si>
    <t>上亞科技</t>
  </si>
  <si>
    <t>宏碩系統</t>
  </si>
  <si>
    <t>兆豐永續高息等權</t>
  </si>
  <si>
    <t>聚亨</t>
  </si>
  <si>
    <t>東森</t>
  </si>
  <si>
    <t>鑫創</t>
  </si>
  <si>
    <t>浩泰</t>
  </si>
  <si>
    <t>訊聯基因</t>
  </si>
  <si>
    <t>精金</t>
  </si>
  <si>
    <t>德晉</t>
  </si>
  <si>
    <t>中湛</t>
  </si>
  <si>
    <t>騰雲</t>
  </si>
  <si>
    <t>鑽石投資</t>
  </si>
  <si>
    <t>00933B</t>
  </si>
  <si>
    <t>國泰10Y+金融債</t>
  </si>
  <si>
    <t>達發</t>
  </si>
  <si>
    <t>鑫傳</t>
  </si>
  <si>
    <t>中信成長高股息</t>
  </si>
  <si>
    <t>野村臺灣新科技50</t>
  </si>
  <si>
    <t>雅茗-KY</t>
  </si>
  <si>
    <t>聯策</t>
  </si>
  <si>
    <t>台新永續高息中小</t>
  </si>
  <si>
    <t>富世達</t>
  </si>
  <si>
    <t>宸曜</t>
  </si>
  <si>
    <t>AMAX-KY</t>
  </si>
  <si>
    <t>華懋</t>
  </si>
  <si>
    <t>00937B</t>
  </si>
  <si>
    <t>群益ESG投等債20+</t>
  </si>
  <si>
    <t>隆銘綠能</t>
  </si>
  <si>
    <t>竣邦-KY</t>
  </si>
  <si>
    <t>澤米</t>
  </si>
  <si>
    <t>衛司特</t>
  </si>
  <si>
    <t>伯鑫</t>
  </si>
  <si>
    <t>華凌</t>
  </si>
  <si>
    <t>欣新網</t>
  </si>
  <si>
    <t>星通</t>
  </si>
  <si>
    <t>天虹</t>
  </si>
  <si>
    <t>元大上櫃ESG龍頭N</t>
  </si>
  <si>
    <t>安鈦克</t>
  </si>
  <si>
    <t>兆豐半導體氣候N</t>
  </si>
  <si>
    <t>現觀科</t>
  </si>
  <si>
    <t>藝舍-KY</t>
  </si>
  <si>
    <t>世界健身-KY</t>
  </si>
  <si>
    <t>台端</t>
  </si>
  <si>
    <t>玖鼎電力</t>
  </si>
  <si>
    <t>進能服</t>
  </si>
  <si>
    <t>昱展新藥</t>
  </si>
  <si>
    <t>2024總計</t>
    <phoneticPr fontId="50" type="noConversion"/>
  </si>
  <si>
    <t>2月總計</t>
    <phoneticPr fontId="48" type="noConversion"/>
  </si>
  <si>
    <t>元大期貨</t>
    <phoneticPr fontId="48" type="noConversion"/>
  </si>
  <si>
    <t>週W4 C 01 17900 C</t>
  </si>
  <si>
    <t>週W4 P 01 17700 P</t>
  </si>
  <si>
    <t>週W4 C 02 18950 C</t>
  </si>
  <si>
    <t>履約</t>
    <phoneticPr fontId="48" type="noConversion"/>
  </si>
  <si>
    <t>放棄</t>
    <phoneticPr fontId="48" type="noConversion"/>
  </si>
  <si>
    <t>1月總計</t>
    <phoneticPr fontId="48" type="noConversion"/>
  </si>
  <si>
    <t>2024總計</t>
    <phoneticPr fontId="48" type="noConversion"/>
  </si>
  <si>
    <t>2023總計</t>
    <phoneticPr fontId="48" type="noConversion"/>
  </si>
  <si>
    <t>週W1 C 02 15800 C</t>
    <phoneticPr fontId="48" type="noConversion"/>
  </si>
  <si>
    <t>週W1 C 02 15400 C</t>
    <phoneticPr fontId="48" type="noConversion"/>
  </si>
  <si>
    <t>週W2 P 02 15250 P</t>
    <phoneticPr fontId="48" type="noConversion"/>
  </si>
  <si>
    <t>週W1 C 02 17700 C</t>
    <phoneticPr fontId="48" type="noConversion"/>
  </si>
  <si>
    <t>週W1 C 02 17600 C</t>
    <phoneticPr fontId="48" type="noConversion"/>
  </si>
  <si>
    <t>週W2 P 02 15900 P</t>
    <phoneticPr fontId="48" type="noConversion"/>
  </si>
  <si>
    <t>週W5 C 02 16550 C</t>
    <phoneticPr fontId="48" type="noConversion"/>
  </si>
  <si>
    <t>週W5 C 02 16650 C</t>
    <phoneticPr fontId="48" type="noConversion"/>
  </si>
  <si>
    <t>週W2 P 02 13800 P</t>
    <phoneticPr fontId="48" type="noConversion"/>
  </si>
  <si>
    <t>週W2 P 02 13850 P</t>
    <phoneticPr fontId="48" type="noConversion"/>
  </si>
  <si>
    <t>週W4 P 02 14550 P</t>
    <phoneticPr fontId="48" type="noConversion"/>
  </si>
  <si>
    <t>週W5 C 02 13350 C</t>
    <phoneticPr fontId="48" type="noConversion"/>
  </si>
  <si>
    <t>週W1 C 02 15200 C</t>
    <phoneticPr fontId="48" type="noConversion"/>
  </si>
  <si>
    <t>出金</t>
    <phoneticPr fontId="48" type="noConversion"/>
  </si>
  <si>
    <t>2022總計</t>
    <phoneticPr fontId="48" type="noConversion"/>
  </si>
  <si>
    <t>2022 帳戶餘額</t>
    <phoneticPr fontId="48" type="noConversion"/>
  </si>
  <si>
    <t>2023 帳戶餘額</t>
    <phoneticPr fontId="48" type="noConversion"/>
  </si>
  <si>
    <t>諾貝兒</t>
  </si>
  <si>
    <t>中信上游半導體</t>
  </si>
  <si>
    <t>望隼</t>
  </si>
  <si>
    <t>安倉</t>
  </si>
  <si>
    <t>3月總計</t>
    <phoneticPr fontId="48" type="noConversion"/>
  </si>
  <si>
    <t>台選 03P19850</t>
    <phoneticPr fontId="48" type="noConversion"/>
  </si>
  <si>
    <t>統一台灣高息動能</t>
  </si>
  <si>
    <t>米斯特</t>
  </si>
  <si>
    <t>眾福科</t>
  </si>
  <si>
    <t>國邑*</t>
  </si>
  <si>
    <t>佑全</t>
  </si>
  <si>
    <t>元大台灣價值高息</t>
  </si>
  <si>
    <t>聯德</t>
  </si>
  <si>
    <t>創為精密</t>
  </si>
  <si>
    <t>00942B</t>
  </si>
  <si>
    <t>台新美A公司債20+</t>
  </si>
  <si>
    <t>00945B</t>
  </si>
  <si>
    <t>凱基美國非投等債</t>
  </si>
  <si>
    <t>雲嘉南</t>
  </si>
  <si>
    <t>阜爾運通</t>
  </si>
  <si>
    <t>野村趨勢動能高息</t>
  </si>
  <si>
    <t>群益科技高息成長</t>
  </si>
  <si>
    <t>有成精密</t>
  </si>
  <si>
    <t>家碩</t>
  </si>
  <si>
    <t>攸泰科技</t>
  </si>
  <si>
    <t>兆豐電子高息等權</t>
  </si>
  <si>
    <t>潤德</t>
  </si>
  <si>
    <t>O</t>
  </si>
  <si>
    <t>Realty Income Corp</t>
  </si>
  <si>
    <t>美國電力</t>
  </si>
  <si>
    <t>VRTX</t>
  </si>
  <si>
    <t>Vertex Pharmaceuticals Inc</t>
  </si>
  <si>
    <t>VZ</t>
  </si>
  <si>
    <t>威瑞森通訊公司</t>
  </si>
  <si>
    <t>SO</t>
  </si>
  <si>
    <t>南方公司</t>
  </si>
  <si>
    <t>MO</t>
  </si>
  <si>
    <t>奧馳亞集團</t>
  </si>
  <si>
    <t>LLY</t>
  </si>
  <si>
    <t>禮來製藥</t>
  </si>
  <si>
    <t>NVDA</t>
  </si>
  <si>
    <t>TSLA</t>
  </si>
  <si>
    <t>MSFT</t>
  </si>
  <si>
    <t>微軟公司</t>
  </si>
  <si>
    <t>Synopsys Inc</t>
  </si>
  <si>
    <t>CDNS</t>
  </si>
  <si>
    <t>Cadence Design Systems Inc</t>
  </si>
  <si>
    <t>KLAC</t>
  </si>
  <si>
    <t>https://www.wantgoo.com/global/us-stocks</t>
    <phoneticPr fontId="48" type="noConversion"/>
  </si>
  <si>
    <t>皇家美食</t>
  </si>
  <si>
    <t>外幣總計</t>
    <phoneticPr fontId="50" type="noConversion"/>
  </si>
  <si>
    <t>台新臺灣IC設計</t>
  </si>
  <si>
    <t>00948B</t>
  </si>
  <si>
    <t>中信優息投資級債</t>
  </si>
  <si>
    <t>來億-KY</t>
  </si>
  <si>
    <t>巨漢</t>
  </si>
  <si>
    <t>大武山</t>
  </si>
  <si>
    <t>共信-KY</t>
  </si>
  <si>
    <t>醫影</t>
  </si>
  <si>
    <t>雲豹能源</t>
  </si>
  <si>
    <t>裕慶-KY</t>
  </si>
  <si>
    <t>週W2 C 05 20850 C</t>
  </si>
  <si>
    <t>週W2 C 05 20900 C</t>
  </si>
  <si>
    <t>週W2 P 05 20300 P</t>
  </si>
  <si>
    <t>TXOW4 06 23050 C</t>
  </si>
  <si>
    <t>賣</t>
  </si>
  <si>
    <t>台指 P 06 22700 P</t>
    <phoneticPr fontId="48" type="noConversion"/>
  </si>
  <si>
    <t>6月總計</t>
    <phoneticPr fontId="48" type="noConversion"/>
  </si>
  <si>
    <t>換算台幣總計</t>
    <phoneticPr fontId="50" type="noConversion"/>
  </si>
  <si>
    <t>復華日本龍頭</t>
  </si>
  <si>
    <t>7月總計</t>
    <phoneticPr fontId="48" type="noConversion"/>
  </si>
  <si>
    <t>週W1 P 07 22650 P</t>
    <phoneticPr fontId="48" type="noConversion"/>
  </si>
  <si>
    <t>00950B</t>
  </si>
  <si>
    <t>凱基A級公司債</t>
  </si>
  <si>
    <t>現鈔買入</t>
  </si>
  <si>
    <t>現鈔賣出</t>
  </si>
  <si>
    <t>即期買入</t>
  </si>
  <si>
    <t>即期賣出</t>
  </si>
  <si>
    <t>TXOW2 07 24200 C</t>
  </si>
  <si>
    <t>TXOW2 07 23600 P</t>
  </si>
  <si>
    <t>TXO</t>
  </si>
  <si>
    <t>台指選 07 24100 C</t>
  </si>
  <si>
    <t>台指選 07 24200 C</t>
  </si>
  <si>
    <t>台指選 07 23750 P</t>
  </si>
  <si>
    <t>台指選 07 23850 C</t>
  </si>
  <si>
    <t>台新日本半導體</t>
  </si>
  <si>
    <t>樂意</t>
  </si>
  <si>
    <t>台指選W4 07 21600 P</t>
  </si>
  <si>
    <t>台指選W4 07 22200 P</t>
  </si>
  <si>
    <t>台指選W4 07 22300 P</t>
  </si>
  <si>
    <t>台指選W4 07 22300 C</t>
  </si>
  <si>
    <t>成交時間</t>
  </si>
  <si>
    <t>成交口數</t>
  </si>
  <si>
    <t>成交收付</t>
  </si>
  <si>
    <t>委託書號</t>
  </si>
  <si>
    <t>倉別</t>
  </si>
  <si>
    <t>幣別</t>
  </si>
  <si>
    <t>買進</t>
  </si>
  <si>
    <t>台指W216600P07</t>
  </si>
  <si>
    <t>s0531</t>
  </si>
  <si>
    <t>新台幣</t>
  </si>
  <si>
    <t>台指W216650P07</t>
  </si>
  <si>
    <t>s0514</t>
  </si>
  <si>
    <t>台指W216400P07</t>
  </si>
  <si>
    <t>s06xo</t>
  </si>
  <si>
    <t>台指W416700P06</t>
  </si>
  <si>
    <t>a02GL</t>
  </si>
  <si>
    <t>TX516800E3</t>
  </si>
  <si>
    <t>s05qC</t>
  </si>
  <si>
    <t>台指15300P03</t>
  </si>
  <si>
    <t>s04Sa</t>
  </si>
  <si>
    <t>台指W415700C02</t>
  </si>
  <si>
    <t>s09Oe</t>
  </si>
  <si>
    <t>台指14500P01</t>
  </si>
  <si>
    <t>a02qB</t>
  </si>
  <si>
    <t>台指14450P01</t>
  </si>
  <si>
    <t>a02qK</t>
  </si>
  <si>
    <t>日期</t>
  </si>
  <si>
    <t xml:space="preserve">	幣別</t>
  </si>
  <si>
    <t xml:space="preserve">	日前餘額</t>
  </si>
  <si>
    <t xml:space="preserve">	本日存提</t>
  </si>
  <si>
    <t xml:space="preserve">	權利金收入與支出</t>
  </si>
  <si>
    <t xml:space="preserve">	手續費期交稅合計</t>
  </si>
  <si>
    <t xml:space="preserve">	本日期貨平倉損益淨額</t>
  </si>
  <si>
    <t xml:space="preserve">	本日餘額</t>
  </si>
  <si>
    <t xml:space="preserve">	未沖銷期貨浮動損益</t>
  </si>
  <si>
    <t xml:space="preserve">	權益數</t>
  </si>
  <si>
    <t xml:space="preserve">	選擇權權利金市值</t>
  </si>
  <si>
    <t xml:space="preserve">	權益總值</t>
  </si>
  <si>
    <t xml:space="preserve">	選擇權未平倉參考損益</t>
  </si>
  <si>
    <t xml:space="preserve">	新台幣</t>
  </si>
  <si>
    <t xml:space="preserve">	53603</t>
  </si>
  <si>
    <t xml:space="preserve">	0</t>
  </si>
  <si>
    <t xml:space="preserve">	-1125</t>
  </si>
  <si>
    <t xml:space="preserve">	51</t>
  </si>
  <si>
    <t xml:space="preserve">	52427</t>
  </si>
  <si>
    <t xml:space="preserve">	650</t>
  </si>
  <si>
    <t xml:space="preserve">	53077</t>
  </si>
  <si>
    <t xml:space="preserve">	-475</t>
  </si>
  <si>
    <t xml:space="preserve">	185</t>
  </si>
  <si>
    <t xml:space="preserve">	52612</t>
  </si>
  <si>
    <t xml:space="preserve">	-940</t>
  </si>
  <si>
    <t xml:space="preserve">	-1000</t>
  </si>
  <si>
    <t xml:space="preserve">	102</t>
  </si>
  <si>
    <t xml:space="preserve">	51325</t>
  </si>
  <si>
    <t xml:space="preserve">	895</t>
  </si>
  <si>
    <t xml:space="preserve">	52220</t>
  </si>
  <si>
    <t xml:space="preserve">	-1230</t>
  </si>
  <si>
    <t xml:space="preserve">	800</t>
  </si>
  <si>
    <t xml:space="preserve">	134</t>
  </si>
  <si>
    <t xml:space="preserve">	51991</t>
  </si>
  <si>
    <t xml:space="preserve">	-1400</t>
  </si>
  <si>
    <t xml:space="preserve">	113</t>
  </si>
  <si>
    <t xml:space="preserve">	50478</t>
  </si>
  <si>
    <t xml:space="preserve">	1550</t>
  </si>
  <si>
    <t xml:space="preserve">	52028</t>
  </si>
  <si>
    <t xml:space="preserve">	150</t>
  </si>
  <si>
    <t xml:space="preserve">	2050</t>
  </si>
  <si>
    <t xml:space="preserve">	52528</t>
  </si>
  <si>
    <t xml:space="preserve">	1850</t>
  </si>
  <si>
    <t xml:space="preserve">	52328</t>
  </si>
  <si>
    <t xml:space="preserve">	450</t>
  </si>
  <si>
    <t xml:space="preserve">	2100</t>
  </si>
  <si>
    <t xml:space="preserve">	52578</t>
  </si>
  <si>
    <t xml:space="preserve">	700</t>
  </si>
  <si>
    <t xml:space="preserve">	2500</t>
  </si>
  <si>
    <t xml:space="preserve">	52844</t>
  </si>
  <si>
    <t xml:space="preserve">	-4400</t>
  </si>
  <si>
    <t xml:space="preserve">	54</t>
  </si>
  <si>
    <t xml:space="preserve">	48390</t>
  </si>
  <si>
    <t xml:space="preserve">	6250</t>
  </si>
  <si>
    <t xml:space="preserve">	54640</t>
  </si>
  <si>
    <t xml:space="preserve">	8100</t>
  </si>
  <si>
    <t xml:space="preserve">	56490</t>
  </si>
  <si>
    <t xml:space="preserve">	3700</t>
  </si>
  <si>
    <t xml:space="preserve">	4600</t>
  </si>
  <si>
    <t xml:space="preserve">	52990</t>
  </si>
  <si>
    <t xml:space="preserve">	200</t>
  </si>
  <si>
    <t xml:space="preserve">	4300</t>
  </si>
  <si>
    <t xml:space="preserve">	66</t>
  </si>
  <si>
    <t xml:space="preserve">	52624</t>
  </si>
  <si>
    <t xml:space="preserve">	50222</t>
  </si>
  <si>
    <t xml:space="preserve">	620</t>
  </si>
  <si>
    <t xml:space="preserve">	50842</t>
  </si>
  <si>
    <t xml:space="preserve">	-1680</t>
  </si>
  <si>
    <t xml:space="preserve">	-850</t>
  </si>
  <si>
    <t xml:space="preserve">	49321</t>
  </si>
  <si>
    <t xml:space="preserve">	875</t>
  </si>
  <si>
    <t xml:space="preserve">	50196</t>
  </si>
  <si>
    <t xml:space="preserve">	25</t>
  </si>
  <si>
    <t xml:space="preserve">	230</t>
  </si>
  <si>
    <t xml:space="preserve">	49551</t>
  </si>
  <si>
    <t xml:space="preserve">	-620</t>
  </si>
  <si>
    <t xml:space="preserve">	46919</t>
  </si>
  <si>
    <t xml:space="preserve">	48469</t>
  </si>
  <si>
    <t xml:space="preserve">	-750</t>
  </si>
  <si>
    <t xml:space="preserve">	-5100</t>
  </si>
  <si>
    <t xml:space="preserve">	106</t>
  </si>
  <si>
    <t xml:space="preserve">	41713</t>
  </si>
  <si>
    <t xml:space="preserve">	3625</t>
  </si>
  <si>
    <t xml:space="preserve">	45338</t>
  </si>
  <si>
    <t xml:space="preserve">	-1475</t>
  </si>
  <si>
    <t xml:space="preserve">	925</t>
  </si>
  <si>
    <t xml:space="preserve">	42638</t>
  </si>
  <si>
    <t xml:space="preserve">	-4175</t>
  </si>
  <si>
    <t xml:space="preserve">	2875</t>
  </si>
  <si>
    <t xml:space="preserve">	44588</t>
  </si>
  <si>
    <t xml:space="preserve">	-2225</t>
  </si>
  <si>
    <t xml:space="preserve">	-1750</t>
  </si>
  <si>
    <t xml:space="preserve">	39857</t>
  </si>
  <si>
    <t xml:space="preserve">	41907</t>
  </si>
  <si>
    <t xml:space="preserve">	300</t>
  </si>
  <si>
    <t xml:space="preserve">	290</t>
  </si>
  <si>
    <t xml:space="preserve">	40147</t>
  </si>
  <si>
    <t xml:space="preserve">	-1460</t>
  </si>
  <si>
    <t xml:space="preserve">	505</t>
  </si>
  <si>
    <t xml:space="preserve">	40362</t>
  </si>
  <si>
    <t xml:space="preserve">	-1245</t>
  </si>
  <si>
    <t xml:space="preserve">	30</t>
  </si>
  <si>
    <t xml:space="preserve">	39887</t>
  </si>
  <si>
    <t xml:space="preserve">	-1720</t>
  </si>
  <si>
    <t xml:space="preserve">	-3400</t>
  </si>
  <si>
    <t xml:space="preserve">	104</t>
  </si>
  <si>
    <t xml:space="preserve">	36353</t>
  </si>
  <si>
    <t xml:space="preserve">	3240</t>
  </si>
  <si>
    <t xml:space="preserve">	39593</t>
  </si>
  <si>
    <t xml:space="preserve">	-1910</t>
  </si>
  <si>
    <t xml:space="preserve">	32499</t>
  </si>
  <si>
    <t xml:space="preserve">	-8400</t>
  </si>
  <si>
    <t xml:space="preserve">	109</t>
  </si>
  <si>
    <t xml:space="preserve">	23990</t>
  </si>
  <si>
    <t xml:space="preserve">	10125</t>
  </si>
  <si>
    <t xml:space="preserve">	34115</t>
  </si>
  <si>
    <t xml:space="preserve">	1725</t>
  </si>
  <si>
    <t xml:space="preserve">	625</t>
  </si>
  <si>
    <t xml:space="preserve">	24615</t>
  </si>
  <si>
    <t xml:space="preserve">	-7775</t>
  </si>
  <si>
    <t xml:space="preserve">	29525</t>
  </si>
  <si>
    <t xml:space="preserve">	-575</t>
  </si>
  <si>
    <t xml:space="preserve">	101</t>
  </si>
  <si>
    <t xml:space="preserve">	28849</t>
  </si>
  <si>
    <t xml:space="preserve">	715</t>
  </si>
  <si>
    <t xml:space="preserve">	29564</t>
  </si>
  <si>
    <t xml:space="preserve">	140</t>
  </si>
  <si>
    <t>口數</t>
  </si>
  <si>
    <t>新倉價</t>
  </si>
  <si>
    <t>平倉價</t>
  </si>
  <si>
    <t>期交稅</t>
  </si>
  <si>
    <t>平倉損益淨額</t>
  </si>
  <si>
    <t xml:space="preserve">	-4450</t>
  </si>
  <si>
    <t xml:space="preserve">	24345</t>
  </si>
  <si>
    <t xml:space="preserve">	5100</t>
  </si>
  <si>
    <t xml:space="preserve">	29445</t>
  </si>
  <si>
    <t>買進-&gt;賣出</t>
  </si>
  <si>
    <t xml:space="preserve">	26445</t>
  </si>
  <si>
    <t xml:space="preserve">	-2350</t>
  </si>
  <si>
    <t xml:space="preserve">	27941</t>
  </si>
  <si>
    <t xml:space="preserve">	500</t>
  </si>
  <si>
    <t xml:space="preserve">	158</t>
  </si>
  <si>
    <t xml:space="preserve">	28283</t>
  </si>
  <si>
    <t xml:space="preserve">	3050</t>
  </si>
  <si>
    <t xml:space="preserve">	31333</t>
  </si>
  <si>
    <t xml:space="preserve">	27383</t>
  </si>
  <si>
    <t xml:space="preserve">	-4350</t>
  </si>
  <si>
    <t xml:space="preserve">	22979</t>
  </si>
  <si>
    <t xml:space="preserve">	24829</t>
  </si>
  <si>
    <t xml:space="preserve">	-2500</t>
  </si>
  <si>
    <t xml:space="preserve">	1350</t>
  </si>
  <si>
    <t xml:space="preserve">	24329</t>
  </si>
  <si>
    <t xml:space="preserve">	-3000</t>
  </si>
  <si>
    <t xml:space="preserve">	475</t>
  </si>
  <si>
    <t xml:space="preserve">	23454</t>
  </si>
  <si>
    <t xml:space="preserve">	-3875</t>
  </si>
  <si>
    <t xml:space="preserve">	250</t>
  </si>
  <si>
    <t xml:space="preserve">	23229</t>
  </si>
  <si>
    <t xml:space="preserve">	-4100</t>
  </si>
  <si>
    <t xml:space="preserve">	53</t>
  </si>
  <si>
    <t xml:space="preserve">	19926</t>
  </si>
  <si>
    <t xml:space="preserve">	2350</t>
  </si>
  <si>
    <t xml:space="preserve">	22276</t>
  </si>
  <si>
    <t xml:space="preserve">	-650</t>
  </si>
  <si>
    <t xml:space="preserve">	95</t>
  </si>
  <si>
    <t xml:space="preserve">	20021</t>
  </si>
  <si>
    <t xml:space="preserve">	-2905</t>
  </si>
  <si>
    <t xml:space="preserve">	19025</t>
  </si>
  <si>
    <t xml:space="preserve">	410</t>
  </si>
  <si>
    <t xml:space="preserve">	19435</t>
  </si>
  <si>
    <t xml:space="preserve">	-440</t>
  </si>
  <si>
    <t xml:space="preserve">	65</t>
  </si>
  <si>
    <t xml:space="preserve">	19090</t>
  </si>
  <si>
    <t xml:space="preserve">	-785</t>
  </si>
  <si>
    <t xml:space="preserve">	-1550</t>
  </si>
  <si>
    <t xml:space="preserve">	206</t>
  </si>
  <si>
    <t xml:space="preserve">	17269</t>
  </si>
  <si>
    <t xml:space="preserve">	80</t>
  </si>
  <si>
    <t xml:space="preserve">	17349</t>
  </si>
  <si>
    <t xml:space="preserve">	-1470</t>
  </si>
  <si>
    <t xml:space="preserve">	-2000</t>
  </si>
  <si>
    <t xml:space="preserve">	52</t>
  </si>
  <si>
    <t xml:space="preserve">	15217</t>
  </si>
  <si>
    <t xml:space="preserve">	1475</t>
  </si>
  <si>
    <t xml:space="preserve">	16692</t>
  </si>
  <si>
    <t xml:space="preserve">	-525</t>
  </si>
  <si>
    <t xml:space="preserve">	17267</t>
  </si>
  <si>
    <t xml:space="preserve">	50</t>
  </si>
  <si>
    <t xml:space="preserve">	-3100</t>
  </si>
  <si>
    <t xml:space="preserve">	204</t>
  </si>
  <si>
    <t xml:space="preserve">	11913</t>
  </si>
  <si>
    <t xml:space="preserve">	4100</t>
  </si>
  <si>
    <t xml:space="preserve">	16013</t>
  </si>
  <si>
    <t xml:space="preserve">	1000</t>
  </si>
  <si>
    <t xml:space="preserve">	-825</t>
  </si>
  <si>
    <t xml:space="preserve">	11037</t>
  </si>
  <si>
    <t xml:space="preserve">	11687</t>
  </si>
  <si>
    <t xml:space="preserve">	-175</t>
  </si>
  <si>
    <t xml:space="preserve">	295</t>
  </si>
  <si>
    <t xml:space="preserve">	11332</t>
  </si>
  <si>
    <t xml:space="preserve">	-530</t>
  </si>
  <si>
    <t xml:space="preserve">	8484</t>
  </si>
  <si>
    <t xml:space="preserve">	1525</t>
  </si>
  <si>
    <t xml:space="preserve">	10009</t>
  </si>
  <si>
    <t xml:space="preserve">	-975</t>
  </si>
  <si>
    <t xml:space="preserve">	3400</t>
  </si>
  <si>
    <t xml:space="preserve">	11884</t>
  </si>
  <si>
    <t xml:space="preserve">	900</t>
  </si>
  <si>
    <t xml:space="preserve">	-925</t>
  </si>
  <si>
    <t xml:space="preserve">	7508</t>
  </si>
  <si>
    <t xml:space="preserve">	975</t>
  </si>
  <si>
    <t xml:space="preserve">	8483</t>
  </si>
  <si>
    <t xml:space="preserve">	7803</t>
  </si>
  <si>
    <t xml:space="preserve">	-630</t>
  </si>
  <si>
    <t xml:space="preserve">	6758</t>
  </si>
  <si>
    <t xml:space="preserve">	-600</t>
  </si>
  <si>
    <t xml:space="preserve">	6107</t>
  </si>
  <si>
    <t xml:space="preserve">	7457</t>
  </si>
  <si>
    <t xml:space="preserve">	750</t>
  </si>
  <si>
    <t xml:space="preserve">	-1300</t>
  </si>
  <si>
    <t xml:space="preserve">	4607</t>
  </si>
  <si>
    <t xml:space="preserve">	970</t>
  </si>
  <si>
    <t xml:space="preserve">	5577</t>
  </si>
  <si>
    <t xml:space="preserve">	-930</t>
  </si>
  <si>
    <t xml:space="preserve">	-4300</t>
  </si>
  <si>
    <t xml:space="preserve">	105</t>
  </si>
  <si>
    <t xml:space="preserve">	202</t>
  </si>
  <si>
    <t xml:space="preserve">	3750</t>
  </si>
  <si>
    <t xml:space="preserve">	3952</t>
  </si>
  <si>
    <t xml:space="preserve">	-550</t>
  </si>
  <si>
    <t>矽統</t>
  </si>
  <si>
    <t>TXOW5 07 22400 C</t>
  </si>
  <si>
    <t>TXOW5 07 22450 C</t>
  </si>
  <si>
    <t>TXOW5 07 22500 C</t>
  </si>
  <si>
    <t>TXOW5 07 22550 C</t>
  </si>
  <si>
    <t>TXOW5 07 22250 C</t>
  </si>
  <si>
    <t>TXOW5 07 22350 C</t>
  </si>
  <si>
    <t>台新藥</t>
  </si>
  <si>
    <t>萬達寵物</t>
  </si>
  <si>
    <t>週W1 C 08 22350 C</t>
  </si>
  <si>
    <t>週W1 C 08 22400 C</t>
  </si>
  <si>
    <t>週W1 C 08 21300 C</t>
  </si>
  <si>
    <t>週W1 P 08 18600 P</t>
  </si>
  <si>
    <t>週W1 P 08 19550 P</t>
  </si>
  <si>
    <t>週W1 P 08 18500 P</t>
  </si>
  <si>
    <t>週W1 P 08 19600 P</t>
  </si>
  <si>
    <t>TXOW2 08 21800 C</t>
  </si>
  <si>
    <t>TXOW2 08 22000 C</t>
  </si>
  <si>
    <t>永邑-KY</t>
  </si>
  <si>
    <t>中信日本半導體</t>
  </si>
  <si>
    <t>中信日本商社</t>
  </si>
  <si>
    <t>中信日經高股息</t>
  </si>
  <si>
    <t>日盛台駿</t>
  </si>
  <si>
    <t>00953B</t>
  </si>
  <si>
    <t>群益優選非投等債</t>
  </si>
  <si>
    <t>00959B</t>
  </si>
  <si>
    <t>大華投等美債15Y+</t>
  </si>
  <si>
    <t>中化控股</t>
  </si>
  <si>
    <t>樂威科-KY</t>
  </si>
  <si>
    <t>竹陞科技</t>
  </si>
  <si>
    <t>凱基台灣AI50</t>
  </si>
  <si>
    <t>麗嬰房</t>
  </si>
  <si>
    <t>綠界科技*</t>
  </si>
  <si>
    <t>00957B</t>
  </si>
  <si>
    <t>兆豐US優選投等債</t>
  </si>
  <si>
    <t>王座</t>
  </si>
  <si>
    <t>台指 C 08 22600 C</t>
  </si>
  <si>
    <t>週W2 P 09 20700 P</t>
  </si>
  <si>
    <t>週W2 P 09 20850 P</t>
  </si>
  <si>
    <t>台驊控股</t>
  </si>
  <si>
    <t>台指選 09 21500 P</t>
  </si>
  <si>
    <t>台指選 09 22000 C</t>
  </si>
  <si>
    <t>00958B</t>
  </si>
  <si>
    <t>永豐ESG銀行債15+</t>
  </si>
  <si>
    <t>野村全球航運龍頭</t>
  </si>
  <si>
    <t>郡都開發</t>
  </si>
  <si>
    <t>台特化</t>
  </si>
  <si>
    <t>強盛新</t>
  </si>
  <si>
    <t>麗升能源</t>
  </si>
  <si>
    <t>御嵿</t>
  </si>
  <si>
    <t>中台</t>
  </si>
  <si>
    <t>汎瑋材料</t>
  </si>
  <si>
    <t>漢田生技</t>
  </si>
  <si>
    <t>泓德能源</t>
  </si>
  <si>
    <t>國泰新興投等債</t>
  </si>
  <si>
    <t>國泰優選非投等債</t>
  </si>
  <si>
    <t>辣椒</t>
  </si>
  <si>
    <t>正能量智能</t>
  </si>
  <si>
    <t>日揚</t>
  </si>
  <si>
    <t>榮群</t>
  </si>
  <si>
    <t>週W4 P 09 22000 P</t>
  </si>
  <si>
    <t>週W4 P 09 22600 P</t>
  </si>
  <si>
    <t>TXOW1 10 23400 C</t>
  </si>
  <si>
    <t>TXOW1 10 22850 C</t>
  </si>
  <si>
    <t>TXOW1 10 22200 P</t>
  </si>
  <si>
    <t>TXOW1 10 22300 P</t>
  </si>
  <si>
    <t>TXOW1 10 22000 P</t>
  </si>
  <si>
    <t>TXOW1 10 21700 P</t>
  </si>
  <si>
    <t>鴻呈</t>
  </si>
  <si>
    <t>康霈*</t>
  </si>
  <si>
    <t>炎洲流通</t>
  </si>
  <si>
    <t>凱基金</t>
  </si>
  <si>
    <t>FT臺灣永續高息</t>
  </si>
  <si>
    <t>週W2 P 10 22200 P</t>
  </si>
  <si>
    <t>週W2 C 10 23000 C</t>
  </si>
  <si>
    <t>台指選 10 22950 C</t>
  </si>
  <si>
    <t>台指選 10 23050 C</t>
  </si>
  <si>
    <t>瀚宇博</t>
  </si>
  <si>
    <t>捷波</t>
  </si>
  <si>
    <t>菱光</t>
  </si>
  <si>
    <t>凱基優選30</t>
  </si>
  <si>
    <t>三集瑞-KY</t>
  </si>
  <si>
    <t>全景軟體</t>
  </si>
  <si>
    <t>星宇航空</t>
  </si>
  <si>
    <t>華興</t>
  </si>
  <si>
    <t>成交金額</t>
    <phoneticPr fontId="48" type="noConversion"/>
  </si>
  <si>
    <t>參考現值</t>
    <phoneticPr fontId="48" type="noConversion"/>
  </si>
  <si>
    <t>已實現損益</t>
    <phoneticPr fontId="48" type="noConversion"/>
  </si>
  <si>
    <t>未實現損益</t>
    <phoneticPr fontId="48" type="noConversion"/>
  </si>
  <si>
    <t>除息</t>
    <phoneticPr fontId="48" type="noConversion"/>
  </si>
  <si>
    <t>投資報酬率</t>
    <phoneticPr fontId="48" type="noConversion"/>
  </si>
  <si>
    <t>技法</t>
    <phoneticPr fontId="48" type="noConversion"/>
  </si>
  <si>
    <t>分析</t>
    <phoneticPr fontId="48" type="noConversion"/>
  </si>
  <si>
    <t>除權息</t>
  </si>
  <si>
    <t>建國</t>
  </si>
  <si>
    <t>台境*</t>
  </si>
  <si>
    <t>銳澤</t>
  </si>
  <si>
    <t>中信全球高股息</t>
  </si>
  <si>
    <t>中信亞太高股息</t>
  </si>
  <si>
    <t>全家餐飲</t>
  </si>
  <si>
    <t>華冠</t>
  </si>
  <si>
    <t>誠研</t>
  </si>
  <si>
    <t>元大航太防衛科技</t>
  </si>
  <si>
    <t>三商餐飲</t>
  </si>
  <si>
    <t>台灣虎航</t>
  </si>
  <si>
    <t>久昌</t>
  </si>
  <si>
    <t>LINEPAY</t>
  </si>
  <si>
    <t>台新AI優息動能</t>
  </si>
  <si>
    <t>00967B</t>
  </si>
  <si>
    <t>元大優息美債</t>
  </si>
  <si>
    <t>00968B</t>
  </si>
  <si>
    <t>元大優息投等債</t>
  </si>
  <si>
    <t>00969B</t>
  </si>
  <si>
    <t>元大零息超長美債</t>
  </si>
  <si>
    <t>尚凡*</t>
  </si>
  <si>
    <t>00632R</t>
  </si>
  <si>
    <t>元大台灣50反1</t>
  </si>
  <si>
    <t>力領科技</t>
  </si>
  <si>
    <t>達運光電</t>
  </si>
  <si>
    <t>00966B</t>
  </si>
  <si>
    <t>統一ESG投等債15+</t>
  </si>
  <si>
    <t>全福生技</t>
  </si>
  <si>
    <t>博弘</t>
  </si>
  <si>
    <t>明遠精密</t>
  </si>
  <si>
    <t>00970B</t>
  </si>
  <si>
    <t>大井泵浦</t>
  </si>
  <si>
    <t>全心投控</t>
  </si>
  <si>
    <t>博盛半導體</t>
  </si>
  <si>
    <t>正峰</t>
  </si>
  <si>
    <t>2025總計</t>
    <phoneticPr fontId="50" type="noConversion"/>
  </si>
  <si>
    <t>野村美國研發龍頭</t>
  </si>
  <si>
    <t>野村日本動能高息</t>
  </si>
  <si>
    <t>立軒</t>
  </si>
  <si>
    <t>00687C</t>
  </si>
  <si>
    <t>國泰20年美債+櫃U</t>
  </si>
  <si>
    <t>青松健康</t>
  </si>
  <si>
    <t>富威電力</t>
  </si>
  <si>
    <t>創泓科技</t>
  </si>
  <si>
    <t>裕山</t>
  </si>
  <si>
    <t>金興精密</t>
  </si>
  <si>
    <t>富榮綱</t>
  </si>
  <si>
    <t>新應材</t>
  </si>
  <si>
    <t>泰霖</t>
  </si>
  <si>
    <t>00980B</t>
  </si>
  <si>
    <t>台新特選IG債10+</t>
  </si>
  <si>
    <t>存款日</t>
  </si>
  <si>
    <t>匯率</t>
  </si>
  <si>
    <t>USD</t>
    <phoneticPr fontId="48" type="noConversion"/>
  </si>
  <si>
    <t>強勢股</t>
    <phoneticPr fontId="48" type="noConversion"/>
  </si>
  <si>
    <t>元大上證50</t>
  </si>
  <si>
    <t>中信NASDAQ</t>
  </si>
  <si>
    <t>中信美國創新科技</t>
  </si>
  <si>
    <t>千興</t>
  </si>
  <si>
    <t>存股</t>
    <phoneticPr fontId="48" type="noConversion"/>
  </si>
  <si>
    <t>富邦-台股定期定額</t>
    <phoneticPr fontId="48" type="noConversion"/>
  </si>
  <si>
    <t>存股</t>
    <phoneticPr fontId="48" type="noConversion"/>
  </si>
  <si>
    <t>抽籤</t>
    <phoneticPr fontId="48" type="noConversion"/>
  </si>
  <si>
    <t>00676R</t>
  </si>
  <si>
    <t>富邦臺灣加權反1</t>
  </si>
  <si>
    <t>威力德生醫</t>
  </si>
  <si>
    <t>榮田</t>
  </si>
  <si>
    <t>破5日線，獲利了結</t>
    <phoneticPr fontId="48" type="noConversion"/>
  </si>
  <si>
    <t>破10日線，認賠出場</t>
    <phoneticPr fontId="48" type="noConversion"/>
  </si>
  <si>
    <t>龍鋒</t>
  </si>
  <si>
    <t>印能科技</t>
  </si>
  <si>
    <t>破10日線，獲利了結</t>
    <phoneticPr fontId="48" type="noConversion"/>
  </si>
  <si>
    <t>光焱科技</t>
  </si>
  <si>
    <t>浩宇生醫</t>
  </si>
  <si>
    <t>中傑-KY</t>
  </si>
  <si>
    <t>00981B</t>
  </si>
  <si>
    <t>第一金優選非投債</t>
  </si>
  <si>
    <t>寶綠特-KY</t>
  </si>
  <si>
    <t>華勝-KY</t>
  </si>
  <si>
    <t>當沖</t>
    <phoneticPr fontId="48" type="noConversion"/>
  </si>
  <si>
    <t>大盤籌碼軍空頭，股價下跌即賣出，收盤時未破5日線</t>
    <phoneticPr fontId="48" type="noConversion"/>
  </si>
  <si>
    <t>台指 C 10 23100 C</t>
  </si>
  <si>
    <t>台指 P 10 23050 P</t>
  </si>
  <si>
    <t>台指 C 10 23250 C</t>
  </si>
  <si>
    <t>週W4 C 10 23650 C</t>
  </si>
  <si>
    <t>週W4 C 10 23750 C</t>
  </si>
  <si>
    <t>週W5 C 10 23100 C</t>
  </si>
  <si>
    <t>週W5 P 10 22600 P</t>
  </si>
  <si>
    <t>週W1 P 11 22550 P</t>
  </si>
  <si>
    <t>週W1 P 11 22400 P</t>
  </si>
  <si>
    <t>週W1 P 11 22450 P</t>
  </si>
  <si>
    <t>週W1 C 11 23450 C</t>
  </si>
  <si>
    <t>週W1 C 11 23600 C</t>
  </si>
  <si>
    <t>週W2 C 11 23550 C</t>
  </si>
  <si>
    <t>週W2 P 11 22600 P</t>
  </si>
  <si>
    <t>台指 P 11 22400 P</t>
  </si>
  <si>
    <t>台指 P 11 22200 P</t>
  </si>
  <si>
    <t>台指 P 11 22850 P</t>
  </si>
  <si>
    <t>台指 C 11 22700 C</t>
  </si>
  <si>
    <t>週W4 P 11 22200 P</t>
  </si>
  <si>
    <t>週W4 P 11 22300 P</t>
  </si>
  <si>
    <t>週W4 C 11 22550 C</t>
  </si>
  <si>
    <t>週W1 P 12 21900 P</t>
  </si>
  <si>
    <t>週W1 P 12 22000 P</t>
  </si>
  <si>
    <t>週W1 P 12 22100 P</t>
  </si>
  <si>
    <t>週W1 P 12 22700 P</t>
  </si>
  <si>
    <t>週W1 P 12 23000 P</t>
  </si>
  <si>
    <t>週W2 P 12 22800 P</t>
  </si>
  <si>
    <t>台指 P 12 22600 P</t>
  </si>
  <si>
    <t>台指 P 12 23000 P</t>
  </si>
  <si>
    <t>週W2 P 01 23100 P</t>
  </si>
  <si>
    <t>週W2 P 01 23450 P</t>
  </si>
  <si>
    <t>週W2 P 01 23500 P</t>
  </si>
  <si>
    <t>台指 P 01 22250 P</t>
  </si>
  <si>
    <t>台指 C 01 22800 C</t>
  </si>
  <si>
    <t>週W4 P 01 22900 P</t>
  </si>
  <si>
    <t>週W4 P 01 23350 P</t>
  </si>
  <si>
    <t>週W4 P 01 23400 P</t>
  </si>
  <si>
    <t>週W1 P 02 22600 P</t>
  </si>
  <si>
    <t>週W1 P 02 22950 P</t>
  </si>
  <si>
    <t>週W2 C 02 23600 C</t>
  </si>
  <si>
    <t>台指 C 02 23800 C</t>
  </si>
  <si>
    <t>台指 P 02 23400 P</t>
  </si>
  <si>
    <t>台指 C 02 23700 C</t>
  </si>
  <si>
    <t>週W4 C 02 23800 C</t>
  </si>
  <si>
    <t>週W4 C 02 23500 C</t>
  </si>
  <si>
    <t>週W1 P 03 22300 P</t>
  </si>
  <si>
    <t>週W1 P 03 22600 P</t>
  </si>
  <si>
    <t>週W2 C 03 22900 C</t>
  </si>
  <si>
    <t>週W2 P 03 21700 P</t>
  </si>
  <si>
    <t>週W2 C 03 22300 C</t>
  </si>
  <si>
    <t>週W2 P 03 21000 P</t>
  </si>
  <si>
    <t>週W2 P 03 22000 P</t>
  </si>
  <si>
    <t>台指選 03 21900 P</t>
  </si>
  <si>
    <t>台指選 03 21700 P</t>
  </si>
  <si>
    <t>台指選 03 22200 C</t>
  </si>
  <si>
    <t>台指選 03 22500 C</t>
  </si>
  <si>
    <t>友鋮</t>
  </si>
  <si>
    <t>虎山</t>
  </si>
  <si>
    <t>台指選 03 22350 C</t>
  </si>
  <si>
    <t>新倉</t>
    <phoneticPr fontId="48" type="noConversion"/>
  </si>
  <si>
    <t>富邦旗艦50</t>
  </si>
  <si>
    <t>台指選 03 22250 C</t>
  </si>
  <si>
    <t>11月總計</t>
    <phoneticPr fontId="48" type="noConversion"/>
  </si>
  <si>
    <t>12月總計</t>
    <phoneticPr fontId="48" type="noConversion"/>
  </si>
  <si>
    <t>2025總計</t>
    <phoneticPr fontId="48" type="noConversion"/>
  </si>
  <si>
    <t>TXOW4 03 22150 P</t>
  </si>
  <si>
    <t>TXOW4 03 22050 P</t>
  </si>
  <si>
    <t>台灣精材</t>
  </si>
  <si>
    <t>破20MA，獲利了結</t>
    <phoneticPr fontId="48" type="noConversion"/>
  </si>
  <si>
    <t>TXOW4 03 22300 P</t>
  </si>
  <si>
    <t>TXOW4 03 22300 C</t>
  </si>
  <si>
    <t>國泰AI機器人</t>
  </si>
  <si>
    <t>TXOW1 04 21900 P</t>
  </si>
  <si>
    <t>世紀*</t>
  </si>
  <si>
    <t>TXOW1 04 20000 P</t>
  </si>
  <si>
    <t>TXOW1 04 21550 P</t>
  </si>
  <si>
    <t>TXOW1 04 20600 P</t>
  </si>
  <si>
    <t>4月總計</t>
    <phoneticPr fontId="48" type="noConversion"/>
  </si>
  <si>
    <t>週W1 C 04 20900 C</t>
  </si>
  <si>
    <t>週W1 P 04 20300 P</t>
  </si>
  <si>
    <t>週W1 P 04 20200 P</t>
  </si>
  <si>
    <t>週W2 P 04 17800 P</t>
  </si>
  <si>
    <t>週W2 P 04 18200 P</t>
  </si>
  <si>
    <t>週W2 P 04 18400 P</t>
  </si>
  <si>
    <t>週W2 P 04 18800 P</t>
  </si>
  <si>
    <t>週W2 C 04 18750 C</t>
  </si>
  <si>
    <t>週W2 P 04 17400 P</t>
  </si>
  <si>
    <t>週W2 P 04 17900 P</t>
  </si>
  <si>
    <t>週W2 C 04 18300 C</t>
  </si>
  <si>
    <t>週W2 P 04 17200 P</t>
  </si>
  <si>
    <t>週W2 P 04 16900 P</t>
  </si>
  <si>
    <t>台指 P 04 18700 P</t>
  </si>
  <si>
    <t>台指 P 04 18800 P</t>
  </si>
  <si>
    <t>台指 C 04 19400 C</t>
  </si>
  <si>
    <t>台指 P 04 19300 P</t>
  </si>
  <si>
    <t>台指 C 04 19200 C</t>
  </si>
  <si>
    <t>台指 C 04 19000 C</t>
  </si>
  <si>
    <t>台指 P 04 16600 P</t>
  </si>
  <si>
    <t>台指 P 04 17100 P</t>
  </si>
  <si>
    <t>台指 P 04 19600 P</t>
  </si>
  <si>
    <t>台指 C 04 19600 C</t>
  </si>
  <si>
    <t>台指 P 04 19500 P</t>
  </si>
  <si>
    <t>週W2 P 04 18100 P</t>
  </si>
  <si>
    <t>週W2 P 04 18000 P</t>
  </si>
  <si>
    <t>台指 C 04 17800 C</t>
  </si>
  <si>
    <t>台指 P 04 17300 P</t>
  </si>
  <si>
    <t>國泰台灣科技龍頭</t>
  </si>
  <si>
    <t>聯邦台精彩50</t>
  </si>
  <si>
    <t>台新標普500</t>
  </si>
  <si>
    <t>台新標普科技精選</t>
  </si>
  <si>
    <t>華南永昌優選50</t>
  </si>
  <si>
    <t>00980A</t>
  </si>
  <si>
    <t>主動野村臺灣優選</t>
  </si>
  <si>
    <t>00980D</t>
  </si>
  <si>
    <t>主動聯博投等入息</t>
  </si>
  <si>
    <t>00980T</t>
  </si>
  <si>
    <t>平衡凱基美國TOP</t>
  </si>
  <si>
    <t>統一美國50</t>
  </si>
  <si>
    <t>00981A</t>
  </si>
  <si>
    <t>主動統一台股增長</t>
  </si>
  <si>
    <t>00982A</t>
  </si>
  <si>
    <t>主動群益台灣強棒</t>
  </si>
  <si>
    <t>00982B</t>
  </si>
  <si>
    <t>FT投資級債20+</t>
  </si>
  <si>
    <t>00983A</t>
  </si>
  <si>
    <t>主動中信ARK創新</t>
  </si>
  <si>
    <t>00983B</t>
  </si>
  <si>
    <t>大華優利美公債20</t>
  </si>
  <si>
    <t>00984A</t>
  </si>
  <si>
    <t>主動安聯台灣高息</t>
  </si>
  <si>
    <t>00984B</t>
  </si>
  <si>
    <t>大華優利美A債15</t>
  </si>
  <si>
    <t>00985A</t>
  </si>
  <si>
    <t>主動野村台灣50</t>
  </si>
  <si>
    <t>生合</t>
  </si>
  <si>
    <t>凌航</t>
  </si>
  <si>
    <t>聯嘉投控</t>
  </si>
  <si>
    <t>材料*-KY</t>
  </si>
  <si>
    <t>馥鴻</t>
  </si>
  <si>
    <t>久禾光</t>
  </si>
  <si>
    <t>立誠</t>
  </si>
  <si>
    <t>GOGOLOOK</t>
  </si>
  <si>
    <t>創控</t>
  </si>
  <si>
    <t>愛派司</t>
  </si>
  <si>
    <t>意藍</t>
  </si>
  <si>
    <t>永鴻生技</t>
  </si>
  <si>
    <t>兆聯實業</t>
  </si>
  <si>
    <t>奕力-KY</t>
  </si>
  <si>
    <t>碩網</t>
  </si>
  <si>
    <t>昶瑞機電</t>
  </si>
  <si>
    <t>微程式</t>
  </si>
  <si>
    <t>築間</t>
  </si>
  <si>
    <t>金利食安</t>
  </si>
  <si>
    <t>昕奇雲端</t>
  </si>
  <si>
    <t>意騰-KY</t>
  </si>
  <si>
    <t>星亞</t>
  </si>
  <si>
    <t>友霖</t>
  </si>
  <si>
    <t>國巨*</t>
  </si>
  <si>
    <t>東浦</t>
  </si>
  <si>
    <t>竑騰</t>
  </si>
  <si>
    <t>00986A</t>
  </si>
  <si>
    <t>主動台新龍頭成長</t>
  </si>
  <si>
    <t>台新新光金</t>
  </si>
  <si>
    <t>CRWD</t>
  </si>
  <si>
    <t>CrowdStrike Holdings Inc</t>
  </si>
  <si>
    <t>ENB</t>
  </si>
  <si>
    <t>Enbridge Inc.</t>
  </si>
  <si>
    <t>00985B</t>
  </si>
  <si>
    <t>群益ESG投等債0-5</t>
  </si>
  <si>
    <t>振大環球</t>
  </si>
  <si>
    <t>中華資安</t>
  </si>
  <si>
    <t>南港</t>
  </si>
  <si>
    <t>同泰</t>
  </si>
  <si>
    <t>禾榮科</t>
  </si>
  <si>
    <t>00981D</t>
  </si>
  <si>
    <t>主動中信非投等債</t>
  </si>
  <si>
    <t>新代</t>
  </si>
  <si>
    <t>野村日本東證</t>
  </si>
  <si>
    <t>力肯</t>
  </si>
  <si>
    <t>新麥</t>
  </si>
  <si>
    <t>世豐</t>
  </si>
  <si>
    <t>大甲</t>
  </si>
  <si>
    <t>正德</t>
  </si>
  <si>
    <t>寶陞</t>
  </si>
  <si>
    <t>力旺</t>
  </si>
  <si>
    <t>先益</t>
  </si>
  <si>
    <t>健喬</t>
  </si>
  <si>
    <t>旭然</t>
  </si>
  <si>
    <t>磐亞</t>
  </si>
  <si>
    <t>同亨</t>
  </si>
  <si>
    <t>邑錡</t>
  </si>
  <si>
    <t>新華</t>
  </si>
  <si>
    <t>年化報酬率
交易金額計</t>
    <phoneticPr fontId="48" type="noConversion"/>
  </si>
  <si>
    <t>存股</t>
  </si>
  <si>
    <t>阿水期權專班</t>
    <phoneticPr fontId="48" type="noConversion"/>
  </si>
  <si>
    <t>阿水學院</t>
    <phoneticPr fontId="48" type="noConversion"/>
  </si>
  <si>
    <t>阿水心魔班</t>
    <phoneticPr fontId="48" type="noConversion"/>
  </si>
  <si>
    <t>阿水制霸班</t>
    <phoneticPr fontId="48" type="noConversion"/>
  </si>
  <si>
    <t>期權(共)</t>
    <phoneticPr fontId="48" type="noConversion"/>
  </si>
  <si>
    <t>週W4 P 04 15700 P</t>
  </si>
  <si>
    <t>週W4 P 04 19400 P</t>
  </si>
  <si>
    <t>週W4 P 04 15600 P</t>
  </si>
  <si>
    <t>週W4 P 04 18600 P</t>
  </si>
  <si>
    <t>週W4 P 04 18700 P</t>
  </si>
  <si>
    <t>週W4 P 04 18800 P</t>
  </si>
  <si>
    <t>週W4 P 04 18100 P</t>
  </si>
  <si>
    <t>週W4 P 04 18900 P</t>
  </si>
  <si>
    <t>週W5 P 04 19550 P</t>
  </si>
  <si>
    <t>台指 P 05 19500 P</t>
  </si>
  <si>
    <t>週W5 C 04 20050 C</t>
  </si>
  <si>
    <t>週W5 C 04 20000 C</t>
  </si>
  <si>
    <t>週W5 C 04 20100 C</t>
  </si>
  <si>
    <t>週W5 P 04 19600 P</t>
  </si>
  <si>
    <t>週W5 C 04 20300 C</t>
  </si>
  <si>
    <t>週W5 C 04 20350 C</t>
  </si>
  <si>
    <t>週W5 C 04 20250 C</t>
  </si>
  <si>
    <t>週W1 C 05 20500 C</t>
  </si>
  <si>
    <t>週W1 P 05 19150 P</t>
  </si>
  <si>
    <t>週W1 P 05 19800 P</t>
  </si>
  <si>
    <t>週W1 P 05 16900 P</t>
  </si>
  <si>
    <t>週W1 P 05 20750 P</t>
  </si>
  <si>
    <t>週W1 C 05 20700 C</t>
  </si>
  <si>
    <t>週W1 P 05 17100 P</t>
  </si>
  <si>
    <t>週W1 C 05 20900 C</t>
  </si>
  <si>
    <t>週W1 P 05 20300 P</t>
  </si>
  <si>
    <t>週W1 P 05 20500 P</t>
  </si>
  <si>
    <t>週W2 P 05 20550 P</t>
  </si>
  <si>
    <t>週W2 P 05 20250 P</t>
  </si>
  <si>
    <t>週W2 P 05 18200 P</t>
  </si>
  <si>
    <t>週W2 C 05 21000 C</t>
  </si>
  <si>
    <t>週W2 C 05 21300 C</t>
  </si>
  <si>
    <t>週W2 C 05 21150 C</t>
  </si>
  <si>
    <t>週W2 C 05 21700 C</t>
  </si>
  <si>
    <t>週W2 C 05 21800 C</t>
  </si>
  <si>
    <t>週W2 C 05 21650 C</t>
  </si>
  <si>
    <t>台指 P 05 21650 P</t>
  </si>
  <si>
    <t>台指 C 05 21800 C</t>
  </si>
  <si>
    <t>台指 P 05 21400 P</t>
  </si>
  <si>
    <t>台指 P 05 21000 P</t>
  </si>
  <si>
    <t>台指 P 05 21250 P</t>
  </si>
  <si>
    <t>台指 C 05 21850 C</t>
  </si>
  <si>
    <t>台指 C 05 21900 C</t>
  </si>
  <si>
    <t>台指 C 05 21750 C</t>
  </si>
  <si>
    <t>週W4 C 05 21800 C</t>
  </si>
  <si>
    <t>週W4 P 05 21100 P</t>
  </si>
  <si>
    <t>週W4 P 05 21350 P</t>
  </si>
  <si>
    <t>週W4 P 05 21000 P</t>
  </si>
  <si>
    <t>週W4 P 05 21300 P</t>
  </si>
  <si>
    <t>週W1 P 06 21000 P</t>
  </si>
  <si>
    <t>週W1 P 06 20700 P</t>
  </si>
  <si>
    <t>週W1 P 06 19200 P</t>
  </si>
  <si>
    <t>週W1 C 06 21250 C</t>
  </si>
  <si>
    <t>週W1 P 06 21200 P</t>
  </si>
  <si>
    <t>週W1 P 06 21150 P</t>
  </si>
  <si>
    <t>週W1 P 06 21100 P</t>
  </si>
  <si>
    <t>週W1 P 06 21400 P</t>
  </si>
  <si>
    <t>週W1 C 06 21600 C</t>
  </si>
  <si>
    <t>週W1 C 06 21650 C</t>
  </si>
  <si>
    <t>週W2 P 06 21500 P</t>
  </si>
  <si>
    <t>週W2 C 06 21900 C</t>
  </si>
  <si>
    <t>週W2 C 06 21800 C</t>
  </si>
  <si>
    <t>週W2 P 06 19300 P</t>
  </si>
  <si>
    <t>週W2 C 06 22000 C</t>
  </si>
  <si>
    <t>週W2 C 06 21950 C</t>
  </si>
  <si>
    <t>週W2 C 06 21850 C</t>
  </si>
  <si>
    <t>週W2 C 06 22050 C</t>
  </si>
  <si>
    <t>週W2 P 06 21650 P</t>
  </si>
  <si>
    <t>週W2 C 06 22600 C</t>
  </si>
  <si>
    <t>週W2 C 06 22350 C</t>
  </si>
  <si>
    <t>跌破20MA</t>
    <phoneticPr fontId="48" type="noConversion"/>
  </si>
  <si>
    <t>成交日期</t>
  </si>
  <si>
    <t>夜盤</t>
    <phoneticPr fontId="48" type="noConversion"/>
  </si>
  <si>
    <t>技法+</t>
    <phoneticPr fontId="48" type="noConversion"/>
  </si>
  <si>
    <t>技法-</t>
    <phoneticPr fontId="48" type="noConversion"/>
  </si>
  <si>
    <t>非技法+</t>
    <phoneticPr fontId="48" type="noConversion"/>
  </si>
  <si>
    <t>非技法-</t>
    <phoneticPr fontId="48" type="noConversion"/>
  </si>
  <si>
    <t>技法/夜盤+</t>
    <phoneticPr fontId="48" type="noConversion"/>
  </si>
  <si>
    <t>技法/夜盤-</t>
    <phoneticPr fontId="48" type="noConversion"/>
  </si>
  <si>
    <t>非技法/夜盤+</t>
    <phoneticPr fontId="48" type="noConversion"/>
  </si>
  <si>
    <t>非技法/夜盤-</t>
    <phoneticPr fontId="48" type="noConversion"/>
  </si>
  <si>
    <t>2019 飆股技巧籌碼心魔班</t>
    <phoneticPr fontId="48" type="noConversion"/>
  </si>
  <si>
    <t>13000分6期, 首期2170, 6-1</t>
    <phoneticPr fontId="48" type="noConversion"/>
  </si>
  <si>
    <r>
      <t>X</t>
    </r>
    <r>
      <rPr>
        <sz val="12"/>
        <color theme="1"/>
        <rFont val="新細明體"/>
        <family val="2"/>
        <charset val="136"/>
        <scheme val="minor"/>
      </rPr>
      <t>Q 學院版</t>
    </r>
    <phoneticPr fontId="48" type="noConversion"/>
  </si>
  <si>
    <t>49888分12期, 每期4457</t>
    <phoneticPr fontId="48" type="noConversion"/>
  </si>
  <si>
    <t>台新個人信貸</t>
    <phoneticPr fontId="48" type="noConversion"/>
  </si>
  <si>
    <t>阿水財經四班</t>
    <phoneticPr fontId="48" type="noConversion"/>
  </si>
  <si>
    <r>
      <t>6</t>
    </r>
    <r>
      <rPr>
        <sz val="12"/>
        <color theme="1"/>
        <rFont val="新細明體"/>
        <family val="2"/>
        <charset val="136"/>
        <scheme val="minor"/>
      </rPr>
      <t>0000</t>
    </r>
    <r>
      <rPr>
        <sz val="12"/>
        <color theme="1"/>
        <rFont val="新細明體"/>
        <family val="2"/>
        <charset val="136"/>
        <scheme val="minor"/>
      </rPr>
      <t>分12期, 每期</t>
    </r>
    <r>
      <rPr>
        <sz val="12"/>
        <color theme="1"/>
        <rFont val="新細明體"/>
        <family val="2"/>
        <charset val="136"/>
        <scheme val="minor"/>
      </rPr>
      <t>5000</t>
    </r>
    <phoneticPr fontId="48" type="noConversion"/>
  </si>
  <si>
    <t>小指01</t>
  </si>
  <si>
    <t>技法: 籌碼三弱，跌破開盤低點下空單</t>
    <phoneticPr fontId="48" type="noConversion"/>
  </si>
  <si>
    <t>取消15點停損(被嘎翻天)</t>
    <phoneticPr fontId="48" type="noConversion"/>
  </si>
  <si>
    <t>技法: 3/3 買進1口</t>
    <phoneticPr fontId="48" type="noConversion"/>
  </si>
  <si>
    <t>Yes</t>
    <phoneticPr fontId="48" type="noConversion"/>
  </si>
  <si>
    <t>技法: 刺補</t>
  </si>
  <si>
    <t>技法: 3/3 買進3口</t>
    <phoneticPr fontId="48" type="noConversion"/>
  </si>
  <si>
    <t>技法: 碰10MA出場(停損)</t>
    <phoneticPr fontId="48" type="noConversion"/>
  </si>
  <si>
    <t>台指選 01 9850  C</t>
  </si>
  <si>
    <t>跟單</t>
    <phoneticPr fontId="48" type="noConversion"/>
  </si>
  <si>
    <t>技法: 碰10MA出場</t>
    <phoneticPr fontId="48" type="noConversion"/>
  </si>
  <si>
    <t>元大移動式停利</t>
    <phoneticPr fontId="48" type="noConversion"/>
  </si>
  <si>
    <t>3/3 買進3口 (太早下單，訊號消失)</t>
    <phoneticPr fontId="48" type="noConversion"/>
  </si>
  <si>
    <t>3點停利</t>
    <phoneticPr fontId="48" type="noConversion"/>
  </si>
  <si>
    <t>技法: 刺補</t>
    <phoneticPr fontId="48" type="noConversion"/>
  </si>
  <si>
    <t>台選W4 01 9950 C</t>
  </si>
  <si>
    <t>技法: 破箱</t>
    <phoneticPr fontId="48" type="noConversion"/>
  </si>
  <si>
    <t>小指02</t>
  </si>
  <si>
    <t>技法: 15點停損</t>
    <phoneticPr fontId="48" type="noConversion"/>
  </si>
  <si>
    <t>3/3 買進3口</t>
    <phoneticPr fontId="48" type="noConversion"/>
  </si>
  <si>
    <t>追跌</t>
    <phoneticPr fontId="48" type="noConversion"/>
  </si>
  <si>
    <t>15點停損</t>
    <phoneticPr fontId="48" type="noConversion"/>
  </si>
  <si>
    <t>3/3 買進2口</t>
    <phoneticPr fontId="48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</si>
  <si>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月總計</t>
    </r>
    <phoneticPr fontId="48" type="noConversion"/>
  </si>
  <si>
    <t>13000分6期, 每期2166, 6-2</t>
    <phoneticPr fontId="48" type="noConversion"/>
  </si>
  <si>
    <t>3/3 買進2口(點錯方向)</t>
    <phoneticPr fontId="48" type="noConversion"/>
  </si>
  <si>
    <t>停損</t>
    <phoneticPr fontId="48" type="noConversion"/>
  </si>
  <si>
    <t>觸價單未取消</t>
    <phoneticPr fontId="48" type="noConversion"/>
  </si>
  <si>
    <t>5點停利</t>
    <phoneticPr fontId="48" type="noConversion"/>
  </si>
  <si>
    <t>小指03</t>
  </si>
  <si>
    <t>3/3 買進3口(太早買進，訊號消失)</t>
    <phoneticPr fontId="48" type="noConversion"/>
  </si>
  <si>
    <t>13000分6期, 每期2166, 6-3</t>
  </si>
  <si>
    <t>3/3 買進1口</t>
    <phoneticPr fontId="48" type="noConversion"/>
  </si>
  <si>
    <t>3/3 買進1口(點錯方向)</t>
    <phoneticPr fontId="48" type="noConversion"/>
  </si>
  <si>
    <t>台指選 03 10550 C</t>
  </si>
  <si>
    <t>破箱，籌碼沒跟上</t>
    <phoneticPr fontId="48" type="noConversion"/>
  </si>
  <si>
    <t>台指選 03 10600 C</t>
  </si>
  <si>
    <t>觸價單忘記取消</t>
    <phoneticPr fontId="48" type="noConversion"/>
  </si>
  <si>
    <t>小指04</t>
  </si>
  <si>
    <t>技法: 移動式停利</t>
    <phoneticPr fontId="48" type="noConversion"/>
  </si>
  <si>
    <t>13000分6期, 每期2166, 6-4</t>
  </si>
  <si>
    <t>13000分6期, 每期2166, 6-5</t>
  </si>
  <si>
    <t>台選W2 05 10750 P</t>
  </si>
  <si>
    <t>台指選 05 10750 C</t>
  </si>
  <si>
    <t>台指選 05 10650 C</t>
  </si>
  <si>
    <t>小指06</t>
  </si>
  <si>
    <t>台選W5 05 10200 P</t>
  </si>
  <si>
    <t>13000分6期, 每期2166, 6-6</t>
  </si>
  <si>
    <t>TXOW2 06 10700 C</t>
  </si>
  <si>
    <t>TXOW2 06 10650 C</t>
  </si>
  <si>
    <t>16~18 總計</t>
    <phoneticPr fontId="50" type="noConversion"/>
  </si>
  <si>
    <t>2018總計</t>
    <phoneticPr fontId="50" type="noConversion"/>
  </si>
  <si>
    <t>富邦個人信貸</t>
    <phoneticPr fontId="48" type="noConversion"/>
  </si>
  <si>
    <t>遠傳4G網路</t>
    <phoneticPr fontId="4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</si>
  <si>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12-02</t>
    </r>
    <phoneticPr fontId="48" type="noConversion"/>
  </si>
  <si>
    <t>阿水財經三班</t>
    <phoneticPr fontId="48" type="noConversion"/>
  </si>
  <si>
    <t>98888分12期, 每期8240</t>
    <phoneticPr fontId="48" type="noConversion"/>
  </si>
  <si>
    <t>台選W2 01 10900 C</t>
  </si>
  <si>
    <t>台指選 01 10850 C</t>
  </si>
  <si>
    <t>台指選 01 10750 P</t>
  </si>
  <si>
    <t>台指選 01 10400 P</t>
  </si>
  <si>
    <t>台指選 01 10650 P</t>
  </si>
  <si>
    <t>台選W4 01 10950 P</t>
  </si>
  <si>
    <t>台選W4 01 11250 P</t>
  </si>
  <si>
    <t>台選W4 01 11200 P</t>
  </si>
  <si>
    <t>台選W5 01 11000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</si>
  <si>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12-03</t>
    </r>
    <phoneticPr fontId="48" type="noConversion"/>
  </si>
  <si>
    <t>TXOW1 02 10800 P</t>
  </si>
  <si>
    <t>TXOW1 02 10750 P</t>
  </si>
  <si>
    <t>TXOW1 02 10850 P</t>
  </si>
  <si>
    <t>TXOW1 02 10900 P</t>
  </si>
  <si>
    <t>台指選 02 10250 P</t>
  </si>
  <si>
    <t>TXOW4 02 10800 C</t>
  </si>
  <si>
    <t>TXOW4 02 10900 C</t>
  </si>
  <si>
    <t>TXOW4 02 11000 C</t>
  </si>
  <si>
    <t>台指選W4 02 10950 C</t>
  </si>
  <si>
    <t>台指選W4 02 11000 C</t>
  </si>
  <si>
    <r>
      <t>53888分12期, 每期4490</t>
    </r>
    <r>
      <rPr>
        <sz val="12"/>
        <color theme="1"/>
        <rFont val="新細明體"/>
        <family val="2"/>
        <charset val="136"/>
        <scheme val="minor"/>
      </rPr>
      <t>, 12-0</t>
    </r>
    <r>
      <rPr>
        <sz val="12"/>
        <color theme="1"/>
        <rFont val="新細明體"/>
        <family val="2"/>
        <charset val="136"/>
        <scheme val="minor"/>
      </rPr>
      <t>4</t>
    </r>
    <phoneticPr fontId="48" type="noConversion"/>
  </si>
  <si>
    <t>TXOW1 03 10850 C</t>
  </si>
  <si>
    <t>台選W1 03 10600 P</t>
  </si>
  <si>
    <t>台選W1 03 10550 P</t>
  </si>
  <si>
    <t>TXOW2 03 10900 C</t>
  </si>
  <si>
    <t>TXOW2 03 10850 C</t>
  </si>
  <si>
    <t>TXOW2 03 10950 C</t>
  </si>
  <si>
    <t>TXOW2 03 11050 C</t>
  </si>
  <si>
    <t>TXOW2 03 11100 C</t>
  </si>
  <si>
    <t>TXOW2 03 11150 C</t>
  </si>
  <si>
    <t>台選W2 03 11150 C</t>
  </si>
  <si>
    <t>TXOW4 03 10700 P</t>
  </si>
  <si>
    <t>TXOW4 03 10750 P</t>
  </si>
  <si>
    <t>TXOW4 03 10400 P</t>
  </si>
  <si>
    <t>TXOW4 03 10300 P</t>
  </si>
  <si>
    <t>TXOW4 03 10500 P</t>
  </si>
  <si>
    <t>TXOW4 03 10600 P</t>
  </si>
  <si>
    <r>
      <t>53888分12期, 每期4490</t>
    </r>
    <r>
      <rPr>
        <sz val="12"/>
        <color theme="1"/>
        <rFont val="新細明體"/>
        <family val="2"/>
        <charset val="136"/>
        <scheme val="minor"/>
      </rPr>
      <t>, 12-05</t>
    </r>
    <phoneticPr fontId="48" type="noConversion"/>
  </si>
  <si>
    <t>台指選 04 10800 P</t>
  </si>
  <si>
    <t>台指選 04 10750 P</t>
  </si>
  <si>
    <t>TXOW4 04 10800 P</t>
  </si>
  <si>
    <t>TXOW4 04 10600 P</t>
  </si>
  <si>
    <t>TXOW4 04 10650 P</t>
  </si>
  <si>
    <t>TXOW4 04 10550 P</t>
  </si>
  <si>
    <t>TXOW4 04 10400 P</t>
  </si>
  <si>
    <t>TXOW4 04 10300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</si>
  <si>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12-06</t>
    </r>
    <phoneticPr fontId="48" type="noConversion"/>
  </si>
  <si>
    <t>FITX</t>
  </si>
  <si>
    <t>台指05</t>
  </si>
  <si>
    <t>台指選 05 11000 C</t>
  </si>
  <si>
    <t>台指選 05 10950 C</t>
  </si>
  <si>
    <t>台指選 05 10950 P</t>
  </si>
  <si>
    <t>台指06</t>
  </si>
  <si>
    <t>台選W1 06 10700 P</t>
  </si>
  <si>
    <t>台選W1 06 10800 P</t>
  </si>
  <si>
    <t>台選W1 06 10600 P</t>
  </si>
  <si>
    <t>台選W1 06 10500 P</t>
  </si>
  <si>
    <t>台選W1 06 10650 P</t>
  </si>
  <si>
    <t>台選W1 06 10750 P</t>
  </si>
  <si>
    <t>台選W5 05 10850 C</t>
  </si>
  <si>
    <t>台選W1 06 10550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</si>
  <si>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12-07</t>
    </r>
    <phoneticPr fontId="48" type="noConversion"/>
  </si>
  <si>
    <t>台選W1 06 11150 P</t>
  </si>
  <si>
    <t>台選W2 06 11100 P</t>
  </si>
  <si>
    <t>台選W2 06 11150 P</t>
  </si>
  <si>
    <t>台指選 06 10900 P</t>
  </si>
  <si>
    <t>台指選 06 10950 P</t>
  </si>
  <si>
    <t>小指07</t>
  </si>
  <si>
    <t>台選W4 06 10650 P</t>
  </si>
  <si>
    <t>台選W4 06 10700 P</t>
  </si>
  <si>
    <t>TXOW1 07 10850 C</t>
  </si>
  <si>
    <t>TXOW1 07 10900 C</t>
  </si>
  <si>
    <t>TXOW1 07 10950 C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</si>
  <si>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12-08</t>
    </r>
    <phoneticPr fontId="48" type="noConversion"/>
  </si>
  <si>
    <t>FIMTX</t>
    <phoneticPr fontId="48" type="noConversion"/>
  </si>
  <si>
    <t>台選W1 07 10500 P</t>
  </si>
  <si>
    <t>TXOW2 07 10450 P</t>
  </si>
  <si>
    <t>TXOW2 07 10650 P</t>
  </si>
  <si>
    <t>TXOW2 07 10600 P</t>
  </si>
  <si>
    <t>台指選 07 10950 C</t>
  </si>
  <si>
    <t>台指選 07 10900 C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</si>
  <si>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12-09</t>
    </r>
    <phoneticPr fontId="48" type="noConversion"/>
  </si>
  <si>
    <t>小指08</t>
  </si>
  <si>
    <t>台選W2 08 11050 P</t>
  </si>
  <si>
    <t>台指選 08 10600 P</t>
  </si>
  <si>
    <t>台指選 08 10700 P</t>
  </si>
  <si>
    <t>小指09</t>
  </si>
  <si>
    <t>台指09</t>
  </si>
  <si>
    <t>技法: 3/3 買進三口
進場太晚，連續出現第三次訊號才進場</t>
    <phoneticPr fontId="48" type="noConversion"/>
  </si>
  <si>
    <t>技法: 3/3 買進四口</t>
    <phoneticPr fontId="48" type="noConversion"/>
  </si>
  <si>
    <t>元大移動式停利出場</t>
    <phoneticPr fontId="48" type="noConversion"/>
  </si>
  <si>
    <t>技法: 3/3 買進三口
結算前一日，死魚盤</t>
    <phoneticPr fontId="48" type="noConversion"/>
  </si>
  <si>
    <t>技法: 3/3 買進一口</t>
    <phoneticPr fontId="48" type="noConversion"/>
  </si>
  <si>
    <t>手養單</t>
    <phoneticPr fontId="4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</si>
  <si>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12-10</t>
    </r>
    <phoneticPr fontId="48" type="noConversion"/>
  </si>
  <si>
    <t>技法: 3/3 買進三口</t>
    <phoneticPr fontId="48" type="noConversion"/>
  </si>
  <si>
    <t>離10MA超過10點</t>
    <phoneticPr fontId="48" type="noConversion"/>
  </si>
  <si>
    <t>碰10MA卻不停損</t>
    <phoneticPr fontId="48" type="noConversion"/>
  </si>
  <si>
    <t>碰10MA停損</t>
    <phoneticPr fontId="48" type="noConversion"/>
  </si>
  <si>
    <t>手癢單，追跌</t>
    <phoneticPr fontId="48" type="noConversion"/>
  </si>
  <si>
    <t>反向，急出場</t>
    <phoneticPr fontId="48" type="noConversion"/>
  </si>
  <si>
    <t>手癢單</t>
    <phoneticPr fontId="48" type="noConversion"/>
  </si>
  <si>
    <t>反向，停損</t>
    <phoneticPr fontId="48" type="noConversion"/>
  </si>
  <si>
    <t>太早下單，訊號消失</t>
    <phoneticPr fontId="48" type="noConversion"/>
  </si>
  <si>
    <t>技法: 3/3 買進</t>
    <phoneticPr fontId="48" type="noConversion"/>
  </si>
  <si>
    <t>技法: 3/3 追單</t>
    <phoneticPr fontId="48" type="noConversion"/>
  </si>
  <si>
    <t>碰10MA全出</t>
    <phoneticPr fontId="48" type="noConversion"/>
  </si>
  <si>
    <t>睡覺去</t>
    <phoneticPr fontId="48" type="noConversion"/>
  </si>
  <si>
    <t>技法: 3/3 買進三口(下錯方向)</t>
    <phoneticPr fontId="48" type="noConversion"/>
  </si>
  <si>
    <t>緊急出場</t>
    <phoneticPr fontId="48" type="noConversion"/>
  </si>
  <si>
    <t>籌碼三弱，空單留倉</t>
    <phoneticPr fontId="48" type="noConversion"/>
  </si>
  <si>
    <t>停利出場</t>
  </si>
  <si>
    <t>3/3 買進三口(實體K突出下通道，應收手不買?)</t>
    <phoneticPr fontId="48" type="noConversion"/>
  </si>
  <si>
    <t>拉回15點停損</t>
    <phoneticPr fontId="48" type="noConversion"/>
  </si>
  <si>
    <t>拉回15點停損</t>
  </si>
  <si>
    <t>買進三口
(前一單停損，訊號出現時未超過10點，下一根K線超出10點，但已無訊號，應下單?)</t>
    <phoneticPr fontId="48" type="noConversion"/>
  </si>
  <si>
    <t>技法: 移動式停利出場</t>
    <phoneticPr fontId="48" type="noConversion"/>
  </si>
  <si>
    <t>技法: 移動式停利保本出場</t>
    <phoneticPr fontId="48" type="noConversion"/>
  </si>
  <si>
    <t>忘記刪除觸價單</t>
    <phoneticPr fontId="48" type="noConversion"/>
  </si>
  <si>
    <t>混亂中出場</t>
    <phoneticPr fontId="48" type="noConversion"/>
  </si>
  <si>
    <t>技法: 3/3 買進兩口</t>
    <phoneticPr fontId="48" type="noConversion"/>
  </si>
  <si>
    <t>未超過20點就設移動式停利，被洗出場</t>
    <phoneticPr fontId="48" type="noConversion"/>
  </si>
  <si>
    <t>單向不停損</t>
    <phoneticPr fontId="48" type="noConversion"/>
  </si>
  <si>
    <t>籌碼雙弱，空單留倉</t>
    <phoneticPr fontId="48" type="noConversion"/>
  </si>
  <si>
    <t>台指選W2 09 10700 P</t>
  </si>
  <si>
    <t>籌碼雙弱，週結算，空單留倉</t>
    <phoneticPr fontId="48" type="noConversion"/>
  </si>
  <si>
    <t>台指選W2 09 10650 P</t>
  </si>
  <si>
    <t>籌碼雙弱，空單不停損</t>
    <phoneticPr fontId="48" type="noConversion"/>
  </si>
  <si>
    <t>設觸價單，睡覺去</t>
    <phoneticPr fontId="48" type="noConversion"/>
  </si>
  <si>
    <t>技法: 籌碼雙弱，跌破開盤試空單</t>
    <phoneticPr fontId="48" type="noConversion"/>
  </si>
  <si>
    <t>再次試單</t>
    <phoneticPr fontId="48" type="noConversion"/>
  </si>
  <si>
    <t>籌碼三弱，空單不停損</t>
    <phoneticPr fontId="48" type="noConversion"/>
  </si>
  <si>
    <t>設觸價單，睡覺去，未成交，隔天跳空80點，凹單</t>
    <phoneticPr fontId="48" type="noConversion"/>
  </si>
  <si>
    <t>加碼空單</t>
    <phoneticPr fontId="48" type="noConversion"/>
  </si>
  <si>
    <t>台指選 09 10900 C</t>
  </si>
  <si>
    <t>尾盤出清</t>
    <phoneticPr fontId="48" type="noConversion"/>
  </si>
  <si>
    <t>前一單被洗出場，追跌</t>
    <phoneticPr fontId="48" type="noConversion"/>
  </si>
  <si>
    <t>PM</t>
    <phoneticPr fontId="48" type="noConversion"/>
  </si>
  <si>
    <t>刺補</t>
    <phoneticPr fontId="48" type="noConversion"/>
  </si>
  <si>
    <r>
      <t xml:space="preserve">技法: 籌碼三弱，跌破開盤低點下空單
</t>
    </r>
    <r>
      <rPr>
        <sz val="12"/>
        <color rgb="FFFF0000"/>
        <rFont val="新細明體"/>
        <family val="1"/>
        <charset val="136"/>
        <scheme val="minor"/>
      </rPr>
      <t>錯誤: 應等5分K跑完，實體K破新低才下單</t>
    </r>
    <phoneticPr fontId="48" type="noConversion"/>
  </si>
  <si>
    <t>技法: 停損</t>
    <phoneticPr fontId="48" type="noConversion"/>
  </si>
  <si>
    <t>不耐虧損，手動停損</t>
    <phoneticPr fontId="48" type="noConversion"/>
  </si>
  <si>
    <t>平倉立刻反轉，再次下單</t>
    <phoneticPr fontId="48" type="noConversion"/>
  </si>
  <si>
    <t>害怕虧損，同時設刺捕與五點停利，被洗出場後馬上刺出上通道</t>
    <phoneticPr fontId="48" type="noConversion"/>
  </si>
  <si>
    <t>籌碼三弱，追空單</t>
    <phoneticPr fontId="48" type="noConversion"/>
  </si>
  <si>
    <t>當根K刺補</t>
    <phoneticPr fontId="48" type="noConversion"/>
  </si>
  <si>
    <t>前單獲利，當根拉回，追空單</t>
    <phoneticPr fontId="48" type="noConversion"/>
  </si>
  <si>
    <t>設5點觸價出場</t>
    <phoneticPr fontId="48" type="noConversion"/>
  </si>
  <si>
    <t>設20點觸價出場</t>
    <phoneticPr fontId="48" type="noConversion"/>
  </si>
  <si>
    <t>台指選 09 10800 P</t>
  </si>
  <si>
    <t>小指10</t>
  </si>
  <si>
    <t>轉倉測試-失敗</t>
    <phoneticPr fontId="48" type="noConversion"/>
  </si>
  <si>
    <t>轉倉測試-成功</t>
    <phoneticPr fontId="48" type="noConversion"/>
  </si>
  <si>
    <t>台指10</t>
  </si>
  <si>
    <t>技法: 拉回10MA停損</t>
    <phoneticPr fontId="48" type="noConversion"/>
  </si>
  <si>
    <t>移動式停利</t>
    <phoneticPr fontId="48" type="noConversion"/>
  </si>
  <si>
    <t>出場後立刻拉回，追價</t>
    <phoneticPr fontId="48" type="noConversion"/>
  </si>
  <si>
    <t>破10MA停損</t>
    <phoneticPr fontId="48" type="noConversion"/>
  </si>
  <si>
    <r>
      <t xml:space="preserve">技法: 3/3 買進一口
</t>
    </r>
    <r>
      <rPr>
        <sz val="12"/>
        <color rgb="FFFF0000"/>
        <rFont val="新細明體"/>
        <family val="1"/>
        <charset val="136"/>
        <scheme val="minor"/>
      </rPr>
      <t>太早下單訊號消失</t>
    </r>
    <phoneticPr fontId="48" type="noConversion"/>
  </si>
  <si>
    <t>出場拉回再追單</t>
    <phoneticPr fontId="48" type="noConversion"/>
  </si>
  <si>
    <t>技法: 3/3 買進一口(下錯方向)</t>
    <phoneticPr fontId="48" type="noConversion"/>
  </si>
  <si>
    <t>點觸價點到買進，出場</t>
    <phoneticPr fontId="48" type="noConversion"/>
  </si>
  <si>
    <t>出場後續跌，追單</t>
    <phoneticPr fontId="48" type="noConversion"/>
  </si>
  <si>
    <t>下單系統出問題??</t>
    <phoneticPr fontId="48" type="noConversion"/>
  </si>
  <si>
    <t>出場後續跌，再追單</t>
    <phoneticPr fontId="48" type="noConversion"/>
  </si>
  <si>
    <t>技法: 碰10MA停利</t>
    <phoneticPr fontId="48" type="noConversion"/>
  </si>
  <si>
    <t>追單</t>
    <phoneticPr fontId="48" type="noConversion"/>
  </si>
  <si>
    <t>拉回10MA停損</t>
    <phoneticPr fontId="48" type="noConversion"/>
  </si>
  <si>
    <t>平倉後反向，再追單</t>
    <phoneticPr fontId="48" type="noConversion"/>
  </si>
  <si>
    <t>跌破10MA再停損</t>
    <phoneticPr fontId="48" type="noConversion"/>
  </si>
  <si>
    <t>拉回10MA，但5分K未跑完就停損</t>
    <phoneticPr fontId="48" type="noConversion"/>
  </si>
  <si>
    <t>拉回10MA沒停損，遇到停電</t>
    <phoneticPr fontId="48" type="noConversion"/>
  </si>
  <si>
    <t>跌破10MA停損</t>
    <phoneticPr fontId="48" type="noConversion"/>
  </si>
  <si>
    <t>技法: 籌碼三強，突破開盤高點下多單</t>
    <phoneticPr fontId="48" type="noConversion"/>
  </si>
  <si>
    <t>顧小孩，設4點停利，關機</t>
    <phoneticPr fontId="48" type="noConversion"/>
  </si>
  <si>
    <t>結算日震盪，拉回不停損，設5點停利</t>
    <phoneticPr fontId="48" type="noConversion"/>
  </si>
  <si>
    <t>上漲，追單</t>
    <phoneticPr fontId="48" type="noConversion"/>
  </si>
  <si>
    <t>下跌不停損，設5點停利</t>
    <phoneticPr fontId="48" type="noConversion"/>
  </si>
  <si>
    <t>破10MA追空</t>
    <phoneticPr fontId="48" type="noConversion"/>
  </si>
  <si>
    <t>設5點停利</t>
  </si>
  <si>
    <t>3/3 買進一口，碰下通道不應進場</t>
    <phoneticPr fontId="48" type="noConversion"/>
  </si>
  <si>
    <t>拉回不停損，設5點停利</t>
    <phoneticPr fontId="48" type="noConversion"/>
  </si>
  <si>
    <t>趨勢向上，試單</t>
    <phoneticPr fontId="48" type="noConversion"/>
  </si>
  <si>
    <t>移動式停利，洗出場</t>
    <phoneticPr fontId="48" type="noConversion"/>
  </si>
  <si>
    <t>前一單被洗出場，追漲</t>
    <phoneticPr fontId="48" type="noConversion"/>
  </si>
  <si>
    <t>加碼攤平</t>
    <phoneticPr fontId="48" type="noConversion"/>
  </si>
  <si>
    <t>技法: 移動式停利
(要設觸價單，否則會直接市價單平倉)</t>
    <phoneticPr fontId="48" type="noConversion"/>
  </si>
  <si>
    <t>急殺，追單</t>
    <phoneticPr fontId="48" type="noConversion"/>
  </si>
  <si>
    <t>急殺，追單，手連點，下了兩口</t>
    <phoneticPr fontId="48" type="noConversion"/>
  </si>
  <si>
    <t>先停損一口</t>
    <phoneticPr fontId="48" type="noConversion"/>
  </si>
  <si>
    <t>手抖，點到平倉</t>
    <phoneticPr fontId="48" type="noConversion"/>
  </si>
  <si>
    <t>再追單</t>
    <phoneticPr fontId="48" type="noConversion"/>
  </si>
  <si>
    <t>被洗出場，再追單</t>
    <phoneticPr fontId="48" type="noConversion"/>
  </si>
  <si>
    <t>利息-結清</t>
    <phoneticPr fontId="4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</si>
  <si>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12-11</t>
    </r>
    <phoneticPr fontId="48" type="noConversion"/>
  </si>
  <si>
    <t>保單借款利息</t>
    <phoneticPr fontId="48" type="noConversion"/>
  </si>
  <si>
    <t>技法: 籌碼三弱，跌破開盤低點下空單
5分K未跑完就下單，5分K跑完時已拉回</t>
    <phoneticPr fontId="48" type="noConversion"/>
  </si>
  <si>
    <t>技法: 碰10MA停損</t>
    <phoneticPr fontId="48" type="noConversion"/>
  </si>
  <si>
    <t>3/3 沒買進，追跌，離10MA超過10點且接近下通道</t>
    <phoneticPr fontId="48" type="noConversion"/>
  </si>
  <si>
    <t>拉回，加碼</t>
    <phoneticPr fontId="48" type="noConversion"/>
  </si>
  <si>
    <t>技法: 3/3 買進二口</t>
    <phoneticPr fontId="48" type="noConversion"/>
  </si>
  <si>
    <t>台指選W2 10 10400 P</t>
  </si>
  <si>
    <t>台指選W2 10 10300 P</t>
  </si>
  <si>
    <t>台指選W2 10 10700 P</t>
  </si>
  <si>
    <t>台指選W2 10 10650 P</t>
  </si>
  <si>
    <t>台指選W2 10 10600 P</t>
  </si>
  <si>
    <t>台指選W2 10 10550 P</t>
  </si>
  <si>
    <t>台指選W2 10 10500 P</t>
  </si>
  <si>
    <t>因前單虧損，設停利點，被洗出場</t>
    <phoneticPr fontId="48" type="noConversion"/>
  </si>
  <si>
    <t>不甘心，追漲</t>
    <phoneticPr fontId="48" type="noConversion"/>
  </si>
  <si>
    <t>觸價點錯位置，變成買進</t>
    <phoneticPr fontId="48" type="noConversion"/>
  </si>
  <si>
    <t>Yes</t>
  </si>
  <si>
    <t>台指選W2 10 10100 C</t>
  </si>
  <si>
    <t>台指選W2 10 9900  C</t>
  </si>
  <si>
    <t>台指選W2 10 10000 C</t>
  </si>
  <si>
    <t>台指選W2 10 9700  P</t>
  </si>
  <si>
    <t>點錯位置</t>
    <phoneticPr fontId="48" type="noConversion"/>
  </si>
  <si>
    <t>籌碼三強，拉回開盤再試多單</t>
    <phoneticPr fontId="48" type="noConversion"/>
  </si>
  <si>
    <t>追漲</t>
    <phoneticPr fontId="48" type="noConversion"/>
  </si>
  <si>
    <r>
      <t xml:space="preserve">技法: 3/3 買進三口 
</t>
    </r>
    <r>
      <rPr>
        <sz val="12"/>
        <color rgb="FFFF0000"/>
        <rFont val="新細明體"/>
        <family val="1"/>
        <charset val="136"/>
        <scheme val="minor"/>
      </rPr>
      <t>前單虧損，訊號出現時未超過10點不應下單</t>
    </r>
    <phoneticPr fontId="48" type="noConversion"/>
  </si>
  <si>
    <r>
      <t xml:space="preserve">技法: 3/3 買進三口
</t>
    </r>
    <r>
      <rPr>
        <sz val="12"/>
        <color rgb="FFFF0000"/>
        <rFont val="新細明體"/>
        <family val="1"/>
        <charset val="136"/>
        <scheme val="minor"/>
      </rPr>
      <t>買進後訊號消失</t>
    </r>
    <phoneticPr fontId="48" type="noConversion"/>
  </si>
  <si>
    <t>技法: 移動式停利
5點出場</t>
    <phoneticPr fontId="48" type="noConversion"/>
  </si>
  <si>
    <t>技法: 移動式停利
3點出場</t>
    <phoneticPr fontId="48" type="noConversion"/>
  </si>
  <si>
    <t>太早買進，訊號消失</t>
    <phoneticPr fontId="48" type="noConversion"/>
  </si>
  <si>
    <t>小指11</t>
  </si>
  <si>
    <r>
      <t xml:space="preserve">技法: 3/3 買進三口
</t>
    </r>
    <r>
      <rPr>
        <sz val="12"/>
        <color rgb="FFFF0000"/>
        <rFont val="新細明體"/>
        <family val="1"/>
        <charset val="136"/>
        <scheme val="minor"/>
      </rPr>
      <t>把多單出場訊號當成空單進場</t>
    </r>
    <phoneticPr fontId="48" type="noConversion"/>
  </si>
  <si>
    <t>台指選W4 10 9500  P</t>
  </si>
  <si>
    <t>台指選W4 10 9650  P</t>
  </si>
  <si>
    <t>台指選W4 10 9700  P</t>
  </si>
  <si>
    <t>台指選W4 10 9600  P</t>
  </si>
  <si>
    <t>台指選W4 10 9400  P</t>
  </si>
  <si>
    <t>技法: 3/3 買進三口
太早買進，訊號消失</t>
    <phoneticPr fontId="48" type="noConversion"/>
  </si>
  <si>
    <t>設兩點停利被洗出場</t>
    <phoneticPr fontId="48" type="noConversion"/>
  </si>
  <si>
    <t>設5點停利被洗出場</t>
    <phoneticPr fontId="48" type="noConversion"/>
  </si>
  <si>
    <t>台指選W5 10 9750  C</t>
  </si>
  <si>
    <t>台指選W5 10 9700  C</t>
  </si>
  <si>
    <t>TXOW5 10 9700  C</t>
  </si>
  <si>
    <r>
      <t xml:space="preserve">技法: 3/3 買進兩口
</t>
    </r>
    <r>
      <rPr>
        <sz val="12"/>
        <color rgb="FFFF0000"/>
        <rFont val="新細明體"/>
        <family val="1"/>
        <charset val="136"/>
        <scheme val="minor"/>
      </rPr>
      <t>離10MA超過10點</t>
    </r>
    <phoneticPr fontId="48" type="noConversion"/>
  </si>
  <si>
    <t>TXOW1 11 9900  C</t>
  </si>
  <si>
    <t>台指選W1 11 9900  C</t>
  </si>
  <si>
    <t>TXOW1 11 10000 C</t>
  </si>
  <si>
    <r>
      <t>1</t>
    </r>
    <r>
      <rPr>
        <sz val="12"/>
        <color theme="1"/>
        <rFont val="新細明體"/>
        <family val="2"/>
        <charset val="136"/>
        <scheme val="minor"/>
      </rPr>
      <t>0</t>
    </r>
    <r>
      <rPr>
        <sz val="12"/>
        <color theme="1"/>
        <rFont val="新細明體"/>
        <family val="2"/>
        <charset val="136"/>
        <scheme val="minor"/>
      </rPr>
      <t>月總計</t>
    </r>
    <phoneticPr fontId="4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</si>
  <si>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12-12</t>
    </r>
    <phoneticPr fontId="48" type="noConversion"/>
  </si>
  <si>
    <t>技法: 3/3 買進兩口
點錯方向</t>
    <phoneticPr fontId="48" type="noConversion"/>
  </si>
  <si>
    <t>台選W1 11 10000 C</t>
  </si>
  <si>
    <t>台選W1 11 10200 C</t>
  </si>
  <si>
    <t>台選W1 11 10300 C</t>
  </si>
  <si>
    <t>台選W2 11 10150 C</t>
  </si>
  <si>
    <t>台選W2 11 9550 P</t>
  </si>
  <si>
    <t>台指選 11 9500 P</t>
  </si>
  <si>
    <t>台指選 11 9600 P</t>
  </si>
  <si>
    <t>台指選 11 9650 P</t>
  </si>
  <si>
    <t>小指12</t>
  </si>
  <si>
    <t>TXOW4 11 9400  P</t>
  </si>
  <si>
    <t>台指選W4 11 9500  P</t>
  </si>
  <si>
    <t>技法: 3/3 買進2口</t>
    <phoneticPr fontId="48" type="noConversion"/>
  </si>
  <si>
    <t>台選W4 11 9450 P</t>
  </si>
  <si>
    <t>台選W4 11 9400 P</t>
  </si>
  <si>
    <t>台選W4 11 9500 P</t>
  </si>
  <si>
    <t>台選W4 11 9300 P</t>
  </si>
  <si>
    <t>台選W4 11 9550 P</t>
  </si>
  <si>
    <t>台選W4 11 9600 P</t>
  </si>
  <si>
    <t>台選W1 12 9600 P</t>
  </si>
  <si>
    <r>
      <t>1</t>
    </r>
    <r>
      <rPr>
        <sz val="12"/>
        <color theme="1"/>
        <rFont val="新細明體"/>
        <family val="2"/>
        <charset val="136"/>
        <scheme val="minor"/>
      </rPr>
      <t>1</t>
    </r>
    <r>
      <rPr>
        <sz val="12"/>
        <color theme="1"/>
        <rFont val="新細明體"/>
        <family val="2"/>
        <charset val="136"/>
        <scheme val="minor"/>
      </rPr>
      <t>月總計</t>
    </r>
    <phoneticPr fontId="48" type="noConversion"/>
  </si>
  <si>
    <t>台選W1 12 10400 C</t>
  </si>
  <si>
    <t>台選W1 12 10300 C</t>
  </si>
  <si>
    <t>台選W1 12 10200 C</t>
  </si>
  <si>
    <t>台選W1 12 9800 P</t>
  </si>
  <si>
    <t>技法: 15點停損(被洗出場)</t>
    <phoneticPr fontId="48" type="noConversion"/>
  </si>
  <si>
    <t>15點停損(被洗出場)</t>
    <phoneticPr fontId="48" type="noConversion"/>
  </si>
  <si>
    <t>停損-Willy來問問題(被洗出場)</t>
    <phoneticPr fontId="48" type="noConversion"/>
  </si>
  <si>
    <t>TXOW2 12 9300  P</t>
  </si>
  <si>
    <t>技法: 跌破20MA全出(停損)</t>
    <phoneticPr fontId="48" type="noConversion"/>
  </si>
  <si>
    <t>台選W4 12 9450 P</t>
  </si>
  <si>
    <t>台選W4 12 9400 P</t>
  </si>
  <si>
    <t>台選W4 12 9300 P</t>
  </si>
  <si>
    <t>技法: 跌破10MA停損</t>
    <phoneticPr fontId="48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</si>
  <si>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月總計</t>
    </r>
    <phoneticPr fontId="48" type="noConversion"/>
  </si>
  <si>
    <t>2018總計</t>
    <phoneticPr fontId="48" type="noConversion"/>
  </si>
  <si>
    <t>16~17 總計</t>
    <phoneticPr fontId="50" type="noConversion"/>
  </si>
  <si>
    <t>一週後價格</t>
    <phoneticPr fontId="48" type="noConversion"/>
  </si>
  <si>
    <t>一月後價格</t>
    <phoneticPr fontId="48" type="noConversion"/>
  </si>
  <si>
    <t>學院介紹</t>
    <phoneticPr fontId="48" type="noConversion"/>
  </si>
  <si>
    <t>阿水一式、學院介紹</t>
    <phoneticPr fontId="48" type="noConversion"/>
  </si>
  <si>
    <t>2017總計</t>
    <phoneticPr fontId="50" type="noConversion"/>
  </si>
  <si>
    <t>98888分12期, 首期8248</t>
    <phoneticPr fontId="48" type="noConversion"/>
  </si>
  <si>
    <r>
      <t>理財寶-阿水</t>
    </r>
    <r>
      <rPr>
        <sz val="12"/>
        <color theme="1"/>
        <rFont val="新細明體"/>
        <family val="2"/>
        <charset val="136"/>
        <scheme val="minor"/>
      </rPr>
      <t>-</t>
    </r>
    <r>
      <rPr>
        <sz val="12"/>
        <color theme="1"/>
        <rFont val="新細明體"/>
        <family val="2"/>
        <charset val="136"/>
        <scheme val="minor"/>
      </rPr>
      <t>布林通道</t>
    </r>
    <phoneticPr fontId="48" type="noConversion"/>
  </si>
  <si>
    <r>
      <t>FI</t>
    </r>
    <r>
      <rPr>
        <sz val="12"/>
        <color theme="1"/>
        <rFont val="新細明體"/>
        <family val="2"/>
        <charset val="136"/>
        <scheme val="minor"/>
      </rPr>
      <t>M</t>
    </r>
    <r>
      <rPr>
        <sz val="12"/>
        <color theme="1"/>
        <rFont val="新細明體"/>
        <family val="2"/>
        <charset val="136"/>
        <scheme val="minor"/>
      </rPr>
      <t>TX</t>
    </r>
    <phoneticPr fontId="48" type="noConversion"/>
  </si>
  <si>
    <r>
      <t>小指0</t>
    </r>
    <r>
      <rPr>
        <sz val="12"/>
        <color theme="1"/>
        <rFont val="新細明體"/>
        <family val="2"/>
        <charset val="136"/>
        <scheme val="minor"/>
      </rPr>
      <t>5</t>
    </r>
    <phoneticPr fontId="48" type="noConversion"/>
  </si>
  <si>
    <t>【3M】13吋防窺片</t>
    <phoneticPr fontId="48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</si>
  <si>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241</t>
    </r>
    <r>
      <rPr>
        <sz val="12"/>
        <color theme="1"/>
        <rFont val="新細明體"/>
        <family val="2"/>
        <charset val="136"/>
        <scheme val="minor"/>
      </rPr>
      <t>分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期, 首期</t>
    </r>
    <r>
      <rPr>
        <sz val="12"/>
        <color theme="1"/>
        <rFont val="新細明體"/>
        <family val="2"/>
        <charset val="136"/>
        <scheme val="minor"/>
      </rPr>
      <t>415</t>
    </r>
    <phoneticPr fontId="48" type="noConversion"/>
  </si>
  <si>
    <t>FITX</t>
    <phoneticPr fontId="48" type="noConversion"/>
  </si>
  <si>
    <t>台指06</t>
    <phoneticPr fontId="48" type="noConversion"/>
  </si>
  <si>
    <t>小指05</t>
    <phoneticPr fontId="48" type="noConversion"/>
  </si>
  <si>
    <r>
      <t>1241</t>
    </r>
    <r>
      <rPr>
        <sz val="12"/>
        <color theme="1"/>
        <rFont val="新細明體"/>
        <family val="2"/>
        <charset val="136"/>
        <scheme val="minor"/>
      </rPr>
      <t>分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期, 每期</t>
    </r>
    <r>
      <rPr>
        <sz val="12"/>
        <color theme="1"/>
        <rFont val="新細明體"/>
        <family val="2"/>
        <charset val="136"/>
        <scheme val="minor"/>
      </rPr>
      <t>413</t>
    </r>
    <phoneticPr fontId="48" type="noConversion"/>
  </si>
  <si>
    <t>台指選 06 10150 P</t>
  </si>
  <si>
    <t>台指選 06 10200 P</t>
  </si>
  <si>
    <t>台指選 06 10350 C</t>
  </si>
  <si>
    <t>心魔特訓班</t>
    <phoneticPr fontId="48" type="noConversion"/>
  </si>
  <si>
    <t>台指選 09 10550 P</t>
  </si>
  <si>
    <t>台指選 10 10400 C</t>
  </si>
  <si>
    <t>TX4</t>
  </si>
  <si>
    <t>台選W4 09 10300 P</t>
  </si>
  <si>
    <t>台指選 10 10200 P</t>
  </si>
  <si>
    <t>台選W4 09 10350 P</t>
  </si>
  <si>
    <t>帳管費</t>
    <phoneticPr fontId="48" type="noConversion"/>
  </si>
  <si>
    <t>台指選 10 10750 C</t>
  </si>
  <si>
    <t>刺出上通道就應平倉，賣太慢</t>
    <phoneticPr fontId="48" type="noConversion"/>
  </si>
  <si>
    <t>台指選 10 10750 P</t>
  </si>
  <si>
    <t>設移動提利，賣太早</t>
    <phoneticPr fontId="48" type="noConversion"/>
  </si>
  <si>
    <t>台指選 10 10700 P</t>
  </si>
  <si>
    <t>賣太早</t>
    <phoneticPr fontId="48" type="noConversion"/>
  </si>
  <si>
    <t>TXOW4 10 10700 P</t>
  </si>
  <si>
    <t>設移動提利，口數錯誤</t>
    <phoneticPr fontId="48" type="noConversion"/>
  </si>
  <si>
    <t>接近平盤就應平倉，賣太慢</t>
    <phoneticPr fontId="48" type="noConversion"/>
  </si>
  <si>
    <t>台指選W1 11 10600 P</t>
  </si>
  <si>
    <t>小量，賭向下破箱-價內</t>
    <phoneticPr fontId="48" type="noConversion"/>
  </si>
  <si>
    <t>台指選W1 11 10650 P</t>
  </si>
  <si>
    <t>小量，賭向下破箱-價外</t>
    <phoneticPr fontId="48" type="noConversion"/>
  </si>
  <si>
    <t>台指選W1 11 10750 P</t>
  </si>
  <si>
    <t>台指選W1 11 10850 C</t>
  </si>
  <si>
    <t>台指選 11 10800 C</t>
  </si>
  <si>
    <t>台指選 11 10650 C</t>
  </si>
  <si>
    <t>台指選 11 10700 C</t>
  </si>
  <si>
    <t>台指選 11 10600 P</t>
  </si>
  <si>
    <t>台指選 11 10650 P</t>
  </si>
  <si>
    <t>TXOW4 11 10900 C</t>
  </si>
  <si>
    <t>TXOW4 11 10850 P</t>
  </si>
  <si>
    <t>TXOW4 11 10900 P</t>
  </si>
  <si>
    <t>台指選W5 11 10750 P</t>
  </si>
  <si>
    <r>
      <t>1</t>
    </r>
    <r>
      <rPr>
        <sz val="12"/>
        <color theme="1"/>
        <rFont val="新細明體"/>
        <family val="2"/>
        <charset val="136"/>
        <scheme val="minor"/>
      </rPr>
      <t>1月總計</t>
    </r>
    <phoneticPr fontId="48" type="noConversion"/>
  </si>
  <si>
    <t>台選W1 12 10500 P</t>
  </si>
  <si>
    <t>台選W1 12 10600 C</t>
  </si>
  <si>
    <t>台選W1 12 10550 C</t>
  </si>
  <si>
    <t>台選W2 12 10450 P</t>
  </si>
  <si>
    <t>台指選 12 10600 C</t>
  </si>
  <si>
    <t>台選W4 12 10450 P</t>
  </si>
  <si>
    <t>台選W4 12 10400 P</t>
  </si>
  <si>
    <r>
      <t>53</t>
    </r>
    <r>
      <rPr>
        <sz val="12"/>
        <color theme="1"/>
        <rFont val="新細明體"/>
        <family val="2"/>
        <charset val="136"/>
        <scheme val="minor"/>
      </rPr>
      <t>888分12期, 首期4498</t>
    </r>
    <r>
      <rPr>
        <sz val="12"/>
        <color theme="1"/>
        <rFont val="新細明體"/>
        <family val="2"/>
        <charset val="136"/>
        <scheme val="minor"/>
      </rPr>
      <t>, 12-01</t>
    </r>
    <phoneticPr fontId="48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</si>
  <si>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2月總計</t>
    </r>
    <phoneticPr fontId="48" type="noConversion"/>
  </si>
  <si>
    <t>2017總計</t>
    <phoneticPr fontId="48" type="noConversion"/>
  </si>
  <si>
    <t>總報酬率</t>
    <phoneticPr fontId="48" type="noConversion"/>
  </si>
  <si>
    <t>2016總計</t>
    <phoneticPr fontId="50" type="noConversion"/>
  </si>
  <si>
    <t>阿水一式、黃綠紅成型</t>
    <phoneticPr fontId="48" type="noConversion"/>
  </si>
  <si>
    <r>
      <t>0</t>
    </r>
    <r>
      <rPr>
        <sz val="12"/>
        <color theme="1"/>
        <rFont val="新細明體"/>
        <family val="2"/>
        <charset val="136"/>
        <scheme val="minor"/>
      </rPr>
      <t>050</t>
    </r>
    <phoneticPr fontId="48" type="noConversion"/>
  </si>
  <si>
    <t>阿水一式、法人持股增加</t>
    <phoneticPr fontId="48" type="noConversion"/>
  </si>
  <si>
    <t>個股連跌三天、個股接近20MA、法人持股持續下滑</t>
    <phoneticPr fontId="48" type="noConversion"/>
  </si>
  <si>
    <r>
      <t>3</t>
    </r>
    <r>
      <rPr>
        <sz val="12"/>
        <color theme="1"/>
        <rFont val="新細明體"/>
        <family val="2"/>
        <charset val="136"/>
        <scheme val="minor"/>
      </rPr>
      <t>/10 賣出後下一交易日漲停</t>
    </r>
    <phoneticPr fontId="48" type="noConversion"/>
  </si>
  <si>
    <t>3/30 賣出後下一交易日大盤大漲119點</t>
    <phoneticPr fontId="48" type="noConversion"/>
  </si>
  <si>
    <t>大盤高點震盪、個股跌破20MA</t>
    <phoneticPr fontId="48" type="noConversion"/>
  </si>
  <si>
    <t>3/30 賣出後下一交易日大盤大漲119點、個股漲停</t>
    <phoneticPr fontId="48" type="noConversion"/>
  </si>
  <si>
    <t>大盤高點震盪、個股接近20MA</t>
    <phoneticPr fontId="48" type="noConversion"/>
  </si>
  <si>
    <r>
      <t>跌破20MA，跌破</t>
    </r>
    <r>
      <rPr>
        <sz val="12"/>
        <color theme="1"/>
        <rFont val="新細明體"/>
        <family val="2"/>
        <charset val="136"/>
        <scheme val="minor"/>
      </rPr>
      <t>6%</t>
    </r>
    <r>
      <rPr>
        <sz val="12"/>
        <color theme="1"/>
        <rFont val="新細明體"/>
        <family val="2"/>
        <charset val="136"/>
        <scheme val="minor"/>
      </rPr>
      <t>停損門檻</t>
    </r>
    <phoneticPr fontId="48" type="noConversion"/>
  </si>
  <si>
    <r>
      <t>3</t>
    </r>
    <r>
      <rPr>
        <sz val="12"/>
        <color theme="1"/>
        <rFont val="新細明體"/>
        <family val="2"/>
        <charset val="136"/>
        <scheme val="minor"/>
      </rPr>
      <t>/21 賣出後下一交易日漲停</t>
    </r>
    <phoneticPr fontId="48" type="noConversion"/>
  </si>
  <si>
    <t>阿水一式、黃綠紅成型、法人持股增加、量價創百日新高</t>
    <phoneticPr fontId="48" type="noConversion"/>
  </si>
  <si>
    <t>現買沖</t>
    <phoneticPr fontId="48" type="noConversion"/>
  </si>
  <si>
    <t>黃綠紅成型、個股接近20MA</t>
    <phoneticPr fontId="48" type="noConversion"/>
  </si>
  <si>
    <t>調節持股</t>
    <phoneticPr fontId="48" type="noConversion"/>
  </si>
  <si>
    <t>台指選賣 05 08000 P</t>
  </si>
  <si>
    <t>台指選買 05 08100 C</t>
  </si>
  <si>
    <t>台指選賣 05 07950 P</t>
  </si>
  <si>
    <t>台指選 06 08600 C</t>
  </si>
  <si>
    <t>台指選 06 08500 P</t>
  </si>
  <si>
    <t>結算</t>
    <phoneticPr fontId="48" type="noConversion"/>
  </si>
  <si>
    <t>台指07</t>
  </si>
  <si>
    <t>台指選 07 08600 C</t>
  </si>
  <si>
    <t>手續費折扣</t>
    <phoneticPr fontId="48" type="noConversion"/>
  </si>
  <si>
    <t>台指選 07 08500 P</t>
  </si>
  <si>
    <t>台指選 07 08800 P</t>
  </si>
  <si>
    <t>台指選 07 09050 C</t>
  </si>
  <si>
    <t>台指08</t>
  </si>
  <si>
    <t>台指選W1 08 09000 C</t>
  </si>
  <si>
    <t>大盤上升趨勢強勁，應可續抱</t>
    <phoneticPr fontId="48" type="noConversion"/>
  </si>
  <si>
    <r>
      <t>W</t>
    </r>
    <r>
      <rPr>
        <sz val="12"/>
        <color theme="1"/>
        <rFont val="新細明體"/>
        <family val="2"/>
        <charset val="136"/>
        <scheme val="minor"/>
      </rPr>
      <t>illy 來問問題</t>
    </r>
    <phoneticPr fontId="48" type="noConversion"/>
  </si>
  <si>
    <t>進入中局，已無行情</t>
    <phoneticPr fontId="48" type="noConversion"/>
  </si>
  <si>
    <t>開盤未吞沒下影線</t>
    <phoneticPr fontId="48" type="noConversion"/>
  </si>
  <si>
    <t>追價單</t>
    <phoneticPr fontId="48" type="noConversion"/>
  </si>
  <si>
    <t>台指選 08 09050 P</t>
  </si>
  <si>
    <t>權證總計</t>
    <phoneticPr fontId="50" type="noConversion"/>
  </si>
  <si>
    <t>帳戶本金</t>
    <phoneticPr fontId="48" type="noConversion"/>
  </si>
  <si>
    <t>可用資金</t>
    <phoneticPr fontId="48" type="noConversion"/>
  </si>
  <si>
    <r>
      <t>0</t>
    </r>
    <r>
      <rPr>
        <sz val="12"/>
        <color theme="1"/>
        <rFont val="新細明體"/>
        <family val="2"/>
        <charset val="136"/>
        <scheme val="minor"/>
      </rPr>
      <t>3003X</t>
    </r>
    <phoneticPr fontId="48" type="noConversion"/>
  </si>
  <si>
    <t>股市阿水</t>
    <phoneticPr fontId="48" type="noConversion"/>
  </si>
  <si>
    <t>2015總計</t>
    <phoneticPr fontId="50" type="noConversion"/>
  </si>
  <si>
    <t>申購日</t>
  </si>
  <si>
    <t>股票名稱</t>
  </si>
  <si>
    <t>2115 F-六暉</t>
  </si>
  <si>
    <t>4743 合一</t>
  </si>
  <si>
    <t>1316 上曜</t>
  </si>
  <si>
    <t>3374 精材</t>
  </si>
  <si>
    <t>8431 匯鑽科</t>
  </si>
  <si>
    <t>5880 合庫金</t>
  </si>
  <si>
    <t>8341 日友</t>
  </si>
  <si>
    <t>1593 祺驊</t>
  </si>
  <si>
    <t>8050 廣積科技</t>
  </si>
  <si>
    <t>4550 長佳機電</t>
  </si>
  <si>
    <t>3224 三顧</t>
  </si>
  <si>
    <t>合晶科技</t>
  </si>
  <si>
    <t>F君耀</t>
  </si>
  <si>
    <t>風青 98</t>
  </si>
  <si>
    <r>
      <t>S</t>
    </r>
    <r>
      <rPr>
        <sz val="12"/>
        <color theme="1"/>
        <rFont val="新細明體"/>
        <family val="2"/>
        <charset val="136"/>
        <scheme val="minor"/>
      </rPr>
      <t>mart推薦</t>
    </r>
    <phoneticPr fontId="48" type="noConversion"/>
  </si>
  <si>
    <t>接近2.1上通道</t>
    <phoneticPr fontId="48" type="noConversion"/>
  </si>
  <si>
    <r>
      <t>2014/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/1</t>
    </r>
    <r>
      <rPr>
        <sz val="12"/>
        <color theme="1"/>
        <rFont val="新細明體"/>
        <family val="2"/>
        <charset val="136"/>
        <scheme val="minor"/>
      </rPr>
      <t>10</t>
    </r>
    <phoneticPr fontId="48" type="noConversion"/>
  </si>
  <si>
    <t>除權</t>
    <phoneticPr fontId="50" type="noConversion"/>
  </si>
  <si>
    <t>0050</t>
    <phoneticPr fontId="50" type="noConversion"/>
  </si>
  <si>
    <t>0056</t>
    <phoneticPr fontId="50" type="noConversion"/>
  </si>
  <si>
    <t>2014 總計</t>
    <phoneticPr fontId="50" type="noConversion"/>
  </si>
  <si>
    <t>2014總計</t>
    <phoneticPr fontId="50" type="noConversion"/>
  </si>
  <si>
    <t>12??</t>
    <phoneticPr fontId="48" type="noConversion"/>
  </si>
  <si>
    <t>週W2 C 06 22400 C</t>
  </si>
  <si>
    <t>週W2 P 06 22100 P</t>
  </si>
  <si>
    <t>週W2 P 06 22150 P</t>
  </si>
  <si>
    <t>台指 C 06 22550 C</t>
  </si>
  <si>
    <t>台指 C 06 22400 C</t>
  </si>
  <si>
    <t>台指 P 06 22150 P</t>
  </si>
  <si>
    <t>台指 P 06 22200 P</t>
  </si>
  <si>
    <t>台指 P 06 21900 P</t>
  </si>
  <si>
    <t>台指 C 06 21950 C</t>
  </si>
  <si>
    <t>台指 P 06 22000 P</t>
  </si>
  <si>
    <t>台指 P 06 21950 P</t>
  </si>
  <si>
    <t>台指 C 06 22100 C</t>
  </si>
  <si>
    <t>台指 C 06 22200 C</t>
  </si>
  <si>
    <t>台指 C 06 22150 C</t>
  </si>
  <si>
    <t>台指 C 06 22300 C</t>
  </si>
  <si>
    <t>台指 C 06 22350 C</t>
  </si>
  <si>
    <t>週W4 P 06 22300 P</t>
  </si>
  <si>
    <t>週W4 C 06 22450 C</t>
  </si>
  <si>
    <t>週W4 P 06 19800 P</t>
  </si>
  <si>
    <t>週W4 P 06 21500 P</t>
  </si>
  <si>
    <t>週W4 P 06 21100 P</t>
  </si>
  <si>
    <t>週W4 P 06 21200 P</t>
  </si>
  <si>
    <t>週W4 P 06 21950 P</t>
  </si>
  <si>
    <t>週W4 C 06 22050 C</t>
  </si>
  <si>
    <t>週W4 P 06 21700 P</t>
  </si>
  <si>
    <t>週W4 C 06 22400 C</t>
  </si>
  <si>
    <t>週W4 P 06 22000 P</t>
  </si>
  <si>
    <t>週W4 C 06 22500 C</t>
  </si>
  <si>
    <t>週W4 C 06 22350 C</t>
  </si>
  <si>
    <t>週W4 P 06 22100 P</t>
  </si>
  <si>
    <t>週W1 C 07 22650 C</t>
  </si>
  <si>
    <t>週W1 C 07 22750 C</t>
  </si>
  <si>
    <t>週W1 C 07 22700 C</t>
  </si>
  <si>
    <t>週W1 P 07 22000 P</t>
  </si>
  <si>
    <t>週W1 P 07 22400 P</t>
  </si>
  <si>
    <t>週W1 C 07 22600 C</t>
  </si>
  <si>
    <t>週W1 C 07 22500 C</t>
  </si>
  <si>
    <t>週W2 P 07 20200 P</t>
  </si>
  <si>
    <t>週W2 P 07 20000 P</t>
  </si>
  <si>
    <t>週W2 C 07 22700 C</t>
  </si>
  <si>
    <t>週W2 P 07 19900 P</t>
  </si>
  <si>
    <t>週W2 P 07 22500 P</t>
  </si>
  <si>
    <t>台指 P 07 22300 P</t>
  </si>
  <si>
    <t>台指 C 07 22600 C</t>
  </si>
  <si>
    <t>週F2 C 07 22950 C</t>
  </si>
  <si>
    <t>週F2 P 07 22200 P</t>
  </si>
  <si>
    <t>台指 P 07 22400 P</t>
  </si>
  <si>
    <t>台指 P 07 22600 P</t>
  </si>
  <si>
    <t>週F2 C 07 22800 C</t>
  </si>
  <si>
    <t>週F2 C 07 22850 C</t>
  </si>
  <si>
    <t>台指 C 07 23100 C</t>
  </si>
  <si>
    <t>台指 C 07 23000 C</t>
  </si>
  <si>
    <t>台指 C 07 23500 C</t>
  </si>
  <si>
    <t>台指 C 07 23400 C</t>
  </si>
  <si>
    <t>台指 C 07 23050 C</t>
  </si>
  <si>
    <t>台指 C 07 23150 C</t>
  </si>
  <si>
    <t>週F3 P 07 22000 P</t>
  </si>
  <si>
    <t>週F3 C 07 23450 C</t>
  </si>
  <si>
    <t>週F3 C 07 23400 C</t>
  </si>
  <si>
    <t>週W4 P 07 23100 P</t>
  </si>
  <si>
    <t>週W4 P 07 22850 P</t>
  </si>
  <si>
    <t>週W4 C 07 23300 C</t>
  </si>
  <si>
    <t>週W4 P 07 23050 P</t>
  </si>
  <si>
    <t>週F4 C 07 23600 C</t>
  </si>
  <si>
    <t>週F4 P 07 23250 P</t>
  </si>
  <si>
    <t>週F4 C 07 23350 C</t>
  </si>
  <si>
    <t>週F4 C 07 23450 C</t>
  </si>
  <si>
    <t>週W5 P 07 20500 P</t>
  </si>
  <si>
    <t>週W5 C 07 23850 C</t>
  </si>
  <si>
    <t>週W5 C 07 23800 C</t>
  </si>
  <si>
    <t>週W5 P 07 23000 P</t>
  </si>
  <si>
    <t>週W5 P 07 23200 P</t>
  </si>
  <si>
    <t>週W5 P 07 22800 P</t>
  </si>
  <si>
    <t>週W5 P 07 22900 P</t>
  </si>
  <si>
    <t>週W5 P 07 23100 P</t>
  </si>
  <si>
    <t>週W5 C 07 23450 C</t>
  </si>
  <si>
    <t>週F1 C 08 23700 C</t>
  </si>
  <si>
    <t>週F1 C 08 23450 C</t>
  </si>
  <si>
    <t>週W1 C 08 23550 C</t>
  </si>
  <si>
    <t>週W1 P 08 23250 P</t>
  </si>
  <si>
    <t>週W1 P 08 23300 P</t>
  </si>
  <si>
    <t>週W1 P 08 22900 P</t>
  </si>
  <si>
    <t>週W1 C 08 23450 C</t>
  </si>
  <si>
    <t>週W1 P 08 23600 P</t>
  </si>
  <si>
    <t>週W1 P 08 23650 P</t>
  </si>
  <si>
    <t>週W1 P 08 23500 P</t>
  </si>
  <si>
    <t>週W1 P 08 23450 P</t>
  </si>
  <si>
    <t>週F2 P 08 23350 P</t>
  </si>
  <si>
    <t>週F2 C 08 24100 C</t>
  </si>
  <si>
    <t>週F2 P 08 24000 P</t>
  </si>
  <si>
    <t>週F2 P 08 23900 P</t>
  </si>
  <si>
    <t>週F2 P 08 23950 P</t>
  </si>
  <si>
    <t>週F2 C 08 24050 C</t>
  </si>
  <si>
    <t>週W2 P 08 24100 P</t>
  </si>
  <si>
    <t>週W2 P 08 24050 P</t>
  </si>
  <si>
    <t>週W2 C 08 24250 C</t>
  </si>
  <si>
    <t>週W2 C 08 24400 C</t>
  </si>
  <si>
    <t>週W2 P 08 24200 P</t>
  </si>
  <si>
    <t>週W2 P 08 24150 P</t>
  </si>
  <si>
    <t>週W2 C 08 24350 C</t>
  </si>
  <si>
    <t>週F3 P 08 24300 P</t>
  </si>
  <si>
    <t>週F3 P 08 24250 P</t>
  </si>
  <si>
    <t>週F3 C 08 24300 C</t>
  </si>
  <si>
    <t>週F3 C 08 24250 C</t>
  </si>
  <si>
    <t>台指 C 08 24400 C</t>
  </si>
  <si>
    <t>台指 P 08 24300 P</t>
  </si>
  <si>
    <t>台指 P 08 24200 P</t>
  </si>
  <si>
    <t>台指 P 08 24450 P</t>
  </si>
  <si>
    <t>台指 C 08 24500 C</t>
  </si>
  <si>
    <t>台指 P 08 24350 P</t>
  </si>
  <si>
    <t>台指 P 08 23700 P</t>
  </si>
  <si>
    <t>台指 C 08 24150 C</t>
  </si>
  <si>
    <t>台指 P 08 23900 P</t>
  </si>
  <si>
    <t>台指 C 08 24100 C</t>
  </si>
  <si>
    <t>台指 C 08 24200 C</t>
  </si>
  <si>
    <t>台指 C 08 24350 C</t>
  </si>
  <si>
    <t>週F4 C 08 23700 C</t>
  </si>
  <si>
    <t>週F4 P 08 23650 P</t>
  </si>
  <si>
    <t>週F4 C 08 23800 C</t>
  </si>
  <si>
    <t>週F4 P 08 23850 P</t>
  </si>
  <si>
    <t>週F4 P 08 23950 P</t>
  </si>
  <si>
    <t>週F4 C 08 24000 C</t>
  </si>
  <si>
    <t>週F4 C 08 24050 C</t>
  </si>
  <si>
    <t>週F4 P 08 23900 P</t>
  </si>
  <si>
    <t>週F4 P 08 23800 P</t>
  </si>
  <si>
    <t>週W4 C 08 24500 C</t>
  </si>
  <si>
    <t>週W4 C 08 24400 C</t>
  </si>
  <si>
    <t>週W4 P 08 24050 P</t>
  </si>
  <si>
    <t>週W4 P 08 24000 P</t>
  </si>
  <si>
    <t>週W4 C 08 24350 C</t>
  </si>
  <si>
    <t>週W4 P 08 24250 P</t>
  </si>
  <si>
    <t>週W4 C 08 24450 C</t>
  </si>
  <si>
    <t>週F5 P 08 24350 P</t>
  </si>
  <si>
    <t>週F5 P 08 24400 P</t>
  </si>
  <si>
    <t>週W2 P 09 24550 P</t>
  </si>
  <si>
    <t>週W2 C 09 24900 C</t>
  </si>
  <si>
    <t>週W2 C 09 25100 C</t>
  </si>
  <si>
    <t>週F2 C 09 25700 C</t>
  </si>
  <si>
    <t>週F2 C 09 25550 C</t>
  </si>
  <si>
    <t>週F2 C 09 25500 C</t>
  </si>
  <si>
    <t>台指 P 09 25300 P</t>
  </si>
  <si>
    <t>台指 C 09 25400 C</t>
  </si>
  <si>
    <t>台指 P 09 25250 P</t>
  </si>
  <si>
    <t>台指 C 09 25350 C</t>
  </si>
  <si>
    <t>台指 C 09 25600 C</t>
  </si>
  <si>
    <t>台指 P 09 25550 P</t>
  </si>
  <si>
    <t>台指 C 09 25700 C</t>
  </si>
  <si>
    <t>台指 P 09 25600 P</t>
  </si>
  <si>
    <t>台指 C 09 25650 C</t>
  </si>
  <si>
    <t>台指 P 09 25500 P</t>
  </si>
  <si>
    <t>週F3 C 09 25500 C</t>
  </si>
  <si>
    <t>週F3 P 09 25400 P</t>
  </si>
  <si>
    <t>TXOW4 09 26250 C</t>
  </si>
  <si>
    <t>TXOW4 09 25850 P</t>
  </si>
  <si>
    <t>TXOW4 09 25950 C</t>
  </si>
  <si>
    <t>TXOW4 09 26000 C</t>
  </si>
  <si>
    <t>TXOW4 09 26500 C</t>
  </si>
  <si>
    <t>TXOW4 09 26350 C</t>
  </si>
  <si>
    <t>TXOW4 09 26300 C</t>
  </si>
  <si>
    <t>00981T</t>
  </si>
  <si>
    <t>平衡凱基雙核收息</t>
  </si>
  <si>
    <t>QQQ</t>
    <phoneticPr fontId="48" type="noConversion"/>
  </si>
  <si>
    <t>TSLA</t>
    <phoneticPr fontId="48" type="noConversion"/>
  </si>
  <si>
    <t>台幣金額</t>
    <phoneticPr fontId="48" type="noConversion"/>
  </si>
  <si>
    <t>外幣金額</t>
    <phoneticPr fontId="48" type="noConversion"/>
  </si>
  <si>
    <t>週W4 C 09 26900 C</t>
  </si>
  <si>
    <t>週W4 C 09 26800 C</t>
  </si>
  <si>
    <t>週W4 P 09 26200 P</t>
  </si>
  <si>
    <t>週W4 C 09 26700 C</t>
  </si>
  <si>
    <t>達明</t>
  </si>
  <si>
    <t>TXOF4 09 26050 C</t>
  </si>
  <si>
    <t>TXOF4 09 25550 P</t>
  </si>
  <si>
    <t>TXOF4 09 25500 P</t>
  </si>
  <si>
    <t>TXOF4 09 25350 P</t>
  </si>
  <si>
    <t>TXOF4 09 25450 P</t>
  </si>
  <si>
    <t>TXOW1 10 23500 P</t>
  </si>
  <si>
    <t>TXOW1 10 24700 P</t>
  </si>
  <si>
    <t>破5日線，認賠出場</t>
    <phoneticPr fontId="48" type="noConversion"/>
  </si>
  <si>
    <t>特斯拉</t>
  </si>
  <si>
    <t>達運</t>
  </si>
  <si>
    <t>惠民實業</t>
  </si>
  <si>
    <t>週W1 P 10 25850 P</t>
  </si>
  <si>
    <t>週W1 P 10 25950 P</t>
  </si>
  <si>
    <t>週W1 C 10 26400 C</t>
  </si>
  <si>
    <t>週W1 C 10 26450 C</t>
  </si>
  <si>
    <t>週W1 C 10 26200 C</t>
  </si>
  <si>
    <t>TXOF1 10 26550 C</t>
  </si>
  <si>
    <t>TXOF1 10 26650 C</t>
  </si>
  <si>
    <t>TXOF1 10 26000 P</t>
  </si>
  <si>
    <t>台指選W2 10 26800 C</t>
  </si>
  <si>
    <t>台指選W2 10 26650 P</t>
  </si>
  <si>
    <t>佳世達</t>
  </si>
  <si>
    <t>瑞軒</t>
  </si>
  <si>
    <t>榮運</t>
  </si>
  <si>
    <t>喬鼎</t>
  </si>
  <si>
    <t>福興</t>
  </si>
  <si>
    <t>AI 輔助 GPT 機器人</t>
    <phoneticPr fontId="48" type="noConversion"/>
  </si>
  <si>
    <t>從技到道選擇權班</t>
    <phoneticPr fontId="48" type="noConversion"/>
  </si>
  <si>
    <t>富邦淨零ESG50</t>
  </si>
  <si>
    <t>00982D</t>
  </si>
  <si>
    <t>主動富邦動態入息</t>
  </si>
  <si>
    <t>00983D</t>
  </si>
  <si>
    <t>主動富邦複合收益</t>
  </si>
  <si>
    <t>向榮生技</t>
  </si>
  <si>
    <t>東聯互動</t>
  </si>
  <si>
    <t>松川精密</t>
  </si>
  <si>
    <t>貝萊德標普卓越50</t>
  </si>
  <si>
    <t>台揚</t>
  </si>
  <si>
    <t>金色三麥</t>
  </si>
  <si>
    <t>00673R</t>
  </si>
  <si>
    <t>期元大S＆P原油反1</t>
  </si>
  <si>
    <t>00706L</t>
  </si>
  <si>
    <t>期元大S＆P日圓正2</t>
  </si>
  <si>
    <t>00989A</t>
  </si>
  <si>
    <t>主動摩根美國科技</t>
  </si>
  <si>
    <t>昱臺國際</t>
  </si>
  <si>
    <t>光速火箭</t>
  </si>
  <si>
    <t>皇家可口</t>
  </si>
  <si>
    <t>台產</t>
  </si>
  <si>
    <t>00988A</t>
  </si>
  <si>
    <t>主動統一全球創新</t>
  </si>
  <si>
    <t>00986B</t>
  </si>
  <si>
    <t>FT金融債10+</t>
  </si>
  <si>
    <t>嘉實</t>
  </si>
  <si>
    <t>金耘國際</t>
  </si>
  <si>
    <t>萊德光電-KY</t>
  </si>
  <si>
    <t>東方風能</t>
  </si>
  <si>
    <t>可寧衛*</t>
  </si>
  <si>
    <t>潤隆</t>
  </si>
  <si>
    <t>威潤</t>
  </si>
  <si>
    <t>華豫寧</t>
  </si>
  <si>
    <t>資拓宏宇</t>
  </si>
  <si>
    <t>常廣</t>
  </si>
  <si>
    <t>邁科</t>
  </si>
  <si>
    <t>永擎</t>
  </si>
  <si>
    <t>崴寶</t>
  </si>
  <si>
    <t>仁大資訊</t>
  </si>
  <si>
    <t>鴻勁</t>
  </si>
  <si>
    <t>君曜</t>
  </si>
  <si>
    <t>泰銘</t>
  </si>
  <si>
    <t>德鴻</t>
  </si>
  <si>
    <t>富邦標普500</t>
  </si>
  <si>
    <t>大華美國MAG7+</t>
  </si>
  <si>
    <t>00982T</t>
  </si>
  <si>
    <t>平衡兆豐台美動能</t>
  </si>
  <si>
    <t>00987A</t>
  </si>
  <si>
    <t>主動台新優勢成長</t>
  </si>
  <si>
    <t>00987B</t>
  </si>
  <si>
    <t>野村10+澳洲公債</t>
  </si>
  <si>
    <t>00990A</t>
  </si>
  <si>
    <t>主動元大AI新經濟</t>
  </si>
  <si>
    <t>00991A</t>
  </si>
  <si>
    <t>主動復華未來50</t>
  </si>
  <si>
    <t>00992A</t>
  </si>
  <si>
    <t>主動群益科技創新</t>
  </si>
  <si>
    <t>00994A</t>
  </si>
  <si>
    <t>主動第一金台股優</t>
  </si>
  <si>
    <t>00995A</t>
  </si>
  <si>
    <t>主動中信台灣卓越</t>
  </si>
  <si>
    <t>大東電</t>
  </si>
  <si>
    <t>力銘</t>
  </si>
  <si>
    <t>驊陞</t>
  </si>
  <si>
    <t>億而得</t>
  </si>
  <si>
    <t>漢達</t>
  </si>
  <si>
    <t>輝創</t>
  </si>
  <si>
    <t>矽科宏晟</t>
  </si>
  <si>
    <t>海柏特</t>
  </si>
  <si>
    <t>旅天下</t>
  </si>
  <si>
    <t>能率亞洲</t>
  </si>
  <si>
    <t>大研生醫*</t>
  </si>
  <si>
    <t>長廣</t>
  </si>
  <si>
    <t>威聯通</t>
  </si>
  <si>
    <t>捷創科技</t>
  </si>
  <si>
    <t>傑霖科技</t>
  </si>
  <si>
    <t>元大-台股定期定額</t>
    <phoneticPr fontId="48" type="noConversion"/>
  </si>
  <si>
    <t>除權息</t>
    <phoneticPr fontId="48" type="noConversion"/>
  </si>
  <si>
    <t>安葆</t>
  </si>
  <si>
    <t>已填息</t>
    <phoneticPr fontId="48" type="noConversion"/>
  </si>
  <si>
    <t>凱基台灣TOP50</t>
  </si>
  <si>
    <t>國泰日本不動產</t>
  </si>
  <si>
    <t>00984D</t>
  </si>
  <si>
    <t>主動聯博全球非投</t>
  </si>
  <si>
    <t>00993A</t>
  </si>
  <si>
    <t>主動安聯台灣</t>
  </si>
  <si>
    <t>台鋼建設</t>
  </si>
  <si>
    <t>浩鼎</t>
  </si>
  <si>
    <t>久舜</t>
  </si>
  <si>
    <t>雅特力-KY</t>
  </si>
  <si>
    <t>心誠鎂</t>
  </si>
  <si>
    <t>代號</t>
  </si>
  <si>
    <t>名稱</t>
  </si>
  <si>
    <t>最新</t>
  </si>
  <si>
    <t>開市</t>
  </si>
  <si>
    <t>高</t>
  </si>
  <si>
    <t>低</t>
  </si>
  <si>
    <t>升跌</t>
  </si>
  <si>
    <t>升跌率%</t>
  </si>
  <si>
    <t>時間</t>
  </si>
  <si>
    <t>IOT</t>
  </si>
  <si>
    <t>Samsara Inc</t>
  </si>
  <si>
    <t>https://finance.yahoo.com/portfolio/p_0/view/fv</t>
    <phoneticPr fontId="48" type="noConversion"/>
  </si>
  <si>
    <t>https://hk.investing.com/portfolio/?portfolioID=ZWU1ZzJtN25kMDwzbzs4Pg%3D%3D</t>
    <phoneticPr fontId="48" type="noConversion"/>
  </si>
  <si>
    <t>EPD</t>
  </si>
  <si>
    <t>Enterprise Products Partners LP</t>
  </si>
  <si>
    <t>QQQ</t>
  </si>
  <si>
    <t>景順QQQ ETF</t>
  </si>
  <si>
    <t>KLA Corporation</t>
  </si>
  <si>
    <t>ASML</t>
  </si>
  <si>
    <t>英偉達公司</t>
  </si>
  <si>
    <t>獲利了結，轉換標的</t>
    <phoneticPr fontId="48" type="noConversion"/>
  </si>
  <si>
    <t>記憶體族群</t>
    <phoneticPr fontId="48" type="noConversion"/>
  </si>
  <si>
    <t>矽光子族群</t>
    <phoneticPr fontId="48" type="noConversion"/>
  </si>
  <si>
    <t>尚茂</t>
  </si>
  <si>
    <t>智通*</t>
  </si>
  <si>
    <t>00991A</t>
    <phoneticPr fontId="48" type="noConversion"/>
  </si>
  <si>
    <t>美伊戰爭，憂心崩跌，獲利了結</t>
    <phoneticPr fontId="48" type="noConversion"/>
  </si>
  <si>
    <t>美伊戰爭，憂心崩跌，認賠出場</t>
    <phoneticPr fontId="48" type="noConversion"/>
  </si>
  <si>
    <t>美伊戰爭</t>
    <phoneticPr fontId="48" type="noConversion"/>
  </si>
  <si>
    <t>光聚晶電</t>
  </si>
  <si>
    <t>華南永昌NASDAQxT</t>
  </si>
  <si>
    <t>00988B</t>
  </si>
  <si>
    <t>玉山嚴選非投債</t>
  </si>
  <si>
    <t>00996A</t>
  </si>
  <si>
    <t>主動兆豐台灣豐收</t>
  </si>
  <si>
    <t>民盛</t>
  </si>
  <si>
    <t>00631L</t>
  </si>
  <si>
    <t>元大台灣50正2</t>
  </si>
  <si>
    <t>00985D</t>
  </si>
  <si>
    <t>主動貝萊德優投等</t>
  </si>
  <si>
    <t>00989B</t>
  </si>
  <si>
    <t>台新美國非投等債</t>
  </si>
  <si>
    <t>世紀風電</t>
  </si>
  <si>
    <t>華軒</t>
  </si>
  <si>
    <t>公勝保經</t>
  </si>
  <si>
    <t>倍利科</t>
  </si>
  <si>
    <t>00400A</t>
  </si>
  <si>
    <t>主動國泰動能高息</t>
  </si>
  <si>
    <t>00401A</t>
  </si>
  <si>
    <t>主動摩根台灣鑫收</t>
  </si>
  <si>
    <t>00997A</t>
  </si>
  <si>
    <t>主動群益美國增長</t>
  </si>
  <si>
    <t>泰宗</t>
  </si>
  <si>
    <t>光譜</t>
  </si>
  <si>
    <t>合騏*</t>
  </si>
  <si>
    <t>除權息</t>
    <phoneticPr fontId="48" type="noConversion"/>
  </si>
  <si>
    <t>玉山市值動能50</t>
  </si>
  <si>
    <t>玉山全球藍籌100</t>
  </si>
  <si>
    <t>00986D</t>
  </si>
  <si>
    <t>主動復華金融債息</t>
  </si>
  <si>
    <t>00998A</t>
  </si>
  <si>
    <t>主動復華金融股息</t>
  </si>
  <si>
    <t>華義*</t>
  </si>
  <si>
    <t>宏碁智新</t>
  </si>
  <si>
    <t>神數</t>
  </si>
  <si>
    <t>00674R</t>
  </si>
  <si>
    <t>期元大S＆P黃金反1</t>
  </si>
  <si>
    <t>創新服務</t>
  </si>
  <si>
    <t>除息前，獲利了結</t>
    <phoneticPr fontId="48" type="noConversion"/>
  </si>
  <si>
    <t>中信數據及電力</t>
  </si>
  <si>
    <t>元大納斯達克精選</t>
  </si>
  <si>
    <t>日期</t>
    <phoneticPr fontId="48" type="noConversion"/>
  </si>
  <si>
    <t>類別</t>
    <phoneticPr fontId="48" type="noConversion"/>
  </si>
  <si>
    <t>台幣本金</t>
    <phoneticPr fontId="48" type="noConversion"/>
  </si>
  <si>
    <t>美金本金</t>
    <phoneticPr fontId="48" type="noConversion"/>
  </si>
  <si>
    <t>本金</t>
    <phoneticPr fontId="48" type="noConversion"/>
  </si>
  <si>
    <t>投資</t>
  </si>
  <si>
    <t>享溫馨</t>
  </si>
  <si>
    <t>立盈</t>
  </si>
  <si>
    <t>分類</t>
    <phoneticPr fontId="48" type="noConversion"/>
  </si>
  <si>
    <t>台股</t>
    <phoneticPr fontId="48" type="noConversion"/>
  </si>
  <si>
    <t>台股 ETF</t>
  </si>
  <si>
    <t>美股</t>
    <phoneticPr fontId="48" type="noConversion"/>
  </si>
  <si>
    <t>台幣活儲</t>
    <phoneticPr fontId="48" type="noConversion"/>
  </si>
  <si>
    <t>台股 ETF</t>
    <phoneticPr fontId="48" type="noConversion"/>
  </si>
  <si>
    <t>美金儲蓄</t>
    <phoneticPr fontId="48" type="noConversion"/>
  </si>
  <si>
    <t>總計</t>
    <phoneticPr fontId="48" type="noConversion"/>
  </si>
  <si>
    <t>VT</t>
  </si>
  <si>
    <t>VT</t>
    <phoneticPr fontId="48" type="noConversion"/>
  </si>
  <si>
    <t>Vanguard Total World Stock Index Fund ETF Shares</t>
  </si>
  <si>
    <t>AEP</t>
    <phoneticPr fontId="48" type="noConversion"/>
  </si>
  <si>
    <t>SNPS</t>
    <phoneticPr fontId="48" type="noConversion"/>
  </si>
  <si>
    <t>永笙-KY</t>
  </si>
  <si>
    <t>00999A</t>
  </si>
  <si>
    <t>主動野村臺灣高息</t>
  </si>
  <si>
    <t>敘豐</t>
  </si>
  <si>
    <t>頌勝科技</t>
  </si>
  <si>
    <t>賭新聞</t>
    <phoneticPr fontId="48" type="noConversion"/>
  </si>
  <si>
    <t>耀穎</t>
  </si>
  <si>
    <t>天能綠電</t>
  </si>
  <si>
    <t>鑫永洋</t>
  </si>
  <si>
    <t>00631L</t>
    <phoneticPr fontId="48" type="noConversion"/>
  </si>
  <si>
    <t>00403A</t>
  </si>
  <si>
    <t>主動統一升級50</t>
  </si>
  <si>
    <t>溢泰實業</t>
  </si>
  <si>
    <t>新聞沒發生，認賠出場</t>
    <phoneticPr fontId="48" type="noConversion"/>
  </si>
  <si>
    <t>美伊戰爭</t>
    <phoneticPr fontId="48" type="noConversion"/>
  </si>
  <si>
    <t>00981A</t>
    <phoneticPr fontId="48" type="noConversion"/>
  </si>
  <si>
    <t>華洋精機</t>
  </si>
  <si>
    <t>精誠金融</t>
  </si>
  <si>
    <t>華南永昌未來金融</t>
  </si>
  <si>
    <t>圓祥生技</t>
  </si>
  <si>
    <t>00402A</t>
  </si>
  <si>
    <t>主動安聯美國科技</t>
  </si>
  <si>
    <t>00404A</t>
  </si>
  <si>
    <t>主動聯博動能50</t>
  </si>
  <si>
    <t>00405A</t>
  </si>
  <si>
    <t>主動富邦台灣龍耀</t>
  </si>
  <si>
    <t>00406A</t>
  </si>
  <si>
    <t>主動中信台灣收益</t>
  </si>
  <si>
    <t>達人網</t>
  </si>
  <si>
    <t>野村稀土關鍵資源</t>
  </si>
  <si>
    <t>立弘</t>
  </si>
  <si>
    <t>中福</t>
  </si>
  <si>
    <t>00407A</t>
  </si>
  <si>
    <t>主動凱基台灣</t>
  </si>
  <si>
    <t>群益S＆P500</t>
  </si>
  <si>
    <t>群益美國科技巨頭</t>
  </si>
  <si>
    <t>和迅</t>
  </si>
  <si>
    <t>老木金援</t>
    <phoneticPr fontId="48" type="noConversion"/>
  </si>
  <si>
    <t>虹光</t>
  </si>
  <si>
    <t>璟德</t>
  </si>
  <si>
    <t>台幣提出</t>
    <phoneticPr fontId="48" type="noConversion"/>
  </si>
  <si>
    <t>台幣存入</t>
    <phoneticPr fontId="48" type="noConversion"/>
  </si>
  <si>
    <t>美金提出</t>
    <phoneticPr fontId="48" type="noConversion"/>
  </si>
  <si>
    <t>美金存入</t>
    <phoneticPr fontId="48" type="noConversion"/>
  </si>
  <si>
    <t>美金結餘</t>
    <phoneticPr fontId="48" type="noConversion"/>
  </si>
  <si>
    <t>台幣結餘</t>
    <phoneticPr fontId="48" type="noConversion"/>
  </si>
  <si>
    <t>台股定期定額</t>
  </si>
  <si>
    <t>半年息</t>
  </si>
  <si>
    <t>元大台灣</t>
  </si>
  <si>
    <t>元大高股</t>
  </si>
  <si>
    <t>集中折讓</t>
  </si>
  <si>
    <t>櫃檯折讓</t>
  </si>
  <si>
    <t>國泰北美</t>
  </si>
  <si>
    <t>富邦特選</t>
  </si>
  <si>
    <t>中信成長</t>
  </si>
  <si>
    <t>台新永續</t>
  </si>
  <si>
    <t>野村趨勢</t>
  </si>
  <si>
    <t>主動統一</t>
  </si>
  <si>
    <t>溢泰實業-申購</t>
  </si>
  <si>
    <t>國泰永續</t>
  </si>
  <si>
    <t>行動換匯</t>
    <phoneticPr fontId="48" type="noConversion"/>
  </si>
  <si>
    <t>景順QQQ ETF-配息</t>
    <phoneticPr fontId="48" type="noConversion"/>
  </si>
  <si>
    <t>00685L</t>
  </si>
  <si>
    <t>群益臺灣加權正2</t>
  </si>
  <si>
    <t>00990B</t>
  </si>
  <si>
    <t>國泰收益非投等債</t>
  </si>
  <si>
    <t>台新投等債15+</t>
  </si>
  <si>
    <t>台新15年IG金融債</t>
  </si>
  <si>
    <t>台新A-BBB電信債</t>
  </si>
  <si>
    <t>台新臺灣半導體30</t>
  </si>
  <si>
    <t>台新BBB投等債20+</t>
  </si>
  <si>
    <t>台新美國電力基建</t>
  </si>
  <si>
    <t>00408A</t>
  </si>
  <si>
    <t>主動第一金優股息</t>
  </si>
  <si>
    <t>海昌生技</t>
  </si>
  <si>
    <t>聯邦美國金融創新</t>
  </si>
  <si>
    <t>駿吉-KY</t>
  </si>
  <si>
    <t>台鎔科技</t>
  </si>
  <si>
    <t>大鵬科CLMX</t>
  </si>
  <si>
    <t>緯致</t>
  </si>
  <si>
    <t>00410A</t>
  </si>
  <si>
    <t>主動永豐科技趨勢</t>
  </si>
  <si>
    <t>貝萊德世界股票</t>
  </si>
  <si>
    <t>00991B</t>
  </si>
  <si>
    <t>貝萊德A級公司債</t>
  </si>
  <si>
    <t>聯發</t>
  </si>
  <si>
    <t>00411A</t>
  </si>
  <si>
    <t>主動統一前沿科技</t>
  </si>
  <si>
    <t>大華韓國KOSPI50</t>
  </si>
  <si>
    <t>00987D</t>
  </si>
  <si>
    <t>主動統一美債量化</t>
  </si>
  <si>
    <t>天意能創</t>
  </si>
  <si>
    <t>強生*</t>
  </si>
  <si>
    <t>寶雅*</t>
  </si>
  <si>
    <t>和運租車</t>
  </si>
  <si>
    <t>00409A</t>
  </si>
  <si>
    <t>主動復華全球50</t>
  </si>
  <si>
    <t>玉山未來全球算力</t>
  </si>
  <si>
    <t>中信台日韓PCB</t>
  </si>
  <si>
    <t>中光電投控</t>
  </si>
  <si>
    <t>欄1</t>
  </si>
  <si>
    <t>欄2</t>
  </si>
  <si>
    <t>產業地位</t>
  </si>
  <si>
    <t>台灣最大水泥廠</t>
  </si>
  <si>
    <t>台灣前二大水泥廠</t>
  </si>
  <si>
    <t>主要從事水泥通路貿易</t>
  </si>
  <si>
    <t>台灣最大石膏板供應商</t>
  </si>
  <si>
    <t>台灣第三大水泥廠</t>
  </si>
  <si>
    <t>銷售市場以台北、宜蘭、基隆、桃園等為主</t>
  </si>
  <si>
    <t>台灣中南部市場水泥供應商</t>
  </si>
  <si>
    <t>老牌綜合食品大廠</t>
  </si>
  <si>
    <t>老牌食品廠</t>
  </si>
  <si>
    <t>白肉雞電宰加工廠及飼料大廠</t>
  </si>
  <si>
    <t>產品以蘋果西打為主</t>
  </si>
  <si>
    <t>台灣白肉雞供應商及飼料大廠</t>
  </si>
  <si>
    <t>台灣食品業龍頭廠之一</t>
  </si>
  <si>
    <t>以飲料、傳統類罐頭為主的食品商</t>
  </si>
  <si>
    <t>台灣油脂、飲料大廠</t>
  </si>
  <si>
    <t>台灣知名農糧油脂、寵物飼料大廠</t>
  </si>
  <si>
    <t>台灣知名果糖大廠，並生產飼料及水產品</t>
  </si>
  <si>
    <t>台灣油脂、飼料大廠</t>
  </si>
  <si>
    <t>台灣最大穀物營養品與油品供應商</t>
  </si>
  <si>
    <t>聯華神通集團之創始公司，是台灣麵粉品牌龍頭企業</t>
  </si>
  <si>
    <t>台灣休閒食品大廠，並供應7-11鮮食產品</t>
  </si>
  <si>
    <t>台灣最大黃豆加工製造廠，是豆粉與油脂製造龍頭</t>
  </si>
  <si>
    <t>台灣知名茶葉廠並轉投資喫茶趣</t>
  </si>
  <si>
    <t>主要從事黑松品牌飲料製造及酒品代理</t>
  </si>
  <si>
    <t>生產畜產及水產類飼料之廠商</t>
  </si>
  <si>
    <t>旗下七七巧克力與禮坊喜餅為知名品牌</t>
  </si>
  <si>
    <t>家禽家畜飼料、大宗原料供應商</t>
  </si>
  <si>
    <t>大陸新茶飲上游原料供應商</t>
  </si>
  <si>
    <t>東元旗下，以摩斯為速食餐飲連鎖品牌</t>
  </si>
  <si>
    <t>台灣最大烘焙原物料供應商</t>
  </si>
  <si>
    <t>台灣知名餐飲集團，經營多元品牌</t>
  </si>
  <si>
    <t>台灣知名的液劑、晶凍保健食品代工廠</t>
  </si>
  <si>
    <t>台灣專精乳酸菌研發與生產製造商</t>
  </si>
  <si>
    <t>台灣最大塑化集團，亞洲最大PVC生產商</t>
  </si>
  <si>
    <t>全球最大的塑膠加工廠、第四大EG廠</t>
  </si>
  <si>
    <t>台灣EVA、PE知名廠商</t>
  </si>
  <si>
    <t>台灣第二大PVC廠，轉投資台氯</t>
  </si>
  <si>
    <t>全球最大的合成皮生產商</t>
  </si>
  <si>
    <t>台聚轉投資之EVA及LDPE知名廠商</t>
  </si>
  <si>
    <t>台灣第三大PS廠</t>
  </si>
  <si>
    <t>台灣第三大SM廠</t>
  </si>
  <si>
    <t>台灣第二大SM及ABS廠</t>
  </si>
  <si>
    <t>全球最大可塑劑及苯酐供應商</t>
  </si>
  <si>
    <t>台灣第一大CPL廠</t>
  </si>
  <si>
    <t>台灣知名雨衣及成衣製造商</t>
  </si>
  <si>
    <t>上曜集團旗下豪宅品牌</t>
  </si>
  <si>
    <t>全球第一大汽車AM塑膠件製造商</t>
  </si>
  <si>
    <t>台灣第三大PVC廠，並有資產開發題材</t>
  </si>
  <si>
    <t>台灣知名的塑膠瓶及軟管製造商</t>
  </si>
  <si>
    <t>台灣主要PVC膠帶供應商</t>
  </si>
  <si>
    <t>台灣最大的紡結不織布生產廠</t>
  </si>
  <si>
    <t>台灣最大的PTA廠</t>
  </si>
  <si>
    <t>宣德轉投資之消費電子產品外殼製造商</t>
  </si>
  <si>
    <t>大陸第一大EVA發泡材商</t>
  </si>
  <si>
    <t>汽車OEM塑膠內飾件大廠，供應以大陸市場為主</t>
  </si>
  <si>
    <t>台灣第二大汽車AM塑膠件製造商</t>
  </si>
  <si>
    <t>專注旅館及第三方物流承租收入事業</t>
  </si>
  <si>
    <t>越南第一大PVC人造皮革生產商</t>
  </si>
  <si>
    <t>台灣機能性皮布料及薄膜製造商</t>
  </si>
  <si>
    <t>全球前五大聚酯製造商，集團轉投資橫跨領域廣</t>
  </si>
  <si>
    <t>新光集團旗下，台灣知名化纖廠</t>
  </si>
  <si>
    <t>轉型為不動產租賃業務</t>
  </si>
  <si>
    <t>宜進入主，聚酯粒、聚酯絲與加工絲一貫廠</t>
  </si>
  <si>
    <t>棉混紡紗大廠</t>
  </si>
  <si>
    <t>專注金融業應用系統開發</t>
  </si>
  <si>
    <t>裕隆集團旗下，台灣知名男性西服供應商</t>
  </si>
  <si>
    <t>台灣老牌的亞克力棉製造商</t>
  </si>
  <si>
    <t>新光集團旗下，平織布生產商，士林三寶之一</t>
  </si>
  <si>
    <t>台灣第一大的專業毛條生產商</t>
  </si>
  <si>
    <t>經營型娛樂購物中心事業</t>
  </si>
  <si>
    <t>台塑集團旗下，台灣知名輪胎簾布製造商</t>
  </si>
  <si>
    <t>主要從事物業及廠房租賃，並多元發展各種事業</t>
  </si>
  <si>
    <t>主打首購族及換屋族市場的建商</t>
  </si>
  <si>
    <t>投資控股公司，從事地產、紡織貿易及投資事業</t>
  </si>
  <si>
    <t>開發以台南及高雄地區為主力的建商</t>
  </si>
  <si>
    <t>國揚集團旗下，著重開發危老及都更計畫</t>
  </si>
  <si>
    <t>台灣最大的聚酯棉與紡紗廠，並經營夢時代購物中心</t>
  </si>
  <si>
    <t>麗寶集團旗下成員</t>
  </si>
  <si>
    <t>從事物流倉儲服務及經營房地產</t>
  </si>
  <si>
    <t>台灣聚酯加工絲龍頭廠</t>
  </si>
  <si>
    <t>台灣專業的織布廠</t>
  </si>
  <si>
    <t>台灣知名的長短纖布廠</t>
  </si>
  <si>
    <t>力麗集團旗下，台灣知名尼龍粒大廠</t>
  </si>
  <si>
    <t>織布生產商，產品為先染及長纖織物</t>
  </si>
  <si>
    <t>全球最大的牛仔成衣廠</t>
  </si>
  <si>
    <t>台灣專業的加工絲一貫廠</t>
  </si>
  <si>
    <t>主要經營營建開發及紡織買賣</t>
  </si>
  <si>
    <t>台灣加工絲、織布一貫廠</t>
  </si>
  <si>
    <t>台灣前三大尼龍粒廠商及前四大聚酯加工絲廠</t>
  </si>
  <si>
    <t>元邦集團旗下，為綜合性紡織廠及營建商</t>
  </si>
  <si>
    <t>台灣前五大加工絲廠之一</t>
  </si>
  <si>
    <t>台灣十大聚酯加工絲廠之一</t>
  </si>
  <si>
    <t>遠東集團旗下，是一家長短織一貫布廠</t>
  </si>
  <si>
    <t>台灣專業的染整廠之一</t>
  </si>
  <si>
    <t>台灣老牌織染一貫化布廠</t>
  </si>
  <si>
    <t>台灣專業的長纖布廠</t>
  </si>
  <si>
    <t>台灣前二大的尼龍加工絲廠之一</t>
  </si>
  <si>
    <t>為品牌大廠代工及與Wal-mart合作的成衣廠</t>
  </si>
  <si>
    <t>尼龍長織布廠</t>
  </si>
  <si>
    <t>台灣知名的染整廠，並跨足機能布</t>
  </si>
  <si>
    <t>台灣電源供應器及機殼廠</t>
  </si>
  <si>
    <t>承建公共工程、商辦、住宅等營造工程</t>
  </si>
  <si>
    <t>台灣前三大成衣製造商，在大陸有Tony wear自有品牌</t>
  </si>
  <si>
    <t>台灣最大的工業用布廠</t>
  </si>
  <si>
    <t>台灣紡織助染劑廠</t>
  </si>
  <si>
    <t>台灣最大針織布及前二大成衣代工廠</t>
  </si>
  <si>
    <t>全球前五大、台灣第一大成衣代工廠</t>
  </si>
  <si>
    <t>屬仰德集團，本業以電機相關產品為主，為士林三寶之一</t>
  </si>
  <si>
    <t>多角化經營的台灣老牌家電廠</t>
  </si>
  <si>
    <t>台灣知名活塞與汽車鍛件製造商</t>
  </si>
  <si>
    <t>台灣知名重電及機電工程廠商</t>
  </si>
  <si>
    <t>生產配電盤、電力變壓器為主的電機公司</t>
  </si>
  <si>
    <t>台灣知名健身器材代工廠</t>
  </si>
  <si>
    <t>台灣老牌自行車零件廠</t>
  </si>
  <si>
    <t>生產電力變壓器為主之重電廠</t>
  </si>
  <si>
    <t>台灣最大OEM車燈製造商</t>
  </si>
  <si>
    <t>台灣前二大AM車燈製造商之一</t>
  </si>
  <si>
    <t>為汽車AM鈑金件製造商</t>
  </si>
  <si>
    <t>台灣最大商用車車架及木床製造商</t>
  </si>
  <si>
    <t>全球知名的自行車內、外變速器製造商</t>
  </si>
  <si>
    <t>台灣最大的釘槍代工大廠</t>
  </si>
  <si>
    <t>台灣生產PCB鑽孔機、成型機與木工機械廠商</t>
  </si>
  <si>
    <t>以重電事業及太陽能光電業務為主</t>
  </si>
  <si>
    <t>台灣知名CNC加工機及龍門機製造商</t>
  </si>
  <si>
    <t>全球前三大工業用縫紉機商 自有品牌SiRUBA</t>
  </si>
  <si>
    <t>事業涵蓋金屬成型、建設住宅、飯店、商場等領域</t>
  </si>
  <si>
    <t>主攻AM車用電子零組件之大廠</t>
  </si>
  <si>
    <t>中鋼集團旗下，環保工程廠商</t>
  </si>
  <si>
    <t>台灣最大、全球前十大車廠之傳動零組件供應商</t>
  </si>
  <si>
    <t>鉛酸蓄電池專業製造商</t>
  </si>
  <si>
    <t>以生產電動工具機、汽車燈具為主的廠商</t>
  </si>
  <si>
    <t>DIY鉋木機領導廠商</t>
  </si>
  <si>
    <t>台灣中大型工具機製造大廠，以客製化為主</t>
  </si>
  <si>
    <t>圓鋸機、線鋸機等桌上型木工機的代工廠商</t>
  </si>
  <si>
    <t>全球最大家用縫紉機ODM廠</t>
  </si>
  <si>
    <t>台灣從事砂輪及再生晶圓生產製造廠商</t>
  </si>
  <si>
    <t>巧新</t>
  </si>
  <si>
    <t>全球汽車鍛造輪圈大廠</t>
  </si>
  <si>
    <t>台灣隱形眼鏡製造龍頭企業，並擁有「帝康」自有品牌</t>
  </si>
  <si>
    <t>汽車自動變速箱零組件製造商</t>
  </si>
  <si>
    <t>全球NB鍵盤支架領導廠商</t>
  </si>
  <si>
    <t>台灣氣動釘槍製造廠商</t>
  </si>
  <si>
    <t>亞洲最大烘焙設備製造廠</t>
  </si>
  <si>
    <t>全球螢幕架樞紐製造龍頭</t>
  </si>
  <si>
    <t>台灣規模最大的專業CNC車床製造商</t>
  </si>
  <si>
    <t>台灣鋼鐵集團旗下合金鋼廠</t>
  </si>
  <si>
    <t>台灣汽車及硬碟零件雙核心精沖技術大廠</t>
  </si>
  <si>
    <t>台灣最大汽車水箱製造廠</t>
  </si>
  <si>
    <t>大陸前三大氣動元件供應商之一</t>
  </si>
  <si>
    <t>東南亞最大氣動式工業用槍釘供應商</t>
  </si>
  <si>
    <t>台灣運動器材零組件製造商</t>
  </si>
  <si>
    <t>全球知名PCB半自動曝光機廠</t>
  </si>
  <si>
    <t>全球知名的微型線性滑軌元件廠商</t>
  </si>
  <si>
    <t>全球前三大家用健身器材廠商</t>
  </si>
  <si>
    <t>以自有品牌「AEON」沙灘車起家並跨入機車領域的業者</t>
  </si>
  <si>
    <t>台灣老牌電線電纜業者，並跨入鋁門窗生產</t>
  </si>
  <si>
    <t>台灣知名家電品牌</t>
  </si>
  <si>
    <t>大中華區電線電纜及不鏽鋼領導廠商</t>
  </si>
  <si>
    <t>台灣超高壓電力電纜線路統包工程知名業者</t>
  </si>
  <si>
    <t>國內電力電纜、漆包線知名廠商</t>
  </si>
  <si>
    <t>以東亞照明品牌銷售燈具及LED照明產品</t>
  </si>
  <si>
    <t>台灣電力電纜業者之一</t>
  </si>
  <si>
    <t>台灣知名電力電纜公司</t>
  </si>
  <si>
    <t>國內電力電纜業者</t>
  </si>
  <si>
    <t>專業漆包線及電子用線大廠</t>
  </si>
  <si>
    <t>台灣主要電力電纜廠</t>
  </si>
  <si>
    <t>大陸「艾美特AIRMATE」品牌小家電生產商</t>
  </si>
  <si>
    <t>台灣最大烘焙用油脂廠，轉投資餐飲事業眾多品牌</t>
  </si>
  <si>
    <t>台灣保健食品製造領導廠商</t>
  </si>
  <si>
    <t>台灣老牌硫酸鉀(SOP)肥料廠</t>
  </si>
  <si>
    <t>台灣烷化品大廠、且為唯一氫化石油樹脂商</t>
  </si>
  <si>
    <t>遠東集團旗下，EG大廠</t>
  </si>
  <si>
    <t>亞洲染料廠龍頭</t>
  </si>
  <si>
    <t>台灣農藥市場龍頭公司</t>
  </si>
  <si>
    <t>保險粉生產商</t>
  </si>
  <si>
    <t>亞洲最大正烷屬烴供應商</t>
  </si>
  <si>
    <t>亞洲最大合成樹脂廠，亦是全球最大乾膜光阻劑</t>
  </si>
  <si>
    <t>台灣化纖及EG重要供應商</t>
  </si>
  <si>
    <t>台灣前三大學名藥廠</t>
  </si>
  <si>
    <t>國慶科技</t>
  </si>
  <si>
    <t>油墨、表面處理劑、PU樹脂生產企業</t>
  </si>
  <si>
    <t>台灣最大肥料及化學廠商</t>
  </si>
  <si>
    <t>中鋼集團旗下，台灣唯一煤化工製造商</t>
  </si>
  <si>
    <t>石化原料之專業代理商</t>
  </si>
  <si>
    <t>台灣最大油漆廠，主要生產防火漆</t>
  </si>
  <si>
    <t>台灣主要生產硫酸產品之廠商</t>
  </si>
  <si>
    <t>台灣最大家庭日用品廠商</t>
  </si>
  <si>
    <t>藥品代理並生產自有品牌染髮劑及沐浴用品</t>
  </si>
  <si>
    <t>台灣主要清潔用品大廠</t>
  </si>
  <si>
    <t>台灣血糖測試儀製造的龍頭企業</t>
  </si>
  <si>
    <t>台灣老牌學名藥製造商，並跨足保健食品及中草藥原料開發</t>
  </si>
  <si>
    <t>專業合成皮用PU樹脂製造商</t>
  </si>
  <si>
    <t>全球最大商用健身器材、前三大家用健身器材廠商</t>
  </si>
  <si>
    <t>台灣最大製鹽商，並跨足生技及水產品</t>
  </si>
  <si>
    <t>台灣唯一蠟品專業製造商</t>
  </si>
  <si>
    <t>台灣最大針劑製藥廠</t>
  </si>
  <si>
    <t>台灣老牌學名藥廠，經營西藥與醫美保健事業</t>
  </si>
  <si>
    <t>中化旗下原料藥製造商，MMF與MCB在美國為龍頭地位</t>
  </si>
  <si>
    <t>台灣第2大溶劑廠商</t>
  </si>
  <si>
    <t>台灣PU樹脂及硬化劑大廠</t>
  </si>
  <si>
    <t>生達集團旗下開發及產製原料藥廠商</t>
  </si>
  <si>
    <t>全球類葫蘿蔔素三大供應商之一</t>
  </si>
  <si>
    <t>全球前三大電子式血壓計廠</t>
  </si>
  <si>
    <t>專注膠原蛋白之高階醫材及醫美保養產品</t>
  </si>
  <si>
    <t>台灣臍帶血公司</t>
  </si>
  <si>
    <t>全球最大硬碟靶材供應商</t>
  </si>
  <si>
    <t>台灣首家醫療級玻尿酸醫材廠</t>
  </si>
  <si>
    <t>代理歐美日一線廠牌醫療器材為主</t>
  </si>
  <si>
    <t>台灣原料藥龍頭企業</t>
  </si>
  <si>
    <t>台灣老牌學名藥廠，從事困難學名藥與癌症學名藥之製造</t>
  </si>
  <si>
    <t>為醱酵原料及保健品廠商</t>
  </si>
  <si>
    <t>台灣特殊學名藥研發廠</t>
  </si>
  <si>
    <t>台灣第一大玻璃生產商</t>
  </si>
  <si>
    <t>知名建案「寶徠花園廣場」建商</t>
  </si>
  <si>
    <t>台灣最大瓷磚廠商</t>
  </si>
  <si>
    <t>興富發集團旗下建商</t>
  </si>
  <si>
    <t>亞洲最大色釉料廠</t>
  </si>
  <si>
    <t>台灣衛浴設備大廠</t>
  </si>
  <si>
    <t>全球第三大PC(聚碳酸酯樹脂)光學鏡片商</t>
  </si>
  <si>
    <t>台灣玻纖紗、玻纖布一貫廠</t>
  </si>
  <si>
    <t>從事濕紙巾、嬰幼兒洗沐與防疫用品、保養品業務</t>
  </si>
  <si>
    <t>台灣最大工業用紙生產商</t>
  </si>
  <si>
    <t>紙漿及文化用紙一貫廠，亦為永豐餘子公司</t>
  </si>
  <si>
    <t>榮成轉投資之工業用紙代銷商</t>
  </si>
  <si>
    <t>台灣第一大造紙集團</t>
  </si>
  <si>
    <t>國內前三大工業用紙生產商</t>
  </si>
  <si>
    <t>台灣最大設有高爐的一貫作業鋼廠</t>
  </si>
  <si>
    <t>台灣最大型鋼廠及三大鋼筋廠之一</t>
  </si>
  <si>
    <t>台灣不鏽鋼線材盤元大廠之一</t>
  </si>
  <si>
    <t>台灣製管專業製造廠商</t>
  </si>
  <si>
    <t>台灣銅產品線最完整的企業</t>
  </si>
  <si>
    <t>台灣最具規模鋼鐵裁剪及通路業者</t>
  </si>
  <si>
    <t>主要外銷歐美及東南亞的線材螺絲廠</t>
  </si>
  <si>
    <t>台灣鋼結構大廠</t>
  </si>
  <si>
    <t>中鋼集團旗下，熱軋產品大廠</t>
  </si>
  <si>
    <t>台灣三大鋼筋廠之一</t>
  </si>
  <si>
    <t>台灣盤元及鐵絲大廠</t>
  </si>
  <si>
    <t>台灣第一家鋼管專業製造廠</t>
  </si>
  <si>
    <t>以泰國為生產基地的線材盤元大廠</t>
  </si>
  <si>
    <t>全球最大鍍面鋼廠</t>
  </si>
  <si>
    <t>主要從事鋼棒及鋼線生產之廠商</t>
  </si>
  <si>
    <t>台灣不鏽鋼板冷軋廠</t>
  </si>
  <si>
    <t>美國最大不鏽鋼產品通路商及最大鋁捲板廠</t>
  </si>
  <si>
    <t>台灣三大電爐廠之一，主要銷售鋼筋及鋼胚</t>
  </si>
  <si>
    <t>台灣鍍面一貫化處理鋼捲製造商</t>
  </si>
  <si>
    <t>台灣不鏽鋼管、不鏽鋼板製造大廠</t>
  </si>
  <si>
    <t>台灣鋼剪裁大廠，以內銷為主</t>
  </si>
  <si>
    <t>以內銷為主的不鏽鋼裁剪加工廠</t>
  </si>
  <si>
    <t>致力於鋼線鋼纜產品業務</t>
  </si>
  <si>
    <t>全球前五大不鏽鋼管製造商及不鏽鋼加工廠</t>
  </si>
  <si>
    <t>台灣知名不鏽鋼大廠</t>
  </si>
  <si>
    <t>台灣鋼筋大廠之一</t>
  </si>
  <si>
    <t>全球前三大滾珠螺桿廠商</t>
  </si>
  <si>
    <t>全球知名伺服器導軌廠</t>
  </si>
  <si>
    <t>台灣知名漆包線供應商</t>
  </si>
  <si>
    <t>全球最大鋅合金水龍頭零組件廠</t>
  </si>
  <si>
    <t>台灣螺絲及螺栓廠</t>
  </si>
  <si>
    <t>高階棒鋼龍頭大廠</t>
  </si>
  <si>
    <t>台灣最大烤漆、噴頭表面塗裝螺絲廠</t>
  </si>
  <si>
    <t>全球汽車大廠之第一階扣件及金屬零件供應商</t>
  </si>
  <si>
    <t>台灣不鏽鋼材料加工製造廠</t>
  </si>
  <si>
    <t>全球扣件篩選設備大廠</t>
  </si>
  <si>
    <t>世紀鋼旗下，專注風電鋼結構領域</t>
  </si>
  <si>
    <t>台灣金屬線製品加工商</t>
  </si>
  <si>
    <t>台灣擁有土地資產的老牌輪胎廠</t>
  </si>
  <si>
    <t>台灣輪胎製造商</t>
  </si>
  <si>
    <t>全球前七大橡膠生產製造商</t>
  </si>
  <si>
    <t>全球市佔率前五大的碳煙公司</t>
  </si>
  <si>
    <t>台灣最大、全球前十大輪胎製造商</t>
  </si>
  <si>
    <t>台灣第二大輪胎廠</t>
  </si>
  <si>
    <t>主要從事營建與倉儲業務，也從事於橡膠與塑膠皮加工</t>
  </si>
  <si>
    <t>全球前五大NBR乳膠廠</t>
  </si>
  <si>
    <t>台灣前六大輪胎廠</t>
  </si>
  <si>
    <t>台灣最大、全球前十大橡膠輸送帶商</t>
  </si>
  <si>
    <t>全球最大氣門嘴製造商</t>
  </si>
  <si>
    <t>與日本日產技術合作之汽車製造商</t>
  </si>
  <si>
    <t>裕隆集團與日本三菱技術合作之汽車製造廠</t>
  </si>
  <si>
    <t>現代汽車台灣代理商及台灣知名機車製造商</t>
  </si>
  <si>
    <t>TOYOTA台灣獨家代理商</t>
  </si>
  <si>
    <t>台灣第一大造船公司</t>
  </si>
  <si>
    <t>長榮集團旗下之鋼結構製造廠</t>
  </si>
  <si>
    <t>台灣最大不鏽鋼管配件製造商</t>
  </si>
  <si>
    <t>裕隆集團為NISSAN在台灣地區研發及銷售成立之公司</t>
  </si>
  <si>
    <t>為汽車安全氣囊零組件製造商</t>
  </si>
  <si>
    <t>主要經營電裝品、TPMS及毫米波雷達銷售</t>
  </si>
  <si>
    <t>汽車噴油嘴零件大廠</t>
  </si>
  <si>
    <t>為車用水箱風扇製造商，堤維西為其最大股東</t>
  </si>
  <si>
    <t>全球唯二汽車零組件一條龍之新加坡商</t>
  </si>
  <si>
    <t>台商企業，為大陸整車廠提供汽車結構件</t>
  </si>
  <si>
    <t>主要生產電動車及油電混合車的逆變器散熱產品</t>
  </si>
  <si>
    <t>大陸台資第一大、行業前五大的車身模具廠</t>
  </si>
  <si>
    <t>豪華進口車代理商</t>
  </si>
  <si>
    <t>LED汽車門檻踏板供應商</t>
  </si>
  <si>
    <t>能率集團旗下，日本車用沖壓件OEM廠商</t>
  </si>
  <si>
    <t>台灣電源供應器大廠</t>
  </si>
  <si>
    <t>台灣整流二極體廠商</t>
  </si>
  <si>
    <t>全球前十大晶圓代工廠之一</t>
  </si>
  <si>
    <t>從事數位掃描器及光通訊檢測設備製造</t>
  </si>
  <si>
    <t>全球最大的交換式電源供應器廠商</t>
  </si>
  <si>
    <t>金寶集團旗下消費性電子代工廠</t>
  </si>
  <si>
    <t>全球HDI板龍頭公司</t>
  </si>
  <si>
    <t>鴻海轉投資衛星、微波通訊設備製造商</t>
  </si>
  <si>
    <t>台灣PCB大廠，並轉投資於深交所掛牌之滬電股份</t>
  </si>
  <si>
    <t>全球最大EMS電子專業代工廠</t>
  </si>
  <si>
    <t>全球前三大光碟片製造商之一</t>
  </si>
  <si>
    <t>全球前五大NB代工廠</t>
  </si>
  <si>
    <t>全球被動元件供應商，亦為全球晶片電阻大廠</t>
  </si>
  <si>
    <t>鴻海旗下電子零件代工、PCB及連接器廠</t>
  </si>
  <si>
    <t>半導體封測及EMS廠</t>
  </si>
  <si>
    <t>全球第一大晶圓代工廠</t>
  </si>
  <si>
    <t>大同轉投資主機板及電腦產品專業代工廠</t>
  </si>
  <si>
    <t>以D-Link品牌行銷網通設備之全球領導廠商</t>
  </si>
  <si>
    <t>全球非揮發性記憶體整合元件領導廠</t>
  </si>
  <si>
    <t>光聚晶電旗下專業光罩廠</t>
  </si>
  <si>
    <t>日亞化轉投資感測元件與LED發光元件公司</t>
  </si>
  <si>
    <t>功率元件及電源管理IC之晶圓代工廠</t>
  </si>
  <si>
    <t>專注於利基型DRAM與NOR Flash市場</t>
  </si>
  <si>
    <t>以網路交換器為主產品的網通設備代工大廠</t>
  </si>
  <si>
    <t>亞太最大、全球前三大3C產品通路商</t>
  </si>
  <si>
    <t>台灣房屋代銷龍頭業者</t>
  </si>
  <si>
    <t>全球導線架前五大供應商之一</t>
  </si>
  <si>
    <t>LCD顯示器及投影機大廠</t>
  </si>
  <si>
    <t>全球前五大NB品牌廠</t>
  </si>
  <si>
    <t>鴻海旗下散熱模組及鋁鎂合金廠</t>
  </si>
  <si>
    <t>全球車用PCB龍頭廠</t>
  </si>
  <si>
    <t>全球最大自有品牌主機板兼NB廠</t>
  </si>
  <si>
    <t>電子零組件專業代理商</t>
  </si>
  <si>
    <t>全球知名的自動測試設備品牌大廠</t>
  </si>
  <si>
    <t>筆電製造商，並轉投資大陸最大IT賣場百腦匯</t>
  </si>
  <si>
    <t>轉型為觸控IC設計廠商</t>
  </si>
  <si>
    <t>主攻軍工規格NB廠商</t>
  </si>
  <si>
    <t>「Genius」電腦週邊產品商</t>
  </si>
  <si>
    <t>台灣前三大手機印刷電路板廠之一</t>
  </si>
  <si>
    <t>全球最大伺服器用板製造商</t>
  </si>
  <si>
    <t>台灣專注於類比IC的小型封裝廠</t>
  </si>
  <si>
    <t>台灣重電及家電大廠，並擁有土地資產</t>
  </si>
  <si>
    <t>台灣最大的辦公設備與辦公家俱通路商</t>
  </si>
  <si>
    <t>以車載鏡頭及AI相機應用為主</t>
  </si>
  <si>
    <t>國巨旗下的專業鋁質電容廠</t>
  </si>
  <si>
    <t>全球前四大主機板廠商之一</t>
  </si>
  <si>
    <t>台灣知名主機板及電競筆電廠</t>
  </si>
  <si>
    <t>全球超高速乙太網路IC設計龍頭廠商</t>
  </si>
  <si>
    <t>提供掃瞄器、MFP等數位化辦公設備供應商</t>
  </si>
  <si>
    <t>全球第一大無鹵素板廠、台灣第二大CCL廠</t>
  </si>
  <si>
    <t>全球鍵盤及電源供應器大廠</t>
  </si>
  <si>
    <t>全球知名NB鍵盤廠</t>
  </si>
  <si>
    <t>支援x86平台之IC解決方案廠商</t>
  </si>
  <si>
    <t>從事智慧安防系統及智慧控制系統業務</t>
  </si>
  <si>
    <t>生產3C產品連接器、電池模組、電源管理模組之廠商</t>
  </si>
  <si>
    <t>全球前十大LED封裝廠</t>
  </si>
  <si>
    <t>全球工業電腦龍頭廠商</t>
  </si>
  <si>
    <t>佳世達轉投資工業電腦嵌入式解決方案供應商</t>
  </si>
  <si>
    <t>台灣主機板、顯示卡廠商</t>
  </si>
  <si>
    <t>台灣多媒體IC設計廠商</t>
  </si>
  <si>
    <t>軟板及塑膠機構件廠</t>
  </si>
  <si>
    <t>台積電最大的無塵室供應商</t>
  </si>
  <si>
    <t>台灣準系統廠</t>
  </si>
  <si>
    <t>提供太陽電池關鍵材料與發電系統整合服務商</t>
  </si>
  <si>
    <t>台塑集團旗下DRAM大廠</t>
  </si>
  <si>
    <t>全球前五大面板大廠之一</t>
  </si>
  <si>
    <t>台灣電信業龍頭</t>
  </si>
  <si>
    <t>電源供應器及變壓器製造廠商</t>
  </si>
  <si>
    <t>台灣前三大資訊通路經營商</t>
  </si>
  <si>
    <t>全球最大揚聲器鍛造零組件廠</t>
  </si>
  <si>
    <t>台灣知名影音視訊媒體解決方案商</t>
  </si>
  <si>
    <t>台灣Cable CPE與系統整合業者</t>
  </si>
  <si>
    <t>台灣聚焦高階電源供應器與知名微動開關廠</t>
  </si>
  <si>
    <t>PC散熱風扇知名廠商</t>
  </si>
  <si>
    <t>台灣知名的電子量測儀器廠</t>
  </si>
  <si>
    <t>海上衛星寬頻營運商</t>
  </si>
  <si>
    <t>七彩虹轉投資顯示卡、主機板、伺服器公司</t>
  </si>
  <si>
    <t>台灣大型LED晶粒切割、檢測廠</t>
  </si>
  <si>
    <t>以金融、電訊與交通產業為主之系統整合商</t>
  </si>
  <si>
    <t>全球知名熱敏電阻廠</t>
  </si>
  <si>
    <t>玻璃基板及加工製造商</t>
  </si>
  <si>
    <t>全台最大3C連鎖通路</t>
  </si>
  <si>
    <t>東元轉投資，為一家電源電控廠</t>
  </si>
  <si>
    <t>日本理光辦公事務機器之台灣代理商</t>
  </si>
  <si>
    <t>台灣上下游垂直整合之二極體廠</t>
  </si>
  <si>
    <t>台灣類比IC暨消費性IC設計廠商</t>
  </si>
  <si>
    <t>主要經營玻璃基板薄化加工及機電設備</t>
  </si>
  <si>
    <t>電聲元件大廠</t>
  </si>
  <si>
    <t>台灣絞銅線及3C連接線材公司</t>
  </si>
  <si>
    <t>全球記憶體封測廠</t>
  </si>
  <si>
    <t>著重於高質感不動產開發</t>
  </si>
  <si>
    <t>台灣無線網路設備代工廠</t>
  </si>
  <si>
    <t>全球IC測試領域龍頭公司</t>
  </si>
  <si>
    <t>中華電信轉投資之數位產品通路代理商</t>
  </si>
  <si>
    <t>「Transcend」品牌之記憶體模組廠</t>
  </si>
  <si>
    <t>以金融業為主的系統整合大廠</t>
  </si>
  <si>
    <t>全球智慧型手機晶片大廠</t>
  </si>
  <si>
    <t>全球前三大砷化鎵HBT磊晶片廠</t>
  </si>
  <si>
    <t>電源供應器領導廠商</t>
  </si>
  <si>
    <t>全球NB觸控板模組與觸控IC龍頭</t>
  </si>
  <si>
    <t>經營通路、製造、驗證三大事業群</t>
  </si>
  <si>
    <t>亞洲最大電器類端子製造廠</t>
  </si>
  <si>
    <t>全球重要知名雷射全像材料整合供應商</t>
  </si>
  <si>
    <t>台灣知名電源線製造商</t>
  </si>
  <si>
    <t>自動化系統整合與智慧製造的領導商</t>
  </si>
  <si>
    <t>台灣繪圖卡廠商</t>
  </si>
  <si>
    <t>LED裝飾燈及光電元件製造商</t>
  </si>
  <si>
    <t>印刷電路板製程用壓膜機知名大廠</t>
  </si>
  <si>
    <t>以數位影像處理為主的系統整合商</t>
  </si>
  <si>
    <t>以金融業及製造業為主的系統整合廠商</t>
  </si>
  <si>
    <t>台灣第一大鋁電解電容器廠</t>
  </si>
  <si>
    <t>台灣知名的金屬機殼製造大廠</t>
  </si>
  <si>
    <t>台灣沖壓件暨機構件大廠</t>
  </si>
  <si>
    <t>台灣最大音箱及揚聲器製造廠之一</t>
  </si>
  <si>
    <t>台灣知名晶片電阻製造商</t>
  </si>
  <si>
    <t>台灣資訊系統整合服務大廠</t>
  </si>
  <si>
    <t>全球領先IDM分離器件半導體製造商</t>
  </si>
  <si>
    <t>台灣讀卡機等電子支付交易設備廠</t>
  </si>
  <si>
    <t>台灣知名程式開關兼繼電器供應商</t>
  </si>
  <si>
    <t>台灣石英元件大廠</t>
  </si>
  <si>
    <t>機上盒、LNB、有線電視傳輸設備製造商</t>
  </si>
  <si>
    <t>台灣LED導線架大廠</t>
  </si>
  <si>
    <t>台灣娛樂音訊產品ODM製造商</t>
  </si>
  <si>
    <t>台灣知名液晶電視及顯示器代工廠</t>
  </si>
  <si>
    <t>主要從事照明應用產品製造及銷售</t>
  </si>
  <si>
    <t>全球前五大MLCC廠</t>
  </si>
  <si>
    <t>全球最大的PCB濕製程大廠</t>
  </si>
  <si>
    <t>全球前十大磁碟陣列及NAS系統供應商</t>
  </si>
  <si>
    <t>為補教教育服務商，旗下擁有陳立補習班</t>
  </si>
  <si>
    <t>國內車載影音主機大廠</t>
  </si>
  <si>
    <t>以HTC品牌行銷全球前十大智慧型手機廠商</t>
  </si>
  <si>
    <t>屬霖園集團之台灣老牌營建開發業者</t>
  </si>
  <si>
    <t>台灣知名預拌混凝土大廠</t>
  </si>
  <si>
    <t>整合百貨、飯店、休閒、地產的營建商</t>
  </si>
  <si>
    <t>多角化經營建設、百貨及休閒等事業</t>
  </si>
  <si>
    <t>推案集中於大台北地區的建商</t>
  </si>
  <si>
    <t>統一集團旗下建商</t>
  </si>
  <si>
    <t>中部地區首家上市建商</t>
  </si>
  <si>
    <t>威京集團旗下，建築工程廠商</t>
  </si>
  <si>
    <t>主要承攬公共工程為主之營造廠商</t>
  </si>
  <si>
    <t>大台北地區的中大型建商</t>
  </si>
  <si>
    <t>高雄地區知名建商</t>
  </si>
  <si>
    <t>日月光旗下建商</t>
  </si>
  <si>
    <t>以大台北地區推案為主的建商</t>
  </si>
  <si>
    <t>宏泰集團旗下建商，以仁愛帝寶豪宅推案而知名</t>
  </si>
  <si>
    <t>台灣主要甲級營造廠之一</t>
  </si>
  <si>
    <t>推案集中於大台北地區之建商</t>
  </si>
  <si>
    <t>聯上集團旗下負責大台北及桃園地區推案的建商</t>
  </si>
  <si>
    <t>推案集中於大台中地區之建商</t>
  </si>
  <si>
    <t>甲山林旗下建商及代銷商</t>
  </si>
  <si>
    <t>台灣前十大推案建商</t>
  </si>
  <si>
    <t>主要承攬公共工程之營造廠</t>
  </si>
  <si>
    <t>推案集中於大台北地區建商，知名推案為皇翔御琚</t>
  </si>
  <si>
    <t>冠德旗下，住宅及土木工程營造廠</t>
  </si>
  <si>
    <t>以政府開發案起家，橫跨建築、百貨及觀光的中型建商</t>
  </si>
  <si>
    <t>大台北地區中型建商，並轉向地上權開發</t>
  </si>
  <si>
    <t>桃園及台北地區小型建商</t>
  </si>
  <si>
    <t>潤泰集團旗下，營造廠商</t>
  </si>
  <si>
    <t>全球前七大貨櫃航商，且為台灣最大</t>
  </si>
  <si>
    <t>台灣前四大散裝船商</t>
  </si>
  <si>
    <t>台灣最大散裝航運公司之一</t>
  </si>
  <si>
    <t>長榮集團旗之內陸貨櫃運輸及倉儲服務業者</t>
  </si>
  <si>
    <t>台灣大型物流貨運公司，港資嘉里物流為最大股東</t>
  </si>
  <si>
    <t>台灣第二大貨櫃海運公司</t>
  </si>
  <si>
    <t>台灣前兩大航空公司</t>
  </si>
  <si>
    <t>多角化經營陸運、加油站、營建、飯店業務</t>
  </si>
  <si>
    <t>台灣散裝航運業者，且是具規模的貨櫃運輸業者</t>
  </si>
  <si>
    <t>在台灣北、中、南擁有貨櫃集散場之公司</t>
  </si>
  <si>
    <t>主要從事寵物用品通路、新聞網站、倉儲業務</t>
  </si>
  <si>
    <t>亞洲大型貨櫃輪航商</t>
  </si>
  <si>
    <t>台灣知名加油站運營商</t>
  </si>
  <si>
    <t>主營散裝航運，兼營客貨輪與特種船舶代營</t>
  </si>
  <si>
    <t>台灣專業航空器修護公司</t>
  </si>
  <si>
    <t>台灣高速鐵路運輸服務公司</t>
  </si>
  <si>
    <t>台灣航太產業領導者</t>
  </si>
  <si>
    <t>台灣第一家海運承攬上市公司，為物流控股公司</t>
  </si>
  <si>
    <t>台灣具規模的散裝船隊船東之一</t>
  </si>
  <si>
    <t>台灣計程車車隊龍頭企業</t>
  </si>
  <si>
    <t>以亞洲近洋航線為主力之散裝航運業者</t>
  </si>
  <si>
    <t>東元與日本通運合資成立的宅配服務業者</t>
  </si>
  <si>
    <t>台灣承攬航空貨運、海運與報關業務之物流業者</t>
  </si>
  <si>
    <t>長榮航旗下，全球十大飛機維修公司之一</t>
  </si>
  <si>
    <t>主要提供國際間客、貨運輸服務</t>
  </si>
  <si>
    <t>經營商場租賃、電影院及遊樂場業務</t>
  </si>
  <si>
    <t>位於高雄六合夜市及愛河中心點的國際觀光飯店</t>
  </si>
  <si>
    <t>知名飯店及米其林餐廳業者</t>
  </si>
  <si>
    <t>集團旗下擁有遊樂園、渡假飯店及五星級飯店</t>
  </si>
  <si>
    <t>位於台北市南京東路精華地帶之飯店</t>
  </si>
  <si>
    <t>國際五星級觀光飯店</t>
  </si>
  <si>
    <t>遠雄旗下位於花蓮海洋公園旁之五星級飯店</t>
  </si>
  <si>
    <t>由飯店業跨入不動產開發產業</t>
  </si>
  <si>
    <t>台鋼集團旗下旅遊公司</t>
  </si>
  <si>
    <t>官田鋼轉投資，位於台灣墾丁之觀光渡假飯店</t>
  </si>
  <si>
    <t>以「85度C」為品牌之咖啡烘焙連鎖店</t>
  </si>
  <si>
    <t>轉型為不動產代銷服務商</t>
  </si>
  <si>
    <t>在大陸以快樂檸檬品牌知名的台商茶飲料業者</t>
  </si>
  <si>
    <t>連鎖餐飲集團，旗下擁有多個餐飲品牌</t>
  </si>
  <si>
    <t>泰式料理連鎖餐廳</t>
  </si>
  <si>
    <t>台灣知名與規模最大的旅行社之一</t>
  </si>
  <si>
    <t>在全球80個城市擁有門市據點的外帶式茶飲與甜品供應商</t>
  </si>
  <si>
    <t>聚焦於線上銷售服務的旅行社業者</t>
  </si>
  <si>
    <t>台東縣知本溫泉區的知名溫泉飯店</t>
  </si>
  <si>
    <t>在台北經營管理五星級飯店及餐飲服務之業者</t>
  </si>
  <si>
    <t>旗下「點八餐飲集團」主營港式餐飲品牌</t>
  </si>
  <si>
    <t>台灣知名旅行社之一</t>
  </si>
  <si>
    <t>來自高雄的國內前五大旅行社</t>
  </si>
  <si>
    <t>日月潭首家擁有天然溫泉的五星渡假飯店</t>
  </si>
  <si>
    <t>六角旗下，代理與經營海內外餐飲品牌</t>
  </si>
  <si>
    <t>台灣規模最大韓式連鎖餐廳集團</t>
  </si>
  <si>
    <t>台式連鎖餐飲集團，擁有八方雲集、梁社漢排骨</t>
  </si>
  <si>
    <t>日式迴轉壽司連鎖店，擁有品牌「藏壽司」</t>
  </si>
  <si>
    <t>連鎖.直營門市餐飲經營者，核心品牌「麥味登」</t>
  </si>
  <si>
    <t>茶飲連鎖店，核心品牌「歇腳亭」</t>
  </si>
  <si>
    <t>主要經營會員制連鎖健身中心</t>
  </si>
  <si>
    <t>台灣老牌銀行，為銀行界歷史悠久的三商銀之一</t>
  </si>
  <si>
    <t>中纖為大股東之中小型商業銀行</t>
  </si>
  <si>
    <t>台灣產險業第一家上市公司，後由旺旺集團入主</t>
  </si>
  <si>
    <t>台灣前三大票券商</t>
  </si>
  <si>
    <t>台灣歷史最悠久的中小型產險公司</t>
  </si>
  <si>
    <t>台灣六大泛公股銀行之一</t>
  </si>
  <si>
    <t>高雄市政府為大股東之區域型銀行</t>
  </si>
  <si>
    <t>三重幫林榮三家族為大股東之民營銀行</t>
  </si>
  <si>
    <t>遠東集團旗下之中小型商業銀行</t>
  </si>
  <si>
    <t>私募基金隆力集團入主的中小型銀行</t>
  </si>
  <si>
    <t>新光集團旗下，為台灣前三大產險公司</t>
  </si>
  <si>
    <t>長榮集團旗下，為台灣保險市場中唯一的本土再保險公司</t>
  </si>
  <si>
    <t>台灣排名前十大的產險公司</t>
  </si>
  <si>
    <t>為統一集團旗下券商，市佔排名前八大</t>
  </si>
  <si>
    <t>以銀行為主體公營金控公司，為台灣銀行界歷史悠久的三商銀之一</t>
  </si>
  <si>
    <t>台灣資產規模前二大的金控公司，旗下擁有台灣最大產險公司</t>
  </si>
  <si>
    <t>台灣資產規模前二大金控公司，旗下擁有台灣最大壽險公司</t>
  </si>
  <si>
    <t>以投資銀行業務為主之金控，並藉購併跨入證券與商業銀行領域</t>
  </si>
  <si>
    <t>以玉山銀行為主體的金控公司</t>
  </si>
  <si>
    <t>以證券為主體金控公司，旗下元大證券為台灣最大券商</t>
  </si>
  <si>
    <t>具有國營背景的金控公司，旗下銀行為台灣主要企業聯貸銀行</t>
  </si>
  <si>
    <t>以消費金融業務為主體之台灣金控公司</t>
  </si>
  <si>
    <t>台灣唯一以票券業務為主體之金控公司</t>
  </si>
  <si>
    <t>以銀行為主體的的大型金控，旗下另有證券、投信業務</t>
  </si>
  <si>
    <t>台灣資產規模前四大金控公司，旗下中信銀為最大信用卡發卡銀行</t>
  </si>
  <si>
    <t>台灣前三大官股金控公司，旗下銀行為業界歷史悠久的三商銀之一</t>
  </si>
  <si>
    <t>前身為台灣工業銀行，台灣第一家數位銀行</t>
  </si>
  <si>
    <t>位於台北市中山區精華地段之百貨業者，退撫會為最大股東</t>
  </si>
  <si>
    <t>隸屬遠東集團，合併SOGO百貨成為台灣百貨業龍頭</t>
  </si>
  <si>
    <t>台灣專業的石化倉儲廠</t>
  </si>
  <si>
    <t>轉投資子公司業務包含壽險、零售、餐飲、資訊服務、製藥等</t>
  </si>
  <si>
    <t>為國內知名貿易商，並代理G2000等多項品牌服飾</t>
  </si>
  <si>
    <t>海內外家居用品貿易商，擁有特力屋、HOLA零售品牌</t>
  </si>
  <si>
    <t>由百貨公司跨足至營建之業者</t>
  </si>
  <si>
    <t>台灣嬰幼童服飾第一大品牌</t>
  </si>
  <si>
    <t>經營7-11為台灣超商龍頭，隸屬統一集團</t>
  </si>
  <si>
    <t>台灣茶葉產製銷一條龍企業</t>
  </si>
  <si>
    <t>潤泰集團旗下，經營紡織貿易、零售事業之控股公司</t>
  </si>
  <si>
    <t>台灣前二大代理知名品牌服飾廠商</t>
  </si>
  <si>
    <t>日月光轉投資的房地產開發商</t>
  </si>
  <si>
    <t>以「黃色小鴨」品牌在兩岸經營嬰童產品</t>
  </si>
  <si>
    <t>誠品集團旗下百貨通路及餐旅業者</t>
  </si>
  <si>
    <t>為中國大陸童裝前十大品牌廠</t>
  </si>
  <si>
    <t>百貨家電龍頭通路商</t>
  </si>
  <si>
    <t>生活應用產品開發供應商</t>
  </si>
  <si>
    <t>台灣服飾品牌OMO零售商</t>
  </si>
  <si>
    <t>三商旗下社區型連鎖超市業者</t>
  </si>
  <si>
    <t>大型五金修繕專業賣場</t>
  </si>
  <si>
    <t>代理及自有地板品牌及室內建材銷售商</t>
  </si>
  <si>
    <t>台灣電商營運服務商</t>
  </si>
  <si>
    <t>台灣電源管理與智慧家庭解決方案領導廠商</t>
  </si>
  <si>
    <t>各種應用之連接器及配線器材生產</t>
  </si>
  <si>
    <t>亞洲唯一合格航太扣件供應商</t>
  </si>
  <si>
    <t>全球前三大軍工規電腦廠</t>
  </si>
  <si>
    <t>台灣利基型記憶體IC設計廠商</t>
  </si>
  <si>
    <t>全球智慧型手機鏡頭龍頭廠</t>
  </si>
  <si>
    <t>大中華半導體前段製程材料與化學品最大供應商</t>
  </si>
  <si>
    <t>3C產品之電源線供應大廠</t>
  </si>
  <si>
    <t>台灣伺服器機殼OEM/ODM製造商</t>
  </si>
  <si>
    <t>全球輸出入(I/O)控制IC領導廠商</t>
  </si>
  <si>
    <t>全球前十大交換式電源供應器廠商</t>
  </si>
  <si>
    <t>台灣專業磊晶矽晶圓業者</t>
  </si>
  <si>
    <t>全球最大PC散熱模組廠</t>
  </si>
  <si>
    <t>台灣無塵室及工廠、住宅機電系統整合工程之大廠</t>
  </si>
  <si>
    <t>台灣光學鏡頭大廠，專注於玻璃鏡片與非球面模造玻璃</t>
  </si>
  <si>
    <t>提供3C產品線材、連接器及電子元件廠商</t>
  </si>
  <si>
    <t>台灣知名工業電腦廠商</t>
  </si>
  <si>
    <t>台灣知名連接線束製造廠</t>
  </si>
  <si>
    <t>經營歌林品牌家電</t>
  </si>
  <si>
    <t>台灣電信局端設備製造商</t>
  </si>
  <si>
    <t>主要自製MLCC及代理電子元件</t>
  </si>
  <si>
    <t>再生能源設備銷售與系統供應商</t>
  </si>
  <si>
    <t>台灣半導體元件代理通路商</t>
  </si>
  <si>
    <t>台灣大型加值型網路代理商</t>
  </si>
  <si>
    <t>電路板組裝檢測設備大廠</t>
  </si>
  <si>
    <t>台灣LED封裝暨紅外線傳輸模組廠商</t>
  </si>
  <si>
    <t>台灣PC電源供應器及機殼製造廠，並跨入電競領域</t>
  </si>
  <si>
    <t>半導體零組件專業代理商</t>
  </si>
  <si>
    <t>全球面板驅動IC設計龍頭廠</t>
  </si>
  <si>
    <t>聯電體系的ASIC及設計IP廠</t>
  </si>
  <si>
    <t>台灣前三大半導體IC通路商</t>
  </si>
  <si>
    <t>全球印刷電路板龍頭廠之一</t>
  </si>
  <si>
    <t>台灣中小尺寸面板模組廠</t>
  </si>
  <si>
    <t>從事品牌授權、物業租賃及加值型服務</t>
  </si>
  <si>
    <t>專注於數位機上盒系統單晶片開發的領導廠商</t>
  </si>
  <si>
    <t>台灣最大石英元件、頻率控制元件廠商</t>
  </si>
  <si>
    <t>不斷電系統和電力保護產品品牌廠商</t>
  </si>
  <si>
    <t>全球前十大印刷電路板廠之一</t>
  </si>
  <si>
    <t>台灣前三大電信業者之一</t>
  </si>
  <si>
    <t>宏碁轉投資工業電腦與數位看板公司</t>
  </si>
  <si>
    <t>兼營品牌(EDIMAX)與代工的網通設備廠</t>
  </si>
  <si>
    <t>全球第十大半導體代理商</t>
  </si>
  <si>
    <t>瀚宇彩晶關係企業，為觸控感測器製造商</t>
  </si>
  <si>
    <t>錸德集團旗下台灣最大預錄碟片廠</t>
  </si>
  <si>
    <t>全球前十大偏光板供應商之一</t>
  </si>
  <si>
    <t>提供工程整合服務之廠商</t>
  </si>
  <si>
    <t>威剛旗下，經營電子零件通路和保健品</t>
  </si>
  <si>
    <t>半導體測試解決方案商</t>
  </si>
  <si>
    <t>推案集中於中部地區之建商</t>
  </si>
  <si>
    <t>全球知名RAID控制器及儲存解決方案供應商</t>
  </si>
  <si>
    <t>以消費性網通應用為主的電源供應器廠</t>
  </si>
  <si>
    <t>以車用鏡頭、影像晶片與醫療產品為主軸</t>
  </si>
  <si>
    <t>台灣最大硬碟零組件製造商，主要產品為音圈馬達</t>
  </si>
  <si>
    <t>鴻海投資的無線與寬頻網路設備製造商</t>
  </si>
  <si>
    <t>台灣博奕遊戲與博奕機台公司</t>
  </si>
  <si>
    <t>台灣利基型LED封裝廠</t>
  </si>
  <si>
    <t>以Phonic為品牌行銷全球之專業音響廠商</t>
  </si>
  <si>
    <t>生產NB用散熱風扇及模組廠</t>
  </si>
  <si>
    <t>從事太陽能發電、風力發電、儲能等再生能源業務</t>
  </si>
  <si>
    <t>全球clone市場上最大電源供應器製造商</t>
  </si>
  <si>
    <t>生產砷化鎵與磷化銦為基板的磊晶廠</t>
  </si>
  <si>
    <t>智冠轉投資線上遊戲開發商</t>
  </si>
  <si>
    <t>台灣知名遊戲軟體業者</t>
  </si>
  <si>
    <t>研華轉投資工業電腦廠商</t>
  </si>
  <si>
    <t>台灣最大的被動元件代理商</t>
  </si>
  <si>
    <t>台灣知名連接元件製造商</t>
  </si>
  <si>
    <t>PCB、IC封裝及CD-R/DVD製程設備廠</t>
  </si>
  <si>
    <t>嵌入式乙太網路IC設計廠商</t>
  </si>
  <si>
    <t>台灣鋁合金沖壓零件廠</t>
  </si>
  <si>
    <t>全球最大砷化鎵晶圓代工廠</t>
  </si>
  <si>
    <t>電子零組件及製程設備與耗材之專業代理商</t>
  </si>
  <si>
    <t>台灣從事鋁錠等有色金屬買賣業務公司</t>
  </si>
  <si>
    <t>台灣具規模的生醫實驗室儀器耗材通路商</t>
  </si>
  <si>
    <t>提供有關MCU軟硬體全方位服務的廠商</t>
  </si>
  <si>
    <t>為監視系統領域之專業安全監控廠</t>
  </si>
  <si>
    <t>台灣人力資源網站第一品牌</t>
  </si>
  <si>
    <t>酸槽設備在台市占率第一名</t>
  </si>
  <si>
    <t>台灣記憶體模組生產商</t>
  </si>
  <si>
    <t>台灣天線製造、儀器設備代理廠商</t>
  </si>
  <si>
    <t>LCD驅動IC設計公司，也是電子紙驅動IC重要供應商之一</t>
  </si>
  <si>
    <t>電腦軟硬體設備代理銷售及系統整合商</t>
  </si>
  <si>
    <t>鴻海集團旗下之玻璃加工龍頭廠商</t>
  </si>
  <si>
    <t>台灣最大LTCC元件廠</t>
  </si>
  <si>
    <t>金融資訊流整合系統及股市即時報價供應商</t>
  </si>
  <si>
    <t>敏實集團旗下的車用鋁壓鑄零件供應商</t>
  </si>
  <si>
    <t>台灣最大光纖被動元件代工廠</t>
  </si>
  <si>
    <t>亞洲第一家益生菌原料藥GMP廠</t>
  </si>
  <si>
    <t>全球PCB成型機龍頭廠</t>
  </si>
  <si>
    <t>佳世達旗下，為工控及客製化液晶顯示器之製造商</t>
  </si>
  <si>
    <t>台灣乙太網路控制晶片廠</t>
  </si>
  <si>
    <t>炎洲集團旗下的包材通路商</t>
  </si>
  <si>
    <t>全球知名的核酸檢驗試劑和肝癌新藥研發廠</t>
  </si>
  <si>
    <t>機台設備使用之關鍵零組件、精密模具製造商</t>
  </si>
  <si>
    <t>以開發南部不動產商品為主</t>
  </si>
  <si>
    <t>全球ABF載板的主要供應商</t>
  </si>
  <si>
    <t>變壓器線架專業生產商</t>
  </si>
  <si>
    <t>透過克緹直銷有機食品及保健食品</t>
  </si>
  <si>
    <t>耳機與蜂鳴器等電聲元件廠</t>
  </si>
  <si>
    <t>變壓器及電感線圈製造生產商</t>
  </si>
  <si>
    <t>為專業通訊元件設計及通路商</t>
  </si>
  <si>
    <t>全球知名筆記型電腦電池組裝廠</t>
  </si>
  <si>
    <t>國內專業的強固型電腦暨電腦通路商</t>
  </si>
  <si>
    <t>國內連接器製造商</t>
  </si>
  <si>
    <t>台灣最大視力健康連鎖集團</t>
  </si>
  <si>
    <t>全球領先的消費電子及車電測試方案供應商</t>
  </si>
  <si>
    <t>台灣最大的表面聲波濾波器製造商</t>
  </si>
  <si>
    <t>經營電子材料代理及再生醫療業務</t>
  </si>
  <si>
    <t>台灣車燈及車用LED模組製造商</t>
  </si>
  <si>
    <t>為CMOS影像感測器及數位影像應用IC領導廠商</t>
  </si>
  <si>
    <t>從事微控制器IC、嵌入式微處理器及網路單晶片IC等設計公司</t>
  </si>
  <si>
    <t>磷銅球、小量多樣PCB供應商</t>
  </si>
  <si>
    <t>生產液晶螢幕金屬機構模具廠</t>
  </si>
  <si>
    <t>主要代理日系的電子零組件通路商</t>
  </si>
  <si>
    <t>光收發模組上游晶粒及封裝廠</t>
  </si>
  <si>
    <t>台灣SMD晶片電感廠</t>
  </si>
  <si>
    <t>知名海邊渡假飯店</t>
  </si>
  <si>
    <t>台灣AC-DC類比電源管理IC供應商</t>
  </si>
  <si>
    <t>從事NAND Flash控制IC及MEMS麥克風IC設計廠</t>
  </si>
  <si>
    <t>全球前三大記憶體模組廠</t>
  </si>
  <si>
    <t>主攻晶圓測試，台灣前三大IC測試廠之一</t>
  </si>
  <si>
    <t>淡馬錫控股之IC封測廠</t>
  </si>
  <si>
    <t>台灣消費性IC韌體設計廠</t>
  </si>
  <si>
    <t>全球PC/行動裝置擴充基座龍頭廠</t>
  </si>
  <si>
    <t>志超轉投資印刷電路板公司</t>
  </si>
  <si>
    <t>台灣最大預塗式感光平版(PS版)廠</t>
  </si>
  <si>
    <t>數位影音產品與LCD模組製造商</t>
  </si>
  <si>
    <t>「GAMDIAS」電競周邊產品品牌商</t>
  </si>
  <si>
    <t>LED、馬達驅動應用的類比IC設計廠商</t>
  </si>
  <si>
    <t>台灣半導體驗證分析大廠</t>
  </si>
  <si>
    <t>塑膠精密元件模具廠</t>
  </si>
  <si>
    <t>台灣商用遊戲機與網路遊戲大廠</t>
  </si>
  <si>
    <t>專營塑膠零組件射出與模具廠</t>
  </si>
  <si>
    <t>以PC應用為主的電源保護器廠</t>
  </si>
  <si>
    <t>台灣安全監控系統製造商</t>
  </si>
  <si>
    <t>全球前三大的燙金箔領導商</t>
  </si>
  <si>
    <t>半導體封裝材料之錫膏、錫球生產商</t>
  </si>
  <si>
    <t>廣達旗下GPS接收機大廠</t>
  </si>
  <si>
    <t>台灣LED導線架及沖壓零件供應商</t>
  </si>
  <si>
    <t>聚焦於車用零組件及機構整合元件</t>
  </si>
  <si>
    <t>IC通路商，主要代理數位通訊應用方案與元件</t>
  </si>
  <si>
    <t>上曜集團旗下以危老都更為主的建商</t>
  </si>
  <si>
    <t>電源管理功率元件公司</t>
  </si>
  <si>
    <t>欣興、台表科轉投資的軟板公司</t>
  </si>
  <si>
    <t>台灣連接元件及電子週邊元件廠</t>
  </si>
  <si>
    <t>台灣三大NB電池模組廠之一</t>
  </si>
  <si>
    <t>台灣前二大散熱模組廠商</t>
  </si>
  <si>
    <t>電腦機殼製造商</t>
  </si>
  <si>
    <t>台灣專攻工業電源供應器廠，主銷歐美市場</t>
  </si>
  <si>
    <t>台灣生產散熱器及PC用連接器廠</t>
  </si>
  <si>
    <t>台灣專業生產綠光、藍光、紫外光LED磊晶片及晶粒供應廠</t>
  </si>
  <si>
    <t>LED車燈模組製造廠</t>
  </si>
  <si>
    <t>電競週邊產品製造商</t>
  </si>
  <si>
    <t>台灣軟式印刷電路板基材製造商</t>
  </si>
  <si>
    <t>台灣全系列電感元件製造商</t>
  </si>
  <si>
    <t>代理影像感測元件和專注於網通設備和服務的企業</t>
  </si>
  <si>
    <t>台灣光學鏡頭研發及製造廠商</t>
  </si>
  <si>
    <t>台灣光纖被動元件大廠</t>
  </si>
  <si>
    <t>記憶卡、影像感測元件封裝廠</t>
  </si>
  <si>
    <t>主營紅外線精密量測技術產品</t>
  </si>
  <si>
    <t>台積電轉投資的封測廠</t>
  </si>
  <si>
    <t>全球NB樞紐大廠</t>
  </si>
  <si>
    <t>食品飲料機械設備供應大廠</t>
  </si>
  <si>
    <t>佳世達轉投資的網通設備代工大廠</t>
  </si>
  <si>
    <t>日本信越的矽利光產品專業代理商</t>
  </si>
  <si>
    <t>專攻LCM模組的軟板廠</t>
  </si>
  <si>
    <t>專注於特殊氣體輸配工程設備廠商</t>
  </si>
  <si>
    <t>台灣光學鏡頭大廠，專注於手機鏡頭與AR/VR透鏡</t>
  </si>
  <si>
    <t>鴻海集團旗下，美商應材的相關供應商</t>
  </si>
  <si>
    <t>台灣強固型工業用行動電腦及顯示器廠商</t>
  </si>
  <si>
    <t>網通天線大廠</t>
  </si>
  <si>
    <t>台灣橡塑、UV化學添加劑生產廠</t>
  </si>
  <si>
    <t>台灣安全監控顯示器廠商</t>
  </si>
  <si>
    <t>專注於SMD LED研究、開發和製造</t>
  </si>
  <si>
    <t>台灣面板電源管理IC龍頭</t>
  </si>
  <si>
    <t>台灣光學鏡頭上游專業光學毛胚廠</t>
  </si>
  <si>
    <t>台積電轉投資之設計IP與客製化ASIC廠</t>
  </si>
  <si>
    <t>國內半導體封測材料通路商</t>
  </si>
  <si>
    <t>群光轉投資網通設備廠</t>
  </si>
  <si>
    <t>全球前三大雷射二極體封測代工廠</t>
  </si>
  <si>
    <t>應用於載板、PCB、面板的AOI檢測設備商</t>
  </si>
  <si>
    <t>專業音響OEM/ODM製造商</t>
  </si>
  <si>
    <t>台灣機上盒製造廠</t>
  </si>
  <si>
    <t>半導體設備使用的精密陶瓷零組件耗材廠</t>
  </si>
  <si>
    <t>仁寶轉投資工業電腦廠商</t>
  </si>
  <si>
    <t>全球知名面板大廠</t>
  </si>
  <si>
    <t>具風扇及熱導管自製能力的散熱廠商</t>
  </si>
  <si>
    <t>全球知名工具機開關領導廠商</t>
  </si>
  <si>
    <t>高階IC覆晶載板設備供應商</t>
  </si>
  <si>
    <t>森聯旗下，房地產開發商</t>
  </si>
  <si>
    <t>LED及半導體封裝模具及設備供應商</t>
  </si>
  <si>
    <t>台灣微波及毫米波元件廠商</t>
  </si>
  <si>
    <t>台灣連接器與線組製造商</t>
  </si>
  <si>
    <t>熱昇華式數位相片印表機供應商</t>
  </si>
  <si>
    <t>台灣PCB暨CCL、環境工程及物流等自動化設備廠</t>
  </si>
  <si>
    <t>台灣GPS相關應用製造業者</t>
  </si>
  <si>
    <t>正崴集團之連接線廠</t>
  </si>
  <si>
    <t>中光電旗下微投光機及光學元件生產廠商</t>
  </si>
  <si>
    <t>手機外殼電鍍、濺鍍與塗裝之表面處理專業廠</t>
  </si>
  <si>
    <t>佳世達旗下連接器廠</t>
  </si>
  <si>
    <t>從事營建事業及散熱片設計製造</t>
  </si>
  <si>
    <t>台灣連接線材及LED照明廠商</t>
  </si>
  <si>
    <t>為台灣第一家具備低溫真空濺鍍之專業廠商</t>
  </si>
  <si>
    <t>台灣各種應用連接線材供應商</t>
  </si>
  <si>
    <t>從事營建及POS機系統業務</t>
  </si>
  <si>
    <t>連鎖餐飲事業，擁有頂鮮餐廳及晶宴會館</t>
  </si>
  <si>
    <t>各式光學與光電膜產品製造商</t>
  </si>
  <si>
    <t>強茂轉投資之連接器廠</t>
  </si>
  <si>
    <t>全球LED顯示屏驅動IC設計龍頭廠</t>
  </si>
  <si>
    <t>台灣前5大IC通路商</t>
  </si>
  <si>
    <t>全球嵌入式非揮發性記憶體矽智財(eNVM IP)領導廠</t>
  </si>
  <si>
    <t>神盾旗下CMOS晶片廠</t>
  </si>
  <si>
    <t>LED中小尺寸背光模組專業製造廠</t>
  </si>
  <si>
    <t>台塑與Sumco合資成立的矽晶圓製造商</t>
  </si>
  <si>
    <t>全球前三大CPU Socket製造商</t>
  </si>
  <si>
    <t>國內面板前段自動光學檢測設備大廠</t>
  </si>
  <si>
    <t>為日商松下被動元件的代理商</t>
  </si>
  <si>
    <t>電競品牌廠</t>
  </si>
  <si>
    <t>台灣專業智慧型影音訊號產品製造商</t>
  </si>
  <si>
    <t>專注LCD TV面板沖壓件製造商</t>
  </si>
  <si>
    <t>台灣中小尺寸LCD驅動IC廠</t>
  </si>
  <si>
    <t>台灣知名線上遊戲開發商</t>
  </si>
  <si>
    <t>全球前三大NB樞紐生產商</t>
  </si>
  <si>
    <t>3C影音傳輸線材專業供應商</t>
  </si>
  <si>
    <t>精密洗淨及再生處理加工的龍頭廠商</t>
  </si>
  <si>
    <t>全球知名倒車雷達大廠</t>
  </si>
  <si>
    <t>區塊鏈金融科技解決方案應用開發與相關專案委託開發</t>
  </si>
  <si>
    <t>禾伸堂轉投資的觸控IC設計公司</t>
  </si>
  <si>
    <t>家居餐飲用品生產及銷售商</t>
  </si>
  <si>
    <t>神腦轉投資的網路通訊及網路安全設備廠</t>
  </si>
  <si>
    <t>台灣最大的PCB光學檢測設備供應商</t>
  </si>
  <si>
    <t>友通轉投資的網路安全設備廠</t>
  </si>
  <si>
    <t>專注類比與混合訊號IC測試廠</t>
  </si>
  <si>
    <t>工程繪圖CAD/CAM/CAE/CAID軟體代理商</t>
  </si>
  <si>
    <t>台灣太陽能電池模組龍頭</t>
  </si>
  <si>
    <t>專攻PAC遠端控制器的IPC廠</t>
  </si>
  <si>
    <t>台灣真空設備與真空濺鍍供應商</t>
  </si>
  <si>
    <t>國內提供封裝測試設備及治具之專業製造商</t>
  </si>
  <si>
    <t>再生晶圓暨半導體設備廠</t>
  </si>
  <si>
    <t>以材料分析為主之專業獨立實驗室</t>
  </si>
  <si>
    <t>台灣少數跨AC/DC及DC/DC的電源管理IC設計廠商</t>
  </si>
  <si>
    <t>友達集團旗下驅動IC設計公司</t>
  </si>
  <si>
    <t>台灣塑膠射出成型零組件廠</t>
  </si>
  <si>
    <t>專攻系統產品的工業電腦廠</t>
  </si>
  <si>
    <t>仁寶集團旗下網通廠</t>
  </si>
  <si>
    <t>台灣連接元件廠商</t>
  </si>
  <si>
    <t>國內連接器及連接線組、配件製造商</t>
  </si>
  <si>
    <t>為3C塑膠零組件製造廠</t>
  </si>
  <si>
    <t>台半轉投資的條碼印表機製造廠</t>
  </si>
  <si>
    <t>錸德轉投資的ITO導電玻璃專業鍍膜廠</t>
  </si>
  <si>
    <t>北美地區UPS市場前三大品牌之一</t>
  </si>
  <si>
    <t>台灣中小尺寸觸控面板廠</t>
  </si>
  <si>
    <t>中環與富士通合資之觸控面板廠</t>
  </si>
  <si>
    <t>利基型薄膜電阻廠</t>
  </si>
  <si>
    <t>UPS設備製造商兼專案工程商</t>
  </si>
  <si>
    <t>主要從事整合行銷公關服務</t>
  </si>
  <si>
    <t>台灣感測鏡頭供應商</t>
  </si>
  <si>
    <t>錫條、錫絲、錫膏及鉛助焊劑供應商</t>
  </si>
  <si>
    <t>全球第四大聚醯亞胺薄膜生產廠商</t>
  </si>
  <si>
    <t>台灣工業及汽車用連接器製造廠</t>
  </si>
  <si>
    <t>台灣條碼識別與自動資料收集設備(AIDC)領導品牌</t>
  </si>
  <si>
    <t>台灣均熱片兼LED導線架供應商</t>
  </si>
  <si>
    <t>全球ASIC及設計IP業者</t>
  </si>
  <si>
    <t>屬中鋼集團之台灣前兩大濺鍍靶材廠</t>
  </si>
  <si>
    <t>光聚晶電旗下雲端ADC設備廠</t>
  </si>
  <si>
    <t>為光群雷轉投資之聚光片廠</t>
  </si>
  <si>
    <t>圓剛轉投資之視訊會議與教學簡報系統供應商</t>
  </si>
  <si>
    <t>台灣光纖網路設備製造商</t>
  </si>
  <si>
    <t>全球最大玻璃投射電容觸控模組廠</t>
  </si>
  <si>
    <t>台灣整流二極體供應商</t>
  </si>
  <si>
    <t>為塑膠模具設計及射出廠商</t>
  </si>
  <si>
    <t>全球第一大半導體光罩載具廠</t>
  </si>
  <si>
    <t>高頻連接線及無線通訊整合次系統廠商</t>
  </si>
  <si>
    <t>車用導光板及沖焊零件供應商</t>
  </si>
  <si>
    <t>轉型發展太陽能EPC業務、記憶體通路</t>
  </si>
  <si>
    <t>第三方金流服務及遊戲代理商</t>
  </si>
  <si>
    <t>主要生產DT、網通及消費電子用連接器</t>
  </si>
  <si>
    <t>國碩轉投資太陽能導電漿大廠</t>
  </si>
  <si>
    <t>台灣伺服器機箱兼系統平台服務商</t>
  </si>
  <si>
    <t>和碩旗下無線通訊模組廠</t>
  </si>
  <si>
    <t>轉投資製造工程、設計製造及系統整合等產業</t>
  </si>
  <si>
    <t>全球暨亞太區第一大的半導體零組件通路商</t>
  </si>
  <si>
    <t>由大陸建設換股成立之建設、營造控股公司</t>
  </si>
  <si>
    <t>兼營品牌「ZyXEL」與代工業務之網通設備廠</t>
  </si>
  <si>
    <t>台灣人用學名藥與動物用藥之龍頭企業</t>
  </si>
  <si>
    <t>控股子公司從事伺服器、車用電子、工業電腦等業務</t>
  </si>
  <si>
    <t>中小型晶圓代工與磊晶供應商</t>
  </si>
  <si>
    <t>全球第二、亞洲最大環保耐蝕樹脂商</t>
  </si>
  <si>
    <t>大聯大旗下，經營3C通路及室內樂園</t>
  </si>
  <si>
    <t>全球封測龍頭</t>
  </si>
  <si>
    <t>轉投資業務包含能源服務、影像掃描器、3C零售等</t>
  </si>
  <si>
    <t>太陽能統包工程廠，從事太陽能電廠之投資開發、建置及維運</t>
  </si>
  <si>
    <t>全球前五大LED一條龍廠</t>
  </si>
  <si>
    <t>台灣專業多層印刷電路板製造廠</t>
  </si>
  <si>
    <t>車用LED模組及元件廠</t>
  </si>
  <si>
    <t>背光模組及投影機製造大廠</t>
  </si>
  <si>
    <t>永信集團旗下原料藥廠</t>
  </si>
  <si>
    <t>台灣最大洗腎相關儀器及耗材代理商</t>
  </si>
  <si>
    <t>專注研發微脂體、微球注射劑困難學名藥廠</t>
  </si>
  <si>
    <t>亞洲最大防褥瘡氣墊床廠</t>
  </si>
  <si>
    <t>台灣血液迴路管、穿刺針等血液透析耗材龍頭廠</t>
  </si>
  <si>
    <t>美吾華旗下植物新藥研發公司</t>
  </si>
  <si>
    <t>台灣最大甲魚相關保健食品廠</t>
  </si>
  <si>
    <t>台灣洗腎血液透析粉液龍頭企業</t>
  </si>
  <si>
    <t>聯上集團旗下負責南部推案的建商</t>
  </si>
  <si>
    <t>台灣主要學名藥產銷及代理商</t>
  </si>
  <si>
    <t>明基友達集團旗下醫療設備、醫用耗材、醫療服務公司</t>
  </si>
  <si>
    <t>全球最大之丙戊酸一系列癲癇藥物生產者</t>
  </si>
  <si>
    <t>台灣代理國際藥品與醫美玻尿酸通路商</t>
  </si>
  <si>
    <t>全球前三大電子式血壓計製造商</t>
  </si>
  <si>
    <t>台灣最大內服液劑、水劑之製藥廠</t>
  </si>
  <si>
    <t>台灣最大醫療耗材製造商</t>
  </si>
  <si>
    <t>以天良牌、鐵獅牌銷售保健品及代理諾得膠囊廠商</t>
  </si>
  <si>
    <t>台灣首家符合GMP之發酵中藥廠，並經營棉花田有機食品通路</t>
  </si>
  <si>
    <t>台灣骨科植入物及器材龍頭廠</t>
  </si>
  <si>
    <t>高分子生物檢驗晶片廠</t>
  </si>
  <si>
    <t>全球抗體與重組蛋白製造龍頭</t>
  </si>
  <si>
    <t>克麗緹娜品牌之美容護膚產品通路商</t>
  </si>
  <si>
    <t>佳醫旗下台灣最大醫學美容器材代理商</t>
  </si>
  <si>
    <t>新加坡中醫醫療連鎖機構龍頭</t>
  </si>
  <si>
    <t>台灣流感疫苗龍頭企業</t>
  </si>
  <si>
    <t>專注於愛滋新藥研發</t>
  </si>
  <si>
    <t>馬來西亞生化複合肥料龍頭廠商</t>
  </si>
  <si>
    <t>佳世達旗下醫療顯示器廠</t>
  </si>
  <si>
    <t>精品皮件之金屬配件製造商</t>
  </si>
  <si>
    <t>小分子創新化合物新藥研發廠</t>
  </si>
  <si>
    <t>台灣專攻基因醫學與數位生技的公司</t>
  </si>
  <si>
    <t>血糖檢測設備與天然蝦紅素保健品廠</t>
  </si>
  <si>
    <t>東洋集團旗下新藥研發公司</t>
  </si>
  <si>
    <t>醫療器材用精密金屬零件製造商</t>
  </si>
  <si>
    <t>台灣最大腫瘤醫學設備代理商</t>
  </si>
  <si>
    <t>友華旗下的新藥研發生產商</t>
  </si>
  <si>
    <t>全球前三大培南類抗生素原料藥供應商</t>
  </si>
  <si>
    <t>醣質抗體與蛋白質藥物研發廠</t>
  </si>
  <si>
    <t>專注肝癌檢測與泌尿道新藥研發廠商</t>
  </si>
  <si>
    <t>全球最大蝦類白點病毒檢測試劑廠</t>
  </si>
  <si>
    <t>佳醫旗下藥品經銷物流商</t>
  </si>
  <si>
    <t>潤泰集團旗下抗癌新藥研發公司</t>
  </si>
  <si>
    <t>台灣醫療用品連鎖通路龍頭</t>
  </si>
  <si>
    <t>中天生技集團旗下細胞治療新藥公司</t>
  </si>
  <si>
    <t>台灣血糖測試設備商</t>
  </si>
  <si>
    <t>全球首個FDA核准之超音波電腦輔助診斷(CAD)醫材公司</t>
  </si>
  <si>
    <t>專注研發生產、銷售保養品及課程服務領域</t>
  </si>
  <si>
    <t>杏輝旗下植物新藥研發廠</t>
  </si>
  <si>
    <t>高階數位X光機及骨質密度檢測設備廠</t>
  </si>
  <si>
    <t>中華豆腐及豆花製造廠</t>
  </si>
  <si>
    <t>台灣三大果糖廠之一</t>
  </si>
  <si>
    <t>台灣知名PU合成皮及PVC皮廠商</t>
  </si>
  <si>
    <t>台灣EMI電磁波屏隔材料第一大廠</t>
  </si>
  <si>
    <t>專業PVC軟質膠布廠</t>
  </si>
  <si>
    <t>台灣膠帶龍頭公司</t>
  </si>
  <si>
    <t>亞洲最大的尼龍66線紗供應商</t>
  </si>
  <si>
    <t>經營紡織及太陽能電站業務</t>
  </si>
  <si>
    <t>為特殊規格加工絲的中小型假撚廠</t>
  </si>
  <si>
    <t>主要經營長纖布業務</t>
  </si>
  <si>
    <t>國內知名成衣代工製造商</t>
  </si>
  <si>
    <t>從事國民住宅興建及出租出售業務</t>
  </si>
  <si>
    <t>全球第一大漁網生產商</t>
  </si>
  <si>
    <t>經營漢堡王、潮港城二大餐飲品牌</t>
  </si>
  <si>
    <t>宜進入主，經營功能性加工絲與環保訴求加工絲為主</t>
  </si>
  <si>
    <t>3D立體織物之專業生產商</t>
  </si>
  <si>
    <t>全球第一大之網球拍線製造商</t>
  </si>
  <si>
    <t>主要客戶為Adidas、Reebok等運動服大廠</t>
  </si>
  <si>
    <t>首創環保咖啡紗的功能性布料領導商</t>
  </si>
  <si>
    <t>為國際知名運動品牌之羽絨服製造商</t>
  </si>
  <si>
    <t>adidas運動服飾品牌最大的短纖布料供應商</t>
  </si>
  <si>
    <t>國內市占第一的彈性包覆紗廠商</t>
  </si>
  <si>
    <t>主要為美系客戶代工生產成衣的廠商</t>
  </si>
  <si>
    <t>亞洲知名布料供應商</t>
  </si>
  <si>
    <t>台灣主要汽車鋼圈及鋁圈廠</t>
  </si>
  <si>
    <t>台灣最大自動販賣機製造廠</t>
  </si>
  <si>
    <t>台灣前三大電梯製造商</t>
  </si>
  <si>
    <t>台灣從事生產切削機及龍門機廠商</t>
  </si>
  <si>
    <t>台灣最大磨床廠商</t>
  </si>
  <si>
    <t>汽車空調OEM廠商</t>
  </si>
  <si>
    <t>全球PCB鑽孔機的領導者</t>
  </si>
  <si>
    <t>台灣汽車傳動系統零件鍛造廠</t>
  </si>
  <si>
    <t>電動車代工製造商</t>
  </si>
  <si>
    <t>水處理工程承攬商兼汽車金屬鍛造製造商</t>
  </si>
  <si>
    <t>聲寶旗下，全球知名壓縮機廠</t>
  </si>
  <si>
    <t>台灣沖床大廠</t>
  </si>
  <si>
    <t>台灣粉末冶金及齒輪箱設計開發知名廠商</t>
  </si>
  <si>
    <t>台灣最大汽機車精密沖壓零件廠</t>
  </si>
  <si>
    <t>全球知名碳纖維網球拍生產商</t>
  </si>
  <si>
    <t>台灣工具機鑄件廠</t>
  </si>
  <si>
    <t>台灣知名的精密滾珠螺桿廠</t>
  </si>
  <si>
    <t>台灣唯一生產飛機起落架零組件廠商</t>
  </si>
  <si>
    <t>PCB用自動化乾燥設備製造大廠</t>
  </si>
  <si>
    <t>專供AM市場汽車空調與引擎冷卻系統零件製造廠</t>
  </si>
  <si>
    <t>銘異轉投資沖壓件廠</t>
  </si>
  <si>
    <t>台灣最大製程自動化感測器廠</t>
  </si>
  <si>
    <t>專業的機電工程整合公司</t>
  </si>
  <si>
    <t>汽車動力及安全零組件大廠商</t>
  </si>
  <si>
    <t>大陸通用型空氣壓縮機品牌領導廠商</t>
  </si>
  <si>
    <t>胎壓偵測器在北美市佔率達7%以上</t>
  </si>
  <si>
    <t>台灣氣壓自動化零組件廠商</t>
  </si>
  <si>
    <t>台灣最大的工業過濾設備製造商</t>
  </si>
  <si>
    <t>北美最大AM汽車剎車總分泵之零件供應商</t>
  </si>
  <si>
    <t>台灣加工鋁擠型及鋁窗生產廠</t>
  </si>
  <si>
    <t>全球工業縫紉機零配件大廠</t>
  </si>
  <si>
    <t>台灣知名的工具機精密主軸製造廠</t>
  </si>
  <si>
    <t>全球第一大金屬彎管機製造商</t>
  </si>
  <si>
    <t>為台灣老字號的綜合加工機製造廠商</t>
  </si>
  <si>
    <t>全球前二大迷你高壓氣體鋼瓶製造廠</t>
  </si>
  <si>
    <t>台灣精密金屬零件加工廠商</t>
  </si>
  <si>
    <t>台灣微型泵浦大廠</t>
  </si>
  <si>
    <t>泰國精密金屬零組件加工生產商</t>
  </si>
  <si>
    <t>專業生產客製化齒輪廠商</t>
  </si>
  <si>
    <t>飛機機身結構件研製及銷售商</t>
  </si>
  <si>
    <t>全球最大之半導體奈米級精密定位系統製造商</t>
  </si>
  <si>
    <t>台灣PCB鑽孔代工和設備廠商</t>
  </si>
  <si>
    <t>專業閥門製造商</t>
  </si>
  <si>
    <t>台灣商用車零組件鑄件公司</t>
  </si>
  <si>
    <t>高精密度之伺服用行星式齒輪減速機提供商</t>
  </si>
  <si>
    <t>大中華地區前三大油壓缸供應商</t>
  </si>
  <si>
    <t>全球第二大協作型機器人製造商</t>
  </si>
  <si>
    <t>國內智慧電表大廠</t>
  </si>
  <si>
    <t>以外銷小家電產品為主的廠商</t>
  </si>
  <si>
    <t>台灣最大合成顏料製造商</t>
  </si>
  <si>
    <t>台灣主要從事生產界面活性劑廠商</t>
  </si>
  <si>
    <t>台灣生產酸醇樹脂製造廠商</t>
  </si>
  <si>
    <t>台灣PU樹脂大廠</t>
  </si>
  <si>
    <t>台灣主要從事生產合成樹脂廠商</t>
  </si>
  <si>
    <t>台灣最大熱熔膠供應商</t>
  </si>
  <si>
    <t>全球最大PTA氧化觸媒供應商，也生產正極材料</t>
  </si>
  <si>
    <t>台灣不飽和聚酯樹脂大廠</t>
  </si>
  <si>
    <t>晟德轉投資之CDMO廠</t>
  </si>
  <si>
    <t>台灣首家生產醫療級膠原蛋白溶液的GMP醫材廠</t>
  </si>
  <si>
    <t>強茂轉投資之觸控面板廠</t>
  </si>
  <si>
    <t>全球知名紅外線額耳溫槍生產商</t>
  </si>
  <si>
    <t>台灣HCT(血球容積)變化檢測技術領導廠</t>
  </si>
  <si>
    <t>以Bionime為自有品牌生產居家醫療用血糖機及測試片廠商</t>
  </si>
  <si>
    <t>台灣特用化學材、電池材料、PTA氧化觸媒大廠</t>
  </si>
  <si>
    <t>台灣最大噴墨打印墨水研發與製造公司</t>
  </si>
  <si>
    <t>中天轉投資的植物新藥研發公司</t>
  </si>
  <si>
    <t>大陸最大台資醫療通路集團</t>
  </si>
  <si>
    <t>全球維他命D衍生物製造大廠</t>
  </si>
  <si>
    <t>台灣中小型利基型學名藥廠</t>
  </si>
  <si>
    <t>全球TFT-LCD光阻材料主要供應商</t>
  </si>
  <si>
    <t>台灣防火材料研發及生產廠商</t>
  </si>
  <si>
    <t>台灣半導體特用化學大廠</t>
  </si>
  <si>
    <t>台灣被動元件、太陽能導電漿料大廠</t>
  </si>
  <si>
    <t>全球第五大醋酸纖維絲束大廠</t>
  </si>
  <si>
    <t>全球前三大光固化起始劑生產商</t>
  </si>
  <si>
    <t>台灣接著劑材料大廠</t>
  </si>
  <si>
    <t>自動化設備用熱熔膠製造商</t>
  </si>
  <si>
    <t>半導體及光電特殊氣體供應商</t>
  </si>
  <si>
    <t>全球氟素樹脂加工應用廠商</t>
  </si>
  <si>
    <t>長華轉投資隱形眼鏡ODM廠</t>
  </si>
  <si>
    <t>中美晶旗下，特氣供應商</t>
  </si>
  <si>
    <t>泰國前三大珠寶ODM 及OEM廠商</t>
  </si>
  <si>
    <t>主產品為數據機、XDSL等網通設備廠</t>
  </si>
  <si>
    <t>台灣無線區域網路代工大廠</t>
  </si>
  <si>
    <t>富宇建設集團成員之一，針對竹科及中科週邊進行開發</t>
  </si>
  <si>
    <t>台灣光收發模組封裝及製造廠</t>
  </si>
  <si>
    <t>全球最大LNB用板製造商</t>
  </si>
  <si>
    <t>抗癌植物新藥研發公司</t>
  </si>
  <si>
    <t>主要從事消費性電子零件的模組沖壓廠</t>
  </si>
  <si>
    <t>台灣電腦週邊及聲學元件製造大廠，並跨入車電領域</t>
  </si>
  <si>
    <t>從事博奕機台、工業電腦、航太零組件等業務</t>
  </si>
  <si>
    <t>華邦旗下整合元件製造(IDM)廠，提供IC設計與製造服務</t>
  </si>
  <si>
    <t>MOSFET及類比IC之設計和生產商</t>
  </si>
  <si>
    <t>馬來西亞鍵盤週邊及生質燃料生產企業</t>
  </si>
  <si>
    <t>泰國台商最大印刷電路板公司</t>
  </si>
  <si>
    <t>由燦坤集團分割之小家電製造業</t>
  </si>
  <si>
    <t>台灣鋰電池模組之生產商</t>
  </si>
  <si>
    <t>新纖轉投資的聚光片廠</t>
  </si>
  <si>
    <t>廣運轉投資之太陽能電池廠</t>
  </si>
  <si>
    <t>台灣導光板大廠</t>
  </si>
  <si>
    <t>全球前十大EMS廠之一</t>
  </si>
  <si>
    <t>台灣第二大FCCL廠商</t>
  </si>
  <si>
    <t>台灣TFT框架、背板等零組件沖壓廠</t>
  </si>
  <si>
    <t>汽車零組件及聲學元件製造商</t>
  </si>
  <si>
    <t>台灣知名休閒遊戲運營商</t>
  </si>
  <si>
    <t>台灣太陽能發電系統安裝廠商</t>
  </si>
  <si>
    <t>台灣鋼鐵集團旗下不鏽鋼、特殊鋼通路商</t>
  </si>
  <si>
    <t>台灣電腦系統相關IC供應商</t>
  </si>
  <si>
    <t>凌陽轉投資的消費性IC廠</t>
  </si>
  <si>
    <t>緯創旗下，台灣大型資訊委外服務廠商</t>
  </si>
  <si>
    <t>泛鴻海集團LED磊晶廠</t>
  </si>
  <si>
    <t>鴻海轉投資的全球第一大PCB廠</t>
  </si>
  <si>
    <t>台灣第二大偏光板供應商</t>
  </si>
  <si>
    <t>產品涵蓋小至大尺寸顯示器驅動IC設計公司</t>
  </si>
  <si>
    <t>專攻高速訊號傳輸介面及顯示晶片廠商</t>
  </si>
  <si>
    <t>全球知名DRAM模組廠</t>
  </si>
  <si>
    <t>台灣採用矽及砷化鎵技術的RF射頻前端IC廠</t>
  </si>
  <si>
    <t>以MBE技術製造III-V族磊晶廠</t>
  </si>
  <si>
    <t>以自有品牌行銷歐美之LED燈具商</t>
  </si>
  <si>
    <t>矽創轉投資之記憶體產品廠</t>
  </si>
  <si>
    <t>全球前三大接觸式CIS影像感測器業者</t>
  </si>
  <si>
    <t>台灣光學鏡片及鏡頭機構組裝供應商</t>
  </si>
  <si>
    <t>光收發模組封裝及代工廠商</t>
  </si>
  <si>
    <t>台灣光收發模組一貫廠</t>
  </si>
  <si>
    <t>榮化轉投資的電解銅箔廠</t>
  </si>
  <si>
    <t>全球III-V族專業晶圓代工廠</t>
  </si>
  <si>
    <t>台灣知名遊戲開發商</t>
  </si>
  <si>
    <t>工業用高亮度面板專業廠商</t>
  </si>
  <si>
    <t>全球前三大筆電樞紐製造商</t>
  </si>
  <si>
    <t>全球最大鋼鐵螺帽製造商</t>
  </si>
  <si>
    <t>全球前十大合金棒鋼廠</t>
  </si>
  <si>
    <t>台鋼集團旗下螺絲大廠</t>
  </si>
  <si>
    <t>台灣超潔淨電解拋光不銹鋼管（EP管）領導廠商</t>
  </si>
  <si>
    <t>不鏽鋼板裁剪及分條加工廠</t>
  </si>
  <si>
    <t>全球知名不鏽鋼螺絲製造廠</t>
  </si>
  <si>
    <t>台灣規模最大鋼線鋼纜廠之一</t>
  </si>
  <si>
    <t>以證券金融服務為主的系統整合商</t>
  </si>
  <si>
    <t>台灣影像處理軟體商</t>
  </si>
  <si>
    <t>全球知名多媒體影音軟體公司</t>
  </si>
  <si>
    <t>廢水及廢棄物處理工程商</t>
  </si>
  <si>
    <t>推案集中於台中地區之建商</t>
  </si>
  <si>
    <t>中鼎旗下石化、煉油廠、交通機電等資訊系統工程SI廠</t>
  </si>
  <si>
    <t>證券金融相關解決方案系統整合廠商</t>
  </si>
  <si>
    <t>台灣手寫辨識軟硬體廠商</t>
  </si>
  <si>
    <t>以知識管理為主的系統整合廠</t>
  </si>
  <si>
    <t>全球知名NB薄膜觸控開關製造商</t>
  </si>
  <si>
    <t>台灣觸控面板廠，主要聚焦於軍、工控等市場</t>
  </si>
  <si>
    <t>功率放大器及低雜訊放大器微波元件製造商</t>
  </si>
  <si>
    <t>行動裝置散熱及機構件廠商</t>
  </si>
  <si>
    <t>全球最大影音揚聲器OEM製造商</t>
  </si>
  <si>
    <t>台灣磷酸鐵鋰電池正極材料廠商</t>
  </si>
  <si>
    <t>國內專業磁性被動元件製造廠</t>
  </si>
  <si>
    <t>主要從事LED二次光學透鏡之研發、製造及生產</t>
  </si>
  <si>
    <t>友達為大股東之光電特用化學材料供應商</t>
  </si>
  <si>
    <t>凌陽旗下MCU與網路攝影機晶片廠</t>
  </si>
  <si>
    <t>鴻海轉投資的機構件廠</t>
  </si>
  <si>
    <t>LED產品主要應用於高端消費及車燈市場</t>
  </si>
  <si>
    <t>PMOLED出貨量居全球第二大</t>
  </si>
  <si>
    <t>以DIY類無線居家安控產品為主之數位家庭整合系統商</t>
  </si>
  <si>
    <t>台灣電子金融交易終端機(POS)製造商</t>
  </si>
  <si>
    <t>台灣最大體感遊戲設備商</t>
  </si>
  <si>
    <t>華碩旗下高速傳輸介面之控制IC設計廠</t>
  </si>
  <si>
    <t>台灣專注於無線通訊射頻(RF)晶片廠</t>
  </si>
  <si>
    <t>全球遠端伺服器管理晶片龍頭</t>
  </si>
  <si>
    <t>奐鑫集團旗下嬰幼童產品及機車零組件廠</t>
  </si>
  <si>
    <t>台灣知名交友社群媒體服務商</t>
  </si>
  <si>
    <t>台灣智慧家電廠，經營HERAN品牌</t>
  </si>
  <si>
    <t>客製化精密金屬機構件供應商</t>
  </si>
  <si>
    <t>台灣功率單體及光電導線架供應商</t>
  </si>
  <si>
    <t>電商平台包含寶物、房屋、汽車交易及人力資源</t>
  </si>
  <si>
    <t>越南主要汽機車零件供應商，跨足醫療器材零件</t>
  </si>
  <si>
    <t>台灣專攻工業用嵌入式儲存裝置供應商</t>
  </si>
  <si>
    <t>台灣印刷電路板與自行車燈具業者</t>
  </si>
  <si>
    <t>VOCs揮發性有機廢氣防治處理設備工程服務商</t>
  </si>
  <si>
    <t>華碩轉投資的功率元件設計公司</t>
  </si>
  <si>
    <t>台灣第一家IC設計廠商，現專注影像擷取錄影之單晶片開發</t>
  </si>
  <si>
    <t>全球最大的鏈條製造商</t>
  </si>
  <si>
    <t>台灣知名TPMS及車電零件廠</t>
  </si>
  <si>
    <t>金融系統整合廠</t>
  </si>
  <si>
    <t>台灣最大眼鏡通路商</t>
  </si>
  <si>
    <t>上曜集團旗下，轉型多元化業務經營</t>
  </si>
  <si>
    <t>各尺寸液晶顯示器模組整合加工與銷售</t>
  </si>
  <si>
    <t>台灣服飾電商業者</t>
  </si>
  <si>
    <t>仰德集團旗下之建設、飯店業者</t>
  </si>
  <si>
    <t>台灣塑膠膜電容器供應商</t>
  </si>
  <si>
    <t>台灣電子領域玻纖布製造廠並跨足工業用領域</t>
  </si>
  <si>
    <t>威盛轉投資之邏輯IC及CPU測試廠商</t>
  </si>
  <si>
    <t>全方位電源整合控制系統製造商</t>
  </si>
  <si>
    <t>台積電轉投資之晶圓代工廠</t>
  </si>
  <si>
    <t>主要從事GPS智慧手錶、模組與軌跡紀錄器</t>
  </si>
  <si>
    <t>有線、無線寬頻網路、工業電腦製造商</t>
  </si>
  <si>
    <t>多層電路板供應商</t>
  </si>
  <si>
    <t>經營電腦週邊及電子零組件之廠商</t>
  </si>
  <si>
    <t>以力麗哲園為品牌之飯店經營業者</t>
  </si>
  <si>
    <t>主要從事配電變壓器業務</t>
  </si>
  <si>
    <t>高階伺服器記憶體模組及板卡的代理商</t>
  </si>
  <si>
    <t>台灣寬頻及電信設備代工大廠</t>
  </si>
  <si>
    <t>3C、手工具機、汽車等應用之零組件廠</t>
  </si>
  <si>
    <t>醫藥生技通路商，並推出保健食品及跨入健檢業務</t>
  </si>
  <si>
    <t>金融與物流業系統整合、軟體服務之廠商</t>
  </si>
  <si>
    <t>大眾控轉投資系統整合廠</t>
  </si>
  <si>
    <t>台灣整流二極體大廠</t>
  </si>
  <si>
    <t>台灣PC外殼生產商</t>
  </si>
  <si>
    <t>所羅門子公司，液晶顯示模組與太陽能系統組件廠</t>
  </si>
  <si>
    <t>日本信越晶圓產品在台代理商</t>
  </si>
  <si>
    <t>為Konica Minolta代工多功能事務機</t>
  </si>
  <si>
    <t>生產少量多樣高層數利基型PCB為主</t>
  </si>
  <si>
    <t>台灣面板及晶圓檢測設備供應商</t>
  </si>
  <si>
    <t>主要經營特殊紡織品、高彈性發泡材料及電源供應器</t>
  </si>
  <si>
    <t>全球塑膠粒及PCR環保塑膠原料整合平台商</t>
  </si>
  <si>
    <t>從事不動產開發興建及不動產租賃業務</t>
  </si>
  <si>
    <t>台灣知名NB連接器及電子代工廠</t>
  </si>
  <si>
    <t>專業的連續沖壓模具及零件大廠</t>
  </si>
  <si>
    <t>LCD TV,印表機等消費性PCB廠</t>
  </si>
  <si>
    <t>偉訓轉投資之電腦、伺服器機殼廠</t>
  </si>
  <si>
    <t>LED驅動IC及光通訊IC設計公司</t>
  </si>
  <si>
    <t>全球前三大NB板與STB板廠之一</t>
  </si>
  <si>
    <t>為語音及多媒體IC設計專業廠商</t>
  </si>
  <si>
    <t>數位監控、影音串流設備商</t>
  </si>
  <si>
    <t>台灣專業電子級玻纖布廠</t>
  </si>
  <si>
    <t>台灣最大遊戲公司，橫跨研發、營運和通路行銷等業務</t>
  </si>
  <si>
    <t>主要經營「芝麻街」連鎖美語補習班及國高中補習服務</t>
  </si>
  <si>
    <t>台灣太陽能矽晶圓龍頭，並垂直整合太陽能產業鏈</t>
  </si>
  <si>
    <t>台灣安全監控系統廠商</t>
  </si>
  <si>
    <t>老牌消費性IC設計廠商</t>
  </si>
  <si>
    <t>台灣3C電線製造商</t>
  </si>
  <si>
    <t>台灣網路視訊安全監控系統專業代工廠</t>
  </si>
  <si>
    <t>全球知名POS刷卡機DMS廠</t>
  </si>
  <si>
    <t>感測、監測系統整合服務商</t>
  </si>
  <si>
    <t>台灣PCB鑽頭製造商</t>
  </si>
  <si>
    <t>高雄建商，以成屋銷售為主</t>
  </si>
  <si>
    <t>商辦大樓、高科技廠房及公共工程等為營業項目之營造商</t>
  </si>
  <si>
    <t>力麗集團旗下建商、環衛營造商</t>
  </si>
  <si>
    <t>以都市更新為主之建商</t>
  </si>
  <si>
    <t>建築統包工程服務商</t>
  </si>
  <si>
    <t>承攬各項公共、建築及土木工程之營造廠</t>
  </si>
  <si>
    <t>綜合營造及住宅大樓開發商</t>
  </si>
  <si>
    <t>台灣預拌混凝土製造加工廠</t>
  </si>
  <si>
    <t>台灣前十大營造廠</t>
  </si>
  <si>
    <t>以營建地產、休閒娛樂為核心的企業集團</t>
  </si>
  <si>
    <t>嘉義地區建商</t>
  </si>
  <si>
    <t>台中地區建商</t>
  </si>
  <si>
    <t>推案集中於新竹地區之建商</t>
  </si>
  <si>
    <t>台灣殯葬產業龍頭</t>
  </si>
  <si>
    <t>推案以中部地區為主之建商，並跨足觀光旅館經營</t>
  </si>
  <si>
    <t>主要於大台北地區推案的建商</t>
  </si>
  <si>
    <t>以廠辦及住宅開發案為主之建商</t>
  </si>
  <si>
    <t>以無塵室工程為主，並跨足機電系統整合服務廠商</t>
  </si>
  <si>
    <t>大陸不鏽鋼緊固件龍頭大廠</t>
  </si>
  <si>
    <t>亞洲知名金屬龍骨生產廠商</t>
  </si>
  <si>
    <t>大陸重慶地區預拌混凝土領導廠商</t>
  </si>
  <si>
    <t>主要承攬住宅及廠辦及相關工程</t>
  </si>
  <si>
    <t>承攬政府公共工程的統包公司</t>
  </si>
  <si>
    <t>台灣經營貨櫃集散站之業者</t>
  </si>
  <si>
    <t>從事內陸貨櫃運輸、裝卸及重機件運輸、吊裝業務之業者</t>
  </si>
  <si>
    <t>從事工業用不動產租賃業務</t>
  </si>
  <si>
    <t>一家控股公司，並經營海、陸、空聯運之自由貿易港區</t>
  </si>
  <si>
    <t>以輕型散裝船為主的散裝航運業者</t>
  </si>
  <si>
    <t>台灣空運及海運貨運承攬商</t>
  </si>
  <si>
    <t>台灣中部地區遊樂園、百貨及飯店業者</t>
  </si>
  <si>
    <t>位於台北中山區之5星級飯店</t>
  </si>
  <si>
    <t>老爺酒店集團旗下，位於台東知本之溫泉飯店</t>
  </si>
  <si>
    <t>台灣首家上市旅行社，提供國內外全方位旅遊產品</t>
  </si>
  <si>
    <t>總部位於台南之券商</t>
  </si>
  <si>
    <t>台灣租賃業龍頭公司</t>
  </si>
  <si>
    <t>唯一自大陸遷台復業的民營銀行</t>
  </si>
  <si>
    <t>台灣前三大之保險經紀公司</t>
  </si>
  <si>
    <t>具有國營背景的金控公司，金融資產規模排名前六大</t>
  </si>
  <si>
    <t>統一集團旗下貿易商，擁有自有品牌「開喜」系列茶飲</t>
  </si>
  <si>
    <t>台灣第二大連鎖便利商店</t>
  </si>
  <si>
    <t>台灣美妝及生活用品百貨龍頭</t>
  </si>
  <si>
    <t>高速公路休息站及海生館、小墾丁渡假村之經營業者</t>
  </si>
  <si>
    <t>代理FILA、Reebok品牌</t>
  </si>
  <si>
    <t>益航轉投資在大陸從事百貨零售之企業</t>
  </si>
  <si>
    <t>台灣證券經紀市佔排名前五大之獨立券商</t>
  </si>
  <si>
    <t>三商壽轉投資的中小型券商</t>
  </si>
  <si>
    <t>台灣綜合型證券商，其中期貨業務市占排名前十大</t>
  </si>
  <si>
    <t>以大台北地區為營運的區域型券商</t>
  </si>
  <si>
    <t>台灣一家綜合型券商</t>
  </si>
  <si>
    <t>台灣期貨龍頭企業，屬元大集團</t>
  </si>
  <si>
    <t>群益金融集團旗下的期貨公司，台灣市場排名前三大</t>
  </si>
  <si>
    <t>台灣小型綜合型上券商，以承銷及資產管理為重心</t>
  </si>
  <si>
    <t>台灣首批成立的保險經紀公司</t>
  </si>
  <si>
    <t>從事流行音樂商演、活動賽事舉辦等業務</t>
  </si>
  <si>
    <t>全球最大的CD Discman IC供應商</t>
  </si>
  <si>
    <t>儲存設備USB控制晶片設計專業大廠</t>
  </si>
  <si>
    <t>台灣CMOS sensor載板最大供應廠</t>
  </si>
  <si>
    <t>應用以可攜式電子產品為主之電源供應器廠</t>
  </si>
  <si>
    <t>集團橫跨半導體、資安、重電、遊戲、餐飲、電子支付等領域</t>
  </si>
  <si>
    <t>資訊應用軟硬體服務供應中介之加值型通路商</t>
  </si>
  <si>
    <t>歐美半導體零件的專業代理商</t>
  </si>
  <si>
    <t>電子材料之代理及加工廠商</t>
  </si>
  <si>
    <t>全球IT產品電源線材大廠</t>
  </si>
  <si>
    <t>台灣中小尺寸面板供應商，及觸控面板廠商</t>
  </si>
  <si>
    <t>PC機殼及伺服器組裝廠</t>
  </si>
  <si>
    <t>3C電腦周邊產品代理通路商</t>
  </si>
  <si>
    <t>友達旗下背光模組零組件供應商</t>
  </si>
  <si>
    <t>全球最大NB電池模組廠之一</t>
  </si>
  <si>
    <t>整廠工程之承攬、規劃、設計、施工服務廠商</t>
  </si>
  <si>
    <t>電腦軟硬體、OA產品及耗材代理商</t>
  </si>
  <si>
    <t>台灣最大熱導管供應商</t>
  </si>
  <si>
    <t>經營自動化物流系統及太陽能電池等業務</t>
  </si>
  <si>
    <t>電腦及通訊用之連接器製造商</t>
  </si>
  <si>
    <t>高階精密陶瓷基板之專業製造廠</t>
  </si>
  <si>
    <t>台灣唯一具備雷射印表機之碳粉匣及OPC感光鼓齒輪研發設計廠</t>
  </si>
  <si>
    <t>從事醫美事業的醫藥採購及管理顧問</t>
  </si>
  <si>
    <t>經營電腦週邊及高頻通訊為主的連接線廠</t>
  </si>
  <si>
    <t>主要經營極細銅軸線、天線、信號線等線材業者</t>
  </si>
  <si>
    <t>以主機板客戶為主的電源管理IC大廠</t>
  </si>
  <si>
    <t>台灣無塵室及機電系統整合服務等製造商</t>
  </si>
  <si>
    <t>以金融、資訊、媒體、半導體產業為主的系統整合商</t>
  </si>
  <si>
    <t>少量多樣的利基型PCB廠</t>
  </si>
  <si>
    <t>全球知名電子書閱讀器製造大廠</t>
  </si>
  <si>
    <t>代理知名美國片商DVD及BD在台發行之公司</t>
  </si>
  <si>
    <t>國內最具規模之手機及網通專業認證實驗室</t>
  </si>
  <si>
    <t>全球最大LCD驅動IC封裝及金凸塊供應商</t>
  </si>
  <si>
    <t>金融及公共事業SI廠</t>
  </si>
  <si>
    <t>以Power Color品牌行銷全球之繪圖顯示卡供應商</t>
  </si>
  <si>
    <t>台灣汽車複合材料供應商</t>
  </si>
  <si>
    <t>STB、LNB的ODM大廠</t>
  </si>
  <si>
    <t>台灣前三大軟板廠之一</t>
  </si>
  <si>
    <t>台灣大型的3C量販零售通路商</t>
  </si>
  <si>
    <t>台灣電感及電磁波干擾對策之專業廠商</t>
  </si>
  <si>
    <t>印刷電路板和磁性元件製造商</t>
  </si>
  <si>
    <t>3C用連接器生產廠</t>
  </si>
  <si>
    <t>專攻自動辨識系統的IPC廠</t>
  </si>
  <si>
    <t>台灣工業電腦及主機板廠商</t>
  </si>
  <si>
    <t>電信系統整合大廠，並跨足智慧城控與交通機電業務</t>
  </si>
  <si>
    <t>台灣LED照明元件及模組廠</t>
  </si>
  <si>
    <t>主要經營「浪LIVE」直播平台</t>
  </si>
  <si>
    <t>台灣工業電腦大廠</t>
  </si>
  <si>
    <t>專為Avago及Osram代工之LED封裝廠</t>
  </si>
  <si>
    <t>從事數據預付卡及移工金流服務業務</t>
  </si>
  <si>
    <t>大城建設入主的中部不動產開發商</t>
  </si>
  <si>
    <t>台灣三大石英元件廠之一</t>
  </si>
  <si>
    <t>立隆電旗下的被動元件上游鋁箔製造廠</t>
  </si>
  <si>
    <t>全球最大背光模組(BLU)廠</t>
  </si>
  <si>
    <t>推案集中於林口、竹北、高雄等地，近年業務拓展至美國西雅圖</t>
  </si>
  <si>
    <t>海外以菲律賓為主，從事能源工程相關業務</t>
  </si>
  <si>
    <t>台灣遊戲軟體開發與營運知名企業</t>
  </si>
  <si>
    <t>台灣6吋及8吋矽晶圓製造商</t>
  </si>
  <si>
    <t>台灣政務相關應用軟體業者</t>
  </si>
  <si>
    <t>新北市最大有線電視公司</t>
  </si>
  <si>
    <t>生產各類應用連接器</t>
  </si>
  <si>
    <t>推案以台鐵、高鐵及捷運沿線為主之建商</t>
  </si>
  <si>
    <t>半導體及被動元件設備領導廠商</t>
  </si>
  <si>
    <t>廣達集團旗下的硬碟產品代工廠</t>
  </si>
  <si>
    <t>國內專業的電子零組件經銷通路商</t>
  </si>
  <si>
    <t>主要生產網通、醫療、車用等市場應用的線材供應商</t>
  </si>
  <si>
    <t>瀚宇博轉投資印刷電路板暨組裝代工廠</t>
  </si>
  <si>
    <t>程控儀錶與電子材料通路商</t>
  </si>
  <si>
    <t>台灣印刷電路板製造業者</t>
  </si>
  <si>
    <t>台灣連鎖品牌家具之零售通路龍頭</t>
  </si>
  <si>
    <t>專注於設備工程及耗材代理的廠商</t>
  </si>
  <si>
    <t>國內連接器及線束廠</t>
  </si>
  <si>
    <t>主打首購族市場的不動產開發公司</t>
  </si>
  <si>
    <t>專營基督徒塔位銷售及殯葬服務</t>
  </si>
  <si>
    <t>音訊及小家電ODM大廠</t>
  </si>
  <si>
    <t>全球MCU大廠</t>
  </si>
  <si>
    <t>台灣以PC高階應用為主之交換式電源供應器廠商</t>
  </si>
  <si>
    <t>國內利基型被動元件大廠</t>
  </si>
  <si>
    <t>專業連接器及連接線廠商</t>
  </si>
  <si>
    <t>台灣最大、全球前三大POS專業代工廠</t>
  </si>
  <si>
    <t>主/被動元件設備及材料供應商</t>
  </si>
  <si>
    <t>台灣最大製程設備真空元件供應商</t>
  </si>
  <si>
    <t>台灣光學鏡片、鏡頭製造商</t>
  </si>
  <si>
    <t>台灣中小型的多層PCB廠</t>
  </si>
  <si>
    <t>主力開發新竹地區的建商</t>
  </si>
  <si>
    <t>全球前十大銅箔基板廠之一</t>
  </si>
  <si>
    <t>金融服務、科技整合及加值服務系統業者</t>
  </si>
  <si>
    <t>專業的自動化設備零組件、光電製程之工業製造商</t>
  </si>
  <si>
    <t>以DrayTek自有品牌行銷寬頻接取網通設備廠商</t>
  </si>
  <si>
    <t>台灣第一家探針及探針式連接器製造廠</t>
  </si>
  <si>
    <t>專注通訊網路系統整合服務與半導體/LED設備解決方案領域</t>
  </si>
  <si>
    <t>以台中為核心擴展至全省跨區經營的建商</t>
  </si>
  <si>
    <t>主要生產區域網路線材，並延伸至終端產品生產廠商</t>
  </si>
  <si>
    <t>電子商務系統整合廠商</t>
  </si>
  <si>
    <t>住宅及大樓開發商</t>
  </si>
  <si>
    <t>全球前三大的非記憶體探針卡製造商</t>
  </si>
  <si>
    <t>全球第二大PPTC保護元件大廠</t>
  </si>
  <si>
    <t>機車用行車紀錄器及投影機廠商</t>
  </si>
  <si>
    <t>專注於LED照明市場之封裝業者</t>
  </si>
  <si>
    <t>日Macnica集團旗下電子通路大廠</t>
  </si>
  <si>
    <t>台灣底片掃瞄器及生物研究影像設備製造廠</t>
  </si>
  <si>
    <t>台灣消費性IC韌體設計領導廠商</t>
  </si>
  <si>
    <t>日本電產轉投資之散熱模組製造商</t>
  </si>
  <si>
    <t>NB及IA產品的BIOS廠商</t>
  </si>
  <si>
    <t>USB控制IC設計廠商，並切入MEMS領域</t>
  </si>
  <si>
    <t>經營自動化設備及PCB微型鑽頭的公司</t>
  </si>
  <si>
    <t>車用鎂合金零件製造廠</t>
  </si>
  <si>
    <t>台灣從事基因檢測及資訊安全服務公司</t>
  </si>
  <si>
    <t>全球前三大音效晶片設計廠商</t>
  </si>
  <si>
    <t>全球前五大封測廠</t>
  </si>
  <si>
    <t>專注協助企業數位服務與轉型領域</t>
  </si>
  <si>
    <t>無線網路通訊產品代工廠</t>
  </si>
  <si>
    <t>中草藥生產及經營觀光工廠之廠商</t>
  </si>
  <si>
    <t>全球第二大鍵盤控制IC設計供應商</t>
  </si>
  <si>
    <t>台灣太陽能電池模組大廠</t>
  </si>
  <si>
    <t>專攻網路安全設備廠商</t>
  </si>
  <si>
    <t>中小尺寸背光模組及LED燈條生產廠商</t>
  </si>
  <si>
    <t>台鋼集團旗下專業鋼筋加工與配送通路廠</t>
  </si>
  <si>
    <t>RF及混合IC專業測試廠商</t>
  </si>
  <si>
    <t>主要代理電磁波防制元件和電源相關元件</t>
  </si>
  <si>
    <t>專業半導體及光電產品切割、研磨、挑揀、測試代工廠</t>
  </si>
  <si>
    <t>以PLANET品牌行銷的網通設備廠</t>
  </si>
  <si>
    <t>入主德士通，以雙北及基隆地區為主的營建公司</t>
  </si>
  <si>
    <t>記憶體元件代理及保健食品銷售商</t>
  </si>
  <si>
    <t>台灣專業SMT加工及組裝測試廠商</t>
  </si>
  <si>
    <t>全球前十大軟板廠之一</t>
  </si>
  <si>
    <t>半導體電子零組件代理及韌體服務</t>
  </si>
  <si>
    <t>台灣陶瓷基板製造龍頭</t>
  </si>
  <si>
    <t>3C、手持裝置、PC、STB用連接器生產廠</t>
  </si>
  <si>
    <t>知名散熱風扇大廠</t>
  </si>
  <si>
    <t>專注於電腦機殼與電源供應器的廠商</t>
  </si>
  <si>
    <t>全球知名KVM製造商</t>
  </si>
  <si>
    <t>全球知名光電產品之SMT代工廠</t>
  </si>
  <si>
    <t>兩岸最大汽車端子製造商</t>
  </si>
  <si>
    <t>台灣知名家電與3C通路賣場</t>
  </si>
  <si>
    <t>金仁寶集團旗下電源供應器廠</t>
  </si>
  <si>
    <t>鍵盤導電薄膜與車載鏡頭製造商</t>
  </si>
  <si>
    <t>電子保護元件及天線產品之領導廠商</t>
  </si>
  <si>
    <t>緯創轉投資無線、衛星通訊產品大廠</t>
  </si>
  <si>
    <t>全球知名電源線及充電器轉接頭製造商</t>
  </si>
  <si>
    <t>台灣老牌電源管理IC業者</t>
  </si>
  <si>
    <t>專注生產工業用變壓器產品之廠商</t>
  </si>
  <si>
    <t>主要經營公職補習「志光」及升學補習「超級考試王」</t>
  </si>
  <si>
    <t>台灣光電玻璃薄化加工大廠</t>
  </si>
  <si>
    <t>台灣UPS及PV Inverter之ODM製造廠商</t>
  </si>
  <si>
    <t>台灣首家靜電放電防護IC設計公司</t>
  </si>
  <si>
    <t>台灣前三大PC電源供應器廠</t>
  </si>
  <si>
    <t>鴻海轉投資之工業電腦廠</t>
  </si>
  <si>
    <t>大陸電源管理晶片大廠</t>
  </si>
  <si>
    <t>台灣網通資安設備龍頭大廠</t>
  </si>
  <si>
    <t>台灣RFID Tag製造商</t>
  </si>
  <si>
    <t>各種應用之訊號連接器及傳輸線製造商</t>
  </si>
  <si>
    <t>台灣網路視訊監控系統商</t>
  </si>
  <si>
    <t>台灣NVM MTP IP供應商</t>
  </si>
  <si>
    <t>深耕面板製程設備，並跨足半導體及動力電池設備之廠商</t>
  </si>
  <si>
    <t>台灣光通訊元件濾光片廠商</t>
  </si>
  <si>
    <t>美妝保養品代工廠商</t>
  </si>
  <si>
    <t>專業之電感供應商</t>
  </si>
  <si>
    <t>茂達旗下的功率半導體元件公司</t>
  </si>
  <si>
    <t>主要為PCB相關之自動化設備供應商</t>
  </si>
  <si>
    <t>廣積旗下博奕機台兼儲能系統公司</t>
  </si>
  <si>
    <t>台灣光通訊元件製造商</t>
  </si>
  <si>
    <t>台灣太陽能模組龍頭廠</t>
  </si>
  <si>
    <t>罕見真性紅血球增生症藥物研發廠商</t>
  </si>
  <si>
    <t>全球前三大固態電容廠之一</t>
  </si>
  <si>
    <t>鴻海集團轉投資系統模組封裝廠</t>
  </si>
  <si>
    <t>鴻海集團旗下觸控面板模組廠</t>
  </si>
  <si>
    <t>台灣指紋辨識晶片龍頭</t>
  </si>
  <si>
    <t>台灣唯一由本土有線電視業者成立的多系統經營者</t>
  </si>
  <si>
    <t>以自有品牌「ATrack」行銷衛星定位監控系統廠商</t>
  </si>
  <si>
    <t>台灣連鎖藥局龍頭</t>
  </si>
  <si>
    <t>無線網路設備廠商</t>
  </si>
  <si>
    <t>台灣最大CDMO代工廠，且為利基學名藥研發公司</t>
  </si>
  <si>
    <t>主要代理MCU及電子鎖廠商</t>
  </si>
  <si>
    <t>台灣太陽能電池模組製造商</t>
  </si>
  <si>
    <t>智冠、宇峻轉投資的網頁及手機遊戲廠</t>
  </si>
  <si>
    <t>金士頓轉投資之快閃記憶體控制IC設計廠商</t>
  </si>
  <si>
    <t>仲琦旗下電信寬頻網路系統整合規劃廠商</t>
  </si>
  <si>
    <t>全球第三大、台灣最大的矽晶圓廠商，從中美晶分割成立</t>
  </si>
  <si>
    <t>和碩集團旗下隱形眼鏡公司</t>
  </si>
  <si>
    <t>小分子抗癌新藥研發廠</t>
  </si>
  <si>
    <t>新唐轉投資的語音控制IC及MCU設計公司</t>
  </si>
  <si>
    <t>代理藥品及檢驗試劑，並開發解毒劑之公司</t>
  </si>
  <si>
    <t>台灣光學塑膠鏡片、鏡頭及模組製造商</t>
  </si>
  <si>
    <t>內視鏡、心導管及手術用侵入性設備研發廠商</t>
  </si>
  <si>
    <t>亞洲最大的水針不織布廠商之一</t>
  </si>
  <si>
    <t>台灣最大的民營輕油裂解廠</t>
  </si>
  <si>
    <t>塗佈貼合加工及特用化學原料供應商</t>
  </si>
  <si>
    <t>台灣第二大農藥及全球第三大地工膜廠商</t>
  </si>
  <si>
    <t>全球前三大自黏便條紙商、知名造紙化學品廠</t>
  </si>
  <si>
    <t>中華電信旗下晶圓測試介面板廠</t>
  </si>
  <si>
    <t>專業影音訊號延長器、分配器及處理器廠商</t>
  </si>
  <si>
    <t>全球IC測試座龍頭</t>
  </si>
  <si>
    <t>中華電旗下台灣最大圖資公司</t>
  </si>
  <si>
    <t>台灣第一家光學鏡片製造廠</t>
  </si>
  <si>
    <t>台灣第一大醫美品牌DR.WU</t>
  </si>
  <si>
    <t>全球前三大專業功率半導體封測企業</t>
  </si>
  <si>
    <t>聯發科旗下無線通訊與固網通訊之晶片設計公司</t>
  </si>
  <si>
    <t>眼科診斷型儀器研發及組裝廠商</t>
  </si>
  <si>
    <t>主要生產熱插拔式及固定式光收發模組</t>
  </si>
  <si>
    <t>從事行動記憶體IC設計及IP設計的公司</t>
  </si>
  <si>
    <t>半導體前段製程設備及零件供應商</t>
  </si>
  <si>
    <t>聯發科旗下嵌入式微處理器核心IP設計公司</t>
  </si>
  <si>
    <t>晟德旗下新藥研發公司</t>
  </si>
  <si>
    <t>國內最大的太陽能精密網版廠</t>
  </si>
  <si>
    <t>免疫、癌症等領域生物相似藥及新藥研發</t>
  </si>
  <si>
    <t>台灣手機遊戲開發及代理商</t>
  </si>
  <si>
    <t>正文轉投資的無線通訊模組廠</t>
  </si>
  <si>
    <t>專注於疫苗及生物製劑開發的生技新藥公司</t>
  </si>
  <si>
    <t>長華電材旗下之封測導線架大廠</t>
  </si>
  <si>
    <t>長華轉投資之面板驅動IC用高階軟性基板廠</t>
  </si>
  <si>
    <t>佳世達轉投資專業監控攝影機製造商</t>
  </si>
  <si>
    <t>以穿載式應用為主的鋰電池廠商</t>
  </si>
  <si>
    <t>台灣影音安控產品廠商</t>
  </si>
  <si>
    <t>中華電轉投資之台灣最大IDC機房營運商</t>
  </si>
  <si>
    <t>全球前三大矽晶調諧器晶片供應商</t>
  </si>
  <si>
    <t>研揚轉投資醫療用工業電腦公司</t>
  </si>
  <si>
    <t>以嵌入式系統為主之工業電腦廠商</t>
  </si>
  <si>
    <t>二極體及橋式整流器製造商</t>
  </si>
  <si>
    <t>專注自有品牌美容保養品銷售及醫美服務</t>
  </si>
  <si>
    <t>新劑型配方新藥研發廠</t>
  </si>
  <si>
    <t>豐藝轉投資工業電腦及醫療應用顯示器廠商</t>
  </si>
  <si>
    <t>亞洲唯一具有微生物醱酵技術的飼料廠商</t>
  </si>
  <si>
    <t>華碩、廣積轉投資工業電腦廠</t>
  </si>
  <si>
    <t>亞洲最大電弧爐集塵灰之鋅資源回收廠</t>
  </si>
  <si>
    <t>永豐餘旗下合成乳膠廠，全球前7大NBR乳膠廠</t>
  </si>
  <si>
    <t>專業鋼珠滑軌之製造廠商</t>
  </si>
  <si>
    <t>全球前三大TPU產品生產商</t>
  </si>
  <si>
    <t>台灣生技藥品委託開發生產服務廠商</t>
  </si>
  <si>
    <t>台灣金融支付加解密解決方案最大供應商</t>
  </si>
  <si>
    <t>電競PC散熱風扇供應商</t>
  </si>
  <si>
    <t>和泰旗下車輛融資及租賃公司</t>
  </si>
  <si>
    <t>專業信用卡製卡廠商</t>
  </si>
  <si>
    <t>從事國內外演唱會、藝文活動之主辦與代理</t>
  </si>
  <si>
    <t>一詮轉投資之LED陶瓷基板廠</t>
  </si>
  <si>
    <t>創新數位生物條碼技術大廠</t>
  </si>
  <si>
    <t>台灣塑膠射出機領導廠商</t>
  </si>
  <si>
    <t>全球AM車燈龍頭企業</t>
  </si>
  <si>
    <t>全球專業的磨床工具機廠商</t>
  </si>
  <si>
    <t>中日合資工具機生產廠商，以CNC車床為主</t>
  </si>
  <si>
    <t>人工水晶體及其植入系統製造商</t>
  </si>
  <si>
    <t>聖暉旗下，經營半導體廠務設備製造</t>
  </si>
  <si>
    <t>中華電信轉投資，資訊系統建置與整合服務公司</t>
  </si>
  <si>
    <t>台灣基因檢測產業領導廠商</t>
  </si>
  <si>
    <t>馬來西亞前五大木製寢室傢俱公司</t>
  </si>
  <si>
    <t>聚焦腫瘤精準治療之抗癌新藥公司</t>
  </si>
  <si>
    <t>特殊學名藥與新藥研發廠</t>
  </si>
  <si>
    <t>從事工業用水與廢水處理之統包工程</t>
  </si>
  <si>
    <t>台灣最大的娛樂影音活動製作公司</t>
  </si>
  <si>
    <t>泰國家飾鑄件大廠</t>
  </si>
  <si>
    <t>專攻影像醫學設備代理商，主要代理GE醫學設備</t>
  </si>
  <si>
    <t>均豪旗下，從事半導體封裝設備的製造</t>
  </si>
  <si>
    <t>大陸水處理環保設備與技術服務綜合服務商</t>
  </si>
  <si>
    <t>台灣PPTC自復式保險絲製造商</t>
  </si>
  <si>
    <t>主攻高速傳輸的矽智材廠商</t>
  </si>
  <si>
    <t>主要從事泡沫式人工腦膜研發</t>
  </si>
  <si>
    <t>分離式半導體元件廠</t>
  </si>
  <si>
    <t>專業的被動元件自動化生產設備商</t>
  </si>
  <si>
    <t>主要從事木製板材之製造商</t>
  </si>
  <si>
    <t>小分子新藥研發廠</t>
  </si>
  <si>
    <t>電路板外觀檢測領域知名企業</t>
  </si>
  <si>
    <t>台灣第一家獲得生物晶片檢測雙認證之公司</t>
  </si>
  <si>
    <t>台灣知名實驗鼠繁殖中心</t>
  </si>
  <si>
    <t>全球最大PCB塗佈烘烤設備廠商</t>
  </si>
  <si>
    <t>銷售以面部類為主的大陸美妝品牌公司</t>
  </si>
  <si>
    <t>高科技廠務工程及製程設備領域之專業廠商</t>
  </si>
  <si>
    <t>鴻海集團轉投資的光學鏡片模具廠</t>
  </si>
  <si>
    <t>緯創轉投資之大型雲端資料中心硬體供應商</t>
  </si>
  <si>
    <t>全球最大之高爾夫球桿頭製造商</t>
  </si>
  <si>
    <t>專業烘培器具製造商</t>
  </si>
  <si>
    <t>於大陸生產的台資銅箔基板廠</t>
  </si>
  <si>
    <t>仁寶轉投資之Cable CPE廠商</t>
  </si>
  <si>
    <t>台灣MEMS麥克風晶片龍頭</t>
  </si>
  <si>
    <t>智能交通車載電腦系統製造商</t>
  </si>
  <si>
    <t>台灣IC測試設備材料供應商</t>
  </si>
  <si>
    <t>安國旗下的多媒體視訊轉換控制晶片廠</t>
  </si>
  <si>
    <t>台灣雲端託管服務龍頭廠商</t>
  </si>
  <si>
    <t>宏碁旗下資訊安全管理服務廠</t>
  </si>
  <si>
    <t>高科技廠房無塵室統包及節能工程服務商</t>
  </si>
  <si>
    <t>一體化太陽光電發電系統服務商</t>
  </si>
  <si>
    <t>茂迪轉投資功率半導體元件設計公司</t>
  </si>
  <si>
    <t>凌陽旗下影像及視訊處理IC設計公司</t>
  </si>
  <si>
    <t>東元旗下ERP整合規劃廠</t>
  </si>
  <si>
    <t>高精細金屬遮罩、微波及半導體零件生產商</t>
  </si>
  <si>
    <t>銷售以面膜為主的美妝品牌公司</t>
  </si>
  <si>
    <t>全球最大LED點測分選設備商</t>
  </si>
  <si>
    <t>台灣從事嬰兒監控、車用監控及安防視頻網路監控IC廠</t>
  </si>
  <si>
    <t>專注於細胞療法新藥研發</t>
  </si>
  <si>
    <t>嘉澤轉投資之高速連接線器廠商</t>
  </si>
  <si>
    <t>台灣散熱風扇微控制器龍頭廠</t>
  </si>
  <si>
    <t>華碩轉投資的電源管理IC設計公司</t>
  </si>
  <si>
    <t>台灣霍爾IC及電源管理晶片供應商</t>
  </si>
  <si>
    <t>主要為國內運輸機構及公家機關提供清潔、機電及保全服務</t>
  </si>
  <si>
    <t>汽車電裝配備製造廠</t>
  </si>
  <si>
    <t>化學藥品供應系統的領導商</t>
  </si>
  <si>
    <t>全球知名的銅箔基板高階含浸設備製造商</t>
  </si>
  <si>
    <t>商用洗衣設備與家電產品代理商</t>
  </si>
  <si>
    <t>微創手術耗材及器械製造商</t>
  </si>
  <si>
    <t>矽創旗下以感測器為主的IC設計公司</t>
  </si>
  <si>
    <t>晟德旗下生物性骨材研發廠</t>
  </si>
  <si>
    <t>半導體類比暨混合訊號IC測試設備知名廠商</t>
  </si>
  <si>
    <t>半導體智能化系統整合廠</t>
  </si>
  <si>
    <t>台灣知名虛實融合(OMO)新零售服務商</t>
  </si>
  <si>
    <t>光學鍍膜及半導體鍍膜公司</t>
  </si>
  <si>
    <t>音樂娛樂或電競用耳機製造商</t>
  </si>
  <si>
    <t>宏碁旗下IT規劃整合及服務廠</t>
  </si>
  <si>
    <t>企業e化應用軟體開發與服務廠</t>
  </si>
  <si>
    <t>台灣民營造船業者</t>
  </si>
  <si>
    <t>主要從事建築室內設計及裝潢裝修工程</t>
  </si>
  <si>
    <t>威盛旗下USB高速傳輸控制晶片廠</t>
  </si>
  <si>
    <t>華航旗下的廉價航空公司</t>
  </si>
  <si>
    <t>國內知名的EMC一站式服務商</t>
  </si>
  <si>
    <t>以二類、三類醫療器材及零組件研究開發與設計代工廠</t>
  </si>
  <si>
    <t>歐買尬旗下第三方支付平台</t>
  </si>
  <si>
    <t>鐿鈦旗下脊椎融合手術產品供應商</t>
  </si>
  <si>
    <t>足球鞋代工製造龍頭大廠</t>
  </si>
  <si>
    <t>台灣第二大3C電子通路代理商</t>
  </si>
  <si>
    <t>新普轉投資之鋰電池模組製造商</t>
  </si>
  <si>
    <t>明基材轉投資，為亞洲矽水膠隱形眼鏡代工龍頭</t>
  </si>
  <si>
    <t>開發治療鴉片類成癮症及難治型憂鬱症之長效藥物</t>
  </si>
  <si>
    <t>國內晶圓製程AMC防治設備龍頭</t>
  </si>
  <si>
    <t>台積電旗下影像感測器後段製程生產企業</t>
  </si>
  <si>
    <t>台灣家庭用紙龍頭製造商，為永豐餘旗下子公司</t>
  </si>
  <si>
    <t>CAE、CPC導入暨顧問諮詢服務廠</t>
  </si>
  <si>
    <t>達方轉投資的天線、壓電陶瓷元件、電路保護元件廠</t>
  </si>
  <si>
    <t>異體脂肪幹細胞新藥研發廠</t>
  </si>
  <si>
    <t>醫療影像診斷系統解決方案供應商</t>
  </si>
  <si>
    <t>台灣一家電源管理IC供應商</t>
  </si>
  <si>
    <t>中鼎集團旗下，台灣知名廢棄物處理、焚化爐營運商</t>
  </si>
  <si>
    <t>台灣自行車OEM/ODM公司</t>
  </si>
  <si>
    <t>全球精密軸承製造領導商之一</t>
  </si>
  <si>
    <t>室內傢俱研發生產銷售商</t>
  </si>
  <si>
    <t>宏碁旗下，企業數位轉型服務供應商</t>
  </si>
  <si>
    <t>主要從事變壓器及電感器等磁性元件製造</t>
  </si>
  <si>
    <t>半導體先進製程關鍵耗材供應商</t>
  </si>
  <si>
    <t>精密零組件整合及半導體關鍵零組件製造商</t>
  </si>
  <si>
    <t>半導體材料分析服務龍頭</t>
  </si>
  <si>
    <t>均溫板等散熱零組件及模組生產商</t>
  </si>
  <si>
    <t>被動元件貼片電阻製造商</t>
  </si>
  <si>
    <t>台灣軟板及連接線組製造商</t>
  </si>
  <si>
    <t>台耀旗下眼科、腫瘤和抗感染藥研發廠</t>
  </si>
  <si>
    <t>電子設備及電子產品的測試技術服務商</t>
  </si>
  <si>
    <t>電腦分析輔助診斷系統供應商</t>
  </si>
  <si>
    <t>高階工業閥門製造商</t>
  </si>
  <si>
    <t>以「丁丁藥局」為品牌之連鎖藥妝及藥局通路業者</t>
  </si>
  <si>
    <t>台灣保健食品原料製造商</t>
  </si>
  <si>
    <t>台灣數位手工具領導者</t>
  </si>
  <si>
    <t>台數科轉投資衛星電視台、節目製作、電視購物公司</t>
  </si>
  <si>
    <t>台灣精密光學鏡片模具大廠</t>
  </si>
  <si>
    <t>經營X光平板感測器產品</t>
  </si>
  <si>
    <t>台灣領先的電感器製造商之一</t>
  </si>
  <si>
    <t>永豐餘旗下RFID標籤ODM廠</t>
  </si>
  <si>
    <t>金融業數位轉型解決方案供應商</t>
  </si>
  <si>
    <t>再生能源一站式整合服務商</t>
  </si>
  <si>
    <t>台灣專業零售業一站式解決方案提供商</t>
  </si>
  <si>
    <t>聚焦式超音波及治療導引追蹤系統研發廠</t>
  </si>
  <si>
    <t>太陽能系統整合商</t>
  </si>
  <si>
    <t>資通轉投資之企業軟體代理及開發廠</t>
  </si>
  <si>
    <t>脂質體緩釋劑型肺高壓治療藥物研發廠</t>
  </si>
  <si>
    <t>國內半導體及光電產業之檢測功能自動化設備供應商</t>
  </si>
  <si>
    <t>潤泰材旗下室內裝修設計公司</t>
  </si>
  <si>
    <t>宏碁旗下資訊產品售後服務提供商</t>
  </si>
  <si>
    <t>眼科疾病治療藥物研發廠</t>
  </si>
  <si>
    <t>再生聚酯產業鍊資源與技術整合者</t>
  </si>
  <si>
    <t>專為國際品牌代工製造鞋廠</t>
  </si>
  <si>
    <t>聖暉轉投資PCB製程應用電解設備及耗材廠</t>
  </si>
  <si>
    <t>國內知名的高功率真空微波管製造商</t>
  </si>
  <si>
    <t>台灣專業的觸控面板製造商之一</t>
  </si>
  <si>
    <t>台灣大型永續型生技創投公司</t>
  </si>
  <si>
    <t>全球數位防詐及風險管理服務商</t>
  </si>
  <si>
    <t>無塵室及機電空調之統包工程廠商</t>
  </si>
  <si>
    <t>國內活動扳手之專業領導製造廠</t>
  </si>
  <si>
    <t>專注與電信業者合作提供數據分析平台領域</t>
  </si>
  <si>
    <t>智原旗下高效能微控制晶片設計公司</t>
  </si>
  <si>
    <t>國內唯一自主開發的VOCs設備製造商</t>
  </si>
  <si>
    <t>專注數位轉型、智能語音辨識、客戶心聲領域</t>
  </si>
  <si>
    <t>全球線纜製造組裝規劃供應商</t>
  </si>
  <si>
    <t>主要從事停車場自動化設備製造及銷售、停車場收費及管理服務</t>
  </si>
  <si>
    <t>液晶顯示器模組(LCM)生產銷售商</t>
  </si>
  <si>
    <t>專注於亞洲專有骨板骨釘系統研發製造商</t>
  </si>
  <si>
    <t>專注醫美與慢性發炎疾病新藥開發公司</t>
  </si>
  <si>
    <t>台灣工業控制產品、應用電腦及工業電腦公司</t>
  </si>
  <si>
    <t>可寧衛轉投資之國內首家廢光源處理廠</t>
  </si>
  <si>
    <t>提供AI與大數據技術之智能數據服務提供商</t>
  </si>
  <si>
    <t>大眾控轉投資工業電腦公司</t>
  </si>
  <si>
    <t>台灣大型連鎖藥局</t>
  </si>
  <si>
    <t>台灣中部地區頗具規模之連鎖照顧服務機構</t>
  </si>
  <si>
    <t>提供AI高效能運算、高密度伺服器和存儲、液冷整機櫃解決方案</t>
  </si>
  <si>
    <t>吸入式藥物遞送裝置研發及CDMO廠</t>
  </si>
  <si>
    <t>永信轉投資，為台灣動保藥廠領導品牌之一</t>
  </si>
  <si>
    <t>國內關鍵半導體零組件主要供應商</t>
  </si>
  <si>
    <t>台灣純水及廢水回收系統規劃設計之工程公司</t>
  </si>
  <si>
    <t>浩鼎旗下雙特異性抗體新藥研發廠</t>
  </si>
  <si>
    <t>焚化及廢熱與蒸餾回收廢棄物處理廠</t>
  </si>
  <si>
    <t>台灣前三大雞蛋供應商之一</t>
  </si>
  <si>
    <t>家登旗下的EUV光罩及傳載自動化之技術解決方案商</t>
  </si>
  <si>
    <t>商用展示架及電動床機構件研發商</t>
  </si>
  <si>
    <t>台灣第四大租賃業公司</t>
  </si>
  <si>
    <t>雄獅集團旗下之旅遊服務提供商</t>
  </si>
  <si>
    <t>聯發科旗下顯示器驅動IC設計公司</t>
  </si>
  <si>
    <t>國際品牌代工製鞋廠</t>
  </si>
  <si>
    <t>電子功能性材料製造商兼經銷商</t>
  </si>
  <si>
    <t>寵物食用品及寵物美容服務供應商</t>
  </si>
  <si>
    <t>從事污廢水處理操作維護、工程承攬之業者</t>
  </si>
  <si>
    <t>台灣老牌的水泵產品銷售商</t>
  </si>
  <si>
    <t>EUV光罩AOI微粒設備供應商</t>
  </si>
  <si>
    <t>以臍帶間質幹細胞為研發的新藥公司</t>
  </si>
  <si>
    <t>森崴能源旗下綠電交易平台</t>
  </si>
  <si>
    <t>矽創旗下LCD驅動IC設計公司</t>
  </si>
  <si>
    <t>隸屬遠東集團，遠傳旗下之一站式雲端服務供應商</t>
  </si>
  <si>
    <t>以「Brinno」為品牌之縮時攝影機供應商</t>
  </si>
  <si>
    <t>金融業聊天機器人平台研發廠</t>
  </si>
  <si>
    <t>半導體設備耗材供應商</t>
  </si>
  <si>
    <t>台灣知名遊戲代理營運商</t>
  </si>
  <si>
    <t>台灣直流馬達吊扇製造商</t>
  </si>
  <si>
    <t>台灣安防警報系統及長照警報系統廠商</t>
  </si>
  <si>
    <t>朋億旗下，高科技產業廠務及製程設備廠商</t>
  </si>
  <si>
    <t>三商旗下，經營多品牌連鎖餐飲服務</t>
  </si>
  <si>
    <t>全家旗下，從事連鎖餐飲服務</t>
  </si>
  <si>
    <t>立式車床領導大廠</t>
  </si>
  <si>
    <t>華擎轉投資伺服器主機板及伺服器整機系統公司</t>
  </si>
  <si>
    <t>專業功率半導體元件及功率積體電路設計公司</t>
  </si>
  <si>
    <t>主要代理經銷羅氏體外診斷之相關設備醫材廠</t>
  </si>
  <si>
    <t>網路資安軟硬體代理商</t>
  </si>
  <si>
    <t>基士德轉投資之土壤及地下水污染整治工程服務商</t>
  </si>
  <si>
    <t>主要提供貨物之海運承攬服務</t>
  </si>
  <si>
    <t>聚焦在利基型產品的光纖被動元件廠商</t>
  </si>
  <si>
    <t>台灣車用與工業用扣件供應商</t>
  </si>
  <si>
    <t>IOT科技服務及電子支付設備供應商</t>
  </si>
  <si>
    <t>台灣行動支付領導品牌</t>
  </si>
  <si>
    <t>台灣知名火鍋與燒肉連鎖餐飲企業</t>
  </si>
  <si>
    <t>光電子晶片(PIC)檢測大廠</t>
  </si>
  <si>
    <t>台灣車用散熱風扇、馬達、鼓風機製造商</t>
  </si>
  <si>
    <t>半導體封裝製程氣泡解決方案商</t>
  </si>
  <si>
    <t>全球AM車門把手產銷龍頭</t>
  </si>
  <si>
    <t>為外籍工作者提供小額跨境匯兌服務</t>
  </si>
  <si>
    <t>冷壓蔬果汁供應商</t>
  </si>
  <si>
    <t>機構整合解決方案服務商</t>
  </si>
  <si>
    <t>上奇轉投資雲端服務及網通資安公司</t>
  </si>
  <si>
    <t>AI聲學處理及語音識別ASIC及AI智財授權公司</t>
  </si>
  <si>
    <t>生產精密設備控制器為主的製造商</t>
  </si>
  <si>
    <t>半導體封裝及檢測設備製造商</t>
  </si>
  <si>
    <t>台亞旗下數位顯示系統及視覺燈光系統製造商</t>
  </si>
  <si>
    <t>主要經營精釀啤酒釀造及餐廳</t>
  </si>
  <si>
    <t>主要從事庭園式KTV及餐飲業務</t>
  </si>
  <si>
    <t>中華電信轉投資，資安專業服務公司</t>
  </si>
  <si>
    <t>一站式全方位資訊服務系統整合廠商</t>
  </si>
  <si>
    <t>從事半導體CMP研磨墊材料、醫療保健鞋墊等生產</t>
  </si>
  <si>
    <t>國內知名的半導體IC測試設備供應商</t>
  </si>
  <si>
    <t>專攻高速傳輸介面及觸控IC設計公司</t>
  </si>
  <si>
    <t>半導體光學整合製造商</t>
  </si>
  <si>
    <t>台灣第二家掛牌的永續型創業投資公司</t>
  </si>
  <si>
    <t>尚凡旗下子公司，以生產保健食品為主</t>
  </si>
  <si>
    <t>專注自有香氛品牌、電商平台領域</t>
  </si>
  <si>
    <t>經營離岸風力發電相關工程</t>
  </si>
  <si>
    <t>台灣最具規模的繼電器製造公司</t>
  </si>
  <si>
    <t>南僑旗下冰品大廠</t>
  </si>
  <si>
    <t>提供能源運用規劃及電力系統規劃解決方案</t>
  </si>
  <si>
    <t>宏碁旗下智慧空氣品質解決方案服務商</t>
  </si>
  <si>
    <t>長興旗下，ABF載板真空壓膜領導商</t>
  </si>
  <si>
    <t>台灣首家硼中子捕獲治療系統(AB-BNCT)供應商</t>
  </si>
  <si>
    <t>台灣知名網路儲存裝置(NAS)製造商</t>
  </si>
  <si>
    <t>半導體設備銷售與工程技術服務商</t>
  </si>
  <si>
    <t>復盛應用轉投資運動功能性鞋及護具製造商</t>
  </si>
  <si>
    <t>開發膠原蛋白植入物之醫材廠</t>
  </si>
  <si>
    <t>從事水資源產品及戶外車載產品製造及銷售</t>
  </si>
  <si>
    <t>精誠旗下，專注刷卡機設備及收單系統開發領域</t>
  </si>
  <si>
    <t>聯華神通集團旗下，全球前三大車用電子品牌</t>
  </si>
  <si>
    <t>專注於光學檢測與量測設備的公司</t>
  </si>
  <si>
    <t>國內知名的全自動探針卡植針設備製造商</t>
  </si>
  <si>
    <t>主要經營外包接案媒合平台「PRO360達人網」</t>
  </si>
  <si>
    <t>雲豹能源旗下全方位能源永續解決方案服務公司</t>
  </si>
  <si>
    <t>和泰集團旗下車輛租賃公司</t>
  </si>
  <si>
    <t>台灣光纖線纜與光纖被動元件製造商</t>
  </si>
  <si>
    <t>台灣感測元件及顯示屏驅動IC廠</t>
  </si>
  <si>
    <t>全球前三大PCB鑽針生產商之一</t>
  </si>
  <si>
    <t>玩具語音IC與MCU生產商</t>
  </si>
  <si>
    <t>專業於半導體、主機板、高階基板材料等設備廠商</t>
  </si>
  <si>
    <t>主要從事再生晶圓與晶圓薄化代工業務</t>
  </si>
  <si>
    <t>瑞薩、三菱等日系原廠產品在台代理商</t>
  </si>
  <si>
    <t>全球前五大遙控模型玩具廠</t>
  </si>
  <si>
    <t>台灣網路接取設備製造商</t>
  </si>
  <si>
    <t>氧化鋰鐵電池模組系統應用生產商</t>
  </si>
  <si>
    <t>全球前三大FCCL製造商</t>
  </si>
  <si>
    <t>台灣前二大乙太網路IC供應商</t>
  </si>
  <si>
    <t>MB、SPS、CRT用之鋁質電解電容器大廠</t>
  </si>
  <si>
    <t>主要代理太陽誘電之積層陶瓷電容及電感</t>
  </si>
  <si>
    <t>台灣知名電商平台企業</t>
  </si>
  <si>
    <t>台灣寬頻傳輸設備及智慧聯網公司</t>
  </si>
  <si>
    <t>台塑集團旗下PCB載板與IC載板製造商</t>
  </si>
  <si>
    <t>台灣光纖網路局端、用戶端設備製造商</t>
  </si>
  <si>
    <t>台灣中小尺寸液晶模組廠</t>
  </si>
  <si>
    <t>以工業級嵌入式系統為主之工業電腦廠商</t>
  </si>
  <si>
    <t>台灣USB介面裝置控制IC廠</t>
  </si>
  <si>
    <t>志聖轉投資的顯示器設備商</t>
  </si>
  <si>
    <t>擁有自有品牌之B2B傢俱商，為美國進口傢俱前五名廠商</t>
  </si>
  <si>
    <t>光電資訊產品及美妝商品之專業代理商</t>
  </si>
  <si>
    <t>大宇資旗下的IC零組件通路商</t>
  </si>
  <si>
    <t>全球電子紙龍頭廠</t>
  </si>
  <si>
    <t>半導體封裝材料及設備通路商</t>
  </si>
  <si>
    <t>專精事務機塑膠機構件及隱形眼鏡之生產業務</t>
  </si>
  <si>
    <t>從事安全監控系統及半導體代理業務</t>
  </si>
  <si>
    <t>全球最大PCB墊板供應商</t>
  </si>
  <si>
    <t>以台北市為主的飯店經營業者</t>
  </si>
  <si>
    <t>營建剩餘土石方工程商</t>
  </si>
  <si>
    <t>台灣前三大類比IC設計公司</t>
  </si>
  <si>
    <t>台灣軸承製造商，主要應用於車庫門、手推車等</t>
  </si>
  <si>
    <t>經營記憶體通路及餐飲、助聽器等產品</t>
  </si>
  <si>
    <t>大同集團旗下電子零組件廠</t>
  </si>
  <si>
    <t>全球前三大砷化鎵晶圓代工廠</t>
  </si>
  <si>
    <t>從事太陽能、風電等再生能源電廠投資與建置業務</t>
  </si>
  <si>
    <t>台灣記憶體模組廠</t>
  </si>
  <si>
    <t>訊舟轉投資網路通訊設備廠</t>
  </si>
  <si>
    <t>台灣半導體離子植入機之關鍵零件最大供應商</t>
  </si>
  <si>
    <t>IC封裝模具及量測儀器廠製造商</t>
  </si>
  <si>
    <t>主攻高階DIY市場且經營自有品牌之電源與電腦週邊廠</t>
  </si>
  <si>
    <t>為韓國三星在台之主要合作夥伴</t>
  </si>
  <si>
    <t>網通CPE設備供應商</t>
  </si>
  <si>
    <t>大同旗下資訊通信系統整合廠商</t>
  </si>
  <si>
    <t>台灣從事行動通訊產品製造商</t>
  </si>
  <si>
    <t>專注於影像處理IC設計公司</t>
  </si>
  <si>
    <t>各種應用之連接器及線纜組件廠</t>
  </si>
  <si>
    <t>錸德轉投資的全球PMOLED龍頭廠商</t>
  </si>
  <si>
    <t>從事製造利基型顯示模組</t>
  </si>
  <si>
    <t>大億集團旗下之汽車零組件供應商</t>
  </si>
  <si>
    <t>台灣專攻工業與通訊應用之利基型電源廠</t>
  </si>
  <si>
    <t>華新集團旗下封測廠</t>
  </si>
  <si>
    <t>台灣LED元件生產商及封裝大廠</t>
  </si>
  <si>
    <t>主要代理品牌以Samsung為主之IC通路商</t>
  </si>
  <si>
    <t>全球前五大POS品牌廠之一</t>
  </si>
  <si>
    <t>台聚旗下、台灣最大錳鋅系列鐵芯等電感類製造商</t>
  </si>
  <si>
    <t>南亞科旗下記憶體封測廠</t>
  </si>
  <si>
    <t>生產PC、工業及通信用的連接器廠商</t>
  </si>
  <si>
    <t>全球前3大LCD驅動IC封測廠</t>
  </si>
  <si>
    <t>仁寶旗下工業及商業用PCB廠</t>
  </si>
  <si>
    <t>專攻電池模組與電源管理模組之廠商</t>
  </si>
  <si>
    <t>台灣無線網路傳輸設備ODM/OEM廠</t>
  </si>
  <si>
    <t>日本大真空轉投資，為台灣石英元件製造商</t>
  </si>
  <si>
    <t>英業達轉投資電子辭典公司</t>
  </si>
  <si>
    <t>台灣伺服器機殼龍頭廠</t>
  </si>
  <si>
    <t>全球最大光電板廠商</t>
  </si>
  <si>
    <t>全球前五大、台灣第一大偏光板供應商</t>
  </si>
  <si>
    <t>專注於航空發動機內的高溫段零組件製造商</t>
  </si>
  <si>
    <t>台灣最早成立之IC 設計服務公司</t>
  </si>
  <si>
    <t>台灣工業電腦廠商</t>
  </si>
  <si>
    <t>國內背光模組光學膜片最大專業製造裁切廠</t>
  </si>
  <si>
    <t>全球彩色接觸式CIS龍頭廠</t>
  </si>
  <si>
    <t>全球燃油車發電機二極體龍頭之一</t>
  </si>
  <si>
    <t>提供MOSFET、IGBT和電源IC之解決方案商</t>
  </si>
  <si>
    <t>全球前十大DRAM模組廠</t>
  </si>
  <si>
    <t>緯創旗下，專注身份認證的資訊安全軟體公司</t>
  </si>
  <si>
    <t>生達旗下原料藥及保健品研發廠商</t>
  </si>
  <si>
    <t>金融服務軟體供應商</t>
  </si>
  <si>
    <t>台灣專業石英振盪器製造商</t>
  </si>
  <si>
    <t>台灣利基型銅箔基板廠</t>
  </si>
  <si>
    <t>全球USB控制IC設計之龍頭企業</t>
  </si>
  <si>
    <t>潤泰新轉投資之台灣最大醫療廢棄物處理廠商之一</t>
  </si>
  <si>
    <t>台灣最大商用金屬展示架製造商</t>
  </si>
  <si>
    <t>車用與工業用扣件製造與貿易廠商</t>
  </si>
  <si>
    <t>特殊商標專業製造廠，有粘標籤、自粘膠帶等</t>
  </si>
  <si>
    <t>台灣前三大電解銅箔製造商</t>
  </si>
  <si>
    <t>台灣從事貨櫃場服務之業者</t>
  </si>
  <si>
    <t>自動化機電零組件代理暨技術服務商</t>
  </si>
  <si>
    <t>TFT-LCD及半導體廠無塵室供應商</t>
  </si>
  <si>
    <t>台灣清運處理固體電子廢棄物業者</t>
  </si>
  <si>
    <t>台灣合版印刷龍頭</t>
  </si>
  <si>
    <t>敏盛醫控股旗下醫藥流通及健康管理業者</t>
  </si>
  <si>
    <t>全球最大黏扣帶製造商</t>
  </si>
  <si>
    <t>台灣醫療影像PACS系統龍頭廠</t>
  </si>
  <si>
    <t>台灣最大3C產品之膜內轉印(IMR)印刷廠</t>
  </si>
  <si>
    <t>大陸專業金屬包裝產品供應大廠</t>
  </si>
  <si>
    <t>大成鋼轉投資之大型螺絲螺帽配銷商</t>
  </si>
  <si>
    <t>3D CAD/CAM/CAE/PDM軟硬體代理商</t>
  </si>
  <si>
    <t>飲料標籤及生產設備製造商</t>
  </si>
  <si>
    <t>台灣最大重金屬廢棄物固化處理廠</t>
  </si>
  <si>
    <t>馬來西亞最大的再生膠、膠粉及膠粒製造商</t>
  </si>
  <si>
    <t>台灣最大矽酸鈣板廠</t>
  </si>
  <si>
    <t>國際精品的裝潢承包商</t>
  </si>
  <si>
    <t>大陸三、四線城市中低價品牌服飾與休閒鞋業者</t>
  </si>
  <si>
    <t>亞太知名表面處理大廠</t>
  </si>
  <si>
    <t>東洋旗下慢性病用藥與新藥研發公司</t>
  </si>
  <si>
    <t>全方位女性與孩童配件飾品供應商，產品外銷歐美為主</t>
  </si>
  <si>
    <t>台灣前三大工業水處理藥劑公司</t>
  </si>
  <si>
    <t>專為大廠研發保健品、保養品及有效添加物等公司</t>
  </si>
  <si>
    <t>大陸知名幼教品牌，提供幼教諮詢服務</t>
  </si>
  <si>
    <t>台灣主要PCB廢液處理商，市佔超過8成</t>
  </si>
  <si>
    <t>台灣最大的廢家電及廢資訊物品回收業者</t>
  </si>
  <si>
    <t>為全球知名運動用品及精品包袋代工製造商</t>
  </si>
  <si>
    <t>台灣第一家掛牌的鞋業自有品牌業者</t>
  </si>
  <si>
    <t>泰國塑合板與橡膠木實木板材產銷商</t>
  </si>
  <si>
    <t>亞洲跨國唱片製作及歌手經紀人公司</t>
  </si>
  <si>
    <t>台灣布袋戲文創業者</t>
  </si>
  <si>
    <t>台灣網路購物龍頭平台</t>
  </si>
  <si>
    <t>國內知名的電機、電子零組件代理經銷商</t>
  </si>
  <si>
    <t>台灣連鎖健身俱樂部業者</t>
  </si>
  <si>
    <t>潤泰集團旗下水泥及預拌式泥作材料大廠</t>
  </si>
  <si>
    <t>全球窗簾製造大廠</t>
  </si>
  <si>
    <t>全球知名塑膠地磚製造廠商</t>
  </si>
  <si>
    <t>全球最大碳纖維冰上曲棍球桿製造廠</t>
  </si>
  <si>
    <t>力麒旗下水處理工程公司</t>
  </si>
  <si>
    <t>專注發展土壤、地下水領域的環保工程服務商</t>
  </si>
  <si>
    <t>主要經營「生活市集」電商平台</t>
  </si>
  <si>
    <t>亞洲地區唯一擁有自有品牌之遊艇製造商</t>
  </si>
  <si>
    <t>全球最大自行車貼標印刷公司</t>
  </si>
  <si>
    <t>主要出口至北美的高端室內傢俱製造商</t>
  </si>
  <si>
    <t>台商金屬飲料包材大廠</t>
  </si>
  <si>
    <t>致力於K12數位教學及品牌代理授權業者</t>
  </si>
  <si>
    <t>電子衡器及EMI導電材料生產商</t>
  </si>
  <si>
    <t>主要從事肉品、冷凍冷藏倉儲、營建業務</t>
  </si>
  <si>
    <t>知名一貫化印製作業廠</t>
  </si>
  <si>
    <t>主要經營高雄市鳳山、大寮等13區之天然氣業者</t>
  </si>
  <si>
    <t>國內知名的羽絨原料加工及寢具製造商</t>
  </si>
  <si>
    <t>主要經營新北市樹林、土城等9區之天然氣業者</t>
  </si>
  <si>
    <t>永豐餘集團轉投資之印刷廠</t>
  </si>
  <si>
    <t>台灣大型出版社之一</t>
  </si>
  <si>
    <t>全球前四大高爾夫球桿頭代工廠之一</t>
  </si>
  <si>
    <t>為一開發、投資、興建及營運汽電共生廠及民營電廠</t>
  </si>
  <si>
    <t>國內加油站經營商，擁有80個據點</t>
  </si>
  <si>
    <t>主要生產不織布及成人紙尿褲產品</t>
  </si>
  <si>
    <t>亞洲最大輕鋼架生產商</t>
  </si>
  <si>
    <t>設於大園工業區內之汽電共生公司</t>
  </si>
  <si>
    <t>專注拉鍊業與軟體科技雙主業領域</t>
  </si>
  <si>
    <t>台灣第三大自行車生產廠商</t>
  </si>
  <si>
    <t>台灣鞋材及複合材料研發生產大廠</t>
  </si>
  <si>
    <t>專營輸水管材之製造與承包公司，並兼營海水淡化業務</t>
  </si>
  <si>
    <t>自創品牌「ADLY」多功能休閒車專業製造廠商</t>
  </si>
  <si>
    <t>於台灣北中南部擁有多家大型婚宴會館業者</t>
  </si>
  <si>
    <t>以生產烤肉爐、節能熱水器為主製造商</t>
  </si>
  <si>
    <t>台灣最大鋁塑複合板製造商</t>
  </si>
  <si>
    <t>台灣唯一製造硬銲型不銹鋼板式熱交換器廠</t>
  </si>
  <si>
    <t>主要從事各種功能鞋款代工研發的廠商</t>
  </si>
  <si>
    <t>進口轎車、垃圾車、建材貿易商，亦從事小客車租賃及建營開發</t>
  </si>
  <si>
    <t>全球運動鞋及休閒鞋代工龍頭</t>
  </si>
  <si>
    <t>台灣最大食品飲料綜合包裝容器廠</t>
  </si>
  <si>
    <t>高雄巴巴集團旗下建商</t>
  </si>
  <si>
    <t>台灣馬口鐵第一大廠</t>
  </si>
  <si>
    <t>主要經營台北市信義、松山等地區之天然氣業者</t>
  </si>
  <si>
    <t>全球知名運動鞋代工廠</t>
  </si>
  <si>
    <t>台灣最大系統廚具連鎖通路品牌</t>
  </si>
  <si>
    <t>以自有品牌發展專業用途顯示器廠</t>
  </si>
  <si>
    <t>台灣第二大自行車生產廠商</t>
  </si>
  <si>
    <t>台灣最大的保全業者</t>
  </si>
  <si>
    <t>主要經營新北市中和、永和、新店、深坑之天然氣業者</t>
  </si>
  <si>
    <t>為國內衛生棉及化妝棉、濕紙巾之製造龍頭企業</t>
  </si>
  <si>
    <t>全球最大自行車生產廠商</t>
  </si>
  <si>
    <t>亞洲最大，全球第二大門鎖廠商</t>
  </si>
  <si>
    <t>台灣第二大保全業者</t>
  </si>
  <si>
    <t>主要經營新北市三重、板橋及新莊區之天然氣業者</t>
  </si>
  <si>
    <t>亞洲最大合金鉛製造廠商之一</t>
  </si>
  <si>
    <t>台灣五家無線電視台之一</t>
  </si>
  <si>
    <t>台灣第一家股票上市之印刷業者</t>
  </si>
  <si>
    <t>主營採用中鋼爐石粉製造高強度水泥</t>
  </si>
  <si>
    <t>主要經營高雄市三民、左營等營業區之天然氣業者</t>
  </si>
  <si>
    <t>台灣最大統包工程公司</t>
  </si>
  <si>
    <t>亞洲最大水龍頭專業製造廠商</t>
  </si>
  <si>
    <t>台灣第一大窗簾傢飾廠</t>
  </si>
  <si>
    <t>台灣知名加油站經營商，站數逾百座</t>
  </si>
  <si>
    <t>台灣最大的飲料包材及飲料代工製造商</t>
  </si>
  <si>
    <t>台灣主要房仲業者</t>
  </si>
  <si>
    <t>裕隆集團旗下汽車融資業者</t>
  </si>
  <si>
    <t>台灣第一大、全球前五大密封元件製造商</t>
  </si>
  <si>
    <t>台灣知名KTV業者</t>
  </si>
  <si>
    <t>東南亞最大的樹脂棉製造商之一</t>
  </si>
  <si>
    <t>潤泰集團旗下建商</t>
  </si>
  <si>
    <t>全心投控轉投資公司，以都會區為主要開發標的</t>
  </si>
  <si>
    <t>以「tittot琉園」為品牌之水晶玻璃藝術品業者</t>
  </si>
  <si>
    <t>台灣最大旅行箱製造商</t>
  </si>
  <si>
    <t>全球第二大汽車窗簾ODM廠</t>
  </si>
  <si>
    <t>台灣一貫化電子廢棄物處理廠</t>
  </si>
  <si>
    <t>台灣鋼構大廠</t>
  </si>
  <si>
    <t>台灣最大的高爾夫球銷售網站</t>
  </si>
  <si>
    <t>台灣不鏽鋼厚板第一大廠</t>
  </si>
  <si>
    <t>台灣分散性染料貿易與多元化投資控股公司</t>
  </si>
  <si>
    <t>廢氫氟酸和氟化鈣污泥處理及人造螢石銷售商</t>
  </si>
  <si>
    <t>從事汽車改裝銷售業務</t>
  </si>
  <si>
    <t>益得</t>
  </si>
  <si>
    <t>健喬旗下哮喘定量噴霧吸入劑研發廠</t>
  </si>
  <si>
    <t>1.01億</t>
  </si>
  <si>
    <t>121萬</t>
  </si>
  <si>
    <t>和亞智慧</t>
  </si>
  <si>
    <t>台亞旗下，光學影像之技術研發商</t>
  </si>
  <si>
    <t>從事澳洲商品進口、農良業務、票券電商平台業務</t>
  </si>
  <si>
    <t>221萬</t>
  </si>
  <si>
    <t>納維康</t>
  </si>
  <si>
    <t>130萬</t>
  </si>
  <si>
    <t>171萬</t>
  </si>
  <si>
    <t>111萬</t>
  </si>
  <si>
    <t>普誠</t>
  </si>
  <si>
    <t>台灣消費性IC設計廠商，及車用IC設計公司</t>
  </si>
  <si>
    <t>109萬</t>
  </si>
  <si>
    <t>床的世界</t>
  </si>
  <si>
    <t>台灣最大連鎖床墊、寢具通路商</t>
  </si>
  <si>
    <t>台灣一大軟膠囊生產線公司</t>
  </si>
  <si>
    <t>1.07億</t>
  </si>
  <si>
    <t>139萬</t>
  </si>
  <si>
    <t>194萬</t>
  </si>
  <si>
    <t>國內知名連接線束大廠</t>
  </si>
  <si>
    <t>經營娛樂、通信、廣告相關之數位行銷服務</t>
  </si>
  <si>
    <t>179萬</t>
  </si>
  <si>
    <t>1.04億</t>
  </si>
  <si>
    <t>1.26億</t>
  </si>
  <si>
    <t>119萬</t>
  </si>
  <si>
    <t>1.35億</t>
  </si>
  <si>
    <t>東訊</t>
  </si>
  <si>
    <t>東元集團旗下台灣最大總機系統供應商</t>
  </si>
  <si>
    <t>101萬</t>
  </si>
  <si>
    <t>奇偶</t>
  </si>
  <si>
    <t>台灣專業安控廠，擁有自有品牌GeoVision</t>
  </si>
  <si>
    <t>艾笛森</t>
  </si>
  <si>
    <t>台灣最大高功率LED產品設計製造廠商</t>
  </si>
  <si>
    <t>連展投控</t>
  </si>
  <si>
    <t>控股公司，運營連接器及通訊零件等業務</t>
  </si>
  <si>
    <t>112萬</t>
  </si>
  <si>
    <t>凱碩</t>
  </si>
  <si>
    <t>金寶旗下網通設備OBM/ODM廠</t>
  </si>
  <si>
    <t>商丞</t>
  </si>
  <si>
    <t>記憶體模組兼儲存設備廠</t>
  </si>
  <si>
    <t>1.13億</t>
  </si>
  <si>
    <t>116萬</t>
  </si>
  <si>
    <t>125萬</t>
  </si>
  <si>
    <t>195萬</t>
  </si>
  <si>
    <t>185萬</t>
  </si>
  <si>
    <t>151萬</t>
  </si>
  <si>
    <t>1.57億</t>
  </si>
  <si>
    <t>118萬</t>
  </si>
  <si>
    <t>117萬</t>
  </si>
  <si>
    <t>漢測</t>
  </si>
  <si>
    <t>台灣探針卡、半導體客製化設備、半導體技術服務公司</t>
  </si>
  <si>
    <t>1.32億</t>
  </si>
  <si>
    <t>1.03億</t>
  </si>
  <si>
    <t>經營電源供應器及拓展無人機事業</t>
  </si>
  <si>
    <t>1.31億</t>
  </si>
  <si>
    <t>207萬</t>
  </si>
  <si>
    <t>大東</t>
  </si>
  <si>
    <t>台灣主要棉紡生產企業</t>
  </si>
  <si>
    <t>166萬</t>
  </si>
  <si>
    <t>10.2億</t>
  </si>
  <si>
    <t>305萬</t>
  </si>
  <si>
    <t>北極星藥業-KY</t>
  </si>
  <si>
    <t>聚焦標靶抗癌新藥研發</t>
  </si>
  <si>
    <t>日揚旗下，半導體前段製程設備電源部件之技術服務商</t>
  </si>
  <si>
    <t>128萬</t>
  </si>
  <si>
    <t>320萬</t>
  </si>
  <si>
    <t>348萬</t>
  </si>
  <si>
    <t>262萬</t>
  </si>
  <si>
    <t>1.09億</t>
  </si>
  <si>
    <t>533萬</t>
  </si>
  <si>
    <t>1.33億</t>
  </si>
  <si>
    <t>158萬</t>
  </si>
  <si>
    <t>187萬</t>
  </si>
  <si>
    <t>308萬</t>
  </si>
  <si>
    <t>410萬</t>
  </si>
  <si>
    <t>1.60億</t>
  </si>
  <si>
    <t>255萬</t>
  </si>
  <si>
    <t>1.43億</t>
  </si>
  <si>
    <t>251萬</t>
  </si>
  <si>
    <t>益航</t>
  </si>
  <si>
    <t>從事散裝航運，在大陸持有大洋百貨</t>
  </si>
  <si>
    <t>133萬</t>
  </si>
  <si>
    <t>200萬</t>
  </si>
  <si>
    <t>桂田文創</t>
  </si>
  <si>
    <t>台灣第一家掛牌電視劇製作公司</t>
  </si>
  <si>
    <t>台灣鋼鐵集團旗下光通訊暨智慧電網公司</t>
  </si>
  <si>
    <t>4.05億</t>
  </si>
  <si>
    <t>124萬</t>
  </si>
  <si>
    <t>155萬</t>
  </si>
  <si>
    <t>212萬</t>
  </si>
  <si>
    <t>1.16億</t>
  </si>
  <si>
    <t>1.99億</t>
  </si>
  <si>
    <t>102萬</t>
  </si>
  <si>
    <t>242萬</t>
  </si>
  <si>
    <t>電動微型二輪機車代理銷售商</t>
  </si>
  <si>
    <t>148萬</t>
  </si>
  <si>
    <t>2.21億</t>
  </si>
  <si>
    <t>1.50億</t>
  </si>
  <si>
    <t>113萬</t>
  </si>
  <si>
    <t>15.7億</t>
  </si>
  <si>
    <t>儒億</t>
  </si>
  <si>
    <t>堤維西轉投資車燈ODM/OEM製造商</t>
  </si>
  <si>
    <t>台灣專業POS機系統廠商</t>
  </si>
  <si>
    <t>2.70億</t>
  </si>
  <si>
    <t>1.90億</t>
  </si>
  <si>
    <t>1.18億</t>
  </si>
  <si>
    <t>1.72億</t>
  </si>
  <si>
    <t>231萬</t>
  </si>
  <si>
    <t>453萬</t>
  </si>
  <si>
    <t>1.08億</t>
  </si>
  <si>
    <t>1.81億</t>
  </si>
  <si>
    <t>150萬</t>
  </si>
  <si>
    <t>1.74億</t>
  </si>
  <si>
    <t>399萬</t>
  </si>
  <si>
    <t>153萬</t>
  </si>
  <si>
    <t>1.47億</t>
  </si>
  <si>
    <t>382萬</t>
  </si>
  <si>
    <t>309萬</t>
  </si>
  <si>
    <t>100萬</t>
  </si>
  <si>
    <t>286萬</t>
  </si>
  <si>
    <t>304萬</t>
  </si>
  <si>
    <t>2.29億</t>
  </si>
  <si>
    <t>台灣網路遊戲開發及代理商</t>
  </si>
  <si>
    <t>214萬</t>
  </si>
  <si>
    <t>106萬</t>
  </si>
  <si>
    <t>2.72億</t>
  </si>
  <si>
    <t>663萬</t>
  </si>
  <si>
    <t>1.45億</t>
  </si>
  <si>
    <t>1.97億</t>
  </si>
  <si>
    <t>00992B</t>
  </si>
  <si>
    <t>街口優息非投債</t>
  </si>
  <si>
    <t>389萬</t>
  </si>
  <si>
    <t>240萬</t>
  </si>
  <si>
    <t>335萬</t>
  </si>
  <si>
    <t>281萬</t>
  </si>
  <si>
    <t>208萬</t>
  </si>
  <si>
    <t>11.9萬</t>
  </si>
  <si>
    <t>189萬</t>
  </si>
  <si>
    <t>3.34億</t>
  </si>
  <si>
    <t>146萬</t>
  </si>
  <si>
    <t>1.34億</t>
  </si>
  <si>
    <t>295萬</t>
  </si>
  <si>
    <t>14.4億</t>
  </si>
  <si>
    <t>206萬</t>
  </si>
  <si>
    <t>25.5萬</t>
  </si>
  <si>
    <t>1.78億</t>
  </si>
  <si>
    <t>方土霖</t>
  </si>
  <si>
    <t>台灣專業的中央空調系統冰水機組銷售商</t>
  </si>
  <si>
    <t>1.53億</t>
  </si>
  <si>
    <t>175萬</t>
  </si>
  <si>
    <t>1.98億</t>
  </si>
  <si>
    <t>19.3億</t>
  </si>
  <si>
    <t>寶得利</t>
  </si>
  <si>
    <t>主營珠寶精品銷售零售業務</t>
  </si>
  <si>
    <t>289萬</t>
  </si>
  <si>
    <t>22.2萬</t>
  </si>
  <si>
    <t>225萬</t>
  </si>
  <si>
    <t>587萬</t>
  </si>
  <si>
    <t>237萬</t>
  </si>
  <si>
    <t>00412A</t>
  </si>
  <si>
    <t>主動安聯亞半導體</t>
  </si>
  <si>
    <t>元大科技市值</t>
  </si>
  <si>
    <t>508萬</t>
  </si>
  <si>
    <t>364萬</t>
  </si>
  <si>
    <t>21.8萬</t>
  </si>
  <si>
    <t>468萬</t>
  </si>
  <si>
    <t>2.32億</t>
  </si>
  <si>
    <t>412萬</t>
  </si>
  <si>
    <t>476萬</t>
  </si>
  <si>
    <t>744萬</t>
  </si>
  <si>
    <t>571萬</t>
  </si>
  <si>
    <t>1.42億</t>
  </si>
  <si>
    <t>600萬</t>
  </si>
  <si>
    <t>129萬</t>
  </si>
  <si>
    <t>1.02億</t>
  </si>
  <si>
    <t>1.29億</t>
  </si>
  <si>
    <t>415萬</t>
  </si>
  <si>
    <t>211萬</t>
  </si>
  <si>
    <t>144萬</t>
  </si>
  <si>
    <t>215萬</t>
  </si>
  <si>
    <t>70.5萬</t>
  </si>
  <si>
    <t>202萬</t>
  </si>
  <si>
    <t>中環</t>
  </si>
  <si>
    <t>2.65億</t>
  </si>
  <si>
    <t>19.5億</t>
  </si>
  <si>
    <t>728萬</t>
  </si>
  <si>
    <t>1.67億</t>
  </si>
  <si>
    <t>1184萬</t>
  </si>
  <si>
    <t>10.3億</t>
  </si>
  <si>
    <t>3.02億</t>
  </si>
  <si>
    <t>新零售</t>
  </si>
  <si>
    <t>台灣鋼鐵集團旗下電商公司</t>
  </si>
  <si>
    <t>188萬</t>
  </si>
  <si>
    <t>653萬</t>
  </si>
  <si>
    <t>1.82億</t>
  </si>
  <si>
    <t>1.21億</t>
  </si>
  <si>
    <t>52.4萬</t>
  </si>
  <si>
    <t>103萬</t>
  </si>
  <si>
    <t>541萬</t>
  </si>
  <si>
    <t>156萬</t>
  </si>
  <si>
    <t>338萬</t>
  </si>
  <si>
    <t>20.4億</t>
  </si>
  <si>
    <t>34.0萬</t>
  </si>
  <si>
    <t>4.96億</t>
  </si>
  <si>
    <t>1.63億</t>
  </si>
  <si>
    <t>19.7億</t>
  </si>
  <si>
    <t>346萬</t>
  </si>
  <si>
    <t>226萬</t>
  </si>
  <si>
    <t>49.8萬</t>
  </si>
  <si>
    <t>354萬</t>
  </si>
  <si>
    <t>477萬</t>
  </si>
  <si>
    <t>36.7萬</t>
  </si>
  <si>
    <t>19.4萬</t>
  </si>
  <si>
    <t>321萬</t>
  </si>
  <si>
    <t>2560萬</t>
  </si>
  <si>
    <t>3.78億</t>
  </si>
  <si>
    <t>2.56億</t>
  </si>
  <si>
    <t>180萬</t>
  </si>
  <si>
    <t>123萬</t>
  </si>
  <si>
    <t>3.89億</t>
  </si>
  <si>
    <t>3.84億</t>
  </si>
  <si>
    <t>2.76億</t>
  </si>
  <si>
    <t>120萬</t>
  </si>
  <si>
    <t>344萬</t>
  </si>
  <si>
    <t>514萬</t>
  </si>
  <si>
    <t>26.8萬</t>
  </si>
  <si>
    <t>1.28億</t>
  </si>
  <si>
    <t>391萬</t>
  </si>
  <si>
    <t>1.54億</t>
  </si>
  <si>
    <t>307萬</t>
  </si>
  <si>
    <t>1170萬</t>
  </si>
  <si>
    <t>1634萬</t>
  </si>
  <si>
    <t>1.41億</t>
  </si>
  <si>
    <t>4.04億</t>
  </si>
  <si>
    <t>1.22億</t>
  </si>
  <si>
    <t>467萬</t>
  </si>
  <si>
    <t>371萬</t>
  </si>
  <si>
    <t>249萬</t>
  </si>
  <si>
    <t>1.10億</t>
  </si>
  <si>
    <t>1339萬</t>
  </si>
  <si>
    <t>203萬</t>
  </si>
  <si>
    <t>358萬</t>
  </si>
  <si>
    <t>426萬</t>
  </si>
  <si>
    <t>19.3萬</t>
  </si>
  <si>
    <t>1.92億</t>
  </si>
  <si>
    <t>1.62億</t>
  </si>
  <si>
    <t>332萬</t>
  </si>
  <si>
    <t>主要經營連鎖體育用品零售店及汽車鈑金業務</t>
  </si>
  <si>
    <t>5.28億</t>
  </si>
  <si>
    <t>248萬</t>
  </si>
  <si>
    <t>3.93億</t>
  </si>
  <si>
    <t>4.11億</t>
  </si>
  <si>
    <t>442萬</t>
  </si>
  <si>
    <t>361萬</t>
  </si>
  <si>
    <t>3.85億</t>
  </si>
  <si>
    <t>23.4億</t>
  </si>
  <si>
    <t>19.8億</t>
  </si>
  <si>
    <t>370萬</t>
  </si>
  <si>
    <t>3.19億</t>
  </si>
  <si>
    <t>331萬</t>
  </si>
  <si>
    <t>96.1萬</t>
  </si>
  <si>
    <t>438萬</t>
  </si>
  <si>
    <t>1.88億</t>
  </si>
  <si>
    <t>1.55億</t>
  </si>
  <si>
    <t>13.5萬</t>
  </si>
  <si>
    <t>61.9萬</t>
  </si>
  <si>
    <t>236萬</t>
  </si>
  <si>
    <t>12.9億</t>
  </si>
  <si>
    <t>149萬</t>
  </si>
  <si>
    <t>235萬</t>
  </si>
  <si>
    <t>216萬</t>
  </si>
  <si>
    <t>11.2億</t>
  </si>
  <si>
    <t>13.7億</t>
  </si>
  <si>
    <t>143萬</t>
  </si>
  <si>
    <t>15.8萬</t>
  </si>
  <si>
    <t>1463萬</t>
  </si>
  <si>
    <t>452萬</t>
  </si>
  <si>
    <t>2.09億</t>
  </si>
  <si>
    <t>10.4億</t>
  </si>
  <si>
    <t>53.5萬</t>
  </si>
  <si>
    <t>193萬</t>
  </si>
  <si>
    <t>680萬</t>
  </si>
  <si>
    <t>177萬</t>
  </si>
  <si>
    <t>43.7萬</t>
  </si>
  <si>
    <t>416萬</t>
  </si>
  <si>
    <t>656萬</t>
  </si>
  <si>
    <t>147萬</t>
  </si>
  <si>
    <t>300萬</t>
  </si>
  <si>
    <t>19.6億</t>
  </si>
  <si>
    <t>390萬</t>
  </si>
  <si>
    <t>1.36億</t>
  </si>
  <si>
    <t>528萬</t>
  </si>
  <si>
    <t>2.00億</t>
  </si>
  <si>
    <t>1.39億</t>
  </si>
  <si>
    <t>443萬</t>
  </si>
  <si>
    <t>26.9萬</t>
  </si>
  <si>
    <t>1.70億</t>
  </si>
  <si>
    <t>284萬</t>
  </si>
  <si>
    <t>176萬</t>
  </si>
  <si>
    <t>1.56億</t>
  </si>
  <si>
    <t>52.8萬</t>
  </si>
  <si>
    <t>7.55萬</t>
  </si>
  <si>
    <t>1.06億</t>
  </si>
  <si>
    <t>20.9億</t>
  </si>
  <si>
    <t>12.1億</t>
  </si>
  <si>
    <t>10.8億</t>
  </si>
  <si>
    <t>72.3萬</t>
  </si>
  <si>
    <t>32.4萬</t>
  </si>
  <si>
    <t>1741萬</t>
  </si>
  <si>
    <t>2.08億</t>
  </si>
  <si>
    <t>1.83億</t>
  </si>
  <si>
    <t>165萬</t>
  </si>
  <si>
    <t>2.87億</t>
  </si>
  <si>
    <t>23.2萬</t>
  </si>
  <si>
    <t>49.5萬</t>
  </si>
  <si>
    <t>1328萬</t>
  </si>
  <si>
    <t>138萬</t>
  </si>
  <si>
    <t>672萬</t>
  </si>
  <si>
    <t>2.02億</t>
  </si>
  <si>
    <t>223萬</t>
  </si>
  <si>
    <t>2.98億</t>
  </si>
  <si>
    <t>1011萬</t>
  </si>
  <si>
    <t>504萬</t>
  </si>
  <si>
    <t>539萬</t>
  </si>
  <si>
    <t>328.5/46</t>
    <phoneticPr fontId="48" type="noConversion"/>
  </si>
  <si>
    <t>5.57億</t>
  </si>
  <si>
    <t>34.9億</t>
  </si>
  <si>
    <t>441萬</t>
  </si>
  <si>
    <t>22.8億</t>
  </si>
  <si>
    <t>217萬</t>
  </si>
  <si>
    <t>2457萬</t>
  </si>
  <si>
    <t>701萬</t>
  </si>
  <si>
    <t>398萬</t>
  </si>
  <si>
    <t>105萬</t>
  </si>
  <si>
    <t>301萬</t>
  </si>
  <si>
    <t>3.03億</t>
  </si>
  <si>
    <t>2.44億</t>
  </si>
  <si>
    <t>317萬</t>
  </si>
  <si>
    <t>342萬</t>
  </si>
  <si>
    <t>14.7萬</t>
  </si>
  <si>
    <t>154萬</t>
  </si>
  <si>
    <t>802萬</t>
  </si>
  <si>
    <t>12.8億</t>
  </si>
  <si>
    <t>340萬</t>
  </si>
  <si>
    <t>573萬</t>
  </si>
  <si>
    <t>2005萬</t>
  </si>
  <si>
    <t>1167萬</t>
  </si>
  <si>
    <t>173萬</t>
  </si>
  <si>
    <t>283萬</t>
  </si>
  <si>
    <t>523萬</t>
  </si>
  <si>
    <t>1147萬</t>
  </si>
  <si>
    <t>1086萬</t>
  </si>
  <si>
    <t>330萬</t>
  </si>
  <si>
    <t>3079萬</t>
  </si>
  <si>
    <t>74.7萬</t>
  </si>
  <si>
    <t>2.11億</t>
  </si>
  <si>
    <t>1.71億</t>
  </si>
  <si>
    <t>26.4億</t>
  </si>
  <si>
    <t>3.07億</t>
  </si>
  <si>
    <t>178萬</t>
  </si>
  <si>
    <t>3.75億</t>
  </si>
  <si>
    <t>1988萬</t>
  </si>
  <si>
    <t>821萬</t>
  </si>
  <si>
    <t>210萬</t>
  </si>
  <si>
    <t>5036萬</t>
  </si>
  <si>
    <t>687萬</t>
  </si>
  <si>
    <t>912萬</t>
  </si>
  <si>
    <t>95.1萬</t>
  </si>
  <si>
    <t>134萬</t>
  </si>
  <si>
    <t>629萬</t>
  </si>
  <si>
    <t>727萬</t>
  </si>
  <si>
    <t>116億</t>
  </si>
  <si>
    <t>115萬</t>
  </si>
  <si>
    <t>32.6萬</t>
  </si>
  <si>
    <t>2451萬</t>
  </si>
  <si>
    <t>2374萬</t>
  </si>
  <si>
    <t>12.0萬</t>
  </si>
  <si>
    <t>41.8萬</t>
  </si>
  <si>
    <t>500萬</t>
  </si>
  <si>
    <t>36.5萬</t>
  </si>
  <si>
    <t>73.8萬</t>
  </si>
  <si>
    <t>135萬</t>
  </si>
  <si>
    <t>1017萬</t>
  </si>
  <si>
    <t>2734萬</t>
  </si>
  <si>
    <t>2.46億</t>
  </si>
  <si>
    <t>142萬</t>
  </si>
  <si>
    <t>72.4萬</t>
  </si>
  <si>
    <t>428萬</t>
  </si>
  <si>
    <t>723萬</t>
  </si>
  <si>
    <t>62.4萬</t>
  </si>
  <si>
    <t>5.98億</t>
  </si>
  <si>
    <t>2.28億</t>
  </si>
  <si>
    <t>65.8萬</t>
  </si>
  <si>
    <t>1413萬</t>
  </si>
  <si>
    <t>159萬</t>
  </si>
  <si>
    <t>336萬</t>
  </si>
  <si>
    <t>257萬</t>
  </si>
  <si>
    <t>60.8萬</t>
  </si>
  <si>
    <t>1270萬</t>
  </si>
  <si>
    <t>8.89億</t>
  </si>
  <si>
    <t>1.05億</t>
  </si>
  <si>
    <t>953萬</t>
  </si>
  <si>
    <t>562萬</t>
  </si>
  <si>
    <t>186萬</t>
  </si>
  <si>
    <t>570萬</t>
  </si>
  <si>
    <t>75.8萬</t>
  </si>
  <si>
    <t>8.93億</t>
  </si>
  <si>
    <t>92.2萬</t>
  </si>
  <si>
    <t>2100萬</t>
  </si>
  <si>
    <t>1.23億</t>
  </si>
  <si>
    <t>1643萬</t>
  </si>
  <si>
    <t>768萬</t>
  </si>
  <si>
    <t>5776萬</t>
  </si>
  <si>
    <t>1059萬</t>
  </si>
  <si>
    <t>台灣知名汽車活塞環廠商並跨足白酒經銷業務</t>
  </si>
  <si>
    <t>1.66億</t>
  </si>
  <si>
    <t>8.14億</t>
  </si>
  <si>
    <t>24.6億</t>
  </si>
  <si>
    <t>2.04億</t>
  </si>
  <si>
    <t>3633萬</t>
  </si>
  <si>
    <t>2.58億</t>
  </si>
  <si>
    <t>1.68億</t>
  </si>
  <si>
    <t>18.5億</t>
  </si>
  <si>
    <t>23.1億</t>
  </si>
  <si>
    <t>47.1億</t>
  </si>
  <si>
    <t>1814萬</t>
  </si>
  <si>
    <t>4.77億</t>
  </si>
  <si>
    <t>120億</t>
  </si>
  <si>
    <t>413萬</t>
  </si>
  <si>
    <t>1063萬</t>
  </si>
  <si>
    <t>933萬</t>
  </si>
  <si>
    <t>8.86億</t>
  </si>
  <si>
    <t>356萬</t>
  </si>
  <si>
    <t>7.34億</t>
  </si>
  <si>
    <t>621萬</t>
  </si>
  <si>
    <t>14.8億</t>
  </si>
  <si>
    <t>4.89億</t>
  </si>
  <si>
    <t>2.03億</t>
  </si>
  <si>
    <t>393萬</t>
  </si>
  <si>
    <t>4.07億</t>
  </si>
  <si>
    <t>3.48億</t>
  </si>
  <si>
    <t>89.2萬</t>
  </si>
  <si>
    <t>48.5萬</t>
  </si>
  <si>
    <t>540萬</t>
  </si>
  <si>
    <t>279萬</t>
  </si>
  <si>
    <t>22.9萬</t>
  </si>
  <si>
    <t>464萬</t>
  </si>
  <si>
    <t>2.42億</t>
  </si>
  <si>
    <t>1069萬</t>
  </si>
  <si>
    <t>23.8億</t>
  </si>
  <si>
    <t>28.1億</t>
  </si>
  <si>
    <t>12.6萬</t>
  </si>
  <si>
    <t>14.2萬</t>
  </si>
  <si>
    <t>31.7萬</t>
  </si>
  <si>
    <t>347萬</t>
  </si>
  <si>
    <t>7.26萬</t>
  </si>
  <si>
    <t>7.02億</t>
  </si>
  <si>
    <t>1.89億</t>
  </si>
  <si>
    <t>1074萬</t>
  </si>
  <si>
    <t>714萬</t>
  </si>
  <si>
    <t>256萬</t>
  </si>
  <si>
    <t>2409萬</t>
  </si>
  <si>
    <t>1337萬</t>
  </si>
  <si>
    <t>488萬</t>
  </si>
  <si>
    <t>1.14億</t>
  </si>
  <si>
    <t>1.37億</t>
  </si>
  <si>
    <t>29.0萬</t>
  </si>
  <si>
    <t>1647萬</t>
  </si>
  <si>
    <t>829萬</t>
  </si>
  <si>
    <t>121億</t>
  </si>
  <si>
    <t>30.0萬</t>
  </si>
  <si>
    <t>993萬</t>
  </si>
  <si>
    <t>4494萬</t>
  </si>
  <si>
    <t>1.49億</t>
  </si>
  <si>
    <t>4.92億</t>
  </si>
  <si>
    <t>470萬</t>
  </si>
  <si>
    <t>2053萬</t>
  </si>
  <si>
    <t>908萬</t>
  </si>
  <si>
    <t>36.9億</t>
  </si>
  <si>
    <t>61.8萬</t>
  </si>
  <si>
    <t>18.8億</t>
  </si>
  <si>
    <t>1173萬</t>
  </si>
  <si>
    <t>2.35億</t>
  </si>
  <si>
    <t>8.28億</t>
  </si>
  <si>
    <t>2.36億</t>
  </si>
  <si>
    <t>999萬</t>
  </si>
  <si>
    <t>379萬</t>
  </si>
  <si>
    <t>1245萬</t>
  </si>
  <si>
    <t>3099萬</t>
  </si>
  <si>
    <t>403萬</t>
  </si>
  <si>
    <t>1228萬</t>
  </si>
  <si>
    <t>1660萬</t>
  </si>
  <si>
    <t>1.42萬</t>
  </si>
  <si>
    <t>43.5萬</t>
  </si>
  <si>
    <t>27.8萬</t>
  </si>
  <si>
    <t>2186萬</t>
  </si>
  <si>
    <t>12.3萬</t>
  </si>
  <si>
    <t>55.9萬</t>
  </si>
  <si>
    <t>32.1萬</t>
  </si>
  <si>
    <t>20.5萬</t>
  </si>
  <si>
    <t>2215萬</t>
  </si>
  <si>
    <t>45.7萬</t>
  </si>
  <si>
    <t>495萬</t>
  </si>
  <si>
    <t>522萬</t>
  </si>
  <si>
    <t>238萬</t>
  </si>
  <si>
    <t>168萬</t>
  </si>
  <si>
    <t>75.4萬</t>
  </si>
  <si>
    <t>478萬</t>
  </si>
  <si>
    <t>16.4億</t>
  </si>
  <si>
    <t>3.26億</t>
  </si>
  <si>
    <t>123億</t>
  </si>
  <si>
    <t>5.10億</t>
  </si>
  <si>
    <t>542萬</t>
  </si>
  <si>
    <t>777萬</t>
  </si>
  <si>
    <t>39.0萬</t>
  </si>
  <si>
    <t>950萬</t>
  </si>
  <si>
    <t>1.91億</t>
  </si>
  <si>
    <t>2856萬</t>
  </si>
  <si>
    <t>411萬</t>
  </si>
  <si>
    <t>1.59億</t>
  </si>
  <si>
    <t>59.8萬</t>
  </si>
  <si>
    <t>7.00萬</t>
  </si>
  <si>
    <t>1138萬</t>
  </si>
  <si>
    <t>486萬</t>
  </si>
  <si>
    <t>4.09億</t>
  </si>
  <si>
    <t>2435萬</t>
  </si>
  <si>
    <t>643萬</t>
  </si>
  <si>
    <t>546萬</t>
  </si>
  <si>
    <t>380萬</t>
  </si>
  <si>
    <t>56.6萬</t>
  </si>
  <si>
    <t>502萬</t>
  </si>
  <si>
    <t>635萬</t>
  </si>
  <si>
    <t>222萬</t>
  </si>
  <si>
    <t>585萬</t>
  </si>
  <si>
    <t>63.4萬</t>
  </si>
  <si>
    <t>312萬</t>
  </si>
  <si>
    <t>1286萬</t>
  </si>
  <si>
    <t>2.43億</t>
  </si>
  <si>
    <t>594萬</t>
  </si>
  <si>
    <t>22.2億</t>
  </si>
  <si>
    <t>24.7萬</t>
  </si>
  <si>
    <t>3.66億</t>
  </si>
  <si>
    <t>1.11億</t>
  </si>
  <si>
    <t>27.6億</t>
  </si>
  <si>
    <t>3.98億</t>
  </si>
  <si>
    <t>1598萬</t>
  </si>
  <si>
    <t>11.4億</t>
  </si>
  <si>
    <t>956萬</t>
  </si>
  <si>
    <t>98.4萬</t>
  </si>
  <si>
    <t>90.1萬</t>
  </si>
  <si>
    <t>261萬</t>
  </si>
  <si>
    <t>758萬</t>
  </si>
  <si>
    <t>1.61億</t>
  </si>
  <si>
    <t>1711萬</t>
  </si>
  <si>
    <t>593萬</t>
  </si>
  <si>
    <t>95.5萬</t>
  </si>
  <si>
    <t>291萬</t>
  </si>
  <si>
    <t>624萬</t>
  </si>
  <si>
    <t>5.64萬</t>
  </si>
  <si>
    <t>329萬</t>
  </si>
  <si>
    <t>1389萬</t>
  </si>
  <si>
    <t>42.5萬</t>
  </si>
  <si>
    <t>2794萬</t>
  </si>
  <si>
    <t>172萬</t>
  </si>
  <si>
    <t>91.8萬</t>
  </si>
  <si>
    <t>11.0萬</t>
  </si>
  <si>
    <t>4.18萬</t>
  </si>
  <si>
    <t>280萬</t>
  </si>
  <si>
    <t>2.12億</t>
  </si>
  <si>
    <t>334萬</t>
  </si>
  <si>
    <t>1218萬</t>
  </si>
  <si>
    <t>5.69億</t>
  </si>
  <si>
    <t>1586萬</t>
  </si>
  <si>
    <t>2399萬</t>
  </si>
  <si>
    <t>5.34億</t>
  </si>
  <si>
    <t>498萬</t>
  </si>
  <si>
    <t>2313萬</t>
  </si>
  <si>
    <t>精華生醫</t>
  </si>
  <si>
    <t>1927萬</t>
  </si>
  <si>
    <t>台灣保健品代工廠</t>
  </si>
  <si>
    <t>1796萬</t>
  </si>
  <si>
    <t>89.6萬</t>
  </si>
  <si>
    <t>138億</t>
  </si>
  <si>
    <t>929萬</t>
  </si>
  <si>
    <t>20.2億</t>
  </si>
  <si>
    <t>5.89億</t>
  </si>
  <si>
    <t>5678萬</t>
  </si>
  <si>
    <t>2228萬</t>
  </si>
  <si>
    <t>641萬</t>
  </si>
  <si>
    <t>435萬</t>
  </si>
  <si>
    <t>26.6萬</t>
  </si>
  <si>
    <t>2159萬</t>
  </si>
  <si>
    <t>14.8萬</t>
  </si>
  <si>
    <t>14.0萬</t>
  </si>
  <si>
    <t>676萬</t>
  </si>
  <si>
    <t>2541萬</t>
  </si>
  <si>
    <t>2975萬</t>
  </si>
  <si>
    <t>1.86億</t>
  </si>
  <si>
    <t>4.10億</t>
  </si>
  <si>
    <t>861萬</t>
  </si>
  <si>
    <t>6599萬</t>
  </si>
  <si>
    <t>73.3億</t>
  </si>
  <si>
    <t>2.06億</t>
  </si>
  <si>
    <t>2.22億</t>
  </si>
  <si>
    <t>590萬</t>
  </si>
  <si>
    <t>2.20億</t>
  </si>
  <si>
    <t>5152萬</t>
  </si>
  <si>
    <t>25.6億</t>
  </si>
  <si>
    <t>246萬</t>
  </si>
  <si>
    <t>1326萬</t>
  </si>
  <si>
    <t>59.0萬</t>
  </si>
  <si>
    <t>1131萬</t>
  </si>
  <si>
    <t>1478萬</t>
  </si>
  <si>
    <t>5.45億</t>
  </si>
  <si>
    <t>64.6億</t>
  </si>
  <si>
    <t>8995萬</t>
  </si>
  <si>
    <t>8191萬</t>
  </si>
  <si>
    <t>1019萬</t>
  </si>
  <si>
    <t>1.11萬</t>
  </si>
  <si>
    <t>3.95億</t>
  </si>
  <si>
    <t>684萬</t>
  </si>
  <si>
    <t>1137萬</t>
  </si>
  <si>
    <t>5254萬</t>
  </si>
  <si>
    <t>5026萬</t>
  </si>
  <si>
    <t>1.69萬</t>
  </si>
  <si>
    <t>2.66億</t>
  </si>
  <si>
    <t>2135萬</t>
  </si>
  <si>
    <t>94.4萬</t>
  </si>
  <si>
    <t>1045萬</t>
  </si>
  <si>
    <t>734萬</t>
  </si>
  <si>
    <t>48.9萬</t>
  </si>
  <si>
    <t>4958萬</t>
  </si>
  <si>
    <t>5.76萬</t>
  </si>
  <si>
    <t>726萬</t>
  </si>
  <si>
    <t>18.2萬</t>
  </si>
  <si>
    <t>614萬</t>
  </si>
  <si>
    <t>3.73億</t>
  </si>
  <si>
    <t>5.22億</t>
  </si>
  <si>
    <t>1818萬</t>
  </si>
  <si>
    <t>7679萬</t>
  </si>
  <si>
    <t>18.6萬</t>
  </si>
  <si>
    <t>224萬</t>
  </si>
  <si>
    <t>9291萬</t>
  </si>
  <si>
    <t>832萬</t>
  </si>
  <si>
    <t>4.30億</t>
  </si>
  <si>
    <t>3.69億</t>
  </si>
  <si>
    <t>2777萬</t>
  </si>
  <si>
    <t>2686萬</t>
  </si>
  <si>
    <t>6.99億</t>
  </si>
  <si>
    <t>644萬</t>
  </si>
  <si>
    <t>2.10萬</t>
  </si>
  <si>
    <t>75.5萬</t>
  </si>
  <si>
    <t>5.17億</t>
  </si>
  <si>
    <t>6184萬</t>
  </si>
  <si>
    <t>1610萬</t>
  </si>
  <si>
    <t>9206萬</t>
  </si>
  <si>
    <t>826萬</t>
  </si>
  <si>
    <t>1877萬</t>
  </si>
  <si>
    <t>5644萬</t>
  </si>
  <si>
    <t>1060萬</t>
  </si>
  <si>
    <t>293萬</t>
  </si>
  <si>
    <t>944萬</t>
  </si>
  <si>
    <t>92.5萬</t>
  </si>
  <si>
    <t>3.21萬</t>
  </si>
  <si>
    <t>625萬</t>
  </si>
  <si>
    <t>7.71億</t>
  </si>
  <si>
    <t>437萬</t>
  </si>
  <si>
    <t>7974萬</t>
  </si>
  <si>
    <t>1.96億</t>
  </si>
  <si>
    <t>8985萬</t>
  </si>
  <si>
    <t>1119萬</t>
  </si>
  <si>
    <t>797萬</t>
  </si>
  <si>
    <t>931萬</t>
  </si>
  <si>
    <t>516萬</t>
  </si>
  <si>
    <t>2992萬</t>
  </si>
  <si>
    <t>4239萬</t>
  </si>
  <si>
    <t>1.24億</t>
  </si>
  <si>
    <t>480萬</t>
  </si>
  <si>
    <t>313萬</t>
  </si>
  <si>
    <t>316萬</t>
  </si>
  <si>
    <t>3.40億</t>
  </si>
  <si>
    <t>3318萬</t>
  </si>
  <si>
    <t>9994萬</t>
  </si>
  <si>
    <t>503萬</t>
  </si>
  <si>
    <t>564萬</t>
  </si>
  <si>
    <t>9397萬</t>
  </si>
  <si>
    <t>1274萬</t>
  </si>
  <si>
    <t>5147萬</t>
  </si>
  <si>
    <t>1234萬</t>
  </si>
  <si>
    <t>2466萬</t>
  </si>
  <si>
    <t>37.5萬</t>
  </si>
  <si>
    <t>4602萬</t>
  </si>
  <si>
    <t>250萬</t>
  </si>
  <si>
    <t>375萬</t>
  </si>
  <si>
    <t>909萬</t>
  </si>
  <si>
    <t>645萬</t>
  </si>
  <si>
    <t>409萬</t>
  </si>
  <si>
    <t>446萬</t>
  </si>
  <si>
    <t>303萬</t>
  </si>
  <si>
    <t>40.9萬</t>
  </si>
  <si>
    <t>170萬</t>
  </si>
  <si>
    <t>1145萬</t>
  </si>
  <si>
    <t>417萬</t>
  </si>
  <si>
    <t>2.25億</t>
  </si>
  <si>
    <t>926萬</t>
  </si>
  <si>
    <t>365萬</t>
  </si>
  <si>
    <t>22.1萬</t>
  </si>
  <si>
    <t>288萬</t>
  </si>
  <si>
    <t>274萬</t>
  </si>
  <si>
    <t>244萬</t>
  </si>
  <si>
    <t>387萬</t>
  </si>
  <si>
    <t>669萬</t>
  </si>
  <si>
    <t>782萬</t>
  </si>
  <si>
    <t>4706萬</t>
  </si>
  <si>
    <t>1054萬</t>
  </si>
  <si>
    <t>2780萬</t>
  </si>
  <si>
    <t>7.61萬</t>
  </si>
  <si>
    <t>3032萬</t>
  </si>
  <si>
    <t>850萬</t>
  </si>
  <si>
    <t>6132萬</t>
  </si>
  <si>
    <t>2.86億</t>
  </si>
  <si>
    <t>1264萬</t>
  </si>
  <si>
    <t>2.72萬</t>
  </si>
  <si>
    <t>1135萬</t>
  </si>
  <si>
    <t>998萬</t>
  </si>
  <si>
    <t>6439萬</t>
  </si>
  <si>
    <t>8.50億</t>
  </si>
  <si>
    <t>608萬</t>
  </si>
  <si>
    <t>3148萬</t>
  </si>
  <si>
    <t>8309萬</t>
  </si>
  <si>
    <t>7.19億</t>
  </si>
  <si>
    <t>5456萬</t>
  </si>
  <si>
    <t>7131萬</t>
  </si>
  <si>
    <t>1512萬</t>
  </si>
  <si>
    <t>3933萬</t>
  </si>
  <si>
    <t>1111萬</t>
  </si>
  <si>
    <t>99.1萬</t>
  </si>
  <si>
    <t>2600萬</t>
  </si>
  <si>
    <t>3584萬</t>
  </si>
  <si>
    <t>97.1萬</t>
  </si>
  <si>
    <t>6079萬</t>
  </si>
  <si>
    <t>2909萬</t>
  </si>
  <si>
    <t>9070萬</t>
  </si>
  <si>
    <t>5270萬</t>
  </si>
  <si>
    <t>9383萬</t>
  </si>
  <si>
    <t>4134萬</t>
  </si>
  <si>
    <t>1901萬</t>
  </si>
  <si>
    <t>12.3億</t>
  </si>
  <si>
    <t>34.4億</t>
  </si>
  <si>
    <t>666萬</t>
  </si>
  <si>
    <t>6.10億</t>
  </si>
  <si>
    <t>7690萬</t>
  </si>
  <si>
    <t>3002萬</t>
  </si>
  <si>
    <t>41.8億</t>
  </si>
  <si>
    <t>1522萬</t>
  </si>
  <si>
    <t>1766萬</t>
  </si>
  <si>
    <t>5078萬</t>
  </si>
  <si>
    <t>1747萬</t>
  </si>
  <si>
    <t>5.54億</t>
  </si>
  <si>
    <t>1255萬</t>
  </si>
  <si>
    <t>9.27億</t>
  </si>
  <si>
    <t>8084萬</t>
  </si>
  <si>
    <t>8941萬</t>
  </si>
  <si>
    <t>1699萬</t>
  </si>
  <si>
    <t>2407萬</t>
  </si>
  <si>
    <t>5807萬</t>
  </si>
  <si>
    <t>3135萬</t>
  </si>
  <si>
    <t>5.20億</t>
  </si>
  <si>
    <t>4551萬</t>
  </si>
  <si>
    <t>578萬</t>
  </si>
  <si>
    <t>9565萬</t>
  </si>
  <si>
    <t>3943萬</t>
  </si>
  <si>
    <t>3048萬</t>
  </si>
  <si>
    <t>7.11億</t>
  </si>
  <si>
    <t>5740萬</t>
  </si>
  <si>
    <t>9025萬</t>
  </si>
  <si>
    <t>474萬</t>
  </si>
  <si>
    <t>93.0萬</t>
  </si>
  <si>
    <t>1903萬</t>
  </si>
  <si>
    <t>661萬</t>
  </si>
  <si>
    <t>3.80億</t>
  </si>
  <si>
    <t>3870萬</t>
  </si>
  <si>
    <t>7059萬</t>
  </si>
  <si>
    <t>1262萬</t>
  </si>
  <si>
    <t>577萬</t>
  </si>
  <si>
    <t>2593萬</t>
  </si>
  <si>
    <t>2494萬</t>
  </si>
  <si>
    <t>2347萬</t>
  </si>
  <si>
    <t>91.1萬</t>
  </si>
  <si>
    <t>429萬</t>
  </si>
  <si>
    <t>1636萬</t>
  </si>
  <si>
    <t>3149萬</t>
  </si>
  <si>
    <t>2343萬</t>
  </si>
  <si>
    <t>6863萬</t>
  </si>
  <si>
    <t>12.7萬</t>
  </si>
  <si>
    <t>613萬</t>
  </si>
  <si>
    <t>708萬</t>
  </si>
  <si>
    <t>56.7萬</t>
  </si>
  <si>
    <t>738萬</t>
  </si>
  <si>
    <t>2776萬</t>
  </si>
  <si>
    <t>2571萬</t>
  </si>
  <si>
    <t>2585萬</t>
  </si>
  <si>
    <t>2439萬</t>
  </si>
  <si>
    <t>3650萬</t>
  </si>
  <si>
    <t>8580萬</t>
  </si>
  <si>
    <t>2960萬</t>
  </si>
  <si>
    <t>278萬</t>
  </si>
  <si>
    <t>6036萬</t>
  </si>
  <si>
    <t>3188萬</t>
  </si>
  <si>
    <t>4.72億</t>
  </si>
  <si>
    <t>2.75億</t>
  </si>
  <si>
    <t>3.14億</t>
  </si>
  <si>
    <t>26.4萬</t>
  </si>
  <si>
    <t>98.8萬</t>
  </si>
  <si>
    <t>218萬</t>
  </si>
  <si>
    <t>1.51億</t>
  </si>
  <si>
    <t>1263萬</t>
  </si>
  <si>
    <t>35.6億</t>
  </si>
  <si>
    <t>2121萬</t>
  </si>
  <si>
    <t>39.5萬</t>
  </si>
  <si>
    <t>1238萬</t>
  </si>
  <si>
    <t>2481萬</t>
  </si>
  <si>
    <t>1613萬</t>
  </si>
  <si>
    <t>3297萬</t>
  </si>
  <si>
    <t>2469萬</t>
  </si>
  <si>
    <t>3725萬</t>
  </si>
  <si>
    <t>7.65億</t>
  </si>
  <si>
    <t>1550萬</t>
  </si>
  <si>
    <t>878萬</t>
  </si>
  <si>
    <t>4020萬</t>
  </si>
  <si>
    <t>2737萬</t>
  </si>
  <si>
    <t>7635萬</t>
  </si>
  <si>
    <t>3.11億</t>
  </si>
  <si>
    <t>5022萬</t>
  </si>
  <si>
    <t>9315萬</t>
  </si>
  <si>
    <t>2.29萬</t>
  </si>
  <si>
    <t>1007萬</t>
  </si>
  <si>
    <t>2.84萬</t>
  </si>
  <si>
    <t>14.1萬</t>
  </si>
  <si>
    <t>26.5萬</t>
  </si>
  <si>
    <t>1.31萬</t>
  </si>
  <si>
    <t>28.7萬</t>
  </si>
  <si>
    <t>1.60萬</t>
  </si>
  <si>
    <t>33.2萬</t>
  </si>
  <si>
    <t>3.08億</t>
  </si>
  <si>
    <t>1185萬</t>
  </si>
  <si>
    <t>88.1萬</t>
  </si>
  <si>
    <t>6684萬</t>
  </si>
  <si>
    <t>7.43萬</t>
  </si>
  <si>
    <t>7057萬</t>
  </si>
  <si>
    <t>12.4億</t>
  </si>
  <si>
    <t>374萬</t>
  </si>
  <si>
    <t>23.9萬</t>
  </si>
  <si>
    <t>54.6萬</t>
  </si>
  <si>
    <t>1864萬</t>
  </si>
  <si>
    <t>6272萬</t>
  </si>
  <si>
    <t>2444萬</t>
  </si>
  <si>
    <t>1492萬</t>
  </si>
  <si>
    <t>56.3萬</t>
  </si>
  <si>
    <t>57.9萬</t>
  </si>
  <si>
    <t>56.1萬</t>
  </si>
  <si>
    <t>21.6萬</t>
  </si>
  <si>
    <t>1968萬</t>
  </si>
  <si>
    <t>84.5萬</t>
  </si>
  <si>
    <t>232萬</t>
  </si>
  <si>
    <t>84.0萬</t>
  </si>
  <si>
    <t>48.6萬</t>
  </si>
  <si>
    <t>82.7億</t>
  </si>
  <si>
    <t>367億</t>
  </si>
  <si>
    <t>3092萬</t>
  </si>
  <si>
    <t>2603萬</t>
  </si>
  <si>
    <t>4509萬</t>
  </si>
  <si>
    <t>13.2億</t>
  </si>
  <si>
    <t>2.18億</t>
  </si>
  <si>
    <t>1084萬</t>
  </si>
  <si>
    <t>1269萬</t>
  </si>
  <si>
    <t>10000萬</t>
  </si>
  <si>
    <t>1161萬</t>
  </si>
  <si>
    <t>56.8萬</t>
  </si>
  <si>
    <t>12.9萬</t>
  </si>
  <si>
    <t>3153萬</t>
  </si>
  <si>
    <t>39.4億</t>
  </si>
  <si>
    <t>85.9萬</t>
  </si>
  <si>
    <t>72.9萬</t>
  </si>
  <si>
    <t>299萬</t>
  </si>
  <si>
    <t>5.95萬</t>
  </si>
  <si>
    <t>755萬</t>
  </si>
  <si>
    <t>1.80億</t>
  </si>
  <si>
    <t>2.50億</t>
  </si>
  <si>
    <t>94.0萬</t>
  </si>
  <si>
    <t>3.74萬</t>
  </si>
  <si>
    <t>63.2萬</t>
  </si>
  <si>
    <t>12.8萬</t>
  </si>
  <si>
    <t>164萬</t>
  </si>
  <si>
    <t>3.50萬</t>
  </si>
  <si>
    <t>7025萬</t>
  </si>
  <si>
    <t>20.9萬</t>
  </si>
  <si>
    <t>34.8萬</t>
  </si>
  <si>
    <t>7539萬</t>
  </si>
  <si>
    <t>8.65萬</t>
  </si>
  <si>
    <t>6.79萬</t>
  </si>
  <si>
    <t>1601萬</t>
  </si>
  <si>
    <t>296萬</t>
  </si>
  <si>
    <t>54.9萬</t>
  </si>
  <si>
    <t>85.4萬</t>
  </si>
  <si>
    <t>92.4萬</t>
  </si>
  <si>
    <t>6.64億</t>
  </si>
  <si>
    <t>2.77億</t>
  </si>
  <si>
    <t>1.12億</t>
  </si>
  <si>
    <t>55.3萬</t>
  </si>
  <si>
    <t>7127萬</t>
  </si>
  <si>
    <t>2167萬</t>
  </si>
  <si>
    <t>94.5萬</t>
  </si>
  <si>
    <t>51.2萬</t>
  </si>
  <si>
    <t>1861萬</t>
  </si>
  <si>
    <t>987萬</t>
  </si>
  <si>
    <t>37.1萬</t>
  </si>
  <si>
    <t>77.2萬</t>
  </si>
  <si>
    <t>198萬</t>
  </si>
  <si>
    <t>471萬</t>
  </si>
  <si>
    <t>35.9萬</t>
  </si>
  <si>
    <t>638萬</t>
  </si>
  <si>
    <t>725萬</t>
  </si>
  <si>
    <t>40.3萬</t>
  </si>
  <si>
    <t>1575萬</t>
  </si>
  <si>
    <t>4741萬</t>
  </si>
  <si>
    <t>848萬</t>
  </si>
  <si>
    <t>771萬</t>
  </si>
  <si>
    <t>6.78億</t>
  </si>
  <si>
    <t>42.3萬</t>
  </si>
  <si>
    <t>33.3萬</t>
  </si>
  <si>
    <t>505萬</t>
  </si>
  <si>
    <t>5.85億</t>
  </si>
  <si>
    <t>6544萬</t>
  </si>
  <si>
    <t>3.42億</t>
  </si>
  <si>
    <t>229萬</t>
  </si>
  <si>
    <t>52.3萬</t>
  </si>
  <si>
    <t>227萬</t>
  </si>
  <si>
    <t>5277萬</t>
  </si>
  <si>
    <t>1.38億</t>
  </si>
  <si>
    <t>939萬</t>
  </si>
  <si>
    <t>6628萬</t>
  </si>
  <si>
    <t>325萬</t>
  </si>
  <si>
    <t>1429萬</t>
  </si>
  <si>
    <t>1065萬</t>
  </si>
  <si>
    <t>1096萬</t>
  </si>
  <si>
    <t>26.2萬</t>
  </si>
  <si>
    <t>2446萬</t>
  </si>
  <si>
    <t>22.4億</t>
  </si>
  <si>
    <t>9740萬</t>
  </si>
  <si>
    <t>4.20億</t>
  </si>
  <si>
    <t>3053萬</t>
  </si>
  <si>
    <t>4.68億</t>
  </si>
  <si>
    <t>1663萬</t>
  </si>
  <si>
    <t>3035萬</t>
  </si>
  <si>
    <t>4836萬</t>
  </si>
  <si>
    <t>3435萬</t>
  </si>
  <si>
    <t>213萬</t>
  </si>
  <si>
    <t>3.12億</t>
  </si>
  <si>
    <t>362萬</t>
  </si>
  <si>
    <t>4616萬</t>
  </si>
  <si>
    <t>574萬</t>
  </si>
  <si>
    <t>275萬</t>
  </si>
  <si>
    <t>4333萬</t>
  </si>
  <si>
    <t>56.5萬</t>
  </si>
  <si>
    <t>408萬</t>
  </si>
  <si>
    <t>368萬</t>
  </si>
  <si>
    <t>3.33億</t>
  </si>
  <si>
    <t>719萬</t>
  </si>
  <si>
    <t>1387萬</t>
  </si>
  <si>
    <t>55.5萬</t>
  </si>
  <si>
    <t>94.2億</t>
  </si>
  <si>
    <t>28.9萬</t>
  </si>
  <si>
    <t>1735萬</t>
  </si>
  <si>
    <t>5477萬</t>
  </si>
  <si>
    <t>4454萬</t>
  </si>
  <si>
    <t>14.4萬</t>
  </si>
  <si>
    <t>202億</t>
  </si>
  <si>
    <t>19.9萬</t>
  </si>
  <si>
    <t>2790萬</t>
  </si>
  <si>
    <t>2912萬</t>
  </si>
  <si>
    <t>2851萬</t>
  </si>
  <si>
    <t>2261萬</t>
  </si>
  <si>
    <t>70.8萬</t>
  </si>
  <si>
    <t>2988萬</t>
  </si>
  <si>
    <t>8121萬</t>
  </si>
  <si>
    <t>4323萬</t>
  </si>
  <si>
    <t>2755萬</t>
  </si>
  <si>
    <t>254萬</t>
  </si>
  <si>
    <t>5610萬</t>
  </si>
  <si>
    <t>8.54億</t>
  </si>
  <si>
    <t>400萬</t>
  </si>
  <si>
    <t>2.41億</t>
  </si>
  <si>
    <t>6838萬</t>
  </si>
  <si>
    <t>936萬</t>
  </si>
  <si>
    <t>5256萬</t>
  </si>
  <si>
    <t>3532萬</t>
  </si>
  <si>
    <t>43.9萬</t>
  </si>
  <si>
    <t>4.38億</t>
  </si>
  <si>
    <t>52.2億</t>
  </si>
  <si>
    <t>8936萬</t>
  </si>
  <si>
    <t>99.5萬</t>
  </si>
  <si>
    <t>1005萬</t>
  </si>
  <si>
    <t>191萬</t>
  </si>
  <si>
    <t>5860萬</t>
  </si>
  <si>
    <t>4673萬</t>
  </si>
  <si>
    <t>4908萬</t>
  </si>
  <si>
    <t>4.42億</t>
  </si>
  <si>
    <t>2487萬</t>
  </si>
  <si>
    <t>1450萬</t>
  </si>
  <si>
    <t>683萬</t>
  </si>
  <si>
    <t>5213萬</t>
  </si>
  <si>
    <t>5964萬</t>
  </si>
  <si>
    <t>3700萬</t>
  </si>
  <si>
    <t>5301萬</t>
  </si>
  <si>
    <t>12.7億</t>
  </si>
  <si>
    <t>1058萬</t>
  </si>
  <si>
    <t>323萬</t>
  </si>
  <si>
    <t>1470萬</t>
  </si>
  <si>
    <t>3671萬</t>
  </si>
  <si>
    <t>31.4萬</t>
  </si>
  <si>
    <t>2099萬</t>
  </si>
  <si>
    <t>47.2億</t>
  </si>
  <si>
    <t>7.95億</t>
  </si>
  <si>
    <t>13.5億</t>
  </si>
  <si>
    <t>8.51億</t>
  </si>
  <si>
    <t>203億</t>
  </si>
  <si>
    <t>808億</t>
  </si>
  <si>
    <t>1839萬</t>
  </si>
  <si>
    <t>20.6億</t>
  </si>
  <si>
    <t>21.4億</t>
  </si>
  <si>
    <t>5749萬</t>
  </si>
  <si>
    <t>75.5億</t>
  </si>
  <si>
    <t>67.2億</t>
  </si>
  <si>
    <t>3.25億</t>
  </si>
  <si>
    <t>1141萬</t>
  </si>
  <si>
    <t>1697萬</t>
  </si>
  <si>
    <t>8987萬</t>
  </si>
  <si>
    <t>5.32億</t>
  </si>
  <si>
    <t>14.3億</t>
  </si>
  <si>
    <t>68.9億</t>
  </si>
  <si>
    <t>2935萬</t>
  </si>
  <si>
    <t>2.01億</t>
  </si>
  <si>
    <t>642萬</t>
  </si>
  <si>
    <t>1215萬</t>
  </si>
  <si>
    <t>190億</t>
  </si>
  <si>
    <t>6874萬</t>
  </si>
  <si>
    <t>8190萬</t>
  </si>
  <si>
    <t>9.62億</t>
  </si>
  <si>
    <t>18.2億</t>
  </si>
  <si>
    <t>28.3億</t>
  </si>
  <si>
    <t>1569萬</t>
  </si>
  <si>
    <t>30.6億</t>
  </si>
  <si>
    <t>131億</t>
  </si>
  <si>
    <t>472萬</t>
  </si>
  <si>
    <t>5074萬</t>
  </si>
  <si>
    <t>14.1億</t>
  </si>
  <si>
    <t>990萬</t>
  </si>
  <si>
    <t>9613萬</t>
  </si>
  <si>
    <t>4327萬</t>
  </si>
  <si>
    <t>9.40億</t>
  </si>
  <si>
    <t>792萬</t>
  </si>
  <si>
    <t>207億</t>
  </si>
  <si>
    <t>20.0億</t>
  </si>
  <si>
    <t>114萬</t>
  </si>
  <si>
    <t>466萬</t>
  </si>
  <si>
    <t>1377萬</t>
  </si>
  <si>
    <t>11.3億</t>
  </si>
  <si>
    <t>1352萬</t>
  </si>
  <si>
    <t>71.7萬</t>
  </si>
  <si>
    <t>97.3萬</t>
  </si>
  <si>
    <t>122萬</t>
  </si>
  <si>
    <t>77.0萬</t>
  </si>
  <si>
    <t>271萬</t>
  </si>
  <si>
    <t>4.40億</t>
  </si>
  <si>
    <t>1023萬</t>
  </si>
  <si>
    <t>45.7億</t>
  </si>
  <si>
    <t>7.05億</t>
  </si>
  <si>
    <t>1404萬</t>
  </si>
  <si>
    <t>332億</t>
  </si>
  <si>
    <t>1396萬</t>
  </si>
  <si>
    <t>795萬</t>
  </si>
  <si>
    <t>92.9萬</t>
  </si>
  <si>
    <t>9879萬</t>
  </si>
  <si>
    <t>2.55億</t>
  </si>
  <si>
    <t>1243萬</t>
  </si>
  <si>
    <t>1.75億</t>
  </si>
  <si>
    <t>6451萬</t>
  </si>
  <si>
    <t>79.4萬</t>
  </si>
  <si>
    <t>39.0億</t>
  </si>
  <si>
    <t>60.2萬</t>
  </si>
  <si>
    <t>3.94億</t>
  </si>
  <si>
    <t>6.26億</t>
  </si>
  <si>
    <t>27.5億</t>
  </si>
  <si>
    <t>3.22億</t>
  </si>
  <si>
    <t>2961萬</t>
  </si>
  <si>
    <t>88.0萬</t>
  </si>
  <si>
    <t>9935萬</t>
  </si>
  <si>
    <t>2505萬</t>
  </si>
  <si>
    <t>3734萬</t>
  </si>
  <si>
    <t>506萬</t>
  </si>
  <si>
    <t>68.1萬</t>
  </si>
  <si>
    <t>484萬</t>
  </si>
  <si>
    <t>55.1萬</t>
  </si>
  <si>
    <t>4711萬</t>
  </si>
  <si>
    <t>447萬</t>
  </si>
  <si>
    <t>3717萬</t>
  </si>
  <si>
    <t>1889萬</t>
  </si>
  <si>
    <t>698萬</t>
  </si>
  <si>
    <t>631萬</t>
  </si>
  <si>
    <t>1823萬</t>
  </si>
  <si>
    <t>1454萬</t>
  </si>
  <si>
    <t>2.47億</t>
  </si>
  <si>
    <t>1599萬</t>
  </si>
  <si>
    <t>811萬</t>
  </si>
  <si>
    <t>8836萬</t>
  </si>
  <si>
    <t>56.9萬</t>
  </si>
  <si>
    <t>1076萬</t>
  </si>
  <si>
    <t>7512萬</t>
  </si>
  <si>
    <t>9.64億</t>
  </si>
  <si>
    <t>1365萬</t>
  </si>
  <si>
    <t>588萬</t>
  </si>
  <si>
    <t>21.7億</t>
  </si>
  <si>
    <t>59.2萬</t>
  </si>
  <si>
    <t>9.05億</t>
  </si>
  <si>
    <t>2730萬</t>
  </si>
  <si>
    <t>1188萬</t>
  </si>
  <si>
    <t>25.2萬</t>
  </si>
  <si>
    <t>7923萬</t>
  </si>
  <si>
    <t>7861萬</t>
  </si>
  <si>
    <t>43.4萬</t>
  </si>
  <si>
    <t>239萬</t>
  </si>
  <si>
    <t>70.9萬</t>
  </si>
  <si>
    <t>1955萬</t>
  </si>
  <si>
    <t>15.9萬</t>
  </si>
  <si>
    <t>39.4萬</t>
  </si>
  <si>
    <t>5.79萬</t>
  </si>
  <si>
    <t>4345萬</t>
  </si>
  <si>
    <t>2.35萬</t>
  </si>
  <si>
    <t>7.16萬</t>
  </si>
  <si>
    <t>9419萬</t>
  </si>
  <si>
    <t>4931萬</t>
  </si>
  <si>
    <t>33.7萬</t>
  </si>
  <si>
    <t>35.6萬</t>
  </si>
  <si>
    <t>90.0萬</t>
  </si>
  <si>
    <t>1952萬</t>
  </si>
  <si>
    <t>6.07萬</t>
  </si>
  <si>
    <t>2485萬</t>
  </si>
  <si>
    <t>8523萬</t>
  </si>
  <si>
    <t>750萬</t>
  </si>
  <si>
    <t>6.72億</t>
  </si>
  <si>
    <t>2633萬</t>
  </si>
  <si>
    <t>3539萬</t>
  </si>
  <si>
    <t>4947萬</t>
  </si>
  <si>
    <t>895萬</t>
  </si>
  <si>
    <t>5.61億</t>
  </si>
  <si>
    <t>42.2億</t>
  </si>
  <si>
    <t>35.8億</t>
  </si>
  <si>
    <t>19.0億</t>
  </si>
  <si>
    <t>21.9億</t>
  </si>
  <si>
    <t>16.7億</t>
  </si>
  <si>
    <t>16.1億</t>
  </si>
  <si>
    <t>37.5億</t>
  </si>
  <si>
    <t>11.5億</t>
  </si>
  <si>
    <t>7334萬</t>
  </si>
  <si>
    <t>3706萬</t>
  </si>
  <si>
    <t>20.2萬</t>
  </si>
  <si>
    <t>712萬</t>
  </si>
  <si>
    <t>11.9億</t>
  </si>
  <si>
    <t>6498萬</t>
  </si>
  <si>
    <t>9660萬</t>
  </si>
  <si>
    <t>10.7萬</t>
  </si>
  <si>
    <t>78.7萬</t>
  </si>
  <si>
    <t>23.6萬</t>
  </si>
  <si>
    <t>76.3萬</t>
  </si>
  <si>
    <t>34.1萬</t>
  </si>
  <si>
    <t>6.24萬</t>
  </si>
  <si>
    <t>29.3萬</t>
  </si>
  <si>
    <t>10.9萬</t>
  </si>
  <si>
    <t>54.3萬</t>
  </si>
  <si>
    <t>1710萬</t>
  </si>
  <si>
    <t>1831萬</t>
  </si>
  <si>
    <t>285億</t>
  </si>
  <si>
    <t>916萬</t>
  </si>
  <si>
    <t>17.3億</t>
  </si>
  <si>
    <t>9712萬</t>
  </si>
  <si>
    <t>1.58億</t>
  </si>
  <si>
    <t>1039萬</t>
  </si>
  <si>
    <t>100億</t>
  </si>
  <si>
    <t>3984萬</t>
  </si>
  <si>
    <t>3616萬</t>
  </si>
  <si>
    <t>12.6億</t>
  </si>
  <si>
    <t>159億</t>
  </si>
  <si>
    <t>741萬</t>
  </si>
  <si>
    <t>1585萬</t>
  </si>
  <si>
    <t>1728萬</t>
  </si>
  <si>
    <t>27.5萬</t>
  </si>
  <si>
    <t>12.5億</t>
  </si>
  <si>
    <t>1594萬</t>
  </si>
  <si>
    <t>2248萬</t>
  </si>
  <si>
    <t>373萬</t>
  </si>
  <si>
    <t>695萬</t>
  </si>
  <si>
    <t>13.9億</t>
  </si>
  <si>
    <t>4455萬</t>
  </si>
  <si>
    <t>1640萬</t>
  </si>
  <si>
    <t>1284萬</t>
  </si>
  <si>
    <t>1.80萬</t>
  </si>
  <si>
    <t>53.7萬</t>
  </si>
  <si>
    <t>2546萬</t>
  </si>
  <si>
    <t>106億</t>
  </si>
  <si>
    <t>12.2萬</t>
  </si>
  <si>
    <t>4311萬</t>
  </si>
  <si>
    <t>17.7億</t>
  </si>
  <si>
    <t>3.15億</t>
  </si>
  <si>
    <t>49.0萬</t>
  </si>
  <si>
    <t>62.8億</t>
  </si>
  <si>
    <t>7.17萬</t>
  </si>
  <si>
    <t>80.5萬</t>
  </si>
  <si>
    <t>92.6萬</t>
  </si>
  <si>
    <t>62.1萬</t>
  </si>
  <si>
    <t>1318萬</t>
  </si>
  <si>
    <t>7017萬</t>
  </si>
  <si>
    <t>4329萬</t>
  </si>
  <si>
    <t>7410萬</t>
  </si>
  <si>
    <t>4.17億</t>
  </si>
  <si>
    <t>3.51億</t>
  </si>
  <si>
    <t>8.91億</t>
  </si>
  <si>
    <t>47.3萬</t>
  </si>
  <si>
    <t>85.8億</t>
  </si>
  <si>
    <t>1034萬</t>
  </si>
  <si>
    <t>35.3萬</t>
  </si>
  <si>
    <t>147億</t>
  </si>
  <si>
    <t>45.0萬</t>
  </si>
  <si>
    <t>9.30萬</t>
  </si>
  <si>
    <t>61.0萬</t>
  </si>
  <si>
    <t>7418萬</t>
  </si>
  <si>
    <t>4.61億</t>
  </si>
  <si>
    <t>1757萬</t>
  </si>
  <si>
    <t>5879萬</t>
  </si>
  <si>
    <t>1130萬</t>
  </si>
  <si>
    <t>4875萬</t>
  </si>
  <si>
    <t>5.50萬</t>
  </si>
  <si>
    <t>2.99億</t>
  </si>
  <si>
    <t>2375萬</t>
  </si>
  <si>
    <t>2551萬</t>
  </si>
  <si>
    <t>54.0億</t>
  </si>
  <si>
    <t>34.4萬</t>
  </si>
  <si>
    <t>3.81億</t>
  </si>
  <si>
    <t>589萬</t>
  </si>
  <si>
    <t>8.28萬</t>
  </si>
  <si>
    <t>62.1億</t>
  </si>
  <si>
    <t>7.41億</t>
  </si>
  <si>
    <t>11.2萬</t>
  </si>
  <si>
    <t>60.0萬</t>
  </si>
  <si>
    <t>3.45億</t>
  </si>
  <si>
    <t>3245萬</t>
  </si>
  <si>
    <t>3194萬</t>
  </si>
  <si>
    <t>27.0億</t>
  </si>
  <si>
    <t>1026萬</t>
  </si>
  <si>
    <t>2144萬</t>
  </si>
  <si>
    <t>5092萬</t>
  </si>
  <si>
    <t>31.6億</t>
  </si>
  <si>
    <t>2107萬</t>
  </si>
  <si>
    <t>1907萬</t>
  </si>
  <si>
    <t>557萬</t>
  </si>
  <si>
    <t>1014萬</t>
  </si>
  <si>
    <t>3296萬</t>
  </si>
  <si>
    <t>6.91億</t>
  </si>
  <si>
    <t>57.3億</t>
  </si>
  <si>
    <t>2.97億</t>
  </si>
  <si>
    <t>1733萬</t>
  </si>
  <si>
    <t>1546萬</t>
  </si>
  <si>
    <t>3000萬</t>
  </si>
  <si>
    <t>169億</t>
  </si>
  <si>
    <t>5937萬</t>
  </si>
  <si>
    <t>95.2萬</t>
  </si>
  <si>
    <t>51.3萬</t>
  </si>
  <si>
    <t>36.4億</t>
  </si>
  <si>
    <t>19.5萬</t>
  </si>
  <si>
    <t>3529萬</t>
  </si>
  <si>
    <t>49.7萬</t>
  </si>
  <si>
    <t>6312萬</t>
  </si>
  <si>
    <t>37.3萬</t>
  </si>
  <si>
    <t>9.17億</t>
  </si>
  <si>
    <t>563萬</t>
  </si>
  <si>
    <t>19.0萬</t>
  </si>
  <si>
    <t>27.7萬</t>
  </si>
  <si>
    <t>97.0萬</t>
  </si>
  <si>
    <t>63.3萬</t>
  </si>
  <si>
    <t>9.46萬</t>
  </si>
  <si>
    <t>3486萬</t>
  </si>
  <si>
    <t>789萬</t>
  </si>
  <si>
    <t>27.1億</t>
  </si>
  <si>
    <t>22.7億</t>
  </si>
  <si>
    <t>28.0億</t>
  </si>
  <si>
    <t>3.71億</t>
  </si>
  <si>
    <t>2212萬</t>
  </si>
  <si>
    <t>681萬</t>
  </si>
  <si>
    <t>4141萬</t>
  </si>
  <si>
    <t>7483萬</t>
  </si>
  <si>
    <t>617萬</t>
  </si>
  <si>
    <t>1380萬</t>
  </si>
  <si>
    <t>1359萬</t>
  </si>
  <si>
    <t>948萬</t>
  </si>
  <si>
    <t>2612萬</t>
  </si>
  <si>
    <t>84.9萬</t>
  </si>
  <si>
    <t>6.18億</t>
  </si>
  <si>
    <t>4.64億</t>
  </si>
  <si>
    <t>2788萬</t>
  </si>
  <si>
    <t>4779萬</t>
  </si>
  <si>
    <t>879萬</t>
  </si>
  <si>
    <t>1539萬</t>
  </si>
  <si>
    <t>1081萬</t>
  </si>
  <si>
    <t>4.59億</t>
  </si>
  <si>
    <t>7695萬</t>
  </si>
  <si>
    <t>1622萬</t>
  </si>
  <si>
    <t>401萬</t>
  </si>
  <si>
    <t>20.8億</t>
  </si>
  <si>
    <t>6755萬</t>
  </si>
  <si>
    <t>3971萬</t>
  </si>
  <si>
    <t>85.8萬</t>
  </si>
  <si>
    <t>74.7億</t>
  </si>
  <si>
    <t>57.2億</t>
  </si>
  <si>
    <t>42.3億</t>
  </si>
  <si>
    <t>15.2萬</t>
  </si>
  <si>
    <t>3.63億</t>
  </si>
  <si>
    <t>63.9萬</t>
  </si>
  <si>
    <t>2.78億</t>
  </si>
  <si>
    <t>1826萬</t>
  </si>
  <si>
    <t>4.13億</t>
  </si>
  <si>
    <t>1909萬</t>
  </si>
  <si>
    <t>1.19億</t>
  </si>
  <si>
    <t>4.82億</t>
  </si>
  <si>
    <t>5.81億</t>
  </si>
  <si>
    <t>2959萬</t>
  </si>
  <si>
    <t>75.6萬</t>
  </si>
  <si>
    <t>122億</t>
  </si>
  <si>
    <t>359萬</t>
  </si>
  <si>
    <t>145萬</t>
  </si>
  <si>
    <t>51.7萬</t>
  </si>
  <si>
    <t>4869萬</t>
  </si>
  <si>
    <t>4.58萬</t>
  </si>
  <si>
    <t>2305萬</t>
  </si>
  <si>
    <t>580萬</t>
  </si>
  <si>
    <t>2081萬</t>
  </si>
  <si>
    <t>2218萬</t>
  </si>
  <si>
    <t>1726萬</t>
  </si>
  <si>
    <t>104萬</t>
  </si>
  <si>
    <t>1018萬</t>
  </si>
  <si>
    <t>3608萬</t>
  </si>
  <si>
    <t>54.0萬</t>
  </si>
  <si>
    <t>30.7萬</t>
  </si>
  <si>
    <t>10.8萬</t>
  </si>
  <si>
    <t>1279萬</t>
  </si>
  <si>
    <t>957萬</t>
  </si>
  <si>
    <t>190萬</t>
  </si>
  <si>
    <t>2802萬</t>
  </si>
  <si>
    <t>566萬</t>
  </si>
  <si>
    <t>71.2萬</t>
  </si>
  <si>
    <t>24.2萬</t>
  </si>
  <si>
    <t>1784萬</t>
  </si>
  <si>
    <t>16.9萬</t>
  </si>
  <si>
    <t>928萬</t>
  </si>
  <si>
    <t>67.1萬</t>
  </si>
  <si>
    <t>11.3萬</t>
  </si>
  <si>
    <t>1201萬</t>
  </si>
  <si>
    <t>9.40萬</t>
  </si>
  <si>
    <t>95.0萬</t>
  </si>
  <si>
    <t>623萬</t>
  </si>
  <si>
    <t>54.1萬</t>
  </si>
  <si>
    <t>33.5萬</t>
  </si>
  <si>
    <t>277萬</t>
  </si>
  <si>
    <t>35.0萬</t>
  </si>
  <si>
    <t>1614萬</t>
  </si>
  <si>
    <t>184萬</t>
  </si>
  <si>
    <t>779萬</t>
  </si>
  <si>
    <t>924萬</t>
  </si>
  <si>
    <t>90.2萬</t>
  </si>
  <si>
    <t>41.6萬</t>
  </si>
  <si>
    <t>11.4萬</t>
  </si>
  <si>
    <t>1313萬</t>
  </si>
  <si>
    <t>1518萬</t>
  </si>
  <si>
    <t>2419萬</t>
  </si>
  <si>
    <t>34.6萬</t>
  </si>
  <si>
    <t>5571萬</t>
  </si>
  <si>
    <t>5167萬</t>
  </si>
  <si>
    <t>7.33億</t>
  </si>
  <si>
    <t>1.69億</t>
  </si>
  <si>
    <t>762萬</t>
  </si>
  <si>
    <t>383萬</t>
  </si>
  <si>
    <t>4991萬</t>
  </si>
  <si>
    <t>4293萬</t>
  </si>
  <si>
    <t>4347萬</t>
  </si>
  <si>
    <t>9.77萬</t>
  </si>
  <si>
    <t>3594萬</t>
  </si>
  <si>
    <t>2039萬</t>
  </si>
  <si>
    <t>2812萬</t>
  </si>
  <si>
    <t>1.79億</t>
  </si>
  <si>
    <t>339萬</t>
  </si>
  <si>
    <t>44.2萬</t>
  </si>
  <si>
    <t>2577萬</t>
  </si>
  <si>
    <t>6332萬</t>
  </si>
  <si>
    <t>4.79萬</t>
  </si>
  <si>
    <t>3547萬</t>
  </si>
  <si>
    <t>18.7萬</t>
  </si>
  <si>
    <t>6000萬</t>
  </si>
  <si>
    <t>3.32億</t>
  </si>
  <si>
    <t>6331萬</t>
  </si>
  <si>
    <t>7992萬</t>
  </si>
  <si>
    <t>8.64億</t>
  </si>
  <si>
    <t>7.68億</t>
  </si>
  <si>
    <t>6.60億</t>
  </si>
  <si>
    <t>29.6萬</t>
  </si>
  <si>
    <t>40.6萬</t>
  </si>
  <si>
    <t>2835萬</t>
  </si>
  <si>
    <t>2.80億</t>
  </si>
  <si>
    <t>3.76億</t>
  </si>
  <si>
    <t>9.01億</t>
  </si>
  <si>
    <t>2946萬</t>
  </si>
  <si>
    <t>3368萬</t>
  </si>
  <si>
    <t>5.64億</t>
  </si>
  <si>
    <t>15.6萬</t>
  </si>
  <si>
    <t>3.83億</t>
  </si>
  <si>
    <t>560萬</t>
  </si>
  <si>
    <t>17.6億</t>
  </si>
  <si>
    <t>16.2萬</t>
  </si>
  <si>
    <t>2891萬</t>
  </si>
  <si>
    <t>1770萬</t>
  </si>
  <si>
    <t>994萬</t>
  </si>
  <si>
    <t>1931萬</t>
  </si>
  <si>
    <t>7096萬</t>
  </si>
  <si>
    <t>151億</t>
  </si>
  <si>
    <t>3.01億</t>
  </si>
  <si>
    <t>6.12億</t>
  </si>
  <si>
    <t>2.73億</t>
  </si>
  <si>
    <t>2602萬</t>
  </si>
  <si>
    <t>5.40億</t>
  </si>
  <si>
    <t>49.7億</t>
  </si>
  <si>
    <t>3.23億</t>
  </si>
  <si>
    <t>92.0萬</t>
  </si>
  <si>
    <t>7506萬</t>
  </si>
  <si>
    <t>2031萬</t>
  </si>
  <si>
    <t>3037萬</t>
  </si>
  <si>
    <t>2945萬</t>
  </si>
  <si>
    <t>8.45萬</t>
  </si>
  <si>
    <t>252萬</t>
  </si>
  <si>
    <t>1942萬</t>
  </si>
  <si>
    <t>8.19萬</t>
  </si>
  <si>
    <t>66.7萬</t>
  </si>
  <si>
    <t>57.1萬</t>
  </si>
  <si>
    <t>2441萬</t>
  </si>
  <si>
    <t>1338萬</t>
  </si>
  <si>
    <t>2985萬</t>
  </si>
  <si>
    <t>6070萬</t>
  </si>
  <si>
    <t>955萬</t>
  </si>
  <si>
    <t>599萬</t>
  </si>
  <si>
    <t>7.79億</t>
  </si>
  <si>
    <t>65.6萬</t>
  </si>
  <si>
    <t>46.3億</t>
  </si>
  <si>
    <t>3.58萬</t>
  </si>
  <si>
    <t>140萬</t>
  </si>
  <si>
    <t>2906萬</t>
  </si>
  <si>
    <t>9642萬</t>
  </si>
  <si>
    <t>1414萬</t>
  </si>
  <si>
    <t>887萬</t>
  </si>
  <si>
    <t>5.43萬</t>
  </si>
  <si>
    <t>15.3億</t>
  </si>
  <si>
    <t>62.3萬</t>
  </si>
  <si>
    <t>8.32億</t>
  </si>
  <si>
    <t>16.0億</t>
  </si>
  <si>
    <t>8.49億</t>
  </si>
  <si>
    <t>84.7萬</t>
  </si>
  <si>
    <t>87.4萬</t>
  </si>
  <si>
    <t>5.82萬</t>
  </si>
  <si>
    <t>9244萬</t>
  </si>
  <si>
    <t>7247萬</t>
  </si>
  <si>
    <t>392萬</t>
  </si>
  <si>
    <t>3.86億</t>
  </si>
  <si>
    <t>783萬</t>
  </si>
  <si>
    <t>7842萬</t>
  </si>
  <si>
    <t>983萬</t>
  </si>
  <si>
    <t>1646萬</t>
  </si>
  <si>
    <t>5197萬</t>
  </si>
  <si>
    <t>3338萬</t>
  </si>
  <si>
    <t>3696萬</t>
  </si>
  <si>
    <t>678萬</t>
  </si>
  <si>
    <t>690萬</t>
  </si>
  <si>
    <t>770萬</t>
  </si>
  <si>
    <t>1333萬</t>
  </si>
  <si>
    <t>2.96萬</t>
  </si>
  <si>
    <t>3600萬</t>
  </si>
  <si>
    <t>10.3萬</t>
  </si>
  <si>
    <t>1650萬</t>
  </si>
  <si>
    <t>21.2萬</t>
  </si>
  <si>
    <t>4572萬</t>
  </si>
  <si>
    <t>4.35億</t>
  </si>
  <si>
    <t>15.7萬</t>
  </si>
  <si>
    <t>50.1萬</t>
  </si>
  <si>
    <t>43.3萬</t>
  </si>
  <si>
    <t>74.1萬</t>
  </si>
  <si>
    <t>2461萬</t>
  </si>
  <si>
    <t>3904萬</t>
  </si>
  <si>
    <t>1109萬</t>
  </si>
  <si>
    <t>40.1萬</t>
  </si>
  <si>
    <t>7.97億</t>
  </si>
  <si>
    <t>5.48億</t>
  </si>
  <si>
    <t>131萬</t>
  </si>
  <si>
    <t>4901萬</t>
  </si>
  <si>
    <t>6694萬</t>
  </si>
  <si>
    <t>4446萬</t>
  </si>
  <si>
    <t>1939萬</t>
  </si>
  <si>
    <t>18.3萬</t>
  </si>
  <si>
    <t>2509萬</t>
  </si>
  <si>
    <t>71.6萬</t>
  </si>
  <si>
    <t>4.33億</t>
  </si>
  <si>
    <t>181萬</t>
  </si>
  <si>
    <t>527萬</t>
  </si>
  <si>
    <t>3.46億</t>
  </si>
  <si>
    <t>4488萬</t>
  </si>
  <si>
    <t>89.0萬</t>
  </si>
  <si>
    <t>2012萬</t>
  </si>
  <si>
    <t>89.8萬</t>
  </si>
  <si>
    <t>2064萬</t>
  </si>
  <si>
    <t>1221萬</t>
  </si>
  <si>
    <t>5.55億</t>
  </si>
  <si>
    <t>1840萬</t>
  </si>
  <si>
    <t>9003萬</t>
  </si>
  <si>
    <t>1405萬</t>
  </si>
  <si>
    <t>8783萬</t>
  </si>
  <si>
    <t>2021萬</t>
  </si>
  <si>
    <t>17.8萬</t>
  </si>
  <si>
    <t>58.4億</t>
  </si>
  <si>
    <t>8733萬</t>
  </si>
  <si>
    <t>4374萬</t>
  </si>
  <si>
    <t>5.70億</t>
  </si>
  <si>
    <t>4.26萬</t>
  </si>
  <si>
    <t>4924萬</t>
  </si>
  <si>
    <t>21.4萬</t>
  </si>
  <si>
    <t>38.9萬</t>
  </si>
  <si>
    <t>520萬</t>
  </si>
  <si>
    <t>6801萬</t>
  </si>
  <si>
    <t>4987萬</t>
  </si>
  <si>
    <t>26.8億</t>
  </si>
  <si>
    <t>534萬</t>
  </si>
  <si>
    <t>40.5億</t>
  </si>
  <si>
    <t>3647萬</t>
  </si>
  <si>
    <t>2083萬</t>
  </si>
  <si>
    <t>7926萬</t>
  </si>
  <si>
    <t>5.49億</t>
  </si>
  <si>
    <t>169萬</t>
  </si>
  <si>
    <t>36.2萬</t>
  </si>
  <si>
    <t>6.21億</t>
  </si>
  <si>
    <t>8.09億</t>
  </si>
  <si>
    <t>381萬</t>
  </si>
  <si>
    <t>3842萬</t>
  </si>
  <si>
    <t>1630萬</t>
  </si>
  <si>
    <t>4541萬</t>
  </si>
  <si>
    <t>54.4億</t>
  </si>
  <si>
    <t>13.1萬</t>
  </si>
  <si>
    <t>2.88億</t>
  </si>
  <si>
    <t>2337萬</t>
  </si>
  <si>
    <t>37.2億</t>
  </si>
  <si>
    <t>80.4萬</t>
  </si>
  <si>
    <t>58.2萬</t>
  </si>
  <si>
    <t>76.5億</t>
  </si>
  <si>
    <t>1913萬</t>
  </si>
  <si>
    <t>2.74億</t>
  </si>
  <si>
    <t>3586萬</t>
  </si>
  <si>
    <t>8.72萬</t>
  </si>
  <si>
    <t>7449萬</t>
  </si>
  <si>
    <t>2.91億</t>
  </si>
  <si>
    <t>510萬</t>
  </si>
  <si>
    <t>835萬</t>
  </si>
  <si>
    <t>820萬</t>
  </si>
  <si>
    <t>4.98億</t>
  </si>
  <si>
    <t>7723萬</t>
  </si>
  <si>
    <t>33.3億</t>
  </si>
  <si>
    <t>602萬</t>
  </si>
  <si>
    <t>6806萬</t>
  </si>
  <si>
    <t>2870萬</t>
  </si>
  <si>
    <t>18.1萬</t>
  </si>
  <si>
    <t>4406萬</t>
  </si>
  <si>
    <t>465萬</t>
  </si>
  <si>
    <t>328萬</t>
  </si>
  <si>
    <t>5.18億</t>
  </si>
  <si>
    <t>172億</t>
  </si>
  <si>
    <t>4587萬</t>
  </si>
  <si>
    <t>4082萬</t>
  </si>
  <si>
    <t>33.4億</t>
  </si>
  <si>
    <t>1010萬</t>
  </si>
  <si>
    <t>19.1萬</t>
  </si>
  <si>
    <t>2848萬</t>
  </si>
  <si>
    <t>1791萬</t>
  </si>
  <si>
    <t>6722萬</t>
  </si>
  <si>
    <t>3.64億</t>
  </si>
  <si>
    <t>60.4億</t>
  </si>
  <si>
    <t>4543萬</t>
  </si>
  <si>
    <t>2454萬</t>
  </si>
  <si>
    <t>396萬</t>
  </si>
  <si>
    <t>2590萬</t>
  </si>
  <si>
    <t>3.20億</t>
  </si>
  <si>
    <t>71.0萬</t>
  </si>
  <si>
    <t>1703萬</t>
  </si>
  <si>
    <t>4036萬</t>
  </si>
  <si>
    <t>7.36億</t>
  </si>
  <si>
    <t>40.8億</t>
  </si>
  <si>
    <t>4.44億</t>
  </si>
  <si>
    <t>38.3萬</t>
  </si>
  <si>
    <t>3689萬</t>
  </si>
  <si>
    <t>4816萬</t>
  </si>
  <si>
    <t>31.8萬</t>
  </si>
  <si>
    <t>1434萬</t>
  </si>
  <si>
    <t>1062萬</t>
  </si>
  <si>
    <t>135億</t>
  </si>
  <si>
    <t>885萬</t>
  </si>
  <si>
    <t>774萬</t>
  </si>
  <si>
    <t>59.1億</t>
  </si>
  <si>
    <t>4834萬</t>
  </si>
  <si>
    <t>32.1億</t>
  </si>
  <si>
    <t>8.05萬</t>
  </si>
  <si>
    <t>37.3億</t>
  </si>
  <si>
    <t>4139萬</t>
  </si>
  <si>
    <t>14.6億</t>
  </si>
  <si>
    <t>5240萬</t>
  </si>
  <si>
    <t>36.5億</t>
  </si>
  <si>
    <t>4.22億</t>
  </si>
  <si>
    <t>1459萬</t>
  </si>
  <si>
    <t>1030萬</t>
  </si>
  <si>
    <t>61.2萬</t>
  </si>
  <si>
    <t>1669萬</t>
  </si>
  <si>
    <t>6.66億</t>
  </si>
  <si>
    <t>77.5萬</t>
  </si>
  <si>
    <t>82.7萬</t>
  </si>
  <si>
    <t>2678萬</t>
  </si>
  <si>
    <t>4669萬</t>
  </si>
  <si>
    <t>268萬</t>
  </si>
  <si>
    <t>553萬</t>
  </si>
  <si>
    <t>53.2萬</t>
  </si>
  <si>
    <t>1462萬</t>
  </si>
  <si>
    <t>89.3萬</t>
  </si>
  <si>
    <t>2500萬</t>
  </si>
  <si>
    <t>2447萬</t>
  </si>
  <si>
    <t>22.4萬</t>
  </si>
  <si>
    <t>445萬</t>
  </si>
  <si>
    <t>2805萬</t>
  </si>
  <si>
    <t>4343萬</t>
  </si>
  <si>
    <t>4319萬</t>
  </si>
  <si>
    <t>6.66萬</t>
  </si>
  <si>
    <t>2.62萬</t>
  </si>
  <si>
    <t>7.55億</t>
  </si>
  <si>
    <t>16.3萬</t>
  </si>
  <si>
    <t>8.48萬</t>
  </si>
  <si>
    <t>1366萬</t>
  </si>
  <si>
    <t>25.7萬</t>
  </si>
  <si>
    <t>1122萬</t>
  </si>
  <si>
    <t>53.0萬</t>
  </si>
  <si>
    <t>3688萬</t>
  </si>
  <si>
    <t>8.08億</t>
  </si>
  <si>
    <t>228億</t>
  </si>
  <si>
    <t>7.17億</t>
  </si>
  <si>
    <t>10.0萬</t>
  </si>
  <si>
    <t>6.44億</t>
  </si>
  <si>
    <t>8817萬</t>
  </si>
  <si>
    <t>3489萬</t>
  </si>
  <si>
    <t>8910萬</t>
  </si>
  <si>
    <t>2854萬</t>
  </si>
  <si>
    <t>7835萬</t>
  </si>
  <si>
    <t>47.8萬</t>
  </si>
  <si>
    <t>6.52億</t>
  </si>
  <si>
    <t>3.11萬</t>
  </si>
  <si>
    <t>1169萬</t>
  </si>
  <si>
    <t>80.6萬</t>
  </si>
  <si>
    <t>5236萬</t>
  </si>
  <si>
    <t>1155萬</t>
  </si>
  <si>
    <t>1259萬</t>
  </si>
  <si>
    <t>3357萬</t>
  </si>
  <si>
    <t>9919萬</t>
  </si>
  <si>
    <t>4017萬</t>
  </si>
  <si>
    <t>1642萬</t>
  </si>
  <si>
    <t>545萬</t>
  </si>
  <si>
    <t>4.80萬</t>
  </si>
  <si>
    <t>1293萬</t>
  </si>
  <si>
    <t>51.7億</t>
  </si>
  <si>
    <t>8653萬</t>
  </si>
  <si>
    <t>96.3萬</t>
  </si>
  <si>
    <t>82.1萬</t>
  </si>
  <si>
    <t>93.5萬</t>
  </si>
  <si>
    <t>39.1億</t>
  </si>
  <si>
    <t>5824萬</t>
  </si>
  <si>
    <t>4.47億</t>
  </si>
  <si>
    <t>258萬</t>
  </si>
  <si>
    <t>559萬</t>
  </si>
  <si>
    <t>30.1萬</t>
  </si>
  <si>
    <t>67.2萬</t>
  </si>
  <si>
    <t>28.6萬</t>
  </si>
  <si>
    <t>1820萬</t>
  </si>
  <si>
    <t>1041萬</t>
  </si>
  <si>
    <t>73.7萬</t>
  </si>
  <si>
    <t>1846萬</t>
  </si>
  <si>
    <t>5038萬</t>
  </si>
  <si>
    <t>793萬</t>
  </si>
  <si>
    <t>4774萬</t>
  </si>
  <si>
    <t>58.7萬</t>
  </si>
  <si>
    <t>2476萬</t>
  </si>
  <si>
    <t>3730萬</t>
  </si>
  <si>
    <t>11.8萬</t>
  </si>
  <si>
    <t>7594萬</t>
  </si>
  <si>
    <t>28.1萬</t>
  </si>
  <si>
    <t>2915萬</t>
  </si>
  <si>
    <t>1080萬</t>
  </si>
  <si>
    <t>439萬</t>
  </si>
  <si>
    <t>36.8萬</t>
  </si>
  <si>
    <t>99.2萬</t>
  </si>
  <si>
    <t>2233萬</t>
  </si>
  <si>
    <t>54.8萬</t>
  </si>
  <si>
    <t>6815萬</t>
  </si>
  <si>
    <t>2.85億</t>
  </si>
  <si>
    <t>38.8萬</t>
  </si>
  <si>
    <t>3.18億</t>
  </si>
  <si>
    <t>17.1萬</t>
  </si>
  <si>
    <t>14.9萬</t>
  </si>
  <si>
    <t>945萬</t>
  </si>
  <si>
    <t>713萬</t>
  </si>
  <si>
    <t>1479萬</t>
  </si>
  <si>
    <t>1508萬</t>
  </si>
  <si>
    <t>1513萬</t>
  </si>
  <si>
    <t>78.8萬</t>
  </si>
  <si>
    <t>2183萬</t>
  </si>
  <si>
    <t>1717萬</t>
  </si>
  <si>
    <t>65.7萬</t>
  </si>
  <si>
    <t>7.25萬</t>
  </si>
  <si>
    <t>1198萬</t>
  </si>
  <si>
    <t>6.76萬</t>
  </si>
  <si>
    <t>6.45億</t>
  </si>
  <si>
    <t>34.5萬</t>
  </si>
  <si>
    <t>4286萬</t>
  </si>
  <si>
    <t>21.7萬</t>
  </si>
  <si>
    <t>2936萬</t>
  </si>
  <si>
    <t>253萬</t>
  </si>
  <si>
    <t>6961萬</t>
  </si>
  <si>
    <t>3778萬</t>
  </si>
  <si>
    <t>1267萬</t>
  </si>
  <si>
    <t>1239萬</t>
  </si>
  <si>
    <t>5.30億</t>
  </si>
  <si>
    <t>6.47億</t>
  </si>
  <si>
    <t>1472萬</t>
  </si>
  <si>
    <t>954萬</t>
  </si>
  <si>
    <t>1545萬</t>
  </si>
  <si>
    <t>14.6萬</t>
  </si>
  <si>
    <t>33.4萬</t>
  </si>
  <si>
    <t>40.4萬</t>
  </si>
  <si>
    <t>1022萬</t>
  </si>
  <si>
    <t>662萬</t>
  </si>
  <si>
    <t>2.24億</t>
  </si>
  <si>
    <t>7.03億</t>
  </si>
  <si>
    <t>405萬</t>
  </si>
  <si>
    <t>87.6億</t>
  </si>
  <si>
    <t>3955萬</t>
  </si>
  <si>
    <t>32.3億</t>
  </si>
  <si>
    <t>1369萬</t>
  </si>
  <si>
    <t>4015萬</t>
  </si>
  <si>
    <t>5.92萬</t>
  </si>
  <si>
    <t>1.08萬</t>
  </si>
  <si>
    <t>8606萬</t>
  </si>
  <si>
    <t>3452萬</t>
  </si>
  <si>
    <t>543萬</t>
  </si>
  <si>
    <t>55.7萬</t>
  </si>
  <si>
    <t>11.1萬</t>
  </si>
  <si>
    <t>490萬</t>
  </si>
  <si>
    <t>10.6億</t>
  </si>
  <si>
    <t>881萬</t>
  </si>
  <si>
    <t>1996萬</t>
  </si>
  <si>
    <t>5243萬</t>
  </si>
  <si>
    <t>73.2萬</t>
  </si>
  <si>
    <t>285萬</t>
  </si>
  <si>
    <t>5035萬</t>
  </si>
  <si>
    <t>11.7萬</t>
  </si>
  <si>
    <t>8734萬</t>
  </si>
  <si>
    <t>1619萬</t>
  </si>
  <si>
    <t>37.7萬</t>
  </si>
  <si>
    <t>4.50億</t>
  </si>
  <si>
    <t>3851萬</t>
  </si>
  <si>
    <t>1376萬</t>
  </si>
  <si>
    <t>2651萬</t>
  </si>
  <si>
    <t>1.30億</t>
  </si>
  <si>
    <t>1254萬</t>
  </si>
  <si>
    <t>1347萬</t>
  </si>
  <si>
    <t>2978萬</t>
  </si>
  <si>
    <t>4.88億</t>
  </si>
  <si>
    <t>5260萬</t>
  </si>
  <si>
    <t>965萬</t>
  </si>
  <si>
    <t>8.05億</t>
  </si>
  <si>
    <t>2119萬</t>
  </si>
  <si>
    <t>569萬</t>
  </si>
  <si>
    <t>3170萬</t>
  </si>
  <si>
    <t>57.3萬</t>
  </si>
  <si>
    <t>5153萬</t>
  </si>
  <si>
    <t>63.3億</t>
  </si>
  <si>
    <t>68.3萬</t>
  </si>
  <si>
    <t>72.7億</t>
  </si>
  <si>
    <t>3137萬</t>
  </si>
  <si>
    <t>2058萬</t>
  </si>
  <si>
    <t>24.1萬</t>
  </si>
  <si>
    <t>46.0萬</t>
  </si>
  <si>
    <t>532萬</t>
  </si>
  <si>
    <t>68.2萬</t>
  </si>
  <si>
    <t>21.9萬</t>
  </si>
  <si>
    <t>1526萬</t>
  </si>
  <si>
    <t>48.4萬</t>
  </si>
  <si>
    <t>6.85萬</t>
  </si>
  <si>
    <t>77.1萬</t>
  </si>
  <si>
    <t>55.4萬</t>
  </si>
  <si>
    <t>6.55萬</t>
  </si>
  <si>
    <t>1132萬</t>
  </si>
  <si>
    <t>47.9萬</t>
  </si>
  <si>
    <t>677萬</t>
  </si>
  <si>
    <t>32.3萬</t>
  </si>
  <si>
    <t>6822萬</t>
  </si>
  <si>
    <t>1.28萬</t>
  </si>
  <si>
    <t>45.3萬</t>
  </si>
  <si>
    <t>17.4萬</t>
  </si>
  <si>
    <t>93.8億</t>
  </si>
  <si>
    <t>2242萬</t>
  </si>
  <si>
    <t>2740萬</t>
  </si>
  <si>
    <t>345萬</t>
  </si>
  <si>
    <t>9098萬</t>
  </si>
  <si>
    <t>3238萬</t>
  </si>
  <si>
    <t>51.4萬</t>
  </si>
  <si>
    <t>7308萬</t>
  </si>
  <si>
    <t>507萬</t>
  </si>
  <si>
    <t>2.07億</t>
  </si>
  <si>
    <t>3918萬</t>
  </si>
  <si>
    <t>5662萬</t>
  </si>
  <si>
    <t>2111萬</t>
  </si>
  <si>
    <t>51.9萬</t>
  </si>
  <si>
    <t>30.3萬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</si>
</sst>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&quot; ▲&quot;* 0.00;&quot; ▼&quot;* 0.00;&quot;－&quot;"/>
    <numFmt numFmtId="177" formatCode="0_);[Red]\(0\)"/>
    <numFmt numFmtId="178" formatCode="0_ ;[Red]\-0\ "/>
    <numFmt numFmtId="179" formatCode="0_ "/>
    <numFmt numFmtId="180" formatCode="#,##0.00%;[Red]\-#,##0.00%"/>
    <numFmt numFmtId="181" formatCode="0.00_ "/>
    <numFmt numFmtId="182" formatCode="yyyy"/>
    <numFmt numFmtId="183" formatCode="0.00%\ ;[Red]\-0.00%"/>
    <numFmt numFmtId="184" formatCode="&quot;-&quot;0_ "/>
    <numFmt numFmtId="185" formatCode="yyyy/mm/dd"/>
    <numFmt numFmtId="186" formatCode="0.00&quot;%&quot;"/>
    <numFmt numFmtId="187" formatCode="0.0_ ;[Red]\-0.0\ "/>
    <numFmt numFmtId="188" formatCode="&quot; ▲&quot;* 0.0;&quot; ▼&quot;* 0.0;&quot;－&quot;"/>
    <numFmt numFmtId="189" formatCode="0.0_);[Red]\(0.0\)"/>
    <numFmt numFmtId="190" formatCode="0.00_ ;[Red]\-0.00\ "/>
    <numFmt numFmtId="191" formatCode="[$-409]h:mm\ AM/PM;@"/>
    <numFmt numFmtId="192" formatCode="0.00_);[Red]\(0.00\)"/>
  </numFmts>
  <fonts count="8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theme="0" tint="-0.49998474074526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FF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u/>
      <sz val="12"/>
      <color theme="10"/>
      <name val="新細明體"/>
      <family val="1"/>
      <charset val="136"/>
    </font>
    <font>
      <sz val="12"/>
      <color rgb="FF0070C0"/>
      <name val="新細明體"/>
      <family val="2"/>
      <charset val="136"/>
      <scheme val="minor"/>
    </font>
    <font>
      <sz val="12"/>
      <color theme="9" tint="-0.249977111117893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12"/>
      <name val="新細明體"/>
      <family val="2"/>
      <charset val="136"/>
    </font>
    <font>
      <sz val="12"/>
      <color rgb="FF00B050"/>
      <name val="新細明體"/>
      <family val="2"/>
      <charset val="136"/>
    </font>
    <font>
      <b/>
      <sz val="12"/>
      <color rgb="FF00B050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</font>
    <font>
      <b/>
      <sz val="12"/>
      <color theme="9" tint="-0.249977111117893"/>
      <name val="新細明體"/>
      <family val="1"/>
      <charset val="136"/>
      <scheme val="minor"/>
    </font>
    <font>
      <b/>
      <sz val="12"/>
      <color theme="9" tint="-0.249977111117893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9" tint="-0.249977111117893"/>
      <name val="新細明體"/>
      <family val="1"/>
      <charset val="136"/>
    </font>
    <font>
      <b/>
      <sz val="9"/>
      <color indexed="81"/>
      <name val="細明體"/>
      <family val="3"/>
      <charset val="136"/>
    </font>
    <font>
      <sz val="12"/>
      <color theme="0" tint="-0.499984740745262"/>
      <name val="新細明體"/>
      <family val="1"/>
      <charset val="136"/>
    </font>
    <font>
      <sz val="12"/>
      <color rgb="FFFFC000"/>
      <name val="新細明體"/>
      <family val="1"/>
      <charset val="136"/>
    </font>
    <font>
      <b/>
      <sz val="12"/>
      <name val="Microsoft JhengHei"/>
      <family val="1"/>
      <charset val="136"/>
    </font>
    <font>
      <b/>
      <sz val="12"/>
      <color rgb="FF7030A0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lightTrellis">
        <bgColor theme="0" tint="-0.34998626667073579"/>
      </patternFill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double">
        <color indexed="9"/>
      </top>
      <bottom style="double">
        <color indexed="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1">
    <xf numFmtId="0" fontId="0" fillId="0" borderId="0"/>
    <xf numFmtId="0" fontId="49" fillId="0" borderId="0"/>
    <xf numFmtId="0" fontId="47" fillId="0" borderId="0">
      <alignment vertical="center"/>
    </xf>
    <xf numFmtId="0" fontId="54" fillId="3" borderId="0" applyNumberFormat="0" applyBorder="0" applyAlignment="0" applyProtection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49" fillId="0" borderId="0"/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64" fillId="0" borderId="0" applyNumberFormat="0" applyFill="0" applyBorder="0" applyAlignment="0" applyProtection="0"/>
    <xf numFmtId="0" fontId="18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</cellStyleXfs>
  <cellXfs count="560">
    <xf numFmtId="0" fontId="0" fillId="0" borderId="0" xfId="0"/>
    <xf numFmtId="0" fontId="49" fillId="0" borderId="1" xfId="1" applyBorder="1" applyAlignment="1">
      <alignment horizontal="left" vertical="center"/>
    </xf>
    <xf numFmtId="0" fontId="47" fillId="0" borderId="2" xfId="2" applyBorder="1" applyAlignment="1">
      <alignment horizontal="center" vertical="center"/>
    </xf>
    <xf numFmtId="0" fontId="47" fillId="0" borderId="2" xfId="2" applyBorder="1" applyAlignment="1">
      <alignment horizontal="left" vertical="center"/>
    </xf>
    <xf numFmtId="0" fontId="49" fillId="0" borderId="2" xfId="1" applyBorder="1" applyAlignment="1">
      <alignment horizontal="left" vertical="center"/>
    </xf>
    <xf numFmtId="177" fontId="49" fillId="0" borderId="2" xfId="1" applyNumberFormat="1" applyBorder="1" applyAlignment="1">
      <alignment horizontal="left" vertical="center"/>
    </xf>
    <xf numFmtId="178" fontId="49" fillId="0" borderId="2" xfId="1" applyNumberFormat="1" applyBorder="1" applyAlignment="1">
      <alignment horizontal="left" vertical="center"/>
    </xf>
    <xf numFmtId="0" fontId="49" fillId="0" borderId="3" xfId="1" applyBorder="1" applyAlignment="1">
      <alignment horizontal="center" vertical="center"/>
    </xf>
    <xf numFmtId="0" fontId="47" fillId="0" borderId="0" xfId="2" applyAlignment="1">
      <alignment horizontal="left" vertical="center"/>
    </xf>
    <xf numFmtId="0" fontId="47" fillId="0" borderId="0" xfId="2" applyAlignment="1">
      <alignment horizontal="center" vertical="center"/>
    </xf>
    <xf numFmtId="14" fontId="47" fillId="0" borderId="4" xfId="2" applyNumberFormat="1" applyBorder="1" applyAlignment="1">
      <alignment horizontal="center" vertical="center"/>
    </xf>
    <xf numFmtId="0" fontId="47" fillId="0" borderId="5" xfId="2" applyBorder="1" applyAlignment="1">
      <alignment horizontal="center" vertical="center"/>
    </xf>
    <xf numFmtId="14" fontId="47" fillId="0" borderId="5" xfId="2" applyNumberFormat="1" applyBorder="1" applyAlignment="1">
      <alignment horizontal="center" vertical="center"/>
    </xf>
    <xf numFmtId="179" fontId="49" fillId="0" borderId="5" xfId="1" applyNumberFormat="1" applyBorder="1" applyAlignment="1">
      <alignment horizontal="center" vertical="center" wrapText="1"/>
    </xf>
    <xf numFmtId="178" fontId="49" fillId="0" borderId="5" xfId="1" applyNumberFormat="1" applyBorder="1" applyAlignment="1">
      <alignment horizontal="center" vertical="center" wrapText="1"/>
    </xf>
    <xf numFmtId="180" fontId="49" fillId="0" borderId="5" xfId="1" applyNumberFormat="1" applyBorder="1" applyAlignment="1">
      <alignment horizontal="center" vertical="center"/>
    </xf>
    <xf numFmtId="0" fontId="49" fillId="0" borderId="5" xfId="1" applyBorder="1" applyAlignment="1">
      <alignment horizontal="center" vertical="center" wrapText="1"/>
    </xf>
    <xf numFmtId="0" fontId="49" fillId="0" borderId="5" xfId="1" applyBorder="1" applyAlignment="1">
      <alignment horizontal="center" vertical="center"/>
    </xf>
    <xf numFmtId="14" fontId="47" fillId="2" borderId="4" xfId="2" applyNumberFormat="1" applyFill="1" applyBorder="1" applyAlignment="1">
      <alignment horizontal="center" vertical="center"/>
    </xf>
    <xf numFmtId="0" fontId="47" fillId="2" borderId="5" xfId="2" applyFill="1" applyBorder="1" applyAlignment="1">
      <alignment horizontal="center" vertical="center"/>
    </xf>
    <xf numFmtId="49" fontId="47" fillId="2" borderId="5" xfId="2" applyNumberFormat="1" applyFill="1" applyBorder="1" applyAlignment="1">
      <alignment horizontal="center" vertical="center"/>
    </xf>
    <xf numFmtId="14" fontId="49" fillId="2" borderId="5" xfId="1" applyNumberFormat="1" applyFill="1" applyBorder="1" applyAlignment="1">
      <alignment horizontal="center" vertical="center" wrapText="1"/>
    </xf>
    <xf numFmtId="0" fontId="49" fillId="2" borderId="5" xfId="1" applyFill="1" applyBorder="1" applyAlignment="1">
      <alignment horizontal="center" vertical="center" wrapText="1"/>
    </xf>
    <xf numFmtId="177" fontId="49" fillId="2" borderId="5" xfId="1" applyNumberFormat="1" applyFill="1" applyBorder="1" applyAlignment="1">
      <alignment horizontal="center" vertical="center" wrapText="1"/>
    </xf>
    <xf numFmtId="179" fontId="49" fillId="2" borderId="5" xfId="1" applyNumberFormat="1" applyFill="1" applyBorder="1" applyAlignment="1">
      <alignment horizontal="center" vertical="center" wrapText="1"/>
    </xf>
    <xf numFmtId="178" fontId="49" fillId="2" borderId="5" xfId="1" applyNumberFormat="1" applyFill="1" applyBorder="1" applyAlignment="1">
      <alignment horizontal="center" vertical="center" wrapText="1"/>
    </xf>
    <xf numFmtId="180" fontId="49" fillId="2" borderId="5" xfId="1" applyNumberFormat="1" applyFill="1" applyBorder="1" applyAlignment="1">
      <alignment horizontal="center" vertical="center"/>
    </xf>
    <xf numFmtId="0" fontId="49" fillId="2" borderId="6" xfId="1" applyFill="1" applyBorder="1" applyAlignment="1">
      <alignment horizontal="center" vertical="center" wrapText="1"/>
    </xf>
    <xf numFmtId="0" fontId="47" fillId="0" borderId="0" xfId="2">
      <alignment vertical="center"/>
    </xf>
    <xf numFmtId="14" fontId="47" fillId="0" borderId="0" xfId="2" applyNumberFormat="1" applyAlignment="1">
      <alignment horizontal="center" vertical="center"/>
    </xf>
    <xf numFmtId="14" fontId="49" fillId="0" borderId="0" xfId="1" applyNumberFormat="1" applyAlignment="1">
      <alignment horizontal="center" vertical="center" wrapText="1"/>
    </xf>
    <xf numFmtId="0" fontId="49" fillId="0" borderId="0" xfId="1" applyAlignment="1">
      <alignment horizontal="center" vertical="center" wrapText="1"/>
    </xf>
    <xf numFmtId="177" fontId="49" fillId="0" borderId="0" xfId="1" applyNumberFormat="1" applyAlignment="1">
      <alignment horizontal="center" vertical="center" wrapText="1"/>
    </xf>
    <xf numFmtId="179" fontId="49" fillId="0" borderId="0" xfId="1" applyNumberFormat="1" applyAlignment="1">
      <alignment horizontal="center" vertical="center" wrapText="1"/>
    </xf>
    <xf numFmtId="178" fontId="49" fillId="0" borderId="0" xfId="1" applyNumberFormat="1" applyAlignment="1">
      <alignment horizontal="center" vertical="center" wrapText="1"/>
    </xf>
    <xf numFmtId="180" fontId="49" fillId="0" borderId="0" xfId="1" applyNumberFormat="1" applyAlignment="1">
      <alignment horizontal="center" vertical="center"/>
    </xf>
    <xf numFmtId="0" fontId="52" fillId="0" borderId="0" xfId="2" applyFont="1" applyAlignment="1">
      <alignment horizontal="center" vertical="center"/>
    </xf>
    <xf numFmtId="0" fontId="53" fillId="0" borderId="0" xfId="2" applyFont="1" applyAlignment="1">
      <alignment horizontal="center" vertical="center"/>
    </xf>
    <xf numFmtId="176" fontId="49" fillId="0" borderId="6" xfId="1" applyNumberFormat="1" applyBorder="1" applyAlignment="1">
      <alignment horizontal="center" vertical="center" wrapText="1"/>
    </xf>
    <xf numFmtId="14" fontId="47" fillId="4" borderId="4" xfId="2" applyNumberFormat="1" applyFill="1" applyBorder="1" applyAlignment="1">
      <alignment horizontal="center" vertical="center"/>
    </xf>
    <xf numFmtId="0" fontId="47" fillId="4" borderId="5" xfId="2" applyFill="1" applyBorder="1" applyAlignment="1">
      <alignment horizontal="center" vertical="center"/>
    </xf>
    <xf numFmtId="14" fontId="47" fillId="4" borderId="5" xfId="2" applyNumberFormat="1" applyFill="1" applyBorder="1" applyAlignment="1">
      <alignment horizontal="center" vertical="center"/>
    </xf>
    <xf numFmtId="0" fontId="49" fillId="4" borderId="5" xfId="1" applyFill="1" applyBorder="1" applyAlignment="1">
      <alignment horizontal="center" vertical="center" wrapText="1"/>
    </xf>
    <xf numFmtId="177" fontId="49" fillId="4" borderId="5" xfId="1" applyNumberFormat="1" applyFill="1" applyBorder="1" applyAlignment="1">
      <alignment horizontal="center" vertical="center" wrapText="1"/>
    </xf>
    <xf numFmtId="179" fontId="49" fillId="4" borderId="5" xfId="1" applyNumberFormat="1" applyFill="1" applyBorder="1" applyAlignment="1">
      <alignment horizontal="center" vertical="center" wrapText="1"/>
    </xf>
    <xf numFmtId="178" fontId="49" fillId="4" borderId="5" xfId="1" applyNumberFormat="1" applyFill="1" applyBorder="1" applyAlignment="1">
      <alignment horizontal="center" vertical="center" wrapText="1"/>
    </xf>
    <xf numFmtId="180" fontId="49" fillId="4" borderId="5" xfId="1" applyNumberFormat="1" applyFill="1" applyBorder="1" applyAlignment="1">
      <alignment horizontal="center" vertical="center"/>
    </xf>
    <xf numFmtId="0" fontId="49" fillId="4" borderId="6" xfId="1" applyFill="1" applyBorder="1" applyAlignment="1">
      <alignment horizontal="center" vertical="center" wrapText="1"/>
    </xf>
    <xf numFmtId="14" fontId="47" fillId="0" borderId="7" xfId="2" applyNumberFormat="1" applyBorder="1" applyAlignment="1">
      <alignment horizontal="center" vertical="center"/>
    </xf>
    <xf numFmtId="0" fontId="47" fillId="0" borderId="8" xfId="2" applyBorder="1" applyAlignment="1">
      <alignment horizontal="center" vertical="center"/>
    </xf>
    <xf numFmtId="14" fontId="47" fillId="0" borderId="8" xfId="2" applyNumberFormat="1" applyBorder="1" applyAlignment="1">
      <alignment horizontal="center" vertical="center"/>
    </xf>
    <xf numFmtId="0" fontId="49" fillId="0" borderId="8" xfId="1" applyBorder="1" applyAlignment="1">
      <alignment horizontal="center" vertical="center" wrapText="1"/>
    </xf>
    <xf numFmtId="177" fontId="49" fillId="0" borderId="8" xfId="1" applyNumberFormat="1" applyBorder="1" applyAlignment="1">
      <alignment horizontal="center" vertical="center" wrapText="1"/>
    </xf>
    <xf numFmtId="179" fontId="49" fillId="0" borderId="8" xfId="1" applyNumberFormat="1" applyBorder="1" applyAlignment="1">
      <alignment horizontal="center" vertical="center" wrapText="1"/>
    </xf>
    <xf numFmtId="178" fontId="49" fillId="0" borderId="8" xfId="1" applyNumberFormat="1" applyBorder="1" applyAlignment="1">
      <alignment horizontal="center" vertical="center" wrapText="1"/>
    </xf>
    <xf numFmtId="180" fontId="49" fillId="0" borderId="8" xfId="1" applyNumberFormat="1" applyBorder="1" applyAlignment="1">
      <alignment horizontal="center" vertical="center"/>
    </xf>
    <xf numFmtId="0" fontId="49" fillId="0" borderId="9" xfId="1" applyBorder="1" applyAlignment="1">
      <alignment horizontal="center" vertical="center" wrapText="1"/>
    </xf>
    <xf numFmtId="178" fontId="49" fillId="0" borderId="10" xfId="1" applyNumberFormat="1" applyBorder="1" applyAlignment="1">
      <alignment horizontal="center" vertical="center" wrapText="1"/>
    </xf>
    <xf numFmtId="0" fontId="51" fillId="5" borderId="21" xfId="1" applyFont="1" applyFill="1" applyBorder="1" applyAlignment="1">
      <alignment horizontal="center" vertical="center"/>
    </xf>
    <xf numFmtId="3" fontId="51" fillId="5" borderId="20" xfId="1" applyNumberFormat="1" applyFont="1" applyFill="1" applyBorder="1" applyAlignment="1">
      <alignment horizontal="center" vertical="center"/>
    </xf>
    <xf numFmtId="3" fontId="51" fillId="5" borderId="2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0" fontId="51" fillId="5" borderId="21" xfId="1" applyNumberFormat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10" fontId="49" fillId="0" borderId="5" xfId="1" applyNumberFormat="1" applyBorder="1" applyAlignment="1">
      <alignment horizontal="center" vertical="center" wrapText="1"/>
    </xf>
    <xf numFmtId="9" fontId="49" fillId="0" borderId="5" xfId="1" applyNumberFormat="1" applyBorder="1" applyAlignment="1">
      <alignment horizontal="center" vertical="center" wrapText="1"/>
    </xf>
    <xf numFmtId="3" fontId="51" fillId="5" borderId="21" xfId="1" applyNumberFormat="1" applyFont="1" applyFill="1" applyBorder="1" applyAlignment="1">
      <alignment horizontal="center" vertical="center"/>
    </xf>
    <xf numFmtId="3" fontId="51" fillId="5" borderId="21" xfId="1" applyNumberFormat="1" applyFont="1" applyFill="1" applyBorder="1" applyAlignment="1">
      <alignment horizontal="center" vertical="center" wrapText="1"/>
    </xf>
    <xf numFmtId="10" fontId="49" fillId="4" borderId="5" xfId="1" applyNumberFormat="1" applyFill="1" applyBorder="1" applyAlignment="1">
      <alignment horizontal="center" vertical="center" wrapText="1"/>
    </xf>
    <xf numFmtId="10" fontId="49" fillId="2" borderId="5" xfId="1" applyNumberFormat="1" applyFill="1" applyBorder="1" applyAlignment="1">
      <alignment horizontal="center" vertical="center" wrapText="1"/>
    </xf>
    <xf numFmtId="9" fontId="49" fillId="4" borderId="5" xfId="1" applyNumberFormat="1" applyFill="1" applyBorder="1" applyAlignment="1">
      <alignment horizontal="center" vertical="center" wrapText="1"/>
    </xf>
    <xf numFmtId="9" fontId="49" fillId="2" borderId="5" xfId="1" applyNumberFormat="1" applyFill="1" applyBorder="1" applyAlignment="1">
      <alignment horizontal="center" vertical="center" wrapText="1"/>
    </xf>
    <xf numFmtId="9" fontId="49" fillId="0" borderId="8" xfId="1" applyNumberForma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0" fontId="51" fillId="0" borderId="0" xfId="0" applyFont="1"/>
    <xf numFmtId="180" fontId="55" fillId="5" borderId="24" xfId="1" applyNumberFormat="1" applyFont="1" applyFill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52" fillId="0" borderId="0" xfId="2" applyFont="1">
      <alignment vertical="center"/>
    </xf>
    <xf numFmtId="14" fontId="52" fillId="0" borderId="0" xfId="2" applyNumberFormat="1" applyFont="1">
      <alignment vertical="center"/>
    </xf>
    <xf numFmtId="0" fontId="49" fillId="0" borderId="0" xfId="1" applyAlignment="1">
      <alignment horizontal="center" vertical="center"/>
    </xf>
    <xf numFmtId="181" fontId="49" fillId="0" borderId="0" xfId="1" applyNumberFormat="1" applyAlignment="1">
      <alignment horizontal="center" vertical="center" wrapText="1"/>
    </xf>
    <xf numFmtId="0" fontId="51" fillId="6" borderId="19" xfId="0" applyFont="1" applyFill="1" applyBorder="1"/>
    <xf numFmtId="178" fontId="51" fillId="6" borderId="19" xfId="0" applyNumberFormat="1" applyFont="1" applyFill="1" applyBorder="1"/>
    <xf numFmtId="183" fontId="51" fillId="6" borderId="19" xfId="0" applyNumberFormat="1" applyFont="1" applyFill="1" applyBorder="1"/>
    <xf numFmtId="10" fontId="51" fillId="6" borderId="19" xfId="0" applyNumberFormat="1" applyFont="1" applyFill="1" applyBorder="1"/>
    <xf numFmtId="0" fontId="51" fillId="7" borderId="19" xfId="0" applyFont="1" applyFill="1" applyBorder="1"/>
    <xf numFmtId="178" fontId="51" fillId="7" borderId="19" xfId="0" applyNumberFormat="1" applyFont="1" applyFill="1" applyBorder="1"/>
    <xf numFmtId="183" fontId="51" fillId="7" borderId="19" xfId="0" applyNumberFormat="1" applyFont="1" applyFill="1" applyBorder="1"/>
    <xf numFmtId="0" fontId="51" fillId="8" borderId="19" xfId="1" applyFont="1" applyFill="1" applyBorder="1" applyAlignment="1">
      <alignment horizontal="center" vertical="center"/>
    </xf>
    <xf numFmtId="177" fontId="51" fillId="8" borderId="19" xfId="1" applyNumberFormat="1" applyFont="1" applyFill="1" applyBorder="1" applyAlignment="1">
      <alignment horizontal="center" vertical="center"/>
    </xf>
    <xf numFmtId="0" fontId="51" fillId="8" borderId="19" xfId="0" applyFont="1" applyFill="1" applyBorder="1"/>
    <xf numFmtId="178" fontId="51" fillId="8" borderId="19" xfId="0" applyNumberFormat="1" applyFont="1" applyFill="1" applyBorder="1"/>
    <xf numFmtId="183" fontId="51" fillId="8" borderId="19" xfId="0" applyNumberFormat="1" applyFont="1" applyFill="1" applyBorder="1"/>
    <xf numFmtId="14" fontId="27" fillId="0" borderId="4" xfId="2" applyNumberFormat="1" applyFont="1" applyBorder="1" applyAlignment="1">
      <alignment horizontal="center" vertical="center"/>
    </xf>
    <xf numFmtId="178" fontId="51" fillId="5" borderId="20" xfId="1" applyNumberFormat="1" applyFont="1" applyFill="1" applyBorder="1" applyAlignment="1">
      <alignment horizontal="center" vertical="center"/>
    </xf>
    <xf numFmtId="178" fontId="51" fillId="5" borderId="20" xfId="1" applyNumberFormat="1" applyFont="1" applyFill="1" applyBorder="1" applyAlignment="1">
      <alignment horizontal="center" vertical="center" wrapText="1"/>
    </xf>
    <xf numFmtId="0" fontId="56" fillId="0" borderId="0" xfId="2" applyFont="1">
      <alignment vertical="center"/>
    </xf>
    <xf numFmtId="14" fontId="27" fillId="0" borderId="28" xfId="2" applyNumberFormat="1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184" fontId="58" fillId="0" borderId="0" xfId="0" applyNumberFormat="1" applyFont="1"/>
    <xf numFmtId="0" fontId="51" fillId="8" borderId="1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59" fillId="0" borderId="0" xfId="2" applyFont="1">
      <alignment vertical="center"/>
    </xf>
    <xf numFmtId="185" fontId="0" fillId="0" borderId="0" xfId="0" applyNumberFormat="1" applyAlignment="1">
      <alignment vertical="center"/>
    </xf>
    <xf numFmtId="0" fontId="49" fillId="0" borderId="32" xfId="1" applyBorder="1" applyAlignment="1">
      <alignment horizontal="left" vertical="center"/>
    </xf>
    <xf numFmtId="0" fontId="57" fillId="0" borderId="0" xfId="2" applyFont="1">
      <alignment vertical="center"/>
    </xf>
    <xf numFmtId="178" fontId="51" fillId="0" borderId="0" xfId="0" applyNumberFormat="1" applyFont="1"/>
    <xf numFmtId="185" fontId="0" fillId="9" borderId="0" xfId="0" applyNumberFormat="1" applyFill="1" applyAlignment="1">
      <alignment vertical="center"/>
    </xf>
    <xf numFmtId="0" fontId="57" fillId="9" borderId="0" xfId="0" applyFont="1" applyFill="1" applyAlignment="1">
      <alignment vertical="center"/>
    </xf>
    <xf numFmtId="184" fontId="58" fillId="9" borderId="0" xfId="0" applyNumberFormat="1" applyFont="1" applyFill="1"/>
    <xf numFmtId="178" fontId="51" fillId="9" borderId="0" xfId="0" applyNumberFormat="1" applyFont="1" applyFill="1"/>
    <xf numFmtId="0" fontId="0" fillId="9" borderId="0" xfId="0" applyFill="1"/>
    <xf numFmtId="0" fontId="0" fillId="9" borderId="0" xfId="0" applyFill="1" applyAlignment="1">
      <alignment vertical="center"/>
    </xf>
    <xf numFmtId="0" fontId="0" fillId="0" borderId="11" xfId="1" applyFont="1" applyBorder="1" applyAlignment="1">
      <alignment horizontal="left" vertical="center"/>
    </xf>
    <xf numFmtId="0" fontId="0" fillId="0" borderId="12" xfId="1" applyFont="1" applyBorder="1" applyAlignment="1">
      <alignment horizontal="left" vertical="center"/>
    </xf>
    <xf numFmtId="177" fontId="0" fillId="0" borderId="12" xfId="1" applyNumberFormat="1" applyFont="1" applyBorder="1" applyAlignment="1">
      <alignment horizontal="left" vertical="center"/>
    </xf>
    <xf numFmtId="0" fontId="49" fillId="0" borderId="12" xfId="1" applyBorder="1" applyAlignment="1">
      <alignment horizontal="left" vertical="center"/>
    </xf>
    <xf numFmtId="178" fontId="0" fillId="0" borderId="12" xfId="1" applyNumberFormat="1" applyFont="1" applyBorder="1" applyAlignment="1">
      <alignment horizontal="left" vertical="center"/>
    </xf>
    <xf numFmtId="178" fontId="0" fillId="0" borderId="33" xfId="1" applyNumberFormat="1" applyFont="1" applyBorder="1" applyAlignment="1">
      <alignment horizontal="center" vertical="center"/>
    </xf>
    <xf numFmtId="179" fontId="49" fillId="11" borderId="23" xfId="1" applyNumberFormat="1" applyFill="1" applyBorder="1" applyAlignment="1">
      <alignment horizontal="center" vertical="center" wrapText="1"/>
    </xf>
    <xf numFmtId="178" fontId="49" fillId="11" borderId="24" xfId="1" applyNumberFormat="1" applyFill="1" applyBorder="1" applyAlignment="1">
      <alignment horizontal="center" vertical="center" wrapText="1"/>
    </xf>
    <xf numFmtId="178" fontId="49" fillId="0" borderId="6" xfId="1" applyNumberFormat="1" applyBorder="1" applyAlignment="1">
      <alignment horizontal="center" vertical="center" wrapText="1"/>
    </xf>
    <xf numFmtId="179" fontId="51" fillId="4" borderId="23" xfId="1" applyNumberFormat="1" applyFont="1" applyFill="1" applyBorder="1" applyAlignment="1">
      <alignment horizontal="center" vertical="center" wrapText="1"/>
    </xf>
    <xf numFmtId="178" fontId="51" fillId="4" borderId="34" xfId="1" applyNumberFormat="1" applyFont="1" applyFill="1" applyBorder="1" applyAlignment="1">
      <alignment horizontal="center" vertical="center" wrapText="1"/>
    </xf>
    <xf numFmtId="179" fontId="51" fillId="0" borderId="0" xfId="1" applyNumberFormat="1" applyFont="1" applyAlignment="1">
      <alignment horizontal="center" vertical="center" wrapText="1"/>
    </xf>
    <xf numFmtId="178" fontId="51" fillId="4" borderId="23" xfId="1" applyNumberFormat="1" applyFont="1" applyFill="1" applyBorder="1" applyAlignment="1">
      <alignment horizontal="center" vertical="center" wrapText="1"/>
    </xf>
    <xf numFmtId="180" fontId="51" fillId="4" borderId="36" xfId="1" applyNumberFormat="1" applyFont="1" applyFill="1" applyBorder="1" applyAlignment="1">
      <alignment horizontal="center" vertical="center"/>
    </xf>
    <xf numFmtId="0" fontId="51" fillId="4" borderId="34" xfId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3" fontId="51" fillId="4" borderId="35" xfId="1" applyNumberFormat="1" applyFont="1" applyFill="1" applyBorder="1" applyAlignment="1">
      <alignment horizontal="center" vertical="center" wrapText="1"/>
    </xf>
    <xf numFmtId="178" fontId="51" fillId="4" borderId="24" xfId="1" applyNumberFormat="1" applyFont="1" applyFill="1" applyBorder="1" applyAlignment="1">
      <alignment horizontal="center" vertical="center" wrapText="1"/>
    </xf>
    <xf numFmtId="180" fontId="51" fillId="4" borderId="24" xfId="1" applyNumberFormat="1" applyFont="1" applyFill="1" applyBorder="1" applyAlignment="1">
      <alignment horizontal="center" vertical="center"/>
    </xf>
    <xf numFmtId="10" fontId="51" fillId="4" borderId="23" xfId="1" applyNumberFormat="1" applyFont="1" applyFill="1" applyBorder="1" applyAlignment="1">
      <alignment horizontal="center" vertical="center"/>
    </xf>
    <xf numFmtId="180" fontId="55" fillId="4" borderId="24" xfId="0" applyNumberFormat="1" applyFont="1" applyFill="1" applyBorder="1" applyAlignment="1">
      <alignment horizontal="center" vertical="center"/>
    </xf>
    <xf numFmtId="0" fontId="51" fillId="4" borderId="24" xfId="1" applyFont="1" applyFill="1" applyBorder="1" applyAlignment="1">
      <alignment horizontal="center" vertical="center"/>
    </xf>
    <xf numFmtId="0" fontId="61" fillId="12" borderId="37" xfId="0" applyFont="1" applyFill="1" applyBorder="1" applyAlignment="1">
      <alignment horizontal="center" vertical="center" wrapText="1"/>
    </xf>
    <xf numFmtId="0" fontId="62" fillId="0" borderId="0" xfId="0" applyFont="1"/>
    <xf numFmtId="0" fontId="63" fillId="0" borderId="0" xfId="0" applyFont="1"/>
    <xf numFmtId="10" fontId="61" fillId="12" borderId="37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86" fontId="0" fillId="0" borderId="0" xfId="0" applyNumberFormat="1"/>
    <xf numFmtId="176" fontId="61" fillId="12" borderId="37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51" fillId="5" borderId="34" xfId="1" applyFont="1" applyFill="1" applyBorder="1" applyAlignment="1">
      <alignment horizontal="center" vertical="center"/>
    </xf>
    <xf numFmtId="180" fontId="51" fillId="5" borderId="36" xfId="1" applyNumberFormat="1" applyFont="1" applyFill="1" applyBorder="1" applyAlignment="1">
      <alignment horizontal="center" vertical="center"/>
    </xf>
    <xf numFmtId="0" fontId="44" fillId="0" borderId="0" xfId="2" applyFont="1" applyAlignment="1">
      <alignment horizontal="left" vertical="center"/>
    </xf>
    <xf numFmtId="181" fontId="0" fillId="0" borderId="0" xfId="0" applyNumberFormat="1"/>
    <xf numFmtId="0" fontId="47" fillId="0" borderId="5" xfId="2" applyBorder="1">
      <alignment vertical="center"/>
    </xf>
    <xf numFmtId="0" fontId="49" fillId="0" borderId="2" xfId="1" applyBorder="1" applyAlignment="1">
      <alignment vertical="center"/>
    </xf>
    <xf numFmtId="0" fontId="47" fillId="4" borderId="5" xfId="2" applyFill="1" applyBorder="1">
      <alignment vertical="center"/>
    </xf>
    <xf numFmtId="0" fontId="47" fillId="2" borderId="5" xfId="2" applyFill="1" applyBorder="1">
      <alignment vertical="center"/>
    </xf>
    <xf numFmtId="0" fontId="47" fillId="0" borderId="8" xfId="2" applyBorder="1">
      <alignment vertical="center"/>
    </xf>
    <xf numFmtId="0" fontId="53" fillId="0" borderId="0" xfId="2" applyFont="1">
      <alignment vertical="center"/>
    </xf>
    <xf numFmtId="0" fontId="55" fillId="4" borderId="24" xfId="0" applyFont="1" applyFill="1" applyBorder="1" applyAlignment="1">
      <alignment horizontal="center" vertical="center"/>
    </xf>
    <xf numFmtId="0" fontId="49" fillId="0" borderId="28" xfId="1" applyBorder="1" applyAlignment="1">
      <alignment horizontal="left" vertical="center"/>
    </xf>
    <xf numFmtId="178" fontId="0" fillId="0" borderId="0" xfId="0" applyNumberFormat="1" applyAlignment="1">
      <alignment vertical="center"/>
    </xf>
    <xf numFmtId="14" fontId="19" fillId="0" borderId="4" xfId="2" applyNumberFormat="1" applyFont="1" applyBorder="1" applyAlignment="1">
      <alignment horizontal="center" vertical="center"/>
    </xf>
    <xf numFmtId="0" fontId="64" fillId="0" borderId="0" xfId="37"/>
    <xf numFmtId="0" fontId="51" fillId="5" borderId="24" xfId="1" applyFont="1" applyFill="1" applyBorder="1" applyAlignment="1">
      <alignment vertical="center"/>
    </xf>
    <xf numFmtId="22" fontId="0" fillId="0" borderId="0" xfId="0" applyNumberFormat="1" applyAlignment="1">
      <alignment vertical="center"/>
    </xf>
    <xf numFmtId="178" fontId="51" fillId="0" borderId="5" xfId="1" applyNumberFormat="1" applyFont="1" applyBorder="1" applyAlignment="1">
      <alignment horizontal="center" vertical="center" wrapText="1"/>
    </xf>
    <xf numFmtId="178" fontId="51" fillId="0" borderId="6" xfId="1" applyNumberFormat="1" applyFont="1" applyBorder="1" applyAlignment="1">
      <alignment horizontal="center" vertical="center" wrapText="1"/>
    </xf>
    <xf numFmtId="3" fontId="51" fillId="4" borderId="38" xfId="1" applyNumberFormat="1" applyFont="1" applyFill="1" applyBorder="1" applyAlignment="1">
      <alignment horizontal="center" vertical="center" wrapText="1"/>
    </xf>
    <xf numFmtId="3" fontId="51" fillId="4" borderId="39" xfId="1" applyNumberFormat="1" applyFont="1" applyFill="1" applyBorder="1" applyAlignment="1">
      <alignment horizontal="center" vertical="center" wrapText="1"/>
    </xf>
    <xf numFmtId="3" fontId="51" fillId="4" borderId="40" xfId="1" applyNumberFormat="1" applyFont="1" applyFill="1" applyBorder="1" applyAlignment="1">
      <alignment horizontal="center" vertical="center" wrapText="1"/>
    </xf>
    <xf numFmtId="3" fontId="51" fillId="4" borderId="24" xfId="1" applyNumberFormat="1" applyFont="1" applyFill="1" applyBorder="1" applyAlignment="1">
      <alignment horizontal="center" vertical="center" wrapText="1"/>
    </xf>
    <xf numFmtId="3" fontId="51" fillId="4" borderId="25" xfId="1" applyNumberFormat="1" applyFont="1" applyFill="1" applyBorder="1" applyAlignment="1">
      <alignment horizontal="center" vertical="center"/>
    </xf>
    <xf numFmtId="178" fontId="51" fillId="4" borderId="25" xfId="1" applyNumberFormat="1" applyFont="1" applyFill="1" applyBorder="1" applyAlignment="1">
      <alignment horizontal="center" vertical="center"/>
    </xf>
    <xf numFmtId="180" fontId="51" fillId="4" borderId="25" xfId="1" applyNumberFormat="1" applyFont="1" applyFill="1" applyBorder="1" applyAlignment="1">
      <alignment horizontal="center" vertical="center"/>
    </xf>
    <xf numFmtId="9" fontId="51" fillId="4" borderId="25" xfId="1" applyNumberFormat="1" applyFont="1" applyFill="1" applyBorder="1" applyAlignment="1">
      <alignment horizontal="center" vertical="center" wrapText="1"/>
    </xf>
    <xf numFmtId="0" fontId="47" fillId="4" borderId="39" xfId="2" applyFill="1" applyBorder="1" applyAlignment="1">
      <alignment horizontal="center" vertical="center"/>
    </xf>
    <xf numFmtId="0" fontId="47" fillId="4" borderId="40" xfId="2" applyFill="1" applyBorder="1" applyAlignment="1">
      <alignment horizontal="center" vertical="center"/>
    </xf>
    <xf numFmtId="3" fontId="51" fillId="4" borderId="44" xfId="1" applyNumberFormat="1" applyFont="1" applyFill="1" applyBorder="1" applyAlignment="1">
      <alignment horizontal="center" vertical="center"/>
    </xf>
    <xf numFmtId="178" fontId="51" fillId="4" borderId="44" xfId="1" applyNumberFormat="1" applyFont="1" applyFill="1" applyBorder="1" applyAlignment="1">
      <alignment horizontal="center" vertical="center"/>
    </xf>
    <xf numFmtId="180" fontId="51" fillId="4" borderId="44" xfId="1" applyNumberFormat="1" applyFont="1" applyFill="1" applyBorder="1" applyAlignment="1">
      <alignment horizontal="center" vertical="center"/>
    </xf>
    <xf numFmtId="9" fontId="51" fillId="4" borderId="44" xfId="1" applyNumberFormat="1" applyFont="1" applyFill="1" applyBorder="1" applyAlignment="1">
      <alignment horizontal="center" vertical="center" wrapText="1"/>
    </xf>
    <xf numFmtId="0" fontId="67" fillId="0" borderId="0" xfId="0" applyFont="1"/>
    <xf numFmtId="179" fontId="47" fillId="0" borderId="5" xfId="2" applyNumberFormat="1" applyBorder="1" applyAlignment="1">
      <alignment horizontal="center" vertical="center"/>
    </xf>
    <xf numFmtId="0" fontId="17" fillId="0" borderId="0" xfId="2" applyFont="1">
      <alignment vertical="center"/>
    </xf>
    <xf numFmtId="0" fontId="0" fillId="4" borderId="45" xfId="0" applyFill="1" applyBorder="1" applyAlignment="1">
      <alignment horizontal="center" vertical="center"/>
    </xf>
    <xf numFmtId="0" fontId="47" fillId="4" borderId="19" xfId="2" applyFill="1" applyBorder="1" applyAlignment="1">
      <alignment horizontal="center" vertical="center"/>
    </xf>
    <xf numFmtId="0" fontId="47" fillId="4" borderId="46" xfId="2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47" fillId="4" borderId="47" xfId="2" applyFill="1" applyBorder="1" applyAlignment="1">
      <alignment horizontal="center" vertical="center"/>
    </xf>
    <xf numFmtId="0" fontId="47" fillId="4" borderId="31" xfId="2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47" fillId="4" borderId="49" xfId="2" applyFill="1" applyBorder="1" applyAlignment="1">
      <alignment horizontal="center" vertical="center"/>
    </xf>
    <xf numFmtId="0" fontId="47" fillId="4" borderId="50" xfId="2" applyFill="1" applyBorder="1" applyAlignment="1">
      <alignment horizontal="center" vertical="center"/>
    </xf>
    <xf numFmtId="3" fontId="51" fillId="4" borderId="51" xfId="1" applyNumberFormat="1" applyFont="1" applyFill="1" applyBorder="1" applyAlignment="1">
      <alignment horizontal="center" vertical="center" wrapText="1"/>
    </xf>
    <xf numFmtId="3" fontId="51" fillId="4" borderId="20" xfId="1" applyNumberFormat="1" applyFont="1" applyFill="1" applyBorder="1" applyAlignment="1">
      <alignment horizontal="center" vertical="center" wrapText="1"/>
    </xf>
    <xf numFmtId="3" fontId="51" fillId="4" borderId="36" xfId="1" applyNumberFormat="1" applyFont="1" applyFill="1" applyBorder="1" applyAlignment="1">
      <alignment horizontal="center" vertical="center" wrapText="1"/>
    </xf>
    <xf numFmtId="0" fontId="69" fillId="0" borderId="0" xfId="2" applyFont="1">
      <alignment vertical="center"/>
    </xf>
    <xf numFmtId="0" fontId="58" fillId="0" borderId="0" xfId="2" applyFont="1">
      <alignment vertical="center"/>
    </xf>
    <xf numFmtId="178" fontId="71" fillId="0" borderId="5" xfId="1" applyNumberFormat="1" applyFont="1" applyBorder="1" applyAlignment="1">
      <alignment horizontal="center" vertical="center" wrapText="1"/>
    </xf>
    <xf numFmtId="178" fontId="71" fillId="0" borderId="6" xfId="1" applyNumberFormat="1" applyFont="1" applyBorder="1" applyAlignment="1">
      <alignment horizontal="center" vertical="center" wrapText="1"/>
    </xf>
    <xf numFmtId="178" fontId="73" fillId="0" borderId="5" xfId="1" applyNumberFormat="1" applyFont="1" applyBorder="1" applyAlignment="1">
      <alignment horizontal="center" vertical="center" wrapText="1"/>
    </xf>
    <xf numFmtId="178" fontId="73" fillId="0" borderId="6" xfId="1" applyNumberFormat="1" applyFont="1" applyBorder="1" applyAlignment="1">
      <alignment horizontal="center" vertical="center" wrapText="1"/>
    </xf>
    <xf numFmtId="0" fontId="51" fillId="8" borderId="19" xfId="0" applyFont="1" applyFill="1" applyBorder="1" applyAlignment="1">
      <alignment horizontal="center"/>
    </xf>
    <xf numFmtId="0" fontId="51" fillId="8" borderId="19" xfId="0" applyFont="1" applyFill="1" applyBorder="1" applyAlignment="1">
      <alignment horizontal="center" wrapText="1"/>
    </xf>
    <xf numFmtId="0" fontId="51" fillId="13" borderId="19" xfId="0" applyFont="1" applyFill="1" applyBorder="1"/>
    <xf numFmtId="178" fontId="51" fillId="13" borderId="19" xfId="0" applyNumberFormat="1" applyFont="1" applyFill="1" applyBorder="1"/>
    <xf numFmtId="183" fontId="51" fillId="13" borderId="19" xfId="0" applyNumberFormat="1" applyFont="1" applyFill="1" applyBorder="1"/>
    <xf numFmtId="0" fontId="16" fillId="0" borderId="2" xfId="39" applyBorder="1" applyAlignment="1">
      <alignment horizontal="center" vertical="center"/>
    </xf>
    <xf numFmtId="0" fontId="16" fillId="0" borderId="2" xfId="39" applyBorder="1" applyAlignment="1">
      <alignment horizontal="left" vertical="center"/>
    </xf>
    <xf numFmtId="0" fontId="16" fillId="0" borderId="0" xfId="39" applyAlignment="1">
      <alignment horizontal="center" vertical="center"/>
    </xf>
    <xf numFmtId="0" fontId="16" fillId="0" borderId="0" xfId="39" applyAlignment="1">
      <alignment horizontal="left" vertical="center"/>
    </xf>
    <xf numFmtId="14" fontId="16" fillId="0" borderId="4" xfId="39" applyNumberFormat="1" applyBorder="1" applyAlignment="1">
      <alignment horizontal="center" vertical="center"/>
    </xf>
    <xf numFmtId="0" fontId="16" fillId="0" borderId="5" xfId="39" applyBorder="1" applyAlignment="1">
      <alignment horizontal="center" vertical="center"/>
    </xf>
    <xf numFmtId="0" fontId="16" fillId="0" borderId="0" xfId="39">
      <alignment vertical="center"/>
    </xf>
    <xf numFmtId="14" fontId="16" fillId="4" borderId="4" xfId="39" applyNumberFormat="1" applyFill="1" applyBorder="1" applyAlignment="1">
      <alignment horizontal="center" vertical="center"/>
    </xf>
    <xf numFmtId="0" fontId="16" fillId="4" borderId="5" xfId="39" applyFill="1" applyBorder="1" applyAlignment="1">
      <alignment horizontal="center" vertical="center"/>
    </xf>
    <xf numFmtId="14" fontId="16" fillId="4" borderId="5" xfId="39" applyNumberFormat="1" applyFill="1" applyBorder="1" applyAlignment="1">
      <alignment horizontal="center" vertical="center"/>
    </xf>
    <xf numFmtId="14" fontId="16" fillId="0" borderId="5" xfId="39" applyNumberFormat="1" applyBorder="1" applyAlignment="1">
      <alignment horizontal="center" vertical="center"/>
    </xf>
    <xf numFmtId="14" fontId="16" fillId="2" borderId="4" xfId="39" applyNumberFormat="1" applyFill="1" applyBorder="1" applyAlignment="1">
      <alignment horizontal="center" vertical="center"/>
    </xf>
    <xf numFmtId="0" fontId="16" fillId="2" borderId="5" xfId="39" applyFill="1" applyBorder="1" applyAlignment="1">
      <alignment horizontal="center" vertical="center"/>
    </xf>
    <xf numFmtId="49" fontId="16" fillId="2" borderId="5" xfId="39" applyNumberFormat="1" applyFill="1" applyBorder="1" applyAlignment="1">
      <alignment horizontal="center" vertical="center"/>
    </xf>
    <xf numFmtId="14" fontId="16" fillId="0" borderId="7" xfId="39" applyNumberFormat="1" applyBorder="1" applyAlignment="1">
      <alignment horizontal="center" vertical="center"/>
    </xf>
    <xf numFmtId="0" fontId="16" fillId="0" borderId="8" xfId="39" applyBorder="1" applyAlignment="1">
      <alignment horizontal="center" vertical="center"/>
    </xf>
    <xf numFmtId="14" fontId="16" fillId="0" borderId="8" xfId="39" applyNumberFormat="1" applyBorder="1" applyAlignment="1">
      <alignment horizontal="center" vertical="center"/>
    </xf>
    <xf numFmtId="14" fontId="16" fillId="0" borderId="0" xfId="39" applyNumberFormat="1" applyAlignment="1">
      <alignment horizontal="center" vertical="center"/>
    </xf>
    <xf numFmtId="0" fontId="52" fillId="0" borderId="0" xfId="39" applyFont="1">
      <alignment vertical="center"/>
    </xf>
    <xf numFmtId="14" fontId="52" fillId="0" borderId="0" xfId="39" applyNumberFormat="1" applyFont="1">
      <alignment vertical="center"/>
    </xf>
    <xf numFmtId="0" fontId="52" fillId="0" borderId="0" xfId="39" applyFont="1" applyAlignment="1">
      <alignment horizontal="center" vertical="center"/>
    </xf>
    <xf numFmtId="0" fontId="53" fillId="0" borderId="0" xfId="39" applyFont="1" applyAlignment="1">
      <alignment horizontal="center" vertical="center"/>
    </xf>
    <xf numFmtId="0" fontId="16" fillId="0" borderId="12" xfId="39" applyBorder="1" applyAlignment="1">
      <alignment horizontal="center" vertical="center"/>
    </xf>
    <xf numFmtId="0" fontId="16" fillId="0" borderId="12" xfId="39" applyBorder="1" applyAlignment="1">
      <alignment horizontal="left" vertical="center"/>
    </xf>
    <xf numFmtId="178" fontId="16" fillId="0" borderId="0" xfId="39" applyNumberFormat="1" applyAlignment="1">
      <alignment horizontal="left" vertical="center"/>
    </xf>
    <xf numFmtId="0" fontId="16" fillId="0" borderId="0" xfId="39" applyAlignment="1">
      <alignment vertical="center" wrapText="1"/>
    </xf>
    <xf numFmtId="185" fontId="70" fillId="0" borderId="4" xfId="39" applyNumberFormat="1" applyFont="1" applyBorder="1" applyAlignment="1">
      <alignment horizontal="center" vertical="center"/>
    </xf>
    <xf numFmtId="14" fontId="70" fillId="0" borderId="5" xfId="39" applyNumberFormat="1" applyFont="1" applyBorder="1" applyAlignment="1">
      <alignment horizontal="center" vertical="center"/>
    </xf>
    <xf numFmtId="0" fontId="70" fillId="0" borderId="5" xfId="39" applyFont="1" applyBorder="1" applyAlignment="1">
      <alignment horizontal="center" vertical="center"/>
    </xf>
    <xf numFmtId="178" fontId="70" fillId="0" borderId="5" xfId="39" applyNumberFormat="1" applyFont="1" applyBorder="1" applyAlignment="1">
      <alignment horizontal="center" vertical="center"/>
    </xf>
    <xf numFmtId="178" fontId="52" fillId="0" borderId="0" xfId="39" applyNumberFormat="1" applyFont="1" applyAlignment="1">
      <alignment horizontal="center" vertical="center"/>
    </xf>
    <xf numFmtId="0" fontId="52" fillId="0" borderId="0" xfId="39" applyFont="1" applyAlignment="1">
      <alignment vertical="center" wrapText="1"/>
    </xf>
    <xf numFmtId="185" fontId="16" fillId="0" borderId="4" xfId="39" applyNumberFormat="1" applyBorder="1" applyAlignment="1">
      <alignment horizontal="center" vertical="center"/>
    </xf>
    <xf numFmtId="0" fontId="60" fillId="0" borderId="5" xfId="39" applyFont="1" applyBorder="1" applyAlignment="1">
      <alignment horizontal="center" vertical="center"/>
    </xf>
    <xf numFmtId="178" fontId="16" fillId="0" borderId="5" xfId="39" applyNumberFormat="1" applyBorder="1" applyAlignment="1">
      <alignment horizontal="center" vertical="center"/>
    </xf>
    <xf numFmtId="187" fontId="16" fillId="0" borderId="5" xfId="39" applyNumberFormat="1" applyBorder="1" applyAlignment="1">
      <alignment horizontal="center" vertical="center"/>
    </xf>
    <xf numFmtId="178" fontId="16" fillId="0" borderId="0" xfId="39" applyNumberFormat="1" applyAlignment="1">
      <alignment horizontal="center" vertical="center"/>
    </xf>
    <xf numFmtId="0" fontId="65" fillId="0" borderId="0" xfId="39" applyFont="1" applyAlignment="1">
      <alignment vertical="center" wrapText="1"/>
    </xf>
    <xf numFmtId="14" fontId="52" fillId="4" borderId="34" xfId="39" applyNumberFormat="1" applyFont="1" applyFill="1" applyBorder="1" applyAlignment="1">
      <alignment horizontal="center" vertical="center"/>
    </xf>
    <xf numFmtId="0" fontId="52" fillId="4" borderId="23" xfId="39" applyFont="1" applyFill="1" applyBorder="1" applyAlignment="1">
      <alignment horizontal="center" vertical="center"/>
    </xf>
    <xf numFmtId="179" fontId="52" fillId="4" borderId="23" xfId="39" applyNumberFormat="1" applyFont="1" applyFill="1" applyBorder="1" applyAlignment="1">
      <alignment horizontal="center" vertical="center"/>
    </xf>
    <xf numFmtId="185" fontId="72" fillId="0" borderId="4" xfId="39" applyNumberFormat="1" applyFont="1" applyBorder="1" applyAlignment="1">
      <alignment horizontal="center" vertical="center"/>
    </xf>
    <xf numFmtId="14" fontId="72" fillId="0" borderId="5" xfId="39" applyNumberFormat="1" applyFont="1" applyBorder="1" applyAlignment="1">
      <alignment horizontal="center" vertical="center"/>
    </xf>
    <xf numFmtId="0" fontId="72" fillId="0" borderId="5" xfId="39" applyFont="1" applyBorder="1" applyAlignment="1">
      <alignment horizontal="center" vertical="center"/>
    </xf>
    <xf numFmtId="178" fontId="72" fillId="0" borderId="5" xfId="39" applyNumberFormat="1" applyFont="1" applyBorder="1" applyAlignment="1">
      <alignment horizontal="center" vertical="center"/>
    </xf>
    <xf numFmtId="185" fontId="52" fillId="0" borderId="4" xfId="39" applyNumberFormat="1" applyFont="1" applyBorder="1" applyAlignment="1">
      <alignment horizontal="center" vertical="center"/>
    </xf>
    <xf numFmtId="14" fontId="52" fillId="0" borderId="5" xfId="39" applyNumberFormat="1" applyFont="1" applyBorder="1" applyAlignment="1">
      <alignment horizontal="center" vertical="center"/>
    </xf>
    <xf numFmtId="0" fontId="52" fillId="0" borderId="5" xfId="39" applyFont="1" applyBorder="1" applyAlignment="1">
      <alignment horizontal="center" vertical="center"/>
    </xf>
    <xf numFmtId="178" fontId="52" fillId="0" borderId="5" xfId="39" applyNumberFormat="1" applyFont="1" applyBorder="1" applyAlignment="1">
      <alignment horizontal="center" vertical="center"/>
    </xf>
    <xf numFmtId="14" fontId="16" fillId="11" borderId="34" xfId="39" applyNumberFormat="1" applyFill="1" applyBorder="1" applyAlignment="1">
      <alignment horizontal="center" vertical="center"/>
    </xf>
    <xf numFmtId="0" fontId="16" fillId="11" borderId="23" xfId="39" applyFill="1" applyBorder="1" applyAlignment="1">
      <alignment horizontal="center" vertical="center"/>
    </xf>
    <xf numFmtId="179" fontId="16" fillId="11" borderId="23" xfId="39" applyNumberFormat="1" applyFill="1" applyBorder="1" applyAlignment="1">
      <alignment horizontal="center" vertical="center"/>
    </xf>
    <xf numFmtId="0" fontId="66" fillId="0" borderId="0" xfId="39" applyFont="1" applyAlignment="1">
      <alignment vertical="center" wrapText="1"/>
    </xf>
    <xf numFmtId="178" fontId="16" fillId="0" borderId="0" xfId="39" applyNumberFormat="1" applyAlignment="1">
      <alignment horizontal="center" vertical="center" wrapText="1"/>
    </xf>
    <xf numFmtId="182" fontId="16" fillId="0" borderId="4" xfId="39" applyNumberFormat="1" applyBorder="1" applyAlignment="1">
      <alignment horizontal="center" vertical="center"/>
    </xf>
    <xf numFmtId="0" fontId="16" fillId="0" borderId="6" xfId="39" applyBorder="1" applyAlignment="1">
      <alignment horizontal="center" vertical="center"/>
    </xf>
    <xf numFmtId="3" fontId="16" fillId="0" borderId="5" xfId="39" applyNumberFormat="1" applyBorder="1" applyAlignment="1">
      <alignment horizontal="center" vertical="center"/>
    </xf>
    <xf numFmtId="3" fontId="16" fillId="0" borderId="6" xfId="39" applyNumberFormat="1" applyBorder="1" applyAlignment="1">
      <alignment horizontal="center" vertical="center"/>
    </xf>
    <xf numFmtId="14" fontId="49" fillId="4" borderId="5" xfId="1" applyNumberFormat="1" applyFill="1" applyBorder="1" applyAlignment="1">
      <alignment horizontal="center" vertical="center" wrapText="1"/>
    </xf>
    <xf numFmtId="0" fontId="49" fillId="4" borderId="5" xfId="1" applyFill="1" applyBorder="1" applyAlignment="1">
      <alignment horizontal="center" vertical="center"/>
    </xf>
    <xf numFmtId="176" fontId="49" fillId="4" borderId="6" xfId="1" applyNumberFormat="1" applyFill="1" applyBorder="1" applyAlignment="1">
      <alignment horizontal="center" vertical="center" wrapText="1"/>
    </xf>
    <xf numFmtId="10" fontId="16" fillId="0" borderId="5" xfId="39" applyNumberFormat="1" applyBorder="1" applyAlignment="1">
      <alignment horizontal="center" vertical="center"/>
    </xf>
    <xf numFmtId="9" fontId="16" fillId="0" borderId="5" xfId="39" applyNumberFormat="1" applyBorder="1" applyAlignment="1">
      <alignment horizontal="center" vertical="center"/>
    </xf>
    <xf numFmtId="180" fontId="16" fillId="0" borderId="0" xfId="39" applyNumberFormat="1" applyAlignment="1">
      <alignment horizontal="center" vertical="center"/>
    </xf>
    <xf numFmtId="14" fontId="53" fillId="0" borderId="0" xfId="39" applyNumberFormat="1" applyFont="1" applyAlignment="1">
      <alignment horizontal="center" vertical="center"/>
    </xf>
    <xf numFmtId="0" fontId="16" fillId="0" borderId="23" xfId="39" applyBorder="1" applyAlignment="1">
      <alignment horizontal="center" vertical="center"/>
    </xf>
    <xf numFmtId="178" fontId="49" fillId="0" borderId="0" xfId="1" applyNumberFormat="1" applyAlignment="1">
      <alignment horizontal="left" vertical="center"/>
    </xf>
    <xf numFmtId="185" fontId="16" fillId="4" borderId="34" xfId="39" applyNumberFormat="1" applyFill="1" applyBorder="1" applyAlignment="1">
      <alignment horizontal="center" vertical="center"/>
    </xf>
    <xf numFmtId="0" fontId="16" fillId="4" borderId="23" xfId="39" applyFill="1" applyBorder="1" applyAlignment="1">
      <alignment horizontal="center" vertical="center"/>
    </xf>
    <xf numFmtId="179" fontId="16" fillId="4" borderId="23" xfId="39" applyNumberFormat="1" applyFill="1" applyBorder="1" applyAlignment="1">
      <alignment horizontal="center" vertical="center"/>
    </xf>
    <xf numFmtId="179" fontId="49" fillId="4" borderId="23" xfId="1" applyNumberFormat="1" applyFill="1" applyBorder="1" applyAlignment="1">
      <alignment horizontal="center" vertical="center" wrapText="1"/>
    </xf>
    <xf numFmtId="179" fontId="49" fillId="4" borderId="35" xfId="1" applyNumberFormat="1" applyFill="1" applyBorder="1" applyAlignment="1">
      <alignment horizontal="center" vertical="center" wrapText="1"/>
    </xf>
    <xf numFmtId="178" fontId="0" fillId="0" borderId="0" xfId="1" applyNumberFormat="1" applyFont="1" applyAlignment="1">
      <alignment horizontal="center" vertical="center" wrapText="1"/>
    </xf>
    <xf numFmtId="0" fontId="75" fillId="0" borderId="0" xfId="39" applyFont="1" applyAlignment="1">
      <alignment vertical="center" wrapText="1"/>
    </xf>
    <xf numFmtId="185" fontId="16" fillId="13" borderId="4" xfId="39" applyNumberFormat="1" applyFill="1" applyBorder="1" applyAlignment="1">
      <alignment horizontal="center" vertical="center"/>
    </xf>
    <xf numFmtId="14" fontId="16" fillId="13" borderId="5" xfId="39" applyNumberFormat="1" applyFill="1" applyBorder="1" applyAlignment="1">
      <alignment horizontal="center" vertical="center"/>
    </xf>
    <xf numFmtId="0" fontId="16" fillId="13" borderId="5" xfId="39" applyFill="1" applyBorder="1" applyAlignment="1">
      <alignment horizontal="center" vertical="center"/>
    </xf>
    <xf numFmtId="0" fontId="60" fillId="13" borderId="5" xfId="39" applyFont="1" applyFill="1" applyBorder="1" applyAlignment="1">
      <alignment horizontal="center" vertical="center"/>
    </xf>
    <xf numFmtId="178" fontId="16" fillId="13" borderId="5" xfId="39" applyNumberFormat="1" applyFill="1" applyBorder="1" applyAlignment="1">
      <alignment horizontal="center" vertical="center"/>
    </xf>
    <xf numFmtId="178" fontId="49" fillId="13" borderId="5" xfId="1" applyNumberFormat="1" applyFill="1" applyBorder="1" applyAlignment="1">
      <alignment horizontal="center" vertical="center" wrapText="1"/>
    </xf>
    <xf numFmtId="178" fontId="49" fillId="13" borderId="6" xfId="1" applyNumberFormat="1" applyFill="1" applyBorder="1" applyAlignment="1">
      <alignment horizontal="center" vertical="center" wrapText="1"/>
    </xf>
    <xf numFmtId="178" fontId="51" fillId="0" borderId="0" xfId="1" applyNumberFormat="1" applyFont="1" applyAlignment="1">
      <alignment horizontal="center" vertical="center" wrapText="1"/>
    </xf>
    <xf numFmtId="178" fontId="51" fillId="0" borderId="0" xfId="0" applyNumberFormat="1" applyFont="1" applyAlignment="1">
      <alignment vertical="center"/>
    </xf>
    <xf numFmtId="178" fontId="0" fillId="0" borderId="5" xfId="1" applyNumberFormat="1" applyFont="1" applyBorder="1" applyAlignment="1">
      <alignment horizontal="center" vertical="center" wrapText="1"/>
    </xf>
    <xf numFmtId="178" fontId="49" fillId="11" borderId="34" xfId="1" applyNumberFormat="1" applyFill="1" applyBorder="1" applyAlignment="1">
      <alignment horizontal="center" vertical="center" wrapText="1"/>
    </xf>
    <xf numFmtId="178" fontId="49" fillId="11" borderId="36" xfId="1" applyNumberFormat="1" applyFill="1" applyBorder="1" applyAlignment="1">
      <alignment horizontal="center" vertical="center" wrapText="1"/>
    </xf>
    <xf numFmtId="0" fontId="74" fillId="0" borderId="0" xfId="39" applyFont="1" applyAlignment="1">
      <alignment vertical="center" wrapText="1"/>
    </xf>
    <xf numFmtId="0" fontId="76" fillId="0" borderId="0" xfId="39" applyFont="1" applyAlignment="1">
      <alignment vertical="center" wrapText="1"/>
    </xf>
    <xf numFmtId="0" fontId="77" fillId="0" borderId="0" xfId="39" applyFont="1" applyAlignment="1">
      <alignment vertical="center" wrapText="1"/>
    </xf>
    <xf numFmtId="0" fontId="78" fillId="0" borderId="0" xfId="39" applyFont="1" applyAlignment="1">
      <alignment vertical="center" wrapText="1"/>
    </xf>
    <xf numFmtId="178" fontId="75" fillId="0" borderId="5" xfId="39" applyNumberFormat="1" applyFont="1" applyBorder="1" applyAlignment="1">
      <alignment horizontal="center" vertical="center"/>
    </xf>
    <xf numFmtId="0" fontId="79" fillId="0" borderId="0" xfId="39" applyFont="1" applyAlignment="1">
      <alignment vertical="center" wrapText="1"/>
    </xf>
    <xf numFmtId="178" fontId="74" fillId="0" borderId="5" xfId="39" applyNumberFormat="1" applyFont="1" applyBorder="1" applyAlignment="1">
      <alignment horizontal="center" vertical="center"/>
    </xf>
    <xf numFmtId="0" fontId="76" fillId="0" borderId="0" xfId="39" applyFont="1" applyAlignment="1">
      <alignment horizontal="center" vertical="center"/>
    </xf>
    <xf numFmtId="17" fontId="16" fillId="4" borderId="23" xfId="39" applyNumberFormat="1" applyFill="1" applyBorder="1" applyAlignment="1">
      <alignment horizontal="center" vertical="center"/>
    </xf>
    <xf numFmtId="10" fontId="51" fillId="4" borderId="24" xfId="1" applyNumberFormat="1" applyFont="1" applyFill="1" applyBorder="1" applyAlignment="1">
      <alignment horizontal="center" vertical="center"/>
    </xf>
    <xf numFmtId="188" fontId="16" fillId="0" borderId="0" xfId="39" applyNumberFormat="1" applyAlignment="1">
      <alignment horizontal="left" vertical="center"/>
    </xf>
    <xf numFmtId="176" fontId="16" fillId="0" borderId="0" xfId="39" applyNumberFormat="1" applyAlignment="1">
      <alignment horizontal="left" vertical="center"/>
    </xf>
    <xf numFmtId="188" fontId="16" fillId="0" borderId="0" xfId="39" applyNumberFormat="1" applyAlignment="1">
      <alignment horizontal="center" vertical="center"/>
    </xf>
    <xf numFmtId="176" fontId="16" fillId="0" borderId="0" xfId="39" applyNumberFormat="1" applyAlignment="1">
      <alignment horizontal="center" vertical="center"/>
    </xf>
    <xf numFmtId="14" fontId="49" fillId="0" borderId="5" xfId="1" applyNumberFormat="1" applyBorder="1" applyAlignment="1">
      <alignment horizontal="center" vertical="center" wrapText="1"/>
    </xf>
    <xf numFmtId="14" fontId="0" fillId="0" borderId="5" xfId="1" applyNumberFormat="1" applyFont="1" applyBorder="1" applyAlignment="1">
      <alignment horizontal="center" vertical="center" wrapText="1"/>
    </xf>
    <xf numFmtId="188" fontId="52" fillId="0" borderId="0" xfId="39" applyNumberFormat="1" applyFont="1" applyAlignment="1">
      <alignment horizontal="center" vertical="center"/>
    </xf>
    <xf numFmtId="176" fontId="52" fillId="0" borderId="0" xfId="39" applyNumberFormat="1" applyFont="1" applyAlignment="1">
      <alignment horizontal="center" vertical="center"/>
    </xf>
    <xf numFmtId="179" fontId="49" fillId="4" borderId="0" xfId="1" applyNumberFormat="1" applyFill="1" applyAlignment="1">
      <alignment horizontal="center" vertical="center" wrapText="1"/>
    </xf>
    <xf numFmtId="178" fontId="0" fillId="4" borderId="0" xfId="1" applyNumberFormat="1" applyFont="1" applyFill="1" applyAlignment="1">
      <alignment horizontal="center" vertical="center" wrapText="1"/>
    </xf>
    <xf numFmtId="179" fontId="49" fillId="11" borderId="0" xfId="1" applyNumberFormat="1" applyFill="1" applyAlignment="1">
      <alignment horizontal="center" vertical="center" wrapText="1"/>
    </xf>
    <xf numFmtId="0" fontId="16" fillId="11" borderId="0" xfId="39" applyFill="1" applyAlignment="1">
      <alignment horizontal="center" vertical="center"/>
    </xf>
    <xf numFmtId="178" fontId="51" fillId="11" borderId="0" xfId="1" applyNumberFormat="1" applyFont="1" applyFill="1" applyAlignment="1">
      <alignment horizontal="center" vertical="center" wrapText="1"/>
    </xf>
    <xf numFmtId="178" fontId="49" fillId="13" borderId="0" xfId="1" applyNumberFormat="1" applyFill="1" applyAlignment="1">
      <alignment horizontal="center" vertical="center" wrapText="1"/>
    </xf>
    <xf numFmtId="0" fontId="16" fillId="13" borderId="0" xfId="39" applyFill="1" applyAlignment="1">
      <alignment horizontal="center" vertical="center"/>
    </xf>
    <xf numFmtId="187" fontId="16" fillId="13" borderId="5" xfId="39" applyNumberFormat="1" applyFill="1" applyBorder="1" applyAlignment="1">
      <alignment horizontal="center" vertical="center"/>
    </xf>
    <xf numFmtId="185" fontId="16" fillId="0" borderId="52" xfId="39" applyNumberFormat="1" applyBorder="1" applyAlignment="1">
      <alignment horizontal="center" vertical="center"/>
    </xf>
    <xf numFmtId="14" fontId="16" fillId="0" borderId="53" xfId="39" applyNumberFormat="1" applyBorder="1" applyAlignment="1">
      <alignment horizontal="center" vertical="center"/>
    </xf>
    <xf numFmtId="0" fontId="16" fillId="0" borderId="53" xfId="39" applyBorder="1" applyAlignment="1">
      <alignment horizontal="center" vertical="center"/>
    </xf>
    <xf numFmtId="178" fontId="16" fillId="0" borderId="53" xfId="39" applyNumberFormat="1" applyBorder="1" applyAlignment="1">
      <alignment horizontal="center" vertical="center"/>
    </xf>
    <xf numFmtId="187" fontId="16" fillId="0" borderId="53" xfId="39" applyNumberFormat="1" applyBorder="1" applyAlignment="1">
      <alignment horizontal="center" vertical="center"/>
    </xf>
    <xf numFmtId="178" fontId="49" fillId="0" borderId="53" xfId="1" applyNumberFormat="1" applyBorder="1" applyAlignment="1">
      <alignment horizontal="center" vertical="center" wrapText="1"/>
    </xf>
    <xf numFmtId="189" fontId="16" fillId="0" borderId="53" xfId="39" applyNumberFormat="1" applyBorder="1" applyAlignment="1">
      <alignment horizontal="center" vertical="center"/>
    </xf>
    <xf numFmtId="178" fontId="49" fillId="0" borderId="2" xfId="1" applyNumberFormat="1" applyBorder="1" applyAlignment="1">
      <alignment horizontal="center" vertical="center" wrapText="1"/>
    </xf>
    <xf numFmtId="178" fontId="49" fillId="0" borderId="3" xfId="1" applyNumberFormat="1" applyBorder="1" applyAlignment="1">
      <alignment horizontal="center" vertical="center" wrapText="1"/>
    </xf>
    <xf numFmtId="178" fontId="51" fillId="4" borderId="36" xfId="1" applyNumberFormat="1" applyFont="1" applyFill="1" applyBorder="1" applyAlignment="1">
      <alignment horizontal="center" vertical="center" wrapText="1"/>
    </xf>
    <xf numFmtId="179" fontId="51" fillId="4" borderId="0" xfId="1" applyNumberFormat="1" applyFont="1" applyFill="1" applyAlignment="1">
      <alignment horizontal="center" vertical="center" wrapText="1"/>
    </xf>
    <xf numFmtId="178" fontId="51" fillId="4" borderId="0" xfId="1" applyNumberFormat="1" applyFont="1" applyFill="1" applyAlignment="1">
      <alignment horizontal="center" vertical="center" wrapText="1"/>
    </xf>
    <xf numFmtId="10" fontId="51" fillId="4" borderId="21" xfId="1" applyNumberFormat="1" applyFont="1" applyFill="1" applyBorder="1" applyAlignment="1">
      <alignment horizontal="center" vertical="center"/>
    </xf>
    <xf numFmtId="49" fontId="16" fillId="0" borderId="5" xfId="39" applyNumberFormat="1" applyBorder="1" applyAlignment="1">
      <alignment horizontal="center" vertical="center"/>
    </xf>
    <xf numFmtId="0" fontId="0" fillId="0" borderId="5" xfId="1" applyFont="1" applyBorder="1" applyAlignment="1">
      <alignment horizontal="center" vertical="center" wrapText="1"/>
    </xf>
    <xf numFmtId="178" fontId="0" fillId="0" borderId="33" xfId="1" applyNumberFormat="1" applyFont="1" applyBorder="1" applyAlignment="1">
      <alignment horizontal="left" vertical="center"/>
    </xf>
    <xf numFmtId="14" fontId="16" fillId="4" borderId="34" xfId="39" applyNumberFormat="1" applyFill="1" applyBorder="1" applyAlignment="1">
      <alignment horizontal="center" vertical="center"/>
    </xf>
    <xf numFmtId="14" fontId="16" fillId="13" borderId="54" xfId="39" applyNumberFormat="1" applyFill="1" applyBorder="1" applyAlignment="1">
      <alignment horizontal="center" vertical="center"/>
    </xf>
    <xf numFmtId="14" fontId="16" fillId="13" borderId="55" xfId="39" applyNumberFormat="1" applyFill="1" applyBorder="1" applyAlignment="1">
      <alignment horizontal="center" vertical="center"/>
    </xf>
    <xf numFmtId="0" fontId="16" fillId="13" borderId="55" xfId="39" applyFill="1" applyBorder="1" applyAlignment="1">
      <alignment horizontal="center" vertical="center"/>
    </xf>
    <xf numFmtId="178" fontId="16" fillId="13" borderId="55" xfId="39" applyNumberFormat="1" applyFill="1" applyBorder="1" applyAlignment="1">
      <alignment horizontal="center" vertical="center"/>
    </xf>
    <xf numFmtId="178" fontId="49" fillId="13" borderId="55" xfId="1" applyNumberFormat="1" applyFill="1" applyBorder="1" applyAlignment="1">
      <alignment horizontal="center" vertical="center" wrapText="1"/>
    </xf>
    <xf numFmtId="178" fontId="49" fillId="13" borderId="56" xfId="1" applyNumberFormat="1" applyFill="1" applyBorder="1" applyAlignment="1">
      <alignment horizontal="center" vertical="center" wrapText="1"/>
    </xf>
    <xf numFmtId="178" fontId="16" fillId="13" borderId="0" xfId="39" applyNumberFormat="1" applyFill="1" applyAlignment="1">
      <alignment horizontal="center" vertical="center"/>
    </xf>
    <xf numFmtId="14" fontId="16" fillId="13" borderId="4" xfId="39" applyNumberFormat="1" applyFill="1" applyBorder="1" applyAlignment="1">
      <alignment horizontal="center" vertical="center"/>
    </xf>
    <xf numFmtId="49" fontId="16" fillId="13" borderId="5" xfId="39" applyNumberFormat="1" applyFill="1" applyBorder="1" applyAlignment="1">
      <alignment horizontal="center" vertical="center"/>
    </xf>
    <xf numFmtId="14" fontId="16" fillId="4" borderId="11" xfId="39" applyNumberFormat="1" applyFill="1" applyBorder="1" applyAlignment="1">
      <alignment horizontal="center" vertical="center"/>
    </xf>
    <xf numFmtId="0" fontId="16" fillId="4" borderId="12" xfId="39" applyFill="1" applyBorder="1" applyAlignment="1">
      <alignment horizontal="center" vertical="center"/>
    </xf>
    <xf numFmtId="179" fontId="16" fillId="4" borderId="12" xfId="39" applyNumberFormat="1" applyFill="1" applyBorder="1" applyAlignment="1">
      <alignment horizontal="center" vertical="center"/>
    </xf>
    <xf numFmtId="179" fontId="49" fillId="4" borderId="12" xfId="1" applyNumberFormat="1" applyFill="1" applyBorder="1" applyAlignment="1">
      <alignment horizontal="center" vertical="center" wrapText="1"/>
    </xf>
    <xf numFmtId="179" fontId="49" fillId="4" borderId="33" xfId="1" applyNumberFormat="1" applyFill="1" applyBorder="1" applyAlignment="1">
      <alignment horizontal="center" vertical="center" wrapText="1"/>
    </xf>
    <xf numFmtId="178" fontId="49" fillId="4" borderId="0" xfId="1" applyNumberFormat="1" applyFill="1" applyAlignment="1">
      <alignment horizontal="center" vertical="center" wrapText="1"/>
    </xf>
    <xf numFmtId="14" fontId="16" fillId="0" borderId="52" xfId="39" applyNumberFormat="1" applyBorder="1" applyAlignment="1">
      <alignment horizontal="center" vertical="center"/>
    </xf>
    <xf numFmtId="14" fontId="16" fillId="13" borderId="52" xfId="39" applyNumberFormat="1" applyFill="1" applyBorder="1" applyAlignment="1">
      <alignment horizontal="center" vertical="center"/>
    </xf>
    <xf numFmtId="14" fontId="16" fillId="13" borderId="53" xfId="39" applyNumberFormat="1" applyFill="1" applyBorder="1" applyAlignment="1">
      <alignment horizontal="center" vertical="center"/>
    </xf>
    <xf numFmtId="0" fontId="16" fillId="13" borderId="53" xfId="39" applyFill="1" applyBorder="1" applyAlignment="1">
      <alignment horizontal="center" vertical="center"/>
    </xf>
    <xf numFmtId="178" fontId="16" fillId="13" borderId="53" xfId="39" applyNumberFormat="1" applyFill="1" applyBorder="1" applyAlignment="1">
      <alignment horizontal="center" vertical="center"/>
    </xf>
    <xf numFmtId="178" fontId="49" fillId="13" borderId="53" xfId="1" applyNumberFormat="1" applyFill="1" applyBorder="1" applyAlignment="1">
      <alignment horizontal="center" vertical="center" wrapText="1"/>
    </xf>
    <xf numFmtId="22" fontId="16" fillId="0" borderId="0" xfId="39" applyNumberFormat="1" applyAlignment="1">
      <alignment horizontal="center" vertical="center"/>
    </xf>
    <xf numFmtId="14" fontId="16" fillId="0" borderId="15" xfId="39" applyNumberFormat="1" applyBorder="1" applyAlignment="1">
      <alignment horizontal="center" vertical="center"/>
    </xf>
    <xf numFmtId="178" fontId="49" fillId="0" borderId="57" xfId="1" applyNumberFormat="1" applyBorder="1" applyAlignment="1">
      <alignment horizontal="center" vertical="center" wrapText="1"/>
    </xf>
    <xf numFmtId="14" fontId="16" fillId="0" borderId="18" xfId="39" applyNumberFormat="1" applyBorder="1" applyAlignment="1">
      <alignment horizontal="center" vertical="center"/>
    </xf>
    <xf numFmtId="14" fontId="16" fillId="0" borderId="10" xfId="39" applyNumberFormat="1" applyBorder="1" applyAlignment="1">
      <alignment horizontal="center" vertical="center"/>
    </xf>
    <xf numFmtId="0" fontId="16" fillId="0" borderId="10" xfId="39" applyBorder="1" applyAlignment="1">
      <alignment horizontal="center" vertical="center"/>
    </xf>
    <xf numFmtId="0" fontId="49" fillId="0" borderId="10" xfId="1" applyBorder="1" applyAlignment="1">
      <alignment horizontal="center" vertical="center" wrapText="1"/>
    </xf>
    <xf numFmtId="178" fontId="49" fillId="0" borderId="17" xfId="1" applyNumberFormat="1" applyBorder="1" applyAlignment="1">
      <alignment horizontal="center" vertical="center" wrapText="1"/>
    </xf>
    <xf numFmtId="180" fontId="51" fillId="4" borderId="21" xfId="1" applyNumberFormat="1" applyFont="1" applyFill="1" applyBorder="1" applyAlignment="1">
      <alignment horizontal="center" vertical="center"/>
    </xf>
    <xf numFmtId="176" fontId="49" fillId="0" borderId="0" xfId="1" applyNumberFormat="1" applyAlignment="1">
      <alignment horizontal="center" vertical="center" wrapText="1"/>
    </xf>
    <xf numFmtId="177" fontId="49" fillId="0" borderId="5" xfId="1" applyNumberFormat="1" applyBorder="1" applyAlignment="1">
      <alignment horizontal="center" vertical="center" wrapText="1"/>
    </xf>
    <xf numFmtId="14" fontId="16" fillId="10" borderId="4" xfId="39" applyNumberFormat="1" applyFill="1" applyBorder="1" applyAlignment="1">
      <alignment horizontal="center" vertical="center"/>
    </xf>
    <xf numFmtId="0" fontId="16" fillId="10" borderId="5" xfId="39" applyFill="1" applyBorder="1" applyAlignment="1">
      <alignment horizontal="center" vertical="center"/>
    </xf>
    <xf numFmtId="14" fontId="49" fillId="10" borderId="5" xfId="1" applyNumberFormat="1" applyFill="1" applyBorder="1" applyAlignment="1">
      <alignment horizontal="center" vertical="center" wrapText="1"/>
    </xf>
    <xf numFmtId="0" fontId="49" fillId="10" borderId="5" xfId="1" applyFill="1" applyBorder="1" applyAlignment="1">
      <alignment horizontal="center" vertical="center"/>
    </xf>
    <xf numFmtId="179" fontId="49" fillId="10" borderId="5" xfId="1" applyNumberFormat="1" applyFill="1" applyBorder="1" applyAlignment="1">
      <alignment horizontal="center" vertical="center" wrapText="1"/>
    </xf>
    <xf numFmtId="178" fontId="49" fillId="10" borderId="5" xfId="1" applyNumberFormat="1" applyFill="1" applyBorder="1" applyAlignment="1">
      <alignment horizontal="center" vertical="center" wrapText="1"/>
    </xf>
    <xf numFmtId="10" fontId="49" fillId="10" borderId="5" xfId="1" applyNumberFormat="1" applyFill="1" applyBorder="1" applyAlignment="1">
      <alignment horizontal="center" vertical="center" wrapText="1"/>
    </xf>
    <xf numFmtId="9" fontId="49" fillId="10" borderId="5" xfId="1" applyNumberFormat="1" applyFill="1" applyBorder="1" applyAlignment="1">
      <alignment horizontal="center" vertical="center" wrapText="1"/>
    </xf>
    <xf numFmtId="180" fontId="49" fillId="10" borderId="5" xfId="1" applyNumberFormat="1" applyFill="1" applyBorder="1" applyAlignment="1">
      <alignment horizontal="center" vertical="center"/>
    </xf>
    <xf numFmtId="0" fontId="49" fillId="10" borderId="5" xfId="1" applyFill="1" applyBorder="1" applyAlignment="1">
      <alignment horizontal="center" vertical="center" wrapText="1"/>
    </xf>
    <xf numFmtId="176" fontId="49" fillId="10" borderId="6" xfId="1" applyNumberFormat="1" applyFill="1" applyBorder="1" applyAlignment="1">
      <alignment horizontal="center" vertical="center" wrapText="1"/>
    </xf>
    <xf numFmtId="10" fontId="80" fillId="0" borderId="5" xfId="1" applyNumberFormat="1" applyFont="1" applyBorder="1" applyAlignment="1">
      <alignment horizontal="center" vertical="center" wrapText="1"/>
    </xf>
    <xf numFmtId="3" fontId="51" fillId="5" borderId="58" xfId="1" applyNumberFormat="1" applyFont="1" applyFill="1" applyBorder="1" applyAlignment="1">
      <alignment horizontal="center" vertical="center" wrapText="1"/>
    </xf>
    <xf numFmtId="3" fontId="51" fillId="5" borderId="59" xfId="1" applyNumberFormat="1" applyFont="1" applyFill="1" applyBorder="1" applyAlignment="1">
      <alignment horizontal="center" vertical="center" wrapText="1"/>
    </xf>
    <xf numFmtId="3" fontId="51" fillId="5" borderId="60" xfId="1" applyNumberFormat="1" applyFont="1" applyFill="1" applyBorder="1" applyAlignment="1">
      <alignment horizontal="center" vertical="center" wrapText="1"/>
    </xf>
    <xf numFmtId="10" fontId="55" fillId="5" borderId="26" xfId="1" applyNumberFormat="1" applyFont="1" applyFill="1" applyBorder="1" applyAlignment="1">
      <alignment horizontal="center" vertical="center"/>
    </xf>
    <xf numFmtId="10" fontId="55" fillId="5" borderId="24" xfId="1" applyNumberFormat="1" applyFont="1" applyFill="1" applyBorder="1" applyAlignment="1">
      <alignment horizontal="center" vertical="center"/>
    </xf>
    <xf numFmtId="0" fontId="51" fillId="4" borderId="23" xfId="1" applyFont="1" applyFill="1" applyBorder="1" applyAlignment="1">
      <alignment horizontal="center" vertical="center"/>
    </xf>
    <xf numFmtId="3" fontId="51" fillId="4" borderId="23" xfId="1" applyNumberFormat="1" applyFont="1" applyFill="1" applyBorder="1" applyAlignment="1">
      <alignment horizontal="center" vertical="center" wrapText="1"/>
    </xf>
    <xf numFmtId="3" fontId="51" fillId="4" borderId="22" xfId="1" applyNumberFormat="1" applyFont="1" applyFill="1" applyBorder="1" applyAlignment="1">
      <alignment horizontal="center" vertical="center" wrapText="1"/>
    </xf>
    <xf numFmtId="3" fontId="51" fillId="4" borderId="20" xfId="1" applyNumberFormat="1" applyFont="1" applyFill="1" applyBorder="1" applyAlignment="1">
      <alignment horizontal="center" vertical="center"/>
    </xf>
    <xf numFmtId="3" fontId="51" fillId="4" borderId="21" xfId="1" applyNumberFormat="1" applyFont="1" applyFill="1" applyBorder="1" applyAlignment="1">
      <alignment horizontal="center" vertical="center"/>
    </xf>
    <xf numFmtId="10" fontId="55" fillId="4" borderId="24" xfId="0" applyNumberFormat="1" applyFont="1" applyFill="1" applyBorder="1" applyAlignment="1">
      <alignment horizontal="center" vertical="center"/>
    </xf>
    <xf numFmtId="10" fontId="55" fillId="4" borderId="25" xfId="0" applyNumberFormat="1" applyFont="1" applyFill="1" applyBorder="1" applyAlignment="1">
      <alignment horizontal="center" vertical="center"/>
    </xf>
    <xf numFmtId="177" fontId="0" fillId="0" borderId="2" xfId="1" applyNumberFormat="1" applyFont="1" applyBorder="1" applyAlignment="1">
      <alignment horizontal="left" vertical="center"/>
    </xf>
    <xf numFmtId="178" fontId="0" fillId="0" borderId="2" xfId="1" applyNumberFormat="1" applyFont="1" applyBorder="1" applyAlignment="1">
      <alignment horizontal="left" vertical="center"/>
    </xf>
    <xf numFmtId="14" fontId="16" fillId="11" borderId="4" xfId="39" applyNumberFormat="1" applyFill="1" applyBorder="1" applyAlignment="1">
      <alignment horizontal="center" vertical="center"/>
    </xf>
    <xf numFmtId="0" fontId="16" fillId="11" borderId="5" xfId="39" applyFill="1" applyBorder="1" applyAlignment="1">
      <alignment horizontal="center" vertical="center"/>
    </xf>
    <xf numFmtId="14" fontId="16" fillId="11" borderId="5" xfId="39" applyNumberFormat="1" applyFill="1" applyBorder="1" applyAlignment="1">
      <alignment horizontal="center" vertical="center"/>
    </xf>
    <xf numFmtId="0" fontId="49" fillId="11" borderId="5" xfId="1" applyFill="1" applyBorder="1" applyAlignment="1">
      <alignment horizontal="center" vertical="center" wrapText="1"/>
    </xf>
    <xf numFmtId="177" fontId="49" fillId="11" borderId="5" xfId="1" applyNumberFormat="1" applyFill="1" applyBorder="1" applyAlignment="1">
      <alignment horizontal="center" vertical="center" wrapText="1"/>
    </xf>
    <xf numFmtId="179" fontId="49" fillId="11" borderId="5" xfId="1" applyNumberFormat="1" applyFill="1" applyBorder="1" applyAlignment="1">
      <alignment horizontal="center" vertical="center" wrapText="1"/>
    </xf>
    <xf numFmtId="178" fontId="49" fillId="11" borderId="5" xfId="1" applyNumberFormat="1" applyFill="1" applyBorder="1" applyAlignment="1">
      <alignment horizontal="center" vertical="center" wrapText="1"/>
    </xf>
    <xf numFmtId="10" fontId="49" fillId="11" borderId="5" xfId="1" applyNumberFormat="1" applyFill="1" applyBorder="1" applyAlignment="1">
      <alignment horizontal="center" vertical="center" wrapText="1"/>
    </xf>
    <xf numFmtId="9" fontId="49" fillId="11" borderId="5" xfId="1" applyNumberFormat="1" applyFill="1" applyBorder="1" applyAlignment="1">
      <alignment horizontal="center" vertical="center" wrapText="1"/>
    </xf>
    <xf numFmtId="180" fontId="51" fillId="11" borderId="5" xfId="1" applyNumberFormat="1" applyFont="1" applyFill="1" applyBorder="1" applyAlignment="1">
      <alignment horizontal="center" vertical="center"/>
    </xf>
    <xf numFmtId="176" fontId="49" fillId="11" borderId="6" xfId="1" applyNumberFormat="1" applyFill="1" applyBorder="1" applyAlignment="1">
      <alignment horizontal="center" vertical="center" wrapText="1"/>
    </xf>
    <xf numFmtId="14" fontId="49" fillId="11" borderId="5" xfId="1" applyNumberFormat="1" applyFill="1" applyBorder="1" applyAlignment="1">
      <alignment horizontal="center" vertical="center" wrapText="1"/>
    </xf>
    <xf numFmtId="180" fontId="49" fillId="11" borderId="5" xfId="1" applyNumberFormat="1" applyFill="1" applyBorder="1" applyAlignment="1">
      <alignment horizontal="center" vertical="center"/>
    </xf>
    <xf numFmtId="14" fontId="75" fillId="4" borderId="4" xfId="39" applyNumberFormat="1" applyFont="1" applyFill="1" applyBorder="1" applyAlignment="1">
      <alignment horizontal="center" vertical="center"/>
    </xf>
    <xf numFmtId="0" fontId="75" fillId="4" borderId="5" xfId="39" applyFont="1" applyFill="1" applyBorder="1" applyAlignment="1">
      <alignment horizontal="center" vertical="center"/>
    </xf>
    <xf numFmtId="14" fontId="75" fillId="4" borderId="5" xfId="39" applyNumberFormat="1" applyFont="1" applyFill="1" applyBorder="1" applyAlignment="1">
      <alignment horizontal="center" vertical="center"/>
    </xf>
    <xf numFmtId="0" fontId="68" fillId="4" borderId="5" xfId="1" applyFont="1" applyFill="1" applyBorder="1" applyAlignment="1">
      <alignment horizontal="center" vertical="center" wrapText="1"/>
    </xf>
    <xf numFmtId="177" fontId="68" fillId="4" borderId="5" xfId="1" applyNumberFormat="1" applyFont="1" applyFill="1" applyBorder="1" applyAlignment="1">
      <alignment horizontal="center" vertical="center" wrapText="1"/>
    </xf>
    <xf numFmtId="179" fontId="68" fillId="4" borderId="5" xfId="1" applyNumberFormat="1" applyFont="1" applyFill="1" applyBorder="1" applyAlignment="1">
      <alignment horizontal="center" vertical="center" wrapText="1"/>
    </xf>
    <xf numFmtId="178" fontId="68" fillId="4" borderId="5" xfId="1" applyNumberFormat="1" applyFont="1" applyFill="1" applyBorder="1" applyAlignment="1">
      <alignment horizontal="center" vertical="center" wrapText="1"/>
    </xf>
    <xf numFmtId="180" fontId="68" fillId="4" borderId="5" xfId="1" applyNumberFormat="1" applyFont="1" applyFill="1" applyBorder="1" applyAlignment="1">
      <alignment horizontal="center" vertical="center"/>
    </xf>
    <xf numFmtId="0" fontId="68" fillId="4" borderId="6" xfId="1" applyFont="1" applyFill="1" applyBorder="1" applyAlignment="1">
      <alignment horizontal="center" vertical="center" wrapText="1"/>
    </xf>
    <xf numFmtId="0" fontId="75" fillId="0" borderId="0" xfId="39" applyFont="1" applyAlignment="1">
      <alignment horizontal="center" vertical="center"/>
    </xf>
    <xf numFmtId="14" fontId="79" fillId="4" borderId="4" xfId="39" applyNumberFormat="1" applyFont="1" applyFill="1" applyBorder="1" applyAlignment="1">
      <alignment horizontal="center" vertical="center"/>
    </xf>
    <xf numFmtId="0" fontId="79" fillId="4" borderId="5" xfId="39" applyFont="1" applyFill="1" applyBorder="1" applyAlignment="1">
      <alignment horizontal="center" vertical="center"/>
    </xf>
    <xf numFmtId="14" fontId="79" fillId="4" borderId="5" xfId="39" applyNumberFormat="1" applyFont="1" applyFill="1" applyBorder="1" applyAlignment="1">
      <alignment horizontal="center" vertical="center"/>
    </xf>
    <xf numFmtId="0" fontId="79" fillId="0" borderId="0" xfId="39" applyFont="1" applyAlignment="1">
      <alignment horizontal="center" vertical="center"/>
    </xf>
    <xf numFmtId="14" fontId="79" fillId="9" borderId="4" xfId="39" applyNumberFormat="1" applyFont="1" applyFill="1" applyBorder="1" applyAlignment="1">
      <alignment horizontal="center" vertical="center"/>
    </xf>
    <xf numFmtId="0" fontId="79" fillId="9" borderId="5" xfId="39" applyFont="1" applyFill="1" applyBorder="1" applyAlignment="1">
      <alignment horizontal="center" vertical="center"/>
    </xf>
    <xf numFmtId="49" fontId="79" fillId="9" borderId="5" xfId="39" applyNumberFormat="1" applyFont="1" applyFill="1" applyBorder="1" applyAlignment="1">
      <alignment horizontal="center" vertical="center"/>
    </xf>
    <xf numFmtId="14" fontId="49" fillId="9" borderId="5" xfId="1" applyNumberFormat="1" applyFill="1" applyBorder="1" applyAlignment="1">
      <alignment horizontal="center" vertical="center" wrapText="1"/>
    </xf>
    <xf numFmtId="0" fontId="49" fillId="9" borderId="5" xfId="1" applyFill="1" applyBorder="1" applyAlignment="1">
      <alignment horizontal="center" vertical="center" wrapText="1"/>
    </xf>
    <xf numFmtId="177" fontId="49" fillId="9" borderId="5" xfId="1" applyNumberFormat="1" applyFill="1" applyBorder="1" applyAlignment="1">
      <alignment horizontal="center" vertical="center" wrapText="1"/>
    </xf>
    <xf numFmtId="179" fontId="49" fillId="9" borderId="5" xfId="1" applyNumberFormat="1" applyFill="1" applyBorder="1" applyAlignment="1">
      <alignment horizontal="center" vertical="center" wrapText="1"/>
    </xf>
    <xf numFmtId="178" fontId="49" fillId="9" borderId="5" xfId="1" applyNumberFormat="1" applyFill="1" applyBorder="1" applyAlignment="1">
      <alignment horizontal="center" vertical="center" wrapText="1"/>
    </xf>
    <xf numFmtId="180" fontId="49" fillId="9" borderId="5" xfId="1" applyNumberFormat="1" applyFill="1" applyBorder="1" applyAlignment="1">
      <alignment horizontal="center" vertical="center"/>
    </xf>
    <xf numFmtId="176" fontId="49" fillId="9" borderId="6" xfId="1" applyNumberFormat="1" applyFill="1" applyBorder="1" applyAlignment="1">
      <alignment horizontal="center" vertical="center" wrapText="1"/>
    </xf>
    <xf numFmtId="0" fontId="51" fillId="5" borderId="7" xfId="1" applyFont="1" applyFill="1" applyBorder="1" applyAlignment="1">
      <alignment horizontal="center" vertical="center" wrapText="1"/>
    </xf>
    <xf numFmtId="0" fontId="51" fillId="5" borderId="8" xfId="1" applyFont="1" applyFill="1" applyBorder="1" applyAlignment="1">
      <alignment horizontal="center" vertical="center" wrapText="1"/>
    </xf>
    <xf numFmtId="0" fontId="51" fillId="5" borderId="14" xfId="1" applyFont="1" applyFill="1" applyBorder="1" applyAlignment="1">
      <alignment horizontal="center" vertical="center" wrapText="1"/>
    </xf>
    <xf numFmtId="0" fontId="51" fillId="5" borderId="10" xfId="1" applyFont="1" applyFill="1" applyBorder="1" applyAlignment="1">
      <alignment horizontal="center" vertical="center"/>
    </xf>
    <xf numFmtId="0" fontId="51" fillId="5" borderId="43" xfId="1" applyFont="1" applyFill="1" applyBorder="1" applyAlignment="1">
      <alignment horizontal="center" vertical="center" wrapText="1"/>
    </xf>
    <xf numFmtId="3" fontId="51" fillId="5" borderId="47" xfId="1" applyNumberFormat="1" applyFont="1" applyFill="1" applyBorder="1" applyAlignment="1">
      <alignment horizontal="center" vertical="center" wrapText="1"/>
    </xf>
    <xf numFmtId="3" fontId="51" fillId="5" borderId="61" xfId="1" applyNumberFormat="1" applyFont="1" applyFill="1" applyBorder="1" applyAlignment="1">
      <alignment horizontal="center" vertical="center" wrapText="1"/>
    </xf>
    <xf numFmtId="3" fontId="51" fillId="5" borderId="62" xfId="1" applyNumberFormat="1" applyFont="1" applyFill="1" applyBorder="1" applyAlignment="1">
      <alignment horizontal="center" vertical="center" wrapText="1"/>
    </xf>
    <xf numFmtId="3" fontId="51" fillId="5" borderId="63" xfId="1" applyNumberFormat="1" applyFont="1" applyFill="1" applyBorder="1" applyAlignment="1">
      <alignment horizontal="center" vertical="center" wrapText="1"/>
    </xf>
    <xf numFmtId="180" fontId="51" fillId="5" borderId="47" xfId="1" applyNumberFormat="1" applyFont="1" applyFill="1" applyBorder="1" applyAlignment="1">
      <alignment horizontal="center" vertical="center"/>
    </xf>
    <xf numFmtId="0" fontId="51" fillId="5" borderId="43" xfId="1" applyFont="1" applyFill="1" applyBorder="1" applyAlignment="1">
      <alignment horizontal="center" vertical="center"/>
    </xf>
    <xf numFmtId="0" fontId="51" fillId="5" borderId="9" xfId="1" applyFont="1" applyFill="1" applyBorder="1" applyAlignment="1">
      <alignment horizontal="center" vertical="center"/>
    </xf>
    <xf numFmtId="180" fontId="51" fillId="4" borderId="20" xfId="1" applyNumberFormat="1" applyFont="1" applyFill="1" applyBorder="1" applyAlignment="1">
      <alignment horizontal="center" vertical="center"/>
    </xf>
    <xf numFmtId="3" fontId="16" fillId="0" borderId="0" xfId="39" applyNumberFormat="1">
      <alignment vertical="center"/>
    </xf>
    <xf numFmtId="180" fontId="55" fillId="11" borderId="24" xfId="0" applyNumberFormat="1" applyFont="1" applyFill="1" applyBorder="1" applyAlignment="1">
      <alignment horizontal="center" vertical="center"/>
    </xf>
    <xf numFmtId="180" fontId="51" fillId="11" borderId="21" xfId="1" applyNumberFormat="1" applyFont="1" applyFill="1" applyBorder="1" applyAlignment="1">
      <alignment horizontal="center" vertical="center"/>
    </xf>
    <xf numFmtId="183" fontId="51" fillId="11" borderId="19" xfId="0" applyNumberFormat="1" applyFont="1" applyFill="1" applyBorder="1"/>
    <xf numFmtId="14" fontId="15" fillId="11" borderId="34" xfId="39" applyNumberFormat="1" applyFont="1" applyFill="1" applyBorder="1" applyAlignment="1">
      <alignment horizontal="center" vertical="center"/>
    </xf>
    <xf numFmtId="14" fontId="14" fillId="11" borderId="34" xfId="39" applyNumberFormat="1" applyFont="1" applyFill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4" fontId="51" fillId="5" borderId="20" xfId="1" applyNumberFormat="1" applyFont="1" applyFill="1" applyBorder="1" applyAlignment="1">
      <alignment horizontal="center" vertical="center" wrapText="1"/>
    </xf>
    <xf numFmtId="14" fontId="12" fillId="11" borderId="34" xfId="39" applyNumberFormat="1" applyFont="1" applyFill="1" applyBorder="1" applyAlignment="1">
      <alignment horizontal="center" vertical="center"/>
    </xf>
    <xf numFmtId="0" fontId="11" fillId="4" borderId="23" xfId="39" applyFont="1" applyFill="1" applyBorder="1" applyAlignment="1">
      <alignment horizontal="center" vertical="center"/>
    </xf>
    <xf numFmtId="0" fontId="10" fillId="4" borderId="23" xfId="39" applyFont="1" applyFill="1" applyBorder="1" applyAlignment="1">
      <alignment horizontal="center" vertical="center"/>
    </xf>
    <xf numFmtId="181" fontId="47" fillId="0" borderId="5" xfId="2" applyNumberFormat="1" applyBorder="1" applyAlignment="1">
      <alignment horizontal="center" vertical="center"/>
    </xf>
    <xf numFmtId="0" fontId="0" fillId="0" borderId="0" xfId="0" quotePrefix="1"/>
    <xf numFmtId="0" fontId="9" fillId="0" borderId="0" xfId="2" applyFont="1">
      <alignment vertical="center"/>
    </xf>
    <xf numFmtId="14" fontId="8" fillId="0" borderId="4" xfId="2" applyNumberFormat="1" applyFont="1" applyBorder="1" applyAlignment="1">
      <alignment horizontal="center" vertical="center"/>
    </xf>
    <xf numFmtId="190" fontId="49" fillId="0" borderId="5" xfId="1" applyNumberFormat="1" applyBorder="1" applyAlignment="1">
      <alignment horizontal="center" vertical="center" wrapText="1"/>
    </xf>
    <xf numFmtId="191" fontId="0" fillId="0" borderId="0" xfId="0" applyNumberFormat="1"/>
    <xf numFmtId="0" fontId="7" fillId="0" borderId="5" xfId="2" applyFont="1" applyBorder="1" applyAlignment="1">
      <alignment horizontal="center" vertical="center"/>
    </xf>
    <xf numFmtId="0" fontId="53" fillId="0" borderId="0" xfId="2" applyFont="1" applyAlignment="1">
      <alignment horizontal="left" vertical="center"/>
    </xf>
    <xf numFmtId="0" fontId="49" fillId="0" borderId="0" xfId="2" applyFont="1">
      <alignment vertical="center"/>
    </xf>
    <xf numFmtId="0" fontId="83" fillId="0" borderId="0" xfId="2" applyFont="1">
      <alignment vertical="center"/>
    </xf>
    <xf numFmtId="3" fontId="51" fillId="4" borderId="44" xfId="1" applyNumberFormat="1" applyFont="1" applyFill="1" applyBorder="1" applyAlignment="1">
      <alignment horizontal="center" vertical="center" wrapText="1"/>
    </xf>
    <xf numFmtId="0" fontId="84" fillId="7" borderId="0" xfId="0" applyFont="1" applyFill="1" applyAlignment="1">
      <alignment horizontal="center"/>
    </xf>
    <xf numFmtId="14" fontId="51" fillId="7" borderId="0" xfId="0" applyNumberFormat="1" applyFont="1" applyFill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192" fontId="51" fillId="7" borderId="0" xfId="0" applyNumberFormat="1" applyFont="1" applyFill="1" applyAlignment="1">
      <alignment horizontal="center" vertical="center"/>
    </xf>
    <xf numFmtId="0" fontId="0" fillId="7" borderId="0" xfId="0" applyFill="1"/>
    <xf numFmtId="192" fontId="58" fillId="0" borderId="0" xfId="0" applyNumberFormat="1" applyFont="1"/>
    <xf numFmtId="192" fontId="51" fillId="0" borderId="0" xfId="0" applyNumberFormat="1" applyFont="1"/>
    <xf numFmtId="192" fontId="58" fillId="9" borderId="0" xfId="0" applyNumberFormat="1" applyFont="1" applyFill="1"/>
    <xf numFmtId="192" fontId="57" fillId="9" borderId="0" xfId="0" applyNumberFormat="1" applyFont="1" applyFill="1" applyAlignment="1">
      <alignment vertical="center"/>
    </xf>
    <xf numFmtId="192" fontId="51" fillId="9" borderId="0" xfId="0" applyNumberFormat="1" applyFont="1" applyFill="1"/>
    <xf numFmtId="192" fontId="57" fillId="0" borderId="0" xfId="0" applyNumberFormat="1" applyFont="1" applyAlignment="1">
      <alignment vertical="center"/>
    </xf>
    <xf numFmtId="0" fontId="85" fillId="0" borderId="19" xfId="0" applyFont="1" applyBorder="1"/>
    <xf numFmtId="178" fontId="85" fillId="0" borderId="19" xfId="0" applyNumberFormat="1" applyFont="1" applyBorder="1"/>
    <xf numFmtId="192" fontId="85" fillId="0" borderId="19" xfId="0" applyNumberFormat="1" applyFont="1" applyBorder="1"/>
    <xf numFmtId="0" fontId="5" fillId="0" borderId="0" xfId="2" applyFont="1" applyAlignment="1">
      <alignment horizontal="center" vertical="center"/>
    </xf>
    <xf numFmtId="3" fontId="51" fillId="4" borderId="64" xfId="1" applyNumberFormat="1" applyFont="1" applyFill="1" applyBorder="1" applyAlignment="1">
      <alignment horizontal="center" vertical="center" wrapText="1"/>
    </xf>
    <xf numFmtId="3" fontId="51" fillId="4" borderId="65" xfId="1" applyNumberFormat="1" applyFont="1" applyFill="1" applyBorder="1" applyAlignment="1">
      <alignment horizontal="center" vertical="center" wrapText="1"/>
    </xf>
    <xf numFmtId="3" fontId="51" fillId="4" borderId="29" xfId="1" applyNumberFormat="1" applyFont="1" applyFill="1" applyBorder="1" applyAlignment="1">
      <alignment horizontal="center" vertical="center" wrapText="1"/>
    </xf>
    <xf numFmtId="0" fontId="0" fillId="4" borderId="66" xfId="0" applyFill="1" applyBorder="1" applyAlignment="1">
      <alignment horizontal="center" vertical="center"/>
    </xf>
    <xf numFmtId="0" fontId="47" fillId="4" borderId="44" xfId="2" applyFill="1" applyBorder="1" applyAlignment="1">
      <alignment horizontal="center" vertical="center"/>
    </xf>
    <xf numFmtId="0" fontId="47" fillId="4" borderId="67" xfId="2" applyFill="1" applyBorder="1" applyAlignment="1">
      <alignment horizontal="center" vertical="center"/>
    </xf>
    <xf numFmtId="3" fontId="51" fillId="4" borderId="67" xfId="1" applyNumberFormat="1" applyFont="1" applyFill="1" applyBorder="1" applyAlignment="1">
      <alignment horizontal="center" vertical="center" wrapText="1"/>
    </xf>
    <xf numFmtId="0" fontId="0" fillId="4" borderId="6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7" fillId="4" borderId="8" xfId="2" applyFill="1" applyBorder="1" applyAlignment="1">
      <alignment horizontal="center" vertical="center"/>
    </xf>
    <xf numFmtId="40" fontId="51" fillId="4" borderId="25" xfId="1" applyNumberFormat="1" applyFont="1" applyFill="1" applyBorder="1" applyAlignment="1">
      <alignment horizontal="center" vertical="center"/>
    </xf>
    <xf numFmtId="0" fontId="4" fillId="0" borderId="5" xfId="2" quotePrefix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85" fillId="0" borderId="0" xfId="0" applyFont="1" applyAlignment="1">
      <alignment vertical="center"/>
    </xf>
    <xf numFmtId="185" fontId="0" fillId="14" borderId="0" xfId="0" applyNumberFormat="1" applyFill="1" applyAlignment="1">
      <alignment vertical="center"/>
    </xf>
    <xf numFmtId="184" fontId="58" fillId="14" borderId="0" xfId="0" applyNumberFormat="1" applyFont="1" applyFill="1"/>
    <xf numFmtId="0" fontId="57" fillId="14" borderId="0" xfId="0" applyFont="1" applyFill="1" applyAlignment="1">
      <alignment vertical="center"/>
    </xf>
    <xf numFmtId="178" fontId="51" fillId="14" borderId="0" xfId="0" applyNumberFormat="1" applyFont="1" applyFill="1"/>
    <xf numFmtId="192" fontId="58" fillId="14" borderId="0" xfId="0" applyNumberFormat="1" applyFont="1" applyFill="1"/>
    <xf numFmtId="192" fontId="57" fillId="14" borderId="0" xfId="0" applyNumberFormat="1" applyFont="1" applyFill="1" applyAlignment="1">
      <alignment vertical="center"/>
    </xf>
    <xf numFmtId="192" fontId="51" fillId="14" borderId="0" xfId="0" applyNumberFormat="1" applyFont="1" applyFill="1"/>
    <xf numFmtId="0" fontId="0" fillId="14" borderId="0" xfId="0" applyFill="1"/>
    <xf numFmtId="0" fontId="0" fillId="0" borderId="0" xfId="0" applyAlignment="1">
      <alignment wrapText="1"/>
    </xf>
    <xf numFmtId="0" fontId="55" fillId="5" borderId="2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51" fillId="4" borderId="38" xfId="1" applyNumberFormat="1" applyFont="1" applyFill="1" applyBorder="1" applyAlignment="1">
      <alignment horizontal="center" vertical="center" wrapText="1"/>
    </xf>
    <xf numFmtId="3" fontId="51" fillId="4" borderId="44" xfId="1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1" fillId="5" borderId="1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1" fillId="5" borderId="41" xfId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51" fillId="5" borderId="21" xfId="1" applyNumberFormat="1" applyFont="1" applyFill="1" applyBorder="1" applyAlignment="1">
      <alignment horizontal="center" vertical="center"/>
    </xf>
    <xf numFmtId="3" fontId="51" fillId="5" borderId="23" xfId="1" applyNumberFormat="1" applyFont="1" applyFill="1" applyBorder="1" applyAlignment="1">
      <alignment horizontal="center" vertical="center"/>
    </xf>
    <xf numFmtId="3" fontId="51" fillId="5" borderId="22" xfId="1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51" fillId="4" borderId="12" xfId="1" applyNumberFormat="1" applyFont="1" applyFill="1" applyBorder="1" applyAlignment="1">
      <alignment horizontal="center" vertical="center" wrapText="1"/>
    </xf>
    <xf numFmtId="3" fontId="51" fillId="4" borderId="0" xfId="1" applyNumberFormat="1" applyFont="1" applyFill="1" applyAlignment="1">
      <alignment horizontal="center" vertical="center" wrapText="1"/>
    </xf>
    <xf numFmtId="3" fontId="51" fillId="4" borderId="26" xfId="1" applyNumberFormat="1" applyFont="1" applyFill="1" applyBorder="1" applyAlignment="1">
      <alignment horizontal="center" vertical="center" wrapText="1"/>
    </xf>
    <xf numFmtId="3" fontId="51" fillId="4" borderId="27" xfId="1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3" fontId="51" fillId="4" borderId="11" xfId="1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3" fontId="51" fillId="4" borderId="15" xfId="1" applyNumberFormat="1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51" fillId="4" borderId="34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8" fontId="51" fillId="4" borderId="34" xfId="0" applyNumberFormat="1" applyFont="1" applyFill="1" applyBorder="1" applyAlignment="1">
      <alignment horizontal="center" vertical="center"/>
    </xf>
    <xf numFmtId="178" fontId="51" fillId="4" borderId="35" xfId="0" applyNumberFormat="1" applyFont="1" applyFill="1" applyBorder="1" applyAlignment="1">
      <alignment horizontal="center" vertical="center"/>
    </xf>
    <xf numFmtId="0" fontId="55" fillId="4" borderId="26" xfId="0" applyFont="1" applyFill="1" applyBorder="1" applyAlignment="1">
      <alignment horizontal="center" vertical="center"/>
    </xf>
    <xf numFmtId="0" fontId="55" fillId="4" borderId="27" xfId="0" applyFont="1" applyFill="1" applyBorder="1" applyAlignment="1">
      <alignment horizontal="center" vertical="center"/>
    </xf>
    <xf numFmtId="0" fontId="55" fillId="5" borderId="26" xfId="1" applyFont="1" applyFill="1" applyBorder="1" applyAlignment="1">
      <alignment horizontal="center" vertical="center"/>
    </xf>
    <xf numFmtId="0" fontId="51" fillId="5" borderId="21" xfId="1" applyFont="1" applyFill="1" applyBorder="1" applyAlignment="1">
      <alignment horizontal="center" vertical="center"/>
    </xf>
    <xf numFmtId="0" fontId="55" fillId="4" borderId="24" xfId="0" applyFont="1" applyFill="1" applyBorder="1" applyAlignment="1">
      <alignment horizontal="center" vertical="center"/>
    </xf>
    <xf numFmtId="178" fontId="51" fillId="11" borderId="34" xfId="0" applyNumberFormat="1" applyFont="1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3" fontId="51" fillId="11" borderId="34" xfId="0" applyNumberFormat="1" applyFont="1" applyFill="1" applyBorder="1" applyAlignment="1">
      <alignment horizontal="center" vertical="center"/>
    </xf>
    <xf numFmtId="0" fontId="51" fillId="11" borderId="34" xfId="0" applyFont="1" applyFill="1" applyBorder="1" applyAlignment="1">
      <alignment horizontal="center" vertical="center"/>
    </xf>
    <xf numFmtId="0" fontId="51" fillId="4" borderId="34" xfId="0" applyFont="1" applyFill="1" applyBorder="1" applyAlignment="1">
      <alignment horizontal="center" vertical="center"/>
    </xf>
    <xf numFmtId="0" fontId="82" fillId="0" borderId="25" xfId="0" applyFont="1" applyBorder="1" applyAlignment="1">
      <alignment horizontal="center" vertical="center"/>
    </xf>
    <xf numFmtId="0" fontId="55" fillId="5" borderId="27" xfId="1" applyFont="1" applyFill="1" applyBorder="1" applyAlignment="1">
      <alignment horizontal="center" vertical="center"/>
    </xf>
    <xf numFmtId="0" fontId="55" fillId="5" borderId="25" xfId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</cellXfs>
  <cellStyles count="41">
    <cellStyle name="一般" xfId="0" builtinId="0"/>
    <cellStyle name="一般 10" xfId="19" xr:uid="{00000000-0005-0000-0000-000001000000}"/>
    <cellStyle name="一般 11" xfId="20" xr:uid="{00000000-0005-0000-0000-000002000000}"/>
    <cellStyle name="一般 12" xfId="21" xr:uid="{00000000-0005-0000-0000-000003000000}"/>
    <cellStyle name="一般 13" xfId="22" xr:uid="{00000000-0005-0000-0000-000004000000}"/>
    <cellStyle name="一般 14" xfId="23" xr:uid="{00000000-0005-0000-0000-000005000000}"/>
    <cellStyle name="一般 15" xfId="24" xr:uid="{00000000-0005-0000-0000-000006000000}"/>
    <cellStyle name="一般 16" xfId="25" xr:uid="{00000000-0005-0000-0000-000007000000}"/>
    <cellStyle name="一般 17" xfId="26" xr:uid="{00000000-0005-0000-0000-000008000000}"/>
    <cellStyle name="一般 18" xfId="27" xr:uid="{00000000-0005-0000-0000-000009000000}"/>
    <cellStyle name="一般 19" xfId="28" xr:uid="{00000000-0005-0000-0000-00000A000000}"/>
    <cellStyle name="一般 2" xfId="1" xr:uid="{00000000-0005-0000-0000-00000B000000}"/>
    <cellStyle name="一般 20" xfId="29" xr:uid="{00000000-0005-0000-0000-00004B000000}"/>
    <cellStyle name="一般 21" xfId="30" xr:uid="{00000000-0005-0000-0000-00004C000000}"/>
    <cellStyle name="一般 22" xfId="31" xr:uid="{91FA992A-BC10-4CC2-B5DA-9BFB56E92F54}"/>
    <cellStyle name="一般 23" xfId="32" xr:uid="{33944943-178E-4C2C-BC17-9BE61F895781}"/>
    <cellStyle name="一般 23 2" xfId="40" xr:uid="{B67E5B08-5BB3-44B7-BDDA-4B56C97C4B2A}"/>
    <cellStyle name="一般 24" xfId="34" xr:uid="{996954C1-3250-4DF5-B84A-8130B757CBC1}"/>
    <cellStyle name="一般 25" xfId="36" xr:uid="{FDD94BE4-F2B3-43B9-AE88-89A3A8D5E306}"/>
    <cellStyle name="一般 26" xfId="38" xr:uid="{7EE93472-86E9-43CF-8ABF-2FABE759F44B}"/>
    <cellStyle name="一般 3" xfId="2" xr:uid="{00000000-0005-0000-0000-00000C000000}"/>
    <cellStyle name="一般 3 2" xfId="5" xr:uid="{00000000-0005-0000-0000-00000D000000}"/>
    <cellStyle name="一般 3 2 2" xfId="12" xr:uid="{00000000-0005-0000-0000-00000E000000}"/>
    <cellStyle name="一般 3 3" xfId="10" xr:uid="{00000000-0005-0000-0000-00000F000000}"/>
    <cellStyle name="一般 3 4" xfId="35" xr:uid="{653414CC-280E-48DF-AC9F-02E4F61DB777}"/>
    <cellStyle name="一般 3 4 2" xfId="39" xr:uid="{6F2CDE99-7326-496B-ACA3-C644BCA14B89}"/>
    <cellStyle name="一般 4" xfId="4" xr:uid="{00000000-0005-0000-0000-000010000000}"/>
    <cellStyle name="一般 4 2" xfId="6" xr:uid="{00000000-0005-0000-0000-000011000000}"/>
    <cellStyle name="一般 4 2 2" xfId="13" xr:uid="{00000000-0005-0000-0000-000012000000}"/>
    <cellStyle name="一般 4 3" xfId="11" xr:uid="{00000000-0005-0000-0000-000013000000}"/>
    <cellStyle name="一般 4 4" xfId="33" xr:uid="{85432019-FB16-42F5-A8B8-EDA5F2BC508D}"/>
    <cellStyle name="一般 5" xfId="7" xr:uid="{00000000-0005-0000-0000-000014000000}"/>
    <cellStyle name="一般 5 2" xfId="14" xr:uid="{00000000-0005-0000-0000-000015000000}"/>
    <cellStyle name="一般 6" xfId="8" xr:uid="{00000000-0005-0000-0000-000016000000}"/>
    <cellStyle name="一般 6 2" xfId="15" xr:uid="{00000000-0005-0000-0000-000017000000}"/>
    <cellStyle name="一般 7" xfId="9" xr:uid="{00000000-0005-0000-0000-000018000000}"/>
    <cellStyle name="一般 7 2" xfId="16" xr:uid="{00000000-0005-0000-0000-000019000000}"/>
    <cellStyle name="一般 8" xfId="17" xr:uid="{00000000-0005-0000-0000-00001A000000}"/>
    <cellStyle name="一般 9" xfId="18" xr:uid="{00000000-0005-0000-0000-00001B000000}"/>
    <cellStyle name="好_運彩交易紀錄" xfId="3" xr:uid="{00000000-0005-0000-0000-00001C000000}"/>
    <cellStyle name="超連結" xfId="37" builtinId="8"/>
  </cellStyles>
  <dxfs count="10372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numFmt numFmtId="19" formatCode="yyyy/m/d"/>
    </dxf>
    <dxf>
      <numFmt numFmtId="191" formatCode="[$-409]h:mm\ AM/PM;@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0" connectionId="2" xr16:uid="{F9695216-09C8-4565-8D87-BF20F4C797C8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lumn1" tableColumnId="1"/>
      <queryTableField id="2" name="現鈔買入" tableColumnId="2"/>
      <queryTableField id="3" name="現鈔賣出" tableColumnId="3"/>
      <queryTableField id="4" name="即期買入" tableColumnId="4"/>
      <queryTableField id="5" name="即期賣出" tableColumnId="5"/>
      <queryTableField id="6" dataBound="0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2E5FA-A7B9-468F-BB48-E6CEA308D6F7}" name="表格3" displayName="表格3" ref="A1:J21" totalsRowShown="0">
  <autoFilter ref="A1:J21" xr:uid="{5A22E5FA-A7B9-468F-BB48-E6CEA308D6F7}"/>
  <tableColumns count="10">
    <tableColumn id="2" xr3:uid="{4B900A36-5AAC-4145-83A7-9C301FE740C6}" name="代號" dataDxfId="8817"/>
    <tableColumn id="1" xr3:uid="{A4621672-30D0-46EC-B6AF-FA7D8E7EB1F8}" name="名稱" dataDxfId="8816"/>
    <tableColumn id="3" xr3:uid="{FC80F465-1388-4ACA-A9CE-072E9C6C680B}" name="最新"/>
    <tableColumn id="4" xr3:uid="{DDF16A22-A435-4BB2-AF4A-227B8CEA04DC}" name="開市"/>
    <tableColumn id="5" xr3:uid="{771E4AD9-5894-448F-9B55-8FC71CC9C17B}" name="高"/>
    <tableColumn id="6" xr3:uid="{83BB2F07-0D41-4345-B531-AA999F807647}" name="低"/>
    <tableColumn id="7" xr3:uid="{C23947C7-A0FC-40A7-9AC8-E8D6EAB20E2E}" name="升跌"/>
    <tableColumn id="8" xr3:uid="{83084B01-E806-4B26-BF10-7F7D53651470}" name="升跌率%"/>
    <tableColumn id="9" xr3:uid="{87931E09-5868-4825-9F33-264FF90E1844}" name="成交量"/>
    <tableColumn id="10" xr3:uid="{250D6517-3F3C-4148-8748-E2DBAF458E8F}" name="時間" dataDxfId="88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0821A-92FC-4E80-86E6-85D85FB95525}" name="資料表_1__2" displayName="資料表_1__2" ref="A1:G24" tableType="queryTable" totalsRowShown="0">
  <autoFilter ref="A1:G24" xr:uid="{2A90821A-92FC-4E80-86E6-85D85FB95525}"/>
  <tableColumns count="7">
    <tableColumn id="1" xr3:uid="{A95A7870-E264-49AD-98BF-07D96CAFC7AB}" uniqueName="1" name="日期" queryTableFieldId="1" dataDxfId="8814"/>
    <tableColumn id="2" xr3:uid="{56FDCCA2-4BEE-48C9-BF1C-2E5C1CD63960}" uniqueName="2" name="現鈔買入" queryTableFieldId="2"/>
    <tableColumn id="3" xr3:uid="{411F8247-1592-463B-A2E5-A0B39D575449}" uniqueName="3" name="現鈔賣出" queryTableFieldId="3"/>
    <tableColumn id="4" xr3:uid="{0653A537-5C11-49E9-8350-D55A6CA2102D}" uniqueName="4" name="即期買入" queryTableFieldId="4"/>
    <tableColumn id="5" xr3:uid="{8334C011-9A59-4E67-A567-1A989B20A061}" uniqueName="5" name="即期賣出" queryTableFieldId="5"/>
    <tableColumn id="6" xr3:uid="{1F2976B6-5927-4728-A572-6D028FABE766}" uniqueName="6" name="欄1" queryTableFieldId="6"/>
    <tableColumn id="7" xr3:uid="{DD6C9799-D5F5-4C94-96A0-93EB78B1B6B2}" uniqueName="7" name="欄2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ntgoo.com/global/us-stocks" TargetMode="External"/><Relationship Id="rId2" Type="http://schemas.openxmlformats.org/officeDocument/2006/relationships/hyperlink" Target="https://finance.yahoo.com/portfolio/p_0/view/fv" TargetMode="External"/><Relationship Id="rId1" Type="http://schemas.openxmlformats.org/officeDocument/2006/relationships/hyperlink" Target="https://hk.investing.com/portfolio/?portfolioID=ZWU1ZzJtN25kMDwzbzs4Pg%3D%3D" TargetMode="Externa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D1C1-E2E5-40A8-ABB2-E00C2F707C09}">
  <sheetPr codeName="Sheet21">
    <outlinePr summaryBelow="0" summaryRight="0"/>
  </sheetPr>
  <dimension ref="A1:AD132"/>
  <sheetViews>
    <sheetView zoomScale="85" zoomScaleNormal="85" workbookViewId="0">
      <pane xSplit="4" ySplit="1" topLeftCell="E88" activePane="bottomRight" state="frozen"/>
      <selection activeCell="F42" sqref="F42"/>
      <selection pane="topRight" activeCell="F42" sqref="F42"/>
      <selection pane="bottomLeft" activeCell="F42" sqref="F42"/>
      <selection pane="bottomRight" activeCell="D13" sqref="D13:D14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55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8" width="12.875" style="9" customWidth="1"/>
    <col min="29" max="16384" width="9" style="9"/>
  </cols>
  <sheetData>
    <row r="1" spans="1:28" s="8" customFormat="1">
      <c r="A1" s="1" t="s">
        <v>0</v>
      </c>
      <c r="B1" s="2" t="s">
        <v>1</v>
      </c>
      <c r="C1" s="3" t="s">
        <v>2</v>
      </c>
      <c r="D1" s="151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57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478" t="s">
        <v>3799</v>
      </c>
    </row>
    <row r="2" spans="1:28" outlineLevel="1">
      <c r="A2" s="95">
        <v>45707</v>
      </c>
      <c r="B2" s="11"/>
      <c r="C2" s="11">
        <v>3078</v>
      </c>
      <c r="D2" s="150" t="s">
        <v>734</v>
      </c>
      <c r="E2" s="11">
        <v>1000</v>
      </c>
      <c r="F2" s="11">
        <v>87.9</v>
      </c>
      <c r="G2" s="180">
        <f t="shared" ref="G2" si="0">E2*F2</f>
        <v>87900</v>
      </c>
      <c r="H2" s="11">
        <v>75</v>
      </c>
      <c r="I2" s="99">
        <v>45709</v>
      </c>
      <c r="J2" s="16">
        <v>85.3</v>
      </c>
      <c r="K2" s="11">
        <f t="shared" ref="K2" si="1">E2*J2</f>
        <v>85300</v>
      </c>
      <c r="L2" s="17">
        <v>72</v>
      </c>
      <c r="M2" s="11">
        <v>255</v>
      </c>
      <c r="N2" s="11">
        <v>0</v>
      </c>
      <c r="O2" s="13">
        <f t="shared" ref="O2" si="2">IF(I2="",E2*Y2,0)</f>
        <v>0</v>
      </c>
      <c r="P2" s="14">
        <f t="shared" ref="P2" si="3">IF(I2="",R2-H2,(K2-H2-SUM(L2:N2)+R2-S2-T2)-G2)+(ROUND(R2*V2,0)-ROUND(R2*(1+V2),0)*W2)</f>
        <v>-3012</v>
      </c>
      <c r="Q2" s="14">
        <f t="shared" ref="Q2" si="4">IF(I2="",(O2-G2-(O2*0.1425%*0.65)-(O2*0.3%)-S2-T2),0)</f>
        <v>0</v>
      </c>
      <c r="R2" s="14"/>
      <c r="S2" s="14">
        <v>10</v>
      </c>
      <c r="T2" s="14"/>
      <c r="U2" s="65">
        <f t="shared" ref="U2" si="5">(V2*50%)/(1+50%*V2)</f>
        <v>0</v>
      </c>
      <c r="V2" s="65"/>
      <c r="W2" s="66">
        <v>0.11</v>
      </c>
      <c r="X2" s="15">
        <f t="shared" ref="X2" si="6">(P2+Q2)/G2</f>
        <v>-3.4266211604095563E-2</v>
      </c>
      <c r="Y2" s="16">
        <f>VLOOKUP(C2,每日行情!A:D,4,FALSE)</f>
        <v>47.3</v>
      </c>
      <c r="Z2" s="38">
        <f>VLOOKUP(C2,每日行情!A:E,5,FALSE)</f>
        <v>-0.1</v>
      </c>
      <c r="AA2" s="82">
        <f ca="1">IF(I2="",((TODAY()-A2)*G2)/365.24,((I2-A2)*G2)/365.24)</f>
        <v>481.32734640236555</v>
      </c>
      <c r="AB2" s="82" t="s">
        <v>3800</v>
      </c>
    </row>
    <row r="3" spans="1:28" outlineLevel="1">
      <c r="A3" s="95">
        <v>45698</v>
      </c>
      <c r="B3" s="11"/>
      <c r="C3" s="11">
        <v>6245</v>
      </c>
      <c r="D3" s="150" t="s">
        <v>1266</v>
      </c>
      <c r="E3" s="11">
        <v>1000</v>
      </c>
      <c r="F3" s="11">
        <v>113.5</v>
      </c>
      <c r="G3" s="180">
        <f>E3*F3</f>
        <v>113500</v>
      </c>
      <c r="H3" s="11">
        <v>97</v>
      </c>
      <c r="I3" s="99">
        <v>45713</v>
      </c>
      <c r="J3" s="16">
        <v>115.5</v>
      </c>
      <c r="K3" s="11">
        <f>E3*J3</f>
        <v>115500</v>
      </c>
      <c r="L3" s="17">
        <v>98</v>
      </c>
      <c r="M3" s="11">
        <v>346</v>
      </c>
      <c r="N3" s="11">
        <v>0</v>
      </c>
      <c r="O3" s="13">
        <f>IF(I3="",E3*Y3,0)</f>
        <v>0</v>
      </c>
      <c r="P3" s="14">
        <f t="shared" ref="P3:P8" si="7">IF(I3="",R3-H3,(K3-H3-SUM(L3:N3)+R3-S3-T3)-G3)+(ROUND(R3*V3,0)-ROUND(R3*(1+V3),0)*W3)</f>
        <v>1449</v>
      </c>
      <c r="Q3" s="14">
        <f>IF(I3="",(O3-G3-(O3*0.1425%*0.65)-(O3*0.3%)-S3-T3),0)</f>
        <v>0</v>
      </c>
      <c r="R3" s="14"/>
      <c r="S3" s="14">
        <v>10</v>
      </c>
      <c r="T3" s="14"/>
      <c r="U3" s="65">
        <f>(V3*50%)/(1+50%*V3)</f>
        <v>0</v>
      </c>
      <c r="V3" s="65"/>
      <c r="W3" s="66">
        <v>0.11</v>
      </c>
      <c r="X3" s="15">
        <f>(P3+Q3)/G3</f>
        <v>1.2766519823788547E-2</v>
      </c>
      <c r="Y3" s="16">
        <f>VLOOKUP(C3,每日行情!A:D,4,FALSE)</f>
        <v>89.3</v>
      </c>
      <c r="Z3" s="38">
        <f>VLOOKUP(C3,每日行情!A:E,5,FALSE)</f>
        <v>1.6</v>
      </c>
      <c r="AA3" s="82">
        <f ca="1">IF(I3="",((TODAY()-A3)*G3)/365.24,((I3-A3)*G3)/365.24)</f>
        <v>4661.3185850399732</v>
      </c>
      <c r="AB3" s="82" t="s">
        <v>3800</v>
      </c>
    </row>
    <row r="4" spans="1:28" outlineLevel="1">
      <c r="A4" s="95">
        <v>45699</v>
      </c>
      <c r="B4" s="11"/>
      <c r="C4" s="11">
        <v>6596</v>
      </c>
      <c r="D4" s="150" t="s">
        <v>219</v>
      </c>
      <c r="E4" s="11">
        <v>1000</v>
      </c>
      <c r="F4" s="11">
        <v>92.5</v>
      </c>
      <c r="G4" s="180">
        <f>E4*F4</f>
        <v>92500</v>
      </c>
      <c r="H4" s="11">
        <v>79</v>
      </c>
      <c r="I4" s="99">
        <v>45714</v>
      </c>
      <c r="J4" s="16">
        <v>91.9</v>
      </c>
      <c r="K4" s="11">
        <f>E4*J4</f>
        <v>91900</v>
      </c>
      <c r="L4" s="17">
        <v>78</v>
      </c>
      <c r="M4" s="11">
        <v>275</v>
      </c>
      <c r="N4" s="11">
        <v>0</v>
      </c>
      <c r="O4" s="13">
        <f>IF(I4="",E4*Y4,0)</f>
        <v>0</v>
      </c>
      <c r="P4" s="14">
        <f t="shared" si="7"/>
        <v>-1042</v>
      </c>
      <c r="Q4" s="14">
        <f>IF(I4="",(O4-G4-(O4*0.1425%*0.65)-(O4*0.3%)-S4-T4),0)</f>
        <v>0</v>
      </c>
      <c r="R4" s="14"/>
      <c r="S4" s="14">
        <v>10</v>
      </c>
      <c r="T4" s="14"/>
      <c r="U4" s="65">
        <f>(V4*50%)/(1+50%*V4)</f>
        <v>0</v>
      </c>
      <c r="V4" s="65"/>
      <c r="W4" s="66">
        <v>0.11</v>
      </c>
      <c r="X4" s="15">
        <f>(P4+Q4)/G4</f>
        <v>-1.1264864864864865E-2</v>
      </c>
      <c r="Y4" s="16">
        <f>VLOOKUP(C4,每日行情!A:D,4,FALSE)</f>
        <v>96.1</v>
      </c>
      <c r="Z4" s="38">
        <f>VLOOKUP(C4,每日行情!A:E,5,FALSE)</f>
        <v>0.8</v>
      </c>
      <c r="AA4" s="82">
        <f ca="1">IF(I4="",((TODAY()-A4)*G4)/365.24,((I4-A4)*G4)/365.24)</f>
        <v>3798.8719745920489</v>
      </c>
      <c r="AB4" s="82" t="s">
        <v>3800</v>
      </c>
    </row>
    <row r="5" spans="1:28" outlineLevel="1">
      <c r="A5" s="95">
        <v>45702</v>
      </c>
      <c r="B5" s="11"/>
      <c r="C5" s="11">
        <v>2301</v>
      </c>
      <c r="D5" s="150" t="s">
        <v>496</v>
      </c>
      <c r="E5" s="11">
        <v>1000</v>
      </c>
      <c r="F5" s="11">
        <v>110.5</v>
      </c>
      <c r="G5" s="180">
        <f>E5*F5</f>
        <v>110500</v>
      </c>
      <c r="H5" s="11">
        <v>94</v>
      </c>
      <c r="I5" s="99">
        <v>45715</v>
      </c>
      <c r="J5" s="16">
        <v>110</v>
      </c>
      <c r="K5" s="11">
        <f>E5*J5</f>
        <v>110000</v>
      </c>
      <c r="L5" s="17">
        <v>94</v>
      </c>
      <c r="M5" s="11">
        <v>330</v>
      </c>
      <c r="N5" s="11">
        <v>0</v>
      </c>
      <c r="O5" s="13">
        <f>IF(I5="",E5*Y5,0)</f>
        <v>0</v>
      </c>
      <c r="P5" s="14">
        <f t="shared" si="7"/>
        <v>-1028</v>
      </c>
      <c r="Q5" s="14">
        <f>IF(I5="",(O5-G5-(O5*0.1425%*0.65)-(O5*0.3%)-S5-T5),0)</f>
        <v>0</v>
      </c>
      <c r="R5" s="14"/>
      <c r="S5" s="14">
        <v>10</v>
      </c>
      <c r="T5" s="14"/>
      <c r="U5" s="65">
        <f>(V5*50%)/(1+50%*V5)</f>
        <v>0</v>
      </c>
      <c r="V5" s="65"/>
      <c r="W5" s="66">
        <v>0.11</v>
      </c>
      <c r="X5" s="15">
        <f>(P5+Q5)/G5</f>
        <v>-9.3031674208144798E-3</v>
      </c>
      <c r="Y5" s="16">
        <f>VLOOKUP(C5,每日行情!A:D,4,FALSE)</f>
        <v>264.5</v>
      </c>
      <c r="Z5" s="38">
        <f>VLOOKUP(C5,每日行情!A:E,5,FALSE)</f>
        <v>-3.5</v>
      </c>
      <c r="AA5" s="82">
        <f ca="1">IF(I5="",((TODAY()-A5)*G5)/365.24,((I5-A5)*G5)/365.24)</f>
        <v>3933.0303362172817</v>
      </c>
      <c r="AB5" s="82" t="s">
        <v>3800</v>
      </c>
    </row>
    <row r="6" spans="1:28" outlineLevel="1">
      <c r="A6" s="95">
        <v>45706</v>
      </c>
      <c r="B6" s="11"/>
      <c r="C6" s="11">
        <v>2883</v>
      </c>
      <c r="D6" s="150" t="s">
        <v>2574</v>
      </c>
      <c r="E6" s="11">
        <v>1000</v>
      </c>
      <c r="F6" s="11">
        <v>17.899999999999999</v>
      </c>
      <c r="G6" s="180">
        <f t="shared" ref="G6" si="8">E6*F6</f>
        <v>17900</v>
      </c>
      <c r="H6" s="11">
        <v>20</v>
      </c>
      <c r="I6" s="99">
        <v>45715</v>
      </c>
      <c r="J6" s="16">
        <v>18.149999999999999</v>
      </c>
      <c r="K6" s="11">
        <f t="shared" ref="K6" si="9">E6*J6</f>
        <v>18150</v>
      </c>
      <c r="L6" s="17">
        <v>20</v>
      </c>
      <c r="M6" s="11">
        <v>54</v>
      </c>
      <c r="N6" s="11">
        <v>0</v>
      </c>
      <c r="O6" s="13">
        <f t="shared" ref="O6" si="10">IF(I6="",E6*Y6,0)</f>
        <v>0</v>
      </c>
      <c r="P6" s="14">
        <f t="shared" si="7"/>
        <v>146</v>
      </c>
      <c r="Q6" s="14">
        <f t="shared" ref="Q6" si="11">IF(I6="",(O6-G6-(O6*0.1425%*0.65)-(O6*0.3%)-S6-T6),0)</f>
        <v>0</v>
      </c>
      <c r="R6" s="14"/>
      <c r="S6" s="14">
        <v>10</v>
      </c>
      <c r="T6" s="14"/>
      <c r="U6" s="65">
        <f t="shared" ref="U6" si="12">(V6*50%)/(1+50%*V6)</f>
        <v>0</v>
      </c>
      <c r="V6" s="65"/>
      <c r="W6" s="66">
        <v>0.11</v>
      </c>
      <c r="X6" s="15">
        <f t="shared" ref="X6" si="13">(P6+Q6)/G6</f>
        <v>8.1564245810055863E-3</v>
      </c>
      <c r="Y6" s="16">
        <f>VLOOKUP(C6,每日行情!A:D,4,FALSE)</f>
        <v>39.1</v>
      </c>
      <c r="Z6" s="38">
        <f>VLOOKUP(C6,每日行情!A:E,5,FALSE)</f>
        <v>0.7</v>
      </c>
      <c r="AA6" s="82">
        <f t="shared" ref="AA6" ca="1" si="14">IF(I6="",((TODAY()-A6)*G6)/365.24,((I6-A6)*G6)/365.24)</f>
        <v>441.07983791479575</v>
      </c>
      <c r="AB6" s="82" t="s">
        <v>3800</v>
      </c>
    </row>
    <row r="7" spans="1:28" outlineLevel="1">
      <c r="A7" s="95">
        <v>45702</v>
      </c>
      <c r="B7" s="11"/>
      <c r="C7" s="11">
        <v>2884</v>
      </c>
      <c r="D7" s="150" t="s">
        <v>250</v>
      </c>
      <c r="E7" s="11">
        <v>1000</v>
      </c>
      <c r="F7" s="11">
        <v>29.1</v>
      </c>
      <c r="G7" s="180">
        <f>E7*F7</f>
        <v>29100</v>
      </c>
      <c r="H7" s="11">
        <v>24</v>
      </c>
      <c r="I7" s="99">
        <v>45715</v>
      </c>
      <c r="J7" s="16">
        <v>29.5</v>
      </c>
      <c r="K7" s="11">
        <f>E7*J7</f>
        <v>29500</v>
      </c>
      <c r="L7" s="17">
        <v>25</v>
      </c>
      <c r="M7" s="11">
        <v>88</v>
      </c>
      <c r="N7" s="11">
        <v>0</v>
      </c>
      <c r="O7" s="13">
        <f>IF(I7="",E7*Y7,0)</f>
        <v>0</v>
      </c>
      <c r="P7" s="14">
        <f t="shared" si="7"/>
        <v>253</v>
      </c>
      <c r="Q7" s="14">
        <f>IF(I7="",(O7-G7-(O7*0.1425%*0.65)-(O7*0.3%)-S7-T7),0)</f>
        <v>0</v>
      </c>
      <c r="R7" s="14"/>
      <c r="S7" s="14">
        <v>10</v>
      </c>
      <c r="T7" s="14"/>
      <c r="U7" s="65">
        <f>(V7*50%)/(1+50%*V7)</f>
        <v>0</v>
      </c>
      <c r="V7" s="65"/>
      <c r="W7" s="66">
        <v>0.11</v>
      </c>
      <c r="X7" s="15">
        <f>(P7+Q7)/G7</f>
        <v>8.6941580756013746E-3</v>
      </c>
      <c r="Y7" s="16">
        <f>VLOOKUP(C7,每日行情!A:D,4,FALSE)</f>
        <v>49.15</v>
      </c>
      <c r="Z7" s="38">
        <f>VLOOKUP(C7,每日行情!A:E,5,FALSE)</f>
        <v>0.35</v>
      </c>
      <c r="AA7" s="82">
        <f ca="1">IF(I7="",((TODAY()-A7)*G7)/365.24,((I7-A7)*G7)/365.24)</f>
        <v>1035.7573102617457</v>
      </c>
      <c r="AB7" s="82" t="s">
        <v>3800</v>
      </c>
    </row>
    <row r="8" spans="1:28" outlineLevel="1">
      <c r="A8" s="95">
        <v>45698</v>
      </c>
      <c r="B8" s="11"/>
      <c r="C8" s="11">
        <v>6206</v>
      </c>
      <c r="D8" s="150" t="s">
        <v>1235</v>
      </c>
      <c r="E8" s="11">
        <v>1000</v>
      </c>
      <c r="F8" s="11">
        <v>118.5</v>
      </c>
      <c r="G8" s="180">
        <f t="shared" ref="G8:G10" si="15">E8*F8</f>
        <v>118500</v>
      </c>
      <c r="H8" s="11">
        <v>101</v>
      </c>
      <c r="I8" s="99">
        <v>45715</v>
      </c>
      <c r="J8" s="16">
        <v>162.5</v>
      </c>
      <c r="K8" s="11">
        <f t="shared" ref="K8:K10" si="16">E8*J8</f>
        <v>162500</v>
      </c>
      <c r="L8" s="17">
        <v>138</v>
      </c>
      <c r="M8" s="11">
        <v>487</v>
      </c>
      <c r="N8" s="11">
        <v>0</v>
      </c>
      <c r="O8" s="13">
        <f t="shared" ref="O8:O10" si="17">IF(I8="",E8*Y8,0)</f>
        <v>0</v>
      </c>
      <c r="P8" s="14">
        <f t="shared" si="7"/>
        <v>43264</v>
      </c>
      <c r="Q8" s="14">
        <f t="shared" ref="Q8:Q16" si="18">IF(I8="",(O8-G8-(O8*0.1425%*0.65)-(O8*0.3%)-S8-T8),0)</f>
        <v>0</v>
      </c>
      <c r="R8" s="14"/>
      <c r="S8" s="14">
        <v>10</v>
      </c>
      <c r="T8" s="14"/>
      <c r="U8" s="65">
        <f t="shared" ref="U8:U10" si="19">(V8*50%)/(1+50%*V8)</f>
        <v>0</v>
      </c>
      <c r="V8" s="65"/>
      <c r="W8" s="66">
        <v>0.11</v>
      </c>
      <c r="X8" s="15">
        <f t="shared" ref="X8:X10" si="20">(P8+Q8)/G8</f>
        <v>0.3650970464135021</v>
      </c>
      <c r="Y8" s="16">
        <f>VLOOKUP(C8,每日行情!A:D,4,FALSE)</f>
        <v>36.56</v>
      </c>
      <c r="Z8" s="38">
        <f>VLOOKUP(C8,每日行情!A:E,5,FALSE)</f>
        <v>0.4</v>
      </c>
      <c r="AA8" s="82">
        <f t="shared" ref="AA8" ca="1" si="21">IF(I8="",((TODAY()-A8)*G8)/365.24,((I8-A8)*G8)/365.24)</f>
        <v>5515.5514182455372</v>
      </c>
      <c r="AB8" s="82" t="s">
        <v>3800</v>
      </c>
    </row>
    <row r="9" spans="1:28" outlineLevel="1">
      <c r="A9" s="95">
        <v>45702</v>
      </c>
      <c r="B9" s="11"/>
      <c r="C9" s="11">
        <v>1605</v>
      </c>
      <c r="D9" s="150" t="s">
        <v>387</v>
      </c>
      <c r="E9" s="11">
        <v>1000</v>
      </c>
      <c r="F9" s="11">
        <v>26.65</v>
      </c>
      <c r="G9" s="180">
        <f t="shared" si="15"/>
        <v>26650</v>
      </c>
      <c r="H9" s="11">
        <v>23</v>
      </c>
      <c r="I9" s="99">
        <v>45720</v>
      </c>
      <c r="J9" s="16">
        <v>27.6</v>
      </c>
      <c r="K9" s="11">
        <f t="shared" si="16"/>
        <v>27600</v>
      </c>
      <c r="L9" s="17">
        <v>23</v>
      </c>
      <c r="M9" s="11">
        <v>82</v>
      </c>
      <c r="N9" s="11">
        <v>0</v>
      </c>
      <c r="O9" s="13">
        <f t="shared" si="17"/>
        <v>0</v>
      </c>
      <c r="P9" s="14">
        <f>IF(I9="",R9-H9,(K9-H9-SUM(L9:N9)+R9-S9-T9)-G9)+(ROUND(R9*V9,0)-ROUND(R9*(1+V9),0)*W9)</f>
        <v>812</v>
      </c>
      <c r="Q9" s="14">
        <f t="shared" si="18"/>
        <v>0</v>
      </c>
      <c r="R9" s="14"/>
      <c r="S9" s="14">
        <v>10</v>
      </c>
      <c r="T9" s="14"/>
      <c r="U9" s="65">
        <f t="shared" si="19"/>
        <v>0</v>
      </c>
      <c r="V9" s="65"/>
      <c r="W9" s="66">
        <v>0.11</v>
      </c>
      <c r="X9" s="15">
        <f t="shared" si="20"/>
        <v>3.0469043151969983E-2</v>
      </c>
      <c r="Y9" s="16">
        <f>VLOOKUP(C9,每日行情!A:D,4,FALSE)</f>
        <v>38.5</v>
      </c>
      <c r="Z9" s="38">
        <f>VLOOKUP(C9,每日行情!A:E,5,FALSE)</f>
        <v>0.8</v>
      </c>
      <c r="AA9" s="82">
        <f ca="1">IF(I9="",((TODAY()-A9)*G9)/365.24,((I9-A9)*G9)/365.24)</f>
        <v>1313.3829810535537</v>
      </c>
      <c r="AB9" s="82" t="s">
        <v>3800</v>
      </c>
    </row>
    <row r="10" spans="1:28" outlineLevel="1">
      <c r="A10" s="95">
        <v>45702</v>
      </c>
      <c r="B10" s="11"/>
      <c r="C10" s="11">
        <v>1605</v>
      </c>
      <c r="D10" s="150" t="s">
        <v>387</v>
      </c>
      <c r="E10" s="11">
        <v>1000</v>
      </c>
      <c r="F10" s="11">
        <v>26.65</v>
      </c>
      <c r="G10" s="180">
        <f t="shared" si="15"/>
        <v>26650</v>
      </c>
      <c r="H10" s="11">
        <v>22</v>
      </c>
      <c r="I10" s="99">
        <v>45721</v>
      </c>
      <c r="J10" s="16">
        <v>27.75</v>
      </c>
      <c r="K10" s="11">
        <f t="shared" si="16"/>
        <v>27750</v>
      </c>
      <c r="L10" s="17">
        <v>23</v>
      </c>
      <c r="M10" s="11">
        <v>83</v>
      </c>
      <c r="N10" s="11">
        <v>0</v>
      </c>
      <c r="O10" s="13">
        <f t="shared" si="17"/>
        <v>0</v>
      </c>
      <c r="P10" s="14">
        <f>IF(I10="",R10-H10,(K10-H10-SUM(L10:N10)+R10-S10-T10)-G10)+(ROUND(R10*V10,0)-ROUND(R10*(1+V10),0)*W10)</f>
        <v>962</v>
      </c>
      <c r="Q10" s="14">
        <f t="shared" si="18"/>
        <v>0</v>
      </c>
      <c r="R10" s="14"/>
      <c r="S10" s="14">
        <v>10</v>
      </c>
      <c r="T10" s="14"/>
      <c r="U10" s="65">
        <f t="shared" si="19"/>
        <v>0</v>
      </c>
      <c r="V10" s="65"/>
      <c r="W10" s="66">
        <v>0.11</v>
      </c>
      <c r="X10" s="15">
        <f t="shared" si="20"/>
        <v>3.6097560975609753E-2</v>
      </c>
      <c r="Y10" s="16">
        <f>VLOOKUP(C10,每日行情!A:D,4,FALSE)</f>
        <v>38.5</v>
      </c>
      <c r="Z10" s="38">
        <f>VLOOKUP(C10,每日行情!A:E,5,FALSE)</f>
        <v>0.8</v>
      </c>
      <c r="AA10" s="82">
        <f t="shared" ref="AA10" ca="1" si="22">IF(I10="",((TODAY()-A10)*G10)/365.24,((I10-A10)*G10)/365.24)</f>
        <v>1386.3487022231957</v>
      </c>
      <c r="AB10" s="82" t="s">
        <v>3800</v>
      </c>
    </row>
    <row r="11" spans="1:28" outlineLevel="1">
      <c r="A11" s="95">
        <v>45709</v>
      </c>
      <c r="B11" s="11"/>
      <c r="C11" s="11">
        <v>2357</v>
      </c>
      <c r="D11" s="150" t="s">
        <v>61</v>
      </c>
      <c r="E11" s="11">
        <v>100</v>
      </c>
      <c r="F11" s="11">
        <v>700</v>
      </c>
      <c r="G11" s="180">
        <f>E11*F11</f>
        <v>70000</v>
      </c>
      <c r="H11" s="11">
        <v>59</v>
      </c>
      <c r="I11" s="99">
        <v>45727</v>
      </c>
      <c r="J11" s="16">
        <v>646</v>
      </c>
      <c r="K11" s="11">
        <f>E11*J11</f>
        <v>64600</v>
      </c>
      <c r="L11" s="17">
        <v>55</v>
      </c>
      <c r="M11" s="11">
        <v>193</v>
      </c>
      <c r="N11" s="11">
        <v>0</v>
      </c>
      <c r="O11" s="13">
        <f>IF(I11="",E11*Y11,0)</f>
        <v>0</v>
      </c>
      <c r="P11" s="14">
        <f>IF(I11="",R11-H11,(K11-H11-SUM(L11:N11)+R11-S11-T11)-G11)+(ROUND(R11*V11,0)-ROUND(R11*(1+V11),0)*W11)</f>
        <v>-5717</v>
      </c>
      <c r="Q11" s="14">
        <f t="shared" si="18"/>
        <v>0</v>
      </c>
      <c r="R11" s="14"/>
      <c r="S11" s="14">
        <v>10</v>
      </c>
      <c r="T11" s="14"/>
      <c r="U11" s="65">
        <f>(V11*50%)/(1+50%*V11)</f>
        <v>0</v>
      </c>
      <c r="V11" s="65"/>
      <c r="W11" s="66">
        <v>0.11</v>
      </c>
      <c r="X11" s="15">
        <f>(P11+Q11)/G11</f>
        <v>-8.1671428571428575E-2</v>
      </c>
      <c r="Y11" s="16">
        <f>VLOOKUP(C11,每日行情!A:D,4,FALSE)</f>
        <v>994</v>
      </c>
      <c r="Z11" s="38">
        <f>VLOOKUP(C11,每日行情!A:E,5,FALSE)</f>
        <v>19</v>
      </c>
      <c r="AA11" s="82">
        <f ca="1">IF(I11="",((TODAY()-A11)*G11)/365.24,((I11-A11)*G11)/365.24)</f>
        <v>3449.7864417916985</v>
      </c>
      <c r="AB11" s="82" t="s">
        <v>3800</v>
      </c>
    </row>
    <row r="12" spans="1:28" outlineLevel="1">
      <c r="A12" s="95">
        <v>45713</v>
      </c>
      <c r="B12" s="11"/>
      <c r="C12" s="11">
        <v>1519</v>
      </c>
      <c r="D12" s="150" t="s">
        <v>354</v>
      </c>
      <c r="E12" s="11">
        <v>1000</v>
      </c>
      <c r="F12" s="11">
        <v>654</v>
      </c>
      <c r="G12" s="180">
        <f>E12*F12</f>
        <v>654000</v>
      </c>
      <c r="H12" s="11">
        <v>559</v>
      </c>
      <c r="I12" s="99">
        <v>45727</v>
      </c>
      <c r="J12" s="16">
        <v>590</v>
      </c>
      <c r="K12" s="11">
        <f>E12*J12</f>
        <v>590000</v>
      </c>
      <c r="L12" s="17">
        <v>504</v>
      </c>
      <c r="M12" s="11">
        <v>1770</v>
      </c>
      <c r="N12" s="11">
        <v>0</v>
      </c>
      <c r="O12" s="13">
        <f>IF(I12="",E12*Y12,0)</f>
        <v>0</v>
      </c>
      <c r="P12" s="14">
        <f>IF(I12="",R12-H12,(K12-H12-SUM(L12:N12)+R12-S12-T12)-G12)+(ROUND(R12*V12,0)-ROUND(R12*(1+V12),0)*W12)</f>
        <v>-66843</v>
      </c>
      <c r="Q12" s="14">
        <f t="shared" si="18"/>
        <v>0</v>
      </c>
      <c r="R12" s="14"/>
      <c r="S12" s="14">
        <v>10</v>
      </c>
      <c r="T12" s="14"/>
      <c r="U12" s="65">
        <f>(V12*50%)/(1+50%*V12)</f>
        <v>0</v>
      </c>
      <c r="V12" s="65"/>
      <c r="W12" s="66">
        <v>0.11</v>
      </c>
      <c r="X12" s="15">
        <f>(P12+Q12)/G12</f>
        <v>-0.10220642201834862</v>
      </c>
      <c r="Y12" s="16">
        <f>VLOOKUP(C12,每日行情!A:D,4,FALSE)</f>
        <v>656</v>
      </c>
      <c r="Z12" s="38">
        <f>VLOOKUP(C12,每日行情!A:E,5,FALSE)</f>
        <v>7</v>
      </c>
      <c r="AA12" s="82">
        <f ca="1">IF(I12="",((TODAY()-A12)*G12)/365.24,((I12-A12)*G12)/365.24)</f>
        <v>25068.448143686343</v>
      </c>
      <c r="AB12" s="82" t="s">
        <v>3800</v>
      </c>
    </row>
    <row r="13" spans="1:28" outlineLevel="1">
      <c r="A13" s="95">
        <v>45723</v>
      </c>
      <c r="B13" s="11"/>
      <c r="C13" s="11">
        <v>6257</v>
      </c>
      <c r="D13" s="150" t="s">
        <v>1269</v>
      </c>
      <c r="E13" s="11">
        <v>1000</v>
      </c>
      <c r="F13" s="11">
        <v>81.7</v>
      </c>
      <c r="G13" s="180">
        <f>E13*F13</f>
        <v>81700</v>
      </c>
      <c r="H13" s="11">
        <v>69</v>
      </c>
      <c r="I13" s="99">
        <v>45727</v>
      </c>
      <c r="J13" s="16">
        <v>75.5</v>
      </c>
      <c r="K13" s="11">
        <f>E13*J13</f>
        <v>75500</v>
      </c>
      <c r="L13" s="17">
        <v>64</v>
      </c>
      <c r="M13" s="11">
        <v>226</v>
      </c>
      <c r="N13" s="11">
        <v>0</v>
      </c>
      <c r="O13" s="13">
        <f>IF(I13="",E13*Y13,0)</f>
        <v>0</v>
      </c>
      <c r="P13" s="14">
        <f>IF(I13="",R13-H13,(K13-H13-SUM(L13:N13)+R13-S13-T13)-G13)+(ROUND(R13*V13,0)-ROUND(R13*(1+V13),0)*W13)</f>
        <v>-6569</v>
      </c>
      <c r="Q13" s="14">
        <f t="shared" si="18"/>
        <v>0</v>
      </c>
      <c r="R13" s="14"/>
      <c r="S13" s="14">
        <v>10</v>
      </c>
      <c r="T13" s="14"/>
      <c r="U13" s="65">
        <f>(V13*50%)/(1+50%*V13)</f>
        <v>0</v>
      </c>
      <c r="V13" s="65"/>
      <c r="W13" s="66">
        <v>0.11</v>
      </c>
      <c r="X13" s="15">
        <f>(P13+Q13)/G13</f>
        <v>-8.0403916768665845E-2</v>
      </c>
      <c r="Y13" s="16">
        <f>VLOOKUP(C13,每日行情!A:D,4,FALSE)</f>
        <v>252</v>
      </c>
      <c r="Z13" s="38">
        <f>VLOOKUP(C13,每日行情!A:E,5,FALSE)</f>
        <v>-6</v>
      </c>
      <c r="AA13" s="82">
        <f t="shared" ref="AA13" ca="1" si="23">IF(I13="",((TODAY()-A13)*G13)/365.24,((I13-A13)*G13)/365.24)</f>
        <v>894.75413426787861</v>
      </c>
      <c r="AB13" s="82" t="s">
        <v>3800</v>
      </c>
    </row>
    <row r="14" spans="1:28" outlineLevel="1">
      <c r="A14" s="95">
        <v>45723</v>
      </c>
      <c r="B14" s="11"/>
      <c r="C14" s="11">
        <v>2027</v>
      </c>
      <c r="D14" s="150" t="str">
        <f>VLOOKUP(C14,每日行情!A:B,2,FALSE)</f>
        <v>大成鋼</v>
      </c>
      <c r="E14" s="11">
        <v>1000</v>
      </c>
      <c r="F14" s="11">
        <v>49.2</v>
      </c>
      <c r="G14" s="180">
        <f>E14*F14</f>
        <v>49200</v>
      </c>
      <c r="H14" s="11">
        <v>42</v>
      </c>
      <c r="I14" s="99">
        <v>45728</v>
      </c>
      <c r="J14" s="16">
        <v>48.85</v>
      </c>
      <c r="K14" s="11">
        <f>E14*J14</f>
        <v>48850</v>
      </c>
      <c r="L14" s="17">
        <v>41</v>
      </c>
      <c r="M14" s="11">
        <v>146</v>
      </c>
      <c r="N14" s="11">
        <v>0</v>
      </c>
      <c r="O14" s="13">
        <f>IF(I14="",E14*Y14,0)</f>
        <v>0</v>
      </c>
      <c r="P14" s="14">
        <f t="shared" ref="P14" si="24">IF(I14="",R14-H14,(K14-H14-SUM(L14:N14)+R14-S14-T14)-G14)+(ROUND(R14*V14,0)-ROUND(R14*(1+V14),0)*W14)</f>
        <v>-589</v>
      </c>
      <c r="Q14" s="14">
        <f t="shared" si="18"/>
        <v>0</v>
      </c>
      <c r="R14" s="14"/>
      <c r="S14" s="14">
        <v>10</v>
      </c>
      <c r="T14" s="14"/>
      <c r="U14" s="65">
        <f>(V14*50%)/(1+50%*V14)</f>
        <v>0</v>
      </c>
      <c r="V14" s="65"/>
      <c r="W14" s="66">
        <v>0.11</v>
      </c>
      <c r="X14" s="15">
        <f>(P14+Q14)/G14</f>
        <v>-1.1971544715447155E-2</v>
      </c>
      <c r="Y14" s="16">
        <f>VLOOKUP(C14,每日行情!A:D,4,FALSE)</f>
        <v>50.9</v>
      </c>
      <c r="Z14" s="38">
        <f>VLOOKUP(C14,每日行情!A:E,5,FALSE)</f>
        <v>1.6</v>
      </c>
      <c r="AA14" s="82">
        <f ca="1">IF(I14="",((TODAY()-A14)*G14)/365.24,((I14-A14)*G14)/365.24)</f>
        <v>673.52973387361737</v>
      </c>
      <c r="AB14" s="82" t="s">
        <v>3800</v>
      </c>
    </row>
    <row r="15" spans="1:28" outlineLevel="1">
      <c r="A15" s="95">
        <v>45702</v>
      </c>
      <c r="B15" s="11"/>
      <c r="C15" s="11">
        <v>2606</v>
      </c>
      <c r="D15" s="150" t="str">
        <f>VLOOKUP(C15,每日行情!A:B,2,FALSE)</f>
        <v>裕民</v>
      </c>
      <c r="E15" s="11">
        <v>1000</v>
      </c>
      <c r="F15" s="11">
        <v>69.3</v>
      </c>
      <c r="G15" s="180">
        <f>E15*F15</f>
        <v>69300</v>
      </c>
      <c r="H15" s="11">
        <v>59</v>
      </c>
      <c r="I15" s="99">
        <v>45728</v>
      </c>
      <c r="J15" s="16">
        <v>70.599999999999994</v>
      </c>
      <c r="K15" s="11">
        <f>E15*J15</f>
        <v>70600</v>
      </c>
      <c r="L15" s="17">
        <v>60</v>
      </c>
      <c r="M15" s="11">
        <v>211</v>
      </c>
      <c r="N15" s="11">
        <v>0</v>
      </c>
      <c r="O15" s="13">
        <f>IF(I15="",E15*Y15,0)</f>
        <v>0</v>
      </c>
      <c r="P15" s="14">
        <f>IF(I15="",R15-H15,(K15-H15-SUM(L15:N15)+R15-S15-T15)-G15)+(ROUND(R15*V15,0)-ROUND(R15*(1+V15),0)*W15)</f>
        <v>960</v>
      </c>
      <c r="Q15" s="14">
        <f t="shared" si="18"/>
        <v>0</v>
      </c>
      <c r="R15" s="14"/>
      <c r="S15" s="14">
        <v>10</v>
      </c>
      <c r="T15" s="14"/>
      <c r="U15" s="65">
        <f>(V15*50%)/(1+50%*V15)</f>
        <v>0</v>
      </c>
      <c r="V15" s="65"/>
      <c r="W15" s="66">
        <v>0.11</v>
      </c>
      <c r="X15" s="15">
        <f>(P15+Q15)/G15</f>
        <v>1.3852813852813853E-2</v>
      </c>
      <c r="Y15" s="16">
        <f>VLOOKUP(C15,每日行情!A:D,4,FALSE)</f>
        <v>75.2</v>
      </c>
      <c r="Z15" s="38">
        <f>VLOOKUP(C15,每日行情!A:E,5,FALSE)</f>
        <v>-0.8</v>
      </c>
      <c r="AA15" s="82">
        <f ca="1">IF(I15="",((TODAY()-A15)*G15)/365.24,((I15-A15)*G15)/365.24)</f>
        <v>4933.1946117621292</v>
      </c>
      <c r="AB15" s="82" t="s">
        <v>3800</v>
      </c>
    </row>
    <row r="16" spans="1:28" outlineLevel="1">
      <c r="A16" s="95">
        <v>45729</v>
      </c>
      <c r="B16" s="11"/>
      <c r="C16" s="11">
        <v>3211</v>
      </c>
      <c r="D16" s="150" t="str">
        <f>VLOOKUP(C16,每日行情!A:B,2,FALSE)</f>
        <v>順達</v>
      </c>
      <c r="E16" s="11">
        <v>1000</v>
      </c>
      <c r="F16" s="11">
        <v>210.5</v>
      </c>
      <c r="G16" s="180">
        <f t="shared" ref="G16" si="25">E16*F16</f>
        <v>210500</v>
      </c>
      <c r="H16" s="11">
        <v>179</v>
      </c>
      <c r="I16" s="99">
        <v>45729</v>
      </c>
      <c r="J16" s="16">
        <v>213.5</v>
      </c>
      <c r="K16" s="11">
        <f t="shared" ref="K16" si="26">E16*J16</f>
        <v>213500</v>
      </c>
      <c r="L16" s="17">
        <v>182</v>
      </c>
      <c r="M16" s="11">
        <v>320</v>
      </c>
      <c r="N16" s="11">
        <v>0</v>
      </c>
      <c r="O16" s="13">
        <f t="shared" ref="O16" si="27">IF(I16="",E16*Y16,0)</f>
        <v>0</v>
      </c>
      <c r="P16" s="14">
        <f>IF(I16="",R16-H16,(K16-H16-SUM(L16:N16)+R16-S16-T16)-G16)+(ROUND(R16*V16,0)-ROUND(R16*(1+V16),0)*W16)</f>
        <v>2309</v>
      </c>
      <c r="Q16" s="14">
        <f t="shared" si="18"/>
        <v>0</v>
      </c>
      <c r="R16" s="14"/>
      <c r="S16" s="14">
        <v>10</v>
      </c>
      <c r="T16" s="14"/>
      <c r="U16" s="65">
        <f t="shared" ref="U16" si="28">(V16*50%)/(1+50%*V16)</f>
        <v>0</v>
      </c>
      <c r="V16" s="65"/>
      <c r="W16" s="66">
        <v>0.11</v>
      </c>
      <c r="X16" s="15">
        <f t="shared" ref="X16" si="29">(P16+Q16)/G16</f>
        <v>1.0969121140142517E-2</v>
      </c>
      <c r="Y16" s="16">
        <f>VLOOKUP(C16,每日行情!A:D,4,FALSE)</f>
        <v>346</v>
      </c>
      <c r="Z16" s="38">
        <f>VLOOKUP(C16,每日行情!A:E,5,FALSE)</f>
        <v>-3</v>
      </c>
      <c r="AA16" s="82">
        <f t="shared" ref="AA16" ca="1" si="30">IF(I16="",((TODAY()-A16)*G16)/365.24,((I16-A16)*G16)/365.24)</f>
        <v>0</v>
      </c>
      <c r="AB16" s="82" t="s">
        <v>3800</v>
      </c>
    </row>
    <row r="17" spans="1:28" outlineLevel="1">
      <c r="A17" s="95">
        <v>45721</v>
      </c>
      <c r="B17" s="11"/>
      <c r="C17" s="11">
        <v>6196</v>
      </c>
      <c r="D17" s="150" t="str">
        <f>VLOOKUP(C17,每日行情!A:B,2,FALSE)</f>
        <v>帆宣</v>
      </c>
      <c r="E17" s="11">
        <v>1000</v>
      </c>
      <c r="F17" s="11">
        <v>172</v>
      </c>
      <c r="G17" s="180">
        <f>E17*F17</f>
        <v>172000</v>
      </c>
      <c r="H17" s="11">
        <v>147</v>
      </c>
      <c r="I17" s="99">
        <v>45729</v>
      </c>
      <c r="J17" s="16">
        <v>162</v>
      </c>
      <c r="K17" s="11">
        <f>E17*J17</f>
        <v>162000</v>
      </c>
      <c r="L17" s="17">
        <v>138</v>
      </c>
      <c r="M17" s="11">
        <v>486</v>
      </c>
      <c r="N17" s="11">
        <v>0</v>
      </c>
      <c r="O17" s="13">
        <f>IF(I17="",E17*Y17,0)</f>
        <v>0</v>
      </c>
      <c r="P17" s="14">
        <f>IF(I17="",R17-H17,(K17-H17-SUM(L17:N17)+R17-S17-T17)-G17)+(ROUND(R17*V17,0)-ROUND(R17*(1+V17),0)*W17)</f>
        <v>-10781</v>
      </c>
      <c r="Q17" s="14">
        <f>IF(I17="",(O17-G17-(O17*0.1425%*0.65)-(O17*0.3%)-S17-T17),0)</f>
        <v>0</v>
      </c>
      <c r="R17" s="14"/>
      <c r="S17" s="14">
        <v>10</v>
      </c>
      <c r="T17" s="14"/>
      <c r="U17" s="65">
        <f>(V17*50%)/(1+50%*V17)</f>
        <v>0</v>
      </c>
      <c r="V17" s="65"/>
      <c r="W17" s="66">
        <v>0.11</v>
      </c>
      <c r="X17" s="15">
        <f>(P17+Q17)/G17</f>
        <v>-6.2680232558139537E-2</v>
      </c>
      <c r="Y17" s="16">
        <f>VLOOKUP(C17,每日行情!A:D,4,FALSE)</f>
        <v>609</v>
      </c>
      <c r="Z17" s="38">
        <f>VLOOKUP(C17,每日行情!A:E,5,FALSE)</f>
        <v>-4</v>
      </c>
      <c r="AA17" s="82">
        <f ca="1">IF(I17="",((TODAY()-A17)*G17)/365.24,((I17-A17)*G17)/365.24)</f>
        <v>3767.3858284963312</v>
      </c>
      <c r="AB17" s="82" t="s">
        <v>3800</v>
      </c>
    </row>
    <row r="18" spans="1:28" outlineLevel="1">
      <c r="A18" s="95">
        <v>45728</v>
      </c>
      <c r="B18" s="11"/>
      <c r="C18" s="11">
        <v>4931</v>
      </c>
      <c r="D18" s="150" t="str">
        <f>VLOOKUP(C18,每日行情!A:B,2,FALSE)</f>
        <v>新盛力</v>
      </c>
      <c r="E18" s="11">
        <v>1000</v>
      </c>
      <c r="F18" s="11">
        <v>86.8</v>
      </c>
      <c r="G18" s="180">
        <f t="shared" ref="G18" si="31">E18*F18</f>
        <v>86800</v>
      </c>
      <c r="H18" s="11">
        <v>74</v>
      </c>
      <c r="I18" s="99">
        <v>45730</v>
      </c>
      <c r="J18" s="16">
        <v>87.6</v>
      </c>
      <c r="K18" s="11">
        <f t="shared" ref="K18" si="32">E18*J18</f>
        <v>87600</v>
      </c>
      <c r="L18" s="17">
        <v>74</v>
      </c>
      <c r="M18" s="11">
        <v>262</v>
      </c>
      <c r="N18" s="11">
        <v>0</v>
      </c>
      <c r="O18" s="13">
        <f t="shared" ref="O18" si="33">IF(I18="",E18*Y18,0)</f>
        <v>0</v>
      </c>
      <c r="P18" s="14">
        <f>IF(I18="",R18-H18,(K18-H18-SUM(L18:N18)+R18-S18-T18)-G18)+(ROUND(R18*V18,0)-ROUND(R18*(1+V18),0)*W18)</f>
        <v>380</v>
      </c>
      <c r="Q18" s="14">
        <f>IF(I18="",(O18-G18-(O18*0.1425%*0.65)-(O18*0.3%)-S18-T18),0)</f>
        <v>0</v>
      </c>
      <c r="R18" s="14"/>
      <c r="S18" s="14">
        <v>10</v>
      </c>
      <c r="T18" s="14"/>
      <c r="U18" s="65">
        <f t="shared" ref="U18" si="34">(V18*50%)/(1+50%*V18)</f>
        <v>0</v>
      </c>
      <c r="V18" s="65"/>
      <c r="W18" s="66">
        <v>0.11</v>
      </c>
      <c r="X18" s="15">
        <f t="shared" ref="X18" si="35">(P18+Q18)/G18</f>
        <v>4.377880184331797E-3</v>
      </c>
      <c r="Y18" s="16">
        <f>VLOOKUP(C18,每日行情!A:D,4,FALSE)</f>
        <v>217</v>
      </c>
      <c r="Z18" s="38">
        <f>VLOOKUP(C18,每日行情!A:E,5,FALSE)</f>
        <v>4</v>
      </c>
      <c r="AA18" s="82">
        <f t="shared" ref="AA18" ca="1" si="36">IF(I18="",((TODAY()-A18)*G18)/365.24,((I18-A18)*G18)/365.24)</f>
        <v>475.30390975796735</v>
      </c>
      <c r="AB18" s="82" t="s">
        <v>3800</v>
      </c>
    </row>
    <row r="19" spans="1:28" outlineLevel="1">
      <c r="A19" s="95">
        <v>45730</v>
      </c>
      <c r="B19" s="11"/>
      <c r="C19" s="11">
        <v>3163</v>
      </c>
      <c r="D19" s="150" t="str">
        <f>VLOOKUP(C19,每日行情!A:B,2,FALSE)</f>
        <v>波若威</v>
      </c>
      <c r="E19" s="11">
        <v>1000</v>
      </c>
      <c r="F19" s="11">
        <v>170</v>
      </c>
      <c r="G19" s="180">
        <f>E19*F19</f>
        <v>170000</v>
      </c>
      <c r="H19" s="11">
        <v>145</v>
      </c>
      <c r="I19" s="99">
        <v>45730</v>
      </c>
      <c r="J19" s="16">
        <v>173</v>
      </c>
      <c r="K19" s="11">
        <f>E19*J19</f>
        <v>173000</v>
      </c>
      <c r="L19" s="17">
        <v>147</v>
      </c>
      <c r="M19" s="11">
        <v>259</v>
      </c>
      <c r="N19" s="11">
        <v>0</v>
      </c>
      <c r="O19" s="13">
        <f>IF(I19="",E19*Y19,0)</f>
        <v>0</v>
      </c>
      <c r="P19" s="14">
        <f t="shared" ref="P19:P48" si="37">IF(I19="",R19-H19,(K19-H19-SUM(L19:N19)+R19-S19-T19)-G19)+(ROUND(R19*V19,0)-ROUND(R19*(1+V19),0)*W19)</f>
        <v>2439</v>
      </c>
      <c r="Q19" s="14">
        <f t="shared" ref="Q19:Q48" si="38">IF(I19="",(O19-G19-(O19*0.1425%*0.65)-(O19*0.3%)-S19-T19),0)</f>
        <v>0</v>
      </c>
      <c r="R19" s="14"/>
      <c r="S19" s="14">
        <v>10</v>
      </c>
      <c r="T19" s="14"/>
      <c r="U19" s="65">
        <f>(V19*50%)/(1+50%*V19)</f>
        <v>0</v>
      </c>
      <c r="V19" s="65"/>
      <c r="W19" s="66">
        <v>0.11</v>
      </c>
      <c r="X19" s="15">
        <f>(P19+Q19)/G19</f>
        <v>1.4347058823529412E-2</v>
      </c>
      <c r="Y19" s="16">
        <f>VLOOKUP(C19,每日行情!A:D,4,FALSE)</f>
        <v>589</v>
      </c>
      <c r="Z19" s="38">
        <f>VLOOKUP(C19,每日行情!A:E,5,FALSE)</f>
        <v>-15</v>
      </c>
      <c r="AA19" s="82">
        <f ca="1">IF(I19="",((TODAY()-A19)*G19)/365.24,((I19-A19)*G19)/365.24)</f>
        <v>0</v>
      </c>
      <c r="AB19" s="82" t="s">
        <v>3800</v>
      </c>
    </row>
    <row r="20" spans="1:28" outlineLevel="1">
      <c r="A20" s="95">
        <v>45736</v>
      </c>
      <c r="B20" s="11"/>
      <c r="C20" s="11">
        <v>2634</v>
      </c>
      <c r="D20" s="150" t="str">
        <f>VLOOKUP(C20,每日行情!A:B,2,FALSE)</f>
        <v>漢翔</v>
      </c>
      <c r="E20" s="11">
        <v>1000</v>
      </c>
      <c r="F20" s="11">
        <v>52.9</v>
      </c>
      <c r="G20" s="180">
        <f t="shared" ref="G20:G22" si="39">E20*F20</f>
        <v>52900</v>
      </c>
      <c r="H20" s="11">
        <v>45</v>
      </c>
      <c r="I20" s="99">
        <v>45736</v>
      </c>
      <c r="J20" s="16">
        <v>51.1</v>
      </c>
      <c r="K20" s="11">
        <f t="shared" ref="K20:K22" si="40">E20*J20</f>
        <v>51100</v>
      </c>
      <c r="L20" s="17">
        <v>43</v>
      </c>
      <c r="M20" s="11">
        <v>76</v>
      </c>
      <c r="N20" s="11">
        <v>0</v>
      </c>
      <c r="O20" s="13">
        <f t="shared" ref="O20:O22" si="41">IF(I20="",E20*Y20,0)</f>
        <v>0</v>
      </c>
      <c r="P20" s="14">
        <f t="shared" si="37"/>
        <v>-1974</v>
      </c>
      <c r="Q20" s="14">
        <f t="shared" si="38"/>
        <v>0</v>
      </c>
      <c r="R20" s="14"/>
      <c r="S20" s="14">
        <v>10</v>
      </c>
      <c r="T20" s="14"/>
      <c r="U20" s="65">
        <f t="shared" ref="U20:U22" si="42">(V20*50%)/(1+50%*V20)</f>
        <v>0</v>
      </c>
      <c r="V20" s="65"/>
      <c r="W20" s="66">
        <v>0.11</v>
      </c>
      <c r="X20" s="15">
        <f t="shared" ref="X20:X22" si="43">(P20+Q20)/G20</f>
        <v>-3.7315689981096412E-2</v>
      </c>
      <c r="Y20" s="16">
        <f>VLOOKUP(C20,每日行情!A:D,4,FALSE)</f>
        <v>62.1</v>
      </c>
      <c r="Z20" s="38">
        <f>VLOOKUP(C20,每日行情!A:E,5,FALSE)</f>
        <v>1.4</v>
      </c>
      <c r="AA20" s="82">
        <f t="shared" ref="AA20:AA22" ca="1" si="44">IF(I20="",((TODAY()-A20)*G20)/365.24,((I20-A20)*G20)/365.24)</f>
        <v>0</v>
      </c>
      <c r="AB20" s="82" t="s">
        <v>3800</v>
      </c>
    </row>
    <row r="21" spans="1:28" outlineLevel="1">
      <c r="A21" s="95">
        <v>45714</v>
      </c>
      <c r="B21" s="11"/>
      <c r="C21" s="11">
        <v>8299</v>
      </c>
      <c r="D21" s="150" t="str">
        <f>VLOOKUP(C21,每日行情!A:B,2,FALSE)</f>
        <v>群聯</v>
      </c>
      <c r="E21" s="11">
        <v>1000</v>
      </c>
      <c r="F21" s="11">
        <v>564</v>
      </c>
      <c r="G21" s="180">
        <f t="shared" si="39"/>
        <v>564000</v>
      </c>
      <c r="H21" s="11">
        <v>482</v>
      </c>
      <c r="I21" s="99">
        <v>45741</v>
      </c>
      <c r="J21" s="16">
        <v>573</v>
      </c>
      <c r="K21" s="11">
        <f t="shared" si="40"/>
        <v>573000</v>
      </c>
      <c r="L21" s="17">
        <v>489</v>
      </c>
      <c r="M21" s="11">
        <v>1719</v>
      </c>
      <c r="N21" s="11">
        <v>0</v>
      </c>
      <c r="O21" s="13">
        <f t="shared" si="41"/>
        <v>0</v>
      </c>
      <c r="P21" s="14">
        <f t="shared" si="37"/>
        <v>6300</v>
      </c>
      <c r="Q21" s="14">
        <f t="shared" si="38"/>
        <v>0</v>
      </c>
      <c r="R21" s="14"/>
      <c r="S21" s="14">
        <v>10</v>
      </c>
      <c r="T21" s="14"/>
      <c r="U21" s="65">
        <f t="shared" si="42"/>
        <v>0</v>
      </c>
      <c r="V21" s="65"/>
      <c r="W21" s="66">
        <v>0.11</v>
      </c>
      <c r="X21" s="15">
        <f t="shared" si="43"/>
        <v>1.1170212765957447E-2</v>
      </c>
      <c r="Y21" s="16">
        <f>VLOOKUP(C21,每日行情!A:D,4,FALSE)</f>
        <v>1890</v>
      </c>
      <c r="Z21" s="38">
        <f>VLOOKUP(C21,每日行情!A:E,5,FALSE)</f>
        <v>60</v>
      </c>
      <c r="AA21" s="82">
        <f t="shared" ca="1" si="44"/>
        <v>41693.133282225383</v>
      </c>
      <c r="AB21" s="82" t="s">
        <v>3800</v>
      </c>
    </row>
    <row r="22" spans="1:28" outlineLevel="1">
      <c r="A22" s="95">
        <v>45737</v>
      </c>
      <c r="B22" s="11"/>
      <c r="C22" s="11">
        <v>1319</v>
      </c>
      <c r="D22" s="150" t="str">
        <f>VLOOKUP(C22,每日行情!A:B,2,FALSE)</f>
        <v>東陽</v>
      </c>
      <c r="E22" s="11">
        <v>1000</v>
      </c>
      <c r="F22" s="11">
        <v>138</v>
      </c>
      <c r="G22" s="180">
        <f t="shared" si="39"/>
        <v>138000</v>
      </c>
      <c r="H22" s="11">
        <v>117</v>
      </c>
      <c r="I22" s="99">
        <v>45742</v>
      </c>
      <c r="J22" s="16">
        <v>133</v>
      </c>
      <c r="K22" s="11">
        <f t="shared" si="40"/>
        <v>133000</v>
      </c>
      <c r="L22" s="17">
        <v>113</v>
      </c>
      <c r="M22" s="11">
        <v>399</v>
      </c>
      <c r="N22" s="11">
        <v>0</v>
      </c>
      <c r="O22" s="13">
        <f t="shared" si="41"/>
        <v>0</v>
      </c>
      <c r="P22" s="14">
        <f t="shared" si="37"/>
        <v>-5639</v>
      </c>
      <c r="Q22" s="14">
        <f t="shared" si="38"/>
        <v>0</v>
      </c>
      <c r="R22" s="14"/>
      <c r="S22" s="14">
        <v>10</v>
      </c>
      <c r="T22" s="14"/>
      <c r="U22" s="65">
        <f t="shared" si="42"/>
        <v>0</v>
      </c>
      <c r="V22" s="65"/>
      <c r="W22" s="66">
        <v>0.11</v>
      </c>
      <c r="X22" s="15">
        <f t="shared" si="43"/>
        <v>-4.0862318840579712E-2</v>
      </c>
      <c r="Y22" s="16">
        <f>VLOOKUP(C22,每日行情!A:D,4,FALSE)</f>
        <v>83.5</v>
      </c>
      <c r="Z22" s="38">
        <f>VLOOKUP(C22,每日行情!A:E,5,FALSE)</f>
        <v>0.2</v>
      </c>
      <c r="AA22" s="82">
        <f t="shared" ca="1" si="44"/>
        <v>1889.168765743073</v>
      </c>
      <c r="AB22" s="82" t="s">
        <v>3800</v>
      </c>
    </row>
    <row r="23" spans="1:28" outlineLevel="1">
      <c r="A23" s="95">
        <v>45735</v>
      </c>
      <c r="B23" s="11"/>
      <c r="C23" s="11">
        <v>2609</v>
      </c>
      <c r="D23" s="150" t="str">
        <f>VLOOKUP(C23,每日行情!A:B,2,FALSE)</f>
        <v>陽明</v>
      </c>
      <c r="E23" s="11">
        <v>1000</v>
      </c>
      <c r="F23" s="11">
        <v>77.2</v>
      </c>
      <c r="G23" s="180">
        <f>E23*F23</f>
        <v>77200</v>
      </c>
      <c r="H23" s="11">
        <v>45</v>
      </c>
      <c r="I23" s="99">
        <v>45743</v>
      </c>
      <c r="J23" s="16">
        <v>76.2</v>
      </c>
      <c r="K23" s="11">
        <f>E23*J23</f>
        <v>76200</v>
      </c>
      <c r="L23" s="17">
        <v>65</v>
      </c>
      <c r="M23" s="11">
        <v>228</v>
      </c>
      <c r="N23" s="11">
        <v>0</v>
      </c>
      <c r="O23" s="13">
        <f>IF(I23="",E23*Y23,0)</f>
        <v>0</v>
      </c>
      <c r="P23" s="14">
        <f t="shared" si="37"/>
        <v>-1348</v>
      </c>
      <c r="Q23" s="14">
        <f t="shared" si="38"/>
        <v>0</v>
      </c>
      <c r="R23" s="14"/>
      <c r="S23" s="14">
        <v>10</v>
      </c>
      <c r="T23" s="14"/>
      <c r="U23" s="65">
        <f>(V23*50%)/(1+50%*V23)</f>
        <v>0</v>
      </c>
      <c r="V23" s="65"/>
      <c r="W23" s="66">
        <v>0.11</v>
      </c>
      <c r="X23" s="15">
        <f>(P23+Q23)/G23</f>
        <v>-1.7461139896373056E-2</v>
      </c>
      <c r="Y23" s="16">
        <f>VLOOKUP(C23,每日行情!A:D,4,FALSE)</f>
        <v>64.7</v>
      </c>
      <c r="Z23" s="38">
        <f>VLOOKUP(C23,每日行情!A:E,5,FALSE)</f>
        <v>1.4</v>
      </c>
      <c r="AA23" s="82">
        <f ca="1">IF(I23="",((TODAY()-A23)*G23)/365.24,((I23-A23)*G23)/365.24)</f>
        <v>1690.9429416274231</v>
      </c>
      <c r="AB23" s="82" t="s">
        <v>3800</v>
      </c>
    </row>
    <row r="24" spans="1:28" outlineLevel="1">
      <c r="A24" s="95">
        <v>45737</v>
      </c>
      <c r="B24" s="11"/>
      <c r="C24" s="11">
        <v>2634</v>
      </c>
      <c r="D24" s="150" t="str">
        <f>VLOOKUP(C24,每日行情!A:B,2,FALSE)</f>
        <v>漢翔</v>
      </c>
      <c r="E24" s="11">
        <v>1000</v>
      </c>
      <c r="F24" s="11">
        <v>51.7</v>
      </c>
      <c r="G24" s="180">
        <f>E24*F24</f>
        <v>51700</v>
      </c>
      <c r="H24" s="11">
        <v>44</v>
      </c>
      <c r="I24" s="99">
        <v>45743</v>
      </c>
      <c r="J24" s="16">
        <v>52.5</v>
      </c>
      <c r="K24" s="11">
        <f>E24*J24</f>
        <v>52500</v>
      </c>
      <c r="L24" s="17">
        <v>44</v>
      </c>
      <c r="M24" s="11">
        <v>157</v>
      </c>
      <c r="N24" s="11">
        <v>0</v>
      </c>
      <c r="O24" s="13">
        <f>IF(I24="",E24*Y24,0)</f>
        <v>0</v>
      </c>
      <c r="P24" s="14">
        <f t="shared" si="37"/>
        <v>545</v>
      </c>
      <c r="Q24" s="14">
        <f t="shared" si="38"/>
        <v>0</v>
      </c>
      <c r="R24" s="14"/>
      <c r="S24" s="14">
        <v>10</v>
      </c>
      <c r="T24" s="14"/>
      <c r="U24" s="65">
        <f>(V24*50%)/(1+50%*V24)</f>
        <v>0</v>
      </c>
      <c r="V24" s="65"/>
      <c r="W24" s="66">
        <v>0.11</v>
      </c>
      <c r="X24" s="15">
        <f>(P24+Q24)/G24</f>
        <v>1.0541586073500968E-2</v>
      </c>
      <c r="Y24" s="16">
        <f>VLOOKUP(C24,每日行情!A:D,4,FALSE)</f>
        <v>62.1</v>
      </c>
      <c r="Z24" s="38">
        <f>VLOOKUP(C24,每日行情!A:E,5,FALSE)</f>
        <v>1.4</v>
      </c>
      <c r="AA24" s="82">
        <f ca="1">IF(I24="",((TODAY()-A24)*G24)/365.24,((I24-A24)*G24)/365.24)</f>
        <v>849.30456686014668</v>
      </c>
      <c r="AB24" s="82" t="s">
        <v>3800</v>
      </c>
    </row>
    <row r="25" spans="1:28" outlineLevel="1">
      <c r="A25" s="95">
        <v>45740</v>
      </c>
      <c r="B25" s="11"/>
      <c r="C25" s="11">
        <v>3035</v>
      </c>
      <c r="D25" s="150" t="str">
        <f>VLOOKUP(C25,每日行情!A:B,2,FALSE)</f>
        <v>智原</v>
      </c>
      <c r="E25" s="11">
        <v>1000</v>
      </c>
      <c r="F25" s="11">
        <v>249</v>
      </c>
      <c r="G25" s="180">
        <f t="shared" ref="G25" si="45">E25*F25</f>
        <v>249000</v>
      </c>
      <c r="H25" s="11">
        <v>212</v>
      </c>
      <c r="I25" s="99">
        <v>45743</v>
      </c>
      <c r="J25" s="16">
        <v>242</v>
      </c>
      <c r="K25" s="11">
        <f t="shared" ref="K25" si="46">E25*J25</f>
        <v>242000</v>
      </c>
      <c r="L25" s="17">
        <v>206</v>
      </c>
      <c r="M25" s="11">
        <v>726</v>
      </c>
      <c r="N25" s="11">
        <v>0</v>
      </c>
      <c r="O25" s="13">
        <f t="shared" ref="O25" si="47">IF(I25="",E25*Y25,0)</f>
        <v>0</v>
      </c>
      <c r="P25" s="14">
        <f t="shared" si="37"/>
        <v>-8154</v>
      </c>
      <c r="Q25" s="14">
        <f t="shared" si="38"/>
        <v>0</v>
      </c>
      <c r="R25" s="14"/>
      <c r="S25" s="14">
        <v>10</v>
      </c>
      <c r="T25" s="14"/>
      <c r="U25" s="65">
        <f t="shared" ref="U25" si="48">(V25*50%)/(1+50%*V25)</f>
        <v>0</v>
      </c>
      <c r="V25" s="65"/>
      <c r="W25" s="66">
        <v>0.11</v>
      </c>
      <c r="X25" s="15">
        <f t="shared" ref="X25" si="49">(P25+Q25)/G25</f>
        <v>-3.2746987951807228E-2</v>
      </c>
      <c r="Y25" s="16">
        <f>VLOOKUP(C25,每日行情!A:D,4,FALSE)</f>
        <v>197.5</v>
      </c>
      <c r="Z25" s="38">
        <f>VLOOKUP(C25,每日行情!A:E,5,FALSE)</f>
        <v>0</v>
      </c>
      <c r="AA25" s="82">
        <f t="shared" ref="AA25" ca="1" si="50">IF(I25="",((TODAY()-A25)*G25)/365.24,((I25-A25)*G25)/365.24)</f>
        <v>2045.2305333479355</v>
      </c>
      <c r="AB25" s="82" t="s">
        <v>3800</v>
      </c>
    </row>
    <row r="26" spans="1:28" outlineLevel="1">
      <c r="A26" s="95">
        <v>45740</v>
      </c>
      <c r="B26" s="11"/>
      <c r="C26" s="11">
        <v>5534</v>
      </c>
      <c r="D26" s="150" t="str">
        <f>VLOOKUP(C26,每日行情!A:B,2,FALSE)</f>
        <v>長虹</v>
      </c>
      <c r="E26" s="11">
        <v>1000</v>
      </c>
      <c r="F26" s="11">
        <v>108</v>
      </c>
      <c r="G26" s="180">
        <f>E26*F26</f>
        <v>108000</v>
      </c>
      <c r="H26" s="11">
        <v>92</v>
      </c>
      <c r="I26" s="99">
        <v>45743</v>
      </c>
      <c r="J26" s="16">
        <v>105.5</v>
      </c>
      <c r="K26" s="11">
        <f>E26*J26</f>
        <v>105500</v>
      </c>
      <c r="L26" s="17">
        <v>90</v>
      </c>
      <c r="M26" s="11">
        <v>316</v>
      </c>
      <c r="N26" s="11">
        <v>0</v>
      </c>
      <c r="O26" s="13">
        <f>IF(I26="",E26*Y26,0)</f>
        <v>0</v>
      </c>
      <c r="P26" s="14">
        <f t="shared" si="37"/>
        <v>-3008</v>
      </c>
      <c r="Q26" s="14">
        <f t="shared" si="38"/>
        <v>0</v>
      </c>
      <c r="R26" s="14"/>
      <c r="S26" s="14">
        <v>10</v>
      </c>
      <c r="T26" s="14"/>
      <c r="U26" s="65">
        <f>(V26*50%)/(1+50%*V26)</f>
        <v>0</v>
      </c>
      <c r="V26" s="65"/>
      <c r="W26" s="66">
        <v>0.11</v>
      </c>
      <c r="X26" s="15">
        <f>(P26+Q26)/G26</f>
        <v>-2.7851851851851853E-2</v>
      </c>
      <c r="Y26" s="16">
        <f>VLOOKUP(C26,每日行情!A:D,4,FALSE)</f>
        <v>70.3</v>
      </c>
      <c r="Z26" s="38">
        <f>VLOOKUP(C26,每日行情!A:E,5,FALSE)</f>
        <v>-0.5</v>
      </c>
      <c r="AA26" s="82">
        <f ca="1">IF(I26="",((TODAY()-A26)*G26)/365.24,((I26-A26)*G26)/365.24)</f>
        <v>887.08794217500815</v>
      </c>
      <c r="AB26" s="82" t="s">
        <v>3800</v>
      </c>
    </row>
    <row r="27" spans="1:28">
      <c r="A27" s="95">
        <v>45910</v>
      </c>
      <c r="B27" s="11"/>
      <c r="C27" s="11">
        <v>1711</v>
      </c>
      <c r="D27" s="150" t="str">
        <f>VLOOKUP(C27,每日行情!A:B,2,FALSE)</f>
        <v>永光</v>
      </c>
      <c r="E27" s="11">
        <v>3000</v>
      </c>
      <c r="F27" s="11">
        <v>20.3</v>
      </c>
      <c r="G27" s="180">
        <f>E27*F27</f>
        <v>60900</v>
      </c>
      <c r="H27" s="11">
        <v>52</v>
      </c>
      <c r="I27" s="99">
        <v>45924</v>
      </c>
      <c r="J27" s="16">
        <v>19.649999999999999</v>
      </c>
      <c r="K27" s="11">
        <f>E27*J27</f>
        <v>58949.999999999993</v>
      </c>
      <c r="L27" s="17">
        <v>50</v>
      </c>
      <c r="M27" s="11">
        <v>176</v>
      </c>
      <c r="N27" s="11">
        <v>0</v>
      </c>
      <c r="O27" s="13">
        <f>IF(I27="",E27*Y27,0)</f>
        <v>0</v>
      </c>
      <c r="P27" s="14">
        <f t="shared" si="37"/>
        <v>-2228.0000000000073</v>
      </c>
      <c r="Q27" s="14">
        <f t="shared" si="38"/>
        <v>0</v>
      </c>
      <c r="R27" s="14"/>
      <c r="S27" s="14"/>
      <c r="T27" s="14"/>
      <c r="U27" s="65">
        <f>(V27*50%)/(1+50%*V27)</f>
        <v>0</v>
      </c>
      <c r="V27" s="65"/>
      <c r="W27" s="66">
        <v>0.11</v>
      </c>
      <c r="X27" s="15">
        <f>(P27+Q27)/G27</f>
        <v>-3.6584564860427049E-2</v>
      </c>
      <c r="Y27" s="16">
        <f>VLOOKUP(C27,每日行情!A:D,4,FALSE)</f>
        <v>44.45</v>
      </c>
      <c r="Z27" s="38">
        <f>VLOOKUP(C27,每日行情!A:E,5,FALSE)</f>
        <v>1.35</v>
      </c>
      <c r="AA27" s="82">
        <f ca="1">IF(I27="",((TODAY()-A27)*G27)/365.24,((I27-A27)*G27)/365.24)</f>
        <v>2334.3554922790495</v>
      </c>
      <c r="AB27" s="82" t="s">
        <v>3800</v>
      </c>
    </row>
    <row r="28" spans="1:28">
      <c r="A28" s="95">
        <v>45917</v>
      </c>
      <c r="B28" s="11"/>
      <c r="C28" s="11">
        <v>3006</v>
      </c>
      <c r="D28" s="150" t="str">
        <f>VLOOKUP(C28,每日行情!A:B,2,FALSE)</f>
        <v>晶豪科</v>
      </c>
      <c r="E28" s="11">
        <v>1000</v>
      </c>
      <c r="F28" s="11">
        <v>65.400000000000006</v>
      </c>
      <c r="G28" s="180">
        <f>E28*F28</f>
        <v>65400.000000000007</v>
      </c>
      <c r="H28" s="11">
        <v>55</v>
      </c>
      <c r="I28" s="99">
        <v>45925</v>
      </c>
      <c r="J28" s="16">
        <v>72.5</v>
      </c>
      <c r="K28" s="11">
        <f>E28*J28</f>
        <v>72500</v>
      </c>
      <c r="L28" s="17">
        <v>61</v>
      </c>
      <c r="M28" s="11">
        <v>217</v>
      </c>
      <c r="N28" s="11">
        <v>0</v>
      </c>
      <c r="O28" s="13">
        <f>IF(I28="",E28*Y28,0)</f>
        <v>0</v>
      </c>
      <c r="P28" s="14">
        <f t="shared" si="37"/>
        <v>6766.9999999999927</v>
      </c>
      <c r="Q28" s="14">
        <f t="shared" si="38"/>
        <v>0</v>
      </c>
      <c r="R28" s="14"/>
      <c r="S28" s="14"/>
      <c r="T28" s="14"/>
      <c r="U28" s="65">
        <f>(V28*50%)/(1+50%*V28)</f>
        <v>0</v>
      </c>
      <c r="V28" s="65"/>
      <c r="W28" s="66">
        <v>0.11</v>
      </c>
      <c r="X28" s="15">
        <f>(P28+Q28)/G28</f>
        <v>0.10347094801223229</v>
      </c>
      <c r="Y28" s="16">
        <f>VLOOKUP(C28,每日行情!A:D,4,FALSE)</f>
        <v>244.5</v>
      </c>
      <c r="Z28" s="38">
        <f>VLOOKUP(C28,每日行情!A:E,5,FALSE)</f>
        <v>15.5</v>
      </c>
      <c r="AA28" s="82">
        <f ca="1">IF(I28="",((TODAY()-A28)*G28)/365.24,((I28-A28)*G28)/365.24)</f>
        <v>1432.4827510677912</v>
      </c>
      <c r="AB28" s="82" t="s">
        <v>3800</v>
      </c>
    </row>
    <row r="29" spans="1:28">
      <c r="A29" s="95">
        <v>45917</v>
      </c>
      <c r="B29" s="11"/>
      <c r="C29" s="11">
        <v>3042</v>
      </c>
      <c r="D29" s="150" t="str">
        <f>VLOOKUP(C29,每日行情!A:B,2,FALSE)</f>
        <v>晶技</v>
      </c>
      <c r="E29" s="11">
        <v>1000</v>
      </c>
      <c r="F29" s="11">
        <v>92.8</v>
      </c>
      <c r="G29" s="180">
        <f>E29*F29</f>
        <v>92800</v>
      </c>
      <c r="H29" s="11">
        <v>79</v>
      </c>
      <c r="I29" s="99">
        <v>45925</v>
      </c>
      <c r="J29" s="16">
        <v>91.4</v>
      </c>
      <c r="K29" s="11">
        <f>E29*J29</f>
        <v>91400</v>
      </c>
      <c r="L29" s="17">
        <v>78</v>
      </c>
      <c r="M29" s="11">
        <v>274</v>
      </c>
      <c r="N29" s="11">
        <v>0</v>
      </c>
      <c r="O29" s="13">
        <f>IF(I29="",E29*Y29,0)</f>
        <v>0</v>
      </c>
      <c r="P29" s="14">
        <f t="shared" si="37"/>
        <v>-1831</v>
      </c>
      <c r="Q29" s="14">
        <f t="shared" si="38"/>
        <v>0</v>
      </c>
      <c r="R29" s="14"/>
      <c r="S29" s="14"/>
      <c r="T29" s="14"/>
      <c r="U29" s="65">
        <f>(V29*50%)/(1+50%*V29)</f>
        <v>0</v>
      </c>
      <c r="V29" s="65"/>
      <c r="W29" s="66">
        <v>0.11</v>
      </c>
      <c r="X29" s="15">
        <f>(P29+Q29)/G29</f>
        <v>-1.9730603448275864E-2</v>
      </c>
      <c r="Y29" s="16">
        <f>VLOOKUP(C29,每日行情!A:D,4,FALSE)</f>
        <v>188</v>
      </c>
      <c r="Z29" s="38">
        <f>VLOOKUP(C29,每日行情!A:E,5,FALSE)</f>
        <v>-1.5</v>
      </c>
      <c r="AA29" s="82">
        <f ca="1">IF(I29="",((TODAY()-A29)*G29)/365.24,((I29-A29)*G29)/365.24)</f>
        <v>2032.6360749096484</v>
      </c>
      <c r="AB29" s="82" t="s">
        <v>3800</v>
      </c>
    </row>
    <row r="30" spans="1:28">
      <c r="A30" s="95">
        <v>45917</v>
      </c>
      <c r="B30" s="11"/>
      <c r="C30" s="11">
        <v>3532</v>
      </c>
      <c r="D30" s="150" t="str">
        <f>VLOOKUP(C30,每日行情!A:B,2,FALSE)</f>
        <v>台勝科</v>
      </c>
      <c r="E30" s="11">
        <v>1000</v>
      </c>
      <c r="F30" s="11">
        <v>95</v>
      </c>
      <c r="G30" s="180">
        <f>E30*F30</f>
        <v>95000</v>
      </c>
      <c r="H30" s="11">
        <v>81</v>
      </c>
      <c r="I30" s="99">
        <v>45925</v>
      </c>
      <c r="J30" s="16">
        <v>106.5</v>
      </c>
      <c r="K30" s="11">
        <f>E30*J30</f>
        <v>106500</v>
      </c>
      <c r="L30" s="17">
        <v>91</v>
      </c>
      <c r="M30" s="11">
        <v>319</v>
      </c>
      <c r="N30" s="11">
        <v>0</v>
      </c>
      <c r="O30" s="13">
        <f>IF(I30="",E30*Y30,0)</f>
        <v>0</v>
      </c>
      <c r="P30" s="14">
        <f t="shared" si="37"/>
        <v>11009</v>
      </c>
      <c r="Q30" s="14">
        <f t="shared" si="38"/>
        <v>0</v>
      </c>
      <c r="R30" s="14"/>
      <c r="S30" s="14"/>
      <c r="T30" s="14"/>
      <c r="U30" s="65">
        <f>(V30*50%)/(1+50%*V30)</f>
        <v>0</v>
      </c>
      <c r="V30" s="65"/>
      <c r="W30" s="66">
        <v>0.11</v>
      </c>
      <c r="X30" s="15">
        <f>(P30+Q30)/G30</f>
        <v>0.11588421052631578</v>
      </c>
      <c r="Y30" s="16">
        <f>VLOOKUP(C30,每日行情!A:D,4,FALSE)</f>
        <v>417.5</v>
      </c>
      <c r="Z30" s="38">
        <f>VLOOKUP(C30,每日行情!A:E,5,FALSE)</f>
        <v>17.5</v>
      </c>
      <c r="AA30" s="82">
        <f ca="1">IF(I30="",((TODAY()-A30)*G30)/365.24,((I30-A30)*G30)/365.24)</f>
        <v>2080.823568064834</v>
      </c>
      <c r="AB30" s="82" t="s">
        <v>3800</v>
      </c>
    </row>
    <row r="31" spans="1:28">
      <c r="A31" s="95">
        <v>45925</v>
      </c>
      <c r="B31" s="11"/>
      <c r="C31" s="11">
        <v>2324</v>
      </c>
      <c r="D31" s="150" t="str">
        <f>VLOOKUP(C31,每日行情!A:B,2,FALSE)</f>
        <v>仁寶</v>
      </c>
      <c r="E31" s="11">
        <v>2000</v>
      </c>
      <c r="F31" s="11">
        <v>37.1</v>
      </c>
      <c r="G31" s="180">
        <f t="shared" ref="G31" si="51">E31*F31</f>
        <v>74200</v>
      </c>
      <c r="H31" s="11">
        <v>63</v>
      </c>
      <c r="I31" s="99">
        <v>45930</v>
      </c>
      <c r="J31" s="16">
        <v>32.4</v>
      </c>
      <c r="K31" s="11">
        <f t="shared" ref="K31:K39" si="52">E31*J31</f>
        <v>64800</v>
      </c>
      <c r="L31" s="17">
        <v>55</v>
      </c>
      <c r="M31" s="11">
        <v>194</v>
      </c>
      <c r="N31" s="11">
        <v>0</v>
      </c>
      <c r="O31" s="13">
        <f t="shared" ref="O31:O48" si="53">IF(I31="",E31*Y31,0)</f>
        <v>0</v>
      </c>
      <c r="P31" s="14">
        <f t="shared" si="37"/>
        <v>-9712</v>
      </c>
      <c r="Q31" s="14">
        <f t="shared" si="38"/>
        <v>0</v>
      </c>
      <c r="R31" s="14"/>
      <c r="S31" s="14"/>
      <c r="T31" s="14"/>
      <c r="U31" s="65">
        <f t="shared" ref="U31:U48" si="54">(V31*50%)/(1+50%*V31)</f>
        <v>0</v>
      </c>
      <c r="V31" s="65"/>
      <c r="W31" s="66">
        <v>0.11</v>
      </c>
      <c r="X31" s="15">
        <f t="shared" ref="X31:X48" si="55">(P31+Q31)/G31</f>
        <v>-0.13088948787061994</v>
      </c>
      <c r="Y31" s="16">
        <f>VLOOKUP(C31,每日行情!A:D,4,FALSE)</f>
        <v>36.700000000000003</v>
      </c>
      <c r="Z31" s="38">
        <f>VLOOKUP(C31,每日行情!A:E,5,FALSE)</f>
        <v>0.7</v>
      </c>
      <c r="AA31" s="82">
        <f t="shared" ref="AA31:AA48" ca="1" si="56">IF(I31="",((TODAY()-A31)*G31)/365.24,((I31-A31)*G31)/365.24)</f>
        <v>1015.7704523053335</v>
      </c>
      <c r="AB31" s="82" t="s">
        <v>3800</v>
      </c>
    </row>
    <row r="32" spans="1:28">
      <c r="A32" s="95">
        <v>45925</v>
      </c>
      <c r="B32" s="11"/>
      <c r="C32" s="11">
        <v>6548</v>
      </c>
      <c r="D32" s="150" t="str">
        <f>VLOOKUP(C32,每日行情!A:B,2,FALSE)</f>
        <v>長科*</v>
      </c>
      <c r="E32" s="11">
        <v>2000</v>
      </c>
      <c r="F32" s="11">
        <v>35.35</v>
      </c>
      <c r="G32" s="180">
        <f>E32*F32</f>
        <v>70700</v>
      </c>
      <c r="H32" s="11">
        <v>60</v>
      </c>
      <c r="I32" s="99">
        <v>45933</v>
      </c>
      <c r="J32" s="16">
        <v>36</v>
      </c>
      <c r="K32" s="11">
        <f t="shared" si="52"/>
        <v>72000</v>
      </c>
      <c r="L32" s="17">
        <v>61</v>
      </c>
      <c r="M32" s="11">
        <v>216</v>
      </c>
      <c r="N32" s="11">
        <v>0</v>
      </c>
      <c r="O32" s="13">
        <f t="shared" si="53"/>
        <v>0</v>
      </c>
      <c r="P32" s="14">
        <f t="shared" si="37"/>
        <v>963</v>
      </c>
      <c r="Q32" s="14">
        <f t="shared" si="38"/>
        <v>0</v>
      </c>
      <c r="R32" s="14"/>
      <c r="S32" s="14"/>
      <c r="T32" s="14"/>
      <c r="U32" s="65">
        <f t="shared" si="54"/>
        <v>0</v>
      </c>
      <c r="V32" s="65"/>
      <c r="W32" s="66">
        <v>0.11</v>
      </c>
      <c r="X32" s="15">
        <f t="shared" si="55"/>
        <v>1.3620933521923621E-2</v>
      </c>
      <c r="Y32" s="16">
        <f>VLOOKUP(C32,每日行情!A:D,4,FALSE)</f>
        <v>83.4</v>
      </c>
      <c r="Z32" s="38">
        <f>VLOOKUP(C32,每日行情!A:E,5,FALSE)</f>
        <v>1.2</v>
      </c>
      <c r="AA32" s="82">
        <f t="shared" ca="1" si="56"/>
        <v>1548.5708027598291</v>
      </c>
      <c r="AB32" s="82" t="s">
        <v>3800</v>
      </c>
    </row>
    <row r="33" spans="1:28">
      <c r="A33" s="95">
        <v>45925</v>
      </c>
      <c r="B33" s="11"/>
      <c r="C33" s="11">
        <v>2375</v>
      </c>
      <c r="D33" s="150" t="str">
        <f>VLOOKUP(C33,每日行情!A:B,2,FALSE)</f>
        <v>凱美</v>
      </c>
      <c r="E33" s="11">
        <v>1000</v>
      </c>
      <c r="F33" s="11">
        <v>78.8</v>
      </c>
      <c r="G33" s="180">
        <f t="shared" ref="G33:G34" si="57">E33*F33</f>
        <v>78800</v>
      </c>
      <c r="H33" s="11">
        <v>67</v>
      </c>
      <c r="I33" s="99">
        <v>45944</v>
      </c>
      <c r="J33" s="16">
        <v>76.8</v>
      </c>
      <c r="K33" s="11">
        <f t="shared" si="52"/>
        <v>76800</v>
      </c>
      <c r="L33" s="17">
        <v>65</v>
      </c>
      <c r="M33" s="11">
        <v>230</v>
      </c>
      <c r="N33" s="11">
        <v>0</v>
      </c>
      <c r="O33" s="13">
        <f t="shared" si="53"/>
        <v>0</v>
      </c>
      <c r="P33" s="14">
        <f t="shared" si="37"/>
        <v>-2362</v>
      </c>
      <c r="Q33" s="14">
        <f t="shared" si="38"/>
        <v>0</v>
      </c>
      <c r="R33" s="14"/>
      <c r="S33" s="14"/>
      <c r="T33" s="14"/>
      <c r="U33" s="65">
        <f t="shared" si="54"/>
        <v>0</v>
      </c>
      <c r="V33" s="65"/>
      <c r="W33" s="66">
        <v>0.11</v>
      </c>
      <c r="X33" s="15">
        <f t="shared" si="55"/>
        <v>-2.9974619289340101E-2</v>
      </c>
      <c r="Y33" s="16">
        <f>VLOOKUP(C33,每日行情!A:D,4,FALSE)</f>
        <v>125.5</v>
      </c>
      <c r="Z33" s="38">
        <f>VLOOKUP(C33,每日行情!A:E,5,FALSE)</f>
        <v>-5.5</v>
      </c>
      <c r="AA33" s="82">
        <f t="shared" ca="1" si="56"/>
        <v>4099.222429087723</v>
      </c>
      <c r="AB33" s="82" t="s">
        <v>3800</v>
      </c>
    </row>
    <row r="34" spans="1:28">
      <c r="A34" s="95">
        <v>45925</v>
      </c>
      <c r="B34" s="11"/>
      <c r="C34" s="11">
        <v>3628</v>
      </c>
      <c r="D34" s="150" t="str">
        <f>VLOOKUP(C34,每日行情!A:B,2,FALSE)</f>
        <v>盈正</v>
      </c>
      <c r="E34" s="11">
        <v>1000</v>
      </c>
      <c r="F34" s="11">
        <v>59.1</v>
      </c>
      <c r="G34" s="180">
        <f t="shared" si="57"/>
        <v>59100</v>
      </c>
      <c r="H34" s="11">
        <v>50</v>
      </c>
      <c r="I34" s="99">
        <v>45939</v>
      </c>
      <c r="J34" s="16">
        <v>73.5</v>
      </c>
      <c r="K34" s="11">
        <f t="shared" si="52"/>
        <v>73500</v>
      </c>
      <c r="L34" s="17">
        <v>62</v>
      </c>
      <c r="M34" s="11">
        <v>220</v>
      </c>
      <c r="N34" s="11">
        <v>0</v>
      </c>
      <c r="O34" s="13">
        <f t="shared" si="53"/>
        <v>0</v>
      </c>
      <c r="P34" s="14">
        <f t="shared" si="37"/>
        <v>14068</v>
      </c>
      <c r="Q34" s="14">
        <f t="shared" si="38"/>
        <v>0</v>
      </c>
      <c r="R34" s="14"/>
      <c r="S34" s="14"/>
      <c r="T34" s="14"/>
      <c r="U34" s="65">
        <f t="shared" si="54"/>
        <v>0</v>
      </c>
      <c r="V34" s="65"/>
      <c r="W34" s="66">
        <v>0.11</v>
      </c>
      <c r="X34" s="15">
        <f t="shared" si="55"/>
        <v>0.23803722504230118</v>
      </c>
      <c r="Y34" s="16">
        <f>VLOOKUP(C34,每日行情!A:D,4,FALSE)</f>
        <v>71.5</v>
      </c>
      <c r="Z34" s="38">
        <f>VLOOKUP(C34,每日行情!A:E,5,FALSE)</f>
        <v>1.4</v>
      </c>
      <c r="AA34" s="82">
        <f t="shared" ca="1" si="56"/>
        <v>2265.3597634432153</v>
      </c>
      <c r="AB34" s="82" t="s">
        <v>3800</v>
      </c>
    </row>
    <row r="35" spans="1:28">
      <c r="A35" s="95">
        <v>45889</v>
      </c>
      <c r="B35" s="11"/>
      <c r="C35" s="11">
        <v>3661</v>
      </c>
      <c r="D35" s="150" t="str">
        <f>VLOOKUP(C35,每日行情!A:B,2,FALSE)</f>
        <v>世芯-KY</v>
      </c>
      <c r="E35" s="11">
        <v>10</v>
      </c>
      <c r="F35" s="11">
        <v>3760</v>
      </c>
      <c r="G35" s="180">
        <f>E35*F35</f>
        <v>37600</v>
      </c>
      <c r="H35" s="11">
        <v>32</v>
      </c>
      <c r="I35" s="99">
        <v>45964</v>
      </c>
      <c r="J35" s="16">
        <v>3460</v>
      </c>
      <c r="K35" s="11">
        <f t="shared" si="52"/>
        <v>34600</v>
      </c>
      <c r="L35" s="17">
        <v>30</v>
      </c>
      <c r="M35" s="11">
        <v>104</v>
      </c>
      <c r="N35" s="11">
        <v>0</v>
      </c>
      <c r="O35" s="13">
        <f t="shared" si="53"/>
        <v>0</v>
      </c>
      <c r="P35" s="14">
        <f t="shared" si="37"/>
        <v>-2852.04</v>
      </c>
      <c r="Q35" s="14">
        <f t="shared" si="38"/>
        <v>0</v>
      </c>
      <c r="R35" s="14">
        <v>364</v>
      </c>
      <c r="S35" s="14">
        <v>10</v>
      </c>
      <c r="T35" s="14"/>
      <c r="U35" s="65">
        <f t="shared" si="54"/>
        <v>0</v>
      </c>
      <c r="V35" s="65"/>
      <c r="W35" s="66">
        <v>0.11</v>
      </c>
      <c r="X35" s="15">
        <f t="shared" si="55"/>
        <v>-7.585212765957447E-2</v>
      </c>
      <c r="Y35" s="16">
        <f>VLOOKUP(C35,每日行情!A:D,4,FALSE)</f>
        <v>3685</v>
      </c>
      <c r="Z35" s="38">
        <f>VLOOKUP(C35,每日行情!A:E,5,FALSE)</f>
        <v>-20</v>
      </c>
      <c r="AA35" s="82">
        <f t="shared" ca="1" si="56"/>
        <v>7720.9506078195154</v>
      </c>
      <c r="AB35" s="82" t="s">
        <v>3800</v>
      </c>
    </row>
    <row r="36" spans="1:28">
      <c r="A36" s="95">
        <v>45924</v>
      </c>
      <c r="B36" s="11"/>
      <c r="C36" s="11">
        <v>3661</v>
      </c>
      <c r="D36" s="150" t="str">
        <f>VLOOKUP(C36,每日行情!A:B,2,FALSE)</f>
        <v>世芯-KY</v>
      </c>
      <c r="E36" s="11">
        <v>10</v>
      </c>
      <c r="F36" s="11">
        <v>3420</v>
      </c>
      <c r="G36" s="180">
        <f>E36*F36</f>
        <v>34200</v>
      </c>
      <c r="H36" s="11">
        <v>29</v>
      </c>
      <c r="I36" s="99">
        <v>45964</v>
      </c>
      <c r="J36" s="16">
        <v>3460</v>
      </c>
      <c r="K36" s="11">
        <f t="shared" si="52"/>
        <v>34600</v>
      </c>
      <c r="L36" s="17">
        <v>30</v>
      </c>
      <c r="M36" s="11">
        <v>104</v>
      </c>
      <c r="N36" s="11">
        <v>0</v>
      </c>
      <c r="O36" s="13">
        <f t="shared" si="53"/>
        <v>0</v>
      </c>
      <c r="P36" s="14">
        <f t="shared" si="37"/>
        <v>237</v>
      </c>
      <c r="Q36" s="14">
        <f t="shared" si="38"/>
        <v>0</v>
      </c>
      <c r="R36" s="14"/>
      <c r="S36" s="14"/>
      <c r="T36" s="14"/>
      <c r="U36" s="65">
        <f t="shared" si="54"/>
        <v>0</v>
      </c>
      <c r="V36" s="65"/>
      <c r="W36" s="66">
        <v>0.11</v>
      </c>
      <c r="X36" s="15">
        <f t="shared" si="55"/>
        <v>6.929824561403509E-3</v>
      </c>
      <c r="Y36" s="16">
        <f>VLOOKUP(C36,每日行情!A:D,4,FALSE)</f>
        <v>3685</v>
      </c>
      <c r="Z36" s="38">
        <f>VLOOKUP(C36,每日行情!A:E,5,FALSE)</f>
        <v>-20</v>
      </c>
      <c r="AA36" s="82">
        <f t="shared" ca="1" si="56"/>
        <v>3745.4824225167013</v>
      </c>
      <c r="AB36" s="82" t="s">
        <v>3800</v>
      </c>
    </row>
    <row r="37" spans="1:28">
      <c r="A37" s="95">
        <v>45926</v>
      </c>
      <c r="B37" s="11"/>
      <c r="C37" s="11">
        <v>3661</v>
      </c>
      <c r="D37" s="150" t="str">
        <f>VLOOKUP(C37,每日行情!A:B,2,FALSE)</f>
        <v>世芯-KY</v>
      </c>
      <c r="E37" s="11">
        <v>10</v>
      </c>
      <c r="F37" s="11">
        <v>3260</v>
      </c>
      <c r="G37" s="180">
        <f>E37*F37</f>
        <v>32600</v>
      </c>
      <c r="H37" s="11">
        <v>27</v>
      </c>
      <c r="I37" s="99">
        <v>45964</v>
      </c>
      <c r="J37" s="16">
        <v>3460</v>
      </c>
      <c r="K37" s="11">
        <f t="shared" si="52"/>
        <v>34600</v>
      </c>
      <c r="L37" s="17">
        <v>29</v>
      </c>
      <c r="M37" s="11">
        <v>104</v>
      </c>
      <c r="N37" s="11">
        <v>0</v>
      </c>
      <c r="O37" s="13">
        <f t="shared" si="53"/>
        <v>0</v>
      </c>
      <c r="P37" s="14">
        <f t="shared" si="37"/>
        <v>1840</v>
      </c>
      <c r="Q37" s="14">
        <f t="shared" si="38"/>
        <v>0</v>
      </c>
      <c r="R37" s="14"/>
      <c r="S37" s="14"/>
      <c r="T37" s="14"/>
      <c r="U37" s="65">
        <f t="shared" si="54"/>
        <v>0</v>
      </c>
      <c r="V37" s="65"/>
      <c r="W37" s="66">
        <v>0.11</v>
      </c>
      <c r="X37" s="15">
        <f t="shared" si="55"/>
        <v>5.6441717791411043E-2</v>
      </c>
      <c r="Y37" s="16">
        <f>VLOOKUP(C37,每日行情!A:D,4,FALSE)</f>
        <v>3685</v>
      </c>
      <c r="Z37" s="38">
        <f>VLOOKUP(C37,每日行情!A:E,5,FALSE)</f>
        <v>-20</v>
      </c>
      <c r="AA37" s="82">
        <f t="shared" ca="1" si="56"/>
        <v>3391.7424159456796</v>
      </c>
      <c r="AB37" s="82" t="s">
        <v>3800</v>
      </c>
    </row>
    <row r="38" spans="1:28">
      <c r="A38" s="99">
        <v>45944</v>
      </c>
      <c r="B38" s="11"/>
      <c r="C38" s="11">
        <v>3661</v>
      </c>
      <c r="D38" s="150" t="str">
        <f>VLOOKUP(C38,每日行情!A:B,2,FALSE)</f>
        <v>世芯-KY</v>
      </c>
      <c r="E38" s="11">
        <v>10</v>
      </c>
      <c r="F38" s="11">
        <v>3170</v>
      </c>
      <c r="G38" s="180">
        <f>E38*F38</f>
        <v>31700</v>
      </c>
      <c r="H38" s="11">
        <v>27</v>
      </c>
      <c r="I38" s="99">
        <v>45964</v>
      </c>
      <c r="J38" s="16">
        <v>3460</v>
      </c>
      <c r="K38" s="11">
        <f t="shared" si="52"/>
        <v>34600</v>
      </c>
      <c r="L38" s="17">
        <v>29</v>
      </c>
      <c r="M38" s="11">
        <v>103</v>
      </c>
      <c r="N38" s="11">
        <v>0</v>
      </c>
      <c r="O38" s="13">
        <f t="shared" si="53"/>
        <v>0</v>
      </c>
      <c r="P38" s="14">
        <f t="shared" si="37"/>
        <v>2741</v>
      </c>
      <c r="Q38" s="14">
        <f t="shared" si="38"/>
        <v>0</v>
      </c>
      <c r="R38" s="14"/>
      <c r="S38" s="14"/>
      <c r="T38" s="14"/>
      <c r="U38" s="65">
        <f t="shared" si="54"/>
        <v>0</v>
      </c>
      <c r="V38" s="65"/>
      <c r="W38" s="66">
        <v>0.11</v>
      </c>
      <c r="X38" s="15">
        <f t="shared" si="55"/>
        <v>8.6466876971608833E-2</v>
      </c>
      <c r="Y38" s="16">
        <f>VLOOKUP(C38,每日行情!A:D,4,FALSE)</f>
        <v>3685</v>
      </c>
      <c r="Z38" s="38">
        <f>VLOOKUP(C38,每日行情!A:E,5,FALSE)</f>
        <v>-20</v>
      </c>
      <c r="AA38" s="82">
        <f t="shared" ca="1" si="56"/>
        <v>1735.8449238856642</v>
      </c>
      <c r="AB38" s="82" t="s">
        <v>3800</v>
      </c>
    </row>
    <row r="39" spans="1:28">
      <c r="A39" s="95">
        <v>46043</v>
      </c>
      <c r="B39" s="11"/>
      <c r="C39" s="11">
        <v>50</v>
      </c>
      <c r="D39" s="150" t="str">
        <f>VLOOKUP(C39,每日行情!A:B,2,FALSE)</f>
        <v>元大台灣50</v>
      </c>
      <c r="E39" s="11">
        <v>2000</v>
      </c>
      <c r="F39" s="11">
        <v>72.45</v>
      </c>
      <c r="G39" s="180">
        <f>E39*F39</f>
        <v>144900</v>
      </c>
      <c r="H39" s="11">
        <v>123</v>
      </c>
      <c r="I39" s="99">
        <v>46050</v>
      </c>
      <c r="J39" s="16">
        <v>74</v>
      </c>
      <c r="K39" s="11">
        <f t="shared" si="52"/>
        <v>148000</v>
      </c>
      <c r="L39" s="17">
        <v>126</v>
      </c>
      <c r="M39" s="11">
        <v>148</v>
      </c>
      <c r="N39" s="11">
        <v>0</v>
      </c>
      <c r="O39" s="13">
        <f t="shared" si="53"/>
        <v>0</v>
      </c>
      <c r="P39" s="14">
        <f t="shared" si="37"/>
        <v>4473</v>
      </c>
      <c r="Q39" s="14">
        <f t="shared" si="38"/>
        <v>0</v>
      </c>
      <c r="R39" s="14">
        <v>2000</v>
      </c>
      <c r="S39" s="14">
        <v>10</v>
      </c>
      <c r="T39" s="14"/>
      <c r="U39" s="65">
        <f t="shared" si="54"/>
        <v>0</v>
      </c>
      <c r="V39" s="65"/>
      <c r="W39" s="66">
        <v>0.11</v>
      </c>
      <c r="X39" s="15">
        <f t="shared" si="55"/>
        <v>3.0869565217391304E-2</v>
      </c>
      <c r="Y39" s="16">
        <f>VLOOKUP(C39,每日行情!A:D,4,FALSE)</f>
        <v>109</v>
      </c>
      <c r="Z39" s="38">
        <f>VLOOKUP(C39,每日行情!A:E,5,FALSE)</f>
        <v>0.1</v>
      </c>
      <c r="AA39" s="82">
        <f t="shared" ca="1" si="56"/>
        <v>2777.0780856423171</v>
      </c>
      <c r="AB39" s="82" t="s">
        <v>3801</v>
      </c>
    </row>
    <row r="40" spans="1:28">
      <c r="A40" s="95">
        <v>45901</v>
      </c>
      <c r="B40" s="11"/>
      <c r="C40" s="11">
        <v>56</v>
      </c>
      <c r="D40" s="150" t="str">
        <f>VLOOKUP(C40,每日行情!A:B,2,FALSE)</f>
        <v>元大高股息</v>
      </c>
      <c r="E40" s="11">
        <v>285</v>
      </c>
      <c r="F40" s="11">
        <v>34.69</v>
      </c>
      <c r="G40" s="180">
        <v>9886</v>
      </c>
      <c r="H40" s="11">
        <v>1</v>
      </c>
      <c r="I40" s="99">
        <v>46051</v>
      </c>
      <c r="J40" s="16">
        <v>38.229999999999997</v>
      </c>
      <c r="K40" s="11">
        <f>E40*J40</f>
        <v>10895.55</v>
      </c>
      <c r="L40" s="17">
        <v>32</v>
      </c>
      <c r="M40" s="11">
        <v>38</v>
      </c>
      <c r="N40" s="11">
        <v>0</v>
      </c>
      <c r="O40" s="13">
        <f t="shared" si="53"/>
        <v>0</v>
      </c>
      <c r="P40" s="14">
        <f t="shared" si="37"/>
        <v>1223.1399999999992</v>
      </c>
      <c r="Q40" s="14">
        <f t="shared" si="38"/>
        <v>0</v>
      </c>
      <c r="R40" s="14">
        <v>331</v>
      </c>
      <c r="S40" s="14">
        <v>10</v>
      </c>
      <c r="T40" s="14"/>
      <c r="U40" s="65">
        <f t="shared" si="54"/>
        <v>0</v>
      </c>
      <c r="V40" s="65"/>
      <c r="W40" s="66">
        <v>0.11</v>
      </c>
      <c r="X40" s="15">
        <f t="shared" si="55"/>
        <v>0.12372445883066956</v>
      </c>
      <c r="Y40" s="16">
        <f>VLOOKUP(C40,每日行情!A:D,4,FALSE)</f>
        <v>58.75</v>
      </c>
      <c r="Z40" s="38">
        <f>VLOOKUP(C40,每日行情!A:E,5,FALSE)</f>
        <v>0.5</v>
      </c>
      <c r="AA40" s="82">
        <f t="shared" ca="1" si="56"/>
        <v>4060.0700908991348</v>
      </c>
      <c r="AB40" s="82" t="s">
        <v>3801</v>
      </c>
    </row>
    <row r="41" spans="1:28" outlineLevel="1">
      <c r="A41" s="95">
        <v>45931</v>
      </c>
      <c r="B41" s="11"/>
      <c r="C41" s="11">
        <v>56</v>
      </c>
      <c r="D41" s="150" t="str">
        <f>VLOOKUP(C41,每日行情!A:B,2,FALSE)</f>
        <v>元大高股息</v>
      </c>
      <c r="E41" s="11">
        <v>268</v>
      </c>
      <c r="F41" s="11">
        <v>36.89</v>
      </c>
      <c r="G41" s="180">
        <v>9886</v>
      </c>
      <c r="H41" s="11">
        <v>1</v>
      </c>
      <c r="I41" s="99">
        <v>46051</v>
      </c>
      <c r="J41" s="16">
        <v>38.229999999999997</v>
      </c>
      <c r="K41" s="11">
        <f t="shared" ref="K41" si="58">E41*J41</f>
        <v>10245.64</v>
      </c>
      <c r="L41" s="17">
        <v>11</v>
      </c>
      <c r="M41" s="11">
        <v>13</v>
      </c>
      <c r="N41" s="11">
        <v>0</v>
      </c>
      <c r="O41" s="13">
        <f t="shared" si="53"/>
        <v>0</v>
      </c>
      <c r="P41" s="14">
        <f t="shared" si="37"/>
        <v>618.33999999999946</v>
      </c>
      <c r="Q41" s="14">
        <f t="shared" si="38"/>
        <v>0</v>
      </c>
      <c r="R41" s="14">
        <v>330</v>
      </c>
      <c r="S41" s="14">
        <v>10</v>
      </c>
      <c r="T41" s="14"/>
      <c r="U41" s="65">
        <f t="shared" si="54"/>
        <v>0</v>
      </c>
      <c r="V41" s="65"/>
      <c r="W41" s="66">
        <v>0.11</v>
      </c>
      <c r="X41" s="15">
        <f t="shared" si="55"/>
        <v>6.254703621282616E-2</v>
      </c>
      <c r="Y41" s="16">
        <f>VLOOKUP(C41,每日行情!A:D,4,FALSE)</f>
        <v>58.75</v>
      </c>
      <c r="Z41" s="38">
        <f>VLOOKUP(C41,每日行情!A:E,5,FALSE)</f>
        <v>0.5</v>
      </c>
      <c r="AA41" s="82">
        <f t="shared" ca="1" si="56"/>
        <v>3248.0560727193078</v>
      </c>
      <c r="AB41" s="82" t="s">
        <v>3801</v>
      </c>
    </row>
    <row r="42" spans="1:28" outlineLevel="1">
      <c r="A42" s="95">
        <v>45964</v>
      </c>
      <c r="B42" s="11"/>
      <c r="C42" s="11">
        <v>56</v>
      </c>
      <c r="D42" s="150" t="str">
        <f>VLOOKUP(C42,每日行情!A:B,2,FALSE)</f>
        <v>元大高股息</v>
      </c>
      <c r="E42" s="11">
        <v>264</v>
      </c>
      <c r="F42" s="11">
        <v>37.35</v>
      </c>
      <c r="G42" s="180">
        <v>9860</v>
      </c>
      <c r="H42" s="11">
        <v>1</v>
      </c>
      <c r="I42" s="99">
        <v>46051</v>
      </c>
      <c r="J42" s="16">
        <v>38.229999999999997</v>
      </c>
      <c r="K42" s="11">
        <f>E42*J42</f>
        <v>10092.719999999999</v>
      </c>
      <c r="L42" s="17"/>
      <c r="M42" s="11"/>
      <c r="N42" s="11">
        <v>0</v>
      </c>
      <c r="O42" s="13">
        <f t="shared" si="53"/>
        <v>0</v>
      </c>
      <c r="P42" s="14">
        <f t="shared" si="37"/>
        <v>515.41999999999939</v>
      </c>
      <c r="Q42" s="14">
        <f t="shared" si="38"/>
        <v>0</v>
      </c>
      <c r="R42" s="14">
        <v>330</v>
      </c>
      <c r="S42" s="14">
        <v>10</v>
      </c>
      <c r="T42" s="14"/>
      <c r="U42" s="65">
        <f t="shared" si="54"/>
        <v>0</v>
      </c>
      <c r="V42" s="65"/>
      <c r="W42" s="66">
        <v>0.11</v>
      </c>
      <c r="X42" s="15">
        <f t="shared" si="55"/>
        <v>5.2273833671399532E-2</v>
      </c>
      <c r="Y42" s="16">
        <f>VLOOKUP(C42,每日行情!A:D,4,FALSE)</f>
        <v>58.75</v>
      </c>
      <c r="Z42" s="38">
        <f>VLOOKUP(C42,每日行情!A:E,5,FALSE)</f>
        <v>0.5</v>
      </c>
      <c r="AA42" s="82">
        <f t="shared" ca="1" si="56"/>
        <v>2348.6474646807578</v>
      </c>
      <c r="AB42" s="82" t="s">
        <v>3801</v>
      </c>
    </row>
    <row r="43" spans="1:28" outlineLevel="1">
      <c r="A43" s="95">
        <v>45992</v>
      </c>
      <c r="B43" s="11"/>
      <c r="C43" s="11">
        <v>56</v>
      </c>
      <c r="D43" s="150" t="str">
        <f>VLOOKUP(C43,每日行情!A:B,2,FALSE)</f>
        <v>元大高股息</v>
      </c>
      <c r="E43" s="11">
        <v>275</v>
      </c>
      <c r="F43" s="11">
        <v>36.03</v>
      </c>
      <c r="G43" s="180">
        <v>9908</v>
      </c>
      <c r="H43" s="11">
        <v>1</v>
      </c>
      <c r="I43" s="99">
        <v>46051</v>
      </c>
      <c r="J43" s="16">
        <v>38.229999999999997</v>
      </c>
      <c r="K43" s="11">
        <f>E43*J43</f>
        <v>10513.25</v>
      </c>
      <c r="L43" s="17"/>
      <c r="M43" s="11"/>
      <c r="N43" s="11">
        <v>0</v>
      </c>
      <c r="O43" s="13">
        <f t="shared" si="53"/>
        <v>0</v>
      </c>
      <c r="P43" s="14">
        <f t="shared" si="37"/>
        <v>887.95</v>
      </c>
      <c r="Q43" s="14">
        <f t="shared" si="38"/>
        <v>0</v>
      </c>
      <c r="R43" s="14">
        <v>330</v>
      </c>
      <c r="S43" s="14">
        <v>10</v>
      </c>
      <c r="T43" s="14"/>
      <c r="U43" s="65">
        <f t="shared" si="54"/>
        <v>0</v>
      </c>
      <c r="V43" s="65"/>
      <c r="W43" s="66">
        <v>0.11</v>
      </c>
      <c r="X43" s="15">
        <f t="shared" si="55"/>
        <v>8.9619499394428745E-2</v>
      </c>
      <c r="Y43" s="16">
        <f>VLOOKUP(C43,每日行情!A:D,4,FALSE)</f>
        <v>58.75</v>
      </c>
      <c r="Z43" s="38">
        <f>VLOOKUP(C43,每日行情!A:E,5,FALSE)</f>
        <v>0.5</v>
      </c>
      <c r="AA43" s="82">
        <f t="shared" ca="1" si="56"/>
        <v>1600.5147300405213</v>
      </c>
      <c r="AB43" s="82" t="s">
        <v>3801</v>
      </c>
    </row>
    <row r="44" spans="1:28" outlineLevel="1">
      <c r="A44" s="95">
        <v>46024</v>
      </c>
      <c r="B44" s="11"/>
      <c r="C44" s="11">
        <v>56</v>
      </c>
      <c r="D44" s="150" t="str">
        <f>VLOOKUP(C44,每日行情!A:B,2,FALSE)</f>
        <v>元大高股息</v>
      </c>
      <c r="E44" s="11">
        <v>267</v>
      </c>
      <c r="F44" s="11">
        <v>37.020000000000003</v>
      </c>
      <c r="G44" s="180">
        <v>9884</v>
      </c>
      <c r="H44" s="11">
        <v>1</v>
      </c>
      <c r="I44" s="99">
        <v>46051</v>
      </c>
      <c r="J44" s="16">
        <v>38.229999999999997</v>
      </c>
      <c r="K44" s="11">
        <f>E44*J44</f>
        <v>10207.41</v>
      </c>
      <c r="L44" s="17"/>
      <c r="M44" s="11"/>
      <c r="N44" s="11">
        <v>0</v>
      </c>
      <c r="O44" s="13">
        <f t="shared" si="53"/>
        <v>0</v>
      </c>
      <c r="P44" s="14">
        <f t="shared" si="37"/>
        <v>606.1099999999999</v>
      </c>
      <c r="Q44" s="14">
        <f t="shared" si="38"/>
        <v>0</v>
      </c>
      <c r="R44" s="14">
        <v>330</v>
      </c>
      <c r="S44" s="14">
        <v>10</v>
      </c>
      <c r="T44" s="14"/>
      <c r="U44" s="65">
        <f t="shared" si="54"/>
        <v>0</v>
      </c>
      <c r="V44" s="65"/>
      <c r="W44" s="66">
        <v>0.11</v>
      </c>
      <c r="X44" s="15">
        <f t="shared" si="55"/>
        <v>6.1322339133953851E-2</v>
      </c>
      <c r="Y44" s="16">
        <f>VLOOKUP(C44,每日行情!A:D,4,FALSE)</f>
        <v>58.75</v>
      </c>
      <c r="Z44" s="38">
        <f>VLOOKUP(C44,每日行情!A:E,5,FALSE)</f>
        <v>0.5</v>
      </c>
      <c r="AA44" s="82">
        <f t="shared" ca="1" si="56"/>
        <v>730.66476837148173</v>
      </c>
      <c r="AB44" s="82" t="s">
        <v>3801</v>
      </c>
    </row>
    <row r="45" spans="1:28">
      <c r="A45" s="95">
        <v>45908</v>
      </c>
      <c r="B45" s="11"/>
      <c r="C45" s="11">
        <v>770</v>
      </c>
      <c r="D45" s="150" t="str">
        <f>VLOOKUP(C45,每日行情!A:B,2,FALSE)</f>
        <v>國泰北美科技</v>
      </c>
      <c r="E45" s="11">
        <v>192</v>
      </c>
      <c r="F45" s="11">
        <v>51.02</v>
      </c>
      <c r="G45" s="180">
        <v>9795</v>
      </c>
      <c r="H45" s="11">
        <v>1</v>
      </c>
      <c r="I45" s="99">
        <v>46090</v>
      </c>
      <c r="J45" s="16">
        <v>50.05</v>
      </c>
      <c r="K45" s="11">
        <f>E45*J45</f>
        <v>9609.5999999999985</v>
      </c>
      <c r="L45" s="17">
        <v>8</v>
      </c>
      <c r="M45" s="11">
        <v>10</v>
      </c>
      <c r="N45" s="11">
        <v>0</v>
      </c>
      <c r="O45" s="13">
        <f t="shared" si="53"/>
        <v>0</v>
      </c>
      <c r="P45" s="14">
        <f t="shared" si="37"/>
        <v>446.86999999999853</v>
      </c>
      <c r="Q45" s="14">
        <f t="shared" si="38"/>
        <v>0</v>
      </c>
      <c r="R45" s="14">
        <v>743</v>
      </c>
      <c r="S45" s="14">
        <v>10</v>
      </c>
      <c r="T45" s="14"/>
      <c r="U45" s="65">
        <f t="shared" si="54"/>
        <v>0</v>
      </c>
      <c r="V45" s="65"/>
      <c r="W45" s="66">
        <v>0.11</v>
      </c>
      <c r="X45" s="15">
        <f t="shared" si="55"/>
        <v>4.5622256253190253E-2</v>
      </c>
      <c r="Y45" s="16">
        <f>VLOOKUP(C45,每日行情!A:D,4,FALSE)</f>
        <v>64.95</v>
      </c>
      <c r="Z45" s="38">
        <f>VLOOKUP(C45,每日行情!A:E,5,FALSE)</f>
        <v>0.6</v>
      </c>
      <c r="AA45" s="82">
        <f t="shared" ca="1" si="56"/>
        <v>4880.8728507282885</v>
      </c>
      <c r="AB45" s="82" t="s">
        <v>3801</v>
      </c>
    </row>
    <row r="46" spans="1:28" outlineLevel="1">
      <c r="A46" s="95">
        <v>45937</v>
      </c>
      <c r="B46" s="11"/>
      <c r="C46" s="11">
        <v>770</v>
      </c>
      <c r="D46" s="150" t="str">
        <f>VLOOKUP(C46,每日行情!A:B,2,FALSE)</f>
        <v>國泰北美科技</v>
      </c>
      <c r="E46" s="11">
        <v>179</v>
      </c>
      <c r="F46" s="11">
        <v>54.96</v>
      </c>
      <c r="G46" s="180">
        <v>9837</v>
      </c>
      <c r="H46" s="11">
        <v>1</v>
      </c>
      <c r="I46" s="99">
        <v>46090</v>
      </c>
      <c r="J46" s="16">
        <v>50.05</v>
      </c>
      <c r="K46" s="11">
        <f t="shared" ref="K46:K48" si="59">E46*J46</f>
        <v>8958.9499999999989</v>
      </c>
      <c r="L46" s="17">
        <v>8</v>
      </c>
      <c r="M46" s="11">
        <v>10</v>
      </c>
      <c r="N46" s="11">
        <v>0</v>
      </c>
      <c r="O46" s="13">
        <f t="shared" si="53"/>
        <v>0</v>
      </c>
      <c r="P46" s="14">
        <f t="shared" si="37"/>
        <v>-246.6700000000011</v>
      </c>
      <c r="Q46" s="14">
        <f t="shared" si="38"/>
        <v>0</v>
      </c>
      <c r="R46" s="14">
        <v>742</v>
      </c>
      <c r="S46" s="14">
        <v>10</v>
      </c>
      <c r="T46" s="14"/>
      <c r="U46" s="65">
        <f t="shared" si="54"/>
        <v>0</v>
      </c>
      <c r="V46" s="65"/>
      <c r="W46" s="66">
        <v>0.11</v>
      </c>
      <c r="X46" s="15">
        <f t="shared" si="55"/>
        <v>-2.5075734471891948E-2</v>
      </c>
      <c r="Y46" s="16">
        <f>VLOOKUP(C46,每日行情!A:D,4,FALSE)</f>
        <v>64.95</v>
      </c>
      <c r="Z46" s="38">
        <f>VLOOKUP(C46,每日行情!A:E,5,FALSE)</f>
        <v>0.6</v>
      </c>
      <c r="AA46" s="82">
        <f t="shared" ca="1" si="56"/>
        <v>4120.7452633884568</v>
      </c>
      <c r="AB46" s="82" t="s">
        <v>3801</v>
      </c>
    </row>
    <row r="47" spans="1:28" outlineLevel="1">
      <c r="A47" s="95">
        <v>45967</v>
      </c>
      <c r="B47" s="11"/>
      <c r="C47" s="11">
        <v>770</v>
      </c>
      <c r="D47" s="150" t="str">
        <f>VLOOKUP(C47,每日行情!A:B,2,FALSE)</f>
        <v>國泰北美科技</v>
      </c>
      <c r="E47" s="11">
        <v>173</v>
      </c>
      <c r="F47" s="11">
        <v>57.55</v>
      </c>
      <c r="G47" s="180">
        <v>9956</v>
      </c>
      <c r="H47" s="11">
        <v>1</v>
      </c>
      <c r="I47" s="99">
        <v>46090</v>
      </c>
      <c r="J47" s="16">
        <v>50.05</v>
      </c>
      <c r="K47" s="11">
        <f t="shared" si="59"/>
        <v>8658.65</v>
      </c>
      <c r="L47" s="17">
        <v>8</v>
      </c>
      <c r="M47" s="11">
        <v>10</v>
      </c>
      <c r="N47" s="11">
        <v>0</v>
      </c>
      <c r="O47" s="13">
        <f t="shared" si="53"/>
        <v>0</v>
      </c>
      <c r="P47" s="14">
        <f t="shared" si="37"/>
        <v>-665.97000000000037</v>
      </c>
      <c r="Q47" s="14">
        <f t="shared" si="38"/>
        <v>0</v>
      </c>
      <c r="R47" s="14">
        <v>742</v>
      </c>
      <c r="S47" s="14">
        <v>10</v>
      </c>
      <c r="T47" s="14"/>
      <c r="U47" s="65">
        <f t="shared" si="54"/>
        <v>0</v>
      </c>
      <c r="V47" s="65"/>
      <c r="W47" s="66">
        <v>0.11</v>
      </c>
      <c r="X47" s="15">
        <f t="shared" si="55"/>
        <v>-6.689132181599039E-2</v>
      </c>
      <c r="Y47" s="16">
        <f>VLOOKUP(C47,每日行情!A:D,4,FALSE)</f>
        <v>64.95</v>
      </c>
      <c r="Z47" s="38">
        <f>VLOOKUP(C47,每日行情!A:E,5,FALSE)</f>
        <v>0.6</v>
      </c>
      <c r="AA47" s="82">
        <f t="shared" ca="1" si="56"/>
        <v>3352.8310152228669</v>
      </c>
      <c r="AB47" s="82" t="s">
        <v>3801</v>
      </c>
    </row>
    <row r="48" spans="1:28" outlineLevel="1">
      <c r="A48" s="95">
        <v>45999</v>
      </c>
      <c r="B48" s="11"/>
      <c r="C48" s="11">
        <v>770</v>
      </c>
      <c r="D48" s="150" t="str">
        <f>VLOOKUP(C48,每日行情!A:B,2,FALSE)</f>
        <v>國泰北美科技</v>
      </c>
      <c r="E48" s="11">
        <v>170</v>
      </c>
      <c r="F48" s="11">
        <v>58.65</v>
      </c>
      <c r="G48" s="180">
        <v>9970</v>
      </c>
      <c r="H48" s="11">
        <v>1</v>
      </c>
      <c r="I48" s="99">
        <v>46090</v>
      </c>
      <c r="J48" s="16">
        <v>50.05</v>
      </c>
      <c r="K48" s="11">
        <f t="shared" si="59"/>
        <v>8508.5</v>
      </c>
      <c r="L48" s="17">
        <v>9</v>
      </c>
      <c r="M48" s="11">
        <v>10</v>
      </c>
      <c r="N48" s="11">
        <v>0</v>
      </c>
      <c r="O48" s="13">
        <f t="shared" si="53"/>
        <v>0</v>
      </c>
      <c r="P48" s="14">
        <f t="shared" si="37"/>
        <v>-831.12</v>
      </c>
      <c r="Q48" s="14">
        <f t="shared" si="38"/>
        <v>0</v>
      </c>
      <c r="R48" s="14">
        <v>742</v>
      </c>
      <c r="S48" s="14">
        <v>10</v>
      </c>
      <c r="T48" s="14"/>
      <c r="U48" s="65">
        <f t="shared" si="54"/>
        <v>0</v>
      </c>
      <c r="V48" s="65"/>
      <c r="W48" s="66">
        <v>0.11</v>
      </c>
      <c r="X48" s="15">
        <f t="shared" si="55"/>
        <v>-8.3362086258776336E-2</v>
      </c>
      <c r="Y48" s="16">
        <f>VLOOKUP(C48,每日行情!A:D,4,FALSE)</f>
        <v>64.95</v>
      </c>
      <c r="Z48" s="38">
        <f>VLOOKUP(C48,每日行情!A:E,5,FALSE)</f>
        <v>0.6</v>
      </c>
      <c r="AA48" s="82">
        <f t="shared" ca="1" si="56"/>
        <v>2484.0378928923446</v>
      </c>
      <c r="AB48" s="82" t="s">
        <v>3801</v>
      </c>
    </row>
    <row r="49" spans="1:30" outlineLevel="1">
      <c r="A49" s="95">
        <v>46028</v>
      </c>
      <c r="B49" s="11"/>
      <c r="C49" s="11">
        <v>770</v>
      </c>
      <c r="D49" s="150" t="str">
        <f>VLOOKUP(C49,每日行情!A:B,2,FALSE)</f>
        <v>國泰北美科技</v>
      </c>
      <c r="E49" s="11">
        <v>170</v>
      </c>
      <c r="F49" s="11">
        <v>58.18</v>
      </c>
      <c r="G49" s="180">
        <v>9890</v>
      </c>
      <c r="H49" s="11">
        <v>1</v>
      </c>
      <c r="I49" s="99">
        <v>46090</v>
      </c>
      <c r="J49" s="16">
        <v>50.05</v>
      </c>
      <c r="K49" s="11">
        <f>E49*J49</f>
        <v>8508.5</v>
      </c>
      <c r="L49" s="17">
        <v>9</v>
      </c>
      <c r="M49" s="11">
        <v>10</v>
      </c>
      <c r="N49" s="11">
        <v>0</v>
      </c>
      <c r="O49" s="13">
        <f>IF(I49="",E49*Y49,0)</f>
        <v>0</v>
      </c>
      <c r="P49" s="14">
        <f>IF(I49="",R49-H49,(K49-H49-SUM(L49:N49)+R49-S49-T49)-G49)+(ROUND(R49*V49,0)-ROUND(R49*(1+V49),0)*W49)</f>
        <v>-751.12</v>
      </c>
      <c r="Q49" s="14">
        <f>IF(I49="",(O49-G49-(O49*0.1425%*0.65)-(O49*0.3%)-S49-T49),0)</f>
        <v>0</v>
      </c>
      <c r="R49" s="14">
        <v>742</v>
      </c>
      <c r="S49" s="14">
        <v>10</v>
      </c>
      <c r="T49" s="14"/>
      <c r="U49" s="65">
        <f>(V49*50%)/(1+50%*V49)</f>
        <v>0</v>
      </c>
      <c r="V49" s="65"/>
      <c r="W49" s="66">
        <v>0.11</v>
      </c>
      <c r="X49" s="15">
        <f>(P49+Q49)/G49</f>
        <v>-7.5947421638018195E-2</v>
      </c>
      <c r="Y49" s="16">
        <f>VLOOKUP(C49,每日行情!A:D,4,FALSE)</f>
        <v>64.95</v>
      </c>
      <c r="Z49" s="38">
        <f>VLOOKUP(C49,每日行情!A:E,5,FALSE)</f>
        <v>0.6</v>
      </c>
      <c r="AA49" s="82">
        <f ca="1">IF(I49="",((TODAY()-A49)*G49)/365.24,((I49-A49)*G49)/365.24)</f>
        <v>1678.8413098236776</v>
      </c>
      <c r="AB49" s="82" t="s">
        <v>3801</v>
      </c>
    </row>
    <row r="50" spans="1:30" outlineLevel="1">
      <c r="A50" s="99">
        <v>46059</v>
      </c>
      <c r="B50" s="11"/>
      <c r="C50" s="11">
        <v>770</v>
      </c>
      <c r="D50" s="150" t="str">
        <f>VLOOKUP(C50,每日行情!A:B,2,FALSE)</f>
        <v>國泰北美科技</v>
      </c>
      <c r="E50" s="11">
        <v>194</v>
      </c>
      <c r="F50" s="11">
        <v>50.71</v>
      </c>
      <c r="G50" s="180">
        <v>9837</v>
      </c>
      <c r="H50" s="11">
        <v>1</v>
      </c>
      <c r="I50" s="99">
        <v>46090</v>
      </c>
      <c r="J50" s="16">
        <v>50.2</v>
      </c>
      <c r="K50" s="11">
        <f>E50*J50</f>
        <v>9738.8000000000011</v>
      </c>
      <c r="L50" s="17">
        <v>3</v>
      </c>
      <c r="M50" s="11">
        <v>3</v>
      </c>
      <c r="N50" s="11">
        <v>0</v>
      </c>
      <c r="O50" s="13">
        <f>IF(I50="",E50*Y50,0)</f>
        <v>0</v>
      </c>
      <c r="P50" s="14">
        <f>IF(I50="",R50-H50,(K50-H50-SUM(L50:N50)+R50-S50-T50)-G50)+(ROUND(R50*V50,0)-ROUND(R50*(1+V50),0)*W50)</f>
        <v>-105.19999999999891</v>
      </c>
      <c r="Q50" s="14">
        <f>IF(I50="",(O50-G50-(O50*0.1425%*0.65)-(O50*0.3%)-S50-T50),0)</f>
        <v>0</v>
      </c>
      <c r="R50" s="14"/>
      <c r="S50" s="14"/>
      <c r="T50" s="14"/>
      <c r="U50" s="65">
        <f>(V50*50%)/(1+50%*V50)</f>
        <v>0</v>
      </c>
      <c r="V50" s="65"/>
      <c r="W50" s="66">
        <v>0.11</v>
      </c>
      <c r="X50" s="15">
        <f>(P50+Q50)/G50</f>
        <v>-1.0694317373182769E-2</v>
      </c>
      <c r="Y50" s="16">
        <f>VLOOKUP(C50,每日行情!A:D,4,FALSE)</f>
        <v>64.95</v>
      </c>
      <c r="Z50" s="38">
        <f>VLOOKUP(C50,每日行情!A:E,5,FALSE)</f>
        <v>0.6</v>
      </c>
      <c r="AA50" s="82">
        <f ca="1">IF(I50="",((TODAY()-A50)*G50)/365.24,((I50-A50)*G50)/365.24)</f>
        <v>834.92224290877232</v>
      </c>
      <c r="AB50" s="82" t="s">
        <v>3801</v>
      </c>
    </row>
    <row r="51" spans="1:30">
      <c r="A51" s="99">
        <v>46051</v>
      </c>
      <c r="B51" s="11"/>
      <c r="C51" s="11">
        <v>3163</v>
      </c>
      <c r="D51" s="150" t="str">
        <f>VLOOKUP(C51,每日行情!A:B,2,FALSE)</f>
        <v>波若威</v>
      </c>
      <c r="E51" s="11">
        <v>1000</v>
      </c>
      <c r="F51" s="11">
        <v>486</v>
      </c>
      <c r="G51" s="180">
        <f>E51*F51</f>
        <v>486000</v>
      </c>
      <c r="H51" s="11">
        <v>415</v>
      </c>
      <c r="I51" s="99">
        <v>46090</v>
      </c>
      <c r="J51" s="16">
        <v>654</v>
      </c>
      <c r="K51" s="11">
        <f t="shared" ref="K51" si="60">E51*J51</f>
        <v>654000</v>
      </c>
      <c r="L51" s="17">
        <v>559</v>
      </c>
      <c r="M51" s="11">
        <v>1962</v>
      </c>
      <c r="N51" s="11">
        <v>0</v>
      </c>
      <c r="O51" s="13">
        <f t="shared" ref="O51" si="61">IF(I51="",E51*Y51,0)</f>
        <v>0</v>
      </c>
      <c r="P51" s="14">
        <f t="shared" ref="P51" si="62">IF(I51="",R51-H51,(K51-H51-SUM(L51:N51)+R51-S51-T51)-G51)+(ROUND(R51*V51,0)-ROUND(R51*(1+V51),0)*W51)</f>
        <v>165064</v>
      </c>
      <c r="Q51" s="14">
        <f t="shared" ref="Q51" si="63">IF(I51="",(O51-G51-(O51*0.1425%*0.65)-(O51*0.3%)-S51-T51),0)</f>
        <v>0</v>
      </c>
      <c r="R51" s="14"/>
      <c r="S51" s="14"/>
      <c r="T51" s="14"/>
      <c r="U51" s="65">
        <f t="shared" ref="U51" si="64">(V51*50%)/(1+50%*V51)</f>
        <v>0</v>
      </c>
      <c r="V51" s="65"/>
      <c r="W51" s="66">
        <v>0.11</v>
      </c>
      <c r="X51" s="15">
        <f t="shared" ref="X51" si="65">(P51+Q51)/G51</f>
        <v>0.33963786008230451</v>
      </c>
      <c r="Y51" s="16">
        <f>VLOOKUP(C51,每日行情!A:D,4,FALSE)</f>
        <v>589</v>
      </c>
      <c r="Z51" s="38">
        <f>VLOOKUP(C51,每日行情!A:E,5,FALSE)</f>
        <v>-15</v>
      </c>
      <c r="AA51" s="82">
        <f t="shared" ref="AA51" ca="1" si="66">IF(I51="",((TODAY()-A51)*G51)/365.24,((I51-A51)*G51)/365.24)</f>
        <v>51894.64461723798</v>
      </c>
      <c r="AB51" s="82" t="s">
        <v>3800</v>
      </c>
    </row>
    <row r="52" spans="1:30">
      <c r="A52" s="99">
        <v>46051</v>
      </c>
      <c r="B52" s="11"/>
      <c r="C52" s="11">
        <v>8299</v>
      </c>
      <c r="D52" s="150" t="str">
        <f>VLOOKUP(C52,每日行情!A:B,2,FALSE)</f>
        <v>群聯</v>
      </c>
      <c r="E52" s="11">
        <v>50</v>
      </c>
      <c r="F52" s="11">
        <v>2270</v>
      </c>
      <c r="G52" s="180">
        <f>E52*F52</f>
        <v>113500</v>
      </c>
      <c r="H52" s="11">
        <v>97</v>
      </c>
      <c r="I52" s="99">
        <v>46090</v>
      </c>
      <c r="J52" s="16">
        <v>1600</v>
      </c>
      <c r="K52" s="11">
        <f>E52*J52</f>
        <v>80000</v>
      </c>
      <c r="L52" s="17">
        <v>81</v>
      </c>
      <c r="M52" s="11">
        <v>300</v>
      </c>
      <c r="N52" s="11">
        <v>0</v>
      </c>
      <c r="O52" s="13">
        <f>IF(I52="",E52*Y52,0)</f>
        <v>0</v>
      </c>
      <c r="P52" s="14">
        <f>IF(I52="",R52-H52,(K52-H52-SUM(L52:N52)+R52-S52-T52)-G52)+(ROUND(R52*V52,0)-ROUND(R52*(1+V52),0)*W52)</f>
        <v>-33978</v>
      </c>
      <c r="Q52" s="14">
        <f>IF(I52="",(O52-G52-(O52*0.1425%*0.65)-(O52*0.3%)-S52-T52),0)</f>
        <v>0</v>
      </c>
      <c r="R52" s="14"/>
      <c r="S52" s="14"/>
      <c r="T52" s="14"/>
      <c r="U52" s="65">
        <f>(V52*50%)/(1+50%*V52)</f>
        <v>0</v>
      </c>
      <c r="V52" s="65"/>
      <c r="W52" s="66">
        <v>0.11</v>
      </c>
      <c r="X52" s="15">
        <f>(P52+Q52)/G52</f>
        <v>-0.29936563876651984</v>
      </c>
      <c r="Y52" s="16">
        <f>VLOOKUP(C52,每日行情!A:D,4,FALSE)</f>
        <v>1890</v>
      </c>
      <c r="Z52" s="38">
        <f>VLOOKUP(C52,每日行情!A:E,5,FALSE)</f>
        <v>60</v>
      </c>
      <c r="AA52" s="82">
        <f ca="1">IF(I52="",((TODAY()-A52)*G52)/365.24,((I52-A52)*G52)/365.24)</f>
        <v>12119.428321103931</v>
      </c>
      <c r="AB52" s="82" t="s">
        <v>3800</v>
      </c>
    </row>
    <row r="53" spans="1:30">
      <c r="A53" s="99">
        <v>46064</v>
      </c>
      <c r="B53" s="11"/>
      <c r="C53" s="11">
        <v>8299</v>
      </c>
      <c r="D53" s="150" t="str">
        <f>VLOOKUP(C53,每日行情!A:B,2,FALSE)</f>
        <v>群聯</v>
      </c>
      <c r="E53" s="11">
        <v>20</v>
      </c>
      <c r="F53" s="11">
        <v>1860</v>
      </c>
      <c r="G53" s="180">
        <f>E53*F53</f>
        <v>37200</v>
      </c>
      <c r="H53" s="11">
        <v>31</v>
      </c>
      <c r="I53" s="99">
        <v>46090</v>
      </c>
      <c r="J53" s="16">
        <v>1600</v>
      </c>
      <c r="K53" s="11">
        <f t="shared" ref="K53:K55" si="67">E53*J53</f>
        <v>32000</v>
      </c>
      <c r="L53" s="17">
        <v>14</v>
      </c>
      <c r="M53" s="11">
        <v>36</v>
      </c>
      <c r="N53" s="11">
        <v>0</v>
      </c>
      <c r="O53" s="13">
        <f t="shared" ref="O53:O55" si="68">IF(I53="",E53*Y53,0)</f>
        <v>0</v>
      </c>
      <c r="P53" s="14">
        <f t="shared" ref="P53" si="69">IF(I53="",R53-H53,(K53-H53-SUM(L53:N53)+R53-S53-T53)-G53)+(ROUND(R53*V53,0)-ROUND(R53*(1+V53),0)*W53)</f>
        <v>-5281</v>
      </c>
      <c r="Q53" s="14">
        <f t="shared" ref="Q53:Q55" si="70">IF(I53="",(O53-G53-(O53*0.1425%*0.65)-(O53*0.3%)-S53-T53),0)</f>
        <v>0</v>
      </c>
      <c r="R53" s="14"/>
      <c r="S53" s="14"/>
      <c r="T53" s="14"/>
      <c r="U53" s="65">
        <f t="shared" ref="U53:U55" si="71">(V53*50%)/(1+50%*V53)</f>
        <v>0</v>
      </c>
      <c r="V53" s="65"/>
      <c r="W53" s="66">
        <v>0.11</v>
      </c>
      <c r="X53" s="15">
        <f t="shared" ref="X53:X55" si="72">(P53+Q53)/G53</f>
        <v>-0.14196236559139785</v>
      </c>
      <c r="Y53" s="16">
        <f>VLOOKUP(C53,每日行情!A:D,4,FALSE)</f>
        <v>1890</v>
      </c>
      <c r="Z53" s="38">
        <f>VLOOKUP(C53,每日行情!A:E,5,FALSE)</f>
        <v>60</v>
      </c>
      <c r="AA53" s="82">
        <f t="shared" ref="AA53:AA55" ca="1" si="73">IF(I53="",((TODAY()-A53)*G53)/365.24,((I53-A53)*G53)/365.24)</f>
        <v>2648.1217829372467</v>
      </c>
      <c r="AB53" s="82" t="s">
        <v>3800</v>
      </c>
    </row>
    <row r="54" spans="1:30">
      <c r="A54" s="99">
        <v>46126</v>
      </c>
      <c r="B54" s="11"/>
      <c r="C54" s="11">
        <v>56</v>
      </c>
      <c r="D54" s="150" t="str">
        <f>VLOOKUP(C54,每日行情!A:B,2,FALSE)</f>
        <v>元大高股息</v>
      </c>
      <c r="E54" s="11">
        <v>2000</v>
      </c>
      <c r="F54" s="11">
        <v>39.979999999999997</v>
      </c>
      <c r="G54" s="180">
        <f>E54*F54</f>
        <v>79960</v>
      </c>
      <c r="H54" s="11">
        <v>68</v>
      </c>
      <c r="I54" s="99">
        <v>46134</v>
      </c>
      <c r="J54" s="16">
        <v>42.3</v>
      </c>
      <c r="K54" s="11">
        <f t="shared" si="67"/>
        <v>84600</v>
      </c>
      <c r="L54" s="11">
        <v>72</v>
      </c>
      <c r="M54" s="11">
        <v>84</v>
      </c>
      <c r="N54" s="11"/>
      <c r="O54" s="13">
        <f t="shared" si="68"/>
        <v>0</v>
      </c>
      <c r="P54" s="14">
        <f t="shared" ref="P54:P55" si="74">IF(I54="",R54-H54,(K54-H54-SUM(L54:N54)+R54-S54-T54)-G54)+(ROUND(R54*V54,0)-ROUND(R54*(1+V54),0)*W54)</f>
        <v>4416</v>
      </c>
      <c r="Q54" s="14">
        <f t="shared" si="70"/>
        <v>0</v>
      </c>
      <c r="R54" s="14"/>
      <c r="S54" s="14"/>
      <c r="T54" s="14"/>
      <c r="U54" s="65">
        <f t="shared" si="71"/>
        <v>0</v>
      </c>
      <c r="V54" s="65"/>
      <c r="W54" s="66">
        <v>0.11</v>
      </c>
      <c r="X54" s="15">
        <f t="shared" si="72"/>
        <v>5.5227613806903449E-2</v>
      </c>
      <c r="Y54" s="16">
        <f>VLOOKUP(C54,每日行情!A:D,4,FALSE)</f>
        <v>58.75</v>
      </c>
      <c r="Z54" s="38">
        <f>VLOOKUP(C54,每日行情!A:E,5,FALSE)</f>
        <v>0.5</v>
      </c>
      <c r="AA54" s="82">
        <f t="shared" ca="1" si="73"/>
        <v>1751.3963421312014</v>
      </c>
      <c r="AB54" s="82" t="s">
        <v>3801</v>
      </c>
    </row>
    <row r="55" spans="1:30">
      <c r="A55" s="99">
        <v>46126</v>
      </c>
      <c r="B55" s="11"/>
      <c r="C55" s="11">
        <v>900</v>
      </c>
      <c r="D55" s="150" t="str">
        <f>VLOOKUP(C55,每日行情!A:B,2,FALSE)</f>
        <v>富邦特選高股息30</v>
      </c>
      <c r="E55" s="11">
        <v>1000</v>
      </c>
      <c r="F55" s="11">
        <v>14.72</v>
      </c>
      <c r="G55" s="180">
        <f t="shared" ref="G55" si="75">E55*F55</f>
        <v>14720</v>
      </c>
      <c r="H55" s="11">
        <v>20</v>
      </c>
      <c r="I55" s="99">
        <v>46128</v>
      </c>
      <c r="J55" s="16">
        <v>15.05</v>
      </c>
      <c r="K55" s="11">
        <f t="shared" si="67"/>
        <v>15050</v>
      </c>
      <c r="L55" s="11">
        <v>13</v>
      </c>
      <c r="M55" s="11">
        <v>15</v>
      </c>
      <c r="N55" s="11"/>
      <c r="O55" s="13">
        <f t="shared" si="68"/>
        <v>0</v>
      </c>
      <c r="P55" s="14">
        <f t="shared" si="74"/>
        <v>282</v>
      </c>
      <c r="Q55" s="14">
        <f t="shared" si="70"/>
        <v>0</v>
      </c>
      <c r="R55" s="14"/>
      <c r="S55" s="14"/>
      <c r="T55" s="14"/>
      <c r="U55" s="65">
        <f t="shared" si="71"/>
        <v>0</v>
      </c>
      <c r="V55" s="65"/>
      <c r="W55" s="66">
        <v>0.11</v>
      </c>
      <c r="X55" s="15">
        <f t="shared" si="72"/>
        <v>1.9157608695652174E-2</v>
      </c>
      <c r="Y55" s="16">
        <f>VLOOKUP(C55,每日行情!A:D,4,FALSE)</f>
        <v>19.899999999999999</v>
      </c>
      <c r="Z55" s="38">
        <f>VLOOKUP(C55,每日行情!A:E,5,FALSE)</f>
        <v>0.06</v>
      </c>
      <c r="AA55" s="82">
        <f t="shared" ca="1" si="73"/>
        <v>80.604534005037777</v>
      </c>
      <c r="AB55" s="82" t="s">
        <v>3801</v>
      </c>
    </row>
    <row r="56" spans="1:30">
      <c r="A56" s="99">
        <v>46126</v>
      </c>
      <c r="B56" s="11"/>
      <c r="C56" s="11">
        <v>900</v>
      </c>
      <c r="D56" s="150" t="str">
        <f>VLOOKUP(C56,每日行情!A:B,2,FALSE)</f>
        <v>富邦特選高股息30</v>
      </c>
      <c r="E56" s="11">
        <v>1000</v>
      </c>
      <c r="F56" s="11">
        <v>14.73</v>
      </c>
      <c r="G56" s="180">
        <f>E56*F56</f>
        <v>14730</v>
      </c>
      <c r="H56" s="11">
        <v>20</v>
      </c>
      <c r="I56" s="99">
        <v>46128</v>
      </c>
      <c r="J56" s="16">
        <v>15.05</v>
      </c>
      <c r="K56" s="11">
        <f>E56*J56</f>
        <v>15050</v>
      </c>
      <c r="L56" s="11">
        <v>13</v>
      </c>
      <c r="M56" s="11">
        <v>15</v>
      </c>
      <c r="N56" s="11"/>
      <c r="O56" s="13">
        <f>IF(I56="",E56*Y56,0)</f>
        <v>0</v>
      </c>
      <c r="P56" s="14">
        <f>IF(I56="",R56-H56,(K56-H56-SUM(L56:N56)+R56-S56-T56)-G56)+(ROUND(R56*V56,0)-ROUND(R56*(1+V56),0)*W56)</f>
        <v>272</v>
      </c>
      <c r="Q56" s="14">
        <f>IF(I56="",(O56-G56-(O56*0.1425%*0.65)-(O56*0.3%)-S56-T56),0)</f>
        <v>0</v>
      </c>
      <c r="R56" s="14"/>
      <c r="S56" s="14"/>
      <c r="T56" s="14"/>
      <c r="U56" s="65">
        <f>(V56*50%)/(1+50%*V56)</f>
        <v>0</v>
      </c>
      <c r="V56" s="65"/>
      <c r="W56" s="66">
        <v>0.11</v>
      </c>
      <c r="X56" s="15">
        <f>(P56+Q56)/G56</f>
        <v>1.8465716225390359E-2</v>
      </c>
      <c r="Y56" s="16">
        <f>VLOOKUP(C56,每日行情!A:D,4,FALSE)</f>
        <v>19.899999999999999</v>
      </c>
      <c r="Z56" s="38">
        <f>VLOOKUP(C56,每日行情!A:E,5,FALSE)</f>
        <v>0.06</v>
      </c>
      <c r="AA56" s="82">
        <f t="shared" ref="AA56:AA61" ca="1" si="76">IF(I56="",((TODAY()-A56)*G56)/365.24,((I56-A56)*G56)/365.24)</f>
        <v>80.659292519986849</v>
      </c>
      <c r="AB56" s="82" t="s">
        <v>3801</v>
      </c>
    </row>
    <row r="57" spans="1:30">
      <c r="A57" s="99">
        <v>46126</v>
      </c>
      <c r="B57" s="11"/>
      <c r="C57" s="459">
        <v>934</v>
      </c>
      <c r="D57" s="150" t="str">
        <f>VLOOKUP(C57,每日行情!A:B,2,FALSE)</f>
        <v>中信成長高股息</v>
      </c>
      <c r="E57" s="11">
        <v>1000</v>
      </c>
      <c r="F57" s="11">
        <v>22.36</v>
      </c>
      <c r="G57" s="180">
        <f>E57*F57</f>
        <v>22360</v>
      </c>
      <c r="H57" s="11">
        <v>20</v>
      </c>
      <c r="I57" s="99">
        <v>46128</v>
      </c>
      <c r="J57" s="16">
        <v>22.92</v>
      </c>
      <c r="K57" s="11">
        <f>E57*J57</f>
        <v>22920</v>
      </c>
      <c r="L57" s="11">
        <v>20</v>
      </c>
      <c r="M57" s="11">
        <v>22</v>
      </c>
      <c r="N57" s="11"/>
      <c r="O57" s="13">
        <f>IF(I57="",E57*Y57,0)</f>
        <v>0</v>
      </c>
      <c r="P57" s="14">
        <f>IF(I57="",R57-H57,(K57-H57-SUM(L57:N57)+R57-S57-T57)-G57)+(ROUND(R57*V57,0)-ROUND(R57*(1+V57),0)*W57)</f>
        <v>498</v>
      </c>
      <c r="Q57" s="14">
        <f>IF(I57="",(O57-G57-(O57*0.1425%*0.65)-(O57*0.3%)-S57-T57),0)</f>
        <v>0</v>
      </c>
      <c r="R57" s="14"/>
      <c r="S57" s="14"/>
      <c r="T57" s="14"/>
      <c r="U57" s="65">
        <f>(V57*50%)/(1+50%*V57)</f>
        <v>0</v>
      </c>
      <c r="V57" s="65"/>
      <c r="W57" s="66">
        <v>0.11</v>
      </c>
      <c r="X57" s="15">
        <f>(P57+Q57)/G57</f>
        <v>2.227191413237925E-2</v>
      </c>
      <c r="Y57" s="16">
        <f>VLOOKUP(C57,每日行情!A:D,4,FALSE)</f>
        <v>30.31</v>
      </c>
      <c r="Z57" s="38">
        <f>VLOOKUP(C57,每日行情!A:E,5,FALSE)</f>
        <v>0.3</v>
      </c>
      <c r="AA57" s="82">
        <f t="shared" ca="1" si="76"/>
        <v>122.44003942613077</v>
      </c>
      <c r="AB57" s="82" t="s">
        <v>3801</v>
      </c>
    </row>
    <row r="58" spans="1:30">
      <c r="A58" s="99">
        <v>46126</v>
      </c>
      <c r="B58" s="11"/>
      <c r="C58" s="11">
        <v>936</v>
      </c>
      <c r="D58" s="150" t="str">
        <f>VLOOKUP(C58,每日行情!A:B,2,FALSE)</f>
        <v>台新永續高息中小</v>
      </c>
      <c r="E58" s="11">
        <v>1000</v>
      </c>
      <c r="F58" s="11">
        <v>18.04</v>
      </c>
      <c r="G58" s="180">
        <f>E58*F58</f>
        <v>18040</v>
      </c>
      <c r="H58" s="11">
        <v>20</v>
      </c>
      <c r="I58" s="99">
        <v>46128</v>
      </c>
      <c r="J58" s="16">
        <v>18.37</v>
      </c>
      <c r="K58" s="11">
        <f>E58*J58</f>
        <v>18370</v>
      </c>
      <c r="L58" s="11">
        <v>20</v>
      </c>
      <c r="M58" s="11">
        <v>18</v>
      </c>
      <c r="N58" s="11"/>
      <c r="O58" s="13">
        <f>IF(I58="",E58*Y58,0)</f>
        <v>0</v>
      </c>
      <c r="P58" s="14">
        <f>IF(I58="",R58-H58,(K58-H58-SUM(L58:N58)+R58-S58-T58)-G58)+(ROUND(R58*V58,0)-ROUND(R58*(1+V58),0)*W58)</f>
        <v>272</v>
      </c>
      <c r="Q58" s="14">
        <f>IF(I58="",(O58-G58-(O58*0.1425%*0.65)-(O58*0.3%)-S58-T58),0)</f>
        <v>0</v>
      </c>
      <c r="R58" s="14"/>
      <c r="S58" s="14"/>
      <c r="T58" s="14"/>
      <c r="U58" s="65">
        <f>(V58*50%)/(1+50%*V58)</f>
        <v>0</v>
      </c>
      <c r="V58" s="65"/>
      <c r="W58" s="66">
        <v>0.11</v>
      </c>
      <c r="X58" s="15">
        <f>(P58+Q58)/G58</f>
        <v>1.5077605321507761E-2</v>
      </c>
      <c r="Y58" s="16">
        <f>VLOOKUP(C58,每日行情!A:D,4,FALSE)</f>
        <v>21.52</v>
      </c>
      <c r="Z58" s="38">
        <f>VLOOKUP(C58,每日行情!A:E,5,FALSE)</f>
        <v>0.17</v>
      </c>
      <c r="AA58" s="82">
        <f t="shared" ca="1" si="76"/>
        <v>98.784360968130542</v>
      </c>
      <c r="AB58" s="82" t="s">
        <v>3801</v>
      </c>
    </row>
    <row r="59" spans="1:30">
      <c r="A59" s="99">
        <v>46126</v>
      </c>
      <c r="B59" s="11"/>
      <c r="C59" s="11">
        <v>944</v>
      </c>
      <c r="D59" s="150" t="str">
        <f>VLOOKUP(C59,每日行情!A:B,2,FALSE)</f>
        <v>野村趨勢動能高息</v>
      </c>
      <c r="E59" s="11">
        <v>1000</v>
      </c>
      <c r="F59" s="11">
        <v>16.399999999999999</v>
      </c>
      <c r="G59" s="180">
        <f t="shared" ref="G59" si="77">E59*F59</f>
        <v>16400</v>
      </c>
      <c r="H59" s="11">
        <v>20</v>
      </c>
      <c r="I59" s="99">
        <v>46128</v>
      </c>
      <c r="J59" s="16">
        <v>16.98</v>
      </c>
      <c r="K59" s="11">
        <f>E59*J59</f>
        <v>16980</v>
      </c>
      <c r="L59" s="11">
        <v>20</v>
      </c>
      <c r="M59" s="11">
        <v>16</v>
      </c>
      <c r="N59" s="11"/>
      <c r="O59" s="13">
        <f>IF(I59="",E59*Y59,0)</f>
        <v>0</v>
      </c>
      <c r="P59" s="14">
        <f>IF(I59="",R59-H59,(K59-H59-SUM(L59:N59)+R59-S59-T59)-G59)+(ROUND(R59*V59,0)-ROUND(R59*(1+V59),0)*W59)</f>
        <v>524</v>
      </c>
      <c r="Q59" s="14">
        <f>IF(I59="",(O59-G59-(O59*0.1425%*0.65)-(O59*0.3%)-S59-T59),0)</f>
        <v>0</v>
      </c>
      <c r="R59" s="14"/>
      <c r="S59" s="14"/>
      <c r="T59" s="14"/>
      <c r="U59" s="65">
        <f>(V59*50%)/(1+50%*V59)</f>
        <v>0</v>
      </c>
      <c r="V59" s="65"/>
      <c r="W59" s="66">
        <v>0.11</v>
      </c>
      <c r="X59" s="15">
        <f>(P59+Q59)/G59</f>
        <v>3.1951219512195123E-2</v>
      </c>
      <c r="Y59" s="16">
        <f>VLOOKUP(C59,每日行情!A:D,4,FALSE)</f>
        <v>22.65</v>
      </c>
      <c r="Z59" s="38">
        <f>VLOOKUP(C59,每日行情!A:E,5,FALSE)</f>
        <v>0.13</v>
      </c>
      <c r="AA59" s="82">
        <f t="shared" ca="1" si="76"/>
        <v>89.80396451648231</v>
      </c>
      <c r="AB59" s="82" t="s">
        <v>3801</v>
      </c>
    </row>
    <row r="60" spans="1:30">
      <c r="A60" s="99">
        <v>46090</v>
      </c>
      <c r="B60" s="11"/>
      <c r="C60" s="11">
        <v>2609</v>
      </c>
      <c r="D60" s="150" t="str">
        <f>VLOOKUP(C60,每日行情!A:B,2,FALSE)</f>
        <v>陽明</v>
      </c>
      <c r="E60" s="11">
        <v>1000</v>
      </c>
      <c r="F60" s="11">
        <v>61.09</v>
      </c>
      <c r="G60" s="180">
        <f t="shared" ref="G60:G65" si="78">E60*F60</f>
        <v>61090</v>
      </c>
      <c r="H60" s="11">
        <v>52</v>
      </c>
      <c r="I60" s="99">
        <v>46153</v>
      </c>
      <c r="J60" s="16">
        <v>50.3</v>
      </c>
      <c r="K60" s="11">
        <f>E60*J60</f>
        <v>50300</v>
      </c>
      <c r="L60" s="11">
        <v>43</v>
      </c>
      <c r="M60" s="11">
        <v>150</v>
      </c>
      <c r="N60" s="11"/>
      <c r="O60" s="13">
        <f>IF(I60="",E60*Y60,0)</f>
        <v>0</v>
      </c>
      <c r="P60" s="14">
        <f>IF(I60="",R60-H60,(K60-H60-SUM(L60:N60)+R60-S60-T60)-G60)+(ROUND(R60*V60,0)-ROUND(R60*(1+V60),0)*W60)</f>
        <v>-11035</v>
      </c>
      <c r="Q60" s="14">
        <f>IF(I60="",(O60-G60-(O60*0.1425%*0.65)-(O60*0.3%)-S60-T60),0)</f>
        <v>0</v>
      </c>
      <c r="R60" s="14"/>
      <c r="S60" s="14"/>
      <c r="T60" s="14"/>
      <c r="U60" s="65">
        <f>(V60*50%)/(1+50%*V60)</f>
        <v>0</v>
      </c>
      <c r="V60" s="65"/>
      <c r="W60" s="66">
        <v>0.11</v>
      </c>
      <c r="X60" s="15">
        <f>(P60+Q60)/G60</f>
        <v>-0.18063512849893601</v>
      </c>
      <c r="Y60" s="16">
        <f>VLOOKUP(C60,每日行情!A:D,4,FALSE)</f>
        <v>64.7</v>
      </c>
      <c r="Z60" s="38">
        <f>VLOOKUP(C60,每日行情!A:E,5,FALSE)</f>
        <v>1.4</v>
      </c>
      <c r="AA60" s="82">
        <f t="shared" ca="1" si="76"/>
        <v>10537.372686452743</v>
      </c>
      <c r="AB60" s="82" t="s">
        <v>3800</v>
      </c>
    </row>
    <row r="61" spans="1:30">
      <c r="A61" s="99">
        <v>46149</v>
      </c>
      <c r="B61" s="11"/>
      <c r="C61" s="11">
        <v>4938</v>
      </c>
      <c r="D61" s="150" t="str">
        <f>VLOOKUP(C61,每日行情!A:B,2,FALSE)</f>
        <v>和碩</v>
      </c>
      <c r="E61" s="11">
        <v>1000</v>
      </c>
      <c r="F61" s="11">
        <v>83.9</v>
      </c>
      <c r="G61" s="180">
        <f t="shared" si="78"/>
        <v>83900</v>
      </c>
      <c r="H61" s="11">
        <v>71</v>
      </c>
      <c r="I61" s="99">
        <v>46156</v>
      </c>
      <c r="J61" s="16">
        <v>76.7</v>
      </c>
      <c r="K61" s="11">
        <f t="shared" ref="K61" si="79">E61*J61</f>
        <v>76700</v>
      </c>
      <c r="L61" s="11">
        <v>65</v>
      </c>
      <c r="M61" s="11">
        <f>ROUND(J61*E61*0.3%,0)</f>
        <v>230</v>
      </c>
      <c r="N61" s="11"/>
      <c r="O61" s="13">
        <f t="shared" ref="O61" si="80">IF(I61="",E61*Y61,0)</f>
        <v>0</v>
      </c>
      <c r="P61" s="14">
        <f t="shared" ref="P61" si="81">IF(I61="",R61-H61,(K61-H61-SUM(L61:N61)+R61-S61-T61)-G61)+(ROUND(R61*V61,0)-ROUND(R61*(1+V61),0)*W61)</f>
        <v>-7566</v>
      </c>
      <c r="Q61" s="14">
        <f t="shared" ref="Q61" si="82">IF(I61="",(O61-G61-(O61*0.1425%*0.65)-(O61*0.3%)-S61-T61),0)</f>
        <v>0</v>
      </c>
      <c r="R61" s="14"/>
      <c r="S61" s="14"/>
      <c r="T61" s="14"/>
      <c r="U61" s="65">
        <f t="shared" ref="U61" si="83">(V61*50%)/(1+50%*V61)</f>
        <v>0</v>
      </c>
      <c r="V61" s="65"/>
      <c r="W61" s="66">
        <v>0.11</v>
      </c>
      <c r="X61" s="15">
        <f t="shared" ref="X61" si="84">(P61+Q61)/G61</f>
        <v>-9.0178784266984502E-2</v>
      </c>
      <c r="Y61" s="16">
        <f>VLOOKUP(C61,每日行情!A:D,4,FALSE)</f>
        <v>102</v>
      </c>
      <c r="Z61" s="38">
        <f>VLOOKUP(C61,每日行情!A:E,5,FALSE)</f>
        <v>3.9</v>
      </c>
      <c r="AA61" s="82">
        <f t="shared" ca="1" si="76"/>
        <v>1607.9837914795751</v>
      </c>
      <c r="AB61" s="82" t="s">
        <v>3800</v>
      </c>
      <c r="AC61" s="194"/>
      <c r="AD61" s="181"/>
    </row>
    <row r="62" spans="1:30">
      <c r="A62" s="99">
        <v>46157</v>
      </c>
      <c r="B62" s="11"/>
      <c r="C62" s="11">
        <v>944</v>
      </c>
      <c r="D62" s="150" t="str">
        <f>VLOOKUP(C62,每日行情!A:B,2,FALSE)</f>
        <v>野村趨勢動能高息</v>
      </c>
      <c r="E62" s="11">
        <v>1000</v>
      </c>
      <c r="F62" s="11">
        <v>18.829999999999998</v>
      </c>
      <c r="G62" s="180">
        <f t="shared" si="78"/>
        <v>18830</v>
      </c>
      <c r="H62" s="11">
        <v>20</v>
      </c>
      <c r="I62" s="99">
        <v>46169</v>
      </c>
      <c r="J62" s="16">
        <v>19.57</v>
      </c>
      <c r="K62" s="11">
        <f>E62*J62</f>
        <v>19570</v>
      </c>
      <c r="L62" s="11">
        <v>20</v>
      </c>
      <c r="M62" s="11">
        <v>19</v>
      </c>
      <c r="N62" s="11"/>
      <c r="O62" s="13">
        <f>IF(I62="",E62*Y62,0)</f>
        <v>0</v>
      </c>
      <c r="P62" s="14">
        <f>IF(I62="",R62-H62,(K62-H62-SUM(L62:N62)+R62-S62-T62)-G62)+(ROUND(R62*V62,0)-ROUND(R62*(1+V62),0)*W62)</f>
        <v>1268.4000000000001</v>
      </c>
      <c r="Q62" s="14">
        <f>IF(I62="",(O62-G62-(O62*0.1425%*0.65)-(O62*0.3%)-S62-T62),0)</f>
        <v>0</v>
      </c>
      <c r="R62" s="14">
        <v>660</v>
      </c>
      <c r="S62" s="14"/>
      <c r="T62" s="14"/>
      <c r="U62" s="65">
        <f>(V62*50%)/(1+50%*V62)</f>
        <v>0</v>
      </c>
      <c r="V62" s="65"/>
      <c r="W62" s="66">
        <v>0.11</v>
      </c>
      <c r="X62" s="15">
        <f>(P62+Q62)/G62</f>
        <v>6.7360594795539033E-2</v>
      </c>
      <c r="Y62" s="16">
        <f>VLOOKUP(C62,每日行情!A:D,4,FALSE)</f>
        <v>22.65</v>
      </c>
      <c r="Z62" s="38">
        <f>VLOOKUP(C62,每日行情!A:E,5,FALSE)</f>
        <v>0.13</v>
      </c>
      <c r="AA62" s="82">
        <f ca="1">IF(I62="",((TODAY()-A62)*G62)/365.24,((I62-A62)*G62)/365.24)</f>
        <v>618.66170189464458</v>
      </c>
      <c r="AB62" s="82" t="s">
        <v>3801</v>
      </c>
      <c r="AC62" s="194"/>
      <c r="AD62" s="181"/>
    </row>
    <row r="63" spans="1:30">
      <c r="A63" s="99">
        <v>46157</v>
      </c>
      <c r="B63" s="11"/>
      <c r="C63" s="11">
        <v>934</v>
      </c>
      <c r="D63" s="150" t="str">
        <f>VLOOKUP(C63,每日行情!A:B,2,FALSE)</f>
        <v>中信成長高股息</v>
      </c>
      <c r="E63" s="11">
        <v>1000</v>
      </c>
      <c r="F63" s="11">
        <v>25.39</v>
      </c>
      <c r="G63" s="180">
        <f t="shared" si="78"/>
        <v>25390</v>
      </c>
      <c r="H63" s="11">
        <v>21</v>
      </c>
      <c r="I63" s="99">
        <v>46169</v>
      </c>
      <c r="J63" s="16">
        <v>26.92</v>
      </c>
      <c r="K63" s="11">
        <f>E63*J63</f>
        <v>26920</v>
      </c>
      <c r="L63" s="11">
        <v>23</v>
      </c>
      <c r="M63" s="11">
        <v>26</v>
      </c>
      <c r="N63" s="11"/>
      <c r="O63" s="13">
        <f>IF(I63="",E63*Y63,0)</f>
        <v>0</v>
      </c>
      <c r="P63" s="14">
        <f>IF(I63="",R63-H63,(K63-H63-SUM(L63:N63)+R63-S63-T63)-G63)+(ROUND(R63*V63,0)-ROUND(R63*(1+V63),0)*W63)</f>
        <v>1682.5</v>
      </c>
      <c r="Q63" s="14">
        <f>IF(I63="",(O63-G63-(O63*0.1425%*0.65)-(O63*0.3%)-S63-T63),0)</f>
        <v>0</v>
      </c>
      <c r="R63" s="14">
        <v>250</v>
      </c>
      <c r="S63" s="14"/>
      <c r="T63" s="14"/>
      <c r="U63" s="65">
        <f>(V63*50%)/(1+50%*V63)</f>
        <v>0</v>
      </c>
      <c r="V63" s="65"/>
      <c r="W63" s="66">
        <v>0.11</v>
      </c>
      <c r="X63" s="15">
        <f>(P63+Q63)/G63</f>
        <v>6.6266246553761329E-2</v>
      </c>
      <c r="Y63" s="16">
        <f>VLOOKUP(C63,每日行情!A:D,4,FALSE)</f>
        <v>30.31</v>
      </c>
      <c r="Z63" s="38">
        <f>VLOOKUP(C63,每日行情!A:E,5,FALSE)</f>
        <v>0.3</v>
      </c>
      <c r="AA63" s="82">
        <f ca="1">IF(I63="",((TODAY()-A63)*G63)/365.24,((I63-A63)*G63)/365.24)</f>
        <v>834.19121673420216</v>
      </c>
      <c r="AB63" s="82" t="s">
        <v>3801</v>
      </c>
      <c r="AC63" s="194"/>
      <c r="AD63" s="181"/>
    </row>
    <row r="64" spans="1:30">
      <c r="A64" s="99">
        <v>46157</v>
      </c>
      <c r="B64" s="11"/>
      <c r="C64" s="491">
        <v>878</v>
      </c>
      <c r="D64" s="150" t="str">
        <f>VLOOKUP(C64,每日行情!A:B,2,FALSE)</f>
        <v>國泰永續高股息</v>
      </c>
      <c r="E64" s="11">
        <v>1000</v>
      </c>
      <c r="F64" s="11">
        <v>28.2</v>
      </c>
      <c r="G64" s="180">
        <f t="shared" si="78"/>
        <v>28200</v>
      </c>
      <c r="H64" s="11">
        <v>24</v>
      </c>
      <c r="I64" s="99">
        <v>46169</v>
      </c>
      <c r="J64" s="16">
        <v>29.7</v>
      </c>
      <c r="K64" s="11">
        <f t="shared" ref="K64" si="85">E64*J64</f>
        <v>29700</v>
      </c>
      <c r="L64" s="11">
        <v>25</v>
      </c>
      <c r="M64" s="11">
        <v>29</v>
      </c>
      <c r="N64" s="11"/>
      <c r="O64" s="13">
        <f t="shared" ref="O64" si="86">IF(I64="",E64*Y64,0)</f>
        <v>0</v>
      </c>
      <c r="P64" s="14">
        <f t="shared" ref="P64" si="87">IF(I64="",R64-H64,(K64-H64-SUM(L64:N64)+R64-S64-T64)-G64)+(ROUND(R64*V64,0)-ROUND(R64*(1+V64),0)*W64)</f>
        <v>1470.06</v>
      </c>
      <c r="Q64" s="14">
        <f t="shared" ref="Q64" si="88">IF(I64="",(O64-G64-(O64*0.1425%*0.65)-(O64*0.3%)-S64-T64),0)</f>
        <v>0</v>
      </c>
      <c r="R64" s="14">
        <v>54</v>
      </c>
      <c r="S64" s="14"/>
      <c r="T64" s="14"/>
      <c r="U64" s="65">
        <f t="shared" ref="U64" si="89">(V64*50%)/(1+50%*V64)</f>
        <v>0</v>
      </c>
      <c r="V64" s="65"/>
      <c r="W64" s="66">
        <v>0.11</v>
      </c>
      <c r="X64" s="15">
        <f t="shared" ref="X64" si="90">(P64+Q64)/G64</f>
        <v>5.2129787234042553E-2</v>
      </c>
      <c r="Y64" s="16">
        <f>VLOOKUP(C64,每日行情!A:D,4,FALSE)</f>
        <v>35.53</v>
      </c>
      <c r="Z64" s="38">
        <f>VLOOKUP(C64,每日行情!A:E,5,FALSE)</f>
        <v>0.44</v>
      </c>
      <c r="AA64" s="82">
        <f ca="1">IF(I64="",((TODAY()-A64)*G64)/365.24,((I64-A64)*G64)/365.24)</f>
        <v>926.51407293834188</v>
      </c>
      <c r="AB64" s="82" t="s">
        <v>3801</v>
      </c>
      <c r="AC64" s="194"/>
      <c r="AD64" s="181"/>
    </row>
    <row r="65" spans="1:30">
      <c r="A65" s="99">
        <v>46170</v>
      </c>
      <c r="B65" s="11"/>
      <c r="C65" s="491" t="s">
        <v>3821</v>
      </c>
      <c r="D65" s="150" t="str">
        <f>VLOOKUP(C65,每日行情!A:B,2,FALSE)</f>
        <v>元大台灣50正2</v>
      </c>
      <c r="E65" s="11">
        <v>1000</v>
      </c>
      <c r="F65" s="11">
        <v>34.36</v>
      </c>
      <c r="G65" s="180">
        <f t="shared" si="78"/>
        <v>34360</v>
      </c>
      <c r="H65" s="11">
        <v>29</v>
      </c>
      <c r="I65" s="99">
        <v>46189</v>
      </c>
      <c r="J65" s="16">
        <v>37.6</v>
      </c>
      <c r="K65" s="11">
        <f>E65*J65</f>
        <v>37600</v>
      </c>
      <c r="L65" s="11">
        <v>32</v>
      </c>
      <c r="M65" s="11">
        <v>37</v>
      </c>
      <c r="N65" s="11"/>
      <c r="O65" s="13">
        <f>IF(I65="",E65*Y65,0)</f>
        <v>0</v>
      </c>
      <c r="P65" s="14">
        <f t="shared" ref="P65" si="91">IF(I65="",R65-H65,(K65-H65-SUM(L65:N65)+R65-S65-T65)-G65)+(ROUND(R65*V65,0)-ROUND(R65*(1+V65),0)*W65)</f>
        <v>3142</v>
      </c>
      <c r="Q65" s="14">
        <f>IF(I65="",(O65-G65-(O65*0.1425%*0.65)-(O65*0.3%)-S65-T65),0)</f>
        <v>0</v>
      </c>
      <c r="R65" s="14"/>
      <c r="S65" s="14"/>
      <c r="T65" s="14"/>
      <c r="U65" s="65">
        <f>(V65*50%)/(1+50%*V65)</f>
        <v>0</v>
      </c>
      <c r="V65" s="65"/>
      <c r="W65" s="66">
        <v>0.11</v>
      </c>
      <c r="X65" s="15">
        <f>(P65+Q65)/G65</f>
        <v>9.1443538998835852E-2</v>
      </c>
      <c r="Y65" s="16">
        <f>VLOOKUP(C65,每日行情!A:D,4,FALSE)</f>
        <v>37.15</v>
      </c>
      <c r="Z65" s="38">
        <f>VLOOKUP(C65,每日行情!A:E,5,FALSE)</f>
        <v>0.01</v>
      </c>
      <c r="AA65" s="82">
        <f ca="1">IF(I65="",((TODAY()-A65)*G65)/365.24,((I65-A65)*G65)/365.24)</f>
        <v>1787.4274449676925</v>
      </c>
      <c r="AB65" s="82" t="s">
        <v>3801</v>
      </c>
      <c r="AC65" s="194"/>
      <c r="AD65" s="181"/>
    </row>
    <row r="66" spans="1:30">
      <c r="A66" s="95"/>
      <c r="B66" s="11"/>
      <c r="C66" s="11"/>
      <c r="D66" s="150"/>
      <c r="E66" s="11"/>
      <c r="F66" s="11"/>
      <c r="G66" s="11"/>
      <c r="H66" s="11"/>
      <c r="I66" s="99"/>
      <c r="J66" s="16"/>
      <c r="K66" s="11"/>
      <c r="L66" s="17"/>
      <c r="M66" s="11"/>
      <c r="N66" s="11"/>
      <c r="O66" s="13"/>
      <c r="P66" s="14"/>
      <c r="Q66" s="14"/>
      <c r="R66" s="14"/>
      <c r="S66" s="14"/>
      <c r="T66" s="14"/>
      <c r="U66" s="65"/>
      <c r="V66" s="65"/>
      <c r="W66" s="66"/>
      <c r="X66" s="15"/>
      <c r="Y66" s="16"/>
      <c r="Z66" s="38"/>
      <c r="AA66" s="82"/>
      <c r="AB66" s="82"/>
    </row>
    <row r="67" spans="1:30">
      <c r="A67" s="39"/>
      <c r="B67" s="40"/>
      <c r="C67" s="40"/>
      <c r="D67" s="152"/>
      <c r="E67" s="40"/>
      <c r="F67" s="40"/>
      <c r="G67" s="40"/>
      <c r="H67" s="40"/>
      <c r="I67" s="41"/>
      <c r="J67" s="42"/>
      <c r="K67" s="40"/>
      <c r="L67" s="43"/>
      <c r="M67" s="40"/>
      <c r="N67" s="40"/>
      <c r="O67" s="44"/>
      <c r="P67" s="45"/>
      <c r="Q67" s="45"/>
      <c r="R67" s="45"/>
      <c r="S67" s="45"/>
      <c r="T67" s="45"/>
      <c r="U67" s="69"/>
      <c r="V67" s="69"/>
      <c r="W67" s="71"/>
      <c r="X67" s="46"/>
      <c r="Y67" s="42"/>
      <c r="Z67" s="47"/>
      <c r="AA67" s="82"/>
      <c r="AB67" s="82"/>
    </row>
    <row r="68" spans="1:30">
      <c r="A68" s="10"/>
      <c r="B68" s="11"/>
      <c r="C68" s="11"/>
      <c r="D68" s="150"/>
      <c r="E68" s="11"/>
      <c r="F68" s="11"/>
      <c r="G68" s="11"/>
      <c r="H68" s="11"/>
      <c r="I68" s="12"/>
      <c r="J68" s="11"/>
      <c r="K68" s="11"/>
      <c r="L68" s="11"/>
      <c r="M68" s="11"/>
      <c r="N68" s="11"/>
      <c r="O68" s="13"/>
      <c r="P68" s="14"/>
      <c r="Q68" s="14"/>
      <c r="R68" s="14"/>
      <c r="S68" s="14"/>
      <c r="T68" s="14"/>
      <c r="U68" s="14"/>
      <c r="V68" s="65"/>
      <c r="W68" s="66"/>
      <c r="X68" s="15"/>
      <c r="Y68" s="16"/>
      <c r="Z68" s="38"/>
      <c r="AA68" s="82"/>
      <c r="AB68" s="82"/>
    </row>
    <row r="69" spans="1:30" collapsed="1">
      <c r="A69" s="95">
        <v>45614</v>
      </c>
      <c r="B69" s="11"/>
      <c r="C69" s="11">
        <v>895</v>
      </c>
      <c r="D69" s="150" t="str">
        <f>VLOOKUP(C69,每日行情!A:B,2,FALSE)</f>
        <v>富邦未來車</v>
      </c>
      <c r="E69" s="11">
        <v>160</v>
      </c>
      <c r="F69" s="11">
        <v>31.12</v>
      </c>
      <c r="G69" s="180">
        <f t="shared" ref="G69" si="92">E69*F69</f>
        <v>4979.2</v>
      </c>
      <c r="H69" s="11">
        <v>1</v>
      </c>
      <c r="I69" s="99"/>
      <c r="J69" s="16"/>
      <c r="K69" s="11">
        <f t="shared" ref="K69:K102" si="93">E69*J69</f>
        <v>0</v>
      </c>
      <c r="L69" s="11">
        <f t="shared" ref="L69:L102" si="94">ROUND(J69*E69*0.1425%,0)</f>
        <v>0</v>
      </c>
      <c r="M69" s="11">
        <f t="shared" ref="M69:M102" si="95">ROUND(J69*E69*0.3%,0)</f>
        <v>0</v>
      </c>
      <c r="N69" s="11"/>
      <c r="O69" s="13">
        <f t="shared" ref="O69:O102" si="96">IF(I69="",E69*Y69,0)</f>
        <v>8128</v>
      </c>
      <c r="P69" s="14">
        <f t="shared" ref="P69:P71" si="97">IF(I69="",R69-H69,(K69-H69-SUM(L69:N69)+R69-S69-T69)-G69)+(ROUND(R69*V69,0)-ROUND(R69*(1+V69),0)*W69)</f>
        <v>-1</v>
      </c>
      <c r="Q69" s="14">
        <f t="shared" ref="Q69:Q71" si="98">IF(I69="",(O69-G69-(O69*0.1425%*0.65)-(O69*0.3%)-S69-T69),0)</f>
        <v>3116.88744</v>
      </c>
      <c r="R69" s="14"/>
      <c r="S69" s="14"/>
      <c r="T69" s="14"/>
      <c r="U69" s="65">
        <f t="shared" ref="U69:U102" si="99">(V69*50%)/(1+50%*V69)</f>
        <v>0</v>
      </c>
      <c r="V69" s="65"/>
      <c r="W69" s="66">
        <v>0.11</v>
      </c>
      <c r="X69" s="15">
        <f t="shared" ref="X69:X102" si="100">(P69+Q69)/G69</f>
        <v>0.62578073586118255</v>
      </c>
      <c r="Y69" s="16">
        <f>VLOOKUP(C69,每日行情!A:D,4,FALSE)</f>
        <v>50.8</v>
      </c>
      <c r="Z69" s="38">
        <f>VLOOKUP(C69,每日行情!A:E,5,FALSE)</f>
        <v>0.35</v>
      </c>
      <c r="AA69" s="82">
        <f t="shared" ref="AA69:AA102" ca="1" si="101">IF(I69="",((TODAY()-A69)*G69)/365.24,((I69-A69)*G69)/365.24)</f>
        <v>9501.9778775599607</v>
      </c>
      <c r="AB69" s="82" t="s">
        <v>3801</v>
      </c>
    </row>
    <row r="70" spans="1:30" hidden="1" outlineLevel="1">
      <c r="A70" s="95">
        <v>45642</v>
      </c>
      <c r="B70" s="11"/>
      <c r="C70" s="11">
        <v>895</v>
      </c>
      <c r="D70" s="150" t="str">
        <f>VLOOKUP(C70,每日行情!A:B,2,FALSE)</f>
        <v>富邦未來車</v>
      </c>
      <c r="E70" s="11">
        <v>154</v>
      </c>
      <c r="F70" s="11">
        <v>32.369999999999997</v>
      </c>
      <c r="G70" s="180">
        <v>4984</v>
      </c>
      <c r="H70" s="11">
        <v>1</v>
      </c>
      <c r="I70" s="99"/>
      <c r="J70" s="16"/>
      <c r="K70" s="11">
        <f t="shared" si="93"/>
        <v>0</v>
      </c>
      <c r="L70" s="11">
        <f t="shared" si="94"/>
        <v>0</v>
      </c>
      <c r="M70" s="11">
        <f t="shared" si="95"/>
        <v>0</v>
      </c>
      <c r="N70" s="11"/>
      <c r="O70" s="13">
        <f t="shared" si="96"/>
        <v>7823.2</v>
      </c>
      <c r="P70" s="14">
        <f t="shared" si="97"/>
        <v>-1</v>
      </c>
      <c r="Q70" s="14">
        <f t="shared" si="98"/>
        <v>2808.4841609999999</v>
      </c>
      <c r="R70" s="14"/>
      <c r="S70" s="14"/>
      <c r="T70" s="14"/>
      <c r="U70" s="65">
        <f t="shared" si="99"/>
        <v>0</v>
      </c>
      <c r="V70" s="65"/>
      <c r="W70" s="66">
        <v>0.11</v>
      </c>
      <c r="X70" s="15">
        <f t="shared" si="100"/>
        <v>0.56329939024879616</v>
      </c>
      <c r="Y70" s="16">
        <f>VLOOKUP(C70,每日行情!A:D,4,FALSE)</f>
        <v>50.8</v>
      </c>
      <c r="Z70" s="38">
        <f>VLOOKUP(C70,每日行情!A:E,5,FALSE)</f>
        <v>0.35</v>
      </c>
      <c r="AA70" s="82">
        <f t="shared" ca="1" si="101"/>
        <v>9129.0548680319789</v>
      </c>
      <c r="AB70" s="82" t="s">
        <v>3801</v>
      </c>
    </row>
    <row r="71" spans="1:30" hidden="1" outlineLevel="1">
      <c r="A71" s="95">
        <v>45673</v>
      </c>
      <c r="B71" s="11"/>
      <c r="C71" s="11">
        <v>895</v>
      </c>
      <c r="D71" s="150" t="str">
        <f>VLOOKUP(C71,每日行情!A:B,2,FALSE)</f>
        <v>富邦未來車</v>
      </c>
      <c r="E71" s="11">
        <v>155</v>
      </c>
      <c r="F71" s="11">
        <v>32.200000000000003</v>
      </c>
      <c r="G71" s="180">
        <v>4991</v>
      </c>
      <c r="H71" s="11">
        <v>1</v>
      </c>
      <c r="I71" s="99"/>
      <c r="J71" s="16"/>
      <c r="K71" s="11">
        <f t="shared" si="93"/>
        <v>0</v>
      </c>
      <c r="L71" s="11">
        <f t="shared" si="94"/>
        <v>0</v>
      </c>
      <c r="M71" s="11">
        <f t="shared" si="95"/>
        <v>0</v>
      </c>
      <c r="N71" s="11"/>
      <c r="O71" s="13">
        <f t="shared" si="96"/>
        <v>7874</v>
      </c>
      <c r="P71" s="14">
        <f t="shared" si="97"/>
        <v>-1</v>
      </c>
      <c r="Q71" s="14">
        <f t="shared" si="98"/>
        <v>2852.0847075000001</v>
      </c>
      <c r="R71" s="14"/>
      <c r="S71" s="14"/>
      <c r="T71" s="14"/>
      <c r="U71" s="65">
        <f t="shared" si="99"/>
        <v>0</v>
      </c>
      <c r="V71" s="65"/>
      <c r="W71" s="66">
        <v>0.11</v>
      </c>
      <c r="X71" s="15">
        <f t="shared" si="100"/>
        <v>0.57124518282909242</v>
      </c>
      <c r="Y71" s="16">
        <f>VLOOKUP(C71,每日行情!A:D,4,FALSE)</f>
        <v>50.8</v>
      </c>
      <c r="Z71" s="38">
        <f>VLOOKUP(C71,每日行情!A:E,5,FALSE)</f>
        <v>0.35</v>
      </c>
      <c r="AA71" s="82">
        <f t="shared" ca="1" si="101"/>
        <v>8718.2619647355168</v>
      </c>
      <c r="AB71" s="82" t="s">
        <v>3801</v>
      </c>
    </row>
    <row r="72" spans="1:30" hidden="1" outlineLevel="1">
      <c r="A72" s="95">
        <v>45705</v>
      </c>
      <c r="B72" s="11"/>
      <c r="C72" s="11">
        <v>895</v>
      </c>
      <c r="D72" s="150" t="str">
        <f>VLOOKUP(C72,每日行情!A:B,2,FALSE)</f>
        <v>富邦未來車</v>
      </c>
      <c r="E72" s="11">
        <v>157</v>
      </c>
      <c r="F72" s="11">
        <v>31.68</v>
      </c>
      <c r="G72" s="180">
        <v>4973</v>
      </c>
      <c r="H72" s="11">
        <v>1</v>
      </c>
      <c r="I72" s="99"/>
      <c r="J72" s="16"/>
      <c r="K72" s="11">
        <f>E72*J72</f>
        <v>0</v>
      </c>
      <c r="L72" s="11">
        <f t="shared" si="94"/>
        <v>0</v>
      </c>
      <c r="M72" s="11">
        <f t="shared" si="95"/>
        <v>0</v>
      </c>
      <c r="N72" s="11"/>
      <c r="O72" s="13">
        <f>IF(I72="",E72*Y72,0)</f>
        <v>7975.5999999999995</v>
      </c>
      <c r="P72" s="14">
        <f>IF(I72="",R72-H72,(K72-H72-SUM(L72:N72)+R72-S72-T72)-G72)+(ROUND(R72*V72,0)-ROUND(R72*(1+V72),0)*W72)</f>
        <v>-1</v>
      </c>
      <c r="Q72" s="14">
        <f>IF(I72="",(O72-G72-(O72*0.1425%*0.65)-(O72*0.3%)-S72-T72),0)</f>
        <v>2971.2858004999994</v>
      </c>
      <c r="R72" s="14"/>
      <c r="S72" s="14"/>
      <c r="T72" s="14"/>
      <c r="U72" s="65">
        <f>(V72*50%)/(1+50%*V72)</f>
        <v>0</v>
      </c>
      <c r="V72" s="65"/>
      <c r="W72" s="66">
        <v>0.11</v>
      </c>
      <c r="X72" s="15">
        <f>(P72+Q72)/G72</f>
        <v>0.59728248552181773</v>
      </c>
      <c r="Y72" s="16">
        <f>VLOOKUP(C72,每日行情!A:D,4,FALSE)</f>
        <v>50.8</v>
      </c>
      <c r="Z72" s="38">
        <f>VLOOKUP(C72,每日行情!A:E,5,FALSE)</f>
        <v>0.35</v>
      </c>
      <c r="AA72" s="82">
        <f ca="1">IF(I72="",((TODAY()-A72)*G72)/365.24,((I72-A72)*G72)/365.24)</f>
        <v>8251.1170737049615</v>
      </c>
      <c r="AB72" s="82" t="s">
        <v>3801</v>
      </c>
    </row>
    <row r="73" spans="1:30" hidden="1" outlineLevel="1">
      <c r="A73" s="95">
        <v>45733</v>
      </c>
      <c r="B73" s="11"/>
      <c r="C73" s="11">
        <v>895</v>
      </c>
      <c r="D73" s="150" t="str">
        <f>VLOOKUP(C73,每日行情!A:B,2,FALSE)</f>
        <v>富邦未來車</v>
      </c>
      <c r="E73" s="11">
        <v>176</v>
      </c>
      <c r="F73" s="11">
        <v>28.3</v>
      </c>
      <c r="G73" s="180">
        <v>4980</v>
      </c>
      <c r="H73" s="11">
        <v>1</v>
      </c>
      <c r="I73" s="99"/>
      <c r="J73" s="16"/>
      <c r="K73" s="11">
        <f>E73*J73</f>
        <v>0</v>
      </c>
      <c r="L73" s="11">
        <f t="shared" si="94"/>
        <v>0</v>
      </c>
      <c r="M73" s="11">
        <f t="shared" si="95"/>
        <v>0</v>
      </c>
      <c r="N73" s="11"/>
      <c r="O73" s="13">
        <f>IF(I73="",E73*Y73,0)</f>
        <v>8940.7999999999993</v>
      </c>
      <c r="P73" s="14">
        <f>IF(I73="",R73-H73,(K73-H73-SUM(L73:N73)+R73-S73-T73)-G73)+(ROUND(R73*V73,0)-ROUND(R73*(1+V73),0)*W73)</f>
        <v>-1</v>
      </c>
      <c r="Q73" s="14">
        <f>IF(I73="",(O73-G73-(O73*0.1425%*0.65)-(O73*0.3%)-S73-T73),0)</f>
        <v>3925.6961839999994</v>
      </c>
      <c r="R73" s="14"/>
      <c r="S73" s="14"/>
      <c r="T73" s="14"/>
      <c r="U73" s="65">
        <f>(V73*50%)/(1+50%*V73)</f>
        <v>0</v>
      </c>
      <c r="V73" s="65"/>
      <c r="W73" s="66">
        <v>0.11</v>
      </c>
      <c r="X73" s="15">
        <f>(P73+Q73)/G73</f>
        <v>0.78809160321285132</v>
      </c>
      <c r="Y73" s="16">
        <f>VLOOKUP(C73,每日行情!A:D,4,FALSE)</f>
        <v>50.8</v>
      </c>
      <c r="Z73" s="38">
        <f>VLOOKUP(C73,每日行情!A:E,5,FALSE)</f>
        <v>0.35</v>
      </c>
      <c r="AA73" s="82">
        <f ca="1">IF(I73="",((TODAY()-A73)*G73)/365.24,((I73-A73)*G73)/365.24)</f>
        <v>7880.9549885007118</v>
      </c>
      <c r="AB73" s="82" t="s">
        <v>3801</v>
      </c>
    </row>
    <row r="74" spans="1:30" hidden="1" outlineLevel="1">
      <c r="A74" s="95">
        <v>45763</v>
      </c>
      <c r="B74" s="11"/>
      <c r="C74" s="11">
        <v>895</v>
      </c>
      <c r="D74" s="150" t="str">
        <f>VLOOKUP(C74,每日行情!A:B,2,FALSE)</f>
        <v>富邦未來車</v>
      </c>
      <c r="E74" s="11">
        <v>193</v>
      </c>
      <c r="F74" s="11">
        <v>25.84</v>
      </c>
      <c r="G74" s="180">
        <v>4987</v>
      </c>
      <c r="H74" s="11">
        <v>1</v>
      </c>
      <c r="I74" s="99"/>
      <c r="J74" s="16"/>
      <c r="K74" s="11">
        <f t="shared" si="93"/>
        <v>0</v>
      </c>
      <c r="L74" s="11">
        <f t="shared" si="94"/>
        <v>0</v>
      </c>
      <c r="M74" s="11">
        <f t="shared" si="95"/>
        <v>0</v>
      </c>
      <c r="N74" s="11"/>
      <c r="O74" s="13">
        <f t="shared" si="96"/>
        <v>9804.4</v>
      </c>
      <c r="P74" s="14">
        <f t="shared" ref="P74:P75" si="102">IF(I74="",R74-H74,(K74-H74-SUM(L74:N74)+R74-S74-T74)-G74)+(ROUND(R74*V74,0)-ROUND(R74*(1+V74),0)*W74)</f>
        <v>-1</v>
      </c>
      <c r="Q74" s="14">
        <f t="shared" ref="Q74:Q102" si="103">IF(I74="",(O74-G74-(O74*0.1425%*0.65)-(O74*0.3%)-S74-T74),0)</f>
        <v>4778.9054744999994</v>
      </c>
      <c r="R74" s="14"/>
      <c r="S74" s="14"/>
      <c r="T74" s="14"/>
      <c r="U74" s="65">
        <f t="shared" si="99"/>
        <v>0</v>
      </c>
      <c r="V74" s="65"/>
      <c r="W74" s="66">
        <v>0.11</v>
      </c>
      <c r="X74" s="15">
        <f t="shared" si="100"/>
        <v>0.9580720823140163</v>
      </c>
      <c r="Y74" s="16">
        <f>VLOOKUP(C74,每日行情!A:D,4,FALSE)</f>
        <v>50.8</v>
      </c>
      <c r="Z74" s="38">
        <f>VLOOKUP(C74,每日行情!A:E,5,FALSE)</f>
        <v>0.35</v>
      </c>
      <c r="AA74" s="82">
        <f t="shared" ca="1" si="101"/>
        <v>7482.4115649983569</v>
      </c>
      <c r="AB74" s="82" t="s">
        <v>3801</v>
      </c>
    </row>
    <row r="75" spans="1:30" hidden="1" outlineLevel="1">
      <c r="A75" s="95">
        <v>45793</v>
      </c>
      <c r="B75" s="11"/>
      <c r="C75" s="11">
        <v>895</v>
      </c>
      <c r="D75" s="150" t="str">
        <f>VLOOKUP(C75,每日行情!A:B,2,FALSE)</f>
        <v>富邦未來車</v>
      </c>
      <c r="E75" s="11">
        <v>171</v>
      </c>
      <c r="F75" s="11">
        <v>29.12</v>
      </c>
      <c r="G75" s="180">
        <v>4979</v>
      </c>
      <c r="H75" s="11">
        <v>1</v>
      </c>
      <c r="I75" s="99"/>
      <c r="J75" s="16"/>
      <c r="K75" s="11">
        <f t="shared" si="93"/>
        <v>0</v>
      </c>
      <c r="L75" s="11">
        <f t="shared" si="94"/>
        <v>0</v>
      </c>
      <c r="M75" s="11">
        <f t="shared" si="95"/>
        <v>0</v>
      </c>
      <c r="N75" s="11"/>
      <c r="O75" s="13">
        <f t="shared" si="96"/>
        <v>8686.7999999999993</v>
      </c>
      <c r="P75" s="14">
        <f t="shared" si="102"/>
        <v>-1</v>
      </c>
      <c r="Q75" s="14">
        <f t="shared" si="103"/>
        <v>3673.6934514999994</v>
      </c>
      <c r="R75" s="14"/>
      <c r="S75" s="14"/>
      <c r="T75" s="14"/>
      <c r="U75" s="65">
        <f t="shared" si="99"/>
        <v>0</v>
      </c>
      <c r="V75" s="65"/>
      <c r="W75" s="66">
        <v>0.11</v>
      </c>
      <c r="X75" s="15">
        <f t="shared" si="100"/>
        <v>0.73763676471178941</v>
      </c>
      <c r="Y75" s="16">
        <f>VLOOKUP(C75,每日行情!A:D,4,FALSE)</f>
        <v>50.8</v>
      </c>
      <c r="Z75" s="38">
        <f>VLOOKUP(C75,每日行情!A:E,5,FALSE)</f>
        <v>0.35</v>
      </c>
      <c r="AA75" s="82">
        <f t="shared" ca="1" si="101"/>
        <v>7061.4445296243566</v>
      </c>
      <c r="AB75" s="82" t="s">
        <v>3801</v>
      </c>
    </row>
    <row r="76" spans="1:30" hidden="1" outlineLevel="1">
      <c r="A76" s="95">
        <v>45824</v>
      </c>
      <c r="B76" s="11"/>
      <c r="C76" s="11">
        <v>895</v>
      </c>
      <c r="D76" s="150" t="str">
        <f>VLOOKUP(C76,每日行情!A:B,2,FALSE)</f>
        <v>富邦未來車</v>
      </c>
      <c r="E76" s="11">
        <v>172</v>
      </c>
      <c r="F76" s="11">
        <v>29</v>
      </c>
      <c r="G76" s="180">
        <v>4988</v>
      </c>
      <c r="H76" s="11">
        <v>1</v>
      </c>
      <c r="I76" s="99"/>
      <c r="J76" s="16"/>
      <c r="K76" s="11">
        <f t="shared" si="93"/>
        <v>0</v>
      </c>
      <c r="L76" s="11">
        <f t="shared" si="94"/>
        <v>0</v>
      </c>
      <c r="M76" s="11">
        <f t="shared" si="95"/>
        <v>0</v>
      </c>
      <c r="N76" s="11"/>
      <c r="O76" s="13">
        <f t="shared" si="96"/>
        <v>8737.6</v>
      </c>
      <c r="P76" s="14">
        <f t="shared" ref="P76:P102" si="104">IF(I76="",R76-H76,(K76-H76-SUM(L76:N76)+R76-S76-T76)-G76)+(ROUND(R76*V76,0)-ROUND(R76*(1+V76),0)*W76)</f>
        <v>-1</v>
      </c>
      <c r="Q76" s="14">
        <f t="shared" si="103"/>
        <v>3715.2939980000006</v>
      </c>
      <c r="R76" s="14"/>
      <c r="S76" s="14"/>
      <c r="T76" s="14"/>
      <c r="U76" s="65">
        <f t="shared" si="99"/>
        <v>0</v>
      </c>
      <c r="V76" s="65"/>
      <c r="W76" s="66">
        <v>0.11</v>
      </c>
      <c r="X76" s="15">
        <f t="shared" si="100"/>
        <v>0.74464594987971144</v>
      </c>
      <c r="Y76" s="16">
        <f>VLOOKUP(C76,每日行情!A:D,4,FALSE)</f>
        <v>50.8</v>
      </c>
      <c r="Z76" s="38">
        <f>VLOOKUP(C76,每日行情!A:E,5,FALSE)</f>
        <v>0.35</v>
      </c>
      <c r="AA76" s="82">
        <f t="shared" ca="1" si="101"/>
        <v>6650.8487569817107</v>
      </c>
      <c r="AB76" s="82" t="s">
        <v>3801</v>
      </c>
    </row>
    <row r="77" spans="1:30" hidden="1" outlineLevel="1">
      <c r="A77" s="95">
        <v>45854</v>
      </c>
      <c r="B77" s="11"/>
      <c r="C77" s="11">
        <v>895</v>
      </c>
      <c r="D77" s="150" t="str">
        <f>VLOOKUP(C77,每日行情!A:B,2,FALSE)</f>
        <v>富邦未來車</v>
      </c>
      <c r="E77" s="11">
        <v>160</v>
      </c>
      <c r="F77" s="11">
        <v>31.14</v>
      </c>
      <c r="G77" s="180">
        <v>4982</v>
      </c>
      <c r="H77" s="11">
        <v>1</v>
      </c>
      <c r="I77" s="99"/>
      <c r="J77" s="16"/>
      <c r="K77" s="11">
        <f t="shared" si="93"/>
        <v>0</v>
      </c>
      <c r="L77" s="11">
        <f t="shared" si="94"/>
        <v>0</v>
      </c>
      <c r="M77" s="11">
        <f t="shared" si="95"/>
        <v>0</v>
      </c>
      <c r="N77" s="11"/>
      <c r="O77" s="13">
        <f t="shared" si="96"/>
        <v>8128</v>
      </c>
      <c r="P77" s="14">
        <f t="shared" si="104"/>
        <v>-1</v>
      </c>
      <c r="Q77" s="14">
        <f t="shared" si="103"/>
        <v>3114.0874399999998</v>
      </c>
      <c r="R77" s="14"/>
      <c r="S77" s="14"/>
      <c r="T77" s="14"/>
      <c r="U77" s="65">
        <f t="shared" si="99"/>
        <v>0</v>
      </c>
      <c r="V77" s="65"/>
      <c r="W77" s="66">
        <v>0.11</v>
      </c>
      <c r="X77" s="15">
        <f t="shared" si="100"/>
        <v>0.62486700923323957</v>
      </c>
      <c r="Y77" s="16">
        <f>VLOOKUP(C77,每日行情!A:D,4,FALSE)</f>
        <v>50.8</v>
      </c>
      <c r="Z77" s="38">
        <f>VLOOKUP(C77,每日行情!A:E,5,FALSE)</f>
        <v>0.35</v>
      </c>
      <c r="AA77" s="82">
        <f t="shared" ca="1" si="101"/>
        <v>6233.6381557332161</v>
      </c>
      <c r="AB77" s="82" t="s">
        <v>3801</v>
      </c>
    </row>
    <row r="78" spans="1:30" hidden="1" outlineLevel="1">
      <c r="A78" s="95">
        <v>45887</v>
      </c>
      <c r="B78" s="11"/>
      <c r="C78" s="11">
        <v>895</v>
      </c>
      <c r="D78" s="150" t="str">
        <f>VLOOKUP(C78,每日行情!A:B,2,FALSE)</f>
        <v>富邦未來車</v>
      </c>
      <c r="E78" s="11">
        <v>150</v>
      </c>
      <c r="F78" s="11">
        <v>33.15</v>
      </c>
      <c r="G78" s="180">
        <v>4972</v>
      </c>
      <c r="H78" s="11">
        <v>1</v>
      </c>
      <c r="I78" s="99"/>
      <c r="J78" s="16"/>
      <c r="K78" s="11">
        <f t="shared" si="93"/>
        <v>0</v>
      </c>
      <c r="L78" s="11">
        <f t="shared" si="94"/>
        <v>0</v>
      </c>
      <c r="M78" s="11">
        <f t="shared" si="95"/>
        <v>0</v>
      </c>
      <c r="N78" s="11"/>
      <c r="O78" s="13">
        <f t="shared" si="96"/>
        <v>7620</v>
      </c>
      <c r="P78" s="14">
        <f t="shared" si="104"/>
        <v>-1</v>
      </c>
      <c r="Q78" s="14">
        <f t="shared" si="103"/>
        <v>2618.0819750000001</v>
      </c>
      <c r="R78" s="14"/>
      <c r="S78" s="14"/>
      <c r="T78" s="14"/>
      <c r="U78" s="65">
        <f t="shared" si="99"/>
        <v>0</v>
      </c>
      <c r="V78" s="65"/>
      <c r="W78" s="66">
        <v>0.11</v>
      </c>
      <c r="X78" s="15">
        <f t="shared" si="100"/>
        <v>0.52636403358809336</v>
      </c>
      <c r="Y78" s="16">
        <f>VLOOKUP(C78,每日行情!A:D,4,FALSE)</f>
        <v>50.8</v>
      </c>
      <c r="Z78" s="38">
        <f>VLOOKUP(C78,每日行情!A:E,5,FALSE)</f>
        <v>0.35</v>
      </c>
      <c r="AA78" s="82">
        <f t="shared" ca="1" si="101"/>
        <v>5771.8979301281352</v>
      </c>
      <c r="AB78" s="82" t="s">
        <v>3801</v>
      </c>
    </row>
    <row r="79" spans="1:30" hidden="1" outlineLevel="1">
      <c r="A79" s="95">
        <v>45916</v>
      </c>
      <c r="B79" s="11"/>
      <c r="C79" s="11">
        <v>895</v>
      </c>
      <c r="D79" s="150" t="str">
        <f>VLOOKUP(C79,每日行情!A:B,2,FALSE)</f>
        <v>富邦未來車</v>
      </c>
      <c r="E79" s="11">
        <v>144</v>
      </c>
      <c r="F79" s="11">
        <v>34.64</v>
      </c>
      <c r="G79" s="180">
        <v>4988</v>
      </c>
      <c r="H79" s="11">
        <v>1</v>
      </c>
      <c r="I79" s="99"/>
      <c r="J79" s="16"/>
      <c r="K79" s="11">
        <f t="shared" si="93"/>
        <v>0</v>
      </c>
      <c r="L79" s="11">
        <f t="shared" si="94"/>
        <v>0</v>
      </c>
      <c r="M79" s="11">
        <f t="shared" si="95"/>
        <v>0</v>
      </c>
      <c r="N79" s="11"/>
      <c r="O79" s="13">
        <f t="shared" si="96"/>
        <v>7315.2</v>
      </c>
      <c r="P79" s="14">
        <f t="shared" si="104"/>
        <v>-1</v>
      </c>
      <c r="Q79" s="14">
        <f t="shared" si="103"/>
        <v>2298.4786959999997</v>
      </c>
      <c r="R79" s="14"/>
      <c r="S79" s="14"/>
      <c r="T79" s="14"/>
      <c r="U79" s="65">
        <f t="shared" si="99"/>
        <v>0</v>
      </c>
      <c r="V79" s="65"/>
      <c r="W79" s="66">
        <v>0.11</v>
      </c>
      <c r="X79" s="15">
        <f t="shared" si="100"/>
        <v>0.46060118203688849</v>
      </c>
      <c r="Y79" s="16">
        <f>VLOOKUP(C79,每日行情!A:D,4,FALSE)</f>
        <v>50.8</v>
      </c>
      <c r="Z79" s="38">
        <f>VLOOKUP(C79,每日行情!A:E,5,FALSE)</f>
        <v>0.35</v>
      </c>
      <c r="AA79" s="82">
        <f t="shared" ca="1" si="101"/>
        <v>5394.4255831781838</v>
      </c>
      <c r="AB79" s="82" t="s">
        <v>3801</v>
      </c>
    </row>
    <row r="80" spans="1:30" hidden="1" outlineLevel="1">
      <c r="A80" s="95">
        <v>45946</v>
      </c>
      <c r="B80" s="11"/>
      <c r="C80" s="11">
        <v>895</v>
      </c>
      <c r="D80" s="150" t="str">
        <f>VLOOKUP(C80,每日行情!A:B,2,FALSE)</f>
        <v>富邦未來車</v>
      </c>
      <c r="E80" s="11">
        <v>133</v>
      </c>
      <c r="F80" s="11">
        <v>37.43</v>
      </c>
      <c r="G80" s="180">
        <v>4978</v>
      </c>
      <c r="H80" s="11">
        <v>1</v>
      </c>
      <c r="I80" s="99"/>
      <c r="J80" s="16"/>
      <c r="K80" s="11">
        <f t="shared" si="93"/>
        <v>0</v>
      </c>
      <c r="L80" s="11">
        <f t="shared" si="94"/>
        <v>0</v>
      </c>
      <c r="M80" s="11">
        <f t="shared" si="95"/>
        <v>0</v>
      </c>
      <c r="N80" s="11"/>
      <c r="O80" s="13">
        <f t="shared" si="96"/>
        <v>6756.4</v>
      </c>
      <c r="P80" s="14">
        <f t="shared" si="104"/>
        <v>-1</v>
      </c>
      <c r="Q80" s="14">
        <f t="shared" si="103"/>
        <v>1751.8726844999997</v>
      </c>
      <c r="R80" s="14"/>
      <c r="S80" s="14"/>
      <c r="T80" s="14"/>
      <c r="U80" s="65">
        <f t="shared" si="99"/>
        <v>0</v>
      </c>
      <c r="V80" s="65"/>
      <c r="W80" s="66">
        <v>0.11</v>
      </c>
      <c r="X80" s="15">
        <f t="shared" si="100"/>
        <v>0.35172211420249089</v>
      </c>
      <c r="Y80" s="16">
        <f>VLOOKUP(C80,每日行情!A:D,4,FALSE)</f>
        <v>50.8</v>
      </c>
      <c r="Z80" s="38">
        <f>VLOOKUP(C80,每日行情!A:E,5,FALSE)</f>
        <v>0.35</v>
      </c>
      <c r="AA80" s="82">
        <f t="shared" ca="1" si="101"/>
        <v>4974.728945351002</v>
      </c>
      <c r="AB80" s="82" t="s">
        <v>3801</v>
      </c>
    </row>
    <row r="81" spans="1:30" hidden="1" outlineLevel="1">
      <c r="A81" s="456">
        <v>45978</v>
      </c>
      <c r="B81" s="11"/>
      <c r="C81" s="11">
        <v>895</v>
      </c>
      <c r="D81" s="150" t="str">
        <f>VLOOKUP(C81,每日行情!A:B,2,FALSE)</f>
        <v>富邦未來車</v>
      </c>
      <c r="E81" s="11">
        <v>131</v>
      </c>
      <c r="F81" s="11">
        <v>38.04</v>
      </c>
      <c r="G81" s="180">
        <v>4983</v>
      </c>
      <c r="H81" s="11">
        <v>1</v>
      </c>
      <c r="I81" s="99"/>
      <c r="J81" s="16"/>
      <c r="K81" s="11">
        <f t="shared" si="93"/>
        <v>0</v>
      </c>
      <c r="L81" s="11">
        <f t="shared" si="94"/>
        <v>0</v>
      </c>
      <c r="M81" s="11">
        <f t="shared" si="95"/>
        <v>0</v>
      </c>
      <c r="N81" s="11"/>
      <c r="O81" s="13">
        <f t="shared" si="96"/>
        <v>6654.7999999999993</v>
      </c>
      <c r="P81" s="14">
        <f t="shared" si="104"/>
        <v>-1</v>
      </c>
      <c r="Q81" s="14">
        <f t="shared" si="103"/>
        <v>1645.6715914999993</v>
      </c>
      <c r="R81" s="14"/>
      <c r="S81" s="14"/>
      <c r="T81" s="14"/>
      <c r="U81" s="65">
        <f t="shared" si="99"/>
        <v>0</v>
      </c>
      <c r="V81" s="65"/>
      <c r="W81" s="66">
        <v>0.11</v>
      </c>
      <c r="X81" s="15">
        <f t="shared" si="100"/>
        <v>0.33005651043548051</v>
      </c>
      <c r="Y81" s="16">
        <f>VLOOKUP(C81,每日行情!A:D,4,FALSE)</f>
        <v>50.8</v>
      </c>
      <c r="Z81" s="38">
        <f>VLOOKUP(C81,每日行情!A:E,5,FALSE)</f>
        <v>0.35</v>
      </c>
      <c r="AA81" s="82">
        <f t="shared" ca="1" si="101"/>
        <v>4543.146971854123</v>
      </c>
      <c r="AB81" s="82" t="s">
        <v>3801</v>
      </c>
    </row>
    <row r="82" spans="1:30" hidden="1" outlineLevel="1">
      <c r="A82" s="456">
        <v>46007</v>
      </c>
      <c r="B82" s="11"/>
      <c r="C82" s="11">
        <v>895</v>
      </c>
      <c r="D82" s="150" t="str">
        <f>VLOOKUP(C82,每日行情!A:B,2,FALSE)</f>
        <v>富邦未來車</v>
      </c>
      <c r="E82" s="11">
        <v>130</v>
      </c>
      <c r="F82" s="11">
        <v>38.32</v>
      </c>
      <c r="G82" s="180">
        <v>4981</v>
      </c>
      <c r="H82" s="11">
        <v>1</v>
      </c>
      <c r="I82" s="99"/>
      <c r="J82" s="16"/>
      <c r="K82" s="11">
        <f t="shared" si="93"/>
        <v>0</v>
      </c>
      <c r="L82" s="11">
        <f t="shared" si="94"/>
        <v>0</v>
      </c>
      <c r="M82" s="11">
        <f t="shared" si="95"/>
        <v>0</v>
      </c>
      <c r="N82" s="11"/>
      <c r="O82" s="13">
        <f t="shared" si="96"/>
        <v>6604</v>
      </c>
      <c r="P82" s="14">
        <f t="shared" si="104"/>
        <v>-1</v>
      </c>
      <c r="Q82" s="14">
        <f t="shared" si="103"/>
        <v>1597.0710450000001</v>
      </c>
      <c r="R82" s="14"/>
      <c r="S82" s="14"/>
      <c r="T82" s="14"/>
      <c r="U82" s="65">
        <f t="shared" si="99"/>
        <v>0</v>
      </c>
      <c r="V82" s="65"/>
      <c r="W82" s="66">
        <v>0.11</v>
      </c>
      <c r="X82" s="15">
        <f t="shared" si="100"/>
        <v>0.32043185003011448</v>
      </c>
      <c r="Y82" s="16">
        <f>VLOOKUP(C82,每日行情!A:D,4,FALSE)</f>
        <v>50.8</v>
      </c>
      <c r="Z82" s="38">
        <f>VLOOKUP(C82,每日行情!A:E,5,FALSE)</f>
        <v>0.35</v>
      </c>
      <c r="AA82" s="82">
        <f t="shared" ca="1" si="101"/>
        <v>4145.8328770123753</v>
      </c>
      <c r="AB82" s="82" t="s">
        <v>3801</v>
      </c>
    </row>
    <row r="83" spans="1:30" hidden="1" outlineLevel="1">
      <c r="A83" s="99">
        <v>46038</v>
      </c>
      <c r="B83" s="11"/>
      <c r="C83" s="11">
        <v>895</v>
      </c>
      <c r="D83" s="150" t="str">
        <f>VLOOKUP(C83,每日行情!A:B,2,FALSE)</f>
        <v>富邦未來車</v>
      </c>
      <c r="E83" s="11">
        <v>122</v>
      </c>
      <c r="F83" s="11">
        <v>40.86</v>
      </c>
      <c r="G83" s="180">
        <v>4984</v>
      </c>
      <c r="H83" s="11">
        <v>1</v>
      </c>
      <c r="I83" s="99"/>
      <c r="J83" s="16"/>
      <c r="K83" s="11">
        <f t="shared" si="93"/>
        <v>0</v>
      </c>
      <c r="L83" s="11">
        <f t="shared" si="94"/>
        <v>0</v>
      </c>
      <c r="M83" s="11">
        <f t="shared" si="95"/>
        <v>0</v>
      </c>
      <c r="N83" s="11"/>
      <c r="O83" s="13">
        <f t="shared" si="96"/>
        <v>6197.5999999999995</v>
      </c>
      <c r="P83" s="14">
        <f t="shared" si="104"/>
        <v>-1</v>
      </c>
      <c r="Q83" s="14">
        <f t="shared" si="103"/>
        <v>1189.2666729999996</v>
      </c>
      <c r="R83" s="14"/>
      <c r="S83" s="14"/>
      <c r="T83" s="14"/>
      <c r="U83" s="65">
        <f t="shared" si="99"/>
        <v>0</v>
      </c>
      <c r="V83" s="65"/>
      <c r="W83" s="66">
        <v>0.11</v>
      </c>
      <c r="X83" s="15">
        <f t="shared" si="100"/>
        <v>0.23841626665329047</v>
      </c>
      <c r="Y83" s="16">
        <f>VLOOKUP(C83,每日行情!A:D,4,FALSE)</f>
        <v>50.8</v>
      </c>
      <c r="Z83" s="38">
        <f>VLOOKUP(C83,每日行情!A:E,5,FALSE)</f>
        <v>0.35</v>
      </c>
      <c r="AA83" s="82">
        <f t="shared" ref="AA83:AA84" ca="1" si="105">IF(I83="",((TODAY()-A83)*G83)/365.24,((I83-A83)*G83)/365.24)</f>
        <v>3725.309385609462</v>
      </c>
      <c r="AB83" s="82" t="s">
        <v>3801</v>
      </c>
    </row>
    <row r="84" spans="1:30" hidden="1" outlineLevel="1">
      <c r="A84" s="99">
        <v>46076</v>
      </c>
      <c r="B84" s="11"/>
      <c r="C84" s="11">
        <v>895</v>
      </c>
      <c r="D84" s="150" t="str">
        <f>VLOOKUP(C84,每日行情!A:B,2,FALSE)</f>
        <v>富邦未來車</v>
      </c>
      <c r="E84" s="11">
        <v>119</v>
      </c>
      <c r="F84" s="11">
        <v>41.74</v>
      </c>
      <c r="G84" s="180">
        <v>4967</v>
      </c>
      <c r="H84" s="11">
        <v>1</v>
      </c>
      <c r="I84" s="99"/>
      <c r="J84" s="16"/>
      <c r="K84" s="11">
        <f t="shared" si="93"/>
        <v>0</v>
      </c>
      <c r="L84" s="11">
        <f t="shared" si="94"/>
        <v>0</v>
      </c>
      <c r="M84" s="11">
        <f t="shared" si="95"/>
        <v>0</v>
      </c>
      <c r="N84" s="11"/>
      <c r="O84" s="13">
        <f t="shared" si="96"/>
        <v>6045.2</v>
      </c>
      <c r="P84" s="14">
        <f t="shared" si="104"/>
        <v>-1</v>
      </c>
      <c r="Q84" s="14">
        <f t="shared" si="103"/>
        <v>1054.4650334999997</v>
      </c>
      <c r="R84" s="14"/>
      <c r="S84" s="14"/>
      <c r="T84" s="14"/>
      <c r="U84" s="65">
        <f t="shared" si="99"/>
        <v>0</v>
      </c>
      <c r="V84" s="65"/>
      <c r="W84" s="66">
        <v>0.11</v>
      </c>
      <c r="X84" s="15">
        <f t="shared" si="100"/>
        <v>0.21209281930742896</v>
      </c>
      <c r="Y84" s="16">
        <f>VLOOKUP(C84,每日行情!A:D,4,FALSE)</f>
        <v>50.8</v>
      </c>
      <c r="Z84" s="38">
        <f>VLOOKUP(C84,每日行情!A:E,5,FALSE)</f>
        <v>0.35</v>
      </c>
      <c r="AA84" s="82">
        <f t="shared" ca="1" si="105"/>
        <v>3195.8301390866277</v>
      </c>
      <c r="AB84" s="82" t="s">
        <v>3801</v>
      </c>
    </row>
    <row r="85" spans="1:30" hidden="1" outlineLevel="1">
      <c r="A85" s="99">
        <v>46097</v>
      </c>
      <c r="B85" s="11"/>
      <c r="C85" s="11">
        <v>895</v>
      </c>
      <c r="D85" s="150" t="str">
        <f>VLOOKUP(C85,每日行情!A:B,2,FALSE)</f>
        <v>富邦未來車</v>
      </c>
      <c r="E85" s="11">
        <v>125</v>
      </c>
      <c r="F85" s="11">
        <v>40</v>
      </c>
      <c r="G85" s="180">
        <v>5000</v>
      </c>
      <c r="H85" s="11">
        <v>1</v>
      </c>
      <c r="I85" s="99"/>
      <c r="J85" s="16"/>
      <c r="K85" s="11">
        <f t="shared" si="93"/>
        <v>0</v>
      </c>
      <c r="L85" s="11">
        <f t="shared" si="94"/>
        <v>0</v>
      </c>
      <c r="M85" s="11">
        <f t="shared" si="95"/>
        <v>0</v>
      </c>
      <c r="N85" s="11"/>
      <c r="O85" s="13">
        <f t="shared" si="96"/>
        <v>6350</v>
      </c>
      <c r="P85" s="14">
        <f t="shared" si="104"/>
        <v>-1</v>
      </c>
      <c r="Q85" s="14">
        <f t="shared" si="103"/>
        <v>1325.0683125</v>
      </c>
      <c r="R85" s="14"/>
      <c r="S85" s="14"/>
      <c r="T85" s="14"/>
      <c r="U85" s="65">
        <f t="shared" si="99"/>
        <v>0</v>
      </c>
      <c r="V85" s="65"/>
      <c r="W85" s="66">
        <v>0.11</v>
      </c>
      <c r="X85" s="15">
        <f t="shared" si="100"/>
        <v>0.26481366249999999</v>
      </c>
      <c r="Y85" s="16">
        <f>VLOOKUP(C85,每日行情!A:D,4,FALSE)</f>
        <v>50.8</v>
      </c>
      <c r="Z85" s="38">
        <f>VLOOKUP(C85,每日行情!A:E,5,FALSE)</f>
        <v>0.35</v>
      </c>
      <c r="AA85" s="82">
        <f t="shared" ca="1" si="101"/>
        <v>2929.58054977549</v>
      </c>
      <c r="AB85" s="82" t="s">
        <v>3801</v>
      </c>
    </row>
    <row r="86" spans="1:30" hidden="1" outlineLevel="1">
      <c r="A86" s="99">
        <v>46160</v>
      </c>
      <c r="B86" s="11"/>
      <c r="C86" s="11">
        <v>895</v>
      </c>
      <c r="D86" s="150" t="str">
        <f>VLOOKUP(C86,每日行情!A:B,2,FALSE)</f>
        <v>富邦未來車</v>
      </c>
      <c r="E86" s="11">
        <v>101</v>
      </c>
      <c r="F86" s="11">
        <v>49.19</v>
      </c>
      <c r="G86" s="180">
        <v>4968</v>
      </c>
      <c r="H86" s="11">
        <v>1</v>
      </c>
      <c r="I86" s="99"/>
      <c r="J86" s="16"/>
      <c r="K86" s="11">
        <f t="shared" si="93"/>
        <v>0</v>
      </c>
      <c r="L86" s="11">
        <f t="shared" si="94"/>
        <v>0</v>
      </c>
      <c r="M86" s="11">
        <f t="shared" si="95"/>
        <v>0</v>
      </c>
      <c r="N86" s="11"/>
      <c r="O86" s="13">
        <f t="shared" si="96"/>
        <v>5130.7999999999993</v>
      </c>
      <c r="P86" s="14">
        <f t="shared" si="104"/>
        <v>-1</v>
      </c>
      <c r="Q86" s="14">
        <f t="shared" si="103"/>
        <v>142.65519649999928</v>
      </c>
      <c r="R86" s="14"/>
      <c r="S86" s="14"/>
      <c r="T86" s="14"/>
      <c r="U86" s="65">
        <f t="shared" si="99"/>
        <v>0</v>
      </c>
      <c r="V86" s="65"/>
      <c r="W86" s="66">
        <v>0.11</v>
      </c>
      <c r="X86" s="15">
        <f t="shared" si="100"/>
        <v>2.8513525865539308E-2</v>
      </c>
      <c r="Y86" s="16">
        <f>VLOOKUP(C86,每日行情!A:D,4,FALSE)</f>
        <v>50.8</v>
      </c>
      <c r="Z86" s="38">
        <f>VLOOKUP(C86,每日行情!A:E,5,FALSE)</f>
        <v>0.35</v>
      </c>
      <c r="AA86" s="82">
        <f t="shared" ca="1" si="101"/>
        <v>2053.9042821158691</v>
      </c>
      <c r="AB86" s="82" t="s">
        <v>3801</v>
      </c>
    </row>
    <row r="87" spans="1:30">
      <c r="A87" s="99">
        <v>46090</v>
      </c>
      <c r="B87" s="11"/>
      <c r="C87" s="459" t="s">
        <v>3745</v>
      </c>
      <c r="D87" s="150" t="str">
        <f>VLOOKUP(C87,每日行情!A:B,2,FALSE)</f>
        <v>主動復華未來50</v>
      </c>
      <c r="E87" s="11">
        <v>876</v>
      </c>
      <c r="F87" s="11">
        <v>11.12</v>
      </c>
      <c r="G87" s="180">
        <v>9741</v>
      </c>
      <c r="H87" s="11">
        <v>1</v>
      </c>
      <c r="I87" s="99"/>
      <c r="J87" s="16"/>
      <c r="K87" s="11">
        <f t="shared" si="93"/>
        <v>0</v>
      </c>
      <c r="L87" s="11">
        <f t="shared" si="94"/>
        <v>0</v>
      </c>
      <c r="M87" s="11">
        <f t="shared" si="95"/>
        <v>0</v>
      </c>
      <c r="N87" s="11"/>
      <c r="O87" s="13">
        <f t="shared" si="96"/>
        <v>15198.6</v>
      </c>
      <c r="P87" s="14">
        <f t="shared" si="104"/>
        <v>-1</v>
      </c>
      <c r="Q87" s="14">
        <f t="shared" si="103"/>
        <v>5397.9264967500003</v>
      </c>
      <c r="R87" s="14"/>
      <c r="S87" s="14"/>
      <c r="T87" s="14"/>
      <c r="U87" s="65">
        <f t="shared" si="99"/>
        <v>0</v>
      </c>
      <c r="V87" s="65"/>
      <c r="W87" s="66">
        <v>0.11</v>
      </c>
      <c r="X87" s="15">
        <f t="shared" si="100"/>
        <v>0.55404234644800332</v>
      </c>
      <c r="Y87" s="16">
        <f>VLOOKUP(C87,每日行情!A:D,4,FALSE)</f>
        <v>17.350000000000001</v>
      </c>
      <c r="Z87" s="38">
        <f>VLOOKUP(C87,每日行情!A:E,5,FALSE)</f>
        <v>0.18</v>
      </c>
      <c r="AA87" s="82">
        <f t="shared" ca="1" si="101"/>
        <v>5894.099770014237</v>
      </c>
      <c r="AB87" s="82" t="s">
        <v>3801</v>
      </c>
    </row>
    <row r="88" spans="1:30">
      <c r="A88" s="99">
        <v>46120</v>
      </c>
      <c r="B88" s="11"/>
      <c r="C88" s="459" t="s">
        <v>3745</v>
      </c>
      <c r="D88" s="150" t="str">
        <f>VLOOKUP(C88,每日行情!A:B,2,FALSE)</f>
        <v>主動復華未來50</v>
      </c>
      <c r="E88" s="11">
        <v>740</v>
      </c>
      <c r="F88" s="11">
        <v>13.5</v>
      </c>
      <c r="G88" s="180">
        <v>9858</v>
      </c>
      <c r="H88" s="11">
        <v>1</v>
      </c>
      <c r="I88" s="99"/>
      <c r="J88" s="16"/>
      <c r="K88" s="11">
        <f t="shared" si="93"/>
        <v>0</v>
      </c>
      <c r="L88" s="11">
        <f t="shared" si="94"/>
        <v>0</v>
      </c>
      <c r="M88" s="11">
        <f t="shared" si="95"/>
        <v>0</v>
      </c>
      <c r="N88" s="11"/>
      <c r="O88" s="13">
        <f t="shared" si="96"/>
        <v>12839.000000000002</v>
      </c>
      <c r="P88" s="14">
        <f t="shared" si="104"/>
        <v>-1</v>
      </c>
      <c r="Q88" s="14">
        <f t="shared" si="103"/>
        <v>2930.5908762500021</v>
      </c>
      <c r="R88" s="14"/>
      <c r="S88" s="14"/>
      <c r="T88" s="14"/>
      <c r="U88" s="65">
        <f t="shared" si="99"/>
        <v>0</v>
      </c>
      <c r="V88" s="65"/>
      <c r="W88" s="66">
        <v>0.11</v>
      </c>
      <c r="X88" s="15">
        <f t="shared" si="100"/>
        <v>0.29717902984885392</v>
      </c>
      <c r="Y88" s="16">
        <f>VLOOKUP(C88,每日行情!A:D,4,FALSE)</f>
        <v>17.350000000000001</v>
      </c>
      <c r="Z88" s="38">
        <f>VLOOKUP(C88,每日行情!A:E,5,FALSE)</f>
        <v>0.18</v>
      </c>
      <c r="AA88" s="82">
        <f t="shared" ref="AA88" ca="1" si="106">IF(I88="",((TODAY()-A88)*G88)/365.24,((I88-A88)*G88)/365.24)</f>
        <v>5155.1801555141819</v>
      </c>
      <c r="AB88" s="82" t="s">
        <v>3801</v>
      </c>
    </row>
    <row r="89" spans="1:30">
      <c r="A89" s="99">
        <v>46097</v>
      </c>
      <c r="B89" s="11"/>
      <c r="C89" s="11">
        <v>895</v>
      </c>
      <c r="D89" s="150" t="str">
        <f>VLOOKUP(C89,每日行情!A:B,2,FALSE)</f>
        <v>富邦未來車</v>
      </c>
      <c r="E89" s="11">
        <v>125</v>
      </c>
      <c r="F89" s="11">
        <v>40</v>
      </c>
      <c r="G89" s="180">
        <v>5000</v>
      </c>
      <c r="H89" s="11">
        <v>1</v>
      </c>
      <c r="I89" s="99"/>
      <c r="J89" s="16"/>
      <c r="K89" s="11">
        <f t="shared" si="93"/>
        <v>0</v>
      </c>
      <c r="L89" s="11">
        <f t="shared" si="94"/>
        <v>0</v>
      </c>
      <c r="M89" s="11">
        <f t="shared" si="95"/>
        <v>0</v>
      </c>
      <c r="N89" s="11"/>
      <c r="O89" s="13">
        <f t="shared" si="96"/>
        <v>6350</v>
      </c>
      <c r="P89" s="14">
        <f t="shared" si="104"/>
        <v>-1</v>
      </c>
      <c r="Q89" s="14">
        <f t="shared" si="103"/>
        <v>1325.0683125</v>
      </c>
      <c r="R89" s="14"/>
      <c r="S89" s="14"/>
      <c r="T89" s="14"/>
      <c r="U89" s="65">
        <f t="shared" si="99"/>
        <v>0</v>
      </c>
      <c r="V89" s="65"/>
      <c r="W89" s="66">
        <v>0.11</v>
      </c>
      <c r="X89" s="15">
        <f t="shared" si="100"/>
        <v>0.26481366249999999</v>
      </c>
      <c r="Y89" s="16">
        <f>VLOOKUP(C89,每日行情!A:D,4,FALSE)</f>
        <v>50.8</v>
      </c>
      <c r="Z89" s="38">
        <f>VLOOKUP(C89,每日行情!A:E,5,FALSE)</f>
        <v>0.35</v>
      </c>
      <c r="AA89" s="82">
        <f t="shared" ca="1" si="101"/>
        <v>2929.58054977549</v>
      </c>
      <c r="AB89" s="82" t="s">
        <v>3801</v>
      </c>
    </row>
    <row r="90" spans="1:30">
      <c r="A90" s="99">
        <v>46132</v>
      </c>
      <c r="B90" s="11"/>
      <c r="C90" s="11">
        <v>2330</v>
      </c>
      <c r="D90" s="150" t="str">
        <f>VLOOKUP(C90,每日行情!A:B,2,FALSE)</f>
        <v>台積電</v>
      </c>
      <c r="E90" s="11">
        <v>100</v>
      </c>
      <c r="F90" s="11">
        <v>2050</v>
      </c>
      <c r="G90" s="180">
        <f>E90*F90</f>
        <v>205000</v>
      </c>
      <c r="H90" s="11">
        <v>175</v>
      </c>
      <c r="I90" s="99"/>
      <c r="J90" s="16"/>
      <c r="K90" s="11">
        <f t="shared" si="93"/>
        <v>0</v>
      </c>
      <c r="L90" s="11">
        <f t="shared" si="94"/>
        <v>0</v>
      </c>
      <c r="M90" s="11">
        <f t="shared" si="95"/>
        <v>0</v>
      </c>
      <c r="N90" s="11"/>
      <c r="O90" s="13">
        <f t="shared" si="96"/>
        <v>242000</v>
      </c>
      <c r="P90" s="14">
        <f t="shared" si="104"/>
        <v>-175</v>
      </c>
      <c r="Q90" s="14">
        <f t="shared" si="103"/>
        <v>36049.847500000003</v>
      </c>
      <c r="R90" s="14"/>
      <c r="S90" s="14"/>
      <c r="T90" s="14"/>
      <c r="U90" s="65">
        <f t="shared" si="99"/>
        <v>0</v>
      </c>
      <c r="V90" s="65"/>
      <c r="W90" s="66">
        <v>0.11</v>
      </c>
      <c r="X90" s="15">
        <f t="shared" si="100"/>
        <v>0.17499925609756098</v>
      </c>
      <c r="Y90" s="16">
        <f>VLOOKUP(C90,每日行情!A:D,4,FALSE)</f>
        <v>2420</v>
      </c>
      <c r="Z90" s="38">
        <f>VLOOKUP(C90,每日行情!A:E,5,FALSE)</f>
        <v>-20</v>
      </c>
      <c r="AA90" s="82">
        <f t="shared" ca="1" si="101"/>
        <v>100468.18530281459</v>
      </c>
      <c r="AB90" s="82" t="s">
        <v>3800</v>
      </c>
    </row>
    <row r="91" spans="1:30">
      <c r="A91" s="99">
        <v>46146</v>
      </c>
      <c r="B91" s="11"/>
      <c r="C91" s="492" t="s">
        <v>3827</v>
      </c>
      <c r="D91" s="150" t="str">
        <f>VLOOKUP(C91,每日行情!A:B,2,FALSE)</f>
        <v>主動統一台股增長</v>
      </c>
      <c r="E91" s="11">
        <v>2000</v>
      </c>
      <c r="F91" s="11">
        <v>29.4</v>
      </c>
      <c r="G91" s="180">
        <f>E91*F91</f>
        <v>58800</v>
      </c>
      <c r="H91" s="11">
        <v>50</v>
      </c>
      <c r="I91" s="99"/>
      <c r="J91" s="16"/>
      <c r="K91" s="11">
        <f t="shared" si="93"/>
        <v>0</v>
      </c>
      <c r="L91" s="11">
        <f t="shared" si="94"/>
        <v>0</v>
      </c>
      <c r="M91" s="11">
        <f t="shared" si="95"/>
        <v>0</v>
      </c>
      <c r="N91" s="11"/>
      <c r="O91" s="13">
        <f t="shared" si="96"/>
        <v>59060</v>
      </c>
      <c r="P91" s="14">
        <f t="shared" si="104"/>
        <v>-50</v>
      </c>
      <c r="Q91" s="14">
        <f t="shared" si="103"/>
        <v>28.11567500000001</v>
      </c>
      <c r="R91" s="14"/>
      <c r="S91" s="14"/>
      <c r="T91" s="14"/>
      <c r="U91" s="65">
        <f t="shared" si="99"/>
        <v>0</v>
      </c>
      <c r="V91" s="65"/>
      <c r="W91" s="66">
        <v>0.11</v>
      </c>
      <c r="X91" s="15">
        <f t="shared" si="100"/>
        <v>-3.7218239795918349E-4</v>
      </c>
      <c r="Y91" s="16">
        <f>VLOOKUP(C91,每日行情!A:D,4,FALSE)</f>
        <v>29.53</v>
      </c>
      <c r="Z91" s="38">
        <f>VLOOKUP(C91,每日行情!A:E,5,FALSE)</f>
        <v>0.13</v>
      </c>
      <c r="AA91" s="82">
        <f t="shared" ref="AA91" ca="1" si="107">IF(I91="",((TODAY()-A91)*G91)/365.24,((I91-A91)*G91)/365.24)</f>
        <v>26563.35560179608</v>
      </c>
      <c r="AB91" s="82" t="s">
        <v>3801</v>
      </c>
      <c r="AC91" s="98"/>
      <c r="AD91" s="181"/>
    </row>
    <row r="92" spans="1:30">
      <c r="A92" s="99">
        <v>46148</v>
      </c>
      <c r="B92" s="11"/>
      <c r="C92" s="11">
        <v>6525</v>
      </c>
      <c r="D92" s="150" t="str">
        <f>VLOOKUP(C92,每日行情!A:B,2,FALSE)</f>
        <v>捷敏-KY</v>
      </c>
      <c r="E92" s="11">
        <v>1000</v>
      </c>
      <c r="F92" s="11">
        <v>103.5</v>
      </c>
      <c r="G92" s="180">
        <f>E92*F92</f>
        <v>103500</v>
      </c>
      <c r="H92" s="11">
        <v>88</v>
      </c>
      <c r="I92" s="99"/>
      <c r="J92" s="16"/>
      <c r="K92" s="11">
        <f t="shared" si="93"/>
        <v>0</v>
      </c>
      <c r="L92" s="11">
        <f t="shared" si="94"/>
        <v>0</v>
      </c>
      <c r="M92" s="11">
        <f t="shared" si="95"/>
        <v>0</v>
      </c>
      <c r="N92" s="11"/>
      <c r="O92" s="13">
        <f t="shared" si="96"/>
        <v>128500</v>
      </c>
      <c r="P92" s="14">
        <f t="shared" si="104"/>
        <v>-88</v>
      </c>
      <c r="Q92" s="14">
        <f t="shared" si="103"/>
        <v>24495.476875</v>
      </c>
      <c r="R92" s="14"/>
      <c r="S92" s="14"/>
      <c r="T92" s="14"/>
      <c r="U92" s="65">
        <f t="shared" si="99"/>
        <v>0</v>
      </c>
      <c r="V92" s="65"/>
      <c r="W92" s="66">
        <v>0.11</v>
      </c>
      <c r="X92" s="15">
        <f t="shared" si="100"/>
        <v>0.23582103260869566</v>
      </c>
      <c r="Y92" s="16">
        <f>VLOOKUP(C92,每日行情!A:D,4,FALSE)</f>
        <v>128.5</v>
      </c>
      <c r="Z92" s="38">
        <f>VLOOKUP(C92,每日行情!A:E,5,FALSE)</f>
        <v>0</v>
      </c>
      <c r="AA92" s="82">
        <f t="shared" ca="1" si="101"/>
        <v>46190.176322418134</v>
      </c>
      <c r="AB92" s="82" t="s">
        <v>3800</v>
      </c>
      <c r="AC92" s="194"/>
      <c r="AD92" s="181"/>
    </row>
    <row r="93" spans="1:30">
      <c r="A93" s="99">
        <v>46150</v>
      </c>
      <c r="B93" s="11"/>
      <c r="C93" s="459" t="s">
        <v>3745</v>
      </c>
      <c r="D93" s="150" t="str">
        <f>VLOOKUP(C93,每日行情!A:B,2,FALSE)</f>
        <v>主動復華未來50</v>
      </c>
      <c r="E93" s="11">
        <v>563</v>
      </c>
      <c r="F93" s="11">
        <v>17.510000000000002</v>
      </c>
      <c r="G93" s="180">
        <v>9858</v>
      </c>
      <c r="H93" s="11">
        <v>1</v>
      </c>
      <c r="I93" s="99"/>
      <c r="J93" s="16"/>
      <c r="K93" s="11">
        <f t="shared" si="93"/>
        <v>0</v>
      </c>
      <c r="L93" s="11">
        <f t="shared" si="94"/>
        <v>0</v>
      </c>
      <c r="M93" s="11">
        <f t="shared" si="95"/>
        <v>0</v>
      </c>
      <c r="N93" s="11"/>
      <c r="O93" s="13">
        <f t="shared" si="96"/>
        <v>9768.0500000000011</v>
      </c>
      <c r="P93" s="14">
        <f t="shared" si="104"/>
        <v>-1</v>
      </c>
      <c r="Q93" s="14">
        <f t="shared" si="103"/>
        <v>-128.30180631249891</v>
      </c>
      <c r="R93" s="14"/>
      <c r="S93" s="14"/>
      <c r="T93" s="14"/>
      <c r="U93" s="65">
        <f t="shared" si="99"/>
        <v>0</v>
      </c>
      <c r="V93" s="65"/>
      <c r="W93" s="66">
        <v>0.11</v>
      </c>
      <c r="X93" s="15">
        <f t="shared" si="100"/>
        <v>-1.3116433993964182E-2</v>
      </c>
      <c r="Y93" s="16">
        <f>VLOOKUP(C93,每日行情!A:D,4,FALSE)</f>
        <v>17.350000000000001</v>
      </c>
      <c r="Z93" s="38">
        <f>VLOOKUP(C93,每日行情!A:E,5,FALSE)</f>
        <v>0.18</v>
      </c>
      <c r="AA93" s="82">
        <f t="shared" ca="1" si="101"/>
        <v>4345.4659949622164</v>
      </c>
      <c r="AB93" s="82" t="s">
        <v>3801</v>
      </c>
      <c r="AC93" s="98"/>
      <c r="AD93" s="181"/>
    </row>
    <row r="94" spans="1:30">
      <c r="A94" s="99">
        <v>46150</v>
      </c>
      <c r="B94" s="11"/>
      <c r="C94" s="11">
        <v>3430</v>
      </c>
      <c r="D94" s="150" t="str">
        <f>VLOOKUP(C94,每日行情!A:B,2,FALSE)</f>
        <v>奇鈦科</v>
      </c>
      <c r="E94" s="11">
        <v>1000</v>
      </c>
      <c r="F94" s="11">
        <v>148</v>
      </c>
      <c r="G94" s="180">
        <f t="shared" ref="G94:G102" si="108">E94*F94</f>
        <v>148000</v>
      </c>
      <c r="H94" s="11">
        <v>126</v>
      </c>
      <c r="I94" s="99"/>
      <c r="J94" s="16"/>
      <c r="K94" s="11">
        <f t="shared" si="93"/>
        <v>0</v>
      </c>
      <c r="L94" s="11">
        <f t="shared" si="94"/>
        <v>0</v>
      </c>
      <c r="M94" s="11">
        <f t="shared" si="95"/>
        <v>0</v>
      </c>
      <c r="N94" s="11"/>
      <c r="O94" s="13">
        <f t="shared" si="96"/>
        <v>92000</v>
      </c>
      <c r="P94" s="14">
        <f t="shared" si="104"/>
        <v>-126</v>
      </c>
      <c r="Q94" s="14">
        <f t="shared" si="103"/>
        <v>-56361.214999999997</v>
      </c>
      <c r="R94" s="14"/>
      <c r="S94" s="14"/>
      <c r="T94" s="14"/>
      <c r="U94" s="65">
        <f t="shared" si="99"/>
        <v>0</v>
      </c>
      <c r="V94" s="65"/>
      <c r="W94" s="66">
        <v>0.11</v>
      </c>
      <c r="X94" s="15">
        <f t="shared" si="100"/>
        <v>-0.3816703716216216</v>
      </c>
      <c r="Y94" s="16">
        <f>VLOOKUP(C94,每日行情!A:D,4,FALSE)</f>
        <v>92</v>
      </c>
      <c r="Z94" s="38">
        <f>VLOOKUP(C94,每日行情!A:E,5,FALSE)</f>
        <v>0.9</v>
      </c>
      <c r="AA94" s="82">
        <f t="shared" ca="1" si="101"/>
        <v>65239.294710327456</v>
      </c>
      <c r="AB94" s="82" t="s">
        <v>3800</v>
      </c>
      <c r="AC94" s="194"/>
      <c r="AD94" s="181"/>
    </row>
    <row r="95" spans="1:30">
      <c r="A95" s="99">
        <v>46150</v>
      </c>
      <c r="B95" s="11"/>
      <c r="C95" s="11">
        <v>6788</v>
      </c>
      <c r="D95" s="150" t="str">
        <f>VLOOKUP(C95,每日行情!A:B,2,FALSE)</f>
        <v>華景電</v>
      </c>
      <c r="E95" s="11">
        <v>200</v>
      </c>
      <c r="F95" s="11">
        <v>449.5</v>
      </c>
      <c r="G95" s="180">
        <f t="shared" si="108"/>
        <v>89900</v>
      </c>
      <c r="H95" s="11">
        <v>76</v>
      </c>
      <c r="I95" s="99"/>
      <c r="J95" s="16"/>
      <c r="K95" s="11">
        <f t="shared" si="93"/>
        <v>0</v>
      </c>
      <c r="L95" s="11">
        <f t="shared" si="94"/>
        <v>0</v>
      </c>
      <c r="M95" s="11">
        <f t="shared" si="95"/>
        <v>0</v>
      </c>
      <c r="N95" s="11"/>
      <c r="O95" s="13">
        <f t="shared" si="96"/>
        <v>72300</v>
      </c>
      <c r="P95" s="14">
        <f t="shared" si="104"/>
        <v>-76</v>
      </c>
      <c r="Q95" s="14">
        <f t="shared" si="103"/>
        <v>-17883.867875</v>
      </c>
      <c r="R95" s="14"/>
      <c r="S95" s="14"/>
      <c r="T95" s="14"/>
      <c r="U95" s="65">
        <f t="shared" si="99"/>
        <v>0</v>
      </c>
      <c r="V95" s="65"/>
      <c r="W95" s="66">
        <v>0.11</v>
      </c>
      <c r="X95" s="15">
        <f t="shared" si="100"/>
        <v>-0.19977606090100111</v>
      </c>
      <c r="Y95" s="16">
        <f>VLOOKUP(C95,每日行情!A:D,4,FALSE)</f>
        <v>361.5</v>
      </c>
      <c r="Z95" s="38">
        <f>VLOOKUP(C95,每日行情!A:E,5,FALSE)</f>
        <v>3</v>
      </c>
      <c r="AA95" s="82">
        <f t="shared" ca="1" si="101"/>
        <v>39628.46347607053</v>
      </c>
      <c r="AB95" s="82" t="s">
        <v>3800</v>
      </c>
      <c r="AC95" s="194"/>
      <c r="AD95" s="181"/>
    </row>
    <row r="96" spans="1:30">
      <c r="A96" s="99">
        <v>46153</v>
      </c>
      <c r="B96" s="11"/>
      <c r="C96" s="11">
        <v>2330</v>
      </c>
      <c r="D96" s="150" t="str">
        <f>VLOOKUP(C96,每日行情!A:B,2,FALSE)</f>
        <v>台積電</v>
      </c>
      <c r="E96" s="11">
        <v>10</v>
      </c>
      <c r="F96" s="11">
        <v>2265</v>
      </c>
      <c r="G96" s="180">
        <f t="shared" si="108"/>
        <v>22650</v>
      </c>
      <c r="H96" s="11">
        <v>19</v>
      </c>
      <c r="I96" s="99"/>
      <c r="J96" s="16"/>
      <c r="K96" s="11">
        <f t="shared" si="93"/>
        <v>0</v>
      </c>
      <c r="L96" s="11">
        <f t="shared" si="94"/>
        <v>0</v>
      </c>
      <c r="M96" s="11">
        <f t="shared" si="95"/>
        <v>0</v>
      </c>
      <c r="N96" s="11"/>
      <c r="O96" s="13">
        <f t="shared" si="96"/>
        <v>24200</v>
      </c>
      <c r="P96" s="14">
        <f t="shared" si="104"/>
        <v>-19</v>
      </c>
      <c r="Q96" s="14">
        <f t="shared" si="103"/>
        <v>1454.9847500000001</v>
      </c>
      <c r="R96" s="14"/>
      <c r="S96" s="14"/>
      <c r="T96" s="14"/>
      <c r="U96" s="65">
        <f t="shared" si="99"/>
        <v>0</v>
      </c>
      <c r="V96" s="65"/>
      <c r="W96" s="66">
        <v>0.11</v>
      </c>
      <c r="X96" s="15">
        <f t="shared" si="100"/>
        <v>6.3398885209713027E-2</v>
      </c>
      <c r="Y96" s="16">
        <f>VLOOKUP(C96,每日行情!A:D,4,FALSE)</f>
        <v>2420</v>
      </c>
      <c r="Z96" s="38">
        <f>VLOOKUP(C96,每日行情!A:E,5,FALSE)</f>
        <v>-20</v>
      </c>
      <c r="AA96" s="82">
        <f t="shared" ca="1" si="101"/>
        <v>9798.21487241266</v>
      </c>
      <c r="AB96" s="82" t="s">
        <v>3800</v>
      </c>
      <c r="AC96" s="194"/>
      <c r="AD96" s="181"/>
    </row>
    <row r="97" spans="1:30">
      <c r="A97" s="99">
        <v>46153</v>
      </c>
      <c r="B97" s="11"/>
      <c r="C97" s="11">
        <v>3430</v>
      </c>
      <c r="D97" s="150" t="str">
        <f>VLOOKUP(C97,每日行情!A:B,2,FALSE)</f>
        <v>奇鈦科</v>
      </c>
      <c r="E97" s="11">
        <v>1000</v>
      </c>
      <c r="F97" s="11">
        <v>164</v>
      </c>
      <c r="G97" s="180">
        <f t="shared" si="108"/>
        <v>164000</v>
      </c>
      <c r="H97" s="11">
        <v>140</v>
      </c>
      <c r="I97" s="99"/>
      <c r="J97" s="16"/>
      <c r="K97" s="11">
        <f t="shared" si="93"/>
        <v>0</v>
      </c>
      <c r="L97" s="11">
        <f t="shared" si="94"/>
        <v>0</v>
      </c>
      <c r="M97" s="11">
        <f t="shared" si="95"/>
        <v>0</v>
      </c>
      <c r="N97" s="11"/>
      <c r="O97" s="13">
        <f t="shared" si="96"/>
        <v>92000</v>
      </c>
      <c r="P97" s="14">
        <f t="shared" si="104"/>
        <v>-140</v>
      </c>
      <c r="Q97" s="14">
        <f t="shared" si="103"/>
        <v>-72361.214999999997</v>
      </c>
      <c r="R97" s="14"/>
      <c r="S97" s="14"/>
      <c r="T97" s="14"/>
      <c r="U97" s="65">
        <f t="shared" si="99"/>
        <v>0</v>
      </c>
      <c r="V97" s="65"/>
      <c r="W97" s="66">
        <v>0.11</v>
      </c>
      <c r="X97" s="15">
        <f t="shared" si="100"/>
        <v>-0.44208057926829264</v>
      </c>
      <c r="Y97" s="16">
        <f>VLOOKUP(C97,每日行情!A:D,4,FALSE)</f>
        <v>92</v>
      </c>
      <c r="Z97" s="38">
        <f>VLOOKUP(C97,每日行情!A:E,5,FALSE)</f>
        <v>0.9</v>
      </c>
      <c r="AA97" s="82">
        <f t="shared" ref="AA97:AA100" ca="1" si="109">IF(I97="",((TODAY()-A97)*G97)/365.24,((I97-A97)*G97)/365.24)</f>
        <v>70945.131968021029</v>
      </c>
      <c r="AB97" s="82" t="s">
        <v>3800</v>
      </c>
      <c r="AC97" s="194"/>
      <c r="AD97" s="181"/>
    </row>
    <row r="98" spans="1:30">
      <c r="A98" s="99">
        <v>46155</v>
      </c>
      <c r="B98" s="11"/>
      <c r="C98" s="491" t="s">
        <v>3821</v>
      </c>
      <c r="D98" s="150" t="str">
        <f>VLOOKUP(C98,每日行情!A:B,2,FALSE)</f>
        <v>元大台灣50正2</v>
      </c>
      <c r="E98" s="11">
        <v>2000</v>
      </c>
      <c r="F98" s="11">
        <v>31.88</v>
      </c>
      <c r="G98" s="180">
        <f t="shared" si="108"/>
        <v>63760</v>
      </c>
      <c r="H98" s="11">
        <v>54</v>
      </c>
      <c r="I98" s="99"/>
      <c r="J98" s="16"/>
      <c r="K98" s="11">
        <f t="shared" si="93"/>
        <v>0</v>
      </c>
      <c r="L98" s="11">
        <f t="shared" si="94"/>
        <v>0</v>
      </c>
      <c r="M98" s="11">
        <f t="shared" si="95"/>
        <v>0</v>
      </c>
      <c r="N98" s="11"/>
      <c r="O98" s="13">
        <f t="shared" si="96"/>
        <v>74300</v>
      </c>
      <c r="P98" s="14">
        <f t="shared" si="104"/>
        <v>-54</v>
      </c>
      <c r="Q98" s="14">
        <f t="shared" si="103"/>
        <v>10248.279625000001</v>
      </c>
      <c r="R98" s="14"/>
      <c r="S98" s="14"/>
      <c r="T98" s="14"/>
      <c r="U98" s="65">
        <f t="shared" si="99"/>
        <v>0</v>
      </c>
      <c r="V98" s="65"/>
      <c r="W98" s="66">
        <v>0.11</v>
      </c>
      <c r="X98" s="15">
        <f t="shared" si="100"/>
        <v>0.15988518859786702</v>
      </c>
      <c r="Y98" s="16">
        <f>VLOOKUP(C98,每日行情!A:D,4,FALSE)</f>
        <v>37.15</v>
      </c>
      <c r="Z98" s="38">
        <f>VLOOKUP(C98,每日行情!A:E,5,FALSE)</f>
        <v>0.01</v>
      </c>
      <c r="AA98" s="82">
        <f t="shared" ca="1" si="109"/>
        <v>27232.942722593361</v>
      </c>
      <c r="AB98" s="82" t="s">
        <v>3801</v>
      </c>
      <c r="AC98" s="194"/>
      <c r="AD98" s="181"/>
    </row>
    <row r="99" spans="1:30">
      <c r="A99" s="99">
        <v>46157</v>
      </c>
      <c r="B99" s="11"/>
      <c r="C99" s="11">
        <v>6788</v>
      </c>
      <c r="D99" s="150" t="str">
        <f>VLOOKUP(C99,每日行情!A:B,2,FALSE)</f>
        <v>華景電</v>
      </c>
      <c r="E99" s="11">
        <v>100</v>
      </c>
      <c r="F99" s="11">
        <v>411</v>
      </c>
      <c r="G99" s="180">
        <f t="shared" si="108"/>
        <v>41100</v>
      </c>
      <c r="H99" s="11">
        <v>35</v>
      </c>
      <c r="I99" s="99"/>
      <c r="J99" s="16"/>
      <c r="K99" s="11">
        <f t="shared" si="93"/>
        <v>0</v>
      </c>
      <c r="L99" s="11">
        <f t="shared" si="94"/>
        <v>0</v>
      </c>
      <c r="M99" s="11">
        <f t="shared" si="95"/>
        <v>0</v>
      </c>
      <c r="N99" s="11"/>
      <c r="O99" s="13">
        <f t="shared" si="96"/>
        <v>36150</v>
      </c>
      <c r="P99" s="14">
        <f t="shared" si="104"/>
        <v>-35</v>
      </c>
      <c r="Q99" s="14">
        <f t="shared" si="103"/>
        <v>-5091.9339375</v>
      </c>
      <c r="R99" s="14"/>
      <c r="S99" s="14"/>
      <c r="T99" s="14"/>
      <c r="U99" s="65">
        <f t="shared" si="99"/>
        <v>0</v>
      </c>
      <c r="V99" s="65"/>
      <c r="W99" s="66">
        <v>0.11</v>
      </c>
      <c r="X99" s="15">
        <f t="shared" si="100"/>
        <v>-0.12474291818734794</v>
      </c>
      <c r="Y99" s="16">
        <f>VLOOKUP(C99,每日行情!A:D,4,FALSE)</f>
        <v>361.5</v>
      </c>
      <c r="Z99" s="38">
        <f>VLOOKUP(C99,每日行情!A:E,5,FALSE)</f>
        <v>3</v>
      </c>
      <c r="AA99" s="82">
        <f t="shared" ca="1" si="109"/>
        <v>17329.427225933632</v>
      </c>
      <c r="AB99" s="82" t="s">
        <v>3800</v>
      </c>
      <c r="AC99" s="194"/>
      <c r="AD99" s="181"/>
    </row>
    <row r="100" spans="1:30">
      <c r="A100" s="99">
        <v>46160</v>
      </c>
      <c r="B100" s="11"/>
      <c r="C100" s="491">
        <v>7818</v>
      </c>
      <c r="D100" s="150" t="str">
        <f>VLOOKUP(C100,每日行情!A:B,2,FALSE)</f>
        <v>溢泰實業</v>
      </c>
      <c r="E100" s="11">
        <v>1000</v>
      </c>
      <c r="F100" s="11">
        <v>70</v>
      </c>
      <c r="G100" s="180">
        <f t="shared" si="108"/>
        <v>70000</v>
      </c>
      <c r="H100" s="11">
        <v>20</v>
      </c>
      <c r="I100" s="99"/>
      <c r="J100" s="16"/>
      <c r="K100" s="11">
        <f t="shared" si="93"/>
        <v>0</v>
      </c>
      <c r="L100" s="11">
        <f t="shared" si="94"/>
        <v>0</v>
      </c>
      <c r="M100" s="11">
        <f t="shared" si="95"/>
        <v>0</v>
      </c>
      <c r="N100" s="11"/>
      <c r="O100" s="13">
        <f t="shared" si="96"/>
        <v>59400</v>
      </c>
      <c r="P100" s="14">
        <f t="shared" si="104"/>
        <v>-20</v>
      </c>
      <c r="Q100" s="14">
        <f t="shared" si="103"/>
        <v>-10833.21925</v>
      </c>
      <c r="R100" s="14"/>
      <c r="S100" s="14"/>
      <c r="T100" s="14"/>
      <c r="U100" s="65">
        <f t="shared" si="99"/>
        <v>0</v>
      </c>
      <c r="V100" s="65"/>
      <c r="W100" s="66">
        <v>0.11</v>
      </c>
      <c r="X100" s="15">
        <f t="shared" si="100"/>
        <v>-0.15504598928571428</v>
      </c>
      <c r="Y100" s="16">
        <f>VLOOKUP(C100,每日行情!A:D,4,FALSE)</f>
        <v>59.4</v>
      </c>
      <c r="Z100" s="38">
        <f>VLOOKUP(C100,每日行情!A:E,5,FALSE)</f>
        <v>-0.4</v>
      </c>
      <c r="AA100" s="82">
        <f t="shared" ca="1" si="109"/>
        <v>28939.875150585915</v>
      </c>
      <c r="AB100" s="82" t="s">
        <v>3800</v>
      </c>
      <c r="AC100" s="194"/>
      <c r="AD100" s="181"/>
    </row>
    <row r="101" spans="1:30">
      <c r="A101" s="99">
        <v>46160</v>
      </c>
      <c r="B101" s="11"/>
      <c r="C101" s="11">
        <v>910</v>
      </c>
      <c r="D101" s="150" t="str">
        <f>VLOOKUP(C101,每日行情!A:B,2,FALSE)</f>
        <v>第一金太空衛星</v>
      </c>
      <c r="E101" s="11">
        <v>66</v>
      </c>
      <c r="F101" s="11">
        <v>75.5</v>
      </c>
      <c r="G101" s="180">
        <v>4983</v>
      </c>
      <c r="H101" s="11">
        <v>1</v>
      </c>
      <c r="I101" s="99"/>
      <c r="J101" s="16"/>
      <c r="K101" s="11">
        <f t="shared" si="93"/>
        <v>0</v>
      </c>
      <c r="L101" s="11">
        <f t="shared" si="94"/>
        <v>0</v>
      </c>
      <c r="M101" s="11">
        <f t="shared" si="95"/>
        <v>0</v>
      </c>
      <c r="N101" s="11"/>
      <c r="O101" s="13">
        <f t="shared" si="96"/>
        <v>3408.9</v>
      </c>
      <c r="P101" s="14">
        <f t="shared" si="104"/>
        <v>-1</v>
      </c>
      <c r="Q101" s="14">
        <f t="shared" si="103"/>
        <v>-1587.4841936249998</v>
      </c>
      <c r="R101" s="14"/>
      <c r="S101" s="14"/>
      <c r="T101" s="14"/>
      <c r="U101" s="65">
        <f t="shared" si="99"/>
        <v>0</v>
      </c>
      <c r="V101" s="65"/>
      <c r="W101" s="66">
        <v>0.11</v>
      </c>
      <c r="X101" s="15">
        <f t="shared" si="100"/>
        <v>-0.318780693081477</v>
      </c>
      <c r="Y101" s="16">
        <f>VLOOKUP(C101,每日行情!A:D,4,FALSE)</f>
        <v>51.65</v>
      </c>
      <c r="Z101" s="38">
        <f>VLOOKUP(C101,每日行情!A:E,5,FALSE)</f>
        <v>1.75</v>
      </c>
      <c r="AA101" s="82">
        <f t="shared" ca="1" si="101"/>
        <v>2060.1056839338517</v>
      </c>
      <c r="AB101" s="82" t="s">
        <v>3800</v>
      </c>
      <c r="AC101" s="194"/>
      <c r="AD101" s="181"/>
    </row>
    <row r="102" spans="1:30">
      <c r="A102" s="99">
        <v>46170</v>
      </c>
      <c r="B102" s="11"/>
      <c r="C102" s="491">
        <v>1802</v>
      </c>
      <c r="D102" s="150" t="str">
        <f>VLOOKUP(C102,每日行情!A:B,2,FALSE)</f>
        <v>台玻</v>
      </c>
      <c r="E102" s="11">
        <v>1000</v>
      </c>
      <c r="F102" s="11">
        <v>70.599999999999994</v>
      </c>
      <c r="G102" s="180">
        <f t="shared" si="108"/>
        <v>70600</v>
      </c>
      <c r="H102" s="11">
        <v>60</v>
      </c>
      <c r="I102" s="99"/>
      <c r="J102" s="16"/>
      <c r="K102" s="11">
        <f t="shared" si="93"/>
        <v>0</v>
      </c>
      <c r="L102" s="11">
        <f t="shared" si="94"/>
        <v>0</v>
      </c>
      <c r="M102" s="11">
        <f t="shared" si="95"/>
        <v>0</v>
      </c>
      <c r="N102" s="11"/>
      <c r="O102" s="13">
        <f t="shared" si="96"/>
        <v>66900</v>
      </c>
      <c r="P102" s="14">
        <f t="shared" si="104"/>
        <v>-60</v>
      </c>
      <c r="Q102" s="14">
        <f t="shared" si="103"/>
        <v>-3962.6661249999997</v>
      </c>
      <c r="R102" s="14"/>
      <c r="S102" s="14"/>
      <c r="T102" s="14"/>
      <c r="U102" s="65">
        <f t="shared" si="99"/>
        <v>0</v>
      </c>
      <c r="V102" s="65"/>
      <c r="W102" s="66">
        <v>0.11</v>
      </c>
      <c r="X102" s="15">
        <f t="shared" si="100"/>
        <v>-5.6978273725212462E-2</v>
      </c>
      <c r="Y102" s="16">
        <f>VLOOKUP(C102,每日行情!A:D,4,FALSE)</f>
        <v>66.900000000000006</v>
      </c>
      <c r="Z102" s="38">
        <f>VLOOKUP(C102,每日行情!A:E,5,FALSE)</f>
        <v>4.2</v>
      </c>
      <c r="AA102" s="82">
        <f t="shared" ca="1" si="101"/>
        <v>27254.955645602891</v>
      </c>
      <c r="AB102" s="82" t="s">
        <v>3800</v>
      </c>
      <c r="AC102" s="194"/>
      <c r="AD102" s="181"/>
    </row>
    <row r="103" spans="1:30">
      <c r="A103" s="99">
        <v>46174</v>
      </c>
      <c r="B103" s="11"/>
      <c r="C103" s="491">
        <v>4906</v>
      </c>
      <c r="D103" s="150" t="str">
        <f>VLOOKUP(C103,每日行情!A:B,2,FALSE)</f>
        <v>正文</v>
      </c>
      <c r="E103" s="11">
        <v>1000</v>
      </c>
      <c r="F103" s="11">
        <v>53.3</v>
      </c>
      <c r="G103" s="180">
        <f t="shared" ref="G103:G104" si="110">E103*F103</f>
        <v>53300</v>
      </c>
      <c r="H103" s="11">
        <v>45</v>
      </c>
      <c r="I103" s="99"/>
      <c r="J103" s="16"/>
      <c r="K103" s="11">
        <f t="shared" ref="K103:K104" si="111">E103*J103</f>
        <v>0</v>
      </c>
      <c r="L103" s="11">
        <f t="shared" ref="L103:L104" si="112">ROUND(J103*E103*0.1425%,0)</f>
        <v>0</v>
      </c>
      <c r="M103" s="11">
        <f t="shared" ref="M103:M104" si="113">ROUND(J103*E103*0.3%,0)</f>
        <v>0</v>
      </c>
      <c r="N103" s="11"/>
      <c r="O103" s="13">
        <f t="shared" ref="O103:O104" si="114">IF(I103="",E103*Y103,0)</f>
        <v>44850</v>
      </c>
      <c r="P103" s="14">
        <f t="shared" ref="P103" si="115">IF(I103="",R103-H103,(K103-H103-SUM(L103:N103)+R103-S103-T103)-G103)+(ROUND(R103*V103,0)-ROUND(R103*(1+V103),0)*W103)</f>
        <v>-45</v>
      </c>
      <c r="Q103" s="14">
        <f t="shared" ref="Q103:Q104" si="116">IF(I103="",(O103-G103-(O103*0.1425%*0.65)-(O103*0.3%)-S103-T103),0)</f>
        <v>-8626.092312499999</v>
      </c>
      <c r="R103" s="14"/>
      <c r="S103" s="14"/>
      <c r="T103" s="14"/>
      <c r="U103" s="65">
        <f t="shared" ref="U103:U104" si="117">(V103*50%)/(1+50%*V103)</f>
        <v>0</v>
      </c>
      <c r="V103" s="65"/>
      <c r="W103" s="66">
        <v>0.11</v>
      </c>
      <c r="X103" s="15">
        <f t="shared" ref="X103:X104" si="118">(P103+Q103)/G103</f>
        <v>-0.16268465877110691</v>
      </c>
      <c r="Y103" s="16">
        <f>VLOOKUP(C103,每日行情!A:D,4,FALSE)</f>
        <v>44.85</v>
      </c>
      <c r="Z103" s="38">
        <f>VLOOKUP(C103,每日行情!A:E,5,FALSE)</f>
        <v>4.05</v>
      </c>
      <c r="AA103" s="82">
        <f ca="1">IF(I103="",((TODAY()-A103)*G103)/365.24,((I103-A103)*G103)/365.24)</f>
        <v>19992.607600481875</v>
      </c>
      <c r="AB103" s="82" t="s">
        <v>3800</v>
      </c>
      <c r="AC103" s="194"/>
      <c r="AD103" s="181"/>
    </row>
    <row r="104" spans="1:30">
      <c r="A104" s="99">
        <v>46178</v>
      </c>
      <c r="B104" s="11"/>
      <c r="C104" s="491" t="s">
        <v>3821</v>
      </c>
      <c r="D104" s="150" t="str">
        <f>VLOOKUP(C104,每日行情!A:B,2,FALSE)</f>
        <v>元大台灣50正2</v>
      </c>
      <c r="E104" s="11">
        <v>1000</v>
      </c>
      <c r="F104" s="11">
        <v>37.369999999999997</v>
      </c>
      <c r="G104" s="180">
        <f t="shared" si="110"/>
        <v>37370</v>
      </c>
      <c r="H104" s="11">
        <v>31</v>
      </c>
      <c r="I104" s="99"/>
      <c r="J104" s="16"/>
      <c r="K104" s="11">
        <f t="shared" si="111"/>
        <v>0</v>
      </c>
      <c r="L104" s="11">
        <f t="shared" si="112"/>
        <v>0</v>
      </c>
      <c r="M104" s="11">
        <f t="shared" si="113"/>
        <v>0</v>
      </c>
      <c r="N104" s="11"/>
      <c r="O104" s="13">
        <f t="shared" si="114"/>
        <v>37150</v>
      </c>
      <c r="P104" s="14">
        <f t="shared" ref="P104" si="119">IF(I104="",R104-H104,(K104-H104-SUM(L104:N104)+R104-S104-T104)-G104)+(ROUND(R104*V104,0)-ROUND(R104*(1+V104),0)*W104)</f>
        <v>-31</v>
      </c>
      <c r="Q104" s="14">
        <f t="shared" si="116"/>
        <v>-365.86018749999999</v>
      </c>
      <c r="R104" s="14"/>
      <c r="S104" s="14"/>
      <c r="T104" s="14"/>
      <c r="U104" s="65">
        <f t="shared" si="117"/>
        <v>0</v>
      </c>
      <c r="V104" s="65"/>
      <c r="W104" s="66">
        <v>0.11</v>
      </c>
      <c r="X104" s="15">
        <f t="shared" si="118"/>
        <v>-1.061975347872625E-2</v>
      </c>
      <c r="Y104" s="16">
        <f>VLOOKUP(C104,每日行情!A:D,4,FALSE)</f>
        <v>37.15</v>
      </c>
      <c r="Z104" s="38">
        <f>VLOOKUP(C104,每日行情!A:E,5,FALSE)</f>
        <v>0.01</v>
      </c>
      <c r="AA104" s="82">
        <f t="shared" ref="AA104" ca="1" si="120">IF(I104="",((TODAY()-A104)*G104)/365.24,((I104-A104)*G104)/365.24)</f>
        <v>13608.065929251998</v>
      </c>
      <c r="AB104" s="82" t="s">
        <v>3801</v>
      </c>
      <c r="AC104" s="194"/>
      <c r="AD104" s="181"/>
    </row>
    <row r="105" spans="1:30">
      <c r="A105" s="99">
        <v>46181</v>
      </c>
      <c r="B105" s="11"/>
      <c r="C105" s="491" t="s">
        <v>3756</v>
      </c>
      <c r="D105" s="150" t="s">
        <v>3757</v>
      </c>
      <c r="E105" s="11">
        <v>1000</v>
      </c>
      <c r="F105" s="11">
        <v>33.99</v>
      </c>
      <c r="G105" s="180">
        <v>33990</v>
      </c>
      <c r="H105" s="11">
        <v>29</v>
      </c>
      <c r="I105" s="99"/>
      <c r="J105" s="16"/>
      <c r="K105" s="11">
        <v>0</v>
      </c>
      <c r="L105" s="11">
        <v>0</v>
      </c>
      <c r="M105" s="11">
        <v>0</v>
      </c>
      <c r="N105" s="11"/>
      <c r="O105" s="13">
        <v>33800</v>
      </c>
      <c r="P105" s="14">
        <v>-29</v>
      </c>
      <c r="Q105" s="14">
        <v>-322.70725000000004</v>
      </c>
      <c r="R105" s="14"/>
      <c r="S105" s="14"/>
      <c r="T105" s="14"/>
      <c r="U105" s="65">
        <v>0</v>
      </c>
      <c r="V105" s="65"/>
      <c r="W105" s="66">
        <v>0.11</v>
      </c>
      <c r="X105" s="15">
        <v>-1.0347374227714035E-2</v>
      </c>
      <c r="Y105" s="16">
        <v>33.799999999999997</v>
      </c>
      <c r="Z105" s="38">
        <v>-2.87</v>
      </c>
      <c r="AA105" s="82">
        <f ca="1">IF(I105="",((TODAY()-A105)*G105)/365.24,((I105-A105)*G105)/365.24)</f>
        <v>12098.072500273793</v>
      </c>
      <c r="AB105" s="82" t="s">
        <v>3800</v>
      </c>
      <c r="AC105" s="194"/>
      <c r="AD105" s="181"/>
    </row>
    <row r="106" spans="1:30">
      <c r="A106" s="99">
        <v>46181</v>
      </c>
      <c r="B106" s="11"/>
      <c r="C106" s="491" t="s">
        <v>3682</v>
      </c>
      <c r="D106" s="150" t="s">
        <v>3683</v>
      </c>
      <c r="E106" s="11">
        <v>531</v>
      </c>
      <c r="F106" s="11">
        <v>18.54</v>
      </c>
      <c r="G106" s="180">
        <v>9844</v>
      </c>
      <c r="H106" s="11">
        <v>1</v>
      </c>
      <c r="I106" s="99"/>
      <c r="J106" s="16"/>
      <c r="K106" s="11">
        <v>0</v>
      </c>
      <c r="L106" s="11">
        <v>0</v>
      </c>
      <c r="M106" s="11">
        <v>0</v>
      </c>
      <c r="N106" s="11"/>
      <c r="O106" s="13">
        <v>9924.3900000000012</v>
      </c>
      <c r="P106" s="14">
        <v>-1</v>
      </c>
      <c r="Q106" s="14">
        <v>41.42436376250123</v>
      </c>
      <c r="R106" s="14"/>
      <c r="S106" s="14"/>
      <c r="T106" s="14"/>
      <c r="U106" s="65">
        <v>0</v>
      </c>
      <c r="V106" s="65"/>
      <c r="W106" s="66">
        <v>0.11</v>
      </c>
      <c r="X106" s="15">
        <v>4.1064977410098773E-3</v>
      </c>
      <c r="Y106" s="16">
        <v>18.690000000000001</v>
      </c>
      <c r="Z106" s="38">
        <v>-0.53</v>
      </c>
      <c r="AA106" s="82">
        <f t="shared" ref="AA106" ca="1" si="121">IF(I106="",((TODAY()-A106)*G106)/365.24,((I106-A106)*G106)/365.24)</f>
        <v>3503.7783375314862</v>
      </c>
      <c r="AB106" s="82" t="s">
        <v>3801</v>
      </c>
      <c r="AC106" s="194"/>
      <c r="AD106" s="181"/>
    </row>
    <row r="107" spans="1:30" ht="17.25" thickBot="1">
      <c r="A107" s="48"/>
      <c r="B107" s="49"/>
      <c r="C107" s="49"/>
      <c r="D107" s="154"/>
      <c r="E107" s="49"/>
      <c r="F107" s="49"/>
      <c r="G107" s="49"/>
      <c r="H107" s="49"/>
      <c r="I107" s="50"/>
      <c r="J107" s="51"/>
      <c r="K107" s="49"/>
      <c r="L107" s="52"/>
      <c r="M107" s="49"/>
      <c r="N107" s="49"/>
      <c r="O107" s="53"/>
      <c r="P107" s="54"/>
      <c r="Q107" s="54"/>
      <c r="R107" s="54"/>
      <c r="S107" s="54"/>
      <c r="T107" s="57"/>
      <c r="U107" s="54"/>
      <c r="V107" s="54"/>
      <c r="W107" s="73"/>
      <c r="X107" s="55"/>
      <c r="Y107" s="51"/>
      <c r="Z107" s="56"/>
      <c r="AA107" s="82"/>
      <c r="AB107" s="82"/>
    </row>
    <row r="108" spans="1:30" collapsed="1">
      <c r="A108" s="159">
        <v>45923</v>
      </c>
      <c r="B108" s="11" t="s">
        <v>19</v>
      </c>
      <c r="C108" s="448" t="s">
        <v>3592</v>
      </c>
      <c r="D108" s="150" t="str">
        <f>VLOOKUP(C108,美股行情!A:B,2,FALSE)</f>
        <v>景順QQQ ETF</v>
      </c>
      <c r="E108" s="11">
        <v>0.49809999999999999</v>
      </c>
      <c r="F108" s="453">
        <v>602.29</v>
      </c>
      <c r="G108" s="11">
        <v>300</v>
      </c>
      <c r="H108" s="11">
        <v>0.6</v>
      </c>
      <c r="I108" s="99">
        <v>46092</v>
      </c>
      <c r="J108" s="16">
        <v>594.16999999999996</v>
      </c>
      <c r="K108" s="11">
        <f t="shared" ref="K108:K123" si="122">E108*J108</f>
        <v>295.95607699999999</v>
      </c>
      <c r="L108" s="17">
        <v>0.73</v>
      </c>
      <c r="M108" s="11"/>
      <c r="N108" s="11">
        <v>0</v>
      </c>
      <c r="O108" s="13">
        <f t="shared" ref="O108:O123" si="123">IF(I108="",E108*Y108,0)</f>
        <v>0</v>
      </c>
      <c r="P108" s="14">
        <f t="shared" ref="P108:P119" si="124">IF(I108="",R108-H108,(K108-H108-SUM(L108:N108)+R108-S108-T108)-G108)+(ROUND(R108*V108,0)-ROUND(R108*(1+V108),0)*W108)</f>
        <v>-5.3739230000000475</v>
      </c>
      <c r="Q108" s="14">
        <f t="shared" ref="Q108:Q123" si="125">IF(I108="",(O108-G108-(O108*0.1425%*0.65)-(O108*0.3%)-S108-T108),0)</f>
        <v>0</v>
      </c>
      <c r="R108" s="457"/>
      <c r="S108" s="14">
        <v>0</v>
      </c>
      <c r="T108" s="14">
        <f t="shared" ref="T108:T123" si="126">IF(ROUND(R108*(1+V108),0)&gt;20000,ROUND(ROUND(R108*(1+V108),0)*2%,0),0)</f>
        <v>0</v>
      </c>
      <c r="U108" s="65">
        <f t="shared" ref="U108:U123" si="127">(V108*50%)/(1+50%*V108)</f>
        <v>0</v>
      </c>
      <c r="V108" s="65"/>
      <c r="W108" s="66">
        <v>0.11</v>
      </c>
      <c r="X108" s="15">
        <f t="shared" ref="X108:X123" si="128">(P108+Q108)/G108</f>
        <v>-1.7913076666666826E-2</v>
      </c>
      <c r="Y108" s="16">
        <f>VLOOKUP(C108,美股行情!A:C,3,FALSE)</f>
        <v>716.31</v>
      </c>
      <c r="Z108" s="38">
        <f>VLOOKUP(C108,美股行情!A:G,7,FALSE)</f>
        <v>-2.0499999999999998</v>
      </c>
      <c r="AA108" s="82">
        <f ca="1">IF(I108="",((TODAY()-A108)*G108)/365.24,((I108-A108)*G108)/365.24)</f>
        <v>138.81283539590407</v>
      </c>
      <c r="AB108" s="478" t="s">
        <v>3802</v>
      </c>
    </row>
    <row r="109" spans="1:30" hidden="1" outlineLevel="1">
      <c r="A109" s="159">
        <v>45923</v>
      </c>
      <c r="B109" s="11" t="s">
        <v>19</v>
      </c>
      <c r="C109" s="448" t="s">
        <v>3593</v>
      </c>
      <c r="D109" s="150" t="str">
        <f>VLOOKUP(C109,美股行情!A:B,2,FALSE)</f>
        <v>特斯拉</v>
      </c>
      <c r="E109" s="11">
        <v>0.68203999999999998</v>
      </c>
      <c r="F109" s="453">
        <v>439.86</v>
      </c>
      <c r="G109" s="11">
        <v>300</v>
      </c>
      <c r="H109" s="11">
        <v>0.6</v>
      </c>
      <c r="I109" s="99">
        <v>46002</v>
      </c>
      <c r="J109" s="16">
        <v>448.8</v>
      </c>
      <c r="K109" s="11">
        <f t="shared" si="122"/>
        <v>306.09955200000002</v>
      </c>
      <c r="L109" s="17">
        <v>0.8</v>
      </c>
      <c r="M109" s="11"/>
      <c r="N109" s="11">
        <v>0</v>
      </c>
      <c r="O109" s="13">
        <f t="shared" si="123"/>
        <v>0</v>
      </c>
      <c r="P109" s="14">
        <f t="shared" si="124"/>
        <v>4.6995519999999829</v>
      </c>
      <c r="Q109" s="14">
        <f t="shared" si="125"/>
        <v>0</v>
      </c>
      <c r="R109" s="457"/>
      <c r="S109" s="14">
        <v>0</v>
      </c>
      <c r="T109" s="14">
        <f t="shared" si="126"/>
        <v>0</v>
      </c>
      <c r="U109" s="65">
        <f t="shared" si="127"/>
        <v>0</v>
      </c>
      <c r="V109" s="65"/>
      <c r="W109" s="66">
        <v>0.11</v>
      </c>
      <c r="X109" s="15">
        <f t="shared" si="128"/>
        <v>1.5665173333333275E-2</v>
      </c>
      <c r="Y109" s="16">
        <f>VLOOKUP(C109,美股行情!A:C,3,FALSE)</f>
        <v>367.81</v>
      </c>
      <c r="Z109" s="38">
        <f>VLOOKUP(C109,美股行情!A:G,7,FALSE)</f>
        <v>-0.35</v>
      </c>
      <c r="AA109" s="82">
        <f t="shared" ref="AA109:AA123" ca="1" si="129">IF(I109="",((TODAY()-A109)*G109)/365.24,((I109-A109)*G109)/365.24)</f>
        <v>64.888840214653371</v>
      </c>
      <c r="AB109" s="478" t="s">
        <v>3802</v>
      </c>
    </row>
    <row r="110" spans="1:30" hidden="1" outlineLevel="1">
      <c r="A110" s="159">
        <v>45953</v>
      </c>
      <c r="B110" s="11" t="s">
        <v>19</v>
      </c>
      <c r="C110" s="448" t="s">
        <v>3592</v>
      </c>
      <c r="D110" s="150" t="str">
        <f>VLOOKUP(C110,美股行情!A:B,2,FALSE)</f>
        <v>景順QQQ ETF</v>
      </c>
      <c r="E110" s="11">
        <v>0.49590000000000001</v>
      </c>
      <c r="F110" s="453">
        <v>604.97</v>
      </c>
      <c r="G110" s="11">
        <v>300</v>
      </c>
      <c r="H110" s="11">
        <v>0.6</v>
      </c>
      <c r="I110" s="99">
        <v>46092</v>
      </c>
      <c r="J110" s="16">
        <v>594.16999999999996</v>
      </c>
      <c r="K110" s="11">
        <f t="shared" si="122"/>
        <v>294.64890299999996</v>
      </c>
      <c r="L110" s="17">
        <v>0.73</v>
      </c>
      <c r="M110" s="11"/>
      <c r="N110" s="11">
        <v>0</v>
      </c>
      <c r="O110" s="13">
        <f t="shared" si="123"/>
        <v>0</v>
      </c>
      <c r="P110" s="14">
        <f t="shared" si="124"/>
        <v>-6.6810970000000793</v>
      </c>
      <c r="Q110" s="14">
        <f t="shared" si="125"/>
        <v>0</v>
      </c>
      <c r="R110" s="457"/>
      <c r="S110" s="14">
        <v>0</v>
      </c>
      <c r="T110" s="14">
        <f t="shared" si="126"/>
        <v>0</v>
      </c>
      <c r="U110" s="65">
        <f t="shared" si="127"/>
        <v>0</v>
      </c>
      <c r="V110" s="65"/>
      <c r="W110" s="66">
        <v>0.11</v>
      </c>
      <c r="X110" s="15">
        <f t="shared" si="128"/>
        <v>-2.2270323333333598E-2</v>
      </c>
      <c r="Y110" s="16">
        <f>VLOOKUP(C110,美股行情!A:C,3,FALSE)</f>
        <v>716.31</v>
      </c>
      <c r="Z110" s="38">
        <f>VLOOKUP(C110,美股行情!A:G,7,FALSE)</f>
        <v>-2.0499999999999998</v>
      </c>
      <c r="AA110" s="82">
        <f t="shared" ca="1" si="129"/>
        <v>114.17150366882049</v>
      </c>
      <c r="AB110" s="478" t="s">
        <v>3802</v>
      </c>
    </row>
    <row r="111" spans="1:30" hidden="1" outlineLevel="1">
      <c r="A111" s="159">
        <v>45953</v>
      </c>
      <c r="B111" s="11" t="s">
        <v>19</v>
      </c>
      <c r="C111" s="448" t="s">
        <v>3593</v>
      </c>
      <c r="D111" s="150" t="str">
        <f>VLOOKUP(C111,美股行情!A:B,2,FALSE)</f>
        <v>特斯拉</v>
      </c>
      <c r="E111" s="11">
        <v>0.71425000000000005</v>
      </c>
      <c r="F111" s="453">
        <v>419.11647699999997</v>
      </c>
      <c r="G111" s="11">
        <v>299.36</v>
      </c>
      <c r="H111" s="11">
        <v>0.6</v>
      </c>
      <c r="I111" s="99">
        <v>46002</v>
      </c>
      <c r="J111" s="16">
        <v>448.8</v>
      </c>
      <c r="K111" s="11">
        <f t="shared" si="122"/>
        <v>320.55540000000002</v>
      </c>
      <c r="L111" s="17">
        <v>0.8</v>
      </c>
      <c r="M111" s="11"/>
      <c r="N111" s="11">
        <v>0</v>
      </c>
      <c r="O111" s="13">
        <f t="shared" si="123"/>
        <v>0</v>
      </c>
      <c r="P111" s="14">
        <f t="shared" si="124"/>
        <v>19.795399999999972</v>
      </c>
      <c r="Q111" s="14">
        <f t="shared" si="125"/>
        <v>0</v>
      </c>
      <c r="R111" s="457"/>
      <c r="S111" s="14">
        <v>0</v>
      </c>
      <c r="T111" s="14">
        <f t="shared" si="126"/>
        <v>0</v>
      </c>
      <c r="U111" s="65">
        <f t="shared" si="127"/>
        <v>0</v>
      </c>
      <c r="V111" s="65"/>
      <c r="W111" s="66">
        <v>0.11</v>
      </c>
      <c r="X111" s="15">
        <f t="shared" si="128"/>
        <v>6.6125734901122293E-2</v>
      </c>
      <c r="Y111" s="16">
        <f>VLOOKUP(C111,美股行情!A:C,3,FALSE)</f>
        <v>367.81</v>
      </c>
      <c r="Z111" s="38">
        <f>VLOOKUP(C111,美股行情!A:G,7,FALSE)</f>
        <v>-0.35</v>
      </c>
      <c r="AA111" s="82">
        <f t="shared" ca="1" si="129"/>
        <v>40.161647136129673</v>
      </c>
      <c r="AB111" s="478" t="s">
        <v>3802</v>
      </c>
    </row>
    <row r="112" spans="1:30" hidden="1" outlineLevel="1">
      <c r="A112" s="159">
        <v>45985</v>
      </c>
      <c r="B112" s="11" t="s">
        <v>19</v>
      </c>
      <c r="C112" s="448" t="s">
        <v>3592</v>
      </c>
      <c r="D112" s="150" t="str">
        <f>VLOOKUP(C112,美股行情!A:B,2,FALSE)</f>
        <v>景順QQQ ETF</v>
      </c>
      <c r="E112" s="11">
        <v>0.50353999999999999</v>
      </c>
      <c r="F112" s="453">
        <v>595.78979000000004</v>
      </c>
      <c r="G112" s="11">
        <v>300</v>
      </c>
      <c r="H112" s="11">
        <v>0.3</v>
      </c>
      <c r="I112" s="99">
        <v>46092</v>
      </c>
      <c r="J112" s="16">
        <v>594.16999999999996</v>
      </c>
      <c r="K112" s="11">
        <f t="shared" si="122"/>
        <v>299.1883618</v>
      </c>
      <c r="L112" s="17">
        <v>0.73</v>
      </c>
      <c r="M112" s="11"/>
      <c r="N112" s="11">
        <v>0</v>
      </c>
      <c r="O112" s="13">
        <f t="shared" si="123"/>
        <v>0</v>
      </c>
      <c r="P112" s="14">
        <f t="shared" si="124"/>
        <v>-1.841638200000034</v>
      </c>
      <c r="Q112" s="14">
        <f t="shared" si="125"/>
        <v>0</v>
      </c>
      <c r="R112" s="457"/>
      <c r="S112" s="14">
        <v>0</v>
      </c>
      <c r="T112" s="14">
        <f t="shared" si="126"/>
        <v>0</v>
      </c>
      <c r="U112" s="65">
        <f t="shared" si="127"/>
        <v>0</v>
      </c>
      <c r="V112" s="65"/>
      <c r="W112" s="66">
        <v>0.11</v>
      </c>
      <c r="X112" s="15">
        <f t="shared" si="128"/>
        <v>-6.1387940000001131E-3</v>
      </c>
      <c r="Y112" s="16">
        <f>VLOOKUP(C112,美股行情!A:C,3,FALSE)</f>
        <v>716.31</v>
      </c>
      <c r="Z112" s="38">
        <f>VLOOKUP(C112,美股行情!A:G,7,FALSE)</f>
        <v>-2.0499999999999998</v>
      </c>
      <c r="AA112" s="82">
        <f t="shared" ca="1" si="129"/>
        <v>87.887416493264695</v>
      </c>
      <c r="AB112" s="478" t="s">
        <v>3802</v>
      </c>
    </row>
    <row r="113" spans="1:28" hidden="1" outlineLevel="1">
      <c r="A113" s="159">
        <v>45985</v>
      </c>
      <c r="B113" s="11" t="s">
        <v>19</v>
      </c>
      <c r="C113" s="448" t="s">
        <v>3593</v>
      </c>
      <c r="D113" s="150" t="str">
        <f>VLOOKUP(C113,美股行情!A:B,2,FALSE)</f>
        <v>特斯拉</v>
      </c>
      <c r="E113" s="11">
        <v>0.74489000000000005</v>
      </c>
      <c r="F113" s="453">
        <v>402.744553</v>
      </c>
      <c r="G113" s="11">
        <v>300</v>
      </c>
      <c r="H113" s="11">
        <v>0.3</v>
      </c>
      <c r="I113" s="99">
        <v>46002</v>
      </c>
      <c r="J113" s="16">
        <v>448.8</v>
      </c>
      <c r="K113" s="11">
        <f t="shared" si="122"/>
        <v>334.30663200000004</v>
      </c>
      <c r="L113" s="17">
        <v>0.8</v>
      </c>
      <c r="M113" s="11"/>
      <c r="N113" s="11">
        <v>0</v>
      </c>
      <c r="O113" s="13">
        <f t="shared" si="123"/>
        <v>0</v>
      </c>
      <c r="P113" s="14">
        <f t="shared" si="124"/>
        <v>33.206632000000013</v>
      </c>
      <c r="Q113" s="14">
        <f t="shared" si="125"/>
        <v>0</v>
      </c>
      <c r="R113" s="457"/>
      <c r="S113" s="14">
        <v>0</v>
      </c>
      <c r="T113" s="14">
        <f t="shared" si="126"/>
        <v>0</v>
      </c>
      <c r="U113" s="65">
        <f t="shared" si="127"/>
        <v>0</v>
      </c>
      <c r="V113" s="65"/>
      <c r="W113" s="66">
        <v>0.11</v>
      </c>
      <c r="X113" s="15">
        <f t="shared" si="128"/>
        <v>0.11068877333333338</v>
      </c>
      <c r="Y113" s="16">
        <f>VLOOKUP(C113,美股行情!A:C,3,FALSE)</f>
        <v>367.81</v>
      </c>
      <c r="Z113" s="38">
        <f>VLOOKUP(C113,美股行情!A:G,7,FALSE)</f>
        <v>-0.35</v>
      </c>
      <c r="AA113" s="82">
        <f t="shared" ca="1" si="129"/>
        <v>13.963421312014018</v>
      </c>
      <c r="AB113" s="478" t="s">
        <v>3802</v>
      </c>
    </row>
    <row r="114" spans="1:28" hidden="1" outlineLevel="1">
      <c r="A114" s="159">
        <v>46015</v>
      </c>
      <c r="B114" s="11" t="s">
        <v>19</v>
      </c>
      <c r="C114" s="448" t="s">
        <v>3592</v>
      </c>
      <c r="D114" s="150" t="str">
        <f>VLOOKUP(C114,美股行情!A:B,2,FALSE)</f>
        <v>景順QQQ ETF</v>
      </c>
      <c r="E114" s="11">
        <v>0.48530000000000001</v>
      </c>
      <c r="F114" s="453">
        <v>618.17999999999995</v>
      </c>
      <c r="G114" s="11">
        <v>300</v>
      </c>
      <c r="H114" s="11">
        <v>0.3</v>
      </c>
      <c r="I114" s="99">
        <v>46092</v>
      </c>
      <c r="J114" s="16">
        <v>594.16999999999996</v>
      </c>
      <c r="K114" s="11">
        <f t="shared" si="122"/>
        <v>288.35070099999996</v>
      </c>
      <c r="L114" s="17">
        <v>0.73</v>
      </c>
      <c r="M114" s="11"/>
      <c r="N114" s="11">
        <v>0</v>
      </c>
      <c r="O114" s="13">
        <f t="shared" si="123"/>
        <v>0</v>
      </c>
      <c r="P114" s="14">
        <f t="shared" ref="P114:P117" si="130">IF(I114="",R114-H114,(K114-H114-SUM(L114:N114)+R114-S114-T114)-G114)+(ROUND(R114*V114,0)-ROUND(R114*(1+V114),0)*W114)</f>
        <v>-11.959299000000087</v>
      </c>
      <c r="Q114" s="14">
        <f t="shared" si="125"/>
        <v>0</v>
      </c>
      <c r="R114" s="457">
        <v>0.83</v>
      </c>
      <c r="S114" s="14">
        <v>0</v>
      </c>
      <c r="T114" s="14">
        <f t="shared" si="126"/>
        <v>0</v>
      </c>
      <c r="U114" s="65">
        <f t="shared" si="127"/>
        <v>0</v>
      </c>
      <c r="V114" s="65"/>
      <c r="W114" s="66">
        <v>0.11</v>
      </c>
      <c r="X114" s="15">
        <f t="shared" si="128"/>
        <v>-3.9864330000000288E-2</v>
      </c>
      <c r="Y114" s="16">
        <f>VLOOKUP(C114,美股行情!A:C,3,FALSE)</f>
        <v>716.31</v>
      </c>
      <c r="Z114" s="38">
        <f>VLOOKUP(C114,美股行情!A:G,7,FALSE)</f>
        <v>-2.0499999999999998</v>
      </c>
      <c r="AA114" s="82">
        <f t="shared" ca="1" si="129"/>
        <v>63.246084766181141</v>
      </c>
      <c r="AB114" s="478" t="s">
        <v>3802</v>
      </c>
    </row>
    <row r="115" spans="1:28" hidden="1" outlineLevel="1">
      <c r="A115" s="159">
        <v>46015</v>
      </c>
      <c r="B115" s="11" t="s">
        <v>19</v>
      </c>
      <c r="C115" s="448" t="s">
        <v>3593</v>
      </c>
      <c r="D115" s="150" t="str">
        <f>VLOOKUP(C115,美股行情!A:B,2,FALSE)</f>
        <v>特斯拉</v>
      </c>
      <c r="E115" s="11">
        <v>0.61241999999999996</v>
      </c>
      <c r="F115" s="453">
        <v>489.86</v>
      </c>
      <c r="G115" s="11">
        <v>300</v>
      </c>
      <c r="H115" s="11">
        <v>0.3</v>
      </c>
      <c r="I115" s="99">
        <v>46092</v>
      </c>
      <c r="J115" s="16">
        <v>390</v>
      </c>
      <c r="K115" s="11">
        <f t="shared" si="122"/>
        <v>238.84379999999999</v>
      </c>
      <c r="L115" s="17">
        <v>0.8</v>
      </c>
      <c r="M115" s="11"/>
      <c r="N115" s="11">
        <v>0</v>
      </c>
      <c r="O115" s="13">
        <f t="shared" si="123"/>
        <v>0</v>
      </c>
      <c r="P115" s="14">
        <f t="shared" si="130"/>
        <v>-62.256200000000035</v>
      </c>
      <c r="Q115" s="14">
        <f t="shared" si="125"/>
        <v>0</v>
      </c>
      <c r="R115" s="457"/>
      <c r="S115" s="14">
        <v>0</v>
      </c>
      <c r="T115" s="14">
        <f t="shared" si="126"/>
        <v>0</v>
      </c>
      <c r="U115" s="65">
        <f t="shared" si="127"/>
        <v>0</v>
      </c>
      <c r="V115" s="65"/>
      <c r="W115" s="66">
        <v>0.11</v>
      </c>
      <c r="X115" s="15">
        <f t="shared" si="128"/>
        <v>-0.2075206666666668</v>
      </c>
      <c r="Y115" s="16">
        <f>VLOOKUP(C115,美股行情!A:C,3,FALSE)</f>
        <v>367.81</v>
      </c>
      <c r="Z115" s="38">
        <f>VLOOKUP(C115,美股行情!A:G,7,FALSE)</f>
        <v>-0.35</v>
      </c>
      <c r="AA115" s="82">
        <f t="shared" ca="1" si="129"/>
        <v>63.246084766181141</v>
      </c>
      <c r="AB115" s="478" t="s">
        <v>3802</v>
      </c>
    </row>
    <row r="116" spans="1:28" hidden="1" outlineLevel="1">
      <c r="A116" s="159">
        <v>46048</v>
      </c>
      <c r="B116" s="11" t="s">
        <v>19</v>
      </c>
      <c r="C116" s="448" t="s">
        <v>3592</v>
      </c>
      <c r="D116" s="150" t="str">
        <f>VLOOKUP(C116,美股行情!A:B,2,FALSE)</f>
        <v>景順QQQ ETF</v>
      </c>
      <c r="E116" s="11">
        <v>0.48415999999999998</v>
      </c>
      <c r="F116" s="453">
        <v>619.64</v>
      </c>
      <c r="G116" s="11">
        <v>300</v>
      </c>
      <c r="H116" s="11">
        <v>0.3</v>
      </c>
      <c r="I116" s="99">
        <v>46092</v>
      </c>
      <c r="J116" s="16">
        <v>594.16999999999996</v>
      </c>
      <c r="K116" s="11">
        <f t="shared" si="122"/>
        <v>287.67334719999997</v>
      </c>
      <c r="L116" s="17">
        <v>0.73</v>
      </c>
      <c r="M116" s="11"/>
      <c r="N116" s="11">
        <v>0</v>
      </c>
      <c r="O116" s="13">
        <f t="shared" si="123"/>
        <v>0</v>
      </c>
      <c r="P116" s="14">
        <f t="shared" si="130"/>
        <v>-13.356652800000063</v>
      </c>
      <c r="Q116" s="14">
        <f t="shared" si="125"/>
        <v>0</v>
      </c>
      <c r="R116" s="457"/>
      <c r="S116" s="14">
        <v>0</v>
      </c>
      <c r="T116" s="14">
        <f t="shared" si="126"/>
        <v>0</v>
      </c>
      <c r="U116" s="65">
        <f t="shared" si="127"/>
        <v>0</v>
      </c>
      <c r="V116" s="65"/>
      <c r="W116" s="66">
        <v>0.11</v>
      </c>
      <c r="X116" s="15">
        <f t="shared" si="128"/>
        <v>-4.4522176000000212E-2</v>
      </c>
      <c r="Y116" s="16">
        <f>VLOOKUP(C116,美股行情!A:C,3,FALSE)</f>
        <v>716.31</v>
      </c>
      <c r="Z116" s="38">
        <f>VLOOKUP(C116,美股行情!A:G,7,FALSE)</f>
        <v>-2.0499999999999998</v>
      </c>
      <c r="AA116" s="82">
        <f t="shared" ca="1" si="129"/>
        <v>36.140619866389223</v>
      </c>
      <c r="AB116" s="478" t="s">
        <v>3802</v>
      </c>
    </row>
    <row r="117" spans="1:28" hidden="1" outlineLevel="1">
      <c r="A117" s="159">
        <v>46048</v>
      </c>
      <c r="B117" s="11" t="s">
        <v>19</v>
      </c>
      <c r="C117" s="448" t="s">
        <v>3593</v>
      </c>
      <c r="D117" s="150" t="str">
        <f>VLOOKUP(C117,美股行情!A:B,2,FALSE)</f>
        <v>特斯拉</v>
      </c>
      <c r="E117" s="11">
        <v>0.67013999999999996</v>
      </c>
      <c r="F117" s="453">
        <v>447.67</v>
      </c>
      <c r="G117" s="11">
        <v>300</v>
      </c>
      <c r="H117" s="11">
        <v>0.3</v>
      </c>
      <c r="I117" s="99">
        <v>46092</v>
      </c>
      <c r="J117" s="16">
        <v>390</v>
      </c>
      <c r="K117" s="11">
        <f t="shared" si="122"/>
        <v>261.3546</v>
      </c>
      <c r="L117" s="17">
        <v>0.8</v>
      </c>
      <c r="M117" s="11"/>
      <c r="N117" s="11">
        <v>0</v>
      </c>
      <c r="O117" s="13">
        <f t="shared" si="123"/>
        <v>0</v>
      </c>
      <c r="P117" s="14">
        <f t="shared" si="130"/>
        <v>-39.745400000000018</v>
      </c>
      <c r="Q117" s="14">
        <f t="shared" si="125"/>
        <v>0</v>
      </c>
      <c r="R117" s="457"/>
      <c r="S117" s="14">
        <v>0</v>
      </c>
      <c r="T117" s="14">
        <f t="shared" si="126"/>
        <v>0</v>
      </c>
      <c r="U117" s="65">
        <f t="shared" si="127"/>
        <v>0</v>
      </c>
      <c r="V117" s="65"/>
      <c r="W117" s="66">
        <v>0.11</v>
      </c>
      <c r="X117" s="15">
        <f t="shared" si="128"/>
        <v>-0.13248466666666672</v>
      </c>
      <c r="Y117" s="16">
        <f>VLOOKUP(C117,美股行情!A:C,3,FALSE)</f>
        <v>367.81</v>
      </c>
      <c r="Z117" s="38">
        <f>VLOOKUP(C117,美股行情!A:G,7,FALSE)</f>
        <v>-0.35</v>
      </c>
      <c r="AA117" s="82">
        <f t="shared" ca="1" si="129"/>
        <v>36.140619866389223</v>
      </c>
      <c r="AB117" s="478" t="s">
        <v>3802</v>
      </c>
    </row>
    <row r="118" spans="1:28" hidden="1" outlineLevel="1">
      <c r="A118" s="159">
        <v>46077</v>
      </c>
      <c r="B118" s="11" t="s">
        <v>19</v>
      </c>
      <c r="C118" s="448" t="s">
        <v>3592</v>
      </c>
      <c r="D118" s="150" t="str">
        <f>VLOOKUP(C118,美股行情!A:B,2,FALSE)</f>
        <v>景順QQQ ETF</v>
      </c>
      <c r="E118" s="11">
        <v>0.49462</v>
      </c>
      <c r="F118" s="453">
        <v>606.53</v>
      </c>
      <c r="G118" s="11">
        <v>300</v>
      </c>
      <c r="H118" s="11">
        <v>0.3</v>
      </c>
      <c r="I118" s="99">
        <v>46092</v>
      </c>
      <c r="J118" s="16">
        <v>594.16999999999996</v>
      </c>
      <c r="K118" s="11">
        <f t="shared" si="122"/>
        <v>293.8883654</v>
      </c>
      <c r="L118" s="17">
        <v>0.74</v>
      </c>
      <c r="M118" s="11"/>
      <c r="N118" s="11">
        <v>0</v>
      </c>
      <c r="O118" s="13">
        <f t="shared" si="123"/>
        <v>0</v>
      </c>
      <c r="P118" s="14">
        <f t="shared" si="124"/>
        <v>-7.1516346000000226</v>
      </c>
      <c r="Q118" s="14">
        <f t="shared" si="125"/>
        <v>0</v>
      </c>
      <c r="R118" s="457"/>
      <c r="S118" s="14">
        <v>0</v>
      </c>
      <c r="T118" s="14">
        <f t="shared" si="126"/>
        <v>0</v>
      </c>
      <c r="U118" s="65">
        <f t="shared" si="127"/>
        <v>0</v>
      </c>
      <c r="V118" s="65"/>
      <c r="W118" s="66">
        <v>0.11</v>
      </c>
      <c r="X118" s="15">
        <f t="shared" si="128"/>
        <v>-2.3838782000000076E-2</v>
      </c>
      <c r="Y118" s="16">
        <f>VLOOKUP(C118,美股行情!A:C,3,FALSE)</f>
        <v>716.31</v>
      </c>
      <c r="Z118" s="38">
        <f>VLOOKUP(C118,美股行情!A:G,7,FALSE)</f>
        <v>-2.0499999999999998</v>
      </c>
      <c r="AA118" s="82">
        <f t="shared" ca="1" si="129"/>
        <v>12.32066586354178</v>
      </c>
      <c r="AB118" s="478" t="s">
        <v>3802</v>
      </c>
    </row>
    <row r="119" spans="1:28" hidden="1" outlineLevel="1">
      <c r="A119" s="159">
        <v>46077</v>
      </c>
      <c r="B119" s="11" t="s">
        <v>19</v>
      </c>
      <c r="C119" s="448" t="s">
        <v>3593</v>
      </c>
      <c r="D119" s="150" t="str">
        <f>VLOOKUP(C119,美股行情!A:B,2,FALSE)</f>
        <v>特斯拉</v>
      </c>
      <c r="E119" s="11">
        <v>0.73663999999999996</v>
      </c>
      <c r="F119" s="453">
        <v>407.25989800000002</v>
      </c>
      <c r="G119" s="11">
        <v>300</v>
      </c>
      <c r="H119" s="11">
        <v>0.3</v>
      </c>
      <c r="I119" s="99">
        <v>46092</v>
      </c>
      <c r="J119" s="16">
        <v>390</v>
      </c>
      <c r="K119" s="11">
        <f t="shared" si="122"/>
        <v>287.28960000000001</v>
      </c>
      <c r="L119" s="17">
        <v>0.8</v>
      </c>
      <c r="M119" s="11"/>
      <c r="N119" s="11">
        <v>0</v>
      </c>
      <c r="O119" s="13">
        <f t="shared" si="123"/>
        <v>0</v>
      </c>
      <c r="P119" s="14">
        <f t="shared" si="124"/>
        <v>-13.810400000000016</v>
      </c>
      <c r="Q119" s="14">
        <f t="shared" si="125"/>
        <v>0</v>
      </c>
      <c r="R119" s="457"/>
      <c r="S119" s="14">
        <v>0</v>
      </c>
      <c r="T119" s="14">
        <f t="shared" si="126"/>
        <v>0</v>
      </c>
      <c r="U119" s="65">
        <f t="shared" si="127"/>
        <v>0</v>
      </c>
      <c r="V119" s="65"/>
      <c r="W119" s="66">
        <v>0.11</v>
      </c>
      <c r="X119" s="15">
        <f t="shared" si="128"/>
        <v>-4.6034666666666717E-2</v>
      </c>
      <c r="Y119" s="16">
        <f>VLOOKUP(C119,美股行情!A:C,3,FALSE)</f>
        <v>367.81</v>
      </c>
      <c r="Z119" s="38">
        <f>VLOOKUP(C119,美股行情!A:G,7,FALSE)</f>
        <v>-0.35</v>
      </c>
      <c r="AA119" s="82">
        <f t="shared" ca="1" si="129"/>
        <v>12.32066586354178</v>
      </c>
      <c r="AB119" s="478" t="s">
        <v>3802</v>
      </c>
    </row>
    <row r="120" spans="1:28">
      <c r="A120" s="159">
        <v>46120</v>
      </c>
      <c r="B120" s="11" t="s">
        <v>19</v>
      </c>
      <c r="C120" s="448" t="s">
        <v>3592</v>
      </c>
      <c r="D120" s="150" t="str">
        <f>VLOOKUP(C120,美股行情!A:B,2,FALSE)</f>
        <v>景順QQQ ETF</v>
      </c>
      <c r="E120" s="11">
        <v>0.49236000000000002</v>
      </c>
      <c r="F120" s="453">
        <v>609.32000000000005</v>
      </c>
      <c r="G120" s="11">
        <v>300</v>
      </c>
      <c r="H120" s="11">
        <v>0.3</v>
      </c>
      <c r="I120" s="99"/>
      <c r="J120" s="16"/>
      <c r="K120" s="11">
        <f t="shared" si="122"/>
        <v>0</v>
      </c>
      <c r="L120" s="17"/>
      <c r="M120" s="11"/>
      <c r="N120" s="11">
        <v>0</v>
      </c>
      <c r="O120" s="13">
        <f t="shared" si="123"/>
        <v>352.68239159999996</v>
      </c>
      <c r="P120" s="14">
        <f t="shared" ref="P120:P123" si="131">IF(I120="",R120-H120,(K120-H120-SUM(L120:N120)+R120-S120-T120)-G120)+(ROUND(R120*V120,0)-ROUND(R120*(1+V120),0)*W120)</f>
        <v>-0.3</v>
      </c>
      <c r="Q120" s="14">
        <f t="shared" si="125"/>
        <v>51.29767235998046</v>
      </c>
      <c r="R120" s="457"/>
      <c r="S120" s="14">
        <v>0</v>
      </c>
      <c r="T120" s="14">
        <f t="shared" si="126"/>
        <v>0</v>
      </c>
      <c r="U120" s="65">
        <f t="shared" si="127"/>
        <v>0</v>
      </c>
      <c r="V120" s="65"/>
      <c r="W120" s="66">
        <v>0.11</v>
      </c>
      <c r="X120" s="15">
        <f t="shared" si="128"/>
        <v>0.16999224119993486</v>
      </c>
      <c r="Y120" s="16">
        <f>VLOOKUP(C120,美股行情!A:C,3,FALSE)</f>
        <v>716.31</v>
      </c>
      <c r="Z120" s="38">
        <f>VLOOKUP(C120,美股行情!A:G,7,FALSE)</f>
        <v>-2.0499999999999998</v>
      </c>
      <c r="AA120" s="82">
        <f t="shared" ca="1" si="129"/>
        <v>156.88314532909868</v>
      </c>
      <c r="AB120" s="478" t="s">
        <v>3802</v>
      </c>
    </row>
    <row r="121" spans="1:28">
      <c r="A121" s="159">
        <v>46120</v>
      </c>
      <c r="B121" s="11" t="s">
        <v>19</v>
      </c>
      <c r="C121" s="490" t="s">
        <v>3808</v>
      </c>
      <c r="D121" s="150" t="str">
        <f>VLOOKUP(C121,美股行情!A:B,2,FALSE)</f>
        <v>Vanguard Total World Stock Index Fund ETF Shares</v>
      </c>
      <c r="E121" s="11">
        <v>2.0686800000000001</v>
      </c>
      <c r="F121" s="453">
        <v>145.02030199999999</v>
      </c>
      <c r="G121" s="11">
        <v>300</v>
      </c>
      <c r="H121" s="11">
        <v>0.3</v>
      </c>
      <c r="I121" s="99"/>
      <c r="J121" s="16"/>
      <c r="K121" s="11">
        <f t="shared" si="122"/>
        <v>0</v>
      </c>
      <c r="L121" s="17"/>
      <c r="M121" s="11"/>
      <c r="N121" s="11">
        <v>0</v>
      </c>
      <c r="O121" s="13">
        <f t="shared" si="123"/>
        <v>330.76124519999996</v>
      </c>
      <c r="P121" s="14">
        <f t="shared" si="131"/>
        <v>-0.3</v>
      </c>
      <c r="Q121" s="14">
        <f t="shared" si="125"/>
        <v>29.462593861033461</v>
      </c>
      <c r="R121" s="457"/>
      <c r="S121" s="14">
        <v>0</v>
      </c>
      <c r="T121" s="14">
        <f t="shared" si="126"/>
        <v>0</v>
      </c>
      <c r="U121" s="65">
        <f t="shared" si="127"/>
        <v>0</v>
      </c>
      <c r="V121" s="65"/>
      <c r="W121" s="66">
        <v>0.11</v>
      </c>
      <c r="X121" s="15">
        <f t="shared" si="128"/>
        <v>9.7208646203444868E-2</v>
      </c>
      <c r="Y121" s="16">
        <f>VLOOKUP(C121,美股行情!A:C,3,FALSE)</f>
        <v>159.88999999999999</v>
      </c>
      <c r="Z121" s="38">
        <f>VLOOKUP(C121,美股行情!A:G,7,FALSE)</f>
        <v>-1.03</v>
      </c>
      <c r="AA121" s="82">
        <f t="shared" ca="1" si="129"/>
        <v>156.88314532909868</v>
      </c>
      <c r="AB121" s="478" t="s">
        <v>3802</v>
      </c>
    </row>
    <row r="122" spans="1:28">
      <c r="A122" s="159">
        <v>46139</v>
      </c>
      <c r="B122" s="11" t="s">
        <v>19</v>
      </c>
      <c r="C122" s="448" t="s">
        <v>3592</v>
      </c>
      <c r="D122" s="150" t="str">
        <f>VLOOKUP(C122,美股行情!A:B,2,FALSE)</f>
        <v>景順QQQ ETF</v>
      </c>
      <c r="E122" s="11">
        <v>4.5223699999999996</v>
      </c>
      <c r="F122" s="453">
        <v>663.37017300000002</v>
      </c>
      <c r="G122" s="11">
        <v>3000</v>
      </c>
      <c r="H122" s="11">
        <v>3</v>
      </c>
      <c r="I122" s="99"/>
      <c r="J122" s="16"/>
      <c r="K122" s="11">
        <f t="shared" si="122"/>
        <v>0</v>
      </c>
      <c r="L122" s="17"/>
      <c r="M122" s="11"/>
      <c r="N122" s="11">
        <v>0</v>
      </c>
      <c r="O122" s="13">
        <f t="shared" si="123"/>
        <v>3239.4188546999994</v>
      </c>
      <c r="P122" s="14">
        <f t="shared" si="131"/>
        <v>-3</v>
      </c>
      <c r="Q122" s="14">
        <f t="shared" si="125"/>
        <v>226.70008642173357</v>
      </c>
      <c r="R122" s="457"/>
      <c r="S122" s="14">
        <v>0</v>
      </c>
      <c r="T122" s="14">
        <f t="shared" si="126"/>
        <v>0</v>
      </c>
      <c r="U122" s="65">
        <f t="shared" si="127"/>
        <v>0</v>
      </c>
      <c r="V122" s="65"/>
      <c r="W122" s="66">
        <v>0.11</v>
      </c>
      <c r="X122" s="15">
        <f t="shared" si="128"/>
        <v>7.456669547391119E-2</v>
      </c>
      <c r="Y122" s="16">
        <f>VLOOKUP(C122,美股行情!A:C,3,FALSE)</f>
        <v>716.31</v>
      </c>
      <c r="Z122" s="38">
        <f>VLOOKUP(C122,美股行情!A:G,7,FALSE)</f>
        <v>-2.0499999999999998</v>
      </c>
      <c r="AA122" s="82">
        <f t="shared" ca="1" si="129"/>
        <v>1412.7696856861241</v>
      </c>
      <c r="AB122" s="478" t="s">
        <v>3802</v>
      </c>
    </row>
    <row r="123" spans="1:28">
      <c r="A123" s="159">
        <v>46153</v>
      </c>
      <c r="B123" s="11" t="s">
        <v>19</v>
      </c>
      <c r="C123" s="490" t="s">
        <v>3808</v>
      </c>
      <c r="D123" s="150" t="str">
        <f>VLOOKUP(C123,美股行情!A:B,2,FALSE)</f>
        <v>Vanguard Total World Stock Index Fund ETF Shares</v>
      </c>
      <c r="E123" s="11">
        <v>2.0686800000000001</v>
      </c>
      <c r="F123" s="453">
        <v>145.02030199999999</v>
      </c>
      <c r="G123" s="11">
        <v>300</v>
      </c>
      <c r="H123" s="11">
        <v>0.3</v>
      </c>
      <c r="I123" s="99"/>
      <c r="J123" s="16"/>
      <c r="K123" s="11">
        <f t="shared" si="122"/>
        <v>0</v>
      </c>
      <c r="L123" s="17"/>
      <c r="M123" s="11"/>
      <c r="N123" s="11">
        <v>0</v>
      </c>
      <c r="O123" s="13">
        <f t="shared" si="123"/>
        <v>330.76124519999996</v>
      </c>
      <c r="P123" s="14">
        <f t="shared" si="131"/>
        <v>-0.3</v>
      </c>
      <c r="Q123" s="14">
        <f t="shared" si="125"/>
        <v>29.462593861033461</v>
      </c>
      <c r="R123" s="457"/>
      <c r="S123" s="14">
        <v>0</v>
      </c>
      <c r="T123" s="14">
        <f t="shared" si="126"/>
        <v>0</v>
      </c>
      <c r="U123" s="65">
        <f t="shared" si="127"/>
        <v>0</v>
      </c>
      <c r="V123" s="65"/>
      <c r="W123" s="66">
        <v>0.11</v>
      </c>
      <c r="X123" s="15">
        <f t="shared" si="128"/>
        <v>9.7208646203444868E-2</v>
      </c>
      <c r="Y123" s="16">
        <f>VLOOKUP(C123,美股行情!A:C,3,FALSE)</f>
        <v>159.88999999999999</v>
      </c>
      <c r="Z123" s="38">
        <f>VLOOKUP(C123,美股行情!A:G,7,FALSE)</f>
        <v>-1.03</v>
      </c>
      <c r="AA123" s="82">
        <f t="shared" ca="1" si="129"/>
        <v>129.77768042930674</v>
      </c>
      <c r="AB123" s="478" t="s">
        <v>3802</v>
      </c>
    </row>
    <row r="124" spans="1:28" ht="17.25" thickBot="1">
      <c r="A124" s="48"/>
      <c r="B124" s="49"/>
      <c r="C124" s="49"/>
      <c r="D124" s="49"/>
      <c r="E124" s="49"/>
      <c r="F124" s="49"/>
      <c r="G124" s="49"/>
      <c r="H124" s="49"/>
      <c r="I124" s="50"/>
      <c r="J124" s="51"/>
      <c r="K124" s="49"/>
      <c r="L124" s="52"/>
      <c r="M124" s="49"/>
      <c r="N124" s="49"/>
      <c r="O124" s="53"/>
      <c r="P124" s="54"/>
      <c r="Q124" s="54"/>
      <c r="R124" s="54"/>
      <c r="S124" s="54"/>
      <c r="T124" s="57"/>
      <c r="U124" s="54"/>
      <c r="V124" s="54"/>
      <c r="W124" s="73"/>
      <c r="X124" s="55"/>
      <c r="Y124" s="51"/>
      <c r="Z124" s="56"/>
      <c r="AA124" s="28"/>
      <c r="AB124" s="478"/>
    </row>
    <row r="125" spans="1:28" ht="17.25" thickBot="1">
      <c r="AB125" s="478"/>
    </row>
    <row r="126" spans="1:28" s="8" customFormat="1" ht="17.25" thickBot="1">
      <c r="A126" s="536" t="s">
        <v>2595</v>
      </c>
      <c r="B126" s="512"/>
      <c r="C126" s="537"/>
      <c r="D126" s="168" t="s">
        <v>3799</v>
      </c>
      <c r="E126" s="530"/>
      <c r="F126" s="512"/>
      <c r="G126" s="168" t="s">
        <v>2588</v>
      </c>
      <c r="H126" s="168" t="s">
        <v>23</v>
      </c>
      <c r="I126" s="532"/>
      <c r="J126" s="479"/>
      <c r="K126" s="480"/>
      <c r="L126" s="480"/>
      <c r="M126" s="480"/>
      <c r="N126" s="481"/>
      <c r="O126" s="168" t="s">
        <v>2589</v>
      </c>
      <c r="P126" s="168" t="s">
        <v>2590</v>
      </c>
      <c r="Q126" s="168" t="s">
        <v>2591</v>
      </c>
      <c r="R126" s="168" t="s">
        <v>2592</v>
      </c>
      <c r="S126" s="168" t="s">
        <v>23</v>
      </c>
      <c r="T126" s="168" t="s">
        <v>24</v>
      </c>
      <c r="U126" s="505"/>
      <c r="V126" s="165" t="s">
        <v>26</v>
      </c>
      <c r="W126" s="165" t="s">
        <v>25</v>
      </c>
      <c r="X126" s="168" t="s">
        <v>2593</v>
      </c>
      <c r="Y126" s="168" t="s">
        <v>22</v>
      </c>
      <c r="Z126" s="168" t="s">
        <v>79</v>
      </c>
      <c r="AA126" s="81"/>
      <c r="AB126" s="9"/>
    </row>
    <row r="127" spans="1:28" outlineLevel="1">
      <c r="A127" s="538"/>
      <c r="B127" s="514"/>
      <c r="C127" s="539"/>
      <c r="D127" s="165" t="s">
        <v>3803</v>
      </c>
      <c r="E127" s="531"/>
      <c r="F127" s="514"/>
      <c r="G127" s="175"/>
      <c r="H127" s="175"/>
      <c r="I127" s="533"/>
      <c r="J127" s="482"/>
      <c r="K127" s="183"/>
      <c r="L127" s="183"/>
      <c r="M127" s="183"/>
      <c r="N127" s="184"/>
      <c r="O127" s="175">
        <f>'YuHui-帳戶紀錄'!D658</f>
        <v>409329</v>
      </c>
      <c r="P127" s="176"/>
      <c r="Q127" s="176"/>
      <c r="R127" s="175"/>
      <c r="S127" s="483"/>
      <c r="T127" s="483"/>
      <c r="U127" s="506"/>
      <c r="V127" s="173"/>
      <c r="W127" s="173"/>
      <c r="X127" s="177"/>
      <c r="Y127" s="177"/>
      <c r="Z127" s="178"/>
      <c r="AA127" s="9">
        <f>SUMIF(AB$2:AB$127,D127,AA$2:AA$127)</f>
        <v>0</v>
      </c>
    </row>
    <row r="128" spans="1:28" outlineLevel="1">
      <c r="A128" s="538"/>
      <c r="B128" s="514"/>
      <c r="C128" s="539"/>
      <c r="D128" s="463" t="s">
        <v>3800</v>
      </c>
      <c r="E128" s="531"/>
      <c r="F128" s="514"/>
      <c r="G128" s="175">
        <f>SUMIF(AB$2:AB$338,D128,G$2:G$338)</f>
        <v>5949213</v>
      </c>
      <c r="H128" s="175">
        <f>SUMIF(AB$2:AB$338,D128,H$2:H$338)</f>
        <v>5007</v>
      </c>
      <c r="I128" s="533"/>
      <c r="J128" s="482"/>
      <c r="K128" s="183"/>
      <c r="L128" s="183"/>
      <c r="M128" s="183"/>
      <c r="N128" s="184"/>
      <c r="O128" s="175">
        <f>SUMIF(AB$2:AB$125,D128,O$2:O$125)</f>
        <v>895508.9</v>
      </c>
      <c r="P128" s="176">
        <f>SUMIF(AB$2:AB$338,D128,P$2:P$338)</f>
        <v>69144.959999999992</v>
      </c>
      <c r="Q128" s="176">
        <f>SUMIF(AB$2:AB$338,"*"&amp;D128&amp;"*",Q$2:Q$338)</f>
        <v>-50973.798598675006</v>
      </c>
      <c r="R128" s="175">
        <f>SUMIF(AB$2:AB$338,D128,R$2:R$338)</f>
        <v>364</v>
      </c>
      <c r="S128" s="173"/>
      <c r="T128" s="173"/>
      <c r="U128" s="506"/>
      <c r="V128" s="173"/>
      <c r="W128" s="173"/>
      <c r="X128" s="177">
        <f>(SUMIF(AB$2:AB$338,D128,P$2:P$338)+SUMIF(AB$2:AB$338,"*"&amp;D128&amp;"*",Q$2:Q$338))/SUMIF(AB$2:AB$338,D128,G$2:G$338)</f>
        <v>3.0543807057042648E-3</v>
      </c>
      <c r="Y128" s="177">
        <f t="shared" ref="Y128" ca="1" si="132">(P128+Q128)/(AA128)</f>
        <v>2.7405861118582352E-2</v>
      </c>
      <c r="Z128" s="178">
        <f>COUNTIFS(X$2:X$338,"&gt;0",AB$2:AB$338,D128)/COUNTIF(AB$2:AB$338,D128)</f>
        <v>0.42592592592592593</v>
      </c>
      <c r="AA128" s="9">
        <f ca="1">SUMIF(AB$2:AB$127,D128,AA$2:AA$127)</f>
        <v>663039.24268973828</v>
      </c>
      <c r="AB128" s="478"/>
    </row>
    <row r="129" spans="1:27" ht="17.25" outlineLevel="1" thickBot="1">
      <c r="A129" s="538"/>
      <c r="B129" s="514"/>
      <c r="C129" s="539"/>
      <c r="D129" s="166" t="s">
        <v>3804</v>
      </c>
      <c r="E129" s="531"/>
      <c r="F129" s="514"/>
      <c r="G129" s="175">
        <f>SUMIF(AB$2:AB$338,D129,G$2:G$338)</f>
        <v>820494.2</v>
      </c>
      <c r="H129" s="175">
        <f>SUMIF(AB$2:AB$338,D129,H$2:H$338)</f>
        <v>554</v>
      </c>
      <c r="I129" s="533"/>
      <c r="J129" s="482"/>
      <c r="K129" s="183"/>
      <c r="L129" s="183"/>
      <c r="M129" s="183"/>
      <c r="N129" s="184"/>
      <c r="O129" s="175">
        <f>SUMIF(AB$2:AB$125,D129,O$2:O$125)</f>
        <v>359362.44</v>
      </c>
      <c r="P129" s="176">
        <f>SUMIF(AB$2:AB$338,D129,P$2:P$338)</f>
        <v>19839.709999999995</v>
      </c>
      <c r="Q129" s="176">
        <f>SUMIF(AB$2:AB$338,"*"&amp;D129&amp;"*",Q$2:Q$338)</f>
        <v>64056.293219949992</v>
      </c>
      <c r="R129" s="175">
        <f>SUMIF(AB$2:AB$338,D129,R$2:R$338)</f>
        <v>8326</v>
      </c>
      <c r="S129" s="484"/>
      <c r="T129" s="484"/>
      <c r="U129" s="506"/>
      <c r="V129" s="174"/>
      <c r="W129" s="174"/>
      <c r="X129" s="177">
        <f>(SUMIF(AB$2:AB$338,D129,P$2:P$338)+SUMIF(AB$2:AB$338,"*"&amp;D129&amp;"*",Q$2:Q$338))/SUMIF(AB$2:AB$338,D129,G$2:G$338)</f>
        <v>0.10225057437328623</v>
      </c>
      <c r="Y129" s="177">
        <f ca="1">(P129+Q129)/(AA129)</f>
        <v>0.3564209516096975</v>
      </c>
      <c r="Z129" s="178">
        <f>COUNTIFS(X$2:X$338,"&gt;0",AB$2:AB$338,D129)/COUNTIF(AB$2:AB$338,D129)</f>
        <v>0.83333333333333337</v>
      </c>
      <c r="AA129" s="9">
        <f ca="1">SUMIF(AB$2:AB$127,D129,AA$2:AA$127)</f>
        <v>235384.60026284083</v>
      </c>
    </row>
    <row r="130" spans="1:27" outlineLevel="1">
      <c r="A130" s="513"/>
      <c r="B130" s="514"/>
      <c r="C130" s="539"/>
      <c r="D130" s="485" t="s">
        <v>3802</v>
      </c>
      <c r="E130" s="514"/>
      <c r="F130" s="514"/>
      <c r="G130" s="175">
        <f>SUMIF(AB$2:AB$338,D130,G$2:G$338)*匯率!B3</f>
        <v>237954.69280000002</v>
      </c>
      <c r="H130" s="175">
        <f>SUMIF(AB$2:AB$338,D130,H$2:H$338)*匯率!B3</f>
        <v>276.05099999999999</v>
      </c>
      <c r="I130" s="534"/>
      <c r="J130" s="482"/>
      <c r="K130" s="183"/>
      <c r="L130" s="183"/>
      <c r="M130" s="183"/>
      <c r="N130" s="184"/>
      <c r="O130" s="175">
        <f>SUMIF(AB$2:AB$125,D130,O$2:O$125)*匯率!B3</f>
        <v>134967.48116549099</v>
      </c>
      <c r="P130" s="176">
        <f>SUMIF(AB$2:AB$338,D130,P$2:P$338)*匯率!B3</f>
        <v>-3438.7279808380135</v>
      </c>
      <c r="Q130" s="176">
        <f>SUMIF(AB$2:AB$338,"*"&amp;D130&amp;"*",Q$2:Q$338)*匯率!B3</f>
        <v>10690.565092564968</v>
      </c>
      <c r="R130" s="175">
        <f>SUMIF(AB$2:AB$338,D130,R$2:R$338)*匯率!B3</f>
        <v>26.335899999999999</v>
      </c>
      <c r="S130" s="173"/>
      <c r="T130" s="173"/>
      <c r="U130" s="507"/>
      <c r="V130" s="173"/>
      <c r="W130" s="173"/>
      <c r="X130" s="177">
        <f>(SUMIF(AB$2:AB$338,D130,P$2:P$338)+SUMIF(AB$2:AB$338,"*"&amp;D130&amp;"*",Q$2:Q$338))/SUMIF(AB$2:AB$338,D130,G$2:G$338)</f>
        <v>3.0475705380696549E-2</v>
      </c>
      <c r="Y130" s="177">
        <f ca="1">(P130+Q130)/(AA130)</f>
        <v>2.8554878555264147</v>
      </c>
      <c r="Z130" s="178">
        <f>COUNTIFS(X$2:X$338,"&gt;0",AB$2:AB$338,D130)/COUNTIF(AB$2:AB$338,D130)</f>
        <v>0.4375</v>
      </c>
      <c r="AA130" s="9">
        <f ca="1">SUMIF(AB$2:AB$127,D130,AA$2:AA$127)</f>
        <v>2539.6140619866387</v>
      </c>
    </row>
    <row r="131" spans="1:27" ht="17.25" outlineLevel="1" thickBot="1">
      <c r="A131" s="513"/>
      <c r="B131" s="514"/>
      <c r="C131" s="539"/>
      <c r="D131" s="167" t="s">
        <v>3805</v>
      </c>
      <c r="E131" s="514"/>
      <c r="F131" s="514"/>
      <c r="G131" s="169"/>
      <c r="H131" s="169"/>
      <c r="I131" s="534"/>
      <c r="J131" s="486"/>
      <c r="K131" s="186"/>
      <c r="L131" s="186"/>
      <c r="M131" s="186"/>
      <c r="N131" s="187"/>
      <c r="O131" s="489">
        <v>5209.4799999999996</v>
      </c>
      <c r="P131" s="170"/>
      <c r="Q131" s="170"/>
      <c r="R131" s="169"/>
      <c r="S131" s="174"/>
      <c r="T131" s="174"/>
      <c r="U131" s="508"/>
      <c r="V131" s="174"/>
      <c r="W131" s="174"/>
      <c r="X131" s="171"/>
      <c r="Y131" s="171"/>
      <c r="Z131" s="172"/>
      <c r="AA131" s="9">
        <f>SUMIF(AB$2:AB$127,D131,AA$2:AA$127)</f>
        <v>0</v>
      </c>
    </row>
    <row r="132" spans="1:27" ht="17.25" outlineLevel="1" thickBot="1">
      <c r="A132" s="515"/>
      <c r="B132" s="516"/>
      <c r="C132" s="540"/>
      <c r="D132" s="167" t="s">
        <v>3806</v>
      </c>
      <c r="E132" s="516"/>
      <c r="F132" s="516"/>
      <c r="G132" s="169">
        <f>SUM(G127:G131)</f>
        <v>7007661.8928000005</v>
      </c>
      <c r="H132" s="169">
        <f>SUM(H127:H131)</f>
        <v>5837.0510000000004</v>
      </c>
      <c r="I132" s="535"/>
      <c r="J132" s="487"/>
      <c r="K132" s="488"/>
      <c r="L132" s="488"/>
      <c r="M132" s="488"/>
      <c r="N132" s="488"/>
      <c r="O132" s="169">
        <f>SUM(O127:O131)</f>
        <v>1804377.3011654909</v>
      </c>
      <c r="P132" s="169">
        <f t="shared" ref="P132:W132" si="133">SUM(P127:P131)</f>
        <v>85545.942019161972</v>
      </c>
      <c r="Q132" s="169">
        <f t="shared" si="133"/>
        <v>23773.059713839953</v>
      </c>
      <c r="R132" s="169">
        <f t="shared" si="133"/>
        <v>8716.3359</v>
      </c>
      <c r="S132" s="169"/>
      <c r="T132" s="169"/>
      <c r="U132" s="169">
        <f t="shared" si="133"/>
        <v>0</v>
      </c>
      <c r="V132" s="169">
        <f t="shared" si="133"/>
        <v>0</v>
      </c>
      <c r="W132" s="169">
        <f t="shared" si="133"/>
        <v>0</v>
      </c>
      <c r="X132" s="171">
        <f>(P132+Q132)/G132</f>
        <v>1.5599925254002535E-2</v>
      </c>
      <c r="Y132" s="171"/>
      <c r="Z132" s="169"/>
    </row>
  </sheetData>
  <autoFilter ref="A1:AA124" xr:uid="{00000000-0009-0000-0000-000001000000}"/>
  <mergeCells count="4">
    <mergeCell ref="E126:F132"/>
    <mergeCell ref="I126:I132"/>
    <mergeCell ref="U126:U131"/>
    <mergeCell ref="A126:C132"/>
  </mergeCells>
  <phoneticPr fontId="48" type="noConversion"/>
  <conditionalFormatting sqref="I67:I68 I107">
    <cfRule type="expression" dxfId="8781" priority="9402">
      <formula>$I67&gt;(TODAY()-30)</formula>
    </cfRule>
    <cfRule type="expression" dxfId="8780" priority="9401">
      <formula>$I67&gt;(TODAY()-7)</formula>
    </cfRule>
  </conditionalFormatting>
  <conditionalFormatting sqref="I124">
    <cfRule type="expression" dxfId="8779" priority="9381">
      <formula>$I124&gt;(TODAY()-7)</formula>
    </cfRule>
    <cfRule type="expression" dxfId="8778" priority="9382">
      <formula>$I124&gt;(TODAY()-30)</formula>
    </cfRule>
  </conditionalFormatting>
  <conditionalFormatting sqref="Z2:Z60 Z124">
    <cfRule type="cellIs" dxfId="8777" priority="9399" operator="lessThan">
      <formula>0</formula>
    </cfRule>
    <cfRule type="cellIs" dxfId="8776" priority="9400" operator="greaterThan">
      <formula>0</formula>
    </cfRule>
  </conditionalFormatting>
  <conditionalFormatting sqref="Z60">
    <cfRule type="containsText" dxfId="8775" priority="6573" operator="containsText" text="▲">
      <formula>NOT(ISERROR(SEARCH("▲",Z60)))</formula>
    </cfRule>
    <cfRule type="containsText" dxfId="8774" priority="6571" operator="containsText" text="▲">
      <formula>NOT(ISERROR(SEARCH("▲",Z60)))</formula>
    </cfRule>
    <cfRule type="containsText" dxfId="8773" priority="6570" operator="containsText" text="▼">
      <formula>NOT(ISERROR(SEARCH("▼",Z60)))</formula>
    </cfRule>
    <cfRule type="containsText" dxfId="8772" priority="6569" operator="containsText" text="▲">
      <formula>NOT(ISERROR(SEARCH("▲",Z60)))</formula>
    </cfRule>
    <cfRule type="containsText" dxfId="8771" priority="6568" operator="containsText" text="▼">
      <formula>NOT(ISERROR(SEARCH("▼",Z60)))</formula>
    </cfRule>
    <cfRule type="containsText" dxfId="8770" priority="6567" operator="containsText" text="▲">
      <formula>NOT(ISERROR(SEARCH("▲",Z60)))</formula>
    </cfRule>
    <cfRule type="containsText" dxfId="8769" priority="6566" operator="containsText" text="▼">
      <formula>NOT(ISERROR(SEARCH("▼",Z60)))</formula>
    </cfRule>
    <cfRule type="containsText" dxfId="8768" priority="6565" operator="containsText" text="▲">
      <formula>NOT(ISERROR(SEARCH("▲",Z60)))</formula>
    </cfRule>
    <cfRule type="containsText" dxfId="8767" priority="6564" operator="containsText" text="▼">
      <formula>NOT(ISERROR(SEARCH("▼",Z60)))</formula>
    </cfRule>
    <cfRule type="containsText" dxfId="8766" priority="6563" operator="containsText" text="▲">
      <formula>NOT(ISERROR(SEARCH("▲",Z60)))</formula>
    </cfRule>
    <cfRule type="containsText" dxfId="8765" priority="6562" operator="containsText" text="▼">
      <formula>NOT(ISERROR(SEARCH("▼",Z60)))</formula>
    </cfRule>
    <cfRule type="containsText" dxfId="8764" priority="6561" operator="containsText" text="▲">
      <formula>NOT(ISERROR(SEARCH("▲",Z60)))</formula>
    </cfRule>
    <cfRule type="containsText" dxfId="8763" priority="6560" operator="containsText" text="▼">
      <formula>NOT(ISERROR(SEARCH("▼",Z60)))</formula>
    </cfRule>
    <cfRule type="containsText" dxfId="8762" priority="6559" operator="containsText" text="▲">
      <formula>NOT(ISERROR(SEARCH("▲",Z60)))</formula>
    </cfRule>
    <cfRule type="containsText" dxfId="8761" priority="6558" operator="containsText" text="▼">
      <formula>NOT(ISERROR(SEARCH("▼",Z60)))</formula>
    </cfRule>
    <cfRule type="containsText" dxfId="8760" priority="6557" operator="containsText" text="▲">
      <formula>NOT(ISERROR(SEARCH("▲",Z60)))</formula>
    </cfRule>
    <cfRule type="containsText" dxfId="8759" priority="6556" operator="containsText" text="▼">
      <formula>NOT(ISERROR(SEARCH("▼",Z60)))</formula>
    </cfRule>
    <cfRule type="containsText" dxfId="8758" priority="6555" operator="containsText" text="▲">
      <formula>NOT(ISERROR(SEARCH("▲",Z60)))</formula>
    </cfRule>
    <cfRule type="containsText" dxfId="8757" priority="6554" operator="containsText" text="▼">
      <formula>NOT(ISERROR(SEARCH("▼",Z60)))</formula>
    </cfRule>
    <cfRule type="containsText" dxfId="8756" priority="6553" operator="containsText" text="▲">
      <formula>NOT(ISERROR(SEARCH("▲",Z60)))</formula>
    </cfRule>
    <cfRule type="containsText" dxfId="8755" priority="6552" operator="containsText" text="▼">
      <formula>NOT(ISERROR(SEARCH("▼",Z60)))</formula>
    </cfRule>
    <cfRule type="containsText" dxfId="8754" priority="6551" operator="containsText" text="▲">
      <formula>NOT(ISERROR(SEARCH("▲",Z60)))</formula>
    </cfRule>
    <cfRule type="containsText" dxfId="8753" priority="6550" operator="containsText" text="▼">
      <formula>NOT(ISERROR(SEARCH("▼",Z60)))</formula>
    </cfRule>
    <cfRule type="containsText" dxfId="8752" priority="6549" operator="containsText" text="▲">
      <formula>NOT(ISERROR(SEARCH("▲",Z60)))</formula>
    </cfRule>
    <cfRule type="containsText" dxfId="8751" priority="6548" operator="containsText" text="▼">
      <formula>NOT(ISERROR(SEARCH("▼",Z60)))</formula>
    </cfRule>
    <cfRule type="containsText" dxfId="8750" priority="6708" operator="containsText" text="▼">
      <formula>NOT(ISERROR(SEARCH("▼",Z60)))</formula>
    </cfRule>
    <cfRule type="containsText" dxfId="8749" priority="6707" operator="containsText" text="▲">
      <formula>NOT(ISERROR(SEARCH("▲",Z60)))</formula>
    </cfRule>
    <cfRule type="containsText" dxfId="8748" priority="6547" operator="containsText" text="▲">
      <formula>NOT(ISERROR(SEARCH("▲",Z60)))</formula>
    </cfRule>
    <cfRule type="containsText" dxfId="8747" priority="6546" operator="containsText" text="▼">
      <formula>NOT(ISERROR(SEARCH("▼",Z60)))</formula>
    </cfRule>
    <cfRule type="containsText" dxfId="8746" priority="6706" operator="containsText" text="▼">
      <formula>NOT(ISERROR(SEARCH("▼",Z60)))</formula>
    </cfRule>
    <cfRule type="containsText" dxfId="8745" priority="6705" operator="containsText" text="▲">
      <formula>NOT(ISERROR(SEARCH("▲",Z60)))</formula>
    </cfRule>
    <cfRule type="containsText" dxfId="8744" priority="6704" operator="containsText" text="▼">
      <formula>NOT(ISERROR(SEARCH("▼",Z60)))</formula>
    </cfRule>
    <cfRule type="containsText" dxfId="8743" priority="6703" operator="containsText" text="▲">
      <formula>NOT(ISERROR(SEARCH("▲",Z60)))</formula>
    </cfRule>
    <cfRule type="containsText" dxfId="8742" priority="6702" operator="containsText" text="▼">
      <formula>NOT(ISERROR(SEARCH("▼",Z60)))</formula>
    </cfRule>
    <cfRule type="containsText" dxfId="8741" priority="6701" operator="containsText" text="▲">
      <formula>NOT(ISERROR(SEARCH("▲",Z60)))</formula>
    </cfRule>
    <cfRule type="containsText" dxfId="8740" priority="6700" operator="containsText" text="▼">
      <formula>NOT(ISERROR(SEARCH("▼",Z60)))</formula>
    </cfRule>
    <cfRule type="containsText" dxfId="8739" priority="6699" operator="containsText" text="▲">
      <formula>NOT(ISERROR(SEARCH("▲",Z60)))</formula>
    </cfRule>
    <cfRule type="containsText" dxfId="8738" priority="6698" operator="containsText" text="▼">
      <formula>NOT(ISERROR(SEARCH("▼",Z60)))</formula>
    </cfRule>
    <cfRule type="containsText" dxfId="8737" priority="6697" operator="containsText" text="▲">
      <formula>NOT(ISERROR(SEARCH("▲",Z60)))</formula>
    </cfRule>
    <cfRule type="containsText" dxfId="8736" priority="6696" operator="containsText" text="▽">
      <formula>NOT(ISERROR(SEARCH("▽",Z60)))</formula>
    </cfRule>
    <cfRule type="containsText" dxfId="8735" priority="6695" operator="containsText" text="△">
      <formula>NOT(ISERROR(SEARCH("△",Z60)))</formula>
    </cfRule>
    <cfRule type="containsText" dxfId="8734" priority="6694" operator="containsText" text="▼">
      <formula>NOT(ISERROR(SEARCH("▼",Z60)))</formula>
    </cfRule>
    <cfRule type="containsText" dxfId="8733" priority="6693" operator="containsText" text="▲">
      <formula>NOT(ISERROR(SEARCH("▲",Z60)))</formula>
    </cfRule>
    <cfRule type="containsText" dxfId="8732" priority="6691" operator="containsText" text="▲">
      <formula>NOT(ISERROR(SEARCH("▲",Z60)))</formula>
    </cfRule>
    <cfRule type="containsText" dxfId="8731" priority="6690" operator="containsText" text="▼">
      <formula>NOT(ISERROR(SEARCH("▼",Z60)))</formula>
    </cfRule>
    <cfRule type="containsText" dxfId="8730" priority="6689" operator="containsText" text="▲">
      <formula>NOT(ISERROR(SEARCH("▲",Z60)))</formula>
    </cfRule>
    <cfRule type="containsText" dxfId="8729" priority="6688" operator="containsText" text="▼">
      <formula>NOT(ISERROR(SEARCH("▼",Z60)))</formula>
    </cfRule>
    <cfRule type="containsText" dxfId="8728" priority="6687" operator="containsText" text="▲">
      <formula>NOT(ISERROR(SEARCH("▲",Z60)))</formula>
    </cfRule>
    <cfRule type="containsText" dxfId="8727" priority="6686" operator="containsText" text="▼">
      <formula>NOT(ISERROR(SEARCH("▼",Z60)))</formula>
    </cfRule>
    <cfRule type="containsText" dxfId="8726" priority="6685" operator="containsText" text="▲">
      <formula>NOT(ISERROR(SEARCH("▲",Z60)))</formula>
    </cfRule>
    <cfRule type="containsText" dxfId="8725" priority="6684" operator="containsText" text="▼">
      <formula>NOT(ISERROR(SEARCH("▼",Z60)))</formula>
    </cfRule>
    <cfRule type="containsText" dxfId="8724" priority="6683" operator="containsText" text="▲">
      <formula>NOT(ISERROR(SEARCH("▲",Z60)))</formula>
    </cfRule>
    <cfRule type="containsText" dxfId="8723" priority="6682" operator="containsText" text="▼">
      <formula>NOT(ISERROR(SEARCH("▼",Z60)))</formula>
    </cfRule>
    <cfRule type="containsText" dxfId="8722" priority="6681" operator="containsText" text="▲">
      <formula>NOT(ISERROR(SEARCH("▲",Z60)))</formula>
    </cfRule>
    <cfRule type="containsText" dxfId="8721" priority="6680" operator="containsText" text="▼">
      <formula>NOT(ISERROR(SEARCH("▼",Z60)))</formula>
    </cfRule>
    <cfRule type="containsText" dxfId="8720" priority="6679" operator="containsText" text="▲">
      <formula>NOT(ISERROR(SEARCH("▲",Z60)))</formula>
    </cfRule>
    <cfRule type="containsText" dxfId="8719" priority="6678" operator="containsText" text="▼">
      <formula>NOT(ISERROR(SEARCH("▼",Z60)))</formula>
    </cfRule>
    <cfRule type="containsText" dxfId="8718" priority="6677" operator="containsText" text="▲">
      <formula>NOT(ISERROR(SEARCH("▲",Z60)))</formula>
    </cfRule>
    <cfRule type="containsText" dxfId="8717" priority="6676" operator="containsText" text="▼">
      <formula>NOT(ISERROR(SEARCH("▼",Z60)))</formula>
    </cfRule>
    <cfRule type="containsText" dxfId="8716" priority="6675" operator="containsText" text="▲">
      <formula>NOT(ISERROR(SEARCH("▲",Z60)))</formula>
    </cfRule>
    <cfRule type="containsText" dxfId="8715" priority="6674" operator="containsText" text="▼">
      <formula>NOT(ISERROR(SEARCH("▼",Z60)))</formula>
    </cfRule>
    <cfRule type="containsText" dxfId="8714" priority="6673" operator="containsText" text="▲">
      <formula>NOT(ISERROR(SEARCH("▲",Z60)))</formula>
    </cfRule>
    <cfRule type="containsText" dxfId="8713" priority="6672" operator="containsText" text="▼">
      <formula>NOT(ISERROR(SEARCH("▼",Z60)))</formula>
    </cfRule>
    <cfRule type="containsText" dxfId="8712" priority="6671" operator="containsText" text="▲">
      <formula>NOT(ISERROR(SEARCH("▲",Z60)))</formula>
    </cfRule>
    <cfRule type="containsText" dxfId="8711" priority="6670" operator="containsText" text="▼">
      <formula>NOT(ISERROR(SEARCH("▼",Z60)))</formula>
    </cfRule>
    <cfRule type="containsText" dxfId="8710" priority="6669" operator="containsText" text="▲">
      <formula>NOT(ISERROR(SEARCH("▲",Z60)))</formula>
    </cfRule>
    <cfRule type="containsText" dxfId="8709" priority="6668" operator="containsText" text="▼">
      <formula>NOT(ISERROR(SEARCH("▼",Z60)))</formula>
    </cfRule>
    <cfRule type="containsText" dxfId="8708" priority="6667" operator="containsText" text="▲">
      <formula>NOT(ISERROR(SEARCH("▲",Z60)))</formula>
    </cfRule>
    <cfRule type="containsText" dxfId="8707" priority="6666" operator="containsText" text="▼">
      <formula>NOT(ISERROR(SEARCH("▼",Z60)))</formula>
    </cfRule>
    <cfRule type="containsText" dxfId="8706" priority="6665" operator="containsText" text="▲">
      <formula>NOT(ISERROR(SEARCH("▲",Z60)))</formula>
    </cfRule>
    <cfRule type="containsText" dxfId="8705" priority="6664" operator="containsText" text="▼">
      <formula>NOT(ISERROR(SEARCH("▼",Z60)))</formula>
    </cfRule>
    <cfRule type="containsText" dxfId="8704" priority="6663" operator="containsText" text="▲">
      <formula>NOT(ISERROR(SEARCH("▲",Z60)))</formula>
    </cfRule>
    <cfRule type="containsText" dxfId="8703" priority="6662" operator="containsText" text="▼">
      <formula>NOT(ISERROR(SEARCH("▼",Z60)))</formula>
    </cfRule>
    <cfRule type="containsText" dxfId="8702" priority="6661" operator="containsText" text="▲">
      <formula>NOT(ISERROR(SEARCH("▲",Z60)))</formula>
    </cfRule>
    <cfRule type="containsText" dxfId="8701" priority="6660" operator="containsText" text="▼">
      <formula>NOT(ISERROR(SEARCH("▼",Z60)))</formula>
    </cfRule>
    <cfRule type="containsText" dxfId="8700" priority="6655" operator="containsText" text="▲">
      <formula>NOT(ISERROR(SEARCH("▲",Z60)))</formula>
    </cfRule>
    <cfRule type="containsText" dxfId="8699" priority="6659" operator="containsText" text="▲">
      <formula>NOT(ISERROR(SEARCH("▲",Z60)))</formula>
    </cfRule>
    <cfRule type="containsText" dxfId="8698" priority="6545" operator="containsText" text="▲">
      <formula>NOT(ISERROR(SEARCH("▲",Z60)))</formula>
    </cfRule>
    <cfRule type="containsText" dxfId="8697" priority="6544" operator="containsText" text="▼">
      <formula>NOT(ISERROR(SEARCH("▼",Z60)))</formula>
    </cfRule>
    <cfRule type="containsText" dxfId="8696" priority="6543" operator="containsText" text="▲">
      <formula>NOT(ISERROR(SEARCH("▲",Z60)))</formula>
    </cfRule>
    <cfRule type="containsText" dxfId="8695" priority="6542" operator="containsText" text="▽">
      <formula>NOT(ISERROR(SEARCH("▽",Z60)))</formula>
    </cfRule>
    <cfRule type="containsText" dxfId="8694" priority="6541" operator="containsText" text="△">
      <formula>NOT(ISERROR(SEARCH("△",Z60)))</formula>
    </cfRule>
    <cfRule type="containsText" dxfId="8693" priority="6540" operator="containsText" text="▼">
      <formula>NOT(ISERROR(SEARCH("▼",Z60)))</formula>
    </cfRule>
    <cfRule type="containsText" dxfId="8692" priority="6539" operator="containsText" text="▲">
      <formula>NOT(ISERROR(SEARCH("▲",Z60)))</formula>
    </cfRule>
    <cfRule type="containsText" dxfId="8691" priority="6658" operator="containsText" text="▼">
      <formula>NOT(ISERROR(SEARCH("▼",Z60)))</formula>
    </cfRule>
    <cfRule type="containsText" dxfId="8690" priority="6692" operator="containsText" text="▼">
      <formula>NOT(ISERROR(SEARCH("▼",Z60)))</formula>
    </cfRule>
    <cfRule type="containsText" dxfId="8689" priority="6538" operator="containsText" text="▼">
      <formula>NOT(ISERROR(SEARCH("▼",Z60)))</formula>
    </cfRule>
    <cfRule type="containsText" dxfId="8688" priority="6537" operator="containsText" text="▲">
      <formula>NOT(ISERROR(SEARCH("▲",Z60)))</formula>
    </cfRule>
    <cfRule type="containsText" dxfId="8687" priority="6536" operator="containsText" text="▼">
      <formula>NOT(ISERROR(SEARCH("▼",Z60)))</formula>
    </cfRule>
    <cfRule type="containsText" dxfId="8686" priority="6535" operator="containsText" text="▲">
      <formula>NOT(ISERROR(SEARCH("▲",Z60)))</formula>
    </cfRule>
    <cfRule type="containsText" dxfId="8685" priority="6534" operator="containsText" text="▼">
      <formula>NOT(ISERROR(SEARCH("▼",Z60)))</formula>
    </cfRule>
    <cfRule type="containsText" dxfId="8684" priority="6533" operator="containsText" text="▲">
      <formula>NOT(ISERROR(SEARCH("▲",Z60)))</formula>
    </cfRule>
    <cfRule type="containsText" dxfId="8683" priority="6532" operator="containsText" text="▼">
      <formula>NOT(ISERROR(SEARCH("▼",Z60)))</formula>
    </cfRule>
    <cfRule type="containsText" dxfId="8682" priority="6531" operator="containsText" text="▲">
      <formula>NOT(ISERROR(SEARCH("▲",Z60)))</formula>
    </cfRule>
    <cfRule type="containsText" dxfId="8681" priority="6530" operator="containsText" text="▼">
      <formula>NOT(ISERROR(SEARCH("▼",Z60)))</formula>
    </cfRule>
    <cfRule type="containsText" dxfId="8680" priority="6529" operator="containsText" text="▲">
      <formula>NOT(ISERROR(SEARCH("▲",Z60)))</formula>
    </cfRule>
    <cfRule type="containsText" dxfId="8679" priority="6528" operator="containsText" text="▼">
      <formula>NOT(ISERROR(SEARCH("▼",Z60)))</formula>
    </cfRule>
    <cfRule type="containsText" dxfId="8678" priority="6527" operator="containsText" text="▲">
      <formula>NOT(ISERROR(SEARCH("▲",Z60)))</formula>
    </cfRule>
    <cfRule type="containsText" dxfId="8677" priority="6526" operator="containsText" text="▼">
      <formula>NOT(ISERROR(SEARCH("▼",Z60)))</formula>
    </cfRule>
    <cfRule type="containsText" dxfId="8676" priority="6525" operator="containsText" text="▲">
      <formula>NOT(ISERROR(SEARCH("▲",Z60)))</formula>
    </cfRule>
    <cfRule type="containsText" dxfId="8675" priority="6524" operator="containsText" text="▼">
      <formula>NOT(ISERROR(SEARCH("▼",Z60)))</formula>
    </cfRule>
    <cfRule type="containsText" dxfId="8674" priority="6523" operator="containsText" text="▲">
      <formula>NOT(ISERROR(SEARCH("▲",Z60)))</formula>
    </cfRule>
    <cfRule type="containsText" dxfId="8673" priority="6522" operator="containsText" text="▼">
      <formula>NOT(ISERROR(SEARCH("▼",Z60)))</formula>
    </cfRule>
    <cfRule type="containsText" dxfId="8672" priority="6521" operator="containsText" text="▲">
      <formula>NOT(ISERROR(SEARCH("▲",Z60)))</formula>
    </cfRule>
    <cfRule type="containsText" dxfId="8671" priority="6520" operator="containsText" text="▼">
      <formula>NOT(ISERROR(SEARCH("▼",Z60)))</formula>
    </cfRule>
    <cfRule type="containsText" dxfId="8670" priority="6519" operator="containsText" text="▲">
      <formula>NOT(ISERROR(SEARCH("▲",Z60)))</formula>
    </cfRule>
    <cfRule type="containsText" dxfId="8669" priority="6518" operator="containsText" text="▼">
      <formula>NOT(ISERROR(SEARCH("▼",Z60)))</formula>
    </cfRule>
    <cfRule type="containsText" dxfId="8668" priority="6517" operator="containsText" text="▲">
      <formula>NOT(ISERROR(SEARCH("▲",Z60)))</formula>
    </cfRule>
    <cfRule type="containsText" dxfId="8667" priority="6516" operator="containsText" text="▼">
      <formula>NOT(ISERROR(SEARCH("▼",Z60)))</formula>
    </cfRule>
    <cfRule type="containsText" dxfId="8666" priority="6515" operator="containsText" text="▲">
      <formula>NOT(ISERROR(SEARCH("▲",Z60)))</formula>
    </cfRule>
    <cfRule type="containsText" dxfId="8665" priority="6514" operator="containsText" text="▼">
      <formula>NOT(ISERROR(SEARCH("▼",Z60)))</formula>
    </cfRule>
    <cfRule type="containsText" dxfId="8664" priority="6513" operator="containsText" text="▲">
      <formula>NOT(ISERROR(SEARCH("▲",Z60)))</formula>
    </cfRule>
    <cfRule type="containsText" dxfId="8663" priority="6512" operator="containsText" text="▼">
      <formula>NOT(ISERROR(SEARCH("▼",Z60)))</formula>
    </cfRule>
    <cfRule type="containsText" dxfId="8662" priority="6511" operator="containsText" text="▲">
      <formula>NOT(ISERROR(SEARCH("▲",Z60)))</formula>
    </cfRule>
    <cfRule type="containsText" dxfId="8661" priority="6510" operator="containsText" text="▼">
      <formula>NOT(ISERROR(SEARCH("▼",Z60)))</formula>
    </cfRule>
    <cfRule type="containsText" dxfId="8660" priority="6509" operator="containsText" text="▲">
      <formula>NOT(ISERROR(SEARCH("▲",Z60)))</formula>
    </cfRule>
    <cfRule type="containsText" dxfId="8659" priority="6508" operator="containsText" text="▼">
      <formula>NOT(ISERROR(SEARCH("▼",Z60)))</formula>
    </cfRule>
    <cfRule type="containsText" dxfId="8658" priority="6507" operator="containsText" text="▲">
      <formula>NOT(ISERROR(SEARCH("▲",Z60)))</formula>
    </cfRule>
    <cfRule type="containsText" dxfId="8657" priority="6506" operator="containsText" text="▼">
      <formula>NOT(ISERROR(SEARCH("▼",Z60)))</formula>
    </cfRule>
    <cfRule type="containsText" dxfId="8656" priority="6505" operator="containsText" text="▲">
      <formula>NOT(ISERROR(SEARCH("▲",Z60)))</formula>
    </cfRule>
    <cfRule type="containsText" dxfId="8655" priority="6504" operator="containsText" text="▼">
      <formula>NOT(ISERROR(SEARCH("▼",Z60)))</formula>
    </cfRule>
    <cfRule type="containsText" dxfId="8654" priority="6503" operator="containsText" text="▲">
      <formula>NOT(ISERROR(SEARCH("▲",Z60)))</formula>
    </cfRule>
    <cfRule type="containsText" dxfId="8653" priority="6502" operator="containsText" text="▼">
      <formula>NOT(ISERROR(SEARCH("▼",Z60)))</formula>
    </cfRule>
    <cfRule type="containsText" dxfId="8652" priority="6501" operator="containsText" text="▲">
      <formula>NOT(ISERROR(SEARCH("▲",Z60)))</formula>
    </cfRule>
    <cfRule type="containsText" dxfId="8651" priority="6500" operator="containsText" text="▼">
      <formula>NOT(ISERROR(SEARCH("▼",Z60)))</formula>
    </cfRule>
    <cfRule type="containsText" dxfId="8650" priority="6499" operator="containsText" text="▲">
      <formula>NOT(ISERROR(SEARCH("▲",Z60)))</formula>
    </cfRule>
    <cfRule type="containsText" dxfId="8649" priority="6498" operator="containsText" text="▼">
      <formula>NOT(ISERROR(SEARCH("▼",Z60)))</formula>
    </cfRule>
    <cfRule type="containsText" dxfId="8648" priority="6497" operator="containsText" text="▲">
      <formula>NOT(ISERROR(SEARCH("▲",Z60)))</formula>
    </cfRule>
    <cfRule type="containsText" dxfId="8647" priority="6496" operator="containsText" text="▼">
      <formula>NOT(ISERROR(SEARCH("▼",Z60)))</formula>
    </cfRule>
    <cfRule type="containsText" dxfId="8646" priority="6495" operator="containsText" text="▲">
      <formula>NOT(ISERROR(SEARCH("▲",Z60)))</formula>
    </cfRule>
    <cfRule type="containsText" dxfId="8645" priority="6631" operator="containsText" text="▲">
      <formula>NOT(ISERROR(SEARCH("▲",Z60)))</formula>
    </cfRule>
    <cfRule type="containsText" dxfId="8644" priority="6632" operator="containsText" text="▼">
      <formula>NOT(ISERROR(SEARCH("▼",Z60)))</formula>
    </cfRule>
    <cfRule type="containsText" dxfId="8643" priority="6633" operator="containsText" text="▲">
      <formula>NOT(ISERROR(SEARCH("▲",Z60)))</formula>
    </cfRule>
    <cfRule type="containsText" dxfId="8642" priority="6634" operator="containsText" text="▼">
      <formula>NOT(ISERROR(SEARCH("▼",Z60)))</formula>
    </cfRule>
    <cfRule type="containsText" dxfId="8641" priority="6635" operator="containsText" text="▲">
      <formula>NOT(ISERROR(SEARCH("▲",Z60)))</formula>
    </cfRule>
    <cfRule type="containsText" dxfId="8640" priority="6636" operator="containsText" text="▼">
      <formula>NOT(ISERROR(SEARCH("▼",Z60)))</formula>
    </cfRule>
    <cfRule type="containsText" dxfId="8639" priority="6637" operator="containsText" text="▲">
      <formula>NOT(ISERROR(SEARCH("▲",Z60)))</formula>
    </cfRule>
    <cfRule type="containsText" dxfId="8638" priority="6638" operator="containsText" text="▼">
      <formula>NOT(ISERROR(SEARCH("▼",Z60)))</formula>
    </cfRule>
    <cfRule type="containsText" dxfId="8637" priority="6639" operator="containsText" text="▲">
      <formula>NOT(ISERROR(SEARCH("▲",Z60)))</formula>
    </cfRule>
    <cfRule type="containsText" dxfId="8636" priority="6640" operator="containsText" text="▼">
      <formula>NOT(ISERROR(SEARCH("▼",Z60)))</formula>
    </cfRule>
    <cfRule type="containsText" dxfId="8635" priority="6641" operator="containsText" text="▲">
      <formula>NOT(ISERROR(SEARCH("▲",Z60)))</formula>
    </cfRule>
    <cfRule type="containsText" dxfId="8634" priority="6642" operator="containsText" text="▼">
      <formula>NOT(ISERROR(SEARCH("▼",Z60)))</formula>
    </cfRule>
    <cfRule type="containsText" dxfId="8633" priority="6643" operator="containsText" text="△">
      <formula>NOT(ISERROR(SEARCH("△",Z60)))</formula>
    </cfRule>
    <cfRule type="containsText" dxfId="8632" priority="6644" operator="containsText" text="▽">
      <formula>NOT(ISERROR(SEARCH("▽",Z60)))</formula>
    </cfRule>
    <cfRule type="containsText" dxfId="8631" priority="6645" operator="containsText" text="▲">
      <formula>NOT(ISERROR(SEARCH("▲",Z60)))</formula>
    </cfRule>
    <cfRule type="containsText" dxfId="8630" priority="6646" operator="containsText" text="▼">
      <formula>NOT(ISERROR(SEARCH("▼",Z60)))</formula>
    </cfRule>
    <cfRule type="containsText" dxfId="8629" priority="6647" operator="containsText" text="▲">
      <formula>NOT(ISERROR(SEARCH("▲",Z60)))</formula>
    </cfRule>
    <cfRule type="containsText" dxfId="8628" priority="6648" operator="containsText" text="▼">
      <formula>NOT(ISERROR(SEARCH("▼",Z60)))</formula>
    </cfRule>
    <cfRule type="containsText" dxfId="8627" priority="6649" operator="containsText" text="▲">
      <formula>NOT(ISERROR(SEARCH("▲",Z60)))</formula>
    </cfRule>
    <cfRule type="containsText" dxfId="8626" priority="6650" operator="containsText" text="▼">
      <formula>NOT(ISERROR(SEARCH("▼",Z60)))</formula>
    </cfRule>
    <cfRule type="containsText" dxfId="8625" priority="6651" operator="containsText" text="▲">
      <formula>NOT(ISERROR(SEARCH("▲",Z60)))</formula>
    </cfRule>
    <cfRule type="containsText" dxfId="8624" priority="6652" operator="containsText" text="▼">
      <formula>NOT(ISERROR(SEARCH("▼",Z60)))</formula>
    </cfRule>
    <cfRule type="containsText" dxfId="8623" priority="6653" operator="containsText" text="▲">
      <formula>NOT(ISERROR(SEARCH("▲",Z60)))</formula>
    </cfRule>
    <cfRule type="containsText" dxfId="8622" priority="6654" operator="containsText" text="▼">
      <formula>NOT(ISERROR(SEARCH("▼",Z60)))</formula>
    </cfRule>
    <cfRule type="containsText" dxfId="8621" priority="6657" operator="containsText" text="▲">
      <formula>NOT(ISERROR(SEARCH("▲",Z60)))</formula>
    </cfRule>
    <cfRule type="containsText" dxfId="8620" priority="6656" operator="containsText" text="▼">
      <formula>NOT(ISERROR(SEARCH("▼",Z60)))</formula>
    </cfRule>
    <cfRule type="containsText" dxfId="8619" priority="6630" operator="containsText" text="▼">
      <formula>NOT(ISERROR(SEARCH("▼",Z60)))</formula>
    </cfRule>
    <cfRule type="containsText" dxfId="8618" priority="6629" operator="containsText" text="▲">
      <formula>NOT(ISERROR(SEARCH("▲",Z60)))</formula>
    </cfRule>
    <cfRule type="containsText" dxfId="8617" priority="6628" operator="containsText" text="▼">
      <formula>NOT(ISERROR(SEARCH("▼",Z60)))</formula>
    </cfRule>
    <cfRule type="containsText" dxfId="8616" priority="6627" operator="containsText" text="▲">
      <formula>NOT(ISERROR(SEARCH("▲",Z60)))</formula>
    </cfRule>
    <cfRule type="containsText" dxfId="8615" priority="6626" operator="containsText" text="▼">
      <formula>NOT(ISERROR(SEARCH("▼",Z60)))</formula>
    </cfRule>
    <cfRule type="containsText" dxfId="8614" priority="6625" operator="containsText" text="▲">
      <formula>NOT(ISERROR(SEARCH("▲",Z60)))</formula>
    </cfRule>
    <cfRule type="containsText" dxfId="8613" priority="6624" operator="containsText" text="▼">
      <formula>NOT(ISERROR(SEARCH("▼",Z60)))</formula>
    </cfRule>
    <cfRule type="containsText" dxfId="8612" priority="6623" operator="containsText" text="▲">
      <formula>NOT(ISERROR(SEARCH("▲",Z60)))</formula>
    </cfRule>
    <cfRule type="containsText" dxfId="8611" priority="6622" operator="containsText" text="▼">
      <formula>NOT(ISERROR(SEARCH("▼",Z60)))</formula>
    </cfRule>
    <cfRule type="containsText" dxfId="8610" priority="6621" operator="containsText" text="▲">
      <formula>NOT(ISERROR(SEARCH("▲",Z60)))</formula>
    </cfRule>
    <cfRule type="containsText" dxfId="8609" priority="6620" operator="containsText" text="▼">
      <formula>NOT(ISERROR(SEARCH("▼",Z60)))</formula>
    </cfRule>
    <cfRule type="containsText" dxfId="8608" priority="6619" operator="containsText" text="▲">
      <formula>NOT(ISERROR(SEARCH("▲",Z60)))</formula>
    </cfRule>
    <cfRule type="containsText" dxfId="8607" priority="6618" operator="containsText" text="▼">
      <formula>NOT(ISERROR(SEARCH("▼",Z60)))</formula>
    </cfRule>
    <cfRule type="containsText" dxfId="8606" priority="6617" operator="containsText" text="▲">
      <formula>NOT(ISERROR(SEARCH("▲",Z60)))</formula>
    </cfRule>
    <cfRule type="containsText" dxfId="8605" priority="6616" operator="containsText" text="▼">
      <formula>NOT(ISERROR(SEARCH("▼",Z60)))</formula>
    </cfRule>
    <cfRule type="containsText" dxfId="8604" priority="6615" operator="containsText" text="▲">
      <formula>NOT(ISERROR(SEARCH("▲",Z60)))</formula>
    </cfRule>
    <cfRule type="containsText" dxfId="8603" priority="6614" operator="containsText" text="▼">
      <formula>NOT(ISERROR(SEARCH("▼",Z60)))</formula>
    </cfRule>
    <cfRule type="containsText" dxfId="8602" priority="6613" operator="containsText" text="▲">
      <formula>NOT(ISERROR(SEARCH("▲",Z60)))</formula>
    </cfRule>
    <cfRule type="containsText" dxfId="8601" priority="6612" operator="containsText" text="▼">
      <formula>NOT(ISERROR(SEARCH("▼",Z60)))</formula>
    </cfRule>
    <cfRule type="containsText" dxfId="8600" priority="6611" operator="containsText" text="▲">
      <formula>NOT(ISERROR(SEARCH("▲",Z60)))</formula>
    </cfRule>
    <cfRule type="containsText" dxfId="8599" priority="6610" operator="containsText" text="▼">
      <formula>NOT(ISERROR(SEARCH("▼",Z60)))</formula>
    </cfRule>
    <cfRule type="containsText" dxfId="8598" priority="6609" operator="containsText" text="▲">
      <formula>NOT(ISERROR(SEARCH("▲",Z60)))</formula>
    </cfRule>
    <cfRule type="containsText" dxfId="8597" priority="6608" operator="containsText" text="▼">
      <formula>NOT(ISERROR(SEARCH("▼",Z60)))</formula>
    </cfRule>
    <cfRule type="containsText" dxfId="8596" priority="6607" operator="containsText" text="▲">
      <formula>NOT(ISERROR(SEARCH("▲",Z60)))</formula>
    </cfRule>
    <cfRule type="containsText" dxfId="8595" priority="6606" operator="containsText" text="▼">
      <formula>NOT(ISERROR(SEARCH("▼",Z60)))</formula>
    </cfRule>
    <cfRule type="containsText" dxfId="8594" priority="6605" operator="containsText" text="▲">
      <formula>NOT(ISERROR(SEARCH("▲",Z60)))</formula>
    </cfRule>
    <cfRule type="containsText" dxfId="8593" priority="6604" operator="containsText" text="▼">
      <formula>NOT(ISERROR(SEARCH("▼",Z60)))</formula>
    </cfRule>
    <cfRule type="containsText" dxfId="8592" priority="6603" operator="containsText" text="▲">
      <formula>NOT(ISERROR(SEARCH("▲",Z60)))</formula>
    </cfRule>
    <cfRule type="containsText" dxfId="8591" priority="6602" operator="containsText" text="▼">
      <formula>NOT(ISERROR(SEARCH("▼",Z60)))</formula>
    </cfRule>
    <cfRule type="containsText" dxfId="8590" priority="6601" operator="containsText" text="▲">
      <formula>NOT(ISERROR(SEARCH("▲",Z60)))</formula>
    </cfRule>
    <cfRule type="containsText" dxfId="8589" priority="6600" operator="containsText" text="▼">
      <formula>NOT(ISERROR(SEARCH("▼",Z60)))</formula>
    </cfRule>
    <cfRule type="containsText" dxfId="8588" priority="6599" operator="containsText" text="▲">
      <formula>NOT(ISERROR(SEARCH("▲",Z60)))</formula>
    </cfRule>
    <cfRule type="containsText" dxfId="8587" priority="6598" operator="containsText" text="▼">
      <formula>NOT(ISERROR(SEARCH("▼",Z60)))</formula>
    </cfRule>
    <cfRule type="containsText" dxfId="8586" priority="6597" operator="containsText" text="▲">
      <formula>NOT(ISERROR(SEARCH("▲",Z60)))</formula>
    </cfRule>
    <cfRule type="containsText" dxfId="8585" priority="6596" operator="containsText" text="▼">
      <formula>NOT(ISERROR(SEARCH("▼",Z60)))</formula>
    </cfRule>
    <cfRule type="containsText" dxfId="8584" priority="6595" operator="containsText" text="▲">
      <formula>NOT(ISERROR(SEARCH("▲",Z60)))</formula>
    </cfRule>
    <cfRule type="containsText" dxfId="8583" priority="6594" operator="containsText" text="▽">
      <formula>NOT(ISERROR(SEARCH("▽",Z60)))</formula>
    </cfRule>
    <cfRule type="containsText" dxfId="8582" priority="6593" operator="containsText" text="△">
      <formula>NOT(ISERROR(SEARCH("△",Z60)))</formula>
    </cfRule>
    <cfRule type="containsText" dxfId="8581" priority="6592" operator="containsText" text="▼">
      <formula>NOT(ISERROR(SEARCH("▼",Z60)))</formula>
    </cfRule>
    <cfRule type="containsText" dxfId="8580" priority="6591" operator="containsText" text="▲">
      <formula>NOT(ISERROR(SEARCH("▲",Z60)))</formula>
    </cfRule>
    <cfRule type="containsText" dxfId="8579" priority="6590" operator="containsText" text="▼">
      <formula>NOT(ISERROR(SEARCH("▼",Z60)))</formula>
    </cfRule>
    <cfRule type="containsText" dxfId="8578" priority="6589" operator="containsText" text="▲">
      <formula>NOT(ISERROR(SEARCH("▲",Z60)))</formula>
    </cfRule>
    <cfRule type="containsText" dxfId="8577" priority="6588" operator="containsText" text="▼">
      <formula>NOT(ISERROR(SEARCH("▼",Z60)))</formula>
    </cfRule>
    <cfRule type="containsText" dxfId="8576" priority="6587" operator="containsText" text="▲">
      <formula>NOT(ISERROR(SEARCH("▲",Z60)))</formula>
    </cfRule>
    <cfRule type="containsText" dxfId="8575" priority="6586" operator="containsText" text="▼">
      <formula>NOT(ISERROR(SEARCH("▼",Z60)))</formula>
    </cfRule>
    <cfRule type="containsText" dxfId="8574" priority="6584" operator="containsText" text="▼">
      <formula>NOT(ISERROR(SEARCH("▼",Z60)))</formula>
    </cfRule>
    <cfRule type="containsText" dxfId="8573" priority="6583" operator="containsText" text="▲">
      <formula>NOT(ISERROR(SEARCH("▲",Z60)))</formula>
    </cfRule>
    <cfRule type="containsText" dxfId="8572" priority="6582" operator="containsText" text="▼">
      <formula>NOT(ISERROR(SEARCH("▼",Z60)))</formula>
    </cfRule>
    <cfRule type="containsText" dxfId="8571" priority="6581" operator="containsText" text="▲">
      <formula>NOT(ISERROR(SEARCH("▲",Z60)))</formula>
    </cfRule>
    <cfRule type="containsText" dxfId="8570" priority="6580" operator="containsText" text="▼">
      <formula>NOT(ISERROR(SEARCH("▼",Z60)))</formula>
    </cfRule>
    <cfRule type="containsText" dxfId="8569" priority="6579" operator="containsText" text="▲">
      <formula>NOT(ISERROR(SEARCH("▲",Z60)))</formula>
    </cfRule>
    <cfRule type="containsText" dxfId="8568" priority="6578" operator="containsText" text="▼">
      <formula>NOT(ISERROR(SEARCH("▼",Z60)))</formula>
    </cfRule>
    <cfRule type="containsText" dxfId="8567" priority="6577" operator="containsText" text="▲">
      <formula>NOT(ISERROR(SEARCH("▲",Z60)))</formula>
    </cfRule>
    <cfRule type="containsText" dxfId="8566" priority="6709" operator="containsText" text="▲">
      <formula>NOT(ISERROR(SEARCH("▲",Z60)))</formula>
    </cfRule>
    <cfRule type="containsText" dxfId="8565" priority="6710" operator="containsText" text="▼">
      <formula>NOT(ISERROR(SEARCH("▼",Z60)))</formula>
    </cfRule>
    <cfRule type="containsText" dxfId="8564" priority="6711" operator="containsText" text="▲">
      <formula>NOT(ISERROR(SEARCH("▲",Z60)))</formula>
    </cfRule>
    <cfRule type="containsText" dxfId="8563" priority="6712" operator="containsText" text="▼">
      <formula>NOT(ISERROR(SEARCH("▼",Z60)))</formula>
    </cfRule>
    <cfRule type="containsText" dxfId="8562" priority="6713" operator="containsText" text="▲">
      <formula>NOT(ISERROR(SEARCH("▲",Z60)))</formula>
    </cfRule>
    <cfRule type="containsText" dxfId="8561" priority="6714" operator="containsText" text="▼">
      <formula>NOT(ISERROR(SEARCH("▼",Z60)))</formula>
    </cfRule>
    <cfRule type="containsText" dxfId="8560" priority="6715" operator="containsText" text="▲">
      <formula>NOT(ISERROR(SEARCH("▲",Z60)))</formula>
    </cfRule>
    <cfRule type="containsText" dxfId="8559" priority="6716" operator="containsText" text="▼">
      <formula>NOT(ISERROR(SEARCH("▼",Z60)))</formula>
    </cfRule>
    <cfRule type="containsText" dxfId="8558" priority="6717" operator="containsText" text="▲">
      <formula>NOT(ISERROR(SEARCH("▲",Z60)))</formula>
    </cfRule>
    <cfRule type="containsText" dxfId="8557" priority="6718" operator="containsText" text="▼">
      <formula>NOT(ISERROR(SEARCH("▼",Z60)))</formula>
    </cfRule>
    <cfRule type="containsText" dxfId="8556" priority="6719" operator="containsText" text="▲">
      <formula>NOT(ISERROR(SEARCH("▲",Z60)))</formula>
    </cfRule>
    <cfRule type="containsText" dxfId="8555" priority="6720" operator="containsText" text="▼">
      <formula>NOT(ISERROR(SEARCH("▼",Z60)))</formula>
    </cfRule>
    <cfRule type="containsText" dxfId="8554" priority="6721" operator="containsText" text="▲">
      <formula>NOT(ISERROR(SEARCH("▲",Z60)))</formula>
    </cfRule>
    <cfRule type="containsText" dxfId="8553" priority="6722" operator="containsText" text="▼">
      <formula>NOT(ISERROR(SEARCH("▼",Z60)))</formula>
    </cfRule>
    <cfRule type="containsText" dxfId="8552" priority="6723" operator="containsText" text="▲">
      <formula>NOT(ISERROR(SEARCH("▲",Z60)))</formula>
    </cfRule>
    <cfRule type="containsText" dxfId="8551" priority="6724" operator="containsText" text="▼">
      <formula>NOT(ISERROR(SEARCH("▼",Z60)))</formula>
    </cfRule>
    <cfRule type="containsText" dxfId="8550" priority="6725" operator="containsText" text="▲">
      <formula>NOT(ISERROR(SEARCH("▲",Z60)))</formula>
    </cfRule>
    <cfRule type="containsText" dxfId="8549" priority="6726" operator="containsText" text="▼">
      <formula>NOT(ISERROR(SEARCH("▼",Z60)))</formula>
    </cfRule>
    <cfRule type="containsText" dxfId="8548" priority="6727" operator="containsText" text="▲">
      <formula>NOT(ISERROR(SEARCH("▲",Z60)))</formula>
    </cfRule>
    <cfRule type="containsText" dxfId="8547" priority="6728" operator="containsText" text="▼">
      <formula>NOT(ISERROR(SEARCH("▼",Z60)))</formula>
    </cfRule>
    <cfRule type="containsText" dxfId="8546" priority="6729" operator="containsText" text="▲">
      <formula>NOT(ISERROR(SEARCH("▲",Z60)))</formula>
    </cfRule>
    <cfRule type="containsText" dxfId="8545" priority="6730" operator="containsText" text="▼">
      <formula>NOT(ISERROR(SEARCH("▼",Z60)))</formula>
    </cfRule>
    <cfRule type="containsText" dxfId="8544" priority="6731" operator="containsText" text="▲">
      <formula>NOT(ISERROR(SEARCH("▲",Z60)))</formula>
    </cfRule>
    <cfRule type="containsText" dxfId="8543" priority="6732" operator="containsText" text="▼">
      <formula>NOT(ISERROR(SEARCH("▼",Z60)))</formula>
    </cfRule>
    <cfRule type="containsText" dxfId="8542" priority="6733" operator="containsText" text="▲">
      <formula>NOT(ISERROR(SEARCH("▲",Z60)))</formula>
    </cfRule>
    <cfRule type="containsText" dxfId="8541" priority="6585" operator="containsText" text="▲">
      <formula>NOT(ISERROR(SEARCH("▲",Z60)))</formula>
    </cfRule>
    <cfRule type="containsText" dxfId="8540" priority="6735" operator="containsText" text="▲">
      <formula>NOT(ISERROR(SEARCH("▲",Z60)))</formula>
    </cfRule>
    <cfRule type="containsText" dxfId="8539" priority="6736" operator="containsText" text="▼">
      <formula>NOT(ISERROR(SEARCH("▼",Z60)))</formula>
    </cfRule>
    <cfRule type="containsText" dxfId="8538" priority="6737" operator="containsText" text="▲">
      <formula>NOT(ISERROR(SEARCH("▲",Z60)))</formula>
    </cfRule>
    <cfRule type="containsText" dxfId="8537" priority="6738" operator="containsText" text="▼">
      <formula>NOT(ISERROR(SEARCH("▼",Z60)))</formula>
    </cfRule>
    <cfRule type="containsText" dxfId="8536" priority="6739" operator="containsText" text="▲">
      <formula>NOT(ISERROR(SEARCH("▲",Z60)))</formula>
    </cfRule>
    <cfRule type="containsText" dxfId="8535" priority="6740" operator="containsText" text="▼">
      <formula>NOT(ISERROR(SEARCH("▼",Z60)))</formula>
    </cfRule>
    <cfRule type="containsText" dxfId="8534" priority="6741" operator="containsText" text="▲">
      <formula>NOT(ISERROR(SEARCH("▲",Z60)))</formula>
    </cfRule>
    <cfRule type="containsText" dxfId="8533" priority="6742" operator="containsText" text="▼">
      <formula>NOT(ISERROR(SEARCH("▼",Z60)))</formula>
    </cfRule>
    <cfRule type="containsText" dxfId="8532" priority="6743" operator="containsText" text="▲">
      <formula>NOT(ISERROR(SEARCH("▲",Z60)))</formula>
    </cfRule>
    <cfRule type="containsText" dxfId="8531" priority="6744" operator="containsText" text="▼">
      <formula>NOT(ISERROR(SEARCH("▼",Z60)))</formula>
    </cfRule>
    <cfRule type="containsText" dxfId="8530" priority="6745" operator="containsText" text="▲">
      <formula>NOT(ISERROR(SEARCH("▲",Z60)))</formula>
    </cfRule>
    <cfRule type="containsText" dxfId="8529" priority="6746" operator="containsText" text="▼">
      <formula>NOT(ISERROR(SEARCH("▼",Z60)))</formula>
    </cfRule>
    <cfRule type="containsText" dxfId="8528" priority="6747" operator="containsText" text="▲">
      <formula>NOT(ISERROR(SEARCH("▲",Z60)))</formula>
    </cfRule>
    <cfRule type="containsText" dxfId="8527" priority="6748" operator="containsText" text="▼">
      <formula>NOT(ISERROR(SEARCH("▼",Z60)))</formula>
    </cfRule>
    <cfRule type="containsText" dxfId="8526" priority="6749" operator="containsText" text="▲">
      <formula>NOT(ISERROR(SEARCH("▲",Z60)))</formula>
    </cfRule>
    <cfRule type="containsText" dxfId="8525" priority="6750" operator="containsText" text="▼">
      <formula>NOT(ISERROR(SEARCH("▼",Z60)))</formula>
    </cfRule>
    <cfRule type="containsText" dxfId="8524" priority="6751" operator="containsText" text="▲">
      <formula>NOT(ISERROR(SEARCH("▲",Z60)))</formula>
    </cfRule>
    <cfRule type="containsText" dxfId="8523" priority="6752" operator="containsText" text="▼">
      <formula>NOT(ISERROR(SEARCH("▼",Z60)))</formula>
    </cfRule>
    <cfRule type="containsText" dxfId="8522" priority="6753" operator="containsText" text="▲">
      <formula>NOT(ISERROR(SEARCH("▲",Z60)))</formula>
    </cfRule>
    <cfRule type="containsText" dxfId="8521" priority="6754" operator="containsText" text="▼">
      <formula>NOT(ISERROR(SEARCH("▼",Z60)))</formula>
    </cfRule>
    <cfRule type="containsText" dxfId="8520" priority="6755" operator="containsText" text="▲">
      <formula>NOT(ISERROR(SEARCH("▲",Z60)))</formula>
    </cfRule>
    <cfRule type="containsText" dxfId="8519" priority="6756" operator="containsText" text="▼">
      <formula>NOT(ISERROR(SEARCH("▼",Z60)))</formula>
    </cfRule>
    <cfRule type="containsText" dxfId="8518" priority="6757" operator="containsText" text="▲">
      <formula>NOT(ISERROR(SEARCH("▲",Z60)))</formula>
    </cfRule>
    <cfRule type="containsText" dxfId="8517" priority="6758" operator="containsText" text="▼">
      <formula>NOT(ISERROR(SEARCH("▼",Z60)))</formula>
    </cfRule>
    <cfRule type="cellIs" dxfId="8516" priority="6759" operator="lessThan">
      <formula>0</formula>
    </cfRule>
    <cfRule type="cellIs" dxfId="8515" priority="6760" operator="greaterThan">
      <formula>0</formula>
    </cfRule>
    <cfRule type="containsText" dxfId="8514" priority="6761" operator="containsText" text="△">
      <formula>NOT(ISERROR(SEARCH("△",Z60)))</formula>
    </cfRule>
    <cfRule type="containsText" dxfId="8513" priority="6762" operator="containsText" text="▽">
      <formula>NOT(ISERROR(SEARCH("▽",Z60)))</formula>
    </cfRule>
    <cfRule type="containsText" dxfId="8512" priority="6572" operator="containsText" text="▼">
      <formula>NOT(ISERROR(SEARCH("▼",Z60)))</formula>
    </cfRule>
    <cfRule type="containsText" dxfId="8511" priority="6576" operator="containsText" text="▼">
      <formula>NOT(ISERROR(SEARCH("▼",Z60)))</formula>
    </cfRule>
    <cfRule type="containsText" dxfId="8510" priority="6575" operator="containsText" text="▲">
      <formula>NOT(ISERROR(SEARCH("▲",Z60)))</formula>
    </cfRule>
    <cfRule type="containsText" dxfId="8509" priority="6574" operator="containsText" text="▼">
      <formula>NOT(ISERROR(SEARCH("▼",Z60)))</formula>
    </cfRule>
    <cfRule type="containsText" dxfId="8508" priority="6734" operator="containsText" text="▼">
      <formula>NOT(ISERROR(SEARCH("▼",Z60)))</formula>
    </cfRule>
  </conditionalFormatting>
  <conditionalFormatting sqref="Z60:Z61 AA65:AB65 AA92:AA106 AA101:AB101 AB102:AB103">
    <cfRule type="containsText" dxfId="8507" priority="5640" operator="containsText" text="▼">
      <formula>NOT(ISERROR(SEARCH("▼",Z60)))</formula>
    </cfRule>
  </conditionalFormatting>
  <conditionalFormatting sqref="Z60:Z61 AA65:AB65 AA92:AA106 AB102:AB103">
    <cfRule type="containsText" dxfId="8506" priority="5639" operator="containsText" text="▲">
      <formula>NOT(ISERROR(SEARCH("▲",Z60)))</formula>
    </cfRule>
  </conditionalFormatting>
  <conditionalFormatting sqref="Z61">
    <cfRule type="containsText" dxfId="8505" priority="5380" operator="containsText" text="▼">
      <formula>NOT(ISERROR(SEARCH("▼",Z61)))</formula>
    </cfRule>
    <cfRule type="containsText" dxfId="8504" priority="5381" operator="containsText" text="▲">
      <formula>NOT(ISERROR(SEARCH("▲",Z61)))</formula>
    </cfRule>
    <cfRule type="containsText" dxfId="8503" priority="5382" operator="containsText" text="▼">
      <formula>NOT(ISERROR(SEARCH("▼",Z61)))</formula>
    </cfRule>
    <cfRule type="containsText" dxfId="8502" priority="5383" operator="containsText" text="▲">
      <formula>NOT(ISERROR(SEARCH("▲",Z61)))</formula>
    </cfRule>
    <cfRule type="containsText" dxfId="8501" priority="5384" operator="containsText" text="▼">
      <formula>NOT(ISERROR(SEARCH("▼",Z61)))</formula>
    </cfRule>
    <cfRule type="containsText" dxfId="8500" priority="5385" operator="containsText" text="▲">
      <formula>NOT(ISERROR(SEARCH("▲",Z61)))</formula>
    </cfRule>
    <cfRule type="containsText" dxfId="8499" priority="5386" operator="containsText" text="▼">
      <formula>NOT(ISERROR(SEARCH("▼",Z61)))</formula>
    </cfRule>
    <cfRule type="containsText" dxfId="8498" priority="5387" operator="containsText" text="▲">
      <formula>NOT(ISERROR(SEARCH("▲",Z61)))</formula>
    </cfRule>
    <cfRule type="containsText" dxfId="8497" priority="5388" operator="containsText" text="▼">
      <formula>NOT(ISERROR(SEARCH("▼",Z61)))</formula>
    </cfRule>
    <cfRule type="containsText" dxfId="8496" priority="5389" operator="containsText" text="▲">
      <formula>NOT(ISERROR(SEARCH("▲",Z61)))</formula>
    </cfRule>
    <cfRule type="containsText" dxfId="8495" priority="5390" operator="containsText" text="▼">
      <formula>NOT(ISERROR(SEARCH("▼",Z61)))</formula>
    </cfRule>
    <cfRule type="containsText" dxfId="8494" priority="5391" operator="containsText" text="▲">
      <formula>NOT(ISERROR(SEARCH("▲",Z61)))</formula>
    </cfRule>
    <cfRule type="containsText" dxfId="8493" priority="5392" operator="containsText" text="▼">
      <formula>NOT(ISERROR(SEARCH("▼",Z61)))</formula>
    </cfRule>
    <cfRule type="containsText" dxfId="8492" priority="5393" operator="containsText" text="▲">
      <formula>NOT(ISERROR(SEARCH("▲",Z61)))</formula>
    </cfRule>
    <cfRule type="containsText" dxfId="8491" priority="5394" operator="containsText" text="▼">
      <formula>NOT(ISERROR(SEARCH("▼",Z61)))</formula>
    </cfRule>
    <cfRule type="containsText" dxfId="8490" priority="5395" operator="containsText" text="▲">
      <formula>NOT(ISERROR(SEARCH("▲",Z61)))</formula>
    </cfRule>
    <cfRule type="containsText" dxfId="8489" priority="5396" operator="containsText" text="▼">
      <formula>NOT(ISERROR(SEARCH("▼",Z61)))</formula>
    </cfRule>
    <cfRule type="containsText" dxfId="8488" priority="5397" operator="containsText" text="▲">
      <formula>NOT(ISERROR(SEARCH("▲",Z61)))</formula>
    </cfRule>
    <cfRule type="containsText" dxfId="8487" priority="5398" operator="containsText" text="▼">
      <formula>NOT(ISERROR(SEARCH("▼",Z61)))</formula>
    </cfRule>
    <cfRule type="containsText" dxfId="8486" priority="5399" operator="containsText" text="▲">
      <formula>NOT(ISERROR(SEARCH("▲",Z61)))</formula>
    </cfRule>
    <cfRule type="containsText" dxfId="8485" priority="5400" operator="containsText" text="▼">
      <formula>NOT(ISERROR(SEARCH("▼",Z61)))</formula>
    </cfRule>
    <cfRule type="containsText" dxfId="8484" priority="5401" operator="containsText" text="▲">
      <formula>NOT(ISERROR(SEARCH("▲",Z61)))</formula>
    </cfRule>
    <cfRule type="containsText" dxfId="8483" priority="5402" operator="containsText" text="▼">
      <formula>NOT(ISERROR(SEARCH("▼",Z61)))</formula>
    </cfRule>
    <cfRule type="containsText" dxfId="8482" priority="5501" operator="containsText" text="▲">
      <formula>NOT(ISERROR(SEARCH("▲",Z61)))</formula>
    </cfRule>
    <cfRule type="containsText" dxfId="8481" priority="5644" operator="containsText" text="▽">
      <formula>NOT(ISERROR(SEARCH("▽",Z61)))</formula>
    </cfRule>
    <cfRule type="containsText" dxfId="8480" priority="5643" operator="containsText" text="△">
      <formula>NOT(ISERROR(SEARCH("△",Z61)))</formula>
    </cfRule>
    <cfRule type="cellIs" dxfId="8479" priority="5642" operator="greaterThan">
      <formula>0</formula>
    </cfRule>
    <cfRule type="cellIs" dxfId="8478" priority="5641" operator="lessThan">
      <formula>0</formula>
    </cfRule>
    <cfRule type="containsText" dxfId="8477" priority="5638" operator="containsText" text="▼">
      <formula>NOT(ISERROR(SEARCH("▼",Z61)))</formula>
    </cfRule>
    <cfRule type="containsText" dxfId="8476" priority="5637" operator="containsText" text="▲">
      <formula>NOT(ISERROR(SEARCH("▲",Z61)))</formula>
    </cfRule>
    <cfRule type="containsText" dxfId="8475" priority="5636" operator="containsText" text="▼">
      <formula>NOT(ISERROR(SEARCH("▼",Z61)))</formula>
    </cfRule>
    <cfRule type="containsText" dxfId="8474" priority="5635" operator="containsText" text="▲">
      <formula>NOT(ISERROR(SEARCH("▲",Z61)))</formula>
    </cfRule>
    <cfRule type="containsText" dxfId="8473" priority="5634" operator="containsText" text="▼">
      <formula>NOT(ISERROR(SEARCH("▼",Z61)))</formula>
    </cfRule>
    <cfRule type="containsText" dxfId="8472" priority="5633" operator="containsText" text="▲">
      <formula>NOT(ISERROR(SEARCH("▲",Z61)))</formula>
    </cfRule>
    <cfRule type="containsText" dxfId="8471" priority="5632" operator="containsText" text="▼">
      <formula>NOT(ISERROR(SEARCH("▼",Z61)))</formula>
    </cfRule>
    <cfRule type="containsText" dxfId="8470" priority="5631" operator="containsText" text="▲">
      <formula>NOT(ISERROR(SEARCH("▲",Z61)))</formula>
    </cfRule>
    <cfRule type="containsText" dxfId="8469" priority="5630" operator="containsText" text="▼">
      <formula>NOT(ISERROR(SEARCH("▼",Z61)))</formula>
    </cfRule>
    <cfRule type="containsText" dxfId="8468" priority="5629" operator="containsText" text="▲">
      <formula>NOT(ISERROR(SEARCH("▲",Z61)))</formula>
    </cfRule>
    <cfRule type="containsText" dxfId="8467" priority="5628" operator="containsText" text="▼">
      <formula>NOT(ISERROR(SEARCH("▼",Z61)))</formula>
    </cfRule>
    <cfRule type="containsText" dxfId="8466" priority="5627" operator="containsText" text="▲">
      <formula>NOT(ISERROR(SEARCH("▲",Z61)))</formula>
    </cfRule>
    <cfRule type="containsText" dxfId="8465" priority="5626" operator="containsText" text="▼">
      <formula>NOT(ISERROR(SEARCH("▼",Z61)))</formula>
    </cfRule>
    <cfRule type="containsText" dxfId="8464" priority="5625" operator="containsText" text="▲">
      <formula>NOT(ISERROR(SEARCH("▲",Z61)))</formula>
    </cfRule>
    <cfRule type="containsText" dxfId="8463" priority="5624" operator="containsText" text="▼">
      <formula>NOT(ISERROR(SEARCH("▼",Z61)))</formula>
    </cfRule>
    <cfRule type="containsText" dxfId="8462" priority="5623" operator="containsText" text="▲">
      <formula>NOT(ISERROR(SEARCH("▲",Z61)))</formula>
    </cfRule>
    <cfRule type="containsText" dxfId="8461" priority="5622" operator="containsText" text="▼">
      <formula>NOT(ISERROR(SEARCH("▼",Z61)))</formula>
    </cfRule>
    <cfRule type="containsText" dxfId="8460" priority="5621" operator="containsText" text="▲">
      <formula>NOT(ISERROR(SEARCH("▲",Z61)))</formula>
    </cfRule>
    <cfRule type="containsText" dxfId="8459" priority="5620" operator="containsText" text="▼">
      <formula>NOT(ISERROR(SEARCH("▼",Z61)))</formula>
    </cfRule>
    <cfRule type="containsText" dxfId="8458" priority="5619" operator="containsText" text="▲">
      <formula>NOT(ISERROR(SEARCH("▲",Z61)))</formula>
    </cfRule>
    <cfRule type="containsText" dxfId="8457" priority="5618" operator="containsText" text="▼">
      <formula>NOT(ISERROR(SEARCH("▼",Z61)))</formula>
    </cfRule>
    <cfRule type="containsText" dxfId="8456" priority="5617" operator="containsText" text="▲">
      <formula>NOT(ISERROR(SEARCH("▲",Z61)))</formula>
    </cfRule>
    <cfRule type="containsText" dxfId="8455" priority="5616" operator="containsText" text="▼">
      <formula>NOT(ISERROR(SEARCH("▼",Z61)))</formula>
    </cfRule>
    <cfRule type="containsText" dxfId="8454" priority="5615" operator="containsText" text="▲">
      <formula>NOT(ISERROR(SEARCH("▲",Z61)))</formula>
    </cfRule>
    <cfRule type="containsText" dxfId="8453" priority="5614" operator="containsText" text="▼">
      <formula>NOT(ISERROR(SEARCH("▼",Z61)))</formula>
    </cfRule>
    <cfRule type="containsText" dxfId="8452" priority="5613" operator="containsText" text="▲">
      <formula>NOT(ISERROR(SEARCH("▲",Z61)))</formula>
    </cfRule>
    <cfRule type="containsText" dxfId="8451" priority="5612" operator="containsText" text="▼">
      <formula>NOT(ISERROR(SEARCH("▼",Z61)))</formula>
    </cfRule>
    <cfRule type="containsText" dxfId="8450" priority="5611" operator="containsText" text="▲">
      <formula>NOT(ISERROR(SEARCH("▲",Z61)))</formula>
    </cfRule>
    <cfRule type="containsText" dxfId="8449" priority="5610" operator="containsText" text="▼">
      <formula>NOT(ISERROR(SEARCH("▼",Z61)))</formula>
    </cfRule>
    <cfRule type="containsText" dxfId="8448" priority="5609" operator="containsText" text="▲">
      <formula>NOT(ISERROR(SEARCH("▲",Z61)))</formula>
    </cfRule>
    <cfRule type="containsText" dxfId="8447" priority="5608" operator="containsText" text="▼">
      <formula>NOT(ISERROR(SEARCH("▼",Z61)))</formula>
    </cfRule>
    <cfRule type="containsText" dxfId="8446" priority="5607" operator="containsText" text="▲">
      <formula>NOT(ISERROR(SEARCH("▲",Z61)))</formula>
    </cfRule>
    <cfRule type="containsText" dxfId="8445" priority="5606" operator="containsText" text="▼">
      <formula>NOT(ISERROR(SEARCH("▼",Z61)))</formula>
    </cfRule>
    <cfRule type="containsText" dxfId="8444" priority="5605" operator="containsText" text="▲">
      <formula>NOT(ISERROR(SEARCH("▲",Z61)))</formula>
    </cfRule>
    <cfRule type="containsText" dxfId="8443" priority="5604" operator="containsText" text="▼">
      <formula>NOT(ISERROR(SEARCH("▼",Z61)))</formula>
    </cfRule>
    <cfRule type="containsText" dxfId="8442" priority="5603" operator="containsText" text="▲">
      <formula>NOT(ISERROR(SEARCH("▲",Z61)))</formula>
    </cfRule>
    <cfRule type="containsText" dxfId="8441" priority="5602" operator="containsText" text="▼">
      <formula>NOT(ISERROR(SEARCH("▼",Z61)))</formula>
    </cfRule>
    <cfRule type="containsText" dxfId="8440" priority="5601" operator="containsText" text="▲">
      <formula>NOT(ISERROR(SEARCH("▲",Z61)))</formula>
    </cfRule>
    <cfRule type="containsText" dxfId="8439" priority="5600" operator="containsText" text="▼">
      <formula>NOT(ISERROR(SEARCH("▼",Z61)))</formula>
    </cfRule>
    <cfRule type="containsText" dxfId="8438" priority="5599" operator="containsText" text="▲">
      <formula>NOT(ISERROR(SEARCH("▲",Z61)))</formula>
    </cfRule>
    <cfRule type="containsText" dxfId="8437" priority="5598" operator="containsText" text="▼">
      <formula>NOT(ISERROR(SEARCH("▼",Z61)))</formula>
    </cfRule>
    <cfRule type="containsText" dxfId="8436" priority="5597" operator="containsText" text="▲">
      <formula>NOT(ISERROR(SEARCH("▲",Z61)))</formula>
    </cfRule>
    <cfRule type="containsText" dxfId="8435" priority="5596" operator="containsText" text="▼">
      <formula>NOT(ISERROR(SEARCH("▼",Z61)))</formula>
    </cfRule>
    <cfRule type="containsText" dxfId="8434" priority="5595" operator="containsText" text="▲">
      <formula>NOT(ISERROR(SEARCH("▲",Z61)))</formula>
    </cfRule>
    <cfRule type="containsText" dxfId="8433" priority="5594" operator="containsText" text="▼">
      <formula>NOT(ISERROR(SEARCH("▼",Z61)))</formula>
    </cfRule>
    <cfRule type="containsText" dxfId="8432" priority="5593" operator="containsText" text="▲">
      <formula>NOT(ISERROR(SEARCH("▲",Z61)))</formula>
    </cfRule>
    <cfRule type="containsText" dxfId="8431" priority="5592" operator="containsText" text="▼">
      <formula>NOT(ISERROR(SEARCH("▼",Z61)))</formula>
    </cfRule>
    <cfRule type="containsText" dxfId="8430" priority="5591" operator="containsText" text="▲">
      <formula>NOT(ISERROR(SEARCH("▲",Z61)))</formula>
    </cfRule>
    <cfRule type="containsText" dxfId="8429" priority="5590" operator="containsText" text="▼">
      <formula>NOT(ISERROR(SEARCH("▼",Z61)))</formula>
    </cfRule>
    <cfRule type="containsText" dxfId="8428" priority="5589" operator="containsText" text="▲">
      <formula>NOT(ISERROR(SEARCH("▲",Z61)))</formula>
    </cfRule>
    <cfRule type="containsText" dxfId="8427" priority="5588" operator="containsText" text="▼">
      <formula>NOT(ISERROR(SEARCH("▼",Z61)))</formula>
    </cfRule>
    <cfRule type="containsText" dxfId="8426" priority="5587" operator="containsText" text="▲">
      <formula>NOT(ISERROR(SEARCH("▲",Z61)))</formula>
    </cfRule>
    <cfRule type="containsText" dxfId="8425" priority="5586" operator="containsText" text="▼">
      <formula>NOT(ISERROR(SEARCH("▼",Z61)))</formula>
    </cfRule>
    <cfRule type="containsText" dxfId="8424" priority="5584" operator="containsText" text="▼">
      <formula>NOT(ISERROR(SEARCH("▼",Z61)))</formula>
    </cfRule>
    <cfRule type="containsText" dxfId="8423" priority="5583" operator="containsText" text="▲">
      <formula>NOT(ISERROR(SEARCH("▲",Z61)))</formula>
    </cfRule>
    <cfRule type="containsText" dxfId="8422" priority="5582" operator="containsText" text="▼">
      <formula>NOT(ISERROR(SEARCH("▼",Z61)))</formula>
    </cfRule>
    <cfRule type="containsText" dxfId="8421" priority="5581" operator="containsText" text="▲">
      <formula>NOT(ISERROR(SEARCH("▲",Z61)))</formula>
    </cfRule>
    <cfRule type="containsText" dxfId="8420" priority="5580" operator="containsText" text="▼">
      <formula>NOT(ISERROR(SEARCH("▼",Z61)))</formula>
    </cfRule>
    <cfRule type="containsText" dxfId="8419" priority="5579" operator="containsText" text="▲">
      <formula>NOT(ISERROR(SEARCH("▲",Z61)))</formula>
    </cfRule>
    <cfRule type="containsText" dxfId="8418" priority="5578" operator="containsText" text="▽">
      <formula>NOT(ISERROR(SEARCH("▽",Z61)))</formula>
    </cfRule>
    <cfRule type="containsText" dxfId="8417" priority="5577" operator="containsText" text="△">
      <formula>NOT(ISERROR(SEARCH("△",Z61)))</formula>
    </cfRule>
    <cfRule type="containsText" dxfId="8416" priority="5576" operator="containsText" text="▼">
      <formula>NOT(ISERROR(SEARCH("▼",Z61)))</formula>
    </cfRule>
    <cfRule type="containsText" dxfId="8415" priority="5575" operator="containsText" text="▲">
      <formula>NOT(ISERROR(SEARCH("▲",Z61)))</formula>
    </cfRule>
    <cfRule type="containsText" dxfId="8414" priority="5574" operator="containsText" text="▼">
      <formula>NOT(ISERROR(SEARCH("▼",Z61)))</formula>
    </cfRule>
    <cfRule type="containsText" dxfId="8413" priority="5573" operator="containsText" text="▲">
      <formula>NOT(ISERROR(SEARCH("▲",Z61)))</formula>
    </cfRule>
    <cfRule type="containsText" dxfId="8412" priority="5572" operator="containsText" text="▼">
      <formula>NOT(ISERROR(SEARCH("▼",Z61)))</formula>
    </cfRule>
    <cfRule type="containsText" dxfId="8411" priority="5571" operator="containsText" text="▲">
      <formula>NOT(ISERROR(SEARCH("▲",Z61)))</formula>
    </cfRule>
    <cfRule type="containsText" dxfId="8410" priority="5570" operator="containsText" text="▼">
      <formula>NOT(ISERROR(SEARCH("▼",Z61)))</formula>
    </cfRule>
    <cfRule type="containsText" dxfId="8409" priority="5569" operator="containsText" text="▲">
      <formula>NOT(ISERROR(SEARCH("▲",Z61)))</formula>
    </cfRule>
    <cfRule type="containsText" dxfId="8408" priority="5568" operator="containsText" text="▼">
      <formula>NOT(ISERROR(SEARCH("▼",Z61)))</formula>
    </cfRule>
    <cfRule type="containsText" dxfId="8407" priority="5567" operator="containsText" text="▲">
      <formula>NOT(ISERROR(SEARCH("▲",Z61)))</formula>
    </cfRule>
    <cfRule type="containsText" dxfId="8406" priority="5566" operator="containsText" text="▼">
      <formula>NOT(ISERROR(SEARCH("▼",Z61)))</formula>
    </cfRule>
    <cfRule type="containsText" dxfId="8405" priority="5565" operator="containsText" text="▲">
      <formula>NOT(ISERROR(SEARCH("▲",Z61)))</formula>
    </cfRule>
    <cfRule type="containsText" dxfId="8404" priority="5564" operator="containsText" text="▼">
      <formula>NOT(ISERROR(SEARCH("▼",Z61)))</formula>
    </cfRule>
    <cfRule type="containsText" dxfId="8403" priority="5563" operator="containsText" text="▲">
      <formula>NOT(ISERROR(SEARCH("▲",Z61)))</formula>
    </cfRule>
    <cfRule type="containsText" dxfId="8402" priority="5562" operator="containsText" text="▼">
      <formula>NOT(ISERROR(SEARCH("▼",Z61)))</formula>
    </cfRule>
    <cfRule type="containsText" dxfId="8401" priority="5561" operator="containsText" text="▲">
      <formula>NOT(ISERROR(SEARCH("▲",Z61)))</formula>
    </cfRule>
    <cfRule type="containsText" dxfId="8400" priority="5560" operator="containsText" text="▼">
      <formula>NOT(ISERROR(SEARCH("▼",Z61)))</formula>
    </cfRule>
    <cfRule type="containsText" dxfId="8399" priority="5559" operator="containsText" text="▲">
      <formula>NOT(ISERROR(SEARCH("▲",Z61)))</formula>
    </cfRule>
    <cfRule type="containsText" dxfId="8398" priority="5558" operator="containsText" text="▼">
      <formula>NOT(ISERROR(SEARCH("▼",Z61)))</formula>
    </cfRule>
    <cfRule type="containsText" dxfId="8397" priority="5557" operator="containsText" text="▲">
      <formula>NOT(ISERROR(SEARCH("▲",Z61)))</formula>
    </cfRule>
    <cfRule type="containsText" dxfId="8396" priority="5556" operator="containsText" text="▼">
      <formula>NOT(ISERROR(SEARCH("▼",Z61)))</formula>
    </cfRule>
    <cfRule type="containsText" dxfId="8395" priority="5555" operator="containsText" text="▲">
      <formula>NOT(ISERROR(SEARCH("▲",Z61)))</formula>
    </cfRule>
    <cfRule type="containsText" dxfId="8394" priority="5554" operator="containsText" text="▼">
      <formula>NOT(ISERROR(SEARCH("▼",Z61)))</formula>
    </cfRule>
    <cfRule type="containsText" dxfId="8393" priority="5553" operator="containsText" text="▲">
      <formula>NOT(ISERROR(SEARCH("▲",Z61)))</formula>
    </cfRule>
    <cfRule type="containsText" dxfId="8392" priority="5552" operator="containsText" text="▼">
      <formula>NOT(ISERROR(SEARCH("▼",Z61)))</formula>
    </cfRule>
    <cfRule type="containsText" dxfId="8391" priority="5551" operator="containsText" text="▲">
      <formula>NOT(ISERROR(SEARCH("▲",Z61)))</formula>
    </cfRule>
    <cfRule type="containsText" dxfId="8390" priority="5550" operator="containsText" text="▼">
      <formula>NOT(ISERROR(SEARCH("▼",Z61)))</formula>
    </cfRule>
    <cfRule type="containsText" dxfId="8389" priority="5549" operator="containsText" text="▲">
      <formula>NOT(ISERROR(SEARCH("▲",Z61)))</formula>
    </cfRule>
    <cfRule type="containsText" dxfId="8388" priority="5548" operator="containsText" text="▼">
      <formula>NOT(ISERROR(SEARCH("▼",Z61)))</formula>
    </cfRule>
    <cfRule type="containsText" dxfId="8387" priority="5547" operator="containsText" text="▲">
      <formula>NOT(ISERROR(SEARCH("▲",Z61)))</formula>
    </cfRule>
    <cfRule type="containsText" dxfId="8386" priority="5546" operator="containsText" text="▼">
      <formula>NOT(ISERROR(SEARCH("▼",Z61)))</formula>
    </cfRule>
    <cfRule type="containsText" dxfId="8385" priority="5545" operator="containsText" text="▲">
      <formula>NOT(ISERROR(SEARCH("▲",Z61)))</formula>
    </cfRule>
    <cfRule type="containsText" dxfId="8384" priority="5544" operator="containsText" text="▼">
      <formula>NOT(ISERROR(SEARCH("▼",Z61)))</formula>
    </cfRule>
    <cfRule type="containsText" dxfId="8383" priority="5543" operator="containsText" text="▲">
      <formula>NOT(ISERROR(SEARCH("▲",Z61)))</formula>
    </cfRule>
    <cfRule type="containsText" dxfId="8382" priority="5542" operator="containsText" text="▼">
      <formula>NOT(ISERROR(SEARCH("▼",Z61)))</formula>
    </cfRule>
    <cfRule type="containsText" dxfId="8381" priority="5541" operator="containsText" text="▲">
      <formula>NOT(ISERROR(SEARCH("▲",Z61)))</formula>
    </cfRule>
    <cfRule type="containsText" dxfId="8380" priority="5540" operator="containsText" text="▼">
      <formula>NOT(ISERROR(SEARCH("▼",Z61)))</formula>
    </cfRule>
    <cfRule type="containsText" dxfId="8379" priority="5539" operator="containsText" text="▲">
      <formula>NOT(ISERROR(SEARCH("▲",Z61)))</formula>
    </cfRule>
    <cfRule type="containsText" dxfId="8378" priority="5538" operator="containsText" text="▼">
      <formula>NOT(ISERROR(SEARCH("▼",Z61)))</formula>
    </cfRule>
    <cfRule type="containsText" dxfId="8377" priority="5537" operator="containsText" text="▲">
      <formula>NOT(ISERROR(SEARCH("▲",Z61)))</formula>
    </cfRule>
    <cfRule type="containsText" dxfId="8376" priority="5536" operator="containsText" text="▼">
      <formula>NOT(ISERROR(SEARCH("▼",Z61)))</formula>
    </cfRule>
    <cfRule type="containsText" dxfId="8375" priority="5535" operator="containsText" text="▲">
      <formula>NOT(ISERROR(SEARCH("▲",Z61)))</formula>
    </cfRule>
    <cfRule type="containsText" dxfId="8374" priority="5534" operator="containsText" text="▼">
      <formula>NOT(ISERROR(SEARCH("▼",Z61)))</formula>
    </cfRule>
    <cfRule type="containsText" dxfId="8373" priority="5533" operator="containsText" text="▲">
      <formula>NOT(ISERROR(SEARCH("▲",Z61)))</formula>
    </cfRule>
    <cfRule type="containsText" dxfId="8372" priority="5532" operator="containsText" text="▼">
      <formula>NOT(ISERROR(SEARCH("▼",Z61)))</formula>
    </cfRule>
    <cfRule type="containsText" dxfId="8371" priority="5531" operator="containsText" text="▲">
      <formula>NOT(ISERROR(SEARCH("▲",Z61)))</formula>
    </cfRule>
    <cfRule type="containsText" dxfId="8370" priority="5530" operator="containsText" text="▼">
      <formula>NOT(ISERROR(SEARCH("▼",Z61)))</formula>
    </cfRule>
    <cfRule type="containsText" dxfId="8369" priority="5529" operator="containsText" text="▲">
      <formula>NOT(ISERROR(SEARCH("▲",Z61)))</formula>
    </cfRule>
    <cfRule type="containsText" dxfId="8368" priority="5528" operator="containsText" text="▼">
      <formula>NOT(ISERROR(SEARCH("▼",Z61)))</formula>
    </cfRule>
    <cfRule type="containsText" dxfId="8367" priority="5527" operator="containsText" text="▲">
      <formula>NOT(ISERROR(SEARCH("▲",Z61)))</formula>
    </cfRule>
    <cfRule type="containsText" dxfId="8366" priority="5526" operator="containsText" text="▽">
      <formula>NOT(ISERROR(SEARCH("▽",Z61)))</formula>
    </cfRule>
    <cfRule type="containsText" dxfId="8365" priority="5525" operator="containsText" text="△">
      <formula>NOT(ISERROR(SEARCH("△",Z61)))</formula>
    </cfRule>
    <cfRule type="containsText" dxfId="8364" priority="5524" operator="containsText" text="▼">
      <formula>NOT(ISERROR(SEARCH("▼",Z61)))</formula>
    </cfRule>
    <cfRule type="containsText" dxfId="8363" priority="5523" operator="containsText" text="▲">
      <formula>NOT(ISERROR(SEARCH("▲",Z61)))</formula>
    </cfRule>
    <cfRule type="containsText" dxfId="8362" priority="5522" operator="containsText" text="▼">
      <formula>NOT(ISERROR(SEARCH("▼",Z61)))</formula>
    </cfRule>
    <cfRule type="containsText" dxfId="8361" priority="5521" operator="containsText" text="▲">
      <formula>NOT(ISERROR(SEARCH("▲",Z61)))</formula>
    </cfRule>
    <cfRule type="containsText" dxfId="8360" priority="5520" operator="containsText" text="▼">
      <formula>NOT(ISERROR(SEARCH("▼",Z61)))</formula>
    </cfRule>
    <cfRule type="containsText" dxfId="8359" priority="5519" operator="containsText" text="▲">
      <formula>NOT(ISERROR(SEARCH("▲",Z61)))</formula>
    </cfRule>
    <cfRule type="containsText" dxfId="8358" priority="5518" operator="containsText" text="▼">
      <formula>NOT(ISERROR(SEARCH("▼",Z61)))</formula>
    </cfRule>
    <cfRule type="containsText" dxfId="8357" priority="5517" operator="containsText" text="▲">
      <formula>NOT(ISERROR(SEARCH("▲",Z61)))</formula>
    </cfRule>
    <cfRule type="containsText" dxfId="8356" priority="5516" operator="containsText" text="▼">
      <formula>NOT(ISERROR(SEARCH("▼",Z61)))</formula>
    </cfRule>
    <cfRule type="containsText" dxfId="8355" priority="5515" operator="containsText" text="▲">
      <formula>NOT(ISERROR(SEARCH("▲",Z61)))</formula>
    </cfRule>
    <cfRule type="containsText" dxfId="8354" priority="5514" operator="containsText" text="▼">
      <formula>NOT(ISERROR(SEARCH("▼",Z61)))</formula>
    </cfRule>
    <cfRule type="containsText" dxfId="8353" priority="5513" operator="containsText" text="▲">
      <formula>NOT(ISERROR(SEARCH("▲",Z61)))</formula>
    </cfRule>
    <cfRule type="containsText" dxfId="8352" priority="5512" operator="containsText" text="▼">
      <formula>NOT(ISERROR(SEARCH("▼",Z61)))</formula>
    </cfRule>
    <cfRule type="containsText" dxfId="8351" priority="5511" operator="containsText" text="▲">
      <formula>NOT(ISERROR(SEARCH("▲",Z61)))</formula>
    </cfRule>
    <cfRule type="containsText" dxfId="8350" priority="5510" operator="containsText" text="▼">
      <formula>NOT(ISERROR(SEARCH("▼",Z61)))</formula>
    </cfRule>
    <cfRule type="containsText" dxfId="8349" priority="5509" operator="containsText" text="▲">
      <formula>NOT(ISERROR(SEARCH("▲",Z61)))</formula>
    </cfRule>
    <cfRule type="containsText" dxfId="8348" priority="5508" operator="containsText" text="▼">
      <formula>NOT(ISERROR(SEARCH("▼",Z61)))</formula>
    </cfRule>
    <cfRule type="containsText" dxfId="8347" priority="5507" operator="containsText" text="▲">
      <formula>NOT(ISERROR(SEARCH("▲",Z61)))</formula>
    </cfRule>
    <cfRule type="containsText" dxfId="8346" priority="5506" operator="containsText" text="▼">
      <formula>NOT(ISERROR(SEARCH("▼",Z61)))</formula>
    </cfRule>
    <cfRule type="containsText" dxfId="8345" priority="5505" operator="containsText" text="▲">
      <formula>NOT(ISERROR(SEARCH("▲",Z61)))</formula>
    </cfRule>
    <cfRule type="containsText" dxfId="8344" priority="5504" operator="containsText" text="▼">
      <formula>NOT(ISERROR(SEARCH("▼",Z61)))</formula>
    </cfRule>
    <cfRule type="containsText" dxfId="8343" priority="5503" operator="containsText" text="▲">
      <formula>NOT(ISERROR(SEARCH("▲",Z61)))</formula>
    </cfRule>
    <cfRule type="containsText" dxfId="8342" priority="5502" operator="containsText" text="▼">
      <formula>NOT(ISERROR(SEARCH("▼",Z61)))</formula>
    </cfRule>
    <cfRule type="containsText" dxfId="8341" priority="5500" operator="containsText" text="▼">
      <formula>NOT(ISERROR(SEARCH("▼",Z61)))</formula>
    </cfRule>
    <cfRule type="containsText" dxfId="8340" priority="5499" operator="containsText" text="▲">
      <formula>NOT(ISERROR(SEARCH("▲",Z61)))</formula>
    </cfRule>
    <cfRule type="containsText" dxfId="8339" priority="5498" operator="containsText" text="▼">
      <formula>NOT(ISERROR(SEARCH("▼",Z61)))</formula>
    </cfRule>
    <cfRule type="containsText" dxfId="8338" priority="5497" operator="containsText" text="▲">
      <formula>NOT(ISERROR(SEARCH("▲",Z61)))</formula>
    </cfRule>
    <cfRule type="containsText" dxfId="8337" priority="5496" operator="containsText" text="▼">
      <formula>NOT(ISERROR(SEARCH("▼",Z61)))</formula>
    </cfRule>
    <cfRule type="containsText" dxfId="8336" priority="5495" operator="containsText" text="▲">
      <formula>NOT(ISERROR(SEARCH("▲",Z61)))</formula>
    </cfRule>
    <cfRule type="containsText" dxfId="8335" priority="5494" operator="containsText" text="▼">
      <formula>NOT(ISERROR(SEARCH("▼",Z61)))</formula>
    </cfRule>
    <cfRule type="containsText" dxfId="8334" priority="5493" operator="containsText" text="▲">
      <formula>NOT(ISERROR(SEARCH("▲",Z61)))</formula>
    </cfRule>
    <cfRule type="containsText" dxfId="8333" priority="5492" operator="containsText" text="▼">
      <formula>NOT(ISERROR(SEARCH("▼",Z61)))</formula>
    </cfRule>
    <cfRule type="containsText" dxfId="8332" priority="5491" operator="containsText" text="▲">
      <formula>NOT(ISERROR(SEARCH("▲",Z61)))</formula>
    </cfRule>
    <cfRule type="containsText" dxfId="8331" priority="5490" operator="containsText" text="▼">
      <formula>NOT(ISERROR(SEARCH("▼",Z61)))</formula>
    </cfRule>
    <cfRule type="containsText" dxfId="8330" priority="5489" operator="containsText" text="▲">
      <formula>NOT(ISERROR(SEARCH("▲",Z61)))</formula>
    </cfRule>
    <cfRule type="containsText" dxfId="8329" priority="5488" operator="containsText" text="▼">
      <formula>NOT(ISERROR(SEARCH("▼",Z61)))</formula>
    </cfRule>
    <cfRule type="containsText" dxfId="8328" priority="5487" operator="containsText" text="▲">
      <formula>NOT(ISERROR(SEARCH("▲",Z61)))</formula>
    </cfRule>
    <cfRule type="containsText" dxfId="8327" priority="5486" operator="containsText" text="▼">
      <formula>NOT(ISERROR(SEARCH("▼",Z61)))</formula>
    </cfRule>
    <cfRule type="containsText" dxfId="8326" priority="5485" operator="containsText" text="▲">
      <formula>NOT(ISERROR(SEARCH("▲",Z61)))</formula>
    </cfRule>
    <cfRule type="containsText" dxfId="8325" priority="5484" operator="containsText" text="▼">
      <formula>NOT(ISERROR(SEARCH("▼",Z61)))</formula>
    </cfRule>
    <cfRule type="containsText" dxfId="8324" priority="5483" operator="containsText" text="▲">
      <formula>NOT(ISERROR(SEARCH("▲",Z61)))</formula>
    </cfRule>
    <cfRule type="containsText" dxfId="8323" priority="5482" operator="containsText" text="▼">
      <formula>NOT(ISERROR(SEARCH("▼",Z61)))</formula>
    </cfRule>
    <cfRule type="containsText" dxfId="8322" priority="5481" operator="containsText" text="▲">
      <formula>NOT(ISERROR(SEARCH("▲",Z61)))</formula>
    </cfRule>
    <cfRule type="containsText" dxfId="8321" priority="5480" operator="containsText" text="▼">
      <formula>NOT(ISERROR(SEARCH("▼",Z61)))</formula>
    </cfRule>
    <cfRule type="containsText" dxfId="8320" priority="5479" operator="containsText" text="▲">
      <formula>NOT(ISERROR(SEARCH("▲",Z61)))</formula>
    </cfRule>
    <cfRule type="containsText" dxfId="8319" priority="5478" operator="containsText" text="▼">
      <formula>NOT(ISERROR(SEARCH("▼",Z61)))</formula>
    </cfRule>
    <cfRule type="containsText" dxfId="8318" priority="5477" operator="containsText" text="▲">
      <formula>NOT(ISERROR(SEARCH("▲",Z61)))</formula>
    </cfRule>
    <cfRule type="containsText" dxfId="8317" priority="5476" operator="containsText" text="▽">
      <formula>NOT(ISERROR(SEARCH("▽",Z61)))</formula>
    </cfRule>
    <cfRule type="containsText" dxfId="8316" priority="5475" operator="containsText" text="△">
      <formula>NOT(ISERROR(SEARCH("△",Z61)))</formula>
    </cfRule>
    <cfRule type="containsText" dxfId="8315" priority="5474" operator="containsText" text="▼">
      <formula>NOT(ISERROR(SEARCH("▼",Z61)))</formula>
    </cfRule>
    <cfRule type="containsText" dxfId="8314" priority="5473" operator="containsText" text="▲">
      <formula>NOT(ISERROR(SEARCH("▲",Z61)))</formula>
    </cfRule>
    <cfRule type="containsText" dxfId="8313" priority="5472" operator="containsText" text="▼">
      <formula>NOT(ISERROR(SEARCH("▼",Z61)))</formula>
    </cfRule>
    <cfRule type="containsText" dxfId="8312" priority="5471" operator="containsText" text="▲">
      <formula>NOT(ISERROR(SEARCH("▲",Z61)))</formula>
    </cfRule>
    <cfRule type="containsText" dxfId="8311" priority="5470" operator="containsText" text="▼">
      <formula>NOT(ISERROR(SEARCH("▼",Z61)))</formula>
    </cfRule>
    <cfRule type="containsText" dxfId="8310" priority="5469" operator="containsText" text="▲">
      <formula>NOT(ISERROR(SEARCH("▲",Z61)))</formula>
    </cfRule>
    <cfRule type="containsText" dxfId="8309" priority="5468" operator="containsText" text="▼">
      <formula>NOT(ISERROR(SEARCH("▼",Z61)))</formula>
    </cfRule>
    <cfRule type="containsText" dxfId="8308" priority="5467" operator="containsText" text="▲">
      <formula>NOT(ISERROR(SEARCH("▲",Z61)))</formula>
    </cfRule>
    <cfRule type="containsText" dxfId="8307" priority="5466" operator="containsText" text="▼">
      <formula>NOT(ISERROR(SEARCH("▼",Z61)))</formula>
    </cfRule>
    <cfRule type="containsText" dxfId="8306" priority="5465" operator="containsText" text="▲">
      <formula>NOT(ISERROR(SEARCH("▲",Z61)))</formula>
    </cfRule>
    <cfRule type="containsText" dxfId="8305" priority="5464" operator="containsText" text="▼">
      <formula>NOT(ISERROR(SEARCH("▼",Z61)))</formula>
    </cfRule>
    <cfRule type="containsText" dxfId="8304" priority="5463" operator="containsText" text="▲">
      <formula>NOT(ISERROR(SEARCH("▲",Z61)))</formula>
    </cfRule>
    <cfRule type="containsText" dxfId="8303" priority="5462" operator="containsText" text="▼">
      <formula>NOT(ISERROR(SEARCH("▼",Z61)))</formula>
    </cfRule>
    <cfRule type="containsText" dxfId="8302" priority="5461" operator="containsText" text="▲">
      <formula>NOT(ISERROR(SEARCH("▲",Z61)))</formula>
    </cfRule>
    <cfRule type="containsText" dxfId="8301" priority="5460" operator="containsText" text="▼">
      <formula>NOT(ISERROR(SEARCH("▼",Z61)))</formula>
    </cfRule>
    <cfRule type="containsText" dxfId="8300" priority="5459" operator="containsText" text="▲">
      <formula>NOT(ISERROR(SEARCH("▲",Z61)))</formula>
    </cfRule>
    <cfRule type="containsText" dxfId="8299" priority="5457" operator="containsText" text="▲">
      <formula>NOT(ISERROR(SEARCH("▲",Z61)))</formula>
    </cfRule>
    <cfRule type="containsText" dxfId="8298" priority="5456" operator="containsText" text="▼">
      <formula>NOT(ISERROR(SEARCH("▼",Z61)))</formula>
    </cfRule>
    <cfRule type="containsText" dxfId="8297" priority="5455" operator="containsText" text="▲">
      <formula>NOT(ISERROR(SEARCH("▲",Z61)))</formula>
    </cfRule>
    <cfRule type="containsText" dxfId="8296" priority="5454" operator="containsText" text="▼">
      <formula>NOT(ISERROR(SEARCH("▼",Z61)))</formula>
    </cfRule>
    <cfRule type="containsText" dxfId="8295" priority="5453" operator="containsText" text="▲">
      <formula>NOT(ISERROR(SEARCH("▲",Z61)))</formula>
    </cfRule>
    <cfRule type="containsText" dxfId="8294" priority="5452" operator="containsText" text="▼">
      <formula>NOT(ISERROR(SEARCH("▼",Z61)))</formula>
    </cfRule>
    <cfRule type="containsText" dxfId="8293" priority="5451" operator="containsText" text="▲">
      <formula>NOT(ISERROR(SEARCH("▲",Z61)))</formula>
    </cfRule>
    <cfRule type="containsText" dxfId="8292" priority="5450" operator="containsText" text="▼">
      <formula>NOT(ISERROR(SEARCH("▼",Z61)))</formula>
    </cfRule>
    <cfRule type="containsText" dxfId="8291" priority="5449" operator="containsText" text="▲">
      <formula>NOT(ISERROR(SEARCH("▲",Z61)))</formula>
    </cfRule>
    <cfRule type="containsText" dxfId="8290" priority="5448" operator="containsText" text="▼">
      <formula>NOT(ISERROR(SEARCH("▼",Z61)))</formula>
    </cfRule>
    <cfRule type="containsText" dxfId="8289" priority="5447" operator="containsText" text="▲">
      <formula>NOT(ISERROR(SEARCH("▲",Z61)))</formula>
    </cfRule>
    <cfRule type="containsText" dxfId="8288" priority="5446" operator="containsText" text="▼">
      <formula>NOT(ISERROR(SEARCH("▼",Z61)))</formula>
    </cfRule>
    <cfRule type="containsText" dxfId="8287" priority="5445" operator="containsText" text="▲">
      <formula>NOT(ISERROR(SEARCH("▲",Z61)))</formula>
    </cfRule>
    <cfRule type="containsText" dxfId="8286" priority="5444" operator="containsText" text="▼">
      <formula>NOT(ISERROR(SEARCH("▼",Z61)))</formula>
    </cfRule>
    <cfRule type="containsText" dxfId="8285" priority="5443" operator="containsText" text="▲">
      <formula>NOT(ISERROR(SEARCH("▲",Z61)))</formula>
    </cfRule>
    <cfRule type="containsText" dxfId="8284" priority="5442" operator="containsText" text="▼">
      <formula>NOT(ISERROR(SEARCH("▼",Z61)))</formula>
    </cfRule>
    <cfRule type="containsText" dxfId="8283" priority="5441" operator="containsText" text="▲">
      <formula>NOT(ISERROR(SEARCH("▲",Z61)))</formula>
    </cfRule>
    <cfRule type="containsText" dxfId="8282" priority="5440" operator="containsText" text="▼">
      <formula>NOT(ISERROR(SEARCH("▼",Z61)))</formula>
    </cfRule>
    <cfRule type="containsText" dxfId="8281" priority="5439" operator="containsText" text="▲">
      <formula>NOT(ISERROR(SEARCH("▲",Z61)))</formula>
    </cfRule>
    <cfRule type="containsText" dxfId="8280" priority="5438" operator="containsText" text="▼">
      <formula>NOT(ISERROR(SEARCH("▼",Z61)))</formula>
    </cfRule>
    <cfRule type="containsText" dxfId="8279" priority="5437" operator="containsText" text="▲">
      <formula>NOT(ISERROR(SEARCH("▲",Z61)))</formula>
    </cfRule>
    <cfRule type="containsText" dxfId="8278" priority="5436" operator="containsText" text="▼">
      <formula>NOT(ISERROR(SEARCH("▼",Z61)))</formula>
    </cfRule>
    <cfRule type="containsText" dxfId="8277" priority="5435" operator="containsText" text="▲">
      <formula>NOT(ISERROR(SEARCH("▲",Z61)))</formula>
    </cfRule>
    <cfRule type="containsText" dxfId="8276" priority="5434" operator="containsText" text="▼">
      <formula>NOT(ISERROR(SEARCH("▼",Z61)))</formula>
    </cfRule>
    <cfRule type="containsText" dxfId="8275" priority="5433" operator="containsText" text="▲">
      <formula>NOT(ISERROR(SEARCH("▲",Z61)))</formula>
    </cfRule>
    <cfRule type="containsText" dxfId="8274" priority="5432" operator="containsText" text="▼">
      <formula>NOT(ISERROR(SEARCH("▼",Z61)))</formula>
    </cfRule>
    <cfRule type="containsText" dxfId="8273" priority="5431" operator="containsText" text="▲">
      <formula>NOT(ISERROR(SEARCH("▲",Z61)))</formula>
    </cfRule>
    <cfRule type="containsText" dxfId="8272" priority="5430" operator="containsText" text="▼">
      <formula>NOT(ISERROR(SEARCH("▼",Z61)))</formula>
    </cfRule>
    <cfRule type="containsText" dxfId="8271" priority="5429" operator="containsText" text="▲">
      <formula>NOT(ISERROR(SEARCH("▲",Z61)))</formula>
    </cfRule>
    <cfRule type="containsText" dxfId="8270" priority="5428" operator="containsText" text="▼">
      <formula>NOT(ISERROR(SEARCH("▼",Z61)))</formula>
    </cfRule>
    <cfRule type="containsText" dxfId="8269" priority="5427" operator="containsText" text="▲">
      <formula>NOT(ISERROR(SEARCH("▲",Z61)))</formula>
    </cfRule>
    <cfRule type="containsText" dxfId="8268" priority="5426" operator="containsText" text="▼">
      <formula>NOT(ISERROR(SEARCH("▼",Z61)))</formula>
    </cfRule>
    <cfRule type="containsText" dxfId="8267" priority="5425" operator="containsText" text="▲">
      <formula>NOT(ISERROR(SEARCH("▲",Z61)))</formula>
    </cfRule>
    <cfRule type="containsText" dxfId="8266" priority="5424" operator="containsText" text="▽">
      <formula>NOT(ISERROR(SEARCH("▽",Z61)))</formula>
    </cfRule>
    <cfRule type="containsText" dxfId="8265" priority="5423" operator="containsText" text="△">
      <formula>NOT(ISERROR(SEARCH("△",Z61)))</formula>
    </cfRule>
    <cfRule type="containsText" dxfId="8264" priority="5422" operator="containsText" text="▼">
      <formula>NOT(ISERROR(SEARCH("▼",Z61)))</formula>
    </cfRule>
    <cfRule type="containsText" dxfId="8263" priority="5421" operator="containsText" text="▲">
      <formula>NOT(ISERROR(SEARCH("▲",Z61)))</formula>
    </cfRule>
    <cfRule type="containsText" dxfId="8262" priority="5420" operator="containsText" text="▼">
      <formula>NOT(ISERROR(SEARCH("▼",Z61)))</formula>
    </cfRule>
    <cfRule type="containsText" dxfId="8261" priority="5419" operator="containsText" text="▲">
      <formula>NOT(ISERROR(SEARCH("▲",Z61)))</formula>
    </cfRule>
    <cfRule type="containsText" dxfId="8260" priority="5418" operator="containsText" text="▼">
      <formula>NOT(ISERROR(SEARCH("▼",Z61)))</formula>
    </cfRule>
    <cfRule type="containsText" dxfId="8259" priority="5417" operator="containsText" text="▲">
      <formula>NOT(ISERROR(SEARCH("▲",Z61)))</formula>
    </cfRule>
    <cfRule type="containsText" dxfId="8258" priority="5416" operator="containsText" text="▼">
      <formula>NOT(ISERROR(SEARCH("▼",Z61)))</formula>
    </cfRule>
    <cfRule type="containsText" dxfId="8257" priority="5415" operator="containsText" text="▲">
      <formula>NOT(ISERROR(SEARCH("▲",Z61)))</formula>
    </cfRule>
    <cfRule type="containsText" dxfId="8256" priority="5414" operator="containsText" text="▼">
      <formula>NOT(ISERROR(SEARCH("▼",Z61)))</formula>
    </cfRule>
    <cfRule type="containsText" dxfId="8255" priority="5413" operator="containsText" text="▲">
      <formula>NOT(ISERROR(SEARCH("▲",Z61)))</formula>
    </cfRule>
    <cfRule type="containsText" dxfId="8254" priority="5458" operator="containsText" text="▼">
      <formula>NOT(ISERROR(SEARCH("▼",Z61)))</formula>
    </cfRule>
    <cfRule type="containsText" dxfId="8253" priority="5328" operator="containsText" text="▼">
      <formula>NOT(ISERROR(SEARCH("▼",Z61)))</formula>
    </cfRule>
    <cfRule type="containsText" dxfId="8252" priority="5329" operator="containsText" text="▲">
      <formula>NOT(ISERROR(SEARCH("▲",Z61)))</formula>
    </cfRule>
    <cfRule type="containsText" dxfId="8251" priority="5330" operator="containsText" text="▼">
      <formula>NOT(ISERROR(SEARCH("▼",Z61)))</formula>
    </cfRule>
    <cfRule type="containsText" dxfId="8250" priority="5331" operator="containsText" text="▲">
      <formula>NOT(ISERROR(SEARCH("▲",Z61)))</formula>
    </cfRule>
    <cfRule type="containsText" dxfId="8249" priority="5332" operator="containsText" text="▼">
      <formula>NOT(ISERROR(SEARCH("▼",Z61)))</formula>
    </cfRule>
    <cfRule type="containsText" dxfId="8248" priority="5333" operator="containsText" text="▲">
      <formula>NOT(ISERROR(SEARCH("▲",Z61)))</formula>
    </cfRule>
    <cfRule type="containsText" dxfId="8247" priority="5334" operator="containsText" text="▼">
      <formula>NOT(ISERROR(SEARCH("▼",Z61)))</formula>
    </cfRule>
    <cfRule type="containsText" dxfId="8246" priority="5335" operator="containsText" text="▲">
      <formula>NOT(ISERROR(SEARCH("▲",Z61)))</formula>
    </cfRule>
    <cfRule type="containsText" dxfId="8245" priority="5336" operator="containsText" text="▼">
      <formula>NOT(ISERROR(SEARCH("▼",Z61)))</formula>
    </cfRule>
    <cfRule type="containsText" dxfId="8244" priority="5337" operator="containsText" text="▲">
      <formula>NOT(ISERROR(SEARCH("▲",Z61)))</formula>
    </cfRule>
    <cfRule type="containsText" dxfId="8243" priority="5338" operator="containsText" text="▼">
      <formula>NOT(ISERROR(SEARCH("▼",Z61)))</formula>
    </cfRule>
    <cfRule type="containsText" dxfId="8242" priority="5339" operator="containsText" text="▲">
      <formula>NOT(ISERROR(SEARCH("▲",Z61)))</formula>
    </cfRule>
    <cfRule type="containsText" dxfId="8241" priority="5340" operator="containsText" text="▼">
      <formula>NOT(ISERROR(SEARCH("▼",Z61)))</formula>
    </cfRule>
    <cfRule type="containsText" dxfId="8240" priority="5341" operator="containsText" text="▲">
      <formula>NOT(ISERROR(SEARCH("▲",Z61)))</formula>
    </cfRule>
    <cfRule type="containsText" dxfId="8239" priority="5342" operator="containsText" text="▼">
      <formula>NOT(ISERROR(SEARCH("▼",Z61)))</formula>
    </cfRule>
    <cfRule type="containsText" dxfId="8238" priority="5343" operator="containsText" text="▲">
      <formula>NOT(ISERROR(SEARCH("▲",Z61)))</formula>
    </cfRule>
    <cfRule type="containsText" dxfId="8237" priority="5344" operator="containsText" text="▼">
      <formula>NOT(ISERROR(SEARCH("▼",Z61)))</formula>
    </cfRule>
    <cfRule type="containsText" dxfId="8236" priority="5409" operator="containsText" text="▲">
      <formula>NOT(ISERROR(SEARCH("▲",Z61)))</formula>
    </cfRule>
    <cfRule type="containsText" dxfId="8235" priority="5345" operator="containsText" text="▲">
      <formula>NOT(ISERROR(SEARCH("▲",Z61)))</formula>
    </cfRule>
    <cfRule type="containsText" dxfId="8234" priority="5346" operator="containsText" text="▼">
      <formula>NOT(ISERROR(SEARCH("▼",Z61)))</formula>
    </cfRule>
    <cfRule type="containsText" dxfId="8233" priority="5347" operator="containsText" text="▲">
      <formula>NOT(ISERROR(SEARCH("▲",Z61)))</formula>
    </cfRule>
    <cfRule type="containsText" dxfId="8232" priority="5348" operator="containsText" text="▼">
      <formula>NOT(ISERROR(SEARCH("▼",Z61)))</formula>
    </cfRule>
    <cfRule type="containsText" dxfId="8231" priority="5349" operator="containsText" text="▲">
      <formula>NOT(ISERROR(SEARCH("▲",Z61)))</formula>
    </cfRule>
    <cfRule type="containsText" dxfId="8230" priority="5350" operator="containsText" text="▼">
      <formula>NOT(ISERROR(SEARCH("▼",Z61)))</formula>
    </cfRule>
    <cfRule type="containsText" dxfId="8229" priority="5351" operator="containsText" text="▲">
      <formula>NOT(ISERROR(SEARCH("▲",Z61)))</formula>
    </cfRule>
    <cfRule type="containsText" dxfId="8228" priority="5352" operator="containsText" text="▼">
      <formula>NOT(ISERROR(SEARCH("▼",Z61)))</formula>
    </cfRule>
    <cfRule type="containsText" dxfId="8227" priority="5353" operator="containsText" text="▲">
      <formula>NOT(ISERROR(SEARCH("▲",Z61)))</formula>
    </cfRule>
    <cfRule type="containsText" dxfId="8226" priority="5354" operator="containsText" text="▼">
      <formula>NOT(ISERROR(SEARCH("▼",Z61)))</formula>
    </cfRule>
    <cfRule type="containsText" dxfId="8225" priority="5355" operator="containsText" text="▲">
      <formula>NOT(ISERROR(SEARCH("▲",Z61)))</formula>
    </cfRule>
    <cfRule type="containsText" dxfId="8224" priority="5356" operator="containsText" text="▼">
      <formula>NOT(ISERROR(SEARCH("▼",Z61)))</formula>
    </cfRule>
    <cfRule type="containsText" dxfId="8223" priority="5357" operator="containsText" text="▲">
      <formula>NOT(ISERROR(SEARCH("▲",Z61)))</formula>
    </cfRule>
    <cfRule type="containsText" dxfId="8222" priority="5403" operator="containsText" text="▲">
      <formula>NOT(ISERROR(SEARCH("▲",Z61)))</formula>
    </cfRule>
    <cfRule type="containsText" dxfId="8221" priority="5404" operator="containsText" text="▼">
      <formula>NOT(ISERROR(SEARCH("▼",Z61)))</formula>
    </cfRule>
    <cfRule type="containsText" dxfId="8220" priority="5405" operator="containsText" text="▲">
      <formula>NOT(ISERROR(SEARCH("▲",Z61)))</formula>
    </cfRule>
    <cfRule type="containsText" dxfId="8219" priority="5406" operator="containsText" text="▼">
      <formula>NOT(ISERROR(SEARCH("▼",Z61)))</formula>
    </cfRule>
    <cfRule type="containsText" dxfId="8218" priority="5407" operator="containsText" text="▲">
      <formula>NOT(ISERROR(SEARCH("▲",Z61)))</formula>
    </cfRule>
    <cfRule type="containsText" dxfId="8217" priority="5408" operator="containsText" text="▼">
      <formula>NOT(ISERROR(SEARCH("▼",Z61)))</formula>
    </cfRule>
    <cfRule type="containsText" dxfId="8216" priority="5410" operator="containsText" text="▼">
      <formula>NOT(ISERROR(SEARCH("▼",Z61)))</formula>
    </cfRule>
    <cfRule type="containsText" dxfId="8215" priority="5358" operator="containsText" text="▼">
      <formula>NOT(ISERROR(SEARCH("▼",Z61)))</formula>
    </cfRule>
    <cfRule type="containsText" dxfId="8214" priority="5359" operator="containsText" text="▲">
      <formula>NOT(ISERROR(SEARCH("▲",Z61)))</formula>
    </cfRule>
    <cfRule type="containsText" dxfId="8213" priority="5360" operator="containsText" text="▼">
      <formula>NOT(ISERROR(SEARCH("▼",Z61)))</formula>
    </cfRule>
    <cfRule type="containsText" dxfId="8212" priority="5361" operator="containsText" text="▲">
      <formula>NOT(ISERROR(SEARCH("▲",Z61)))</formula>
    </cfRule>
    <cfRule type="containsText" dxfId="8211" priority="5362" operator="containsText" text="▼">
      <formula>NOT(ISERROR(SEARCH("▼",Z61)))</formula>
    </cfRule>
    <cfRule type="containsText" dxfId="8210" priority="5412" operator="containsText" text="▼">
      <formula>NOT(ISERROR(SEARCH("▼",Z61)))</formula>
    </cfRule>
    <cfRule type="containsText" dxfId="8209" priority="5411" operator="containsText" text="▲">
      <formula>NOT(ISERROR(SEARCH("▲",Z61)))</formula>
    </cfRule>
    <cfRule type="containsText" dxfId="8208" priority="5585" operator="containsText" text="▲">
      <formula>NOT(ISERROR(SEARCH("▲",Z61)))</formula>
    </cfRule>
    <cfRule type="containsText" dxfId="8207" priority="5363" operator="containsText" text="▲">
      <formula>NOT(ISERROR(SEARCH("▲",Z61)))</formula>
    </cfRule>
    <cfRule type="containsText" dxfId="8206" priority="5364" operator="containsText" text="▼">
      <formula>NOT(ISERROR(SEARCH("▼",Z61)))</formula>
    </cfRule>
    <cfRule type="containsText" dxfId="8205" priority="5365" operator="containsText" text="▲">
      <formula>NOT(ISERROR(SEARCH("▲",Z61)))</formula>
    </cfRule>
    <cfRule type="containsText" dxfId="8204" priority="5366" operator="containsText" text="▼">
      <formula>NOT(ISERROR(SEARCH("▼",Z61)))</formula>
    </cfRule>
    <cfRule type="containsText" dxfId="8203" priority="5367" operator="containsText" text="▲">
      <formula>NOT(ISERROR(SEARCH("▲",Z61)))</formula>
    </cfRule>
    <cfRule type="containsText" dxfId="8202" priority="5368" operator="containsText" text="▼">
      <formula>NOT(ISERROR(SEARCH("▼",Z61)))</formula>
    </cfRule>
    <cfRule type="containsText" dxfId="8201" priority="5369" operator="containsText" text="▲">
      <formula>NOT(ISERROR(SEARCH("▲",Z61)))</formula>
    </cfRule>
    <cfRule type="containsText" dxfId="8200" priority="5370" operator="containsText" text="▼">
      <formula>NOT(ISERROR(SEARCH("▼",Z61)))</formula>
    </cfRule>
    <cfRule type="containsText" dxfId="8199" priority="5371" operator="containsText" text="▲">
      <formula>NOT(ISERROR(SEARCH("▲",Z61)))</formula>
    </cfRule>
    <cfRule type="containsText" dxfId="8198" priority="5372" operator="containsText" text="▼">
      <formula>NOT(ISERROR(SEARCH("▼",Z61)))</formula>
    </cfRule>
    <cfRule type="containsText" dxfId="8197" priority="5373" operator="containsText" text="△">
      <formula>NOT(ISERROR(SEARCH("△",Z61)))</formula>
    </cfRule>
    <cfRule type="containsText" dxfId="8196" priority="5374" operator="containsText" text="▽">
      <formula>NOT(ISERROR(SEARCH("▽",Z61)))</formula>
    </cfRule>
    <cfRule type="containsText" dxfId="8195" priority="5375" operator="containsText" text="▲">
      <formula>NOT(ISERROR(SEARCH("▲",Z61)))</formula>
    </cfRule>
    <cfRule type="containsText" dxfId="8194" priority="5376" operator="containsText" text="▼">
      <formula>NOT(ISERROR(SEARCH("▼",Z61)))</formula>
    </cfRule>
    <cfRule type="containsText" dxfId="8193" priority="5377" operator="containsText" text="▲">
      <formula>NOT(ISERROR(SEARCH("▲",Z61)))</formula>
    </cfRule>
    <cfRule type="containsText" dxfId="8192" priority="5378" operator="containsText" text="▼">
      <formula>NOT(ISERROR(SEARCH("▼",Z61)))</formula>
    </cfRule>
    <cfRule type="containsText" dxfId="8191" priority="5379" operator="containsText" text="▲">
      <formula>NOT(ISERROR(SEARCH("▲",Z61)))</formula>
    </cfRule>
    <cfRule type="containsText" dxfId="8190" priority="5327" operator="containsText" text="▲">
      <formula>NOT(ISERROR(SEARCH("▲",Z61)))</formula>
    </cfRule>
  </conditionalFormatting>
  <conditionalFormatting sqref="Z61:Z65">
    <cfRule type="containsText" dxfId="8189" priority="3779" operator="containsText" text="▲">
      <formula>NOT(ISERROR(SEARCH("▲",Z61)))</formula>
    </cfRule>
    <cfRule type="containsText" dxfId="8188" priority="3780" operator="containsText" text="▼">
      <formula>NOT(ISERROR(SEARCH("▼",Z61)))</formula>
    </cfRule>
  </conditionalFormatting>
  <conditionalFormatting sqref="Z62">
    <cfRule type="containsText" dxfId="8187" priority="3452" operator="containsText" text="▼">
      <formula>NOT(ISERROR(SEARCH("▼",Z62)))</formula>
    </cfRule>
    <cfRule type="containsText" dxfId="8186" priority="3451" operator="containsText" text="▲">
      <formula>NOT(ISERROR(SEARCH("▲",Z62)))</formula>
    </cfRule>
    <cfRule type="containsText" dxfId="8185" priority="3450" operator="containsText" text="▼">
      <formula>NOT(ISERROR(SEARCH("▼",Z62)))</formula>
    </cfRule>
    <cfRule type="containsText" dxfId="8184" priority="3449" operator="containsText" text="▲">
      <formula>NOT(ISERROR(SEARCH("▲",Z62)))</formula>
    </cfRule>
    <cfRule type="containsText" dxfId="8183" priority="3448" operator="containsText" text="▼">
      <formula>NOT(ISERROR(SEARCH("▼",Z62)))</formula>
    </cfRule>
    <cfRule type="containsText" dxfId="8182" priority="3447" operator="containsText" text="▲">
      <formula>NOT(ISERROR(SEARCH("▲",Z62)))</formula>
    </cfRule>
    <cfRule type="containsText" dxfId="8181" priority="3446" operator="containsText" text="▼">
      <formula>NOT(ISERROR(SEARCH("▼",Z62)))</formula>
    </cfRule>
    <cfRule type="containsText" dxfId="8180" priority="3445" operator="containsText" text="▲">
      <formula>NOT(ISERROR(SEARCH("▲",Z62)))</formula>
    </cfRule>
    <cfRule type="containsText" dxfId="8179" priority="3444" operator="containsText" text="▼">
      <formula>NOT(ISERROR(SEARCH("▼",Z62)))</formula>
    </cfRule>
    <cfRule type="containsText" dxfId="8178" priority="3443" operator="containsText" text="▲">
      <formula>NOT(ISERROR(SEARCH("▲",Z62)))</formula>
    </cfRule>
    <cfRule type="containsText" dxfId="8177" priority="3442" operator="containsText" text="▼">
      <formula>NOT(ISERROR(SEARCH("▼",Z62)))</formula>
    </cfRule>
    <cfRule type="containsText" dxfId="8176" priority="3441" operator="containsText" text="▲">
      <formula>NOT(ISERROR(SEARCH("▲",Z62)))</formula>
    </cfRule>
    <cfRule type="containsText" dxfId="8175" priority="3440" operator="containsText" text="▼">
      <formula>NOT(ISERROR(SEARCH("▼",Z62)))</formula>
    </cfRule>
    <cfRule type="containsText" dxfId="8174" priority="3439" operator="containsText" text="▲">
      <formula>NOT(ISERROR(SEARCH("▲",Z62)))</formula>
    </cfRule>
    <cfRule type="containsText" dxfId="8173" priority="3438" operator="containsText" text="▼">
      <formula>NOT(ISERROR(SEARCH("▼",Z62)))</formula>
    </cfRule>
    <cfRule type="containsText" dxfId="8172" priority="3437" operator="containsText" text="▲">
      <formula>NOT(ISERROR(SEARCH("▲",Z62)))</formula>
    </cfRule>
    <cfRule type="containsText" dxfId="8171" priority="3436" operator="containsText" text="▼">
      <formula>NOT(ISERROR(SEARCH("▼",Z62)))</formula>
    </cfRule>
    <cfRule type="containsText" dxfId="8170" priority="3435" operator="containsText" text="▲">
      <formula>NOT(ISERROR(SEARCH("▲",Z62)))</formula>
    </cfRule>
    <cfRule type="containsText" dxfId="8169" priority="3434" operator="containsText" text="▼">
      <formula>NOT(ISERROR(SEARCH("▼",Z62)))</formula>
    </cfRule>
    <cfRule type="containsText" dxfId="8168" priority="3433" operator="containsText" text="▲">
      <formula>NOT(ISERROR(SEARCH("▲",Z62)))</formula>
    </cfRule>
    <cfRule type="containsText" dxfId="8167" priority="3432" operator="containsText" text="▼">
      <formula>NOT(ISERROR(SEARCH("▼",Z62)))</formula>
    </cfRule>
    <cfRule type="containsText" dxfId="8166" priority="3431" operator="containsText" text="▲">
      <formula>NOT(ISERROR(SEARCH("▲",Z62)))</formula>
    </cfRule>
    <cfRule type="containsText" dxfId="8165" priority="3430" operator="containsText" text="▼">
      <formula>NOT(ISERROR(SEARCH("▼",Z62)))</formula>
    </cfRule>
    <cfRule type="containsText" dxfId="8164" priority="3429" operator="containsText" text="▲">
      <formula>NOT(ISERROR(SEARCH("▲",Z62)))</formula>
    </cfRule>
    <cfRule type="containsText" dxfId="8163" priority="3428" operator="containsText" text="▼">
      <formula>NOT(ISERROR(SEARCH("▼",Z62)))</formula>
    </cfRule>
    <cfRule type="containsText" dxfId="8162" priority="3427" operator="containsText" text="▲">
      <formula>NOT(ISERROR(SEARCH("▲",Z62)))</formula>
    </cfRule>
    <cfRule type="containsText" dxfId="8161" priority="3426" operator="containsText" text="▼">
      <formula>NOT(ISERROR(SEARCH("▼",Z62)))</formula>
    </cfRule>
    <cfRule type="containsText" dxfId="8160" priority="3425" operator="containsText" text="▲">
      <formula>NOT(ISERROR(SEARCH("▲",Z62)))</formula>
    </cfRule>
    <cfRule type="containsText" dxfId="8159" priority="3424" operator="containsText" text="▼">
      <formula>NOT(ISERROR(SEARCH("▼",Z62)))</formula>
    </cfRule>
    <cfRule type="containsText" dxfId="8158" priority="3423" operator="containsText" text="▲">
      <formula>NOT(ISERROR(SEARCH("▲",Z62)))</formula>
    </cfRule>
    <cfRule type="containsText" dxfId="8157" priority="3422" operator="containsText" text="▼">
      <formula>NOT(ISERROR(SEARCH("▼",Z62)))</formula>
    </cfRule>
    <cfRule type="containsText" dxfId="8156" priority="3421" operator="containsText" text="▲">
      <formula>NOT(ISERROR(SEARCH("▲",Z62)))</formula>
    </cfRule>
    <cfRule type="containsText" dxfId="8155" priority="3420" operator="containsText" text="▼">
      <formula>NOT(ISERROR(SEARCH("▼",Z62)))</formula>
    </cfRule>
    <cfRule type="containsText" dxfId="8154" priority="3419" operator="containsText" text="▲">
      <formula>NOT(ISERROR(SEARCH("▲",Z62)))</formula>
    </cfRule>
    <cfRule type="containsText" dxfId="8153" priority="3418" operator="containsText" text="▼">
      <formula>NOT(ISERROR(SEARCH("▼",Z62)))</formula>
    </cfRule>
    <cfRule type="containsText" dxfId="8152" priority="3417" operator="containsText" text="▲">
      <formula>NOT(ISERROR(SEARCH("▲",Z62)))</formula>
    </cfRule>
    <cfRule type="containsText" dxfId="8151" priority="3460" operator="containsText" text="▼">
      <formula>NOT(ISERROR(SEARCH("▼",Z62)))</formula>
    </cfRule>
    <cfRule type="containsText" dxfId="8150" priority="3463" operator="containsText" text="△">
      <formula>NOT(ISERROR(SEARCH("△",Z62)))</formula>
    </cfRule>
    <cfRule type="containsText" dxfId="8149" priority="3453" operator="containsText" text="▲">
      <formula>NOT(ISERROR(SEARCH("▲",Z62)))</formula>
    </cfRule>
    <cfRule type="containsText" dxfId="8148" priority="3464" operator="containsText" text="▽">
      <formula>NOT(ISERROR(SEARCH("▽",Z62)))</formula>
    </cfRule>
    <cfRule type="containsText" dxfId="8147" priority="3462" operator="containsText" text="▼">
      <formula>NOT(ISERROR(SEARCH("▼",Z62)))</formula>
    </cfRule>
    <cfRule type="containsText" dxfId="8146" priority="3461" operator="containsText" text="▲">
      <formula>NOT(ISERROR(SEARCH("▲",Z62)))</formula>
    </cfRule>
    <cfRule type="containsText" dxfId="8145" priority="3454" operator="containsText" text="▼">
      <formula>NOT(ISERROR(SEARCH("▼",Z62)))</formula>
    </cfRule>
    <cfRule type="containsText" dxfId="8144" priority="3459" operator="containsText" text="▲">
      <formula>NOT(ISERROR(SEARCH("▲",Z62)))</formula>
    </cfRule>
    <cfRule type="containsText" dxfId="8143" priority="3458" operator="containsText" text="▼">
      <formula>NOT(ISERROR(SEARCH("▼",Z62)))</formula>
    </cfRule>
    <cfRule type="containsText" dxfId="8142" priority="3457" operator="containsText" text="▲">
      <formula>NOT(ISERROR(SEARCH("▲",Z62)))</formula>
    </cfRule>
    <cfRule type="containsText" dxfId="8141" priority="3456" operator="containsText" text="▼">
      <formula>NOT(ISERROR(SEARCH("▼",Z62)))</formula>
    </cfRule>
    <cfRule type="containsText" dxfId="8140" priority="3455" operator="containsText" text="▲">
      <formula>NOT(ISERROR(SEARCH("▲",Z62)))</formula>
    </cfRule>
  </conditionalFormatting>
  <conditionalFormatting sqref="Z62:Z63">
    <cfRule type="containsText" dxfId="8139" priority="3412" operator="containsText" text="▼">
      <formula>NOT(ISERROR(SEARCH("▼",Z62)))</formula>
    </cfRule>
    <cfRule type="containsText" dxfId="8138" priority="3411" operator="containsText" text="▲">
      <formula>NOT(ISERROR(SEARCH("▲",Z62)))</formula>
    </cfRule>
  </conditionalFormatting>
  <conditionalFormatting sqref="Z62:Z65">
    <cfRule type="containsText" dxfId="8137" priority="3646" operator="containsText" text="▼">
      <formula>NOT(ISERROR(SEARCH("▼",Z62)))</formula>
    </cfRule>
    <cfRule type="containsText" dxfId="8136" priority="3647" operator="containsText" text="▲">
      <formula>NOT(ISERROR(SEARCH("▲",Z62)))</formula>
    </cfRule>
    <cfRule type="containsText" dxfId="8135" priority="3648" operator="containsText" text="▼">
      <formula>NOT(ISERROR(SEARCH("▼",Z62)))</formula>
    </cfRule>
    <cfRule type="containsText" dxfId="8134" priority="3649" operator="containsText" text="▲">
      <formula>NOT(ISERROR(SEARCH("▲",Z62)))</formula>
    </cfRule>
    <cfRule type="containsText" dxfId="8133" priority="3650" operator="containsText" text="▼">
      <formula>NOT(ISERROR(SEARCH("▼",Z62)))</formula>
    </cfRule>
    <cfRule type="containsText" dxfId="8132" priority="3651" operator="containsText" text="▲">
      <formula>NOT(ISERROR(SEARCH("▲",Z62)))</formula>
    </cfRule>
    <cfRule type="containsText" dxfId="8131" priority="3652" operator="containsText" text="▼">
      <formula>NOT(ISERROR(SEARCH("▼",Z62)))</formula>
    </cfRule>
    <cfRule type="containsText" dxfId="8130" priority="3653" operator="containsText" text="▲">
      <formula>NOT(ISERROR(SEARCH("▲",Z62)))</formula>
    </cfRule>
    <cfRule type="containsText" dxfId="8129" priority="3654" operator="containsText" text="▼">
      <formula>NOT(ISERROR(SEARCH("▼",Z62)))</formula>
    </cfRule>
    <cfRule type="containsText" dxfId="8128" priority="3655" operator="containsText" text="▲">
      <formula>NOT(ISERROR(SEARCH("▲",Z62)))</formula>
    </cfRule>
    <cfRule type="containsText" dxfId="8127" priority="3656" operator="containsText" text="▼">
      <formula>NOT(ISERROR(SEARCH("▼",Z62)))</formula>
    </cfRule>
    <cfRule type="containsText" dxfId="8126" priority="3657" operator="containsText" text="▲">
      <formula>NOT(ISERROR(SEARCH("▲",Z62)))</formula>
    </cfRule>
    <cfRule type="containsText" dxfId="8125" priority="3658" operator="containsText" text="▼">
      <formula>NOT(ISERROR(SEARCH("▼",Z62)))</formula>
    </cfRule>
    <cfRule type="containsText" dxfId="8124" priority="3659" operator="containsText" text="▲">
      <formula>NOT(ISERROR(SEARCH("▲",Z62)))</formula>
    </cfRule>
    <cfRule type="containsText" dxfId="8123" priority="3660" operator="containsText" text="▼">
      <formula>NOT(ISERROR(SEARCH("▼",Z62)))</formula>
    </cfRule>
    <cfRule type="containsText" dxfId="8122" priority="3661" operator="containsText" text="▲">
      <formula>NOT(ISERROR(SEARCH("▲",Z62)))</formula>
    </cfRule>
    <cfRule type="containsText" dxfId="8121" priority="3662" operator="containsText" text="▼">
      <formula>NOT(ISERROR(SEARCH("▼",Z62)))</formula>
    </cfRule>
    <cfRule type="containsText" dxfId="8120" priority="3663" operator="containsText" text="▲">
      <formula>NOT(ISERROR(SEARCH("▲",Z62)))</formula>
    </cfRule>
    <cfRule type="containsText" dxfId="8119" priority="3664" operator="containsText" text="▼">
      <formula>NOT(ISERROR(SEARCH("▼",Z62)))</formula>
    </cfRule>
    <cfRule type="containsText" dxfId="8118" priority="3665" operator="containsText" text="△">
      <formula>NOT(ISERROR(SEARCH("△",Z62)))</formula>
    </cfRule>
    <cfRule type="containsText" dxfId="8117" priority="3666" operator="containsText" text="▽">
      <formula>NOT(ISERROR(SEARCH("▽",Z62)))</formula>
    </cfRule>
    <cfRule type="containsText" dxfId="8116" priority="3667" operator="containsText" text="▲">
      <formula>NOT(ISERROR(SEARCH("▲",Z62)))</formula>
    </cfRule>
    <cfRule type="containsText" dxfId="8115" priority="3668" operator="containsText" text="▼">
      <formula>NOT(ISERROR(SEARCH("▼",Z62)))</formula>
    </cfRule>
    <cfRule type="containsText" dxfId="8114" priority="3669" operator="containsText" text="▲">
      <formula>NOT(ISERROR(SEARCH("▲",Z62)))</formula>
    </cfRule>
    <cfRule type="containsText" dxfId="8113" priority="3670" operator="containsText" text="▼">
      <formula>NOT(ISERROR(SEARCH("▼",Z62)))</formula>
    </cfRule>
    <cfRule type="containsText" dxfId="8112" priority="3671" operator="containsText" text="▲">
      <formula>NOT(ISERROR(SEARCH("▲",Z62)))</formula>
    </cfRule>
    <cfRule type="containsText" dxfId="8111" priority="3672" operator="containsText" text="▼">
      <formula>NOT(ISERROR(SEARCH("▼",Z62)))</formula>
    </cfRule>
    <cfRule type="containsText" dxfId="8110" priority="3673" operator="containsText" text="▲">
      <formula>NOT(ISERROR(SEARCH("▲",Z62)))</formula>
    </cfRule>
    <cfRule type="containsText" dxfId="8109" priority="3674" operator="containsText" text="▼">
      <formula>NOT(ISERROR(SEARCH("▼",Z62)))</formula>
    </cfRule>
    <cfRule type="containsText" dxfId="8108" priority="3675" operator="containsText" text="▲">
      <formula>NOT(ISERROR(SEARCH("▲",Z62)))</formula>
    </cfRule>
    <cfRule type="containsText" dxfId="8107" priority="3676" operator="containsText" text="▼">
      <formula>NOT(ISERROR(SEARCH("▼",Z62)))</formula>
    </cfRule>
    <cfRule type="containsText" dxfId="8106" priority="3677" operator="containsText" text="▲">
      <formula>NOT(ISERROR(SEARCH("▲",Z62)))</formula>
    </cfRule>
    <cfRule type="containsText" dxfId="8105" priority="3678" operator="containsText" text="▼">
      <formula>NOT(ISERROR(SEARCH("▼",Z62)))</formula>
    </cfRule>
    <cfRule type="containsText" dxfId="8104" priority="3679" operator="containsText" text="▲">
      <formula>NOT(ISERROR(SEARCH("▲",Z62)))</formula>
    </cfRule>
    <cfRule type="containsText" dxfId="8103" priority="3680" operator="containsText" text="▼">
      <formula>NOT(ISERROR(SEARCH("▼",Z62)))</formula>
    </cfRule>
    <cfRule type="containsText" dxfId="8102" priority="3681" operator="containsText" text="▲">
      <formula>NOT(ISERROR(SEARCH("▲",Z62)))</formula>
    </cfRule>
    <cfRule type="containsText" dxfId="8101" priority="3682" operator="containsText" text="▼">
      <formula>NOT(ISERROR(SEARCH("▼",Z62)))</formula>
    </cfRule>
    <cfRule type="containsText" dxfId="8100" priority="3683" operator="containsText" text="▲">
      <formula>NOT(ISERROR(SEARCH("▲",Z62)))</formula>
    </cfRule>
    <cfRule type="containsText" dxfId="8099" priority="3684" operator="containsText" text="▼">
      <formula>NOT(ISERROR(SEARCH("▼",Z62)))</formula>
    </cfRule>
    <cfRule type="containsText" dxfId="8098" priority="3685" operator="containsText" text="▲">
      <formula>NOT(ISERROR(SEARCH("▲",Z62)))</formula>
    </cfRule>
    <cfRule type="containsText" dxfId="8097" priority="3686" operator="containsText" text="▼">
      <formula>NOT(ISERROR(SEARCH("▼",Z62)))</formula>
    </cfRule>
    <cfRule type="containsText" dxfId="8096" priority="3687" operator="containsText" text="▲">
      <formula>NOT(ISERROR(SEARCH("▲",Z62)))</formula>
    </cfRule>
    <cfRule type="containsText" dxfId="8095" priority="3688" operator="containsText" text="▼">
      <formula>NOT(ISERROR(SEARCH("▼",Z62)))</formula>
    </cfRule>
    <cfRule type="containsText" dxfId="8094" priority="3689" operator="containsText" text="▲">
      <formula>NOT(ISERROR(SEARCH("▲",Z62)))</formula>
    </cfRule>
    <cfRule type="containsText" dxfId="8093" priority="3690" operator="containsText" text="▼">
      <formula>NOT(ISERROR(SEARCH("▼",Z62)))</formula>
    </cfRule>
    <cfRule type="containsText" dxfId="8092" priority="3691" operator="containsText" text="▲">
      <formula>NOT(ISERROR(SEARCH("▲",Z62)))</formula>
    </cfRule>
    <cfRule type="containsText" dxfId="8091" priority="3692" operator="containsText" text="▼">
      <formula>NOT(ISERROR(SEARCH("▼",Z62)))</formula>
    </cfRule>
    <cfRule type="containsText" dxfId="8090" priority="3693" operator="containsText" text="▲">
      <formula>NOT(ISERROR(SEARCH("▲",Z62)))</formula>
    </cfRule>
    <cfRule type="containsText" dxfId="8089" priority="3694" operator="containsText" text="▼">
      <formula>NOT(ISERROR(SEARCH("▼",Z62)))</formula>
    </cfRule>
    <cfRule type="containsText" dxfId="8088" priority="3695" operator="containsText" text="▲">
      <formula>NOT(ISERROR(SEARCH("▲",Z62)))</formula>
    </cfRule>
    <cfRule type="containsText" dxfId="8087" priority="3696" operator="containsText" text="▼">
      <formula>NOT(ISERROR(SEARCH("▼",Z62)))</formula>
    </cfRule>
    <cfRule type="containsText" dxfId="8086" priority="3697" operator="containsText" text="▲">
      <formula>NOT(ISERROR(SEARCH("▲",Z62)))</formula>
    </cfRule>
    <cfRule type="containsText" dxfId="8085" priority="3698" operator="containsText" text="▼">
      <formula>NOT(ISERROR(SEARCH("▼",Z62)))</formula>
    </cfRule>
    <cfRule type="containsText" dxfId="8084" priority="3699" operator="containsText" text="▲">
      <formula>NOT(ISERROR(SEARCH("▲",Z62)))</formula>
    </cfRule>
    <cfRule type="containsText" dxfId="8083" priority="3700" operator="containsText" text="▼">
      <formula>NOT(ISERROR(SEARCH("▼",Z62)))</formula>
    </cfRule>
    <cfRule type="containsText" dxfId="8082" priority="3701" operator="containsText" text="▲">
      <formula>NOT(ISERROR(SEARCH("▲",Z62)))</formula>
    </cfRule>
    <cfRule type="containsText" dxfId="8081" priority="3702" operator="containsText" text="▼">
      <formula>NOT(ISERROR(SEARCH("▼",Z62)))</formula>
    </cfRule>
    <cfRule type="containsText" dxfId="8080" priority="3703" operator="containsText" text="▲">
      <formula>NOT(ISERROR(SEARCH("▲",Z62)))</formula>
    </cfRule>
    <cfRule type="containsText" dxfId="8079" priority="3704" operator="containsText" text="▼">
      <formula>NOT(ISERROR(SEARCH("▼",Z62)))</formula>
    </cfRule>
    <cfRule type="containsText" dxfId="8078" priority="3705" operator="containsText" text="▲">
      <formula>NOT(ISERROR(SEARCH("▲",Z62)))</formula>
    </cfRule>
    <cfRule type="containsText" dxfId="8077" priority="3706" operator="containsText" text="▼">
      <formula>NOT(ISERROR(SEARCH("▼",Z62)))</formula>
    </cfRule>
    <cfRule type="containsText" dxfId="8076" priority="3707" operator="containsText" text="▲">
      <formula>NOT(ISERROR(SEARCH("▲",Z62)))</formula>
    </cfRule>
    <cfRule type="containsText" dxfId="8075" priority="3708" operator="containsText" text="▼">
      <formula>NOT(ISERROR(SEARCH("▼",Z62)))</formula>
    </cfRule>
    <cfRule type="containsText" dxfId="8074" priority="3709" operator="containsText" text="▲">
      <formula>NOT(ISERROR(SEARCH("▲",Z62)))</formula>
    </cfRule>
    <cfRule type="containsText" dxfId="8073" priority="3710" operator="containsText" text="▼">
      <formula>NOT(ISERROR(SEARCH("▼",Z62)))</formula>
    </cfRule>
    <cfRule type="containsText" dxfId="8072" priority="3711" operator="containsText" text="▲">
      <formula>NOT(ISERROR(SEARCH("▲",Z62)))</formula>
    </cfRule>
    <cfRule type="containsText" dxfId="8071" priority="3712" operator="containsText" text="▼">
      <formula>NOT(ISERROR(SEARCH("▼",Z62)))</formula>
    </cfRule>
    <cfRule type="containsText" dxfId="8070" priority="3713" operator="containsText" text="▲">
      <formula>NOT(ISERROR(SEARCH("▲",Z62)))</formula>
    </cfRule>
    <cfRule type="containsText" dxfId="8069" priority="3714" operator="containsText" text="▼">
      <formula>NOT(ISERROR(SEARCH("▼",Z62)))</formula>
    </cfRule>
    <cfRule type="containsText" dxfId="8068" priority="3715" operator="containsText" text="▲">
      <formula>NOT(ISERROR(SEARCH("▲",Z62)))</formula>
    </cfRule>
    <cfRule type="containsText" dxfId="8067" priority="3716" operator="containsText" text="▼">
      <formula>NOT(ISERROR(SEARCH("▼",Z62)))</formula>
    </cfRule>
    <cfRule type="containsText" dxfId="8066" priority="3717" operator="containsText" text="△">
      <formula>NOT(ISERROR(SEARCH("△",Z62)))</formula>
    </cfRule>
    <cfRule type="containsText" dxfId="8065" priority="3718" operator="containsText" text="▽">
      <formula>NOT(ISERROR(SEARCH("▽",Z62)))</formula>
    </cfRule>
    <cfRule type="containsText" dxfId="8064" priority="3719" operator="containsText" text="▲">
      <formula>NOT(ISERROR(SEARCH("▲",Z62)))</formula>
    </cfRule>
    <cfRule type="containsText" dxfId="8063" priority="3720" operator="containsText" text="▼">
      <formula>NOT(ISERROR(SEARCH("▼",Z62)))</formula>
    </cfRule>
    <cfRule type="containsText" dxfId="8062" priority="3721" operator="containsText" text="▲">
      <formula>NOT(ISERROR(SEARCH("▲",Z62)))</formula>
    </cfRule>
    <cfRule type="containsText" dxfId="8061" priority="3722" operator="containsText" text="▼">
      <formula>NOT(ISERROR(SEARCH("▼",Z62)))</formula>
    </cfRule>
    <cfRule type="containsText" dxfId="8060" priority="3723" operator="containsText" text="▲">
      <formula>NOT(ISERROR(SEARCH("▲",Z62)))</formula>
    </cfRule>
    <cfRule type="containsText" dxfId="8059" priority="3724" operator="containsText" text="▼">
      <formula>NOT(ISERROR(SEARCH("▼",Z62)))</formula>
    </cfRule>
    <cfRule type="containsText" dxfId="8058" priority="3725" operator="containsText" text="▲">
      <formula>NOT(ISERROR(SEARCH("▲",Z62)))</formula>
    </cfRule>
    <cfRule type="containsText" dxfId="8057" priority="3726" operator="containsText" text="▼">
      <formula>NOT(ISERROR(SEARCH("▼",Z62)))</formula>
    </cfRule>
    <cfRule type="containsText" dxfId="8056" priority="3727" operator="containsText" text="▲">
      <formula>NOT(ISERROR(SEARCH("▲",Z62)))</formula>
    </cfRule>
    <cfRule type="containsText" dxfId="8055" priority="3728" operator="containsText" text="▼">
      <formula>NOT(ISERROR(SEARCH("▼",Z62)))</formula>
    </cfRule>
    <cfRule type="containsText" dxfId="8054" priority="3729" operator="containsText" text="▲">
      <formula>NOT(ISERROR(SEARCH("▲",Z62)))</formula>
    </cfRule>
    <cfRule type="containsText" dxfId="8053" priority="3730" operator="containsText" text="▼">
      <formula>NOT(ISERROR(SEARCH("▼",Z62)))</formula>
    </cfRule>
    <cfRule type="containsText" dxfId="8052" priority="3731" operator="containsText" text="▲">
      <formula>NOT(ISERROR(SEARCH("▲",Z62)))</formula>
    </cfRule>
    <cfRule type="containsText" dxfId="8051" priority="3732" operator="containsText" text="▼">
      <formula>NOT(ISERROR(SEARCH("▼",Z62)))</formula>
    </cfRule>
    <cfRule type="containsText" dxfId="8050" priority="3733" operator="containsText" text="▲">
      <formula>NOT(ISERROR(SEARCH("▲",Z62)))</formula>
    </cfRule>
    <cfRule type="containsText" dxfId="8049" priority="3734" operator="containsText" text="▼">
      <formula>NOT(ISERROR(SEARCH("▼",Z62)))</formula>
    </cfRule>
    <cfRule type="containsText" dxfId="8048" priority="3735" operator="containsText" text="▲">
      <formula>NOT(ISERROR(SEARCH("▲",Z62)))</formula>
    </cfRule>
    <cfRule type="containsText" dxfId="8047" priority="3736" operator="containsText" text="▼">
      <formula>NOT(ISERROR(SEARCH("▼",Z62)))</formula>
    </cfRule>
    <cfRule type="containsText" dxfId="8046" priority="3737" operator="containsText" text="▲">
      <formula>NOT(ISERROR(SEARCH("▲",Z62)))</formula>
    </cfRule>
    <cfRule type="containsText" dxfId="8045" priority="3738" operator="containsText" text="▼">
      <formula>NOT(ISERROR(SEARCH("▼",Z62)))</formula>
    </cfRule>
    <cfRule type="containsText" dxfId="8044" priority="3739" operator="containsText" text="▲">
      <formula>NOT(ISERROR(SEARCH("▲",Z62)))</formula>
    </cfRule>
    <cfRule type="containsText" dxfId="8043" priority="3740" operator="containsText" text="▼">
      <formula>NOT(ISERROR(SEARCH("▼",Z62)))</formula>
    </cfRule>
    <cfRule type="containsText" dxfId="8042" priority="3741" operator="containsText" text="▲">
      <formula>NOT(ISERROR(SEARCH("▲",Z62)))</formula>
    </cfRule>
    <cfRule type="containsText" dxfId="8041" priority="3742" operator="containsText" text="▼">
      <formula>NOT(ISERROR(SEARCH("▼",Z62)))</formula>
    </cfRule>
    <cfRule type="containsText" dxfId="8040" priority="3743" operator="containsText" text="▲">
      <formula>NOT(ISERROR(SEARCH("▲",Z62)))</formula>
    </cfRule>
    <cfRule type="containsText" dxfId="8039" priority="3744" operator="containsText" text="▼">
      <formula>NOT(ISERROR(SEARCH("▼",Z62)))</formula>
    </cfRule>
    <cfRule type="containsText" dxfId="8038" priority="3745" operator="containsText" text="▲">
      <formula>NOT(ISERROR(SEARCH("▲",Z62)))</formula>
    </cfRule>
    <cfRule type="containsText" dxfId="8037" priority="3746" operator="containsText" text="▼">
      <formula>NOT(ISERROR(SEARCH("▼",Z62)))</formula>
    </cfRule>
    <cfRule type="containsText" dxfId="8036" priority="3747" operator="containsText" text="▲">
      <formula>NOT(ISERROR(SEARCH("▲",Z62)))</formula>
    </cfRule>
    <cfRule type="containsText" dxfId="8035" priority="3748" operator="containsText" text="▼">
      <formula>NOT(ISERROR(SEARCH("▼",Z62)))</formula>
    </cfRule>
    <cfRule type="containsText" dxfId="8034" priority="3749" operator="containsText" text="▲">
      <formula>NOT(ISERROR(SEARCH("▲",Z62)))</formula>
    </cfRule>
    <cfRule type="containsText" dxfId="8033" priority="3750" operator="containsText" text="▼">
      <formula>NOT(ISERROR(SEARCH("▼",Z62)))</formula>
    </cfRule>
    <cfRule type="containsText" dxfId="8032" priority="3751" operator="containsText" text="▲">
      <formula>NOT(ISERROR(SEARCH("▲",Z62)))</formula>
    </cfRule>
    <cfRule type="containsText" dxfId="8031" priority="3752" operator="containsText" text="▼">
      <formula>NOT(ISERROR(SEARCH("▼",Z62)))</formula>
    </cfRule>
    <cfRule type="containsText" dxfId="8030" priority="3753" operator="containsText" text="▲">
      <formula>NOT(ISERROR(SEARCH("▲",Z62)))</formula>
    </cfRule>
    <cfRule type="containsText" dxfId="8029" priority="3754" operator="containsText" text="▼">
      <formula>NOT(ISERROR(SEARCH("▼",Z62)))</formula>
    </cfRule>
    <cfRule type="containsText" dxfId="8028" priority="3755" operator="containsText" text="▲">
      <formula>NOT(ISERROR(SEARCH("▲",Z62)))</formula>
    </cfRule>
    <cfRule type="containsText" dxfId="8027" priority="3756" operator="containsText" text="▼">
      <formula>NOT(ISERROR(SEARCH("▼",Z62)))</formula>
    </cfRule>
    <cfRule type="containsText" dxfId="8026" priority="3757" operator="containsText" text="▲">
      <formula>NOT(ISERROR(SEARCH("▲",Z62)))</formula>
    </cfRule>
    <cfRule type="containsText" dxfId="8025" priority="3758" operator="containsText" text="▼">
      <formula>NOT(ISERROR(SEARCH("▼",Z62)))</formula>
    </cfRule>
    <cfRule type="containsText" dxfId="8024" priority="3759" operator="containsText" text="▲">
      <formula>NOT(ISERROR(SEARCH("▲",Z62)))</formula>
    </cfRule>
    <cfRule type="containsText" dxfId="8023" priority="3760" operator="containsText" text="▼">
      <formula>NOT(ISERROR(SEARCH("▼",Z62)))</formula>
    </cfRule>
    <cfRule type="containsText" dxfId="8022" priority="3761" operator="containsText" text="▲">
      <formula>NOT(ISERROR(SEARCH("▲",Z62)))</formula>
    </cfRule>
    <cfRule type="containsText" dxfId="8021" priority="3762" operator="containsText" text="▼">
      <formula>NOT(ISERROR(SEARCH("▼",Z62)))</formula>
    </cfRule>
    <cfRule type="containsText" dxfId="8020" priority="3763" operator="containsText" text="▲">
      <formula>NOT(ISERROR(SEARCH("▲",Z62)))</formula>
    </cfRule>
    <cfRule type="containsText" dxfId="8019" priority="3764" operator="containsText" text="▼">
      <formula>NOT(ISERROR(SEARCH("▼",Z62)))</formula>
    </cfRule>
    <cfRule type="containsText" dxfId="8018" priority="3765" operator="containsText" text="▲">
      <formula>NOT(ISERROR(SEARCH("▲",Z62)))</formula>
    </cfRule>
    <cfRule type="containsText" dxfId="8017" priority="3766" operator="containsText" text="▼">
      <formula>NOT(ISERROR(SEARCH("▼",Z62)))</formula>
    </cfRule>
    <cfRule type="containsText" dxfId="8016" priority="3767" operator="containsText" text="▲">
      <formula>NOT(ISERROR(SEARCH("▲",Z62)))</formula>
    </cfRule>
    <cfRule type="containsText" dxfId="8015" priority="3768" operator="containsText" text="▼">
      <formula>NOT(ISERROR(SEARCH("▼",Z62)))</formula>
    </cfRule>
    <cfRule type="containsText" dxfId="8014" priority="3769" operator="containsText" text="▲">
      <formula>NOT(ISERROR(SEARCH("▲",Z62)))</formula>
    </cfRule>
    <cfRule type="containsText" dxfId="8013" priority="3770" operator="containsText" text="▼">
      <formula>NOT(ISERROR(SEARCH("▼",Z62)))</formula>
    </cfRule>
    <cfRule type="containsText" dxfId="8012" priority="3771" operator="containsText" text="▲">
      <formula>NOT(ISERROR(SEARCH("▲",Z62)))</formula>
    </cfRule>
    <cfRule type="containsText" dxfId="8011" priority="3772" operator="containsText" text="▼">
      <formula>NOT(ISERROR(SEARCH("▼",Z62)))</formula>
    </cfRule>
    <cfRule type="containsText" dxfId="8010" priority="3773" operator="containsText" text="▲">
      <formula>NOT(ISERROR(SEARCH("▲",Z62)))</formula>
    </cfRule>
    <cfRule type="containsText" dxfId="8009" priority="3774" operator="containsText" text="▼">
      <formula>NOT(ISERROR(SEARCH("▼",Z62)))</formula>
    </cfRule>
    <cfRule type="containsText" dxfId="8008" priority="3775" operator="containsText" text="▲">
      <formula>NOT(ISERROR(SEARCH("▲",Z62)))</formula>
    </cfRule>
    <cfRule type="containsText" dxfId="8007" priority="3776" operator="containsText" text="▼">
      <formula>NOT(ISERROR(SEARCH("▼",Z62)))</formula>
    </cfRule>
    <cfRule type="containsText" dxfId="8006" priority="3777" operator="containsText" text="▲">
      <formula>NOT(ISERROR(SEARCH("▲",Z62)))</formula>
    </cfRule>
    <cfRule type="containsText" dxfId="8005" priority="3778" operator="containsText" text="▼">
      <formula>NOT(ISERROR(SEARCH("▼",Z62)))</formula>
    </cfRule>
    <cfRule type="containsText" dxfId="8004" priority="3783" operator="containsText" text="△">
      <formula>NOT(ISERROR(SEARCH("△",Z62)))</formula>
    </cfRule>
    <cfRule type="containsText" dxfId="8003" priority="3784" operator="containsText" text="▽">
      <formula>NOT(ISERROR(SEARCH("▽",Z62)))</formula>
    </cfRule>
    <cfRule type="containsText" dxfId="8002" priority="3465" operator="containsText" text="▲">
      <formula>NOT(ISERROR(SEARCH("▲",Z62)))</formula>
    </cfRule>
    <cfRule type="containsText" dxfId="8001" priority="3466" operator="containsText" text="▼">
      <formula>NOT(ISERROR(SEARCH("▼",Z62)))</formula>
    </cfRule>
    <cfRule type="containsText" dxfId="8000" priority="3467" operator="containsText" text="▲">
      <formula>NOT(ISERROR(SEARCH("▲",Z62)))</formula>
    </cfRule>
    <cfRule type="containsText" dxfId="7999" priority="3468" operator="containsText" text="▼">
      <formula>NOT(ISERROR(SEARCH("▼",Z62)))</formula>
    </cfRule>
    <cfRule type="containsText" dxfId="7998" priority="3469" operator="containsText" text="▲">
      <formula>NOT(ISERROR(SEARCH("▲",Z62)))</formula>
    </cfRule>
    <cfRule type="containsText" dxfId="7997" priority="3470" operator="containsText" text="▼">
      <formula>NOT(ISERROR(SEARCH("▼",Z62)))</formula>
    </cfRule>
    <cfRule type="containsText" dxfId="7996" priority="3471" operator="containsText" text="▲">
      <formula>NOT(ISERROR(SEARCH("▲",Z62)))</formula>
    </cfRule>
    <cfRule type="containsText" dxfId="7995" priority="3472" operator="containsText" text="▼">
      <formula>NOT(ISERROR(SEARCH("▼",Z62)))</formula>
    </cfRule>
    <cfRule type="containsText" dxfId="7994" priority="3473" operator="containsText" text="▲">
      <formula>NOT(ISERROR(SEARCH("▲",Z62)))</formula>
    </cfRule>
    <cfRule type="containsText" dxfId="7993" priority="3474" operator="containsText" text="▼">
      <formula>NOT(ISERROR(SEARCH("▼",Z62)))</formula>
    </cfRule>
    <cfRule type="containsText" dxfId="7992" priority="3475" operator="containsText" text="▲">
      <formula>NOT(ISERROR(SEARCH("▲",Z62)))</formula>
    </cfRule>
    <cfRule type="containsText" dxfId="7991" priority="3476" operator="containsText" text="▼">
      <formula>NOT(ISERROR(SEARCH("▼",Z62)))</formula>
    </cfRule>
    <cfRule type="containsText" dxfId="7990" priority="3477" operator="containsText" text="▲">
      <formula>NOT(ISERROR(SEARCH("▲",Z62)))</formula>
    </cfRule>
    <cfRule type="containsText" dxfId="7989" priority="3478" operator="containsText" text="▼">
      <formula>NOT(ISERROR(SEARCH("▼",Z62)))</formula>
    </cfRule>
    <cfRule type="containsText" dxfId="7988" priority="3479" operator="containsText" text="▲">
      <formula>NOT(ISERROR(SEARCH("▲",Z62)))</formula>
    </cfRule>
    <cfRule type="containsText" dxfId="7987" priority="3480" operator="containsText" text="▼">
      <formula>NOT(ISERROR(SEARCH("▼",Z62)))</formula>
    </cfRule>
    <cfRule type="containsText" dxfId="7986" priority="3481" operator="containsText" text="▲">
      <formula>NOT(ISERROR(SEARCH("▲",Z62)))</formula>
    </cfRule>
    <cfRule type="containsText" dxfId="7985" priority="3482" operator="containsText" text="▼">
      <formula>NOT(ISERROR(SEARCH("▼",Z62)))</formula>
    </cfRule>
    <cfRule type="containsText" dxfId="7984" priority="3483" operator="containsText" text="▲">
      <formula>NOT(ISERROR(SEARCH("▲",Z62)))</formula>
    </cfRule>
    <cfRule type="containsText" dxfId="7983" priority="3484" operator="containsText" text="▼">
      <formula>NOT(ISERROR(SEARCH("▼",Z62)))</formula>
    </cfRule>
    <cfRule type="containsText" dxfId="7982" priority="3485" operator="containsText" text="▲">
      <formula>NOT(ISERROR(SEARCH("▲",Z62)))</formula>
    </cfRule>
    <cfRule type="containsText" dxfId="7981" priority="3486" operator="containsText" text="▼">
      <formula>NOT(ISERROR(SEARCH("▼",Z62)))</formula>
    </cfRule>
    <cfRule type="containsText" dxfId="7980" priority="3487" operator="containsText" text="▲">
      <formula>NOT(ISERROR(SEARCH("▲",Z62)))</formula>
    </cfRule>
    <cfRule type="containsText" dxfId="7979" priority="3488" operator="containsText" text="▼">
      <formula>NOT(ISERROR(SEARCH("▼",Z62)))</formula>
    </cfRule>
    <cfRule type="containsText" dxfId="7978" priority="3489" operator="containsText" text="▲">
      <formula>NOT(ISERROR(SEARCH("▲",Z62)))</formula>
    </cfRule>
    <cfRule type="containsText" dxfId="7977" priority="3490" operator="containsText" text="▼">
      <formula>NOT(ISERROR(SEARCH("▼",Z62)))</formula>
    </cfRule>
    <cfRule type="containsText" dxfId="7976" priority="3491" operator="containsText" text="▲">
      <formula>NOT(ISERROR(SEARCH("▲",Z62)))</formula>
    </cfRule>
    <cfRule type="containsText" dxfId="7975" priority="3492" operator="containsText" text="▼">
      <formula>NOT(ISERROR(SEARCH("▼",Z62)))</formula>
    </cfRule>
    <cfRule type="containsText" dxfId="7974" priority="3493" operator="containsText" text="▲">
      <formula>NOT(ISERROR(SEARCH("▲",Z62)))</formula>
    </cfRule>
    <cfRule type="containsText" dxfId="7973" priority="3494" operator="containsText" text="▼">
      <formula>NOT(ISERROR(SEARCH("▼",Z62)))</formula>
    </cfRule>
    <cfRule type="containsText" dxfId="7972" priority="3495" operator="containsText" text="▲">
      <formula>NOT(ISERROR(SEARCH("▲",Z62)))</formula>
    </cfRule>
    <cfRule type="containsText" dxfId="7971" priority="3496" operator="containsText" text="▼">
      <formula>NOT(ISERROR(SEARCH("▼",Z62)))</formula>
    </cfRule>
    <cfRule type="containsText" dxfId="7970" priority="3497" operator="containsText" text="▲">
      <formula>NOT(ISERROR(SEARCH("▲",Z62)))</formula>
    </cfRule>
    <cfRule type="containsText" dxfId="7969" priority="3498" operator="containsText" text="▼">
      <formula>NOT(ISERROR(SEARCH("▼",Z62)))</formula>
    </cfRule>
    <cfRule type="containsText" dxfId="7968" priority="3499" operator="containsText" text="▲">
      <formula>NOT(ISERROR(SEARCH("▲",Z62)))</formula>
    </cfRule>
    <cfRule type="containsText" dxfId="7967" priority="3500" operator="containsText" text="▼">
      <formula>NOT(ISERROR(SEARCH("▼",Z62)))</formula>
    </cfRule>
    <cfRule type="containsText" dxfId="7966" priority="3501" operator="containsText" text="▲">
      <formula>NOT(ISERROR(SEARCH("▲",Z62)))</formula>
    </cfRule>
    <cfRule type="containsText" dxfId="7965" priority="3502" operator="containsText" text="▼">
      <formula>NOT(ISERROR(SEARCH("▼",Z62)))</formula>
    </cfRule>
    <cfRule type="containsText" dxfId="7964" priority="3503" operator="containsText" text="▲">
      <formula>NOT(ISERROR(SEARCH("▲",Z62)))</formula>
    </cfRule>
    <cfRule type="containsText" dxfId="7963" priority="3504" operator="containsText" text="▼">
      <formula>NOT(ISERROR(SEARCH("▼",Z62)))</formula>
    </cfRule>
    <cfRule type="containsText" dxfId="7962" priority="3505" operator="containsText" text="▲">
      <formula>NOT(ISERROR(SEARCH("▲",Z62)))</formula>
    </cfRule>
    <cfRule type="containsText" dxfId="7961" priority="3506" operator="containsText" text="▼">
      <formula>NOT(ISERROR(SEARCH("▼",Z62)))</formula>
    </cfRule>
    <cfRule type="containsText" dxfId="7960" priority="3507" operator="containsText" text="▲">
      <formula>NOT(ISERROR(SEARCH("▲",Z62)))</formula>
    </cfRule>
    <cfRule type="containsText" dxfId="7959" priority="3508" operator="containsText" text="▼">
      <formula>NOT(ISERROR(SEARCH("▼",Z62)))</formula>
    </cfRule>
    <cfRule type="containsText" dxfId="7958" priority="3509" operator="containsText" text="▲">
      <formula>NOT(ISERROR(SEARCH("▲",Z62)))</formula>
    </cfRule>
    <cfRule type="containsText" dxfId="7957" priority="3510" operator="containsText" text="▼">
      <formula>NOT(ISERROR(SEARCH("▼",Z62)))</formula>
    </cfRule>
    <cfRule type="containsText" dxfId="7956" priority="3511" operator="containsText" text="▲">
      <formula>NOT(ISERROR(SEARCH("▲",Z62)))</formula>
    </cfRule>
    <cfRule type="containsText" dxfId="7955" priority="3512" operator="containsText" text="▼">
      <formula>NOT(ISERROR(SEARCH("▼",Z62)))</formula>
    </cfRule>
    <cfRule type="containsText" dxfId="7954" priority="3513" operator="containsText" text="△">
      <formula>NOT(ISERROR(SEARCH("△",Z62)))</formula>
    </cfRule>
    <cfRule type="containsText" dxfId="7953" priority="3514" operator="containsText" text="▽">
      <formula>NOT(ISERROR(SEARCH("▽",Z62)))</formula>
    </cfRule>
    <cfRule type="containsText" dxfId="7952" priority="3515" operator="containsText" text="▲">
      <formula>NOT(ISERROR(SEARCH("▲",Z62)))</formula>
    </cfRule>
    <cfRule type="containsText" dxfId="7951" priority="3516" operator="containsText" text="▼">
      <formula>NOT(ISERROR(SEARCH("▼",Z62)))</formula>
    </cfRule>
    <cfRule type="containsText" dxfId="7950" priority="3517" operator="containsText" text="▲">
      <formula>NOT(ISERROR(SEARCH("▲",Z62)))</formula>
    </cfRule>
    <cfRule type="containsText" dxfId="7949" priority="3518" operator="containsText" text="▼">
      <formula>NOT(ISERROR(SEARCH("▼",Z62)))</formula>
    </cfRule>
    <cfRule type="containsText" dxfId="7948" priority="3519" operator="containsText" text="▲">
      <formula>NOT(ISERROR(SEARCH("▲",Z62)))</formula>
    </cfRule>
    <cfRule type="containsText" dxfId="7947" priority="3520" operator="containsText" text="▼">
      <formula>NOT(ISERROR(SEARCH("▼",Z62)))</formula>
    </cfRule>
    <cfRule type="containsText" dxfId="7946" priority="3521" operator="containsText" text="▲">
      <formula>NOT(ISERROR(SEARCH("▲",Z62)))</formula>
    </cfRule>
    <cfRule type="containsText" dxfId="7945" priority="3522" operator="containsText" text="▼">
      <formula>NOT(ISERROR(SEARCH("▼",Z62)))</formula>
    </cfRule>
    <cfRule type="containsText" dxfId="7944" priority="3523" operator="containsText" text="▲">
      <formula>NOT(ISERROR(SEARCH("▲",Z62)))</formula>
    </cfRule>
    <cfRule type="containsText" dxfId="7943" priority="3524" operator="containsText" text="▼">
      <formula>NOT(ISERROR(SEARCH("▼",Z62)))</formula>
    </cfRule>
    <cfRule type="containsText" dxfId="7942" priority="3525" operator="containsText" text="▲">
      <formula>NOT(ISERROR(SEARCH("▲",Z62)))</formula>
    </cfRule>
    <cfRule type="containsText" dxfId="7941" priority="3526" operator="containsText" text="▼">
      <formula>NOT(ISERROR(SEARCH("▼",Z62)))</formula>
    </cfRule>
    <cfRule type="containsText" dxfId="7940" priority="3527" operator="containsText" text="▲">
      <formula>NOT(ISERROR(SEARCH("▲",Z62)))</formula>
    </cfRule>
    <cfRule type="containsText" dxfId="7939" priority="3528" operator="containsText" text="▼">
      <formula>NOT(ISERROR(SEARCH("▼",Z62)))</formula>
    </cfRule>
    <cfRule type="containsText" dxfId="7938" priority="3529" operator="containsText" text="▲">
      <formula>NOT(ISERROR(SEARCH("▲",Z62)))</formula>
    </cfRule>
    <cfRule type="containsText" dxfId="7937" priority="3530" operator="containsText" text="▼">
      <formula>NOT(ISERROR(SEARCH("▼",Z62)))</formula>
    </cfRule>
    <cfRule type="containsText" dxfId="7936" priority="3531" operator="containsText" text="▲">
      <formula>NOT(ISERROR(SEARCH("▲",Z62)))</formula>
    </cfRule>
    <cfRule type="containsText" dxfId="7935" priority="3532" operator="containsText" text="▼">
      <formula>NOT(ISERROR(SEARCH("▼",Z62)))</formula>
    </cfRule>
    <cfRule type="containsText" dxfId="7934" priority="3533" operator="containsText" text="▲">
      <formula>NOT(ISERROR(SEARCH("▲",Z62)))</formula>
    </cfRule>
    <cfRule type="containsText" dxfId="7933" priority="3534" operator="containsText" text="▼">
      <formula>NOT(ISERROR(SEARCH("▼",Z62)))</formula>
    </cfRule>
    <cfRule type="containsText" dxfId="7932" priority="3535" operator="containsText" text="▲">
      <formula>NOT(ISERROR(SEARCH("▲",Z62)))</formula>
    </cfRule>
    <cfRule type="containsText" dxfId="7931" priority="3536" operator="containsText" text="▼">
      <formula>NOT(ISERROR(SEARCH("▼",Z62)))</formula>
    </cfRule>
    <cfRule type="containsText" dxfId="7930" priority="3537" operator="containsText" text="▲">
      <formula>NOT(ISERROR(SEARCH("▲",Z62)))</formula>
    </cfRule>
    <cfRule type="containsText" dxfId="7929" priority="3538" operator="containsText" text="▼">
      <formula>NOT(ISERROR(SEARCH("▼",Z62)))</formula>
    </cfRule>
    <cfRule type="containsText" dxfId="7928" priority="3539" operator="containsText" text="▲">
      <formula>NOT(ISERROR(SEARCH("▲",Z62)))</formula>
    </cfRule>
    <cfRule type="containsText" dxfId="7927" priority="3540" operator="containsText" text="▼">
      <formula>NOT(ISERROR(SEARCH("▼",Z62)))</formula>
    </cfRule>
    <cfRule type="containsText" dxfId="7926" priority="3541" operator="containsText" text="▲">
      <formula>NOT(ISERROR(SEARCH("▲",Z62)))</formula>
    </cfRule>
    <cfRule type="containsText" dxfId="7925" priority="3542" operator="containsText" text="▼">
      <formula>NOT(ISERROR(SEARCH("▼",Z62)))</formula>
    </cfRule>
    <cfRule type="containsText" dxfId="7924" priority="3543" operator="containsText" text="▲">
      <formula>NOT(ISERROR(SEARCH("▲",Z62)))</formula>
    </cfRule>
    <cfRule type="containsText" dxfId="7923" priority="3544" operator="containsText" text="▼">
      <formula>NOT(ISERROR(SEARCH("▼",Z62)))</formula>
    </cfRule>
    <cfRule type="containsText" dxfId="7922" priority="3545" operator="containsText" text="▲">
      <formula>NOT(ISERROR(SEARCH("▲",Z62)))</formula>
    </cfRule>
    <cfRule type="containsText" dxfId="7921" priority="3546" operator="containsText" text="▼">
      <formula>NOT(ISERROR(SEARCH("▼",Z62)))</formula>
    </cfRule>
    <cfRule type="containsText" dxfId="7920" priority="3547" operator="containsText" text="▲">
      <formula>NOT(ISERROR(SEARCH("▲",Z62)))</formula>
    </cfRule>
    <cfRule type="containsText" dxfId="7919" priority="3548" operator="containsText" text="▼">
      <formula>NOT(ISERROR(SEARCH("▼",Z62)))</formula>
    </cfRule>
    <cfRule type="containsText" dxfId="7918" priority="3549" operator="containsText" text="▲">
      <formula>NOT(ISERROR(SEARCH("▲",Z62)))</formula>
    </cfRule>
    <cfRule type="containsText" dxfId="7917" priority="3550" operator="containsText" text="▼">
      <formula>NOT(ISERROR(SEARCH("▼",Z62)))</formula>
    </cfRule>
    <cfRule type="containsText" dxfId="7916" priority="3551" operator="containsText" text="▲">
      <formula>NOT(ISERROR(SEARCH("▲",Z62)))</formula>
    </cfRule>
    <cfRule type="containsText" dxfId="7915" priority="3552" operator="containsText" text="▼">
      <formula>NOT(ISERROR(SEARCH("▼",Z62)))</formula>
    </cfRule>
    <cfRule type="containsText" dxfId="7914" priority="3553" operator="containsText" text="▲">
      <formula>NOT(ISERROR(SEARCH("▲",Z62)))</formula>
    </cfRule>
    <cfRule type="containsText" dxfId="7913" priority="3554" operator="containsText" text="▼">
      <formula>NOT(ISERROR(SEARCH("▼",Z62)))</formula>
    </cfRule>
    <cfRule type="containsText" dxfId="7912" priority="3555" operator="containsText" text="▲">
      <formula>NOT(ISERROR(SEARCH("▲",Z62)))</formula>
    </cfRule>
    <cfRule type="containsText" dxfId="7911" priority="3556" operator="containsText" text="▼">
      <formula>NOT(ISERROR(SEARCH("▼",Z62)))</formula>
    </cfRule>
    <cfRule type="containsText" dxfId="7910" priority="3557" operator="containsText" text="▲">
      <formula>NOT(ISERROR(SEARCH("▲",Z62)))</formula>
    </cfRule>
    <cfRule type="containsText" dxfId="7909" priority="3558" operator="containsText" text="▼">
      <formula>NOT(ISERROR(SEARCH("▼",Z62)))</formula>
    </cfRule>
    <cfRule type="containsText" dxfId="7908" priority="3559" operator="containsText" text="▲">
      <formula>NOT(ISERROR(SEARCH("▲",Z62)))</formula>
    </cfRule>
    <cfRule type="containsText" dxfId="7907" priority="3560" operator="containsText" text="▼">
      <formula>NOT(ISERROR(SEARCH("▼",Z62)))</formula>
    </cfRule>
    <cfRule type="containsText" dxfId="7906" priority="3561" operator="containsText" text="▲">
      <formula>NOT(ISERROR(SEARCH("▲",Z62)))</formula>
    </cfRule>
    <cfRule type="containsText" dxfId="7905" priority="3562" operator="containsText" text="▼">
      <formula>NOT(ISERROR(SEARCH("▼",Z62)))</formula>
    </cfRule>
    <cfRule type="containsText" dxfId="7904" priority="3563" operator="containsText" text="△">
      <formula>NOT(ISERROR(SEARCH("△",Z62)))</formula>
    </cfRule>
    <cfRule type="containsText" dxfId="7903" priority="3564" operator="containsText" text="▽">
      <formula>NOT(ISERROR(SEARCH("▽",Z62)))</formula>
    </cfRule>
    <cfRule type="containsText" dxfId="7902" priority="3565" operator="containsText" text="▲">
      <formula>NOT(ISERROR(SEARCH("▲",Z62)))</formula>
    </cfRule>
    <cfRule type="containsText" dxfId="7901" priority="3566" operator="containsText" text="▼">
      <formula>NOT(ISERROR(SEARCH("▼",Z62)))</formula>
    </cfRule>
    <cfRule type="containsText" dxfId="7900" priority="3567" operator="containsText" text="▲">
      <formula>NOT(ISERROR(SEARCH("▲",Z62)))</formula>
    </cfRule>
    <cfRule type="containsText" dxfId="7899" priority="3568" operator="containsText" text="▼">
      <formula>NOT(ISERROR(SEARCH("▼",Z62)))</formula>
    </cfRule>
    <cfRule type="containsText" dxfId="7898" priority="3569" operator="containsText" text="▲">
      <formula>NOT(ISERROR(SEARCH("▲",Z62)))</formula>
    </cfRule>
    <cfRule type="containsText" dxfId="7897" priority="3570" operator="containsText" text="▼">
      <formula>NOT(ISERROR(SEARCH("▼",Z62)))</formula>
    </cfRule>
    <cfRule type="containsText" dxfId="7896" priority="3571" operator="containsText" text="▲">
      <formula>NOT(ISERROR(SEARCH("▲",Z62)))</formula>
    </cfRule>
    <cfRule type="containsText" dxfId="7895" priority="3572" operator="containsText" text="▼">
      <formula>NOT(ISERROR(SEARCH("▼",Z62)))</formula>
    </cfRule>
    <cfRule type="containsText" dxfId="7894" priority="3573" operator="containsText" text="▲">
      <formula>NOT(ISERROR(SEARCH("▲",Z62)))</formula>
    </cfRule>
    <cfRule type="containsText" dxfId="7893" priority="3574" operator="containsText" text="▼">
      <formula>NOT(ISERROR(SEARCH("▼",Z62)))</formula>
    </cfRule>
    <cfRule type="containsText" dxfId="7892" priority="3575" operator="containsText" text="▲">
      <formula>NOT(ISERROR(SEARCH("▲",Z62)))</formula>
    </cfRule>
    <cfRule type="containsText" dxfId="7891" priority="3576" operator="containsText" text="▼">
      <formula>NOT(ISERROR(SEARCH("▼",Z62)))</formula>
    </cfRule>
    <cfRule type="containsText" dxfId="7890" priority="3577" operator="containsText" text="▲">
      <formula>NOT(ISERROR(SEARCH("▲",Z62)))</formula>
    </cfRule>
    <cfRule type="containsText" dxfId="7889" priority="3578" operator="containsText" text="▼">
      <formula>NOT(ISERROR(SEARCH("▼",Z62)))</formula>
    </cfRule>
    <cfRule type="containsText" dxfId="7888" priority="3579" operator="containsText" text="▲">
      <formula>NOT(ISERROR(SEARCH("▲",Z62)))</formula>
    </cfRule>
    <cfRule type="containsText" dxfId="7887" priority="3580" operator="containsText" text="▼">
      <formula>NOT(ISERROR(SEARCH("▼",Z62)))</formula>
    </cfRule>
    <cfRule type="containsText" dxfId="7886" priority="3581" operator="containsText" text="▲">
      <formula>NOT(ISERROR(SEARCH("▲",Z62)))</formula>
    </cfRule>
    <cfRule type="containsText" dxfId="7885" priority="3582" operator="containsText" text="▼">
      <formula>NOT(ISERROR(SEARCH("▼",Z62)))</formula>
    </cfRule>
    <cfRule type="containsText" dxfId="7884" priority="3583" operator="containsText" text="▲">
      <formula>NOT(ISERROR(SEARCH("▲",Z62)))</formula>
    </cfRule>
    <cfRule type="containsText" dxfId="7883" priority="3584" operator="containsText" text="▼">
      <formula>NOT(ISERROR(SEARCH("▼",Z62)))</formula>
    </cfRule>
    <cfRule type="containsText" dxfId="7882" priority="3585" operator="containsText" text="▲">
      <formula>NOT(ISERROR(SEARCH("▲",Z62)))</formula>
    </cfRule>
    <cfRule type="containsText" dxfId="7881" priority="3586" operator="containsText" text="▼">
      <formula>NOT(ISERROR(SEARCH("▼",Z62)))</formula>
    </cfRule>
    <cfRule type="containsText" dxfId="7880" priority="3587" operator="containsText" text="▲">
      <formula>NOT(ISERROR(SEARCH("▲",Z62)))</formula>
    </cfRule>
    <cfRule type="containsText" dxfId="7879" priority="3588" operator="containsText" text="▼">
      <formula>NOT(ISERROR(SEARCH("▼",Z62)))</formula>
    </cfRule>
    <cfRule type="containsText" dxfId="7878" priority="3589" operator="containsText" text="▲">
      <formula>NOT(ISERROR(SEARCH("▲",Z62)))</formula>
    </cfRule>
    <cfRule type="containsText" dxfId="7877" priority="3590" operator="containsText" text="▼">
      <formula>NOT(ISERROR(SEARCH("▼",Z62)))</formula>
    </cfRule>
    <cfRule type="containsText" dxfId="7876" priority="3591" operator="containsText" text="▲">
      <formula>NOT(ISERROR(SEARCH("▲",Z62)))</formula>
    </cfRule>
    <cfRule type="containsText" dxfId="7875" priority="3592" operator="containsText" text="▼">
      <formula>NOT(ISERROR(SEARCH("▼",Z62)))</formula>
    </cfRule>
    <cfRule type="containsText" dxfId="7874" priority="3593" operator="containsText" text="▲">
      <formula>NOT(ISERROR(SEARCH("▲",Z62)))</formula>
    </cfRule>
    <cfRule type="containsText" dxfId="7873" priority="3594" operator="containsText" text="▼">
      <formula>NOT(ISERROR(SEARCH("▼",Z62)))</formula>
    </cfRule>
    <cfRule type="containsText" dxfId="7872" priority="3595" operator="containsText" text="▲">
      <formula>NOT(ISERROR(SEARCH("▲",Z62)))</formula>
    </cfRule>
    <cfRule type="containsText" dxfId="7871" priority="3596" operator="containsText" text="▼">
      <formula>NOT(ISERROR(SEARCH("▼",Z62)))</formula>
    </cfRule>
    <cfRule type="containsText" dxfId="7870" priority="3597" operator="containsText" text="▲">
      <formula>NOT(ISERROR(SEARCH("▲",Z62)))</formula>
    </cfRule>
    <cfRule type="containsText" dxfId="7869" priority="3598" operator="containsText" text="▼">
      <formula>NOT(ISERROR(SEARCH("▼",Z62)))</formula>
    </cfRule>
    <cfRule type="containsText" dxfId="7868" priority="3599" operator="containsText" text="▲">
      <formula>NOT(ISERROR(SEARCH("▲",Z62)))</formula>
    </cfRule>
    <cfRule type="containsText" dxfId="7867" priority="3600" operator="containsText" text="▼">
      <formula>NOT(ISERROR(SEARCH("▼",Z62)))</formula>
    </cfRule>
    <cfRule type="containsText" dxfId="7866" priority="3601" operator="containsText" text="▲">
      <formula>NOT(ISERROR(SEARCH("▲",Z62)))</formula>
    </cfRule>
    <cfRule type="containsText" dxfId="7865" priority="3602" operator="containsText" text="▼">
      <formula>NOT(ISERROR(SEARCH("▼",Z62)))</formula>
    </cfRule>
    <cfRule type="containsText" dxfId="7864" priority="3603" operator="containsText" text="▲">
      <formula>NOT(ISERROR(SEARCH("▲",Z62)))</formula>
    </cfRule>
    <cfRule type="containsText" dxfId="7863" priority="3604" operator="containsText" text="▼">
      <formula>NOT(ISERROR(SEARCH("▼",Z62)))</formula>
    </cfRule>
    <cfRule type="containsText" dxfId="7862" priority="3605" operator="containsText" text="▲">
      <formula>NOT(ISERROR(SEARCH("▲",Z62)))</formula>
    </cfRule>
    <cfRule type="containsText" dxfId="7861" priority="3606" operator="containsText" text="▼">
      <formula>NOT(ISERROR(SEARCH("▼",Z62)))</formula>
    </cfRule>
    <cfRule type="containsText" dxfId="7860" priority="3607" operator="containsText" text="▲">
      <formula>NOT(ISERROR(SEARCH("▲",Z62)))</formula>
    </cfRule>
    <cfRule type="containsText" dxfId="7859" priority="3608" operator="containsText" text="▼">
      <formula>NOT(ISERROR(SEARCH("▼",Z62)))</formula>
    </cfRule>
    <cfRule type="containsText" dxfId="7858" priority="3609" operator="containsText" text="▲">
      <formula>NOT(ISERROR(SEARCH("▲",Z62)))</formula>
    </cfRule>
    <cfRule type="containsText" dxfId="7857" priority="3610" operator="containsText" text="▼">
      <formula>NOT(ISERROR(SEARCH("▼",Z62)))</formula>
    </cfRule>
    <cfRule type="containsText" dxfId="7856" priority="3611" operator="containsText" text="▲">
      <formula>NOT(ISERROR(SEARCH("▲",Z62)))</formula>
    </cfRule>
    <cfRule type="containsText" dxfId="7855" priority="3612" operator="containsText" text="▼">
      <formula>NOT(ISERROR(SEARCH("▼",Z62)))</formula>
    </cfRule>
    <cfRule type="containsText" dxfId="7854" priority="3613" operator="containsText" text="▲">
      <formula>NOT(ISERROR(SEARCH("▲",Z62)))</formula>
    </cfRule>
    <cfRule type="containsText" dxfId="7853" priority="3614" operator="containsText" text="▼">
      <formula>NOT(ISERROR(SEARCH("▼",Z62)))</formula>
    </cfRule>
    <cfRule type="containsText" dxfId="7852" priority="3615" operator="containsText" text="△">
      <formula>NOT(ISERROR(SEARCH("△",Z62)))</formula>
    </cfRule>
    <cfRule type="containsText" dxfId="7851" priority="3616" operator="containsText" text="▽">
      <formula>NOT(ISERROR(SEARCH("▽",Z62)))</formula>
    </cfRule>
    <cfRule type="containsText" dxfId="7850" priority="3617" operator="containsText" text="▲">
      <formula>NOT(ISERROR(SEARCH("▲",Z62)))</formula>
    </cfRule>
    <cfRule type="containsText" dxfId="7849" priority="3618" operator="containsText" text="▼">
      <formula>NOT(ISERROR(SEARCH("▼",Z62)))</formula>
    </cfRule>
    <cfRule type="containsText" dxfId="7848" priority="3619" operator="containsText" text="▲">
      <formula>NOT(ISERROR(SEARCH("▲",Z62)))</formula>
    </cfRule>
    <cfRule type="containsText" dxfId="7847" priority="3620" operator="containsText" text="▼">
      <formula>NOT(ISERROR(SEARCH("▼",Z62)))</formula>
    </cfRule>
    <cfRule type="containsText" dxfId="7846" priority="3621" operator="containsText" text="▲">
      <formula>NOT(ISERROR(SEARCH("▲",Z62)))</formula>
    </cfRule>
    <cfRule type="containsText" dxfId="7845" priority="3622" operator="containsText" text="▼">
      <formula>NOT(ISERROR(SEARCH("▼",Z62)))</formula>
    </cfRule>
    <cfRule type="containsText" dxfId="7844" priority="3623" operator="containsText" text="▲">
      <formula>NOT(ISERROR(SEARCH("▲",Z62)))</formula>
    </cfRule>
    <cfRule type="containsText" dxfId="7843" priority="3624" operator="containsText" text="▼">
      <formula>NOT(ISERROR(SEARCH("▼",Z62)))</formula>
    </cfRule>
    <cfRule type="containsText" dxfId="7842" priority="3625" operator="containsText" text="▲">
      <formula>NOT(ISERROR(SEARCH("▲",Z62)))</formula>
    </cfRule>
    <cfRule type="containsText" dxfId="7841" priority="3626" operator="containsText" text="▼">
      <formula>NOT(ISERROR(SEARCH("▼",Z62)))</formula>
    </cfRule>
    <cfRule type="containsText" dxfId="7840" priority="3627" operator="containsText" text="▲">
      <formula>NOT(ISERROR(SEARCH("▲",Z62)))</formula>
    </cfRule>
    <cfRule type="containsText" dxfId="7839" priority="3628" operator="containsText" text="▼">
      <formula>NOT(ISERROR(SEARCH("▼",Z62)))</formula>
    </cfRule>
    <cfRule type="containsText" dxfId="7838" priority="3629" operator="containsText" text="▲">
      <formula>NOT(ISERROR(SEARCH("▲",Z62)))</formula>
    </cfRule>
    <cfRule type="containsText" dxfId="7837" priority="3630" operator="containsText" text="▼">
      <formula>NOT(ISERROR(SEARCH("▼",Z62)))</formula>
    </cfRule>
    <cfRule type="containsText" dxfId="7836" priority="3631" operator="containsText" text="▲">
      <formula>NOT(ISERROR(SEARCH("▲",Z62)))</formula>
    </cfRule>
    <cfRule type="containsText" dxfId="7835" priority="3632" operator="containsText" text="▼">
      <formula>NOT(ISERROR(SEARCH("▼",Z62)))</formula>
    </cfRule>
    <cfRule type="containsText" dxfId="7834" priority="3633" operator="containsText" text="▲">
      <formula>NOT(ISERROR(SEARCH("▲",Z62)))</formula>
    </cfRule>
    <cfRule type="containsText" dxfId="7833" priority="3634" operator="containsText" text="▼">
      <formula>NOT(ISERROR(SEARCH("▼",Z62)))</formula>
    </cfRule>
    <cfRule type="containsText" dxfId="7832" priority="3635" operator="containsText" text="▲">
      <formula>NOT(ISERROR(SEARCH("▲",Z62)))</formula>
    </cfRule>
    <cfRule type="containsText" dxfId="7831" priority="3636" operator="containsText" text="▼">
      <formula>NOT(ISERROR(SEARCH("▼",Z62)))</formula>
    </cfRule>
    <cfRule type="containsText" dxfId="7830" priority="3637" operator="containsText" text="▲">
      <formula>NOT(ISERROR(SEARCH("▲",Z62)))</formula>
    </cfRule>
    <cfRule type="containsText" dxfId="7829" priority="3638" operator="containsText" text="▼">
      <formula>NOT(ISERROR(SEARCH("▼",Z62)))</formula>
    </cfRule>
    <cfRule type="containsText" dxfId="7828" priority="3639" operator="containsText" text="▲">
      <formula>NOT(ISERROR(SEARCH("▲",Z62)))</formula>
    </cfRule>
    <cfRule type="containsText" dxfId="7827" priority="3640" operator="containsText" text="▼">
      <formula>NOT(ISERROR(SEARCH("▼",Z62)))</formula>
    </cfRule>
    <cfRule type="containsText" dxfId="7826" priority="3641" operator="containsText" text="▲">
      <formula>NOT(ISERROR(SEARCH("▲",Z62)))</formula>
    </cfRule>
    <cfRule type="containsText" dxfId="7825" priority="3642" operator="containsText" text="▼">
      <formula>NOT(ISERROR(SEARCH("▼",Z62)))</formula>
    </cfRule>
    <cfRule type="containsText" dxfId="7824" priority="3643" operator="containsText" text="▲">
      <formula>NOT(ISERROR(SEARCH("▲",Z62)))</formula>
    </cfRule>
    <cfRule type="containsText" dxfId="7823" priority="3644" operator="containsText" text="▼">
      <formula>NOT(ISERROR(SEARCH("▼",Z62)))</formula>
    </cfRule>
    <cfRule type="containsText" dxfId="7822" priority="3645" operator="containsText" text="▲">
      <formula>NOT(ISERROR(SEARCH("▲",Z62)))</formula>
    </cfRule>
  </conditionalFormatting>
  <conditionalFormatting sqref="Z62:Z68">
    <cfRule type="cellIs" dxfId="7821" priority="3781" operator="lessThan">
      <formula>0</formula>
    </cfRule>
    <cfRule type="cellIs" dxfId="7820" priority="3782" operator="greaterThan">
      <formula>0</formula>
    </cfRule>
  </conditionalFormatting>
  <conditionalFormatting sqref="Z63">
    <cfRule type="containsText" dxfId="7819" priority="3373" operator="containsText" text="▲">
      <formula>NOT(ISERROR(SEARCH("▲",Z63)))</formula>
    </cfRule>
    <cfRule type="containsText" dxfId="7818" priority="3372" operator="containsText" text="▼">
      <formula>NOT(ISERROR(SEARCH("▼",Z63)))</formula>
    </cfRule>
    <cfRule type="containsText" dxfId="7817" priority="3371" operator="containsText" text="▲">
      <formula>NOT(ISERROR(SEARCH("▲",Z63)))</formula>
    </cfRule>
    <cfRule type="containsText" dxfId="7816" priority="3367" operator="containsText" text="▲">
      <formula>NOT(ISERROR(SEARCH("▲",Z63)))</formula>
    </cfRule>
    <cfRule type="containsText" dxfId="7815" priority="3370" operator="containsText" text="▼">
      <formula>NOT(ISERROR(SEARCH("▼",Z63)))</formula>
    </cfRule>
    <cfRule type="containsText" dxfId="7814" priority="3405" operator="containsText" text="▲">
      <formula>NOT(ISERROR(SEARCH("▲",Z63)))</formula>
    </cfRule>
    <cfRule type="containsText" dxfId="7813" priority="3368" operator="containsText" text="▼">
      <formula>NOT(ISERROR(SEARCH("▼",Z63)))</formula>
    </cfRule>
    <cfRule type="containsText" dxfId="7812" priority="3369" operator="containsText" text="▲">
      <formula>NOT(ISERROR(SEARCH("▲",Z63)))</formula>
    </cfRule>
    <cfRule type="containsText" dxfId="7811" priority="3399" operator="containsText" text="▲">
      <formula>NOT(ISERROR(SEARCH("▲",Z63)))</formula>
    </cfRule>
    <cfRule type="containsText" dxfId="7810" priority="3375" operator="containsText" text="▲">
      <formula>NOT(ISERROR(SEARCH("▲",Z63)))</formula>
    </cfRule>
    <cfRule type="containsText" dxfId="7809" priority="3374" operator="containsText" text="▼">
      <formula>NOT(ISERROR(SEARCH("▼",Z63)))</formula>
    </cfRule>
    <cfRule type="containsText" dxfId="7808" priority="3379" operator="containsText" text="▲">
      <formula>NOT(ISERROR(SEARCH("▲",Z63)))</formula>
    </cfRule>
    <cfRule type="containsText" dxfId="7807" priority="3380" operator="containsText" text="▼">
      <formula>NOT(ISERROR(SEARCH("▼",Z63)))</formula>
    </cfRule>
    <cfRule type="containsText" dxfId="7806" priority="3381" operator="containsText" text="▲">
      <formula>NOT(ISERROR(SEARCH("▲",Z63)))</formula>
    </cfRule>
    <cfRule type="containsText" dxfId="7805" priority="3382" operator="containsText" text="▼">
      <formula>NOT(ISERROR(SEARCH("▼",Z63)))</formula>
    </cfRule>
    <cfRule type="containsText" dxfId="7804" priority="3383" operator="containsText" text="▲">
      <formula>NOT(ISERROR(SEARCH("▲",Z63)))</formula>
    </cfRule>
    <cfRule type="containsText" dxfId="7803" priority="3384" operator="containsText" text="▼">
      <formula>NOT(ISERROR(SEARCH("▼",Z63)))</formula>
    </cfRule>
    <cfRule type="containsText" dxfId="7802" priority="3385" operator="containsText" text="▲">
      <formula>NOT(ISERROR(SEARCH("▲",Z63)))</formula>
    </cfRule>
    <cfRule type="containsText" dxfId="7801" priority="3378" operator="containsText" text="▼">
      <formula>NOT(ISERROR(SEARCH("▼",Z63)))</formula>
    </cfRule>
    <cfRule type="containsText" dxfId="7800" priority="3386" operator="containsText" text="▼">
      <formula>NOT(ISERROR(SEARCH("▼",Z63)))</formula>
    </cfRule>
    <cfRule type="containsText" dxfId="7799" priority="3387" operator="containsText" text="▲">
      <formula>NOT(ISERROR(SEARCH("▲",Z63)))</formula>
    </cfRule>
    <cfRule type="containsText" dxfId="7798" priority="3388" operator="containsText" text="▼">
      <formula>NOT(ISERROR(SEARCH("▼",Z63)))</formula>
    </cfRule>
    <cfRule type="containsText" dxfId="7797" priority="3389" operator="containsText" text="▲">
      <formula>NOT(ISERROR(SEARCH("▲",Z63)))</formula>
    </cfRule>
    <cfRule type="containsText" dxfId="7796" priority="3390" operator="containsText" text="▼">
      <formula>NOT(ISERROR(SEARCH("▼",Z63)))</formula>
    </cfRule>
    <cfRule type="containsText" dxfId="7795" priority="3391" operator="containsText" text="▲">
      <formula>NOT(ISERROR(SEARCH("▲",Z63)))</formula>
    </cfRule>
    <cfRule type="containsText" dxfId="7794" priority="3392" operator="containsText" text="▼">
      <formula>NOT(ISERROR(SEARCH("▼",Z63)))</formula>
    </cfRule>
    <cfRule type="containsText" dxfId="7793" priority="3393" operator="containsText" text="▲">
      <formula>NOT(ISERROR(SEARCH("▲",Z63)))</formula>
    </cfRule>
    <cfRule type="containsText" dxfId="7792" priority="3394" operator="containsText" text="▼">
      <formula>NOT(ISERROR(SEARCH("▼",Z63)))</formula>
    </cfRule>
    <cfRule type="containsText" dxfId="7791" priority="3395" operator="containsText" text="▲">
      <formula>NOT(ISERROR(SEARCH("▲",Z63)))</formula>
    </cfRule>
    <cfRule type="containsText" dxfId="7790" priority="3396" operator="containsText" text="▼">
      <formula>NOT(ISERROR(SEARCH("▼",Z63)))</formula>
    </cfRule>
    <cfRule type="containsText" dxfId="7789" priority="3397" operator="containsText" text="▲">
      <formula>NOT(ISERROR(SEARCH("▲",Z63)))</formula>
    </cfRule>
    <cfRule type="containsText" dxfId="7788" priority="3398" operator="containsText" text="▼">
      <formula>NOT(ISERROR(SEARCH("▼",Z63)))</formula>
    </cfRule>
    <cfRule type="containsText" dxfId="7787" priority="3400" operator="containsText" text="▼">
      <formula>NOT(ISERROR(SEARCH("▼",Z63)))</formula>
    </cfRule>
    <cfRule type="containsText" dxfId="7786" priority="3401" operator="containsText" text="▲">
      <formula>NOT(ISERROR(SEARCH("▲",Z63)))</formula>
    </cfRule>
    <cfRule type="containsText" dxfId="7785" priority="3402" operator="containsText" text="▼">
      <formula>NOT(ISERROR(SEARCH("▼",Z63)))</formula>
    </cfRule>
    <cfRule type="containsText" dxfId="7784" priority="3403" operator="containsText" text="▲">
      <formula>NOT(ISERROR(SEARCH("▲",Z63)))</formula>
    </cfRule>
    <cfRule type="containsText" dxfId="7783" priority="3404" operator="containsText" text="▼">
      <formula>NOT(ISERROR(SEARCH("▼",Z63)))</formula>
    </cfRule>
    <cfRule type="containsText" dxfId="7782" priority="3377" operator="containsText" text="▲">
      <formula>NOT(ISERROR(SEARCH("▲",Z63)))</formula>
    </cfRule>
    <cfRule type="containsText" dxfId="7781" priority="3406" operator="containsText" text="▼">
      <formula>NOT(ISERROR(SEARCH("▼",Z63)))</formula>
    </cfRule>
    <cfRule type="containsText" dxfId="7780" priority="3407" operator="containsText" text="▲">
      <formula>NOT(ISERROR(SEARCH("▲",Z63)))</formula>
    </cfRule>
    <cfRule type="containsText" dxfId="7779" priority="3408" operator="containsText" text="▼">
      <formula>NOT(ISERROR(SEARCH("▼",Z63)))</formula>
    </cfRule>
    <cfRule type="containsText" dxfId="7778" priority="3409" operator="containsText" text="▲">
      <formula>NOT(ISERROR(SEARCH("▲",Z63)))</formula>
    </cfRule>
    <cfRule type="containsText" dxfId="7777" priority="3410" operator="containsText" text="▼">
      <formula>NOT(ISERROR(SEARCH("▼",Z63)))</formula>
    </cfRule>
    <cfRule type="containsText" dxfId="7776" priority="3413" operator="containsText" text="△">
      <formula>NOT(ISERROR(SEARCH("△",Z63)))</formula>
    </cfRule>
    <cfRule type="containsText" dxfId="7775" priority="3414" operator="containsText" text="▽">
      <formula>NOT(ISERROR(SEARCH("▽",Z63)))</formula>
    </cfRule>
    <cfRule type="containsText" dxfId="7774" priority="3376" operator="containsText" text="▼">
      <formula>NOT(ISERROR(SEARCH("▼",Z63)))</formula>
    </cfRule>
  </conditionalFormatting>
  <conditionalFormatting sqref="Z63:Z65">
    <cfRule type="containsText" dxfId="7773" priority="3361" operator="containsText" text="▲">
      <formula>NOT(ISERROR(SEARCH("▲",Z63)))</formula>
    </cfRule>
    <cfRule type="containsText" dxfId="7772" priority="3362" operator="containsText" text="▼">
      <formula>NOT(ISERROR(SEARCH("▼",Z63)))</formula>
    </cfRule>
  </conditionalFormatting>
  <conditionalFormatting sqref="Z64:Z65">
    <cfRule type="containsText" dxfId="7771" priority="3332" operator="containsText" text="▼">
      <formula>NOT(ISERROR(SEARCH("▼",Z64)))</formula>
    </cfRule>
    <cfRule type="containsText" dxfId="7770" priority="3333" operator="containsText" text="▲">
      <formula>NOT(ISERROR(SEARCH("▲",Z64)))</formula>
    </cfRule>
    <cfRule type="containsText" dxfId="7769" priority="3334" operator="containsText" text="▼">
      <formula>NOT(ISERROR(SEARCH("▼",Z64)))</formula>
    </cfRule>
    <cfRule type="containsText" dxfId="7768" priority="3335" operator="containsText" text="▲">
      <formula>NOT(ISERROR(SEARCH("▲",Z64)))</formula>
    </cfRule>
    <cfRule type="containsText" dxfId="7767" priority="3336" operator="containsText" text="▼">
      <formula>NOT(ISERROR(SEARCH("▼",Z64)))</formula>
    </cfRule>
    <cfRule type="containsText" dxfId="7766" priority="3337" operator="containsText" text="▲">
      <formula>NOT(ISERROR(SEARCH("▲",Z64)))</formula>
    </cfRule>
    <cfRule type="containsText" dxfId="7765" priority="3338" operator="containsText" text="▼">
      <formula>NOT(ISERROR(SEARCH("▼",Z64)))</formula>
    </cfRule>
    <cfRule type="containsText" dxfId="7764" priority="3339" operator="containsText" text="▲">
      <formula>NOT(ISERROR(SEARCH("▲",Z64)))</formula>
    </cfRule>
    <cfRule type="containsText" dxfId="7763" priority="3346" operator="containsText" text="▼">
      <formula>NOT(ISERROR(SEARCH("▼",Z64)))</formula>
    </cfRule>
    <cfRule type="containsText" dxfId="7762" priority="3340" operator="containsText" text="▼">
      <formula>NOT(ISERROR(SEARCH("▼",Z64)))</formula>
    </cfRule>
    <cfRule type="containsText" dxfId="7761" priority="3341" operator="containsText" text="▲">
      <formula>NOT(ISERROR(SEARCH("▲",Z64)))</formula>
    </cfRule>
    <cfRule type="containsText" dxfId="7760" priority="3342" operator="containsText" text="▼">
      <formula>NOT(ISERROR(SEARCH("▼",Z64)))</formula>
    </cfRule>
    <cfRule type="containsText" dxfId="7759" priority="3319" operator="containsText" text="▲">
      <formula>NOT(ISERROR(SEARCH("▲",Z64)))</formula>
    </cfRule>
    <cfRule type="containsText" dxfId="7758" priority="3343" operator="containsText" text="▲">
      <formula>NOT(ISERROR(SEARCH("▲",Z64)))</formula>
    </cfRule>
    <cfRule type="containsText" dxfId="7757" priority="3344" operator="containsText" text="▼">
      <formula>NOT(ISERROR(SEARCH("▼",Z64)))</formula>
    </cfRule>
    <cfRule type="containsText" dxfId="7756" priority="3345" operator="containsText" text="▲">
      <formula>NOT(ISERROR(SEARCH("▲",Z64)))</formula>
    </cfRule>
    <cfRule type="containsText" dxfId="7755" priority="3347" operator="containsText" text="▲">
      <formula>NOT(ISERROR(SEARCH("▲",Z64)))</formula>
    </cfRule>
    <cfRule type="containsText" dxfId="7754" priority="3348" operator="containsText" text="▼">
      <formula>NOT(ISERROR(SEARCH("▼",Z64)))</formula>
    </cfRule>
    <cfRule type="containsText" dxfId="7753" priority="3349" operator="containsText" text="▲">
      <formula>NOT(ISERROR(SEARCH("▲",Z64)))</formula>
    </cfRule>
    <cfRule type="containsText" dxfId="7752" priority="3350" operator="containsText" text="▼">
      <formula>NOT(ISERROR(SEARCH("▼",Z64)))</formula>
    </cfRule>
    <cfRule type="containsText" dxfId="7751" priority="3351" operator="containsText" text="▲">
      <formula>NOT(ISERROR(SEARCH("▲",Z64)))</formula>
    </cfRule>
    <cfRule type="containsText" dxfId="7750" priority="3352" operator="containsText" text="▼">
      <formula>NOT(ISERROR(SEARCH("▼",Z64)))</formula>
    </cfRule>
    <cfRule type="containsText" dxfId="7749" priority="3353" operator="containsText" text="▲">
      <formula>NOT(ISERROR(SEARCH("▲",Z64)))</formula>
    </cfRule>
    <cfRule type="containsText" dxfId="7748" priority="3354" operator="containsText" text="▼">
      <formula>NOT(ISERROR(SEARCH("▼",Z64)))</formula>
    </cfRule>
    <cfRule type="containsText" dxfId="7747" priority="3355" operator="containsText" text="▲">
      <formula>NOT(ISERROR(SEARCH("▲",Z64)))</formula>
    </cfRule>
    <cfRule type="containsText" dxfId="7746" priority="3356" operator="containsText" text="▼">
      <formula>NOT(ISERROR(SEARCH("▼",Z64)))</formula>
    </cfRule>
    <cfRule type="containsText" dxfId="7745" priority="3357" operator="containsText" text="▲">
      <formula>NOT(ISERROR(SEARCH("▲",Z64)))</formula>
    </cfRule>
    <cfRule type="containsText" dxfId="7744" priority="3358" operator="containsText" text="▼">
      <formula>NOT(ISERROR(SEARCH("▼",Z64)))</formula>
    </cfRule>
    <cfRule type="containsText" dxfId="7743" priority="3363" operator="containsText" text="△">
      <formula>NOT(ISERROR(SEARCH("△",Z64)))</formula>
    </cfRule>
    <cfRule type="containsText" dxfId="7742" priority="3364" operator="containsText" text="▽">
      <formula>NOT(ISERROR(SEARCH("▽",Z64)))</formula>
    </cfRule>
    <cfRule type="containsText" dxfId="7741" priority="3320" operator="containsText" text="▼">
      <formula>NOT(ISERROR(SEARCH("▼",Z64)))</formula>
    </cfRule>
    <cfRule type="containsText" dxfId="7740" priority="3315" operator="containsText" text="▲">
      <formula>NOT(ISERROR(SEARCH("▲",Z64)))</formula>
    </cfRule>
    <cfRule type="containsText" dxfId="7739" priority="3316" operator="containsText" text="▼">
      <formula>NOT(ISERROR(SEARCH("▼",Z64)))</formula>
    </cfRule>
    <cfRule type="containsText" dxfId="7738" priority="3317" operator="containsText" text="▲">
      <formula>NOT(ISERROR(SEARCH("▲",Z64)))</formula>
    </cfRule>
    <cfRule type="containsText" dxfId="7737" priority="3318" operator="containsText" text="▼">
      <formula>NOT(ISERROR(SEARCH("▼",Z64)))</formula>
    </cfRule>
    <cfRule type="containsText" dxfId="7736" priority="3321" operator="containsText" text="▲">
      <formula>NOT(ISERROR(SEARCH("▲",Z64)))</formula>
    </cfRule>
    <cfRule type="containsText" dxfId="7735" priority="3322" operator="containsText" text="▼">
      <formula>NOT(ISERROR(SEARCH("▼",Z64)))</formula>
    </cfRule>
    <cfRule type="containsText" dxfId="7734" priority="3323" operator="containsText" text="▲">
      <formula>NOT(ISERROR(SEARCH("▲",Z64)))</formula>
    </cfRule>
    <cfRule type="containsText" dxfId="7733" priority="3324" operator="containsText" text="▼">
      <formula>NOT(ISERROR(SEARCH("▼",Z64)))</formula>
    </cfRule>
    <cfRule type="containsText" dxfId="7732" priority="3325" operator="containsText" text="▲">
      <formula>NOT(ISERROR(SEARCH("▲",Z64)))</formula>
    </cfRule>
    <cfRule type="containsText" dxfId="7731" priority="3326" operator="containsText" text="▼">
      <formula>NOT(ISERROR(SEARCH("▼",Z64)))</formula>
    </cfRule>
    <cfRule type="containsText" dxfId="7730" priority="3327" operator="containsText" text="▲">
      <formula>NOT(ISERROR(SEARCH("▲",Z64)))</formula>
    </cfRule>
    <cfRule type="containsText" dxfId="7729" priority="3328" operator="containsText" text="▼">
      <formula>NOT(ISERROR(SEARCH("▼",Z64)))</formula>
    </cfRule>
    <cfRule type="containsText" dxfId="7728" priority="3329" operator="containsText" text="▲">
      <formula>NOT(ISERROR(SEARCH("▲",Z64)))</formula>
    </cfRule>
    <cfRule type="containsText" dxfId="7727" priority="3330" operator="containsText" text="▼">
      <formula>NOT(ISERROR(SEARCH("▼",Z64)))</formula>
    </cfRule>
    <cfRule type="containsText" dxfId="7726" priority="3331" operator="containsText" text="▲">
      <formula>NOT(ISERROR(SEARCH("▲",Z64)))</formula>
    </cfRule>
  </conditionalFormatting>
  <conditionalFormatting sqref="Z65">
    <cfRule type="containsText" dxfId="7725" priority="3" operator="containsText" text="▲">
      <formula>NOT(ISERROR(SEARCH("▲",Z65)))</formula>
    </cfRule>
    <cfRule type="containsText" dxfId="7724" priority="4" operator="containsText" text="▼">
      <formula>NOT(ISERROR(SEARCH("▼",Z65)))</formula>
    </cfRule>
    <cfRule type="containsText" dxfId="7723" priority="5" operator="containsText" text="▲">
      <formula>NOT(ISERROR(SEARCH("▲",Z65)))</formula>
    </cfRule>
    <cfRule type="containsText" dxfId="7722" priority="6" operator="containsText" text="▼">
      <formula>NOT(ISERROR(SEARCH("▼",Z65)))</formula>
    </cfRule>
    <cfRule type="containsText" dxfId="7721" priority="7" operator="containsText" text="▲">
      <formula>NOT(ISERROR(SEARCH("▲",Z65)))</formula>
    </cfRule>
    <cfRule type="containsText" dxfId="7720" priority="8" operator="containsText" text="▼">
      <formula>NOT(ISERROR(SEARCH("▼",Z65)))</formula>
    </cfRule>
    <cfRule type="containsText" dxfId="7719" priority="9" operator="containsText" text="▲">
      <formula>NOT(ISERROR(SEARCH("▲",Z65)))</formula>
    </cfRule>
    <cfRule type="containsText" dxfId="7718" priority="10" operator="containsText" text="▼">
      <formula>NOT(ISERROR(SEARCH("▼",Z65)))</formula>
    </cfRule>
    <cfRule type="containsText" dxfId="7717" priority="32" operator="containsText" text="▼">
      <formula>NOT(ISERROR(SEARCH("▼",Z65)))</formula>
    </cfRule>
    <cfRule type="containsText" dxfId="7716" priority="31" operator="containsText" text="▲">
      <formula>NOT(ISERROR(SEARCH("▲",Z65)))</formula>
    </cfRule>
    <cfRule type="containsText" dxfId="7715" priority="30" operator="containsText" text="▼">
      <formula>NOT(ISERROR(SEARCH("▼",Z65)))</formula>
    </cfRule>
    <cfRule type="containsText" dxfId="7714" priority="29" operator="containsText" text="▲">
      <formula>NOT(ISERROR(SEARCH("▲",Z65)))</formula>
    </cfRule>
    <cfRule type="containsText" dxfId="7713" priority="28" operator="containsText" text="▼">
      <formula>NOT(ISERROR(SEARCH("▼",Z65)))</formula>
    </cfRule>
    <cfRule type="containsText" dxfId="7712" priority="27" operator="containsText" text="▲">
      <formula>NOT(ISERROR(SEARCH("▲",Z65)))</formula>
    </cfRule>
    <cfRule type="containsText" dxfId="7711" priority="26" operator="containsText" text="▼">
      <formula>NOT(ISERROR(SEARCH("▼",Z65)))</formula>
    </cfRule>
    <cfRule type="containsText" dxfId="7710" priority="25" operator="containsText" text="▲">
      <formula>NOT(ISERROR(SEARCH("▲",Z65)))</formula>
    </cfRule>
    <cfRule type="containsText" dxfId="7709" priority="24" operator="containsText" text="▼">
      <formula>NOT(ISERROR(SEARCH("▼",Z65)))</formula>
    </cfRule>
    <cfRule type="containsText" dxfId="7708" priority="23" operator="containsText" text="▲">
      <formula>NOT(ISERROR(SEARCH("▲",Z65)))</formula>
    </cfRule>
    <cfRule type="containsText" dxfId="7707" priority="21" operator="containsText" text="▲">
      <formula>NOT(ISERROR(SEARCH("▲",Z65)))</formula>
    </cfRule>
    <cfRule type="containsText" dxfId="7706" priority="20" operator="containsText" text="▼">
      <formula>NOT(ISERROR(SEARCH("▼",Z65)))</formula>
    </cfRule>
    <cfRule type="containsText" dxfId="7705" priority="19" operator="containsText" text="▲">
      <formula>NOT(ISERROR(SEARCH("▲",Z65)))</formula>
    </cfRule>
    <cfRule type="containsText" dxfId="7704" priority="18" operator="containsText" text="▼">
      <formula>NOT(ISERROR(SEARCH("▼",Z65)))</formula>
    </cfRule>
    <cfRule type="containsText" dxfId="7703" priority="17" operator="containsText" text="▲">
      <formula>NOT(ISERROR(SEARCH("▲",Z65)))</formula>
    </cfRule>
    <cfRule type="containsText" dxfId="7702" priority="16" operator="containsText" text="▼">
      <formula>NOT(ISERROR(SEARCH("▼",Z65)))</formula>
    </cfRule>
    <cfRule type="containsText" dxfId="7701" priority="15" operator="containsText" text="▲">
      <formula>NOT(ISERROR(SEARCH("▲",Z65)))</formula>
    </cfRule>
    <cfRule type="containsText" dxfId="7700" priority="37" operator="containsText" text="▲">
      <formula>NOT(ISERROR(SEARCH("▲",Z65)))</formula>
    </cfRule>
    <cfRule type="containsText" dxfId="7699" priority="36" operator="containsText" text="▼">
      <formula>NOT(ISERROR(SEARCH("▼",Z65)))</formula>
    </cfRule>
    <cfRule type="containsText" dxfId="7698" priority="2" operator="containsText" text="▼">
      <formula>NOT(ISERROR(SEARCH("▼",Z65)))</formula>
    </cfRule>
    <cfRule type="containsText" dxfId="7697" priority="35" operator="containsText" text="▲">
      <formula>NOT(ISERROR(SEARCH("▲",Z65)))</formula>
    </cfRule>
    <cfRule type="containsText" dxfId="7696" priority="34" operator="containsText" text="▼">
      <formula>NOT(ISERROR(SEARCH("▼",Z65)))</formula>
    </cfRule>
    <cfRule type="containsText" dxfId="7695" priority="33" operator="containsText" text="▲">
      <formula>NOT(ISERROR(SEARCH("▲",Z65)))</formula>
    </cfRule>
    <cfRule type="containsText" dxfId="7694" priority="1" operator="containsText" text="▲">
      <formula>NOT(ISERROR(SEARCH("▲",Z65)))</formula>
    </cfRule>
    <cfRule type="containsText" dxfId="7693" priority="13" operator="containsText" text="▲">
      <formula>NOT(ISERROR(SEARCH("▲",Z65)))</formula>
    </cfRule>
    <cfRule type="cellIs" dxfId="7692" priority="54" operator="greaterThan">
      <formula>0</formula>
    </cfRule>
    <cfRule type="cellIs" dxfId="7691" priority="53" operator="lessThan">
      <formula>0</formula>
    </cfRule>
    <cfRule type="containsText" dxfId="7690" priority="52" operator="containsText" text="▼">
      <formula>NOT(ISERROR(SEARCH("▼",Z65)))</formula>
    </cfRule>
    <cfRule type="containsText" dxfId="7689" priority="14" operator="containsText" text="▼">
      <formula>NOT(ISERROR(SEARCH("▼",Z65)))</formula>
    </cfRule>
    <cfRule type="containsText" dxfId="7688" priority="12" operator="containsText" text="▼">
      <formula>NOT(ISERROR(SEARCH("▼",Z65)))</formula>
    </cfRule>
    <cfRule type="containsText" dxfId="7687" priority="51" operator="containsText" text="▲">
      <formula>NOT(ISERROR(SEARCH("▲",Z65)))</formula>
    </cfRule>
    <cfRule type="containsText" dxfId="7686" priority="22" operator="containsText" text="▼">
      <formula>NOT(ISERROR(SEARCH("▼",Z65)))</formula>
    </cfRule>
    <cfRule type="containsText" dxfId="7685" priority="50" operator="containsText" text="▽">
      <formula>NOT(ISERROR(SEARCH("▽",Z65)))</formula>
    </cfRule>
    <cfRule type="containsText" dxfId="7684" priority="11" operator="containsText" text="▲">
      <formula>NOT(ISERROR(SEARCH("▲",Z65)))</formula>
    </cfRule>
    <cfRule type="containsText" dxfId="7683" priority="49" operator="containsText" text="△">
      <formula>NOT(ISERROR(SEARCH("△",Z65)))</formula>
    </cfRule>
    <cfRule type="containsText" dxfId="7682" priority="48" operator="containsText" text="▼">
      <formula>NOT(ISERROR(SEARCH("▼",Z65)))</formula>
    </cfRule>
    <cfRule type="containsText" dxfId="7681" priority="47" operator="containsText" text="▲">
      <formula>NOT(ISERROR(SEARCH("▲",Z65)))</formula>
    </cfRule>
    <cfRule type="containsText" dxfId="7680" priority="46" operator="containsText" text="▼">
      <formula>NOT(ISERROR(SEARCH("▼",Z65)))</formula>
    </cfRule>
    <cfRule type="containsText" dxfId="7679" priority="45" operator="containsText" text="▲">
      <formula>NOT(ISERROR(SEARCH("▲",Z65)))</formula>
    </cfRule>
    <cfRule type="containsText" dxfId="7678" priority="44" operator="containsText" text="▼">
      <formula>NOT(ISERROR(SEARCH("▼",Z65)))</formula>
    </cfRule>
    <cfRule type="containsText" dxfId="7677" priority="43" operator="containsText" text="▲">
      <formula>NOT(ISERROR(SEARCH("▲",Z65)))</formula>
    </cfRule>
    <cfRule type="containsText" dxfId="7676" priority="42" operator="containsText" text="▼">
      <formula>NOT(ISERROR(SEARCH("▼",Z65)))</formula>
    </cfRule>
    <cfRule type="containsText" dxfId="7675" priority="41" operator="containsText" text="▲">
      <formula>NOT(ISERROR(SEARCH("▲",Z65)))</formula>
    </cfRule>
    <cfRule type="containsText" dxfId="7674" priority="40" operator="containsText" text="▼">
      <formula>NOT(ISERROR(SEARCH("▼",Z65)))</formula>
    </cfRule>
    <cfRule type="containsText" dxfId="7673" priority="39" operator="containsText" text="▲">
      <formula>NOT(ISERROR(SEARCH("▲",Z65)))</formula>
    </cfRule>
    <cfRule type="containsText" dxfId="7672" priority="38" operator="containsText" text="▼">
      <formula>NOT(ISERROR(SEARCH("▼",Z65)))</formula>
    </cfRule>
  </conditionalFormatting>
  <conditionalFormatting sqref="Z69:Z86">
    <cfRule type="containsText" dxfId="7671" priority="3311" operator="containsText" text="▲">
      <formula>NOT(ISERROR(SEARCH("▲",Z69)))</formula>
    </cfRule>
    <cfRule type="cellIs" dxfId="7670" priority="3313" operator="lessThan">
      <formula>0</formula>
    </cfRule>
    <cfRule type="cellIs" dxfId="7669" priority="3314" operator="greaterThan">
      <formula>0</formula>
    </cfRule>
    <cfRule type="containsText" dxfId="7668" priority="3312" operator="containsText" text="▼">
      <formula>NOT(ISERROR(SEARCH("▼",Z69)))</formula>
    </cfRule>
  </conditionalFormatting>
  <conditionalFormatting sqref="Z76:Z103 Z105">
    <cfRule type="containsText" dxfId="7667" priority="1871" operator="containsText" text="▲">
      <formula>NOT(ISERROR(SEARCH("▲",Z76)))</formula>
    </cfRule>
    <cfRule type="containsText" dxfId="7666" priority="1872" operator="containsText" text="▼">
      <formula>NOT(ISERROR(SEARCH("▼",Z76)))</formula>
    </cfRule>
  </conditionalFormatting>
  <conditionalFormatting sqref="Z87:Z88">
    <cfRule type="containsText" dxfId="7665" priority="1483" operator="containsText" text="▲">
      <formula>NOT(ISERROR(SEARCH("▲",Z87)))</formula>
    </cfRule>
    <cfRule type="containsText" dxfId="7664" priority="1484" operator="containsText" text="▼">
      <formula>NOT(ISERROR(SEARCH("▼",Z87)))</formula>
    </cfRule>
  </conditionalFormatting>
  <conditionalFormatting sqref="Z87:Z103 Z105">
    <cfRule type="cellIs" dxfId="7663" priority="1873" operator="lessThan">
      <formula>0</formula>
    </cfRule>
    <cfRule type="cellIs" dxfId="7662" priority="1874" operator="greaterThan">
      <formula>0</formula>
    </cfRule>
  </conditionalFormatting>
  <conditionalFormatting sqref="Z89:Z90">
    <cfRule type="containsText" dxfId="7661" priority="1819" operator="containsText" text="▲">
      <formula>NOT(ISERROR(SEARCH("▲",Z89)))</formula>
    </cfRule>
    <cfRule type="containsText" dxfId="7660" priority="1820" operator="containsText" text="▼">
      <formula>NOT(ISERROR(SEARCH("▼",Z89)))</formula>
    </cfRule>
  </conditionalFormatting>
  <conditionalFormatting sqref="Z90">
    <cfRule type="containsText" dxfId="7659" priority="1781" operator="containsText" text="▲">
      <formula>NOT(ISERROR(SEARCH("▲",Z90)))</formula>
    </cfRule>
    <cfRule type="containsText" dxfId="7658" priority="1780" operator="containsText" text="▼">
      <formula>NOT(ISERROR(SEARCH("▼",Z90)))</formula>
    </cfRule>
    <cfRule type="containsText" dxfId="7657" priority="1779" operator="containsText" text="▲">
      <formula>NOT(ISERROR(SEARCH("▲",Z90)))</formula>
    </cfRule>
    <cfRule type="containsText" dxfId="7656" priority="1778" operator="containsText" text="▼">
      <formula>NOT(ISERROR(SEARCH("▼",Z90)))</formula>
    </cfRule>
    <cfRule type="containsText" dxfId="7655" priority="1777" operator="containsText" text="▲">
      <formula>NOT(ISERROR(SEARCH("▲",Z90)))</formula>
    </cfRule>
    <cfRule type="containsText" dxfId="7654" priority="1776" operator="containsText" text="▼">
      <formula>NOT(ISERROR(SEARCH("▼",Z90)))</formula>
    </cfRule>
    <cfRule type="containsText" dxfId="7653" priority="1821" operator="containsText" text="△">
      <formula>NOT(ISERROR(SEARCH("△",Z90)))</formula>
    </cfRule>
    <cfRule type="containsText" dxfId="7652" priority="1822" operator="containsText" text="▽">
      <formula>NOT(ISERROR(SEARCH("▽",Z90)))</formula>
    </cfRule>
    <cfRule type="containsText" dxfId="7651" priority="1775" operator="containsText" text="▲">
      <formula>NOT(ISERROR(SEARCH("▲",Z90)))</formula>
    </cfRule>
    <cfRule type="containsText" dxfId="7650" priority="1808" operator="containsText" text="▼">
      <formula>NOT(ISERROR(SEARCH("▼",Z90)))</formula>
    </cfRule>
    <cfRule type="containsText" dxfId="7649" priority="1809" operator="containsText" text="▲">
      <formula>NOT(ISERROR(SEARCH("▲",Z90)))</formula>
    </cfRule>
    <cfRule type="containsText" dxfId="7648" priority="1810" operator="containsText" text="▼">
      <formula>NOT(ISERROR(SEARCH("▼",Z90)))</formula>
    </cfRule>
    <cfRule type="containsText" dxfId="7647" priority="1811" operator="containsText" text="▲">
      <formula>NOT(ISERROR(SEARCH("▲",Z90)))</formula>
    </cfRule>
    <cfRule type="containsText" dxfId="7646" priority="1812" operator="containsText" text="▼">
      <formula>NOT(ISERROR(SEARCH("▼",Z90)))</formula>
    </cfRule>
    <cfRule type="containsText" dxfId="7645" priority="1813" operator="containsText" text="▲">
      <formula>NOT(ISERROR(SEARCH("▲",Z90)))</formula>
    </cfRule>
    <cfRule type="containsText" dxfId="7644" priority="1814" operator="containsText" text="▼">
      <formula>NOT(ISERROR(SEARCH("▼",Z90)))</formula>
    </cfRule>
    <cfRule type="containsText" dxfId="7643" priority="1815" operator="containsText" text="▲">
      <formula>NOT(ISERROR(SEARCH("▲",Z90)))</formula>
    </cfRule>
    <cfRule type="containsText" dxfId="7642" priority="1816" operator="containsText" text="▼">
      <formula>NOT(ISERROR(SEARCH("▼",Z90)))</formula>
    </cfRule>
    <cfRule type="containsText" dxfId="7641" priority="1801" operator="containsText" text="▲">
      <formula>NOT(ISERROR(SEARCH("▲",Z90)))</formula>
    </cfRule>
    <cfRule type="containsText" dxfId="7640" priority="1783" operator="containsText" text="▲">
      <formula>NOT(ISERROR(SEARCH("▲",Z90)))</formula>
    </cfRule>
    <cfRule type="containsText" dxfId="7639" priority="1817" operator="containsText" text="▲">
      <formula>NOT(ISERROR(SEARCH("▲",Z90)))</formula>
    </cfRule>
    <cfRule type="containsText" dxfId="7638" priority="1807" operator="containsText" text="▲">
      <formula>NOT(ISERROR(SEARCH("▲",Z90)))</formula>
    </cfRule>
    <cfRule type="containsText" dxfId="7637" priority="1806" operator="containsText" text="▼">
      <formula>NOT(ISERROR(SEARCH("▼",Z90)))</formula>
    </cfRule>
    <cfRule type="containsText" dxfId="7636" priority="1805" operator="containsText" text="▲">
      <formula>NOT(ISERROR(SEARCH("▲",Z90)))</formula>
    </cfRule>
    <cfRule type="containsText" dxfId="7635" priority="1804" operator="containsText" text="▼">
      <formula>NOT(ISERROR(SEARCH("▼",Z90)))</formula>
    </cfRule>
    <cfRule type="containsText" dxfId="7634" priority="1803" operator="containsText" text="▲">
      <formula>NOT(ISERROR(SEARCH("▲",Z90)))</formula>
    </cfRule>
    <cfRule type="containsText" dxfId="7633" priority="1802" operator="containsText" text="▼">
      <formula>NOT(ISERROR(SEARCH("▼",Z90)))</formula>
    </cfRule>
    <cfRule type="containsText" dxfId="7632" priority="1818" operator="containsText" text="▼">
      <formula>NOT(ISERROR(SEARCH("▼",Z90)))</formula>
    </cfRule>
    <cfRule type="containsText" dxfId="7631" priority="1800" operator="containsText" text="▼">
      <formula>NOT(ISERROR(SEARCH("▼",Z90)))</formula>
    </cfRule>
    <cfRule type="containsText" dxfId="7630" priority="1799" operator="containsText" text="▲">
      <formula>NOT(ISERROR(SEARCH("▲",Z90)))</formula>
    </cfRule>
    <cfRule type="containsText" dxfId="7629" priority="1798" operator="containsText" text="▼">
      <formula>NOT(ISERROR(SEARCH("▼",Z90)))</formula>
    </cfRule>
    <cfRule type="containsText" dxfId="7628" priority="1797" operator="containsText" text="▲">
      <formula>NOT(ISERROR(SEARCH("▲",Z90)))</formula>
    </cfRule>
    <cfRule type="containsText" dxfId="7627" priority="1796" operator="containsText" text="▼">
      <formula>NOT(ISERROR(SEARCH("▼",Z90)))</formula>
    </cfRule>
    <cfRule type="containsText" dxfId="7626" priority="1795" operator="containsText" text="▲">
      <formula>NOT(ISERROR(SEARCH("▲",Z90)))</formula>
    </cfRule>
    <cfRule type="containsText" dxfId="7625" priority="1794" operator="containsText" text="▼">
      <formula>NOT(ISERROR(SEARCH("▼",Z90)))</formula>
    </cfRule>
    <cfRule type="containsText" dxfId="7624" priority="1793" operator="containsText" text="▲">
      <formula>NOT(ISERROR(SEARCH("▲",Z90)))</formula>
    </cfRule>
    <cfRule type="containsText" dxfId="7623" priority="1792" operator="containsText" text="▼">
      <formula>NOT(ISERROR(SEARCH("▼",Z90)))</formula>
    </cfRule>
    <cfRule type="containsText" dxfId="7622" priority="1791" operator="containsText" text="▲">
      <formula>NOT(ISERROR(SEARCH("▲",Z90)))</formula>
    </cfRule>
    <cfRule type="containsText" dxfId="7621" priority="1790" operator="containsText" text="▼">
      <formula>NOT(ISERROR(SEARCH("▼",Z90)))</formula>
    </cfRule>
    <cfRule type="containsText" dxfId="7620" priority="1789" operator="containsText" text="▲">
      <formula>NOT(ISERROR(SEARCH("▲",Z90)))</formula>
    </cfRule>
    <cfRule type="containsText" dxfId="7619" priority="1788" operator="containsText" text="▼">
      <formula>NOT(ISERROR(SEARCH("▼",Z90)))</formula>
    </cfRule>
    <cfRule type="containsText" dxfId="7618" priority="1784" operator="containsText" text="▼">
      <formula>NOT(ISERROR(SEARCH("▼",Z90)))</formula>
    </cfRule>
    <cfRule type="containsText" dxfId="7617" priority="1787" operator="containsText" text="▲">
      <formula>NOT(ISERROR(SEARCH("▲",Z90)))</formula>
    </cfRule>
    <cfRule type="containsText" dxfId="7616" priority="1786" operator="containsText" text="▼">
      <formula>NOT(ISERROR(SEARCH("▼",Z90)))</formula>
    </cfRule>
    <cfRule type="containsText" dxfId="7615" priority="1785" operator="containsText" text="▲">
      <formula>NOT(ISERROR(SEARCH("▲",Z90)))</formula>
    </cfRule>
    <cfRule type="containsText" dxfId="7614" priority="1782" operator="containsText" text="▼">
      <formula>NOT(ISERROR(SEARCH("▼",Z90)))</formula>
    </cfRule>
  </conditionalFormatting>
  <conditionalFormatting sqref="Z90:Z94">
    <cfRule type="containsText" dxfId="7613" priority="1482" operator="containsText" text="▼">
      <formula>NOT(ISERROR(SEARCH("▼",Z90)))</formula>
    </cfRule>
    <cfRule type="containsText" dxfId="7612" priority="1481" operator="containsText" text="▲">
      <formula>NOT(ISERROR(SEARCH("▲",Z90)))</formula>
    </cfRule>
  </conditionalFormatting>
  <conditionalFormatting sqref="Z92">
    <cfRule type="containsText" dxfId="7611" priority="1715" operator="containsText" text="▲">
      <formula>NOT(ISERROR(SEARCH("▲",Z92)))</formula>
    </cfRule>
    <cfRule type="containsText" dxfId="7610" priority="1720" operator="containsText" text="▼">
      <formula>NOT(ISERROR(SEARCH("▼",Z92)))</formula>
    </cfRule>
    <cfRule type="containsText" dxfId="7609" priority="1702" operator="containsText" text="▼">
      <formula>NOT(ISERROR(SEARCH("▼",Z92)))</formula>
    </cfRule>
    <cfRule type="containsText" dxfId="7608" priority="1703" operator="containsText" text="▲">
      <formula>NOT(ISERROR(SEARCH("▲",Z92)))</formula>
    </cfRule>
    <cfRule type="containsText" dxfId="7607" priority="1704" operator="containsText" text="▼">
      <formula>NOT(ISERROR(SEARCH("▼",Z92)))</formula>
    </cfRule>
    <cfRule type="containsText" dxfId="7606" priority="1705" operator="containsText" text="▲">
      <formula>NOT(ISERROR(SEARCH("▲",Z92)))</formula>
    </cfRule>
    <cfRule type="containsText" dxfId="7605" priority="1706" operator="containsText" text="▼">
      <formula>NOT(ISERROR(SEARCH("▼",Z92)))</formula>
    </cfRule>
    <cfRule type="containsText" dxfId="7604" priority="1707" operator="containsText" text="▲">
      <formula>NOT(ISERROR(SEARCH("▲",Z92)))</formula>
    </cfRule>
    <cfRule type="containsText" dxfId="7603" priority="1708" operator="containsText" text="▼">
      <formula>NOT(ISERROR(SEARCH("▼",Z92)))</formula>
    </cfRule>
    <cfRule type="containsText" dxfId="7602" priority="1709" operator="containsText" text="▲">
      <formula>NOT(ISERROR(SEARCH("▲",Z92)))</formula>
    </cfRule>
    <cfRule type="containsText" dxfId="7601" priority="1710" operator="containsText" text="▼">
      <formula>NOT(ISERROR(SEARCH("▼",Z92)))</formula>
    </cfRule>
    <cfRule type="containsText" dxfId="7600" priority="1711" operator="containsText" text="▲">
      <formula>NOT(ISERROR(SEARCH("▲",Z92)))</formula>
    </cfRule>
    <cfRule type="containsText" dxfId="7599" priority="1679" operator="containsText" text="▲">
      <formula>NOT(ISERROR(SEARCH("▲",Z92)))</formula>
    </cfRule>
    <cfRule type="containsText" dxfId="7598" priority="1712" operator="containsText" text="▼">
      <formula>NOT(ISERROR(SEARCH("▼",Z92)))</formula>
    </cfRule>
    <cfRule type="containsText" dxfId="7597" priority="1713" operator="containsText" text="▲">
      <formula>NOT(ISERROR(SEARCH("▲",Z92)))</formula>
    </cfRule>
    <cfRule type="containsText" dxfId="7596" priority="1683" operator="containsText" text="▲">
      <formula>NOT(ISERROR(SEARCH("▲",Z92)))</formula>
    </cfRule>
    <cfRule type="containsText" dxfId="7595" priority="1714" operator="containsText" text="▼">
      <formula>NOT(ISERROR(SEARCH("▼",Z92)))</formula>
    </cfRule>
    <cfRule type="containsText" dxfId="7594" priority="1680" operator="containsText" text="▼">
      <formula>NOT(ISERROR(SEARCH("▼",Z92)))</formula>
    </cfRule>
    <cfRule type="containsText" dxfId="7593" priority="1681" operator="containsText" text="▲">
      <formula>NOT(ISERROR(SEARCH("▲",Z92)))</formula>
    </cfRule>
    <cfRule type="containsText" dxfId="7592" priority="1682" operator="containsText" text="▼">
      <formula>NOT(ISERROR(SEARCH("▼",Z92)))</formula>
    </cfRule>
    <cfRule type="containsText" dxfId="7591" priority="1684" operator="containsText" text="▼">
      <formula>NOT(ISERROR(SEARCH("▼",Z92)))</formula>
    </cfRule>
    <cfRule type="containsText" dxfId="7590" priority="1685" operator="containsText" text="▲">
      <formula>NOT(ISERROR(SEARCH("▲",Z92)))</formula>
    </cfRule>
    <cfRule type="containsText" dxfId="7589" priority="1686" operator="containsText" text="▼">
      <formula>NOT(ISERROR(SEARCH("▼",Z92)))</formula>
    </cfRule>
    <cfRule type="containsText" dxfId="7588" priority="1687" operator="containsText" text="▲">
      <formula>NOT(ISERROR(SEARCH("▲",Z92)))</formula>
    </cfRule>
    <cfRule type="containsText" dxfId="7587" priority="1688" operator="containsText" text="▼">
      <formula>NOT(ISERROR(SEARCH("▼",Z92)))</formula>
    </cfRule>
    <cfRule type="containsText" dxfId="7586" priority="1690" operator="containsText" text="▼">
      <formula>NOT(ISERROR(SEARCH("▼",Z92)))</formula>
    </cfRule>
    <cfRule type="containsText" dxfId="7585" priority="1691" operator="containsText" text="▲">
      <formula>NOT(ISERROR(SEARCH("▲",Z92)))</formula>
    </cfRule>
    <cfRule type="containsText" dxfId="7584" priority="1692" operator="containsText" text="▼">
      <formula>NOT(ISERROR(SEARCH("▼",Z92)))</formula>
    </cfRule>
    <cfRule type="containsText" dxfId="7583" priority="1693" operator="containsText" text="▲">
      <formula>NOT(ISERROR(SEARCH("▲",Z92)))</formula>
    </cfRule>
    <cfRule type="containsText" dxfId="7582" priority="1694" operator="containsText" text="▼">
      <formula>NOT(ISERROR(SEARCH("▼",Z92)))</formula>
    </cfRule>
    <cfRule type="containsText" dxfId="7581" priority="1695" operator="containsText" text="▲">
      <formula>NOT(ISERROR(SEARCH("▲",Z92)))</formula>
    </cfRule>
    <cfRule type="containsText" dxfId="7580" priority="1696" operator="containsText" text="▼">
      <formula>NOT(ISERROR(SEARCH("▼",Z92)))</formula>
    </cfRule>
    <cfRule type="containsText" dxfId="7579" priority="1697" operator="containsText" text="▲">
      <formula>NOT(ISERROR(SEARCH("▲",Z92)))</formula>
    </cfRule>
    <cfRule type="containsText" dxfId="7578" priority="1698" operator="containsText" text="▼">
      <formula>NOT(ISERROR(SEARCH("▼",Z92)))</formula>
    </cfRule>
    <cfRule type="containsText" dxfId="7577" priority="1699" operator="containsText" text="▲">
      <formula>NOT(ISERROR(SEARCH("▲",Z92)))</formula>
    </cfRule>
    <cfRule type="containsText" dxfId="7576" priority="1700" operator="containsText" text="▼">
      <formula>NOT(ISERROR(SEARCH("▼",Z92)))</formula>
    </cfRule>
    <cfRule type="containsText" dxfId="7575" priority="1701" operator="containsText" text="▲">
      <formula>NOT(ISERROR(SEARCH("▲",Z92)))</formula>
    </cfRule>
    <cfRule type="containsText" dxfId="7574" priority="1716" operator="containsText" text="▼">
      <formula>NOT(ISERROR(SEARCH("▼",Z92)))</formula>
    </cfRule>
    <cfRule type="containsText" dxfId="7573" priority="1726" operator="containsText" text="▽">
      <formula>NOT(ISERROR(SEARCH("▽",Z92)))</formula>
    </cfRule>
    <cfRule type="containsText" dxfId="7572" priority="1725" operator="containsText" text="△">
      <formula>NOT(ISERROR(SEARCH("△",Z92)))</formula>
    </cfRule>
    <cfRule type="containsText" dxfId="7571" priority="1724" operator="containsText" text="▼">
      <formula>NOT(ISERROR(SEARCH("▼",Z92)))</formula>
    </cfRule>
    <cfRule type="containsText" dxfId="7570" priority="1723" operator="containsText" text="▲">
      <formula>NOT(ISERROR(SEARCH("▲",Z92)))</formula>
    </cfRule>
    <cfRule type="containsText" dxfId="7569" priority="1722" operator="containsText" text="▼">
      <formula>NOT(ISERROR(SEARCH("▼",Z92)))</formula>
    </cfRule>
    <cfRule type="containsText" dxfId="7568" priority="1721" operator="containsText" text="▲">
      <formula>NOT(ISERROR(SEARCH("▲",Z92)))</formula>
    </cfRule>
    <cfRule type="containsText" dxfId="7567" priority="1719" operator="containsText" text="▲">
      <formula>NOT(ISERROR(SEARCH("▲",Z92)))</formula>
    </cfRule>
    <cfRule type="containsText" dxfId="7566" priority="1718" operator="containsText" text="▼">
      <formula>NOT(ISERROR(SEARCH("▼",Z92)))</formula>
    </cfRule>
    <cfRule type="containsText" dxfId="7565" priority="1717" operator="containsText" text="▲">
      <formula>NOT(ISERROR(SEARCH("▲",Z92)))</formula>
    </cfRule>
    <cfRule type="containsText" dxfId="7564" priority="1689" operator="containsText" text="▲">
      <formula>NOT(ISERROR(SEARCH("▲",Z92)))</formula>
    </cfRule>
  </conditionalFormatting>
  <conditionalFormatting sqref="Z94">
    <cfRule type="containsText" dxfId="7563" priority="1768" operator="containsText" text="▼">
      <formula>NOT(ISERROR(SEARCH("▼",Z94)))</formula>
    </cfRule>
    <cfRule type="containsText" dxfId="7562" priority="1767" operator="containsText" text="▲">
      <formula>NOT(ISERROR(SEARCH("▲",Z94)))</formula>
    </cfRule>
    <cfRule type="containsText" dxfId="7561" priority="1766" operator="containsText" text="▼">
      <formula>NOT(ISERROR(SEARCH("▼",Z94)))</formula>
    </cfRule>
    <cfRule type="containsText" dxfId="7560" priority="1764" operator="containsText" text="▼">
      <formula>NOT(ISERROR(SEARCH("▼",Z94)))</formula>
    </cfRule>
    <cfRule type="containsText" dxfId="7559" priority="1763" operator="containsText" text="▲">
      <formula>NOT(ISERROR(SEARCH("▲",Z94)))</formula>
    </cfRule>
    <cfRule type="containsText" dxfId="7558" priority="1762" operator="containsText" text="▼">
      <formula>NOT(ISERROR(SEARCH("▼",Z94)))</formula>
    </cfRule>
    <cfRule type="containsText" dxfId="7557" priority="1761" operator="containsText" text="▲">
      <formula>NOT(ISERROR(SEARCH("▲",Z94)))</formula>
    </cfRule>
    <cfRule type="containsText" dxfId="7556" priority="1760" operator="containsText" text="▼">
      <formula>NOT(ISERROR(SEARCH("▼",Z94)))</formula>
    </cfRule>
    <cfRule type="containsText" dxfId="7555" priority="1759" operator="containsText" text="▲">
      <formula>NOT(ISERROR(SEARCH("▲",Z94)))</formula>
    </cfRule>
    <cfRule type="containsText" dxfId="7554" priority="1758" operator="containsText" text="▼">
      <formula>NOT(ISERROR(SEARCH("▼",Z94)))</formula>
    </cfRule>
    <cfRule type="containsText" dxfId="7553" priority="1757" operator="containsText" text="▲">
      <formula>NOT(ISERROR(SEARCH("▲",Z94)))</formula>
    </cfRule>
    <cfRule type="containsText" dxfId="7552" priority="1756" operator="containsText" text="▼">
      <formula>NOT(ISERROR(SEARCH("▼",Z94)))</formula>
    </cfRule>
    <cfRule type="containsText" dxfId="7551" priority="1754" operator="containsText" text="▼">
      <formula>NOT(ISERROR(SEARCH("▼",Z94)))</formula>
    </cfRule>
    <cfRule type="containsText" dxfId="7550" priority="1753" operator="containsText" text="▲">
      <formula>NOT(ISERROR(SEARCH("▲",Z94)))</formula>
    </cfRule>
    <cfRule type="containsText" dxfId="7549" priority="1752" operator="containsText" text="▼">
      <formula>NOT(ISERROR(SEARCH("▼",Z94)))</formula>
    </cfRule>
    <cfRule type="containsText" dxfId="7548" priority="1751" operator="containsText" text="▲">
      <formula>NOT(ISERROR(SEARCH("▲",Z94)))</formula>
    </cfRule>
    <cfRule type="containsText" dxfId="7547" priority="1750" operator="containsText" text="▼">
      <formula>NOT(ISERROR(SEARCH("▼",Z94)))</formula>
    </cfRule>
    <cfRule type="containsText" dxfId="7546" priority="1748" operator="containsText" text="▼">
      <formula>NOT(ISERROR(SEARCH("▼",Z94)))</formula>
    </cfRule>
    <cfRule type="containsText" dxfId="7545" priority="1747" operator="containsText" text="▲">
      <formula>NOT(ISERROR(SEARCH("▲",Z94)))</formula>
    </cfRule>
    <cfRule type="containsText" dxfId="7544" priority="1746" operator="containsText" text="▼">
      <formula>NOT(ISERROR(SEARCH("▼",Z94)))</formula>
    </cfRule>
    <cfRule type="containsText" dxfId="7543" priority="1745" operator="containsText" text="▲">
      <formula>NOT(ISERROR(SEARCH("▲",Z94)))</formula>
    </cfRule>
    <cfRule type="containsText" dxfId="7542" priority="1744" operator="containsText" text="▼">
      <formula>NOT(ISERROR(SEARCH("▼",Z94)))</formula>
    </cfRule>
    <cfRule type="containsText" dxfId="7541" priority="1743" operator="containsText" text="▲">
      <formula>NOT(ISERROR(SEARCH("▲",Z94)))</formula>
    </cfRule>
    <cfRule type="containsText" dxfId="7540" priority="1742" operator="containsText" text="▼">
      <formula>NOT(ISERROR(SEARCH("▼",Z94)))</formula>
    </cfRule>
    <cfRule type="containsText" dxfId="7539" priority="1741" operator="containsText" text="▲">
      <formula>NOT(ISERROR(SEARCH("▲",Z94)))</formula>
    </cfRule>
    <cfRule type="containsText" dxfId="7538" priority="1740" operator="containsText" text="▼">
      <formula>NOT(ISERROR(SEARCH("▼",Z94)))</formula>
    </cfRule>
    <cfRule type="containsText" dxfId="7537" priority="1739" operator="containsText" text="▲">
      <formula>NOT(ISERROR(SEARCH("▲",Z94)))</formula>
    </cfRule>
    <cfRule type="containsText" dxfId="7536" priority="1738" operator="containsText" text="▼">
      <formula>NOT(ISERROR(SEARCH("▼",Z94)))</formula>
    </cfRule>
    <cfRule type="containsText" dxfId="7535" priority="1737" operator="containsText" text="▲">
      <formula>NOT(ISERROR(SEARCH("▲",Z94)))</formula>
    </cfRule>
    <cfRule type="containsText" dxfId="7534" priority="1736" operator="containsText" text="▼">
      <formula>NOT(ISERROR(SEARCH("▼",Z94)))</formula>
    </cfRule>
    <cfRule type="containsText" dxfId="7533" priority="1735" operator="containsText" text="▲">
      <formula>NOT(ISERROR(SEARCH("▲",Z94)))</formula>
    </cfRule>
    <cfRule type="containsText" dxfId="7532" priority="1734" operator="containsText" text="▼">
      <formula>NOT(ISERROR(SEARCH("▼",Z94)))</formula>
    </cfRule>
    <cfRule type="containsText" dxfId="7531" priority="1733" operator="containsText" text="▲">
      <formula>NOT(ISERROR(SEARCH("▲",Z94)))</formula>
    </cfRule>
    <cfRule type="containsText" dxfId="7530" priority="1732" operator="containsText" text="▼">
      <formula>NOT(ISERROR(SEARCH("▼",Z94)))</formula>
    </cfRule>
    <cfRule type="containsText" dxfId="7529" priority="1731" operator="containsText" text="▲">
      <formula>NOT(ISERROR(SEARCH("▲",Z94)))</formula>
    </cfRule>
    <cfRule type="containsText" dxfId="7528" priority="1730" operator="containsText" text="▼">
      <formula>NOT(ISERROR(SEARCH("▼",Z94)))</formula>
    </cfRule>
    <cfRule type="containsText" dxfId="7527" priority="1770" operator="containsText" text="▼">
      <formula>NOT(ISERROR(SEARCH("▼",Z94)))</formula>
    </cfRule>
    <cfRule type="containsText" dxfId="7526" priority="1769" operator="containsText" text="▲">
      <formula>NOT(ISERROR(SEARCH("▲",Z94)))</formula>
    </cfRule>
    <cfRule type="containsText" dxfId="7525" priority="1727" operator="containsText" text="▲">
      <formula>NOT(ISERROR(SEARCH("▲",Z94)))</formula>
    </cfRule>
    <cfRule type="containsText" dxfId="7524" priority="1728" operator="containsText" text="▼">
      <formula>NOT(ISERROR(SEARCH("▼",Z94)))</formula>
    </cfRule>
    <cfRule type="containsText" dxfId="7523" priority="1749" operator="containsText" text="▲">
      <formula>NOT(ISERROR(SEARCH("▲",Z94)))</formula>
    </cfRule>
    <cfRule type="containsText" dxfId="7522" priority="1765" operator="containsText" text="▲">
      <formula>NOT(ISERROR(SEARCH("▲",Z94)))</formula>
    </cfRule>
    <cfRule type="containsText" dxfId="7521" priority="1774" operator="containsText" text="▽">
      <formula>NOT(ISERROR(SEARCH("▽",Z94)))</formula>
    </cfRule>
    <cfRule type="containsText" dxfId="7520" priority="1729" operator="containsText" text="▲">
      <formula>NOT(ISERROR(SEARCH("▲",Z94)))</formula>
    </cfRule>
    <cfRule type="containsText" dxfId="7519" priority="1773" operator="containsText" text="△">
      <formula>NOT(ISERROR(SEARCH("△",Z94)))</formula>
    </cfRule>
    <cfRule type="containsText" dxfId="7518" priority="1755" operator="containsText" text="▲">
      <formula>NOT(ISERROR(SEARCH("▲",Z94)))</formula>
    </cfRule>
  </conditionalFormatting>
  <conditionalFormatting sqref="Z94:Z95">
    <cfRule type="containsText" dxfId="7517" priority="1772" operator="containsText" text="▼">
      <formula>NOT(ISERROR(SEARCH("▼",Z94)))</formula>
    </cfRule>
    <cfRule type="containsText" dxfId="7516" priority="1771" operator="containsText" text="▲">
      <formula>NOT(ISERROR(SEARCH("▲",Z94)))</formula>
    </cfRule>
  </conditionalFormatting>
  <conditionalFormatting sqref="Z95">
    <cfRule type="containsText" dxfId="7515" priority="1834" operator="containsText" text="▼">
      <formula>NOT(ISERROR(SEARCH("▼",Z95)))</formula>
    </cfRule>
    <cfRule type="containsText" dxfId="7514" priority="1869" operator="containsText" text="△">
      <formula>NOT(ISERROR(SEARCH("△",Z95)))</formula>
    </cfRule>
    <cfRule type="containsText" dxfId="7513" priority="1848" operator="containsText" text="▼">
      <formula>NOT(ISERROR(SEARCH("▼",Z95)))</formula>
    </cfRule>
    <cfRule type="containsText" dxfId="7512" priority="1847" operator="containsText" text="▲">
      <formula>NOT(ISERROR(SEARCH("▲",Z95)))</formula>
    </cfRule>
    <cfRule type="containsText" dxfId="7511" priority="1846" operator="containsText" text="▼">
      <formula>NOT(ISERROR(SEARCH("▼",Z95)))</formula>
    </cfRule>
    <cfRule type="containsText" dxfId="7510" priority="1845" operator="containsText" text="▲">
      <formula>NOT(ISERROR(SEARCH("▲",Z95)))</formula>
    </cfRule>
    <cfRule type="containsText" dxfId="7509" priority="1844" operator="containsText" text="▼">
      <formula>NOT(ISERROR(SEARCH("▼",Z95)))</formula>
    </cfRule>
    <cfRule type="containsText" dxfId="7508" priority="1843" operator="containsText" text="▲">
      <formula>NOT(ISERROR(SEARCH("▲",Z95)))</formula>
    </cfRule>
    <cfRule type="containsText" dxfId="7507" priority="1842" operator="containsText" text="▼">
      <formula>NOT(ISERROR(SEARCH("▼",Z95)))</formula>
    </cfRule>
    <cfRule type="containsText" dxfId="7506" priority="1841" operator="containsText" text="▲">
      <formula>NOT(ISERROR(SEARCH("▲",Z95)))</formula>
    </cfRule>
    <cfRule type="containsText" dxfId="7505" priority="1840" operator="containsText" text="▼">
      <formula>NOT(ISERROR(SEARCH("▼",Z95)))</formula>
    </cfRule>
    <cfRule type="containsText" dxfId="7504" priority="1839" operator="containsText" text="▲">
      <formula>NOT(ISERROR(SEARCH("▲",Z95)))</formula>
    </cfRule>
    <cfRule type="containsText" dxfId="7503" priority="1838" operator="containsText" text="▼">
      <formula>NOT(ISERROR(SEARCH("▼",Z95)))</formula>
    </cfRule>
    <cfRule type="containsText" dxfId="7502" priority="1837" operator="containsText" text="▲">
      <formula>NOT(ISERROR(SEARCH("▲",Z95)))</formula>
    </cfRule>
    <cfRule type="containsText" dxfId="7501" priority="1870" operator="containsText" text="▽">
      <formula>NOT(ISERROR(SEARCH("▽",Z95)))</formula>
    </cfRule>
    <cfRule type="containsText" dxfId="7500" priority="1868" operator="containsText" text="▼">
      <formula>NOT(ISERROR(SEARCH("▼",Z95)))</formula>
    </cfRule>
    <cfRule type="containsText" dxfId="7499" priority="1867" operator="containsText" text="▲">
      <formula>NOT(ISERROR(SEARCH("▲",Z95)))</formula>
    </cfRule>
    <cfRule type="containsText" dxfId="7498" priority="1866" operator="containsText" text="▼">
      <formula>NOT(ISERROR(SEARCH("▼",Z95)))</formula>
    </cfRule>
    <cfRule type="containsText" dxfId="7497" priority="1865" operator="containsText" text="▲">
      <formula>NOT(ISERROR(SEARCH("▲",Z95)))</formula>
    </cfRule>
    <cfRule type="containsText" dxfId="7496" priority="1864" operator="containsText" text="▼">
      <formula>NOT(ISERROR(SEARCH("▼",Z95)))</formula>
    </cfRule>
    <cfRule type="containsText" dxfId="7495" priority="1863" operator="containsText" text="▲">
      <formula>NOT(ISERROR(SEARCH("▲",Z95)))</formula>
    </cfRule>
    <cfRule type="containsText" dxfId="7494" priority="1862" operator="containsText" text="▼">
      <formula>NOT(ISERROR(SEARCH("▼",Z95)))</formula>
    </cfRule>
    <cfRule type="containsText" dxfId="7493" priority="1861" operator="containsText" text="▲">
      <formula>NOT(ISERROR(SEARCH("▲",Z95)))</formula>
    </cfRule>
    <cfRule type="containsText" dxfId="7492" priority="1860" operator="containsText" text="▼">
      <formula>NOT(ISERROR(SEARCH("▼",Z95)))</formula>
    </cfRule>
    <cfRule type="containsText" dxfId="7491" priority="1859" operator="containsText" text="▲">
      <formula>NOT(ISERROR(SEARCH("▲",Z95)))</formula>
    </cfRule>
    <cfRule type="containsText" dxfId="7490" priority="1858" operator="containsText" text="▼">
      <formula>NOT(ISERROR(SEARCH("▼",Z95)))</formula>
    </cfRule>
    <cfRule type="containsText" dxfId="7489" priority="1857" operator="containsText" text="▲">
      <formula>NOT(ISERROR(SEARCH("▲",Z95)))</formula>
    </cfRule>
    <cfRule type="containsText" dxfId="7488" priority="1856" operator="containsText" text="▼">
      <formula>NOT(ISERROR(SEARCH("▼",Z95)))</formula>
    </cfRule>
    <cfRule type="containsText" dxfId="7487" priority="1855" operator="containsText" text="▲">
      <formula>NOT(ISERROR(SEARCH("▲",Z95)))</formula>
    </cfRule>
    <cfRule type="containsText" dxfId="7486" priority="1854" operator="containsText" text="▼">
      <formula>NOT(ISERROR(SEARCH("▼",Z95)))</formula>
    </cfRule>
    <cfRule type="containsText" dxfId="7485" priority="1853" operator="containsText" text="▲">
      <formula>NOT(ISERROR(SEARCH("▲",Z95)))</formula>
    </cfRule>
    <cfRule type="containsText" dxfId="7484" priority="1852" operator="containsText" text="▼">
      <formula>NOT(ISERROR(SEARCH("▼",Z95)))</formula>
    </cfRule>
    <cfRule type="containsText" dxfId="7483" priority="1851" operator="containsText" text="▲">
      <formula>NOT(ISERROR(SEARCH("▲",Z95)))</formula>
    </cfRule>
    <cfRule type="containsText" dxfId="7482" priority="1850" operator="containsText" text="▼">
      <formula>NOT(ISERROR(SEARCH("▼",Z95)))</formula>
    </cfRule>
    <cfRule type="containsText" dxfId="7481" priority="1849" operator="containsText" text="▲">
      <formula>NOT(ISERROR(SEARCH("▲",Z95)))</formula>
    </cfRule>
    <cfRule type="containsText" dxfId="7480" priority="1836" operator="containsText" text="▼">
      <formula>NOT(ISERROR(SEARCH("▼",Z95)))</formula>
    </cfRule>
    <cfRule type="containsText" dxfId="7479" priority="1835" operator="containsText" text="▲">
      <formula>NOT(ISERROR(SEARCH("▲",Z95)))</formula>
    </cfRule>
    <cfRule type="containsText" dxfId="7478" priority="1823" operator="containsText" text="▲">
      <formula>NOT(ISERROR(SEARCH("▲",Z95)))</formula>
    </cfRule>
    <cfRule type="containsText" dxfId="7477" priority="1824" operator="containsText" text="▼">
      <formula>NOT(ISERROR(SEARCH("▼",Z95)))</formula>
    </cfRule>
    <cfRule type="containsText" dxfId="7476" priority="1825" operator="containsText" text="▲">
      <formula>NOT(ISERROR(SEARCH("▲",Z95)))</formula>
    </cfRule>
    <cfRule type="containsText" dxfId="7475" priority="1826" operator="containsText" text="▼">
      <formula>NOT(ISERROR(SEARCH("▼",Z95)))</formula>
    </cfRule>
    <cfRule type="containsText" dxfId="7474" priority="1827" operator="containsText" text="▲">
      <formula>NOT(ISERROR(SEARCH("▲",Z95)))</formula>
    </cfRule>
    <cfRule type="containsText" dxfId="7473" priority="1828" operator="containsText" text="▼">
      <formula>NOT(ISERROR(SEARCH("▼",Z95)))</formula>
    </cfRule>
    <cfRule type="containsText" dxfId="7472" priority="1829" operator="containsText" text="▲">
      <formula>NOT(ISERROR(SEARCH("▲",Z95)))</formula>
    </cfRule>
    <cfRule type="containsText" dxfId="7471" priority="1830" operator="containsText" text="▼">
      <formula>NOT(ISERROR(SEARCH("▼",Z95)))</formula>
    </cfRule>
    <cfRule type="containsText" dxfId="7470" priority="1831" operator="containsText" text="▲">
      <formula>NOT(ISERROR(SEARCH("▲",Z95)))</formula>
    </cfRule>
    <cfRule type="containsText" dxfId="7469" priority="1832" operator="containsText" text="▼">
      <formula>NOT(ISERROR(SEARCH("▼",Z95)))</formula>
    </cfRule>
    <cfRule type="containsText" dxfId="7468" priority="1833" operator="containsText" text="▲">
      <formula>NOT(ISERROR(SEARCH("▲",Z95)))</formula>
    </cfRule>
  </conditionalFormatting>
  <conditionalFormatting sqref="Z96">
    <cfRule type="containsText" dxfId="7467" priority="1632" operator="containsText" text="▼">
      <formula>NOT(ISERROR(SEARCH("▼",Z96)))</formula>
    </cfRule>
    <cfRule type="containsText" dxfId="7466" priority="1631" operator="containsText" text="▲">
      <formula>NOT(ISERROR(SEARCH("▲",Z96)))</formula>
    </cfRule>
    <cfRule type="containsText" dxfId="7465" priority="1635" operator="containsText" text="▲">
      <formula>NOT(ISERROR(SEARCH("▲",Z96)))</formula>
    </cfRule>
    <cfRule type="containsText" dxfId="7464" priority="1660" operator="containsText" text="▼">
      <formula>NOT(ISERROR(SEARCH("▼",Z96)))</formula>
    </cfRule>
    <cfRule type="containsText" dxfId="7463" priority="1638" operator="containsText" text="▼">
      <formula>NOT(ISERROR(SEARCH("▼",Z96)))</formula>
    </cfRule>
    <cfRule type="containsText" dxfId="7462" priority="1637" operator="containsText" text="▲">
      <formula>NOT(ISERROR(SEARCH("▲",Z96)))</formula>
    </cfRule>
    <cfRule type="containsText" dxfId="7461" priority="1659" operator="containsText" text="▲">
      <formula>NOT(ISERROR(SEARCH("▲",Z96)))</formula>
    </cfRule>
    <cfRule type="containsText" dxfId="7460" priority="1634" operator="containsText" text="▼">
      <formula>NOT(ISERROR(SEARCH("▼",Z96)))</formula>
    </cfRule>
    <cfRule type="containsText" dxfId="7459" priority="1639" operator="containsText" text="▲">
      <formula>NOT(ISERROR(SEARCH("▲",Z96)))</formula>
    </cfRule>
    <cfRule type="containsText" dxfId="7458" priority="1642" operator="containsText" text="▼">
      <formula>NOT(ISERROR(SEARCH("▼",Z96)))</formula>
    </cfRule>
    <cfRule type="containsText" dxfId="7457" priority="1636" operator="containsText" text="▼">
      <formula>NOT(ISERROR(SEARCH("▼",Z96)))</formula>
    </cfRule>
    <cfRule type="containsText" dxfId="7456" priority="1640" operator="containsText" text="▼">
      <formula>NOT(ISERROR(SEARCH("▼",Z96)))</formula>
    </cfRule>
    <cfRule type="containsText" dxfId="7455" priority="1633" operator="containsText" text="▲">
      <formula>NOT(ISERROR(SEARCH("▲",Z96)))</formula>
    </cfRule>
    <cfRule type="containsText" dxfId="7454" priority="1641" operator="containsText" text="▲">
      <formula>NOT(ISERROR(SEARCH("▲",Z96)))</formula>
    </cfRule>
    <cfRule type="containsText" dxfId="7453" priority="1643" operator="containsText" text="▲">
      <formula>NOT(ISERROR(SEARCH("▲",Z96)))</formula>
    </cfRule>
    <cfRule type="containsText" dxfId="7452" priority="1644" operator="containsText" text="▼">
      <formula>NOT(ISERROR(SEARCH("▼",Z96)))</formula>
    </cfRule>
    <cfRule type="containsText" dxfId="7451" priority="1645" operator="containsText" text="▲">
      <formula>NOT(ISERROR(SEARCH("▲",Z96)))</formula>
    </cfRule>
    <cfRule type="containsText" dxfId="7450" priority="1646" operator="containsText" text="▼">
      <formula>NOT(ISERROR(SEARCH("▼",Z96)))</formula>
    </cfRule>
    <cfRule type="containsText" dxfId="7449" priority="1647" operator="containsText" text="▲">
      <formula>NOT(ISERROR(SEARCH("▲",Z96)))</formula>
    </cfRule>
    <cfRule type="containsText" dxfId="7448" priority="1648" operator="containsText" text="▼">
      <formula>NOT(ISERROR(SEARCH("▼",Z96)))</formula>
    </cfRule>
    <cfRule type="containsText" dxfId="7447" priority="1649" operator="containsText" text="▲">
      <formula>NOT(ISERROR(SEARCH("▲",Z96)))</formula>
    </cfRule>
    <cfRule type="containsText" dxfId="7446" priority="1650" operator="containsText" text="▼">
      <formula>NOT(ISERROR(SEARCH("▼",Z96)))</formula>
    </cfRule>
    <cfRule type="containsText" dxfId="7445" priority="1651" operator="containsText" text="▲">
      <formula>NOT(ISERROR(SEARCH("▲",Z96)))</formula>
    </cfRule>
    <cfRule type="containsText" dxfId="7444" priority="1652" operator="containsText" text="▼">
      <formula>NOT(ISERROR(SEARCH("▼",Z96)))</formula>
    </cfRule>
    <cfRule type="containsText" dxfId="7443" priority="1653" operator="containsText" text="▲">
      <formula>NOT(ISERROR(SEARCH("▲",Z96)))</formula>
    </cfRule>
    <cfRule type="containsText" dxfId="7442" priority="1654" operator="containsText" text="▼">
      <formula>NOT(ISERROR(SEARCH("▼",Z96)))</formula>
    </cfRule>
    <cfRule type="containsText" dxfId="7441" priority="1655" operator="containsText" text="▲">
      <formula>NOT(ISERROR(SEARCH("▲",Z96)))</formula>
    </cfRule>
    <cfRule type="containsText" dxfId="7440" priority="1656" operator="containsText" text="▼">
      <formula>NOT(ISERROR(SEARCH("▼",Z96)))</formula>
    </cfRule>
    <cfRule type="containsText" dxfId="7439" priority="1657" operator="containsText" text="▲">
      <formula>NOT(ISERROR(SEARCH("▲",Z96)))</formula>
    </cfRule>
    <cfRule type="containsText" dxfId="7438" priority="1678" operator="containsText" text="▽">
      <formula>NOT(ISERROR(SEARCH("▽",Z96)))</formula>
    </cfRule>
    <cfRule type="containsText" dxfId="7437" priority="1677" operator="containsText" text="△">
      <formula>NOT(ISERROR(SEARCH("△",Z96)))</formula>
    </cfRule>
    <cfRule type="containsText" dxfId="7436" priority="1676" operator="containsText" text="▼">
      <formula>NOT(ISERROR(SEARCH("▼",Z96)))</formula>
    </cfRule>
    <cfRule type="containsText" dxfId="7435" priority="1675" operator="containsText" text="▲">
      <formula>NOT(ISERROR(SEARCH("▲",Z96)))</formula>
    </cfRule>
    <cfRule type="containsText" dxfId="7434" priority="1674" operator="containsText" text="▼">
      <formula>NOT(ISERROR(SEARCH("▼",Z96)))</formula>
    </cfRule>
    <cfRule type="containsText" dxfId="7433" priority="1673" operator="containsText" text="▲">
      <formula>NOT(ISERROR(SEARCH("▲",Z96)))</formula>
    </cfRule>
    <cfRule type="containsText" dxfId="7432" priority="1672" operator="containsText" text="▼">
      <formula>NOT(ISERROR(SEARCH("▼",Z96)))</formula>
    </cfRule>
    <cfRule type="containsText" dxfId="7431" priority="1671" operator="containsText" text="▲">
      <formula>NOT(ISERROR(SEARCH("▲",Z96)))</formula>
    </cfRule>
    <cfRule type="containsText" dxfId="7430" priority="1670" operator="containsText" text="▼">
      <formula>NOT(ISERROR(SEARCH("▼",Z96)))</formula>
    </cfRule>
    <cfRule type="containsText" dxfId="7429" priority="1669" operator="containsText" text="▲">
      <formula>NOT(ISERROR(SEARCH("▲",Z96)))</formula>
    </cfRule>
    <cfRule type="containsText" dxfId="7428" priority="1668" operator="containsText" text="▼">
      <formula>NOT(ISERROR(SEARCH("▼",Z96)))</formula>
    </cfRule>
    <cfRule type="containsText" dxfId="7427" priority="1667" operator="containsText" text="▲">
      <formula>NOT(ISERROR(SEARCH("▲",Z96)))</formula>
    </cfRule>
    <cfRule type="containsText" dxfId="7426" priority="1666" operator="containsText" text="▼">
      <formula>NOT(ISERROR(SEARCH("▼",Z96)))</formula>
    </cfRule>
    <cfRule type="containsText" dxfId="7425" priority="1665" operator="containsText" text="▲">
      <formula>NOT(ISERROR(SEARCH("▲",Z96)))</formula>
    </cfRule>
    <cfRule type="containsText" dxfId="7424" priority="1664" operator="containsText" text="▼">
      <formula>NOT(ISERROR(SEARCH("▼",Z96)))</formula>
    </cfRule>
    <cfRule type="containsText" dxfId="7423" priority="1663" operator="containsText" text="▲">
      <formula>NOT(ISERROR(SEARCH("▲",Z96)))</formula>
    </cfRule>
    <cfRule type="containsText" dxfId="7422" priority="1662" operator="containsText" text="▼">
      <formula>NOT(ISERROR(SEARCH("▼",Z96)))</formula>
    </cfRule>
    <cfRule type="containsText" dxfId="7421" priority="1661" operator="containsText" text="▲">
      <formula>NOT(ISERROR(SEARCH("▲",Z96)))</formula>
    </cfRule>
    <cfRule type="containsText" dxfId="7420" priority="1658" operator="containsText" text="▼">
      <formula>NOT(ISERROR(SEARCH("▼",Z96)))</formula>
    </cfRule>
  </conditionalFormatting>
  <conditionalFormatting sqref="Z96:Z98">
    <cfRule type="containsText" dxfId="7419" priority="1579" operator="containsText" text="▲">
      <formula>NOT(ISERROR(SEARCH("▲",Z96)))</formula>
    </cfRule>
    <cfRule type="containsText" dxfId="7418" priority="1580" operator="containsText" text="▼">
      <formula>NOT(ISERROR(SEARCH("▼",Z96)))</formula>
    </cfRule>
  </conditionalFormatting>
  <conditionalFormatting sqref="Z97">
    <cfRule type="containsText" dxfId="7417" priority="1582" operator="containsText" text="▽">
      <formula>NOT(ISERROR(SEARCH("▽",Z97)))</formula>
    </cfRule>
    <cfRule type="containsText" dxfId="7416" priority="1581" operator="containsText" text="△">
      <formula>NOT(ISERROR(SEARCH("△",Z97)))</formula>
    </cfRule>
    <cfRule type="containsText" dxfId="7415" priority="1578" operator="containsText" text="▼">
      <formula>NOT(ISERROR(SEARCH("▼",Z97)))</formula>
    </cfRule>
    <cfRule type="containsText" dxfId="7414" priority="1577" operator="containsText" text="▲">
      <formula>NOT(ISERROR(SEARCH("▲",Z97)))</formula>
    </cfRule>
    <cfRule type="containsText" dxfId="7413" priority="1565" operator="containsText" text="▲">
      <formula>NOT(ISERROR(SEARCH("▲",Z97)))</formula>
    </cfRule>
    <cfRule type="containsText" dxfId="7412" priority="1564" operator="containsText" text="▼">
      <formula>NOT(ISERROR(SEARCH("▼",Z97)))</formula>
    </cfRule>
    <cfRule type="containsText" dxfId="7411" priority="1562" operator="containsText" text="▼">
      <formula>NOT(ISERROR(SEARCH("▼",Z97)))</formula>
    </cfRule>
    <cfRule type="containsText" dxfId="7410" priority="1561" operator="containsText" text="▲">
      <formula>NOT(ISERROR(SEARCH("▲",Z97)))</formula>
    </cfRule>
    <cfRule type="containsText" dxfId="7409" priority="1560" operator="containsText" text="▼">
      <formula>NOT(ISERROR(SEARCH("▼",Z97)))</formula>
    </cfRule>
    <cfRule type="containsText" dxfId="7408" priority="1559" operator="containsText" text="▲">
      <formula>NOT(ISERROR(SEARCH("▲",Z97)))</formula>
    </cfRule>
    <cfRule type="containsText" dxfId="7407" priority="1558" operator="containsText" text="▼">
      <formula>NOT(ISERROR(SEARCH("▼",Z97)))</formula>
    </cfRule>
    <cfRule type="containsText" dxfId="7406" priority="1550" operator="containsText" text="▼">
      <formula>NOT(ISERROR(SEARCH("▼",Z97)))</formula>
    </cfRule>
    <cfRule type="containsText" dxfId="7405" priority="1557" operator="containsText" text="▲">
      <formula>NOT(ISERROR(SEARCH("▲",Z97)))</formula>
    </cfRule>
    <cfRule type="containsText" dxfId="7404" priority="1556" operator="containsText" text="▼">
      <formula>NOT(ISERROR(SEARCH("▼",Z97)))</formula>
    </cfRule>
    <cfRule type="containsText" dxfId="7403" priority="1555" operator="containsText" text="▲">
      <formula>NOT(ISERROR(SEARCH("▲",Z97)))</formula>
    </cfRule>
    <cfRule type="containsText" dxfId="7402" priority="1554" operator="containsText" text="▼">
      <formula>NOT(ISERROR(SEARCH("▼",Z97)))</formula>
    </cfRule>
    <cfRule type="containsText" dxfId="7401" priority="1553" operator="containsText" text="▲">
      <formula>NOT(ISERROR(SEARCH("▲",Z97)))</formula>
    </cfRule>
    <cfRule type="containsText" dxfId="7400" priority="1552" operator="containsText" text="▼">
      <formula>NOT(ISERROR(SEARCH("▼",Z97)))</formula>
    </cfRule>
    <cfRule type="containsText" dxfId="7399" priority="1551" operator="containsText" text="▲">
      <formula>NOT(ISERROR(SEARCH("▲",Z97)))</formula>
    </cfRule>
    <cfRule type="containsText" dxfId="7398" priority="1549" operator="containsText" text="▲">
      <formula>NOT(ISERROR(SEARCH("▲",Z97)))</formula>
    </cfRule>
    <cfRule type="containsText" dxfId="7397" priority="1548" operator="containsText" text="▼">
      <formula>NOT(ISERROR(SEARCH("▼",Z97)))</formula>
    </cfRule>
    <cfRule type="containsText" dxfId="7396" priority="1547" operator="containsText" text="▲">
      <formula>NOT(ISERROR(SEARCH("▲",Z97)))</formula>
    </cfRule>
    <cfRule type="containsText" dxfId="7395" priority="1546" operator="containsText" text="▼">
      <formula>NOT(ISERROR(SEARCH("▼",Z97)))</formula>
    </cfRule>
    <cfRule type="containsText" dxfId="7394" priority="1545" operator="containsText" text="▲">
      <formula>NOT(ISERROR(SEARCH("▲",Z97)))</formula>
    </cfRule>
    <cfRule type="containsText" dxfId="7393" priority="1544" operator="containsText" text="▼">
      <formula>NOT(ISERROR(SEARCH("▼",Z97)))</formula>
    </cfRule>
    <cfRule type="containsText" dxfId="7392" priority="1543" operator="containsText" text="▲">
      <formula>NOT(ISERROR(SEARCH("▲",Z97)))</formula>
    </cfRule>
    <cfRule type="containsText" dxfId="7391" priority="1542" operator="containsText" text="▼">
      <formula>NOT(ISERROR(SEARCH("▼",Z97)))</formula>
    </cfRule>
    <cfRule type="containsText" dxfId="7390" priority="1541" operator="containsText" text="▲">
      <formula>NOT(ISERROR(SEARCH("▲",Z97)))</formula>
    </cfRule>
    <cfRule type="containsText" dxfId="7389" priority="1540" operator="containsText" text="▼">
      <formula>NOT(ISERROR(SEARCH("▼",Z97)))</formula>
    </cfRule>
    <cfRule type="containsText" dxfId="7388" priority="1539" operator="containsText" text="▲">
      <formula>NOT(ISERROR(SEARCH("▲",Z97)))</formula>
    </cfRule>
    <cfRule type="containsText" dxfId="7387" priority="1537" operator="containsText" text="▲">
      <formula>NOT(ISERROR(SEARCH("▲",Z97)))</formula>
    </cfRule>
    <cfRule type="containsText" dxfId="7386" priority="1536" operator="containsText" text="▼">
      <formula>NOT(ISERROR(SEARCH("▼",Z97)))</formula>
    </cfRule>
    <cfRule type="containsText" dxfId="7385" priority="1535" operator="containsText" text="▲">
      <formula>NOT(ISERROR(SEARCH("▲",Z97)))</formula>
    </cfRule>
    <cfRule type="containsText" dxfId="7384" priority="1533" operator="containsText" text="▲">
      <formula>NOT(ISERROR(SEARCH("▲",Z97)))</formula>
    </cfRule>
    <cfRule type="containsText" dxfId="7383" priority="1576" operator="containsText" text="▼">
      <formula>NOT(ISERROR(SEARCH("▼",Z97)))</formula>
    </cfRule>
    <cfRule type="containsText" dxfId="7382" priority="1538" operator="containsText" text="▼">
      <formula>NOT(ISERROR(SEARCH("▼",Z97)))</formula>
    </cfRule>
    <cfRule type="containsText" dxfId="7381" priority="1575" operator="containsText" text="▲">
      <formula>NOT(ISERROR(SEARCH("▲",Z97)))</formula>
    </cfRule>
    <cfRule type="containsText" dxfId="7380" priority="1574" operator="containsText" text="▼">
      <formula>NOT(ISERROR(SEARCH("▼",Z97)))</formula>
    </cfRule>
    <cfRule type="containsText" dxfId="7379" priority="1573" operator="containsText" text="▲">
      <formula>NOT(ISERROR(SEARCH("▲",Z97)))</formula>
    </cfRule>
    <cfRule type="containsText" dxfId="7378" priority="1572" operator="containsText" text="▼">
      <formula>NOT(ISERROR(SEARCH("▼",Z97)))</formula>
    </cfRule>
    <cfRule type="containsText" dxfId="7377" priority="1571" operator="containsText" text="▲">
      <formula>NOT(ISERROR(SEARCH("▲",Z97)))</formula>
    </cfRule>
    <cfRule type="containsText" dxfId="7376" priority="1570" operator="containsText" text="▼">
      <formula>NOT(ISERROR(SEARCH("▼",Z97)))</formula>
    </cfRule>
    <cfRule type="containsText" dxfId="7375" priority="1569" operator="containsText" text="▲">
      <formula>NOT(ISERROR(SEARCH("▲",Z97)))</formula>
    </cfRule>
    <cfRule type="containsText" dxfId="7374" priority="1568" operator="containsText" text="▼">
      <formula>NOT(ISERROR(SEARCH("▼",Z97)))</formula>
    </cfRule>
    <cfRule type="containsText" dxfId="7373" priority="1567" operator="containsText" text="▲">
      <formula>NOT(ISERROR(SEARCH("▲",Z97)))</formula>
    </cfRule>
    <cfRule type="containsText" dxfId="7372" priority="1566" operator="containsText" text="▼">
      <formula>NOT(ISERROR(SEARCH("▼",Z97)))</formula>
    </cfRule>
    <cfRule type="containsText" dxfId="7371" priority="1563" operator="containsText" text="▲">
      <formula>NOT(ISERROR(SEARCH("▲",Z97)))</formula>
    </cfRule>
    <cfRule type="containsText" dxfId="7370" priority="1534" operator="containsText" text="▼">
      <formula>NOT(ISERROR(SEARCH("▼",Z97)))</formula>
    </cfRule>
  </conditionalFormatting>
  <conditionalFormatting sqref="Z98 Z105">
    <cfRule type="containsText" dxfId="7369" priority="1586" operator="containsText" text="▼">
      <formula>NOT(ISERROR(SEARCH("▼",Z98)))</formula>
    </cfRule>
    <cfRule type="containsText" dxfId="7368" priority="1587" operator="containsText" text="▲">
      <formula>NOT(ISERROR(SEARCH("▲",Z98)))</formula>
    </cfRule>
    <cfRule type="containsText" dxfId="7367" priority="1588" operator="containsText" text="▼">
      <formula>NOT(ISERROR(SEARCH("▼",Z98)))</formula>
    </cfRule>
    <cfRule type="containsText" dxfId="7366" priority="1589" operator="containsText" text="▲">
      <formula>NOT(ISERROR(SEARCH("▲",Z98)))</formula>
    </cfRule>
    <cfRule type="containsText" dxfId="7365" priority="1590" operator="containsText" text="▼">
      <formula>NOT(ISERROR(SEARCH("▼",Z98)))</formula>
    </cfRule>
    <cfRule type="containsText" dxfId="7364" priority="1591" operator="containsText" text="▲">
      <formula>NOT(ISERROR(SEARCH("▲",Z98)))</formula>
    </cfRule>
    <cfRule type="containsText" dxfId="7363" priority="1592" operator="containsText" text="▼">
      <formula>NOT(ISERROR(SEARCH("▼",Z98)))</formula>
    </cfRule>
    <cfRule type="containsText" dxfId="7362" priority="1593" operator="containsText" text="▲">
      <formula>NOT(ISERROR(SEARCH("▲",Z98)))</formula>
    </cfRule>
    <cfRule type="containsText" dxfId="7361" priority="1594" operator="containsText" text="▼">
      <formula>NOT(ISERROR(SEARCH("▼",Z98)))</formula>
    </cfRule>
    <cfRule type="containsText" dxfId="7360" priority="1595" operator="containsText" text="▲">
      <formula>NOT(ISERROR(SEARCH("▲",Z98)))</formula>
    </cfRule>
    <cfRule type="containsText" dxfId="7359" priority="1596" operator="containsText" text="▼">
      <formula>NOT(ISERROR(SEARCH("▼",Z98)))</formula>
    </cfRule>
    <cfRule type="containsText" dxfId="7358" priority="1597" operator="containsText" text="▲">
      <formula>NOT(ISERROR(SEARCH("▲",Z98)))</formula>
    </cfRule>
    <cfRule type="containsText" dxfId="7357" priority="1598" operator="containsText" text="▼">
      <formula>NOT(ISERROR(SEARCH("▼",Z98)))</formula>
    </cfRule>
    <cfRule type="containsText" dxfId="7356" priority="1599" operator="containsText" text="▲">
      <formula>NOT(ISERROR(SEARCH("▲",Z98)))</formula>
    </cfRule>
    <cfRule type="containsText" dxfId="7355" priority="1601" operator="containsText" text="▲">
      <formula>NOT(ISERROR(SEARCH("▲",Z98)))</formula>
    </cfRule>
    <cfRule type="containsText" dxfId="7354" priority="1602" operator="containsText" text="▼">
      <formula>NOT(ISERROR(SEARCH("▼",Z98)))</formula>
    </cfRule>
    <cfRule type="containsText" dxfId="7353" priority="1603" operator="containsText" text="▲">
      <formula>NOT(ISERROR(SEARCH("▲",Z98)))</formula>
    </cfRule>
    <cfRule type="containsText" dxfId="7352" priority="1604" operator="containsText" text="▼">
      <formula>NOT(ISERROR(SEARCH("▼",Z98)))</formula>
    </cfRule>
    <cfRule type="containsText" dxfId="7351" priority="1605" operator="containsText" text="▲">
      <formula>NOT(ISERROR(SEARCH("▲",Z98)))</formula>
    </cfRule>
    <cfRule type="containsText" dxfId="7350" priority="1606" operator="containsText" text="▼">
      <formula>NOT(ISERROR(SEARCH("▼",Z98)))</formula>
    </cfRule>
    <cfRule type="containsText" dxfId="7349" priority="1607" operator="containsText" text="▲">
      <formula>NOT(ISERROR(SEARCH("▲",Z98)))</formula>
    </cfRule>
    <cfRule type="containsText" dxfId="7348" priority="1608" operator="containsText" text="▼">
      <formula>NOT(ISERROR(SEARCH("▼",Z98)))</formula>
    </cfRule>
    <cfRule type="containsText" dxfId="7347" priority="1609" operator="containsText" text="▲">
      <formula>NOT(ISERROR(SEARCH("▲",Z98)))</formula>
    </cfRule>
    <cfRule type="containsText" dxfId="7346" priority="1610" operator="containsText" text="▼">
      <formula>NOT(ISERROR(SEARCH("▼",Z98)))</formula>
    </cfRule>
    <cfRule type="containsText" dxfId="7345" priority="1611" operator="containsText" text="▲">
      <formula>NOT(ISERROR(SEARCH("▲",Z98)))</formula>
    </cfRule>
    <cfRule type="containsText" dxfId="7344" priority="1612" operator="containsText" text="▼">
      <formula>NOT(ISERROR(SEARCH("▼",Z98)))</formula>
    </cfRule>
    <cfRule type="containsText" dxfId="7343" priority="1613" operator="containsText" text="▲">
      <formula>NOT(ISERROR(SEARCH("▲",Z98)))</formula>
    </cfRule>
    <cfRule type="containsText" dxfId="7342" priority="1614" operator="containsText" text="▼">
      <formula>NOT(ISERROR(SEARCH("▼",Z98)))</formula>
    </cfRule>
    <cfRule type="containsText" dxfId="7341" priority="1615" operator="containsText" text="▲">
      <formula>NOT(ISERROR(SEARCH("▲",Z98)))</formula>
    </cfRule>
    <cfRule type="containsText" dxfId="7340" priority="1616" operator="containsText" text="▼">
      <formula>NOT(ISERROR(SEARCH("▼",Z98)))</formula>
    </cfRule>
    <cfRule type="containsText" dxfId="7339" priority="1617" operator="containsText" text="▲">
      <formula>NOT(ISERROR(SEARCH("▲",Z98)))</formula>
    </cfRule>
    <cfRule type="containsText" dxfId="7338" priority="1618" operator="containsText" text="▼">
      <formula>NOT(ISERROR(SEARCH("▼",Z98)))</formula>
    </cfRule>
    <cfRule type="containsText" dxfId="7337" priority="1619" operator="containsText" text="▲">
      <formula>NOT(ISERROR(SEARCH("▲",Z98)))</formula>
    </cfRule>
    <cfRule type="containsText" dxfId="7336" priority="1621" operator="containsText" text="▲">
      <formula>NOT(ISERROR(SEARCH("▲",Z98)))</formula>
    </cfRule>
    <cfRule type="containsText" dxfId="7335" priority="1622" operator="containsText" text="▼">
      <formula>NOT(ISERROR(SEARCH("▼",Z98)))</formula>
    </cfRule>
    <cfRule type="containsText" dxfId="7334" priority="1623" operator="containsText" text="▲">
      <formula>NOT(ISERROR(SEARCH("▲",Z98)))</formula>
    </cfRule>
    <cfRule type="containsText" dxfId="7333" priority="1624" operator="containsText" text="▼">
      <formula>NOT(ISERROR(SEARCH("▼",Z98)))</formula>
    </cfRule>
    <cfRule type="containsText" dxfId="7332" priority="1625" operator="containsText" text="▲">
      <formula>NOT(ISERROR(SEARCH("▲",Z98)))</formula>
    </cfRule>
    <cfRule type="containsText" dxfId="7331" priority="1626" operator="containsText" text="▼">
      <formula>NOT(ISERROR(SEARCH("▼",Z98)))</formula>
    </cfRule>
    <cfRule type="containsText" dxfId="7330" priority="1627" operator="containsText" text="▲">
      <formula>NOT(ISERROR(SEARCH("▲",Z98)))</formula>
    </cfRule>
    <cfRule type="containsText" dxfId="7329" priority="1628" operator="containsText" text="▼">
      <formula>NOT(ISERROR(SEARCH("▼",Z98)))</formula>
    </cfRule>
    <cfRule type="containsText" dxfId="7328" priority="1629" operator="containsText" text="△">
      <formula>NOT(ISERROR(SEARCH("△",Z98)))</formula>
    </cfRule>
    <cfRule type="containsText" dxfId="7327" priority="1630" operator="containsText" text="▽">
      <formula>NOT(ISERROR(SEARCH("▽",Z98)))</formula>
    </cfRule>
    <cfRule type="containsText" dxfId="7326" priority="1620" operator="containsText" text="▼">
      <formula>NOT(ISERROR(SEARCH("▼",Z98)))</formula>
    </cfRule>
    <cfRule type="containsText" dxfId="7325" priority="1583" operator="containsText" text="▲">
      <formula>NOT(ISERROR(SEARCH("▲",Z98)))</formula>
    </cfRule>
    <cfRule type="containsText" dxfId="7324" priority="1584" operator="containsText" text="▼">
      <formula>NOT(ISERROR(SEARCH("▼",Z98)))</formula>
    </cfRule>
    <cfRule type="containsText" dxfId="7323" priority="1585" operator="containsText" text="▲">
      <formula>NOT(ISERROR(SEARCH("▲",Z98)))</formula>
    </cfRule>
    <cfRule type="containsText" dxfId="7322" priority="1600" operator="containsText" text="▼">
      <formula>NOT(ISERROR(SEARCH("▼",Z98)))</formula>
    </cfRule>
  </conditionalFormatting>
  <conditionalFormatting sqref="Z99">
    <cfRule type="containsText" dxfId="7321" priority="1519" operator="containsText" text="▲">
      <formula>NOT(ISERROR(SEARCH("▲",Z99)))</formula>
    </cfRule>
    <cfRule type="containsText" dxfId="7320" priority="1485" operator="containsText" text="▲">
      <formula>NOT(ISERROR(SEARCH("▲",Z99)))</formula>
    </cfRule>
    <cfRule type="containsText" dxfId="7319" priority="1521" operator="containsText" text="▲">
      <formula>NOT(ISERROR(SEARCH("▲",Z99)))</formula>
    </cfRule>
    <cfRule type="containsText" dxfId="7318" priority="1522" operator="containsText" text="▼">
      <formula>NOT(ISERROR(SEARCH("▼",Z99)))</formula>
    </cfRule>
    <cfRule type="containsText" dxfId="7317" priority="1523" operator="containsText" text="▲">
      <formula>NOT(ISERROR(SEARCH("▲",Z99)))</formula>
    </cfRule>
    <cfRule type="containsText" dxfId="7316" priority="1524" operator="containsText" text="▼">
      <formula>NOT(ISERROR(SEARCH("▼",Z99)))</formula>
    </cfRule>
    <cfRule type="containsText" dxfId="7315" priority="1525" operator="containsText" text="▲">
      <formula>NOT(ISERROR(SEARCH("▲",Z99)))</formula>
    </cfRule>
    <cfRule type="containsText" dxfId="7314" priority="1526" operator="containsText" text="▼">
      <formula>NOT(ISERROR(SEARCH("▼",Z99)))</formula>
    </cfRule>
    <cfRule type="containsText" dxfId="7313" priority="1527" operator="containsText" text="▲">
      <formula>NOT(ISERROR(SEARCH("▲",Z99)))</formula>
    </cfRule>
    <cfRule type="containsText" dxfId="7312" priority="1528" operator="containsText" text="▼">
      <formula>NOT(ISERROR(SEARCH("▼",Z99)))</formula>
    </cfRule>
    <cfRule type="containsText" dxfId="7311" priority="1529" operator="containsText" text="▲">
      <formula>NOT(ISERROR(SEARCH("▲",Z99)))</formula>
    </cfRule>
    <cfRule type="containsText" dxfId="7310" priority="1530" operator="containsText" text="▼">
      <formula>NOT(ISERROR(SEARCH("▼",Z99)))</formula>
    </cfRule>
    <cfRule type="containsText" dxfId="7309" priority="1531" operator="containsText" text="△">
      <formula>NOT(ISERROR(SEARCH("△",Z99)))</formula>
    </cfRule>
    <cfRule type="containsText" dxfId="7308" priority="1532" operator="containsText" text="▽">
      <formula>NOT(ISERROR(SEARCH("▽",Z99)))</formula>
    </cfRule>
    <cfRule type="containsText" dxfId="7307" priority="1512" operator="containsText" text="▼">
      <formula>NOT(ISERROR(SEARCH("▼",Z99)))</formula>
    </cfRule>
    <cfRule type="containsText" dxfId="7306" priority="1517" operator="containsText" text="▲">
      <formula>NOT(ISERROR(SEARCH("▲",Z99)))</formula>
    </cfRule>
    <cfRule type="containsText" dxfId="7305" priority="1506" operator="containsText" text="▼">
      <formula>NOT(ISERROR(SEARCH("▼",Z99)))</formula>
    </cfRule>
    <cfRule type="containsText" dxfId="7304" priority="1516" operator="containsText" text="▼">
      <formula>NOT(ISERROR(SEARCH("▼",Z99)))</formula>
    </cfRule>
    <cfRule type="containsText" dxfId="7303" priority="1515" operator="containsText" text="▲">
      <formula>NOT(ISERROR(SEARCH("▲",Z99)))</formula>
    </cfRule>
    <cfRule type="containsText" dxfId="7302" priority="1514" operator="containsText" text="▼">
      <formula>NOT(ISERROR(SEARCH("▼",Z99)))</formula>
    </cfRule>
    <cfRule type="containsText" dxfId="7301" priority="1513" operator="containsText" text="▲">
      <formula>NOT(ISERROR(SEARCH("▲",Z99)))</formula>
    </cfRule>
    <cfRule type="containsText" dxfId="7300" priority="1511" operator="containsText" text="▲">
      <formula>NOT(ISERROR(SEARCH("▲",Z99)))</formula>
    </cfRule>
    <cfRule type="containsText" dxfId="7299" priority="1510" operator="containsText" text="▼">
      <formula>NOT(ISERROR(SEARCH("▼",Z99)))</formula>
    </cfRule>
    <cfRule type="containsText" dxfId="7298" priority="1509" operator="containsText" text="▲">
      <formula>NOT(ISERROR(SEARCH("▲",Z99)))</formula>
    </cfRule>
    <cfRule type="containsText" dxfId="7297" priority="1508" operator="containsText" text="▼">
      <formula>NOT(ISERROR(SEARCH("▼",Z99)))</formula>
    </cfRule>
    <cfRule type="containsText" dxfId="7296" priority="1518" operator="containsText" text="▼">
      <formula>NOT(ISERROR(SEARCH("▼",Z99)))</formula>
    </cfRule>
    <cfRule type="containsText" dxfId="7295" priority="1507" operator="containsText" text="▲">
      <formula>NOT(ISERROR(SEARCH("▲",Z99)))</formula>
    </cfRule>
    <cfRule type="containsText" dxfId="7294" priority="1505" operator="containsText" text="▲">
      <formula>NOT(ISERROR(SEARCH("▲",Z99)))</formula>
    </cfRule>
    <cfRule type="containsText" dxfId="7293" priority="1504" operator="containsText" text="▼">
      <formula>NOT(ISERROR(SEARCH("▼",Z99)))</formula>
    </cfRule>
    <cfRule type="containsText" dxfId="7292" priority="1503" operator="containsText" text="▲">
      <formula>NOT(ISERROR(SEARCH("▲",Z99)))</formula>
    </cfRule>
    <cfRule type="containsText" dxfId="7291" priority="1502" operator="containsText" text="▼">
      <formula>NOT(ISERROR(SEARCH("▼",Z99)))</formula>
    </cfRule>
    <cfRule type="containsText" dxfId="7290" priority="1501" operator="containsText" text="▲">
      <formula>NOT(ISERROR(SEARCH("▲",Z99)))</formula>
    </cfRule>
    <cfRule type="containsText" dxfId="7289" priority="1500" operator="containsText" text="▼">
      <formula>NOT(ISERROR(SEARCH("▼",Z99)))</formula>
    </cfRule>
    <cfRule type="containsText" dxfId="7288" priority="1499" operator="containsText" text="▲">
      <formula>NOT(ISERROR(SEARCH("▲",Z99)))</formula>
    </cfRule>
    <cfRule type="containsText" dxfId="7287" priority="1498" operator="containsText" text="▼">
      <formula>NOT(ISERROR(SEARCH("▼",Z99)))</formula>
    </cfRule>
    <cfRule type="containsText" dxfId="7286" priority="1497" operator="containsText" text="▲">
      <formula>NOT(ISERROR(SEARCH("▲",Z99)))</formula>
    </cfRule>
    <cfRule type="containsText" dxfId="7285" priority="1520" operator="containsText" text="▼">
      <formula>NOT(ISERROR(SEARCH("▼",Z99)))</formula>
    </cfRule>
    <cfRule type="containsText" dxfId="7284" priority="1496" operator="containsText" text="▼">
      <formula>NOT(ISERROR(SEARCH("▼",Z99)))</formula>
    </cfRule>
    <cfRule type="containsText" dxfId="7283" priority="1495" operator="containsText" text="▲">
      <formula>NOT(ISERROR(SEARCH("▲",Z99)))</formula>
    </cfRule>
    <cfRule type="containsText" dxfId="7282" priority="1494" operator="containsText" text="▼">
      <formula>NOT(ISERROR(SEARCH("▼",Z99)))</formula>
    </cfRule>
    <cfRule type="containsText" dxfId="7281" priority="1493" operator="containsText" text="▲">
      <formula>NOT(ISERROR(SEARCH("▲",Z99)))</formula>
    </cfRule>
    <cfRule type="containsText" dxfId="7280" priority="1492" operator="containsText" text="▼">
      <formula>NOT(ISERROR(SEARCH("▼",Z99)))</formula>
    </cfRule>
    <cfRule type="containsText" dxfId="7279" priority="1491" operator="containsText" text="▲">
      <formula>NOT(ISERROR(SEARCH("▲",Z99)))</formula>
    </cfRule>
    <cfRule type="containsText" dxfId="7278" priority="1490" operator="containsText" text="▼">
      <formula>NOT(ISERROR(SEARCH("▼",Z99)))</formula>
    </cfRule>
    <cfRule type="containsText" dxfId="7277" priority="1489" operator="containsText" text="▲">
      <formula>NOT(ISERROR(SEARCH("▲",Z99)))</formula>
    </cfRule>
    <cfRule type="containsText" dxfId="7276" priority="1488" operator="containsText" text="▼">
      <formula>NOT(ISERROR(SEARCH("▼",Z99)))</formula>
    </cfRule>
    <cfRule type="containsText" dxfId="7275" priority="1487" operator="containsText" text="▲">
      <formula>NOT(ISERROR(SEARCH("▲",Z99)))</formula>
    </cfRule>
    <cfRule type="containsText" dxfId="7274" priority="1486" operator="containsText" text="▼">
      <formula>NOT(ISERROR(SEARCH("▼",Z99)))</formula>
    </cfRule>
  </conditionalFormatting>
  <conditionalFormatting sqref="Z99:Z100">
    <cfRule type="containsText" dxfId="7273" priority="1478" operator="containsText" text="▼">
      <formula>NOT(ISERROR(SEARCH("▼",Z99)))</formula>
    </cfRule>
    <cfRule type="containsText" dxfId="7272" priority="1477" operator="containsText" text="▲">
      <formula>NOT(ISERROR(SEARCH("▲",Z99)))</formula>
    </cfRule>
  </conditionalFormatting>
  <conditionalFormatting sqref="Z100">
    <cfRule type="containsText" dxfId="7271" priority="1454" operator="containsText" text="▼">
      <formula>NOT(ISERROR(SEARCH("▼",Z100)))</formula>
    </cfRule>
    <cfRule type="containsText" dxfId="7270" priority="1455" operator="containsText" text="▲">
      <formula>NOT(ISERROR(SEARCH("▲",Z100)))</formula>
    </cfRule>
    <cfRule type="containsText" dxfId="7269" priority="1456" operator="containsText" text="▼">
      <formula>NOT(ISERROR(SEARCH("▼",Z100)))</formula>
    </cfRule>
    <cfRule type="containsText" dxfId="7268" priority="1457" operator="containsText" text="▲">
      <formula>NOT(ISERROR(SEARCH("▲",Z100)))</formula>
    </cfRule>
    <cfRule type="containsText" dxfId="7267" priority="1458" operator="containsText" text="▼">
      <formula>NOT(ISERROR(SEARCH("▼",Z100)))</formula>
    </cfRule>
    <cfRule type="containsText" dxfId="7266" priority="1459" operator="containsText" text="▲">
      <formula>NOT(ISERROR(SEARCH("▲",Z100)))</formula>
    </cfRule>
    <cfRule type="containsText" dxfId="7265" priority="1460" operator="containsText" text="▼">
      <formula>NOT(ISERROR(SEARCH("▼",Z100)))</formula>
    </cfRule>
    <cfRule type="containsText" dxfId="7264" priority="1461" operator="containsText" text="▲">
      <formula>NOT(ISERROR(SEARCH("▲",Z100)))</formula>
    </cfRule>
    <cfRule type="containsText" dxfId="7263" priority="1462" operator="containsText" text="▼">
      <formula>NOT(ISERROR(SEARCH("▼",Z100)))</formula>
    </cfRule>
    <cfRule type="containsText" dxfId="7262" priority="1463" operator="containsText" text="▲">
      <formula>NOT(ISERROR(SEARCH("▲",Z100)))</formula>
    </cfRule>
    <cfRule type="containsText" dxfId="7261" priority="1464" operator="containsText" text="▼">
      <formula>NOT(ISERROR(SEARCH("▼",Z100)))</formula>
    </cfRule>
    <cfRule type="containsText" dxfId="7260" priority="1465" operator="containsText" text="▲">
      <formula>NOT(ISERROR(SEARCH("▲",Z100)))</formula>
    </cfRule>
    <cfRule type="containsText" dxfId="7259" priority="1466" operator="containsText" text="▼">
      <formula>NOT(ISERROR(SEARCH("▼",Z100)))</formula>
    </cfRule>
    <cfRule type="containsText" dxfId="7258" priority="1480" operator="containsText" text="▽">
      <formula>NOT(ISERROR(SEARCH("▽",Z100)))</formula>
    </cfRule>
    <cfRule type="containsText" dxfId="7257" priority="1476" operator="containsText" text="▼">
      <formula>NOT(ISERROR(SEARCH("▼",Z100)))</formula>
    </cfRule>
    <cfRule type="containsText" dxfId="7256" priority="1475" operator="containsText" text="▲">
      <formula>NOT(ISERROR(SEARCH("▲",Z100)))</formula>
    </cfRule>
    <cfRule type="containsText" dxfId="7255" priority="1474" operator="containsText" text="▼">
      <formula>NOT(ISERROR(SEARCH("▼",Z100)))</formula>
    </cfRule>
    <cfRule type="containsText" dxfId="7254" priority="1473" operator="containsText" text="▲">
      <formula>NOT(ISERROR(SEARCH("▲",Z100)))</formula>
    </cfRule>
    <cfRule type="containsText" dxfId="7253" priority="1472" operator="containsText" text="▼">
      <formula>NOT(ISERROR(SEARCH("▼",Z100)))</formula>
    </cfRule>
    <cfRule type="containsText" dxfId="7252" priority="1471" operator="containsText" text="▲">
      <formula>NOT(ISERROR(SEARCH("▲",Z100)))</formula>
    </cfRule>
    <cfRule type="containsText" dxfId="7251" priority="1470" operator="containsText" text="▼">
      <formula>NOT(ISERROR(SEARCH("▼",Z100)))</formula>
    </cfRule>
    <cfRule type="containsText" dxfId="7250" priority="1469" operator="containsText" text="▲">
      <formula>NOT(ISERROR(SEARCH("▲",Z100)))</formula>
    </cfRule>
    <cfRule type="containsText" dxfId="7249" priority="1468" operator="containsText" text="▼">
      <formula>NOT(ISERROR(SEARCH("▼",Z100)))</formula>
    </cfRule>
    <cfRule type="containsText" dxfId="7248" priority="1479" operator="containsText" text="△">
      <formula>NOT(ISERROR(SEARCH("△",Z100)))</formula>
    </cfRule>
    <cfRule type="containsText" dxfId="7247" priority="1467" operator="containsText" text="▲">
      <formula>NOT(ISERROR(SEARCH("▲",Z100)))</formula>
    </cfRule>
    <cfRule type="containsText" dxfId="7246" priority="1433" operator="containsText" text="▲">
      <formula>NOT(ISERROR(SEARCH("▲",Z100)))</formula>
    </cfRule>
    <cfRule type="containsText" dxfId="7245" priority="1434" operator="containsText" text="▼">
      <formula>NOT(ISERROR(SEARCH("▼",Z100)))</formula>
    </cfRule>
    <cfRule type="containsText" dxfId="7244" priority="1435" operator="containsText" text="▲">
      <formula>NOT(ISERROR(SEARCH("▲",Z100)))</formula>
    </cfRule>
    <cfRule type="containsText" dxfId="7243" priority="1436" operator="containsText" text="▼">
      <formula>NOT(ISERROR(SEARCH("▼",Z100)))</formula>
    </cfRule>
    <cfRule type="containsText" dxfId="7242" priority="1437" operator="containsText" text="▲">
      <formula>NOT(ISERROR(SEARCH("▲",Z100)))</formula>
    </cfRule>
    <cfRule type="containsText" dxfId="7241" priority="1438" operator="containsText" text="▼">
      <formula>NOT(ISERROR(SEARCH("▼",Z100)))</formula>
    </cfRule>
    <cfRule type="containsText" dxfId="7240" priority="1439" operator="containsText" text="▲">
      <formula>NOT(ISERROR(SEARCH("▲",Z100)))</formula>
    </cfRule>
    <cfRule type="containsText" dxfId="7239" priority="1440" operator="containsText" text="▼">
      <formula>NOT(ISERROR(SEARCH("▼",Z100)))</formula>
    </cfRule>
    <cfRule type="containsText" dxfId="7238" priority="1441" operator="containsText" text="▲">
      <formula>NOT(ISERROR(SEARCH("▲",Z100)))</formula>
    </cfRule>
    <cfRule type="containsText" dxfId="7237" priority="1442" operator="containsText" text="▼">
      <formula>NOT(ISERROR(SEARCH("▼",Z100)))</formula>
    </cfRule>
    <cfRule type="containsText" dxfId="7236" priority="1443" operator="containsText" text="▲">
      <formula>NOT(ISERROR(SEARCH("▲",Z100)))</formula>
    </cfRule>
    <cfRule type="containsText" dxfId="7235" priority="1444" operator="containsText" text="▼">
      <formula>NOT(ISERROR(SEARCH("▼",Z100)))</formula>
    </cfRule>
    <cfRule type="containsText" dxfId="7234" priority="1445" operator="containsText" text="▲">
      <formula>NOT(ISERROR(SEARCH("▲",Z100)))</formula>
    </cfRule>
    <cfRule type="containsText" dxfId="7233" priority="1446" operator="containsText" text="▼">
      <formula>NOT(ISERROR(SEARCH("▼",Z100)))</formula>
    </cfRule>
    <cfRule type="containsText" dxfId="7232" priority="1447" operator="containsText" text="▲">
      <formula>NOT(ISERROR(SEARCH("▲",Z100)))</formula>
    </cfRule>
    <cfRule type="containsText" dxfId="7231" priority="1448" operator="containsText" text="▼">
      <formula>NOT(ISERROR(SEARCH("▼",Z100)))</formula>
    </cfRule>
    <cfRule type="containsText" dxfId="7230" priority="1449" operator="containsText" text="▲">
      <formula>NOT(ISERROR(SEARCH("▲",Z100)))</formula>
    </cfRule>
    <cfRule type="containsText" dxfId="7229" priority="1450" operator="containsText" text="▼">
      <formula>NOT(ISERROR(SEARCH("▼",Z100)))</formula>
    </cfRule>
    <cfRule type="containsText" dxfId="7228" priority="1451" operator="containsText" text="▲">
      <formula>NOT(ISERROR(SEARCH("▲",Z100)))</formula>
    </cfRule>
    <cfRule type="containsText" dxfId="7227" priority="1452" operator="containsText" text="▼">
      <formula>NOT(ISERROR(SEARCH("▼",Z100)))</formula>
    </cfRule>
    <cfRule type="containsText" dxfId="7226" priority="1453" operator="containsText" text="▲">
      <formula>NOT(ISERROR(SEARCH("▲",Z100)))</formula>
    </cfRule>
  </conditionalFormatting>
  <conditionalFormatting sqref="Z100:Z103">
    <cfRule type="containsText" dxfId="7225" priority="582" operator="containsText" text="▼">
      <formula>NOT(ISERROR(SEARCH("▼",Z100)))</formula>
    </cfRule>
    <cfRule type="containsText" dxfId="7224" priority="581" operator="containsText" text="▲">
      <formula>NOT(ISERROR(SEARCH("▲",Z100)))</formula>
    </cfRule>
  </conditionalFormatting>
  <conditionalFormatting sqref="Z102">
    <cfRule type="containsText" dxfId="7223" priority="1424" operator="containsText" text="▼">
      <formula>NOT(ISERROR(SEARCH("▼",Z102)))</formula>
    </cfRule>
    <cfRule type="containsText" dxfId="7222" priority="1415" operator="containsText" text="▲">
      <formula>NOT(ISERROR(SEARCH("▲",Z102)))</formula>
    </cfRule>
    <cfRule type="containsText" dxfId="7221" priority="1414" operator="containsText" text="▼">
      <formula>NOT(ISERROR(SEARCH("▼",Z102)))</formula>
    </cfRule>
    <cfRule type="containsText" dxfId="7220" priority="1413" operator="containsText" text="▲">
      <formula>NOT(ISERROR(SEARCH("▲",Z102)))</formula>
    </cfRule>
    <cfRule type="containsText" dxfId="7219" priority="1412" operator="containsText" text="▼">
      <formula>NOT(ISERROR(SEARCH("▼",Z102)))</formula>
    </cfRule>
    <cfRule type="containsText" dxfId="7218" priority="1411" operator="containsText" text="▲">
      <formula>NOT(ISERROR(SEARCH("▲",Z102)))</formula>
    </cfRule>
    <cfRule type="containsText" dxfId="7217" priority="1410" operator="containsText" text="▼">
      <formula>NOT(ISERROR(SEARCH("▼",Z102)))</formula>
    </cfRule>
    <cfRule type="containsText" dxfId="7216" priority="1409" operator="containsText" text="▲">
      <formula>NOT(ISERROR(SEARCH("▲",Z102)))</formula>
    </cfRule>
    <cfRule type="containsText" dxfId="7215" priority="1408" operator="containsText" text="▼">
      <formula>NOT(ISERROR(SEARCH("▼",Z102)))</formula>
    </cfRule>
    <cfRule type="containsText" dxfId="7214" priority="1407" operator="containsText" text="▲">
      <formula>NOT(ISERROR(SEARCH("▲",Z102)))</formula>
    </cfRule>
    <cfRule type="containsText" dxfId="7213" priority="1406" operator="containsText" text="▼">
      <formula>NOT(ISERROR(SEARCH("▼",Z102)))</formula>
    </cfRule>
    <cfRule type="containsText" dxfId="7212" priority="1405" operator="containsText" text="▲">
      <formula>NOT(ISERROR(SEARCH("▲",Z102)))</formula>
    </cfRule>
    <cfRule type="containsText" dxfId="7211" priority="1404" operator="containsText" text="▼">
      <formula>NOT(ISERROR(SEARCH("▼",Z102)))</formula>
    </cfRule>
    <cfRule type="containsText" dxfId="7210" priority="1403" operator="containsText" text="▲">
      <formula>NOT(ISERROR(SEARCH("▲",Z102)))</formula>
    </cfRule>
    <cfRule type="containsText" dxfId="7209" priority="1402" operator="containsText" text="▼">
      <formula>NOT(ISERROR(SEARCH("▼",Z102)))</formula>
    </cfRule>
    <cfRule type="containsText" dxfId="7208" priority="1401" operator="containsText" text="▲">
      <formula>NOT(ISERROR(SEARCH("▲",Z102)))</formula>
    </cfRule>
    <cfRule type="containsText" dxfId="7207" priority="1400" operator="containsText" text="▼">
      <formula>NOT(ISERROR(SEARCH("▼",Z102)))</formula>
    </cfRule>
    <cfRule type="containsText" dxfId="7206" priority="1399" operator="containsText" text="▲">
      <formula>NOT(ISERROR(SEARCH("▲",Z102)))</formula>
    </cfRule>
    <cfRule type="containsText" dxfId="7205" priority="1398" operator="containsText" text="▼">
      <formula>NOT(ISERROR(SEARCH("▼",Z102)))</formula>
    </cfRule>
    <cfRule type="containsText" dxfId="7204" priority="1397" operator="containsText" text="▲">
      <formula>NOT(ISERROR(SEARCH("▲",Z102)))</formula>
    </cfRule>
    <cfRule type="containsText" dxfId="7203" priority="1396" operator="containsText" text="▼">
      <formula>NOT(ISERROR(SEARCH("▼",Z102)))</formula>
    </cfRule>
    <cfRule type="containsText" dxfId="7202" priority="1395" operator="containsText" text="▲">
      <formula>NOT(ISERROR(SEARCH("▲",Z102)))</formula>
    </cfRule>
    <cfRule type="containsText" dxfId="7201" priority="1394" operator="containsText" text="▼">
      <formula>NOT(ISERROR(SEARCH("▼",Z102)))</formula>
    </cfRule>
    <cfRule type="containsText" dxfId="7200" priority="1393" operator="containsText" text="▲">
      <formula>NOT(ISERROR(SEARCH("▲",Z102)))</formula>
    </cfRule>
    <cfRule type="containsText" dxfId="7199" priority="1392" operator="containsText" text="▼">
      <formula>NOT(ISERROR(SEARCH("▼",Z102)))</formula>
    </cfRule>
    <cfRule type="containsText" dxfId="7198" priority="1391" operator="containsText" text="▲">
      <formula>NOT(ISERROR(SEARCH("▲",Z102)))</formula>
    </cfRule>
    <cfRule type="containsText" dxfId="7197" priority="1390" operator="containsText" text="▼">
      <formula>NOT(ISERROR(SEARCH("▼",Z102)))</formula>
    </cfRule>
    <cfRule type="containsText" dxfId="7196" priority="1389" operator="containsText" text="▲">
      <formula>NOT(ISERROR(SEARCH("▲",Z102)))</formula>
    </cfRule>
    <cfRule type="containsText" dxfId="7195" priority="1388" operator="containsText" text="▼">
      <formula>NOT(ISERROR(SEARCH("▼",Z102)))</formula>
    </cfRule>
    <cfRule type="containsText" dxfId="7194" priority="1387" operator="containsText" text="▲">
      <formula>NOT(ISERROR(SEARCH("▲",Z102)))</formula>
    </cfRule>
    <cfRule type="containsText" dxfId="7193" priority="1386" operator="containsText" text="▼">
      <formula>NOT(ISERROR(SEARCH("▼",Z102)))</formula>
    </cfRule>
    <cfRule type="containsText" dxfId="7192" priority="1385" operator="containsText" text="▲">
      <formula>NOT(ISERROR(SEARCH("▲",Z102)))</formula>
    </cfRule>
    <cfRule type="containsText" dxfId="7191" priority="1425" operator="containsText" text="▲">
      <formula>NOT(ISERROR(SEARCH("▲",Z102)))</formula>
    </cfRule>
    <cfRule type="containsText" dxfId="7190" priority="1426" operator="containsText" text="▼">
      <formula>NOT(ISERROR(SEARCH("▼",Z102)))</formula>
    </cfRule>
    <cfRule type="containsText" dxfId="7189" priority="1427" operator="containsText" text="▲">
      <formula>NOT(ISERROR(SEARCH("▲",Z102)))</formula>
    </cfRule>
    <cfRule type="containsText" dxfId="7188" priority="1428" operator="containsText" text="▼">
      <formula>NOT(ISERROR(SEARCH("▼",Z102)))</formula>
    </cfRule>
    <cfRule type="containsText" dxfId="7187" priority="1431" operator="containsText" text="△">
      <formula>NOT(ISERROR(SEARCH("△",Z102)))</formula>
    </cfRule>
    <cfRule type="containsText" dxfId="7186" priority="1432" operator="containsText" text="▽">
      <formula>NOT(ISERROR(SEARCH("▽",Z102)))</formula>
    </cfRule>
    <cfRule type="containsText" dxfId="7185" priority="1419" operator="containsText" text="▲">
      <formula>NOT(ISERROR(SEARCH("▲",Z102)))</formula>
    </cfRule>
    <cfRule type="containsText" dxfId="7184" priority="1420" operator="containsText" text="▼">
      <formula>NOT(ISERROR(SEARCH("▼",Z102)))</formula>
    </cfRule>
    <cfRule type="containsText" dxfId="7183" priority="1418" operator="containsText" text="▼">
      <formula>NOT(ISERROR(SEARCH("▼",Z102)))</formula>
    </cfRule>
    <cfRule type="containsText" dxfId="7182" priority="1417" operator="containsText" text="▲">
      <formula>NOT(ISERROR(SEARCH("▲",Z102)))</formula>
    </cfRule>
    <cfRule type="containsText" dxfId="7181" priority="1416" operator="containsText" text="▼">
      <formula>NOT(ISERROR(SEARCH("▼",Z102)))</formula>
    </cfRule>
    <cfRule type="containsText" dxfId="7180" priority="1421" operator="containsText" text="▲">
      <formula>NOT(ISERROR(SEARCH("▲",Z102)))</formula>
    </cfRule>
    <cfRule type="containsText" dxfId="7179" priority="1422" operator="containsText" text="▼">
      <formula>NOT(ISERROR(SEARCH("▼",Z102)))</formula>
    </cfRule>
    <cfRule type="containsText" dxfId="7178" priority="1423" operator="containsText" text="▲">
      <formula>NOT(ISERROR(SEARCH("▲",Z102)))</formula>
    </cfRule>
  </conditionalFormatting>
  <conditionalFormatting sqref="Z102:Z103">
    <cfRule type="containsText" dxfId="7177" priority="1430" operator="containsText" text="▼">
      <formula>NOT(ISERROR(SEARCH("▼",Z102)))</formula>
    </cfRule>
    <cfRule type="containsText" dxfId="7176" priority="1429" operator="containsText" text="▲">
      <formula>NOT(ISERROR(SEARCH("▲",Z102)))</formula>
    </cfRule>
  </conditionalFormatting>
  <conditionalFormatting sqref="Z103">
    <cfRule type="containsText" dxfId="7175" priority="567" operator="containsText" text="▲">
      <formula>NOT(ISERROR(SEARCH("▲",Z103)))</formula>
    </cfRule>
    <cfRule type="containsText" dxfId="7174" priority="578" operator="containsText" text="▼">
      <formula>NOT(ISERROR(SEARCH("▼",Z103)))</formula>
    </cfRule>
    <cfRule type="containsText" dxfId="7173" priority="579" operator="containsText" text="▲">
      <formula>NOT(ISERROR(SEARCH("▲",Z103)))</formula>
    </cfRule>
    <cfRule type="containsText" dxfId="7172" priority="539" operator="containsText" text="▲">
      <formula>NOT(ISERROR(SEARCH("▲",Z103)))</formula>
    </cfRule>
    <cfRule type="containsText" dxfId="7171" priority="540" operator="containsText" text="▼">
      <formula>NOT(ISERROR(SEARCH("▼",Z103)))</formula>
    </cfRule>
    <cfRule type="containsText" dxfId="7170" priority="541" operator="containsText" text="▲">
      <formula>NOT(ISERROR(SEARCH("▲",Z103)))</formula>
    </cfRule>
    <cfRule type="containsText" dxfId="7169" priority="542" operator="containsText" text="▼">
      <formula>NOT(ISERROR(SEARCH("▼",Z103)))</formula>
    </cfRule>
    <cfRule type="containsText" dxfId="7168" priority="543" operator="containsText" text="▲">
      <formula>NOT(ISERROR(SEARCH("▲",Z103)))</formula>
    </cfRule>
    <cfRule type="containsText" dxfId="7167" priority="544" operator="containsText" text="▼">
      <formula>NOT(ISERROR(SEARCH("▼",Z103)))</formula>
    </cfRule>
    <cfRule type="containsText" dxfId="7166" priority="545" operator="containsText" text="▲">
      <formula>NOT(ISERROR(SEARCH("▲",Z103)))</formula>
    </cfRule>
    <cfRule type="containsText" dxfId="7165" priority="546" operator="containsText" text="▼">
      <formula>NOT(ISERROR(SEARCH("▼",Z103)))</formula>
    </cfRule>
    <cfRule type="containsText" dxfId="7164" priority="547" operator="containsText" text="▲">
      <formula>NOT(ISERROR(SEARCH("▲",Z103)))</formula>
    </cfRule>
    <cfRule type="containsText" dxfId="7163" priority="580" operator="containsText" text="▼">
      <formula>NOT(ISERROR(SEARCH("▼",Z103)))</formula>
    </cfRule>
    <cfRule type="containsText" dxfId="7162" priority="583" operator="containsText" text="△">
      <formula>NOT(ISERROR(SEARCH("△",Z103)))</formula>
    </cfRule>
    <cfRule type="containsText" dxfId="7161" priority="584" operator="containsText" text="▽">
      <formula>NOT(ISERROR(SEARCH("▽",Z103)))</formula>
    </cfRule>
    <cfRule type="containsText" dxfId="7160" priority="548" operator="containsText" text="▼">
      <formula>NOT(ISERROR(SEARCH("▼",Z103)))</formula>
    </cfRule>
    <cfRule type="containsText" dxfId="7159" priority="549" operator="containsText" text="▲">
      <formula>NOT(ISERROR(SEARCH("▲",Z103)))</formula>
    </cfRule>
    <cfRule type="containsText" dxfId="7158" priority="564" operator="containsText" text="▼">
      <formula>NOT(ISERROR(SEARCH("▼",Z103)))</formula>
    </cfRule>
    <cfRule type="containsText" dxfId="7157" priority="550" operator="containsText" text="▼">
      <formula>NOT(ISERROR(SEARCH("▼",Z103)))</formula>
    </cfRule>
    <cfRule type="containsText" dxfId="7156" priority="551" operator="containsText" text="▲">
      <formula>NOT(ISERROR(SEARCH("▲",Z103)))</formula>
    </cfRule>
    <cfRule type="containsText" dxfId="7155" priority="552" operator="containsText" text="▼">
      <formula>NOT(ISERROR(SEARCH("▼",Z103)))</formula>
    </cfRule>
    <cfRule type="containsText" dxfId="7154" priority="553" operator="containsText" text="▲">
      <formula>NOT(ISERROR(SEARCH("▲",Z103)))</formula>
    </cfRule>
    <cfRule type="containsText" dxfId="7153" priority="554" operator="containsText" text="▼">
      <formula>NOT(ISERROR(SEARCH("▼",Z103)))</formula>
    </cfRule>
    <cfRule type="containsText" dxfId="7152" priority="555" operator="containsText" text="▲">
      <formula>NOT(ISERROR(SEARCH("▲",Z103)))</formula>
    </cfRule>
    <cfRule type="containsText" dxfId="7151" priority="556" operator="containsText" text="▼">
      <formula>NOT(ISERROR(SEARCH("▼",Z103)))</formula>
    </cfRule>
    <cfRule type="containsText" dxfId="7150" priority="557" operator="containsText" text="▲">
      <formula>NOT(ISERROR(SEARCH("▲",Z103)))</formula>
    </cfRule>
    <cfRule type="containsText" dxfId="7149" priority="558" operator="containsText" text="▼">
      <formula>NOT(ISERROR(SEARCH("▼",Z103)))</formula>
    </cfRule>
    <cfRule type="containsText" dxfId="7148" priority="559" operator="containsText" text="▲">
      <formula>NOT(ISERROR(SEARCH("▲",Z103)))</formula>
    </cfRule>
    <cfRule type="containsText" dxfId="7147" priority="560" operator="containsText" text="▼">
      <formula>NOT(ISERROR(SEARCH("▼",Z103)))</formula>
    </cfRule>
    <cfRule type="containsText" dxfId="7146" priority="561" operator="containsText" text="▲">
      <formula>NOT(ISERROR(SEARCH("▲",Z103)))</formula>
    </cfRule>
    <cfRule type="containsText" dxfId="7145" priority="562" operator="containsText" text="▼">
      <formula>NOT(ISERROR(SEARCH("▼",Z103)))</formula>
    </cfRule>
    <cfRule type="containsText" dxfId="7144" priority="563" operator="containsText" text="▲">
      <formula>NOT(ISERROR(SEARCH("▲",Z103)))</formula>
    </cfRule>
    <cfRule type="containsText" dxfId="7143" priority="565" operator="containsText" text="▲">
      <formula>NOT(ISERROR(SEARCH("▲",Z103)))</formula>
    </cfRule>
    <cfRule type="containsText" dxfId="7142" priority="566" operator="containsText" text="▼">
      <formula>NOT(ISERROR(SEARCH("▼",Z103)))</formula>
    </cfRule>
    <cfRule type="containsText" dxfId="7141" priority="568" operator="containsText" text="▼">
      <formula>NOT(ISERROR(SEARCH("▼",Z103)))</formula>
    </cfRule>
    <cfRule type="containsText" dxfId="7140" priority="569" operator="containsText" text="▲">
      <formula>NOT(ISERROR(SEARCH("▲",Z103)))</formula>
    </cfRule>
    <cfRule type="containsText" dxfId="7139" priority="570" operator="containsText" text="▼">
      <formula>NOT(ISERROR(SEARCH("▼",Z103)))</formula>
    </cfRule>
    <cfRule type="containsText" dxfId="7138" priority="571" operator="containsText" text="▲">
      <formula>NOT(ISERROR(SEARCH("▲",Z103)))</formula>
    </cfRule>
    <cfRule type="containsText" dxfId="7137" priority="572" operator="containsText" text="▼">
      <formula>NOT(ISERROR(SEARCH("▼",Z103)))</formula>
    </cfRule>
    <cfRule type="containsText" dxfId="7136" priority="573" operator="containsText" text="▲">
      <formula>NOT(ISERROR(SEARCH("▲",Z103)))</formula>
    </cfRule>
    <cfRule type="containsText" dxfId="7135" priority="574" operator="containsText" text="▼">
      <formula>NOT(ISERROR(SEARCH("▼",Z103)))</formula>
    </cfRule>
    <cfRule type="containsText" dxfId="7134" priority="575" operator="containsText" text="▲">
      <formula>NOT(ISERROR(SEARCH("▲",Z103)))</formula>
    </cfRule>
    <cfRule type="containsText" dxfId="7133" priority="576" operator="containsText" text="▼">
      <formula>NOT(ISERROR(SEARCH("▼",Z103)))</formula>
    </cfRule>
    <cfRule type="containsText" dxfId="7132" priority="577" operator="containsText" text="▲">
      <formula>NOT(ISERROR(SEARCH("▲",Z103)))</formula>
    </cfRule>
  </conditionalFormatting>
  <conditionalFormatting sqref="Z103:Z104">
    <cfRule type="containsText" dxfId="7131" priority="106" operator="containsText" text="▼">
      <formula>NOT(ISERROR(SEARCH("▼",Z103)))</formula>
    </cfRule>
    <cfRule type="containsText" dxfId="7130" priority="105" operator="containsText" text="▲">
      <formula>NOT(ISERROR(SEARCH("▲",Z103)))</formula>
    </cfRule>
  </conditionalFormatting>
  <conditionalFormatting sqref="Z104">
    <cfRule type="containsText" dxfId="7129" priority="59" operator="containsText" text="▲">
      <formula>NOT(ISERROR(SEARCH("▲",Z104)))</formula>
    </cfRule>
    <cfRule type="containsText" dxfId="7128" priority="58" operator="containsText" text="▼">
      <formula>NOT(ISERROR(SEARCH("▼",Z104)))</formula>
    </cfRule>
    <cfRule type="containsText" dxfId="7127" priority="57" operator="containsText" text="▲">
      <formula>NOT(ISERROR(SEARCH("▲",Z104)))</formula>
    </cfRule>
    <cfRule type="containsText" dxfId="7126" priority="56" operator="containsText" text="▼">
      <formula>NOT(ISERROR(SEARCH("▼",Z104)))</formula>
    </cfRule>
    <cfRule type="containsText" dxfId="7125" priority="55" operator="containsText" text="▲">
      <formula>NOT(ISERROR(SEARCH("▲",Z104)))</formula>
    </cfRule>
    <cfRule type="containsText" dxfId="7124" priority="102" operator="containsText" text="▽">
      <formula>NOT(ISERROR(SEARCH("▽",Z104)))</formula>
    </cfRule>
    <cfRule type="containsText" dxfId="7123" priority="77" operator="containsText" text="▲">
      <formula>NOT(ISERROR(SEARCH("▲",Z104)))</formula>
    </cfRule>
    <cfRule type="cellIs" dxfId="7122" priority="108" operator="greaterThan">
      <formula>0</formula>
    </cfRule>
    <cfRule type="cellIs" dxfId="7121" priority="107" operator="lessThan">
      <formula>0</formula>
    </cfRule>
    <cfRule type="containsText" dxfId="7120" priority="104" operator="containsText" text="▼">
      <formula>NOT(ISERROR(SEARCH("▼",Z104)))</formula>
    </cfRule>
    <cfRule type="containsText" dxfId="7119" priority="103" operator="containsText" text="▲">
      <formula>NOT(ISERROR(SEARCH("▲",Z104)))</formula>
    </cfRule>
    <cfRule type="containsText" dxfId="7118" priority="101" operator="containsText" text="△">
      <formula>NOT(ISERROR(SEARCH("△",Z104)))</formula>
    </cfRule>
    <cfRule type="containsText" dxfId="7117" priority="100" operator="containsText" text="▼">
      <formula>NOT(ISERROR(SEARCH("▼",Z104)))</formula>
    </cfRule>
    <cfRule type="containsText" dxfId="7116" priority="99" operator="containsText" text="▲">
      <formula>NOT(ISERROR(SEARCH("▲",Z104)))</formula>
    </cfRule>
    <cfRule type="containsText" dxfId="7115" priority="98" operator="containsText" text="▼">
      <formula>NOT(ISERROR(SEARCH("▼",Z104)))</formula>
    </cfRule>
    <cfRule type="containsText" dxfId="7114" priority="97" operator="containsText" text="▲">
      <formula>NOT(ISERROR(SEARCH("▲",Z104)))</formula>
    </cfRule>
    <cfRule type="containsText" dxfId="7113" priority="96" operator="containsText" text="▼">
      <formula>NOT(ISERROR(SEARCH("▼",Z104)))</formula>
    </cfRule>
    <cfRule type="containsText" dxfId="7112" priority="95" operator="containsText" text="▲">
      <formula>NOT(ISERROR(SEARCH("▲",Z104)))</formula>
    </cfRule>
    <cfRule type="containsText" dxfId="7111" priority="94" operator="containsText" text="▼">
      <formula>NOT(ISERROR(SEARCH("▼",Z104)))</formula>
    </cfRule>
    <cfRule type="containsText" dxfId="7110" priority="93" operator="containsText" text="▲">
      <formula>NOT(ISERROR(SEARCH("▲",Z104)))</formula>
    </cfRule>
    <cfRule type="containsText" dxfId="7109" priority="92" operator="containsText" text="▼">
      <formula>NOT(ISERROR(SEARCH("▼",Z104)))</formula>
    </cfRule>
    <cfRule type="containsText" dxfId="7108" priority="91" operator="containsText" text="▲">
      <formula>NOT(ISERROR(SEARCH("▲",Z104)))</formula>
    </cfRule>
    <cfRule type="containsText" dxfId="7107" priority="90" operator="containsText" text="▼">
      <formula>NOT(ISERROR(SEARCH("▼",Z104)))</formula>
    </cfRule>
    <cfRule type="containsText" dxfId="7106" priority="89" operator="containsText" text="▲">
      <formula>NOT(ISERROR(SEARCH("▲",Z104)))</formula>
    </cfRule>
    <cfRule type="containsText" dxfId="7105" priority="88" operator="containsText" text="▼">
      <formula>NOT(ISERROR(SEARCH("▼",Z104)))</formula>
    </cfRule>
    <cfRule type="containsText" dxfId="7104" priority="87" operator="containsText" text="▲">
      <formula>NOT(ISERROR(SEARCH("▲",Z104)))</formula>
    </cfRule>
    <cfRule type="containsText" dxfId="7103" priority="86" operator="containsText" text="▼">
      <formula>NOT(ISERROR(SEARCH("▼",Z104)))</formula>
    </cfRule>
    <cfRule type="containsText" dxfId="7102" priority="85" operator="containsText" text="▲">
      <formula>NOT(ISERROR(SEARCH("▲",Z104)))</formula>
    </cfRule>
    <cfRule type="containsText" dxfId="7101" priority="84" operator="containsText" text="▼">
      <formula>NOT(ISERROR(SEARCH("▼",Z104)))</formula>
    </cfRule>
    <cfRule type="containsText" dxfId="7100" priority="83" operator="containsText" text="▲">
      <formula>NOT(ISERROR(SEARCH("▲",Z104)))</formula>
    </cfRule>
    <cfRule type="containsText" dxfId="7099" priority="82" operator="containsText" text="▼">
      <formula>NOT(ISERROR(SEARCH("▼",Z104)))</formula>
    </cfRule>
    <cfRule type="containsText" dxfId="7098" priority="81" operator="containsText" text="▲">
      <formula>NOT(ISERROR(SEARCH("▲",Z104)))</formula>
    </cfRule>
    <cfRule type="containsText" dxfId="7097" priority="80" operator="containsText" text="▼">
      <formula>NOT(ISERROR(SEARCH("▼",Z104)))</formula>
    </cfRule>
    <cfRule type="containsText" dxfId="7096" priority="79" operator="containsText" text="▲">
      <formula>NOT(ISERROR(SEARCH("▲",Z104)))</formula>
    </cfRule>
    <cfRule type="containsText" dxfId="7095" priority="78" operator="containsText" text="▼">
      <formula>NOT(ISERROR(SEARCH("▼",Z104)))</formula>
    </cfRule>
    <cfRule type="containsText" dxfId="7094" priority="76" operator="containsText" text="▼">
      <formula>NOT(ISERROR(SEARCH("▼",Z104)))</formula>
    </cfRule>
    <cfRule type="containsText" dxfId="7093" priority="75" operator="containsText" text="▲">
      <formula>NOT(ISERROR(SEARCH("▲",Z104)))</formula>
    </cfRule>
    <cfRule type="containsText" dxfId="7092" priority="74" operator="containsText" text="▼">
      <formula>NOT(ISERROR(SEARCH("▼",Z104)))</formula>
    </cfRule>
    <cfRule type="containsText" dxfId="7091" priority="73" operator="containsText" text="▲">
      <formula>NOT(ISERROR(SEARCH("▲",Z104)))</formula>
    </cfRule>
    <cfRule type="containsText" dxfId="7090" priority="72" operator="containsText" text="▼">
      <formula>NOT(ISERROR(SEARCH("▼",Z104)))</formula>
    </cfRule>
    <cfRule type="containsText" dxfId="7089" priority="71" operator="containsText" text="▲">
      <formula>NOT(ISERROR(SEARCH("▲",Z104)))</formula>
    </cfRule>
    <cfRule type="containsText" dxfId="7088" priority="70" operator="containsText" text="▼">
      <formula>NOT(ISERROR(SEARCH("▼",Z104)))</formula>
    </cfRule>
    <cfRule type="containsText" dxfId="7087" priority="69" operator="containsText" text="▲">
      <formula>NOT(ISERROR(SEARCH("▲",Z104)))</formula>
    </cfRule>
    <cfRule type="containsText" dxfId="7086" priority="68" operator="containsText" text="▼">
      <formula>NOT(ISERROR(SEARCH("▼",Z104)))</formula>
    </cfRule>
    <cfRule type="containsText" dxfId="7085" priority="67" operator="containsText" text="▲">
      <formula>NOT(ISERROR(SEARCH("▲",Z104)))</formula>
    </cfRule>
    <cfRule type="containsText" dxfId="7084" priority="66" operator="containsText" text="▼">
      <formula>NOT(ISERROR(SEARCH("▼",Z104)))</formula>
    </cfRule>
    <cfRule type="containsText" dxfId="7083" priority="65" operator="containsText" text="▲">
      <formula>NOT(ISERROR(SEARCH("▲",Z104)))</formula>
    </cfRule>
    <cfRule type="containsText" dxfId="7082" priority="64" operator="containsText" text="▼">
      <formula>NOT(ISERROR(SEARCH("▼",Z104)))</formula>
    </cfRule>
    <cfRule type="containsText" dxfId="7081" priority="63" operator="containsText" text="▲">
      <formula>NOT(ISERROR(SEARCH("▲",Z104)))</formula>
    </cfRule>
    <cfRule type="containsText" dxfId="7080" priority="62" operator="containsText" text="▼">
      <formula>NOT(ISERROR(SEARCH("▼",Z104)))</formula>
    </cfRule>
    <cfRule type="containsText" dxfId="7079" priority="61" operator="containsText" text="▲">
      <formula>NOT(ISERROR(SEARCH("▲",Z104)))</formula>
    </cfRule>
    <cfRule type="containsText" dxfId="7078" priority="60" operator="containsText" text="▼">
      <formula>NOT(ISERROR(SEARCH("▼",Z104)))</formula>
    </cfRule>
  </conditionalFormatting>
  <conditionalFormatting sqref="Z105:Z106">
    <cfRule type="containsText" dxfId="7077" priority="844" operator="containsText" text="▼">
      <formula>NOT(ISERROR(SEARCH("▼",Z105)))</formula>
    </cfRule>
    <cfRule type="containsText" dxfId="7076" priority="843" operator="containsText" text="▲">
      <formula>NOT(ISERROR(SEARCH("▲",Z105)))</formula>
    </cfRule>
  </conditionalFormatting>
  <conditionalFormatting sqref="Z106">
    <cfRule type="containsText" dxfId="7075" priority="799" operator="containsText" text="▲">
      <formula>NOT(ISERROR(SEARCH("▲",Z106)))</formula>
    </cfRule>
    <cfRule type="containsText" dxfId="7074" priority="815" operator="containsText" text="▲">
      <formula>NOT(ISERROR(SEARCH("▲",Z106)))</formula>
    </cfRule>
    <cfRule type="containsText" dxfId="7073" priority="807" operator="containsText" text="▲">
      <formula>NOT(ISERROR(SEARCH("▲",Z106)))</formula>
    </cfRule>
    <cfRule type="containsText" dxfId="7072" priority="808" operator="containsText" text="▼">
      <formula>NOT(ISERROR(SEARCH("▼",Z106)))</formula>
    </cfRule>
    <cfRule type="containsText" dxfId="7071" priority="809" operator="containsText" text="▲">
      <formula>NOT(ISERROR(SEARCH("▲",Z106)))</formula>
    </cfRule>
    <cfRule type="containsText" dxfId="7070" priority="810" operator="containsText" text="▼">
      <formula>NOT(ISERROR(SEARCH("▼",Z106)))</formula>
    </cfRule>
    <cfRule type="containsText" dxfId="7069" priority="811" operator="containsText" text="▲">
      <formula>NOT(ISERROR(SEARCH("▲",Z106)))</formula>
    </cfRule>
    <cfRule type="containsText" dxfId="7068" priority="801" operator="containsText" text="▲">
      <formula>NOT(ISERROR(SEARCH("▲",Z106)))</formula>
    </cfRule>
    <cfRule type="containsText" dxfId="7067" priority="798" operator="containsText" text="▼">
      <formula>NOT(ISERROR(SEARCH("▼",Z106)))</formula>
    </cfRule>
    <cfRule type="containsText" dxfId="7066" priority="797" operator="containsText" text="▲">
      <formula>NOT(ISERROR(SEARCH("▲",Z106)))</formula>
    </cfRule>
    <cfRule type="containsText" dxfId="7065" priority="796" operator="containsText" text="▼">
      <formula>NOT(ISERROR(SEARCH("▼",Z106)))</formula>
    </cfRule>
    <cfRule type="containsText" dxfId="7064" priority="795" operator="containsText" text="▲">
      <formula>NOT(ISERROR(SEARCH("▲",Z106)))</formula>
    </cfRule>
    <cfRule type="containsText" dxfId="7063" priority="794" operator="containsText" text="▼">
      <formula>NOT(ISERROR(SEARCH("▼",Z106)))</formula>
    </cfRule>
    <cfRule type="containsText" dxfId="7062" priority="793" operator="containsText" text="▲">
      <formula>NOT(ISERROR(SEARCH("▲",Z106)))</formula>
    </cfRule>
    <cfRule type="containsText" dxfId="7061" priority="813" operator="containsText" text="▲">
      <formula>NOT(ISERROR(SEARCH("▲",Z106)))</formula>
    </cfRule>
    <cfRule type="containsText" dxfId="7060" priority="812" operator="containsText" text="▼">
      <formula>NOT(ISERROR(SEARCH("▼",Z106)))</formula>
    </cfRule>
    <cfRule type="containsText" dxfId="7059" priority="800" operator="containsText" text="▼">
      <formula>NOT(ISERROR(SEARCH("▼",Z106)))</formula>
    </cfRule>
    <cfRule type="containsText" dxfId="7058" priority="803" operator="containsText" text="▲">
      <formula>NOT(ISERROR(SEARCH("▲",Z106)))</formula>
    </cfRule>
    <cfRule type="cellIs" dxfId="7057" priority="846" operator="greaterThan">
      <formula>0</formula>
    </cfRule>
    <cfRule type="cellIs" dxfId="7056" priority="845" operator="lessThan">
      <formula>0</formula>
    </cfRule>
    <cfRule type="containsText" dxfId="7055" priority="802" operator="containsText" text="▼">
      <formula>NOT(ISERROR(SEARCH("▼",Z106)))</formula>
    </cfRule>
    <cfRule type="containsText" dxfId="7054" priority="804" operator="containsText" text="▼">
      <formula>NOT(ISERROR(SEARCH("▼",Z106)))</formula>
    </cfRule>
    <cfRule type="containsText" dxfId="7053" priority="805" operator="containsText" text="▲">
      <formula>NOT(ISERROR(SEARCH("▲",Z106)))</formula>
    </cfRule>
    <cfRule type="containsText" dxfId="7052" priority="806" operator="containsText" text="▼">
      <formula>NOT(ISERROR(SEARCH("▼",Z106)))</formula>
    </cfRule>
    <cfRule type="containsText" dxfId="7051" priority="842" operator="containsText" text="▼">
      <formula>NOT(ISERROR(SEARCH("▼",Z106)))</formula>
    </cfRule>
    <cfRule type="containsText" dxfId="7050" priority="841" operator="containsText" text="▲">
      <formula>NOT(ISERROR(SEARCH("▲",Z106)))</formula>
    </cfRule>
    <cfRule type="containsText" dxfId="7049" priority="840" operator="containsText" text="▽">
      <formula>NOT(ISERROR(SEARCH("▽",Z106)))</formula>
    </cfRule>
    <cfRule type="containsText" dxfId="7048" priority="839" operator="containsText" text="△">
      <formula>NOT(ISERROR(SEARCH("△",Z106)))</formula>
    </cfRule>
    <cfRule type="containsText" dxfId="7047" priority="838" operator="containsText" text="▼">
      <formula>NOT(ISERROR(SEARCH("▼",Z106)))</formula>
    </cfRule>
    <cfRule type="containsText" dxfId="7046" priority="837" operator="containsText" text="▲">
      <formula>NOT(ISERROR(SEARCH("▲",Z106)))</formula>
    </cfRule>
    <cfRule type="containsText" dxfId="7045" priority="836" operator="containsText" text="▼">
      <formula>NOT(ISERROR(SEARCH("▼",Z106)))</formula>
    </cfRule>
    <cfRule type="containsText" dxfId="7044" priority="835" operator="containsText" text="▲">
      <formula>NOT(ISERROR(SEARCH("▲",Z106)))</formula>
    </cfRule>
    <cfRule type="containsText" dxfId="7043" priority="834" operator="containsText" text="▼">
      <formula>NOT(ISERROR(SEARCH("▼",Z106)))</formula>
    </cfRule>
    <cfRule type="containsText" dxfId="7042" priority="833" operator="containsText" text="▲">
      <formula>NOT(ISERROR(SEARCH("▲",Z106)))</formula>
    </cfRule>
    <cfRule type="containsText" dxfId="7041" priority="832" operator="containsText" text="▼">
      <formula>NOT(ISERROR(SEARCH("▼",Z106)))</formula>
    </cfRule>
    <cfRule type="containsText" dxfId="7040" priority="831" operator="containsText" text="▲">
      <formula>NOT(ISERROR(SEARCH("▲",Z106)))</formula>
    </cfRule>
    <cfRule type="containsText" dxfId="7039" priority="814" operator="containsText" text="▼">
      <formula>NOT(ISERROR(SEARCH("▼",Z106)))</formula>
    </cfRule>
    <cfRule type="containsText" dxfId="7038" priority="830" operator="containsText" text="▼">
      <formula>NOT(ISERROR(SEARCH("▼",Z106)))</formula>
    </cfRule>
    <cfRule type="containsText" dxfId="7037" priority="829" operator="containsText" text="▲">
      <formula>NOT(ISERROR(SEARCH("▲",Z106)))</formula>
    </cfRule>
    <cfRule type="containsText" dxfId="7036" priority="828" operator="containsText" text="▼">
      <formula>NOT(ISERROR(SEARCH("▼",Z106)))</formula>
    </cfRule>
    <cfRule type="containsText" dxfId="7035" priority="827" operator="containsText" text="▲">
      <formula>NOT(ISERROR(SEARCH("▲",Z106)))</formula>
    </cfRule>
    <cfRule type="containsText" dxfId="7034" priority="826" operator="containsText" text="▼">
      <formula>NOT(ISERROR(SEARCH("▼",Z106)))</formula>
    </cfRule>
    <cfRule type="containsText" dxfId="7033" priority="825" operator="containsText" text="▲">
      <formula>NOT(ISERROR(SEARCH("▲",Z106)))</formula>
    </cfRule>
    <cfRule type="containsText" dxfId="7032" priority="824" operator="containsText" text="▼">
      <formula>NOT(ISERROR(SEARCH("▼",Z106)))</formula>
    </cfRule>
    <cfRule type="containsText" dxfId="7031" priority="823" operator="containsText" text="▲">
      <formula>NOT(ISERROR(SEARCH("▲",Z106)))</formula>
    </cfRule>
    <cfRule type="containsText" dxfId="7030" priority="822" operator="containsText" text="▼">
      <formula>NOT(ISERROR(SEARCH("▼",Z106)))</formula>
    </cfRule>
    <cfRule type="containsText" dxfId="7029" priority="821" operator="containsText" text="▲">
      <formula>NOT(ISERROR(SEARCH("▲",Z106)))</formula>
    </cfRule>
    <cfRule type="containsText" dxfId="7028" priority="820" operator="containsText" text="▼">
      <formula>NOT(ISERROR(SEARCH("▼",Z106)))</formula>
    </cfRule>
    <cfRule type="containsText" dxfId="7027" priority="819" operator="containsText" text="▲">
      <formula>NOT(ISERROR(SEARCH("▲",Z106)))</formula>
    </cfRule>
    <cfRule type="containsText" dxfId="7026" priority="818" operator="containsText" text="▼">
      <formula>NOT(ISERROR(SEARCH("▼",Z106)))</formula>
    </cfRule>
    <cfRule type="containsText" dxfId="7025" priority="817" operator="containsText" text="▲">
      <formula>NOT(ISERROR(SEARCH("▲",Z106)))</formula>
    </cfRule>
    <cfRule type="containsText" dxfId="7024" priority="816" operator="containsText" text="▼">
      <formula>NOT(ISERROR(SEARCH("▼",Z106)))</formula>
    </cfRule>
  </conditionalFormatting>
  <conditionalFormatting sqref="Z107:Z123">
    <cfRule type="cellIs" dxfId="7023" priority="1379" operator="lessThan">
      <formula>0</formula>
    </cfRule>
    <cfRule type="cellIs" dxfId="7022" priority="1380" operator="greaterThan">
      <formula>0</formula>
    </cfRule>
  </conditionalFormatting>
  <conditionalFormatting sqref="Z124">
    <cfRule type="containsText" dxfId="7021" priority="9384" operator="containsText" text="▽">
      <formula>NOT(ISERROR(SEARCH("▽",Z124)))</formula>
    </cfRule>
    <cfRule type="containsText" dxfId="7020" priority="9383" operator="containsText" text="△">
      <formula>NOT(ISERROR(SEARCH("△",Z124)))</formula>
    </cfRule>
  </conditionalFormatting>
  <conditionalFormatting sqref="Z1:AA60 AA61:AA65 Z133:AA1048576">
    <cfRule type="containsText" dxfId="7019" priority="9403" operator="containsText" text="△">
      <formula>NOT(ISERROR(SEARCH("△",Z1)))</formula>
    </cfRule>
    <cfRule type="containsText" dxfId="7018" priority="9404" operator="containsText" text="▽">
      <formula>NOT(ISERROR(SEARCH("▽",Z1)))</formula>
    </cfRule>
  </conditionalFormatting>
  <conditionalFormatting sqref="Z2:AA60 AA61:AA65">
    <cfRule type="containsText" dxfId="7017" priority="9385" operator="containsText" text="▲">
      <formula>NOT(ISERROR(SEARCH("▲",Z2)))</formula>
    </cfRule>
    <cfRule type="containsText" dxfId="7016" priority="9386" operator="containsText" text="▼">
      <formula>NOT(ISERROR(SEARCH("▼",Z2)))</formula>
    </cfRule>
  </conditionalFormatting>
  <conditionalFormatting sqref="Z2:AA60 AA60:AB65 AA83:AB90 AA69:AA82 AB68:AB82 AB103:AB107 AB91:AB98 AB100:AB101">
    <cfRule type="containsText" dxfId="7015" priority="9397" operator="containsText" text="▲">
      <formula>NOT(ISERROR(SEARCH("▲",Z2)))</formula>
    </cfRule>
  </conditionalFormatting>
  <conditionalFormatting sqref="Z2:AA60 AA60:AB65 AB68:AB82 AA69:AA82 AA83:AB90 AB91:AB98 AB100:AB101 AB103:AB107">
    <cfRule type="containsText" dxfId="7014" priority="9398" operator="containsText" text="▼">
      <formula>NOT(ISERROR(SEARCH("▼",Z2)))</formula>
    </cfRule>
  </conditionalFormatting>
  <conditionalFormatting sqref="Z3:AA60 AA61:AA65">
    <cfRule type="containsText" dxfId="7013" priority="9366" operator="containsText" text="▼">
      <formula>NOT(ISERROR(SEARCH("▼",Z3)))</formula>
    </cfRule>
    <cfRule type="containsText" dxfId="7012" priority="9365" operator="containsText" text="▲">
      <formula>NOT(ISERROR(SEARCH("▲",Z3)))</formula>
    </cfRule>
  </conditionalFormatting>
  <conditionalFormatting sqref="Z4:AA60 AA61:AA65">
    <cfRule type="containsText" dxfId="7011" priority="9368" operator="containsText" text="▼">
      <formula>NOT(ISERROR(SEARCH("▼",Z4)))</formula>
    </cfRule>
    <cfRule type="containsText" dxfId="7010" priority="9367" operator="containsText" text="▲">
      <formula>NOT(ISERROR(SEARCH("▲",Z4)))</formula>
    </cfRule>
  </conditionalFormatting>
  <conditionalFormatting sqref="Z5:AA60 AA61:AA65">
    <cfRule type="containsText" dxfId="7009" priority="9370" operator="containsText" text="▼">
      <formula>NOT(ISERROR(SEARCH("▼",Z5)))</formula>
    </cfRule>
    <cfRule type="containsText" dxfId="7008" priority="9369" operator="containsText" text="▲">
      <formula>NOT(ISERROR(SEARCH("▲",Z5)))</formula>
    </cfRule>
  </conditionalFormatting>
  <conditionalFormatting sqref="Z6:AA60 AA61:AA65">
    <cfRule type="containsText" dxfId="7007" priority="9359" operator="containsText" text="▲">
      <formula>NOT(ISERROR(SEARCH("▲",Z6)))</formula>
    </cfRule>
    <cfRule type="containsText" dxfId="7006" priority="9360" operator="containsText" text="▼">
      <formula>NOT(ISERROR(SEARCH("▼",Z6)))</formula>
    </cfRule>
  </conditionalFormatting>
  <conditionalFormatting sqref="Z7:AA60 AA61:AA65">
    <cfRule type="containsText" dxfId="7005" priority="9363" operator="containsText" text="▲">
      <formula>NOT(ISERROR(SEARCH("▲",Z7)))</formula>
    </cfRule>
    <cfRule type="containsText" dxfId="7004" priority="9364" operator="containsText" text="▼">
      <formula>NOT(ISERROR(SEARCH("▼",Z7)))</formula>
    </cfRule>
  </conditionalFormatting>
  <conditionalFormatting sqref="Z11:AA11">
    <cfRule type="containsText" dxfId="7003" priority="9362" operator="containsText" text="▼">
      <formula>NOT(ISERROR(SEARCH("▼",Z11)))</formula>
    </cfRule>
    <cfRule type="containsText" dxfId="7002" priority="9361" operator="containsText" text="▲">
      <formula>NOT(ISERROR(SEARCH("▲",Z11)))</formula>
    </cfRule>
  </conditionalFormatting>
  <conditionalFormatting sqref="Z12:AA60 AA61:AA65">
    <cfRule type="containsText" dxfId="7001" priority="9353" operator="containsText" text="▲">
      <formula>NOT(ISERROR(SEARCH("▲",Z12)))</formula>
    </cfRule>
    <cfRule type="containsText" dxfId="7000" priority="9354" operator="containsText" text="▼">
      <formula>NOT(ISERROR(SEARCH("▼",Z12)))</formula>
    </cfRule>
  </conditionalFormatting>
  <conditionalFormatting sqref="Z13:AA60 AA61:AA65">
    <cfRule type="containsText" dxfId="6999" priority="9357" operator="containsText" text="▲">
      <formula>NOT(ISERROR(SEARCH("▲",Z13)))</formula>
    </cfRule>
    <cfRule type="containsText" dxfId="6998" priority="9358" operator="containsText" text="▼">
      <formula>NOT(ISERROR(SEARCH("▼",Z13)))</formula>
    </cfRule>
  </conditionalFormatting>
  <conditionalFormatting sqref="Z15:AA60 AA61:AA65">
    <cfRule type="containsText" dxfId="6997" priority="9372" operator="containsText" text="▼">
      <formula>NOT(ISERROR(SEARCH("▼",Z15)))</formula>
    </cfRule>
    <cfRule type="containsText" dxfId="6996" priority="9371" operator="containsText" text="▲">
      <formula>NOT(ISERROR(SEARCH("▲",Z15)))</formula>
    </cfRule>
  </conditionalFormatting>
  <conditionalFormatting sqref="Z16:AA60 AA61:AA65">
    <cfRule type="containsText" dxfId="6995" priority="9352" operator="containsText" text="▼">
      <formula>NOT(ISERROR(SEARCH("▼",Z16)))</formula>
    </cfRule>
    <cfRule type="containsText" dxfId="6994" priority="9351" operator="containsText" text="▲">
      <formula>NOT(ISERROR(SEARCH("▲",Z16)))</formula>
    </cfRule>
  </conditionalFormatting>
  <conditionalFormatting sqref="Z17:AA60 AA61:AA65">
    <cfRule type="containsText" dxfId="6993" priority="9349" operator="containsText" text="▲">
      <formula>NOT(ISERROR(SEARCH("▲",Z17)))</formula>
    </cfRule>
    <cfRule type="containsText" dxfId="6992" priority="9350" operator="containsText" text="▼">
      <formula>NOT(ISERROR(SEARCH("▼",Z17)))</formula>
    </cfRule>
  </conditionalFormatting>
  <conditionalFormatting sqref="Z18:AA60">
    <cfRule type="containsText" dxfId="6991" priority="9341" operator="containsText" text="▲">
      <formula>NOT(ISERROR(SEARCH("▲",Z18)))</formula>
    </cfRule>
    <cfRule type="containsText" dxfId="6990" priority="9342" operator="containsText" text="▼">
      <formula>NOT(ISERROR(SEARCH("▼",Z18)))</formula>
    </cfRule>
  </conditionalFormatting>
  <conditionalFormatting sqref="Z20:AA60 AA61:AA65">
    <cfRule type="containsText" dxfId="6989" priority="9348" operator="containsText" text="▼">
      <formula>NOT(ISERROR(SEARCH("▼",Z20)))</formula>
    </cfRule>
  </conditionalFormatting>
  <conditionalFormatting sqref="Z21:AA60 AA61:AA65">
    <cfRule type="containsText" dxfId="6988" priority="9334" operator="containsText" text="▼">
      <formula>NOT(ISERROR(SEARCH("▼",Z21)))</formula>
    </cfRule>
    <cfRule type="containsText" dxfId="6987" priority="9333" operator="containsText" text="▲">
      <formula>NOT(ISERROR(SEARCH("▲",Z21)))</formula>
    </cfRule>
  </conditionalFormatting>
  <conditionalFormatting sqref="Z22:AA60 AA61:AA65">
    <cfRule type="containsText" dxfId="6986" priority="9328" operator="containsText" text="▼">
      <formula>NOT(ISERROR(SEARCH("▼",Z22)))</formula>
    </cfRule>
    <cfRule type="containsText" dxfId="6985" priority="9327" operator="containsText" text="▲">
      <formula>NOT(ISERROR(SEARCH("▲",Z22)))</formula>
    </cfRule>
  </conditionalFormatting>
  <conditionalFormatting sqref="Z23:AA23">
    <cfRule type="containsText" dxfId="6984" priority="9332" operator="containsText" text="▼">
      <formula>NOT(ISERROR(SEARCH("▼",Z23)))</formula>
    </cfRule>
    <cfRule type="containsText" dxfId="6983" priority="9329" operator="containsText" text="▲">
      <formula>NOT(ISERROR(SEARCH("▲",Z23)))</formula>
    </cfRule>
    <cfRule type="containsText" dxfId="6982" priority="9331" operator="containsText" text="▲">
      <formula>NOT(ISERROR(SEARCH("▲",Z23)))</formula>
    </cfRule>
    <cfRule type="containsText" dxfId="6981" priority="9330" operator="containsText" text="▼">
      <formula>NOT(ISERROR(SEARCH("▼",Z23)))</formula>
    </cfRule>
  </conditionalFormatting>
  <conditionalFormatting sqref="Z24:AA24">
    <cfRule type="containsText" dxfId="6980" priority="9325" operator="containsText" text="▲">
      <formula>NOT(ISERROR(SEARCH("▲",Z24)))</formula>
    </cfRule>
    <cfRule type="containsText" dxfId="6979" priority="9326" operator="containsText" text="▼">
      <formula>NOT(ISERROR(SEARCH("▼",Z24)))</formula>
    </cfRule>
  </conditionalFormatting>
  <conditionalFormatting sqref="Z26:AA60 AA61:AA65">
    <cfRule type="containsText" dxfId="6978" priority="9335" operator="containsText" text="▲">
      <formula>NOT(ISERROR(SEARCH("▲",Z26)))</formula>
    </cfRule>
    <cfRule type="containsText" dxfId="6977" priority="9336" operator="containsText" text="▼">
      <formula>NOT(ISERROR(SEARCH("▼",Z26)))</formula>
    </cfRule>
    <cfRule type="containsText" dxfId="6976" priority="9337" operator="containsText" text="▲">
      <formula>NOT(ISERROR(SEARCH("▲",Z26)))</formula>
    </cfRule>
    <cfRule type="containsText" dxfId="6975" priority="9338" operator="containsText" text="▼">
      <formula>NOT(ISERROR(SEARCH("▼",Z26)))</formula>
    </cfRule>
  </conditionalFormatting>
  <conditionalFormatting sqref="Z27:AA27">
    <cfRule type="containsText" dxfId="6974" priority="9303" operator="containsText" text="▲">
      <formula>NOT(ISERROR(SEARCH("▲",Z27)))</formula>
    </cfRule>
    <cfRule type="containsText" dxfId="6973" priority="9304" operator="containsText" text="▼">
      <formula>NOT(ISERROR(SEARCH("▼",Z27)))</formula>
    </cfRule>
  </conditionalFormatting>
  <conditionalFormatting sqref="Z27:AA28 Z31:AA60 AA61:AA65">
    <cfRule type="containsText" dxfId="6972" priority="9305" operator="containsText" text="▲">
      <formula>NOT(ISERROR(SEARCH("▲",Z27)))</formula>
    </cfRule>
    <cfRule type="containsText" dxfId="6971" priority="9306" operator="containsText" text="▼">
      <formula>NOT(ISERROR(SEARCH("▼",Z27)))</formula>
    </cfRule>
  </conditionalFormatting>
  <conditionalFormatting sqref="Z29:AA60 AA61:AA65">
    <cfRule type="containsText" dxfId="6970" priority="9298" operator="containsText" text="▼">
      <formula>NOT(ISERROR(SEARCH("▼",Z29)))</formula>
    </cfRule>
    <cfRule type="containsText" dxfId="6969" priority="9297" operator="containsText" text="▲">
      <formula>NOT(ISERROR(SEARCH("▲",Z29)))</formula>
    </cfRule>
  </conditionalFormatting>
  <conditionalFormatting sqref="Z32:AA60 AA61:AA65">
    <cfRule type="containsText" dxfId="6968" priority="9300" operator="containsText" text="▼">
      <formula>NOT(ISERROR(SEARCH("▼",Z32)))</formula>
    </cfRule>
    <cfRule type="containsText" dxfId="6967" priority="9299" operator="containsText" text="▲">
      <formula>NOT(ISERROR(SEARCH("▲",Z32)))</formula>
    </cfRule>
  </conditionalFormatting>
  <conditionalFormatting sqref="Z33:AA33">
    <cfRule type="containsText" dxfId="6966" priority="9308" operator="containsText" text="▼">
      <formula>NOT(ISERROR(SEARCH("▼",Z33)))</formula>
    </cfRule>
    <cfRule type="containsText" dxfId="6965" priority="9307" operator="containsText" text="▲">
      <formula>NOT(ISERROR(SEARCH("▲",Z33)))</formula>
    </cfRule>
  </conditionalFormatting>
  <conditionalFormatting sqref="Z33:AA60 AA61:AA65">
    <cfRule type="containsText" dxfId="6964" priority="9356" operator="containsText" text="▼">
      <formula>NOT(ISERROR(SEARCH("▼",Z33)))</formula>
    </cfRule>
    <cfRule type="containsText" dxfId="6963" priority="9355" operator="containsText" text="▲">
      <formula>NOT(ISERROR(SEARCH("▲",Z33)))</formula>
    </cfRule>
  </conditionalFormatting>
  <conditionalFormatting sqref="Z35:AA60 AA61:AA65">
    <cfRule type="containsText" dxfId="6962" priority="9315" operator="containsText" text="▲">
      <formula>NOT(ISERROR(SEARCH("▲",Z35)))</formula>
    </cfRule>
    <cfRule type="containsText" dxfId="6961" priority="9316" operator="containsText" text="▼">
      <formula>NOT(ISERROR(SEARCH("▼",Z35)))</formula>
    </cfRule>
  </conditionalFormatting>
  <conditionalFormatting sqref="Z37:AA60 AA61:AA65">
    <cfRule type="containsText" dxfId="6960" priority="9293" operator="containsText" text="▲">
      <formula>NOT(ISERROR(SEARCH("▲",Z37)))</formula>
    </cfRule>
    <cfRule type="containsText" dxfId="6959" priority="9294" operator="containsText" text="▼">
      <formula>NOT(ISERROR(SEARCH("▼",Z37)))</formula>
    </cfRule>
  </conditionalFormatting>
  <conditionalFormatting sqref="Z38:AA60 AA61:AA65">
    <cfRule type="containsText" dxfId="6958" priority="9291" operator="containsText" text="▲">
      <formula>NOT(ISERROR(SEARCH("▲",Z38)))</formula>
    </cfRule>
    <cfRule type="containsText" dxfId="6957" priority="9292" operator="containsText" text="▼">
      <formula>NOT(ISERROR(SEARCH("▼",Z38)))</formula>
    </cfRule>
  </conditionalFormatting>
  <conditionalFormatting sqref="Z39:AA60 AA61:AA65">
    <cfRule type="containsText" dxfId="6956" priority="9236" operator="containsText" text="▼">
      <formula>NOT(ISERROR(SEARCH("▼",Z39)))</formula>
    </cfRule>
    <cfRule type="containsText" dxfId="6955" priority="9235" operator="containsText" text="▲">
      <formula>NOT(ISERROR(SEARCH("▲",Z39)))</formula>
    </cfRule>
    <cfRule type="containsText" dxfId="6954" priority="9234" operator="containsText" text="▼">
      <formula>NOT(ISERROR(SEARCH("▼",Z39)))</formula>
    </cfRule>
    <cfRule type="containsText" dxfId="6953" priority="9233" operator="containsText" text="▲">
      <formula>NOT(ISERROR(SEARCH("▲",Z39)))</formula>
    </cfRule>
    <cfRule type="containsText" dxfId="6952" priority="9232" operator="containsText" text="▼">
      <formula>NOT(ISERROR(SEARCH("▼",Z39)))</formula>
    </cfRule>
    <cfRule type="containsText" dxfId="6951" priority="9231" operator="containsText" text="▲">
      <formula>NOT(ISERROR(SEARCH("▲",Z39)))</formula>
    </cfRule>
    <cfRule type="containsText" dxfId="6950" priority="9230" operator="containsText" text="▼">
      <formula>NOT(ISERROR(SEARCH("▼",Z39)))</formula>
    </cfRule>
    <cfRule type="containsText" dxfId="6949" priority="9254" operator="containsText" text="▼">
      <formula>NOT(ISERROR(SEARCH("▼",Z39)))</formula>
    </cfRule>
    <cfRule type="containsText" dxfId="6948" priority="9229" operator="containsText" text="▲">
      <formula>NOT(ISERROR(SEARCH("▲",Z39)))</formula>
    </cfRule>
    <cfRule type="containsText" dxfId="6947" priority="9227" operator="containsText" text="▲">
      <formula>NOT(ISERROR(SEARCH("▲",Z39)))</formula>
    </cfRule>
    <cfRule type="containsText" dxfId="6946" priority="9226" operator="containsText" text="▼">
      <formula>NOT(ISERROR(SEARCH("▼",Z39)))</formula>
    </cfRule>
    <cfRule type="containsText" dxfId="6945" priority="9225" operator="containsText" text="▲">
      <formula>NOT(ISERROR(SEARCH("▲",Z39)))</formula>
    </cfRule>
    <cfRule type="containsText" dxfId="6944" priority="9224" operator="containsText" text="▼">
      <formula>NOT(ISERROR(SEARCH("▼",Z39)))</formula>
    </cfRule>
    <cfRule type="containsText" dxfId="6943" priority="9223" operator="containsText" text="▲">
      <formula>NOT(ISERROR(SEARCH("▲",Z39)))</formula>
    </cfRule>
    <cfRule type="containsText" dxfId="6942" priority="9222" operator="containsText" text="▼">
      <formula>NOT(ISERROR(SEARCH("▼",Z39)))</formula>
    </cfRule>
    <cfRule type="containsText" dxfId="6941" priority="9221" operator="containsText" text="▲">
      <formula>NOT(ISERROR(SEARCH("▲",Z39)))</formula>
    </cfRule>
    <cfRule type="containsText" dxfId="6940" priority="9228" operator="containsText" text="▼">
      <formula>NOT(ISERROR(SEARCH("▼",Z39)))</formula>
    </cfRule>
    <cfRule type="containsText" dxfId="6939" priority="9247" operator="containsText" text="▲">
      <formula>NOT(ISERROR(SEARCH("▲",Z39)))</formula>
    </cfRule>
    <cfRule type="containsText" dxfId="6938" priority="9246" operator="containsText" text="▼">
      <formula>NOT(ISERROR(SEARCH("▼",Z39)))</formula>
    </cfRule>
    <cfRule type="containsText" dxfId="6937" priority="9245" operator="containsText" text="▲">
      <formula>NOT(ISERROR(SEARCH("▲",Z39)))</formula>
    </cfRule>
    <cfRule type="containsText" dxfId="6936" priority="9262" operator="containsText" text="▼">
      <formula>NOT(ISERROR(SEARCH("▼",Z39)))</formula>
    </cfRule>
    <cfRule type="containsText" dxfId="6935" priority="9263" operator="containsText" text="▲">
      <formula>NOT(ISERROR(SEARCH("▲",Z39)))</formula>
    </cfRule>
    <cfRule type="containsText" dxfId="6934" priority="9264" operator="containsText" text="▼">
      <formula>NOT(ISERROR(SEARCH("▼",Z39)))</formula>
    </cfRule>
    <cfRule type="containsText" dxfId="6933" priority="9257" operator="containsText" text="▲">
      <formula>NOT(ISERROR(SEARCH("▲",Z39)))</formula>
    </cfRule>
    <cfRule type="containsText" dxfId="6932" priority="9266" operator="containsText" text="▼">
      <formula>NOT(ISERROR(SEARCH("▼",Z39)))</formula>
    </cfRule>
    <cfRule type="containsText" dxfId="6931" priority="9267" operator="containsText" text="▲">
      <formula>NOT(ISERROR(SEARCH("▲",Z39)))</formula>
    </cfRule>
    <cfRule type="containsText" dxfId="6930" priority="9268" operator="containsText" text="▼">
      <formula>NOT(ISERROR(SEARCH("▼",Z39)))</formula>
    </cfRule>
    <cfRule type="containsText" dxfId="6929" priority="9269" operator="containsText" text="△">
      <formula>NOT(ISERROR(SEARCH("△",Z39)))</formula>
    </cfRule>
    <cfRule type="containsText" dxfId="6928" priority="9270" operator="containsText" text="▽">
      <formula>NOT(ISERROR(SEARCH("▽",Z39)))</formula>
    </cfRule>
    <cfRule type="containsText" dxfId="6927" priority="9244" operator="containsText" text="▼">
      <formula>NOT(ISERROR(SEARCH("▼",Z39)))</formula>
    </cfRule>
    <cfRule type="containsText" dxfId="6926" priority="9243" operator="containsText" text="▲">
      <formula>NOT(ISERROR(SEARCH("▲",Z39)))</formula>
    </cfRule>
    <cfRule type="containsText" dxfId="6925" priority="9242" operator="containsText" text="▼">
      <formula>NOT(ISERROR(SEARCH("▼",Z39)))</formula>
    </cfRule>
    <cfRule type="containsText" dxfId="6924" priority="9241" operator="containsText" text="▲">
      <formula>NOT(ISERROR(SEARCH("▲",Z39)))</formula>
    </cfRule>
    <cfRule type="containsText" dxfId="6923" priority="9249" operator="containsText" text="▲">
      <formula>NOT(ISERROR(SEARCH("▲",Z39)))</formula>
    </cfRule>
    <cfRule type="containsText" dxfId="6922" priority="9250" operator="containsText" text="▼">
      <formula>NOT(ISERROR(SEARCH("▼",Z39)))</formula>
    </cfRule>
    <cfRule type="containsText" dxfId="6921" priority="9258" operator="containsText" text="▼">
      <formula>NOT(ISERROR(SEARCH("▼",Z39)))</formula>
    </cfRule>
    <cfRule type="containsText" dxfId="6920" priority="9240" operator="containsText" text="▼">
      <formula>NOT(ISERROR(SEARCH("▼",Z39)))</formula>
    </cfRule>
    <cfRule type="containsText" dxfId="6919" priority="9248" operator="containsText" text="▼">
      <formula>NOT(ISERROR(SEARCH("▼",Z39)))</formula>
    </cfRule>
    <cfRule type="containsText" dxfId="6918" priority="9252" operator="containsText" text="▼">
      <formula>NOT(ISERROR(SEARCH("▼",Z39)))</formula>
    </cfRule>
    <cfRule type="containsText" dxfId="6917" priority="9259" operator="containsText" text="▲">
      <formula>NOT(ISERROR(SEARCH("▲",Z39)))</formula>
    </cfRule>
    <cfRule type="containsText" dxfId="6916" priority="9260" operator="containsText" text="▼">
      <formula>NOT(ISERROR(SEARCH("▼",Z39)))</formula>
    </cfRule>
    <cfRule type="containsText" dxfId="6915" priority="9261" operator="containsText" text="▲">
      <formula>NOT(ISERROR(SEARCH("▲",Z39)))</formula>
    </cfRule>
    <cfRule type="containsText" dxfId="6914" priority="9253" operator="containsText" text="▲">
      <formula>NOT(ISERROR(SEARCH("▲",Z39)))</formula>
    </cfRule>
    <cfRule type="containsText" dxfId="6913" priority="9251" operator="containsText" text="▲">
      <formula>NOT(ISERROR(SEARCH("▲",Z39)))</formula>
    </cfRule>
    <cfRule type="containsText" dxfId="6912" priority="9255" operator="containsText" text="▲">
      <formula>NOT(ISERROR(SEARCH("▲",Z39)))</formula>
    </cfRule>
    <cfRule type="containsText" dxfId="6911" priority="9256" operator="containsText" text="▼">
      <formula>NOT(ISERROR(SEARCH("▼",Z39)))</formula>
    </cfRule>
    <cfRule type="containsText" dxfId="6910" priority="9239" operator="containsText" text="▲">
      <formula>NOT(ISERROR(SEARCH("▲",Z39)))</formula>
    </cfRule>
    <cfRule type="containsText" dxfId="6909" priority="9238" operator="containsText" text="▼">
      <formula>NOT(ISERROR(SEARCH("▼",Z39)))</formula>
    </cfRule>
    <cfRule type="containsText" dxfId="6908" priority="9237" operator="containsText" text="▲">
      <formula>NOT(ISERROR(SEARCH("▲",Z39)))</formula>
    </cfRule>
    <cfRule type="containsText" dxfId="6907" priority="9265" operator="containsText" text="▲">
      <formula>NOT(ISERROR(SEARCH("▲",Z39)))</formula>
    </cfRule>
  </conditionalFormatting>
  <conditionalFormatting sqref="Z40:AA60 AA61:AA65">
    <cfRule type="containsText" dxfId="6906" priority="9339" operator="containsText" text="▲">
      <formula>NOT(ISERROR(SEARCH("▲",Z40)))</formula>
    </cfRule>
    <cfRule type="containsText" dxfId="6905" priority="9340" operator="containsText" text="▼">
      <formula>NOT(ISERROR(SEARCH("▼",Z40)))</formula>
    </cfRule>
  </conditionalFormatting>
  <conditionalFormatting sqref="Z41:AA60 AA61:AA65">
    <cfRule type="containsText" dxfId="6904" priority="9286" operator="containsText" text="▼">
      <formula>NOT(ISERROR(SEARCH("▼",Z41)))</formula>
    </cfRule>
    <cfRule type="containsText" dxfId="6903" priority="9285" operator="containsText" text="▲">
      <formula>NOT(ISERROR(SEARCH("▲",Z41)))</formula>
    </cfRule>
  </conditionalFormatting>
  <conditionalFormatting sqref="Z42:AA60 AA61:AA65">
    <cfRule type="containsText" dxfId="6902" priority="9279" operator="containsText" text="▲">
      <formula>NOT(ISERROR(SEARCH("▲",Z42)))</formula>
    </cfRule>
    <cfRule type="containsText" dxfId="6901" priority="9280" operator="containsText" text="▼">
      <formula>NOT(ISERROR(SEARCH("▼",Z42)))</formula>
    </cfRule>
  </conditionalFormatting>
  <conditionalFormatting sqref="Z43:AA60 AA61:AA65">
    <cfRule type="containsText" dxfId="6900" priority="9275" operator="containsText" text="▲">
      <formula>NOT(ISERROR(SEARCH("▲",Z43)))</formula>
    </cfRule>
    <cfRule type="containsText" dxfId="6899" priority="9276" operator="containsText" text="▼">
      <formula>NOT(ISERROR(SEARCH("▼",Z43)))</formula>
    </cfRule>
  </conditionalFormatting>
  <conditionalFormatting sqref="Z44:AA60 AA61:AA65">
    <cfRule type="containsText" dxfId="6898" priority="9282" operator="containsText" text="▼">
      <formula>NOT(ISERROR(SEARCH("▼",Z44)))</formula>
    </cfRule>
    <cfRule type="containsText" dxfId="6897" priority="9281" operator="containsText" text="▲">
      <formula>NOT(ISERROR(SEARCH("▲",Z44)))</formula>
    </cfRule>
  </conditionalFormatting>
  <conditionalFormatting sqref="Z45:AA45">
    <cfRule type="containsText" dxfId="6896" priority="9317" operator="containsText" text="▲">
      <formula>NOT(ISERROR(SEARCH("▲",Z45)))</formula>
    </cfRule>
    <cfRule type="containsText" dxfId="6895" priority="9318" operator="containsText" text="▼">
      <formula>NOT(ISERROR(SEARCH("▼",Z45)))</formula>
    </cfRule>
  </conditionalFormatting>
  <conditionalFormatting sqref="Z46:AA46">
    <cfRule type="containsText" dxfId="6894" priority="9284" operator="containsText" text="▼">
      <formula>NOT(ISERROR(SEARCH("▼",Z46)))</formula>
    </cfRule>
    <cfRule type="containsText" dxfId="6893" priority="9283" operator="containsText" text="▲">
      <formula>NOT(ISERROR(SEARCH("▲",Z46)))</formula>
    </cfRule>
  </conditionalFormatting>
  <conditionalFormatting sqref="Z47:AA47">
    <cfRule type="containsText" dxfId="6892" priority="9277" operator="containsText" text="▲">
      <formula>NOT(ISERROR(SEARCH("▲",Z47)))</formula>
    </cfRule>
    <cfRule type="containsText" dxfId="6891" priority="9278" operator="containsText" text="▼">
      <formula>NOT(ISERROR(SEARCH("▼",Z47)))</formula>
    </cfRule>
  </conditionalFormatting>
  <conditionalFormatting sqref="Z48:AA60 AA61:AA65">
    <cfRule type="containsText" dxfId="6890" priority="9271" operator="containsText" text="▲">
      <formula>NOT(ISERROR(SEARCH("▲",Z48)))</formula>
    </cfRule>
    <cfRule type="containsText" dxfId="6889" priority="9272" operator="containsText" text="▼">
      <formula>NOT(ISERROR(SEARCH("▼",Z48)))</formula>
    </cfRule>
  </conditionalFormatting>
  <conditionalFormatting sqref="Z50:AA60 AA61:AA65">
    <cfRule type="containsText" dxfId="6888" priority="9119" operator="containsText" text="▲">
      <formula>NOT(ISERROR(SEARCH("▲",Z50)))</formula>
    </cfRule>
    <cfRule type="containsText" dxfId="6887" priority="9120" operator="containsText" text="▼">
      <formula>NOT(ISERROR(SEARCH("▼",Z50)))</formula>
    </cfRule>
  </conditionalFormatting>
  <conditionalFormatting sqref="Z51:AA51">
    <cfRule type="containsText" dxfId="6886" priority="9125" operator="containsText" text="▲">
      <formula>NOT(ISERROR(SEARCH("▲",Z51)))</formula>
    </cfRule>
    <cfRule type="containsText" dxfId="6885" priority="9126" operator="containsText" text="▼">
      <formula>NOT(ISERROR(SEARCH("▼",Z51)))</formula>
    </cfRule>
    <cfRule type="containsText" dxfId="6884" priority="9127" operator="containsText" text="▲">
      <formula>NOT(ISERROR(SEARCH("▲",Z51)))</formula>
    </cfRule>
    <cfRule type="containsText" dxfId="6883" priority="9128" operator="containsText" text="▼">
      <formula>NOT(ISERROR(SEARCH("▼",Z51)))</formula>
    </cfRule>
    <cfRule type="containsText" dxfId="6882" priority="9130" operator="containsText" text="▼">
      <formula>NOT(ISERROR(SEARCH("▼",Z51)))</formula>
    </cfRule>
    <cfRule type="containsText" dxfId="6881" priority="9131" operator="containsText" text="▲">
      <formula>NOT(ISERROR(SEARCH("▲",Z51)))</formula>
    </cfRule>
    <cfRule type="containsText" dxfId="6880" priority="9132" operator="containsText" text="▼">
      <formula>NOT(ISERROR(SEARCH("▼",Z51)))</formula>
    </cfRule>
    <cfRule type="containsText" dxfId="6879" priority="9133" operator="containsText" text="▲">
      <formula>NOT(ISERROR(SEARCH("▲",Z51)))</formula>
    </cfRule>
    <cfRule type="containsText" dxfId="6878" priority="9134" operator="containsText" text="▼">
      <formula>NOT(ISERROR(SEARCH("▼",Z51)))</formula>
    </cfRule>
    <cfRule type="containsText" dxfId="6877" priority="9135" operator="containsText" text="▲">
      <formula>NOT(ISERROR(SEARCH("▲",Z51)))</formula>
    </cfRule>
    <cfRule type="containsText" dxfId="6876" priority="9136" operator="containsText" text="▼">
      <formula>NOT(ISERROR(SEARCH("▼",Z51)))</formula>
    </cfRule>
    <cfRule type="containsText" dxfId="6875" priority="9161" operator="containsText" text="▲">
      <formula>NOT(ISERROR(SEARCH("▲",Z51)))</formula>
    </cfRule>
    <cfRule type="containsText" dxfId="6874" priority="9137" operator="containsText" text="▲">
      <formula>NOT(ISERROR(SEARCH("▲",Z51)))</formula>
    </cfRule>
    <cfRule type="containsText" dxfId="6873" priority="9138" operator="containsText" text="▼">
      <formula>NOT(ISERROR(SEARCH("▼",Z51)))</formula>
    </cfRule>
    <cfRule type="containsText" dxfId="6872" priority="9139" operator="containsText" text="▲">
      <formula>NOT(ISERROR(SEARCH("▲",Z51)))</formula>
    </cfRule>
    <cfRule type="containsText" dxfId="6871" priority="9160" operator="containsText" text="▼">
      <formula>NOT(ISERROR(SEARCH("▼",Z51)))</formula>
    </cfRule>
    <cfRule type="containsText" dxfId="6870" priority="9154" operator="containsText" text="▼">
      <formula>NOT(ISERROR(SEARCH("▼",Z51)))</formula>
    </cfRule>
    <cfRule type="containsText" dxfId="6869" priority="9149" operator="containsText" text="▲">
      <formula>NOT(ISERROR(SEARCH("▲",Z51)))</formula>
    </cfRule>
    <cfRule type="containsText" dxfId="6868" priority="9153" operator="containsText" text="▲">
      <formula>NOT(ISERROR(SEARCH("▲",Z51)))</formula>
    </cfRule>
    <cfRule type="containsText" dxfId="6867" priority="9152" operator="containsText" text="▼">
      <formula>NOT(ISERROR(SEARCH("▼",Z51)))</formula>
    </cfRule>
    <cfRule type="containsText" dxfId="6866" priority="9151" operator="containsText" text="▲">
      <formula>NOT(ISERROR(SEARCH("▲",Z51)))</formula>
    </cfRule>
    <cfRule type="containsText" dxfId="6865" priority="9150" operator="containsText" text="▼">
      <formula>NOT(ISERROR(SEARCH("▼",Z51)))</formula>
    </cfRule>
    <cfRule type="containsText" dxfId="6864" priority="9148" operator="containsText" text="▼">
      <formula>NOT(ISERROR(SEARCH("▼",Z51)))</formula>
    </cfRule>
    <cfRule type="containsText" dxfId="6863" priority="9147" operator="containsText" text="▲">
      <formula>NOT(ISERROR(SEARCH("▲",Z51)))</formula>
    </cfRule>
    <cfRule type="containsText" dxfId="6862" priority="9146" operator="containsText" text="▼">
      <formula>NOT(ISERROR(SEARCH("▼",Z51)))</formula>
    </cfRule>
    <cfRule type="containsText" dxfId="6861" priority="9145" operator="containsText" text="▲">
      <formula>NOT(ISERROR(SEARCH("▲",Z51)))</formula>
    </cfRule>
    <cfRule type="containsText" dxfId="6860" priority="9144" operator="containsText" text="▼">
      <formula>NOT(ISERROR(SEARCH("▼",Z51)))</formula>
    </cfRule>
    <cfRule type="containsText" dxfId="6859" priority="9143" operator="containsText" text="▲">
      <formula>NOT(ISERROR(SEARCH("▲",Z51)))</formula>
    </cfRule>
    <cfRule type="containsText" dxfId="6858" priority="9142" operator="containsText" text="▼">
      <formula>NOT(ISERROR(SEARCH("▼",Z51)))</formula>
    </cfRule>
    <cfRule type="containsText" dxfId="6857" priority="9141" operator="containsText" text="▲">
      <formula>NOT(ISERROR(SEARCH("▲",Z51)))</formula>
    </cfRule>
    <cfRule type="containsText" dxfId="6856" priority="9140" operator="containsText" text="▼">
      <formula>NOT(ISERROR(SEARCH("▼",Z51)))</formula>
    </cfRule>
    <cfRule type="containsText" dxfId="6855" priority="9123" operator="containsText" text="▲">
      <formula>NOT(ISERROR(SEARCH("▲",Z51)))</formula>
    </cfRule>
    <cfRule type="containsText" dxfId="6854" priority="9157" operator="containsText" text="▲">
      <formula>NOT(ISERROR(SEARCH("▲",Z51)))</formula>
    </cfRule>
    <cfRule type="containsText" dxfId="6853" priority="9156" operator="containsText" text="▼">
      <formula>NOT(ISERROR(SEARCH("▼",Z51)))</formula>
    </cfRule>
    <cfRule type="containsText" dxfId="6852" priority="9155" operator="containsText" text="▲">
      <formula>NOT(ISERROR(SEARCH("▲",Z51)))</formula>
    </cfRule>
    <cfRule type="containsText" dxfId="6851" priority="9121" operator="containsText" text="▲">
      <formula>NOT(ISERROR(SEARCH("▲",Z51)))</formula>
    </cfRule>
    <cfRule type="containsText" dxfId="6850" priority="9122" operator="containsText" text="▼">
      <formula>NOT(ISERROR(SEARCH("▼",Z51)))</formula>
    </cfRule>
    <cfRule type="containsText" dxfId="6849" priority="9129" operator="containsText" text="▲">
      <formula>NOT(ISERROR(SEARCH("▲",Z51)))</formula>
    </cfRule>
    <cfRule type="containsText" dxfId="6848" priority="9124" operator="containsText" text="▼">
      <formula>NOT(ISERROR(SEARCH("▼",Z51)))</formula>
    </cfRule>
    <cfRule type="containsText" dxfId="6847" priority="9170" operator="containsText" text="▽">
      <formula>NOT(ISERROR(SEARCH("▽",Z51)))</formula>
    </cfRule>
    <cfRule type="containsText" dxfId="6846" priority="9169" operator="containsText" text="△">
      <formula>NOT(ISERROR(SEARCH("△",Z51)))</formula>
    </cfRule>
    <cfRule type="containsText" dxfId="6845" priority="9159" operator="containsText" text="▲">
      <formula>NOT(ISERROR(SEARCH("▲",Z51)))</formula>
    </cfRule>
    <cfRule type="containsText" dxfId="6844" priority="9166" operator="containsText" text="▼">
      <formula>NOT(ISERROR(SEARCH("▼",Z51)))</formula>
    </cfRule>
    <cfRule type="containsText" dxfId="6843" priority="9165" operator="containsText" text="▲">
      <formula>NOT(ISERROR(SEARCH("▲",Z51)))</formula>
    </cfRule>
    <cfRule type="containsText" dxfId="6842" priority="9164" operator="containsText" text="▼">
      <formula>NOT(ISERROR(SEARCH("▼",Z51)))</formula>
    </cfRule>
    <cfRule type="containsText" dxfId="6841" priority="9163" operator="containsText" text="▲">
      <formula>NOT(ISERROR(SEARCH("▲",Z51)))</formula>
    </cfRule>
    <cfRule type="containsText" dxfId="6840" priority="9162" operator="containsText" text="▼">
      <formula>NOT(ISERROR(SEARCH("▼",Z51)))</formula>
    </cfRule>
    <cfRule type="containsText" dxfId="6839" priority="9158" operator="containsText" text="▼">
      <formula>NOT(ISERROR(SEARCH("▼",Z51)))</formula>
    </cfRule>
  </conditionalFormatting>
  <conditionalFormatting sqref="Z51:AA52">
    <cfRule type="containsText" dxfId="6838" priority="9168" operator="containsText" text="▼">
      <formula>NOT(ISERROR(SEARCH("▼",Z51)))</formula>
    </cfRule>
    <cfRule type="containsText" dxfId="6837" priority="9167" operator="containsText" text="▲">
      <formula>NOT(ISERROR(SEARCH("▲",Z51)))</formula>
    </cfRule>
  </conditionalFormatting>
  <conditionalFormatting sqref="Z52:AA52">
    <cfRule type="containsText" dxfId="6836" priority="9178" operator="containsText" text="▼">
      <formula>NOT(ISERROR(SEARCH("▼",Z52)))</formula>
    </cfRule>
    <cfRule type="containsText" dxfId="6835" priority="9177" operator="containsText" text="▲">
      <formula>NOT(ISERROR(SEARCH("▲",Z52)))</formula>
    </cfRule>
    <cfRule type="containsText" dxfId="6834" priority="9176" operator="containsText" text="▼">
      <formula>NOT(ISERROR(SEARCH("▼",Z52)))</formula>
    </cfRule>
    <cfRule type="containsText" dxfId="6833" priority="9175" operator="containsText" text="▲">
      <formula>NOT(ISERROR(SEARCH("▲",Z52)))</formula>
    </cfRule>
    <cfRule type="containsText" dxfId="6832" priority="9174" operator="containsText" text="▼">
      <formula>NOT(ISERROR(SEARCH("▼",Z52)))</formula>
    </cfRule>
    <cfRule type="containsText" dxfId="6831" priority="9220" operator="containsText" text="▽">
      <formula>NOT(ISERROR(SEARCH("▽",Z52)))</formula>
    </cfRule>
    <cfRule type="containsText" dxfId="6830" priority="9219" operator="containsText" text="△">
      <formula>NOT(ISERROR(SEARCH("△",Z52)))</formula>
    </cfRule>
    <cfRule type="containsText" dxfId="6829" priority="9218" operator="containsText" text="▼">
      <formula>NOT(ISERROR(SEARCH("▼",Z52)))</formula>
    </cfRule>
    <cfRule type="containsText" dxfId="6828" priority="9217" operator="containsText" text="▲">
      <formula>NOT(ISERROR(SEARCH("▲",Z52)))</formula>
    </cfRule>
    <cfRule type="containsText" dxfId="6827" priority="9216" operator="containsText" text="▼">
      <formula>NOT(ISERROR(SEARCH("▼",Z52)))</formula>
    </cfRule>
    <cfRule type="containsText" dxfId="6826" priority="9215" operator="containsText" text="▲">
      <formula>NOT(ISERROR(SEARCH("▲",Z52)))</formula>
    </cfRule>
    <cfRule type="containsText" dxfId="6825" priority="9214" operator="containsText" text="▼">
      <formula>NOT(ISERROR(SEARCH("▼",Z52)))</formula>
    </cfRule>
    <cfRule type="containsText" dxfId="6824" priority="9213" operator="containsText" text="▲">
      <formula>NOT(ISERROR(SEARCH("▲",Z52)))</formula>
    </cfRule>
    <cfRule type="containsText" dxfId="6823" priority="9212" operator="containsText" text="▼">
      <formula>NOT(ISERROR(SEARCH("▼",Z52)))</formula>
    </cfRule>
    <cfRule type="containsText" dxfId="6822" priority="9211" operator="containsText" text="▲">
      <formula>NOT(ISERROR(SEARCH("▲",Z52)))</formula>
    </cfRule>
    <cfRule type="containsText" dxfId="6821" priority="9210" operator="containsText" text="▼">
      <formula>NOT(ISERROR(SEARCH("▼",Z52)))</formula>
    </cfRule>
    <cfRule type="containsText" dxfId="6820" priority="9209" operator="containsText" text="▲">
      <formula>NOT(ISERROR(SEARCH("▲",Z52)))</formula>
    </cfRule>
    <cfRule type="containsText" dxfId="6819" priority="9208" operator="containsText" text="▼">
      <formula>NOT(ISERROR(SEARCH("▼",Z52)))</formula>
    </cfRule>
    <cfRule type="containsText" dxfId="6818" priority="9207" operator="containsText" text="▲">
      <formula>NOT(ISERROR(SEARCH("▲",Z52)))</formula>
    </cfRule>
    <cfRule type="containsText" dxfId="6817" priority="9206" operator="containsText" text="▼">
      <formula>NOT(ISERROR(SEARCH("▼",Z52)))</formula>
    </cfRule>
    <cfRule type="containsText" dxfId="6816" priority="9173" operator="containsText" text="▲">
      <formula>NOT(ISERROR(SEARCH("▲",Z52)))</formula>
    </cfRule>
    <cfRule type="containsText" dxfId="6815" priority="9188" operator="containsText" text="▼">
      <formula>NOT(ISERROR(SEARCH("▼",Z52)))</formula>
    </cfRule>
    <cfRule type="containsText" dxfId="6814" priority="9200" operator="containsText" text="▼">
      <formula>NOT(ISERROR(SEARCH("▼",Z52)))</formula>
    </cfRule>
    <cfRule type="containsText" dxfId="6813" priority="9205" operator="containsText" text="▲">
      <formula>NOT(ISERROR(SEARCH("▲",Z52)))</formula>
    </cfRule>
    <cfRule type="containsText" dxfId="6812" priority="9204" operator="containsText" text="▼">
      <formula>NOT(ISERROR(SEARCH("▼",Z52)))</formula>
    </cfRule>
    <cfRule type="containsText" dxfId="6811" priority="9203" operator="containsText" text="▲">
      <formula>NOT(ISERROR(SEARCH("▲",Z52)))</formula>
    </cfRule>
    <cfRule type="containsText" dxfId="6810" priority="9202" operator="containsText" text="▼">
      <formula>NOT(ISERROR(SEARCH("▼",Z52)))</formula>
    </cfRule>
    <cfRule type="containsText" dxfId="6809" priority="9201" operator="containsText" text="▲">
      <formula>NOT(ISERROR(SEARCH("▲",Z52)))</formula>
    </cfRule>
    <cfRule type="containsText" dxfId="6808" priority="9199" operator="containsText" text="▲">
      <formula>NOT(ISERROR(SEARCH("▲",Z52)))</formula>
    </cfRule>
    <cfRule type="containsText" dxfId="6807" priority="9198" operator="containsText" text="▼">
      <formula>NOT(ISERROR(SEARCH("▼",Z52)))</formula>
    </cfRule>
    <cfRule type="containsText" dxfId="6806" priority="9197" operator="containsText" text="▲">
      <formula>NOT(ISERROR(SEARCH("▲",Z52)))</formula>
    </cfRule>
    <cfRule type="containsText" dxfId="6805" priority="9196" operator="containsText" text="▼">
      <formula>NOT(ISERROR(SEARCH("▼",Z52)))</formula>
    </cfRule>
    <cfRule type="containsText" dxfId="6804" priority="9195" operator="containsText" text="▲">
      <formula>NOT(ISERROR(SEARCH("▲",Z52)))</formula>
    </cfRule>
    <cfRule type="containsText" dxfId="6803" priority="9194" operator="containsText" text="▼">
      <formula>NOT(ISERROR(SEARCH("▼",Z52)))</formula>
    </cfRule>
    <cfRule type="containsText" dxfId="6802" priority="9193" operator="containsText" text="▲">
      <formula>NOT(ISERROR(SEARCH("▲",Z52)))</formula>
    </cfRule>
    <cfRule type="containsText" dxfId="6801" priority="9192" operator="containsText" text="▼">
      <formula>NOT(ISERROR(SEARCH("▼",Z52)))</formula>
    </cfRule>
    <cfRule type="containsText" dxfId="6800" priority="9191" operator="containsText" text="▲">
      <formula>NOT(ISERROR(SEARCH("▲",Z52)))</formula>
    </cfRule>
    <cfRule type="containsText" dxfId="6799" priority="9190" operator="containsText" text="▼">
      <formula>NOT(ISERROR(SEARCH("▼",Z52)))</formula>
    </cfRule>
    <cfRule type="containsText" dxfId="6798" priority="9189" operator="containsText" text="▲">
      <formula>NOT(ISERROR(SEARCH("▲",Z52)))</formula>
    </cfRule>
    <cfRule type="containsText" dxfId="6797" priority="9187" operator="containsText" text="▲">
      <formula>NOT(ISERROR(SEARCH("▲",Z52)))</formula>
    </cfRule>
    <cfRule type="containsText" dxfId="6796" priority="9186" operator="containsText" text="▼">
      <formula>NOT(ISERROR(SEARCH("▼",Z52)))</formula>
    </cfRule>
    <cfRule type="containsText" dxfId="6795" priority="9185" operator="containsText" text="▲">
      <formula>NOT(ISERROR(SEARCH("▲",Z52)))</formula>
    </cfRule>
    <cfRule type="containsText" dxfId="6794" priority="9184" operator="containsText" text="▼">
      <formula>NOT(ISERROR(SEARCH("▼",Z52)))</formula>
    </cfRule>
    <cfRule type="containsText" dxfId="6793" priority="9183" operator="containsText" text="▲">
      <formula>NOT(ISERROR(SEARCH("▲",Z52)))</formula>
    </cfRule>
    <cfRule type="containsText" dxfId="6792" priority="9182" operator="containsText" text="▼">
      <formula>NOT(ISERROR(SEARCH("▼",Z52)))</formula>
    </cfRule>
    <cfRule type="containsText" dxfId="6791" priority="9181" operator="containsText" text="▲">
      <formula>NOT(ISERROR(SEARCH("▲",Z52)))</formula>
    </cfRule>
    <cfRule type="containsText" dxfId="6790" priority="9180" operator="containsText" text="▼">
      <formula>NOT(ISERROR(SEARCH("▼",Z52)))</formula>
    </cfRule>
    <cfRule type="containsText" dxfId="6789" priority="9179" operator="containsText" text="▲">
      <formula>NOT(ISERROR(SEARCH("▲",Z52)))</formula>
    </cfRule>
  </conditionalFormatting>
  <conditionalFormatting sqref="Z53:AA60 AA61:AA65">
    <cfRule type="containsText" dxfId="6788" priority="9077" operator="containsText" text="▲">
      <formula>NOT(ISERROR(SEARCH("▲",Z53)))</formula>
    </cfRule>
    <cfRule type="containsText" dxfId="6787" priority="9063" operator="containsText" text="▲">
      <formula>NOT(ISERROR(SEARCH("▲",Z53)))</formula>
    </cfRule>
    <cfRule type="containsText" dxfId="6786" priority="9062" operator="containsText" text="▼">
      <formula>NOT(ISERROR(SEARCH("▼",Z53)))</formula>
    </cfRule>
    <cfRule type="containsText" dxfId="6785" priority="9061" operator="containsText" text="▲">
      <formula>NOT(ISERROR(SEARCH("▲",Z53)))</formula>
    </cfRule>
    <cfRule type="containsText" dxfId="6784" priority="9110" operator="containsText" text="▽">
      <formula>NOT(ISERROR(SEARCH("▽",Z53)))</formula>
    </cfRule>
    <cfRule type="containsText" dxfId="6783" priority="9065" operator="containsText" text="▲">
      <formula>NOT(ISERROR(SEARCH("▲",Z53)))</formula>
    </cfRule>
    <cfRule type="containsText" dxfId="6782" priority="9095" operator="containsText" text="▲">
      <formula>NOT(ISERROR(SEARCH("▲",Z53)))</formula>
    </cfRule>
    <cfRule type="containsText" dxfId="6781" priority="9079" operator="containsText" text="▲">
      <formula>NOT(ISERROR(SEARCH("▲",Z53)))</formula>
    </cfRule>
    <cfRule type="containsText" dxfId="6780" priority="9085" operator="containsText" text="▲">
      <formula>NOT(ISERROR(SEARCH("▲",Z53)))</formula>
    </cfRule>
    <cfRule type="containsText" dxfId="6779" priority="9084" operator="containsText" text="▼">
      <formula>NOT(ISERROR(SEARCH("▼",Z53)))</formula>
    </cfRule>
    <cfRule type="containsText" dxfId="6778" priority="9083" operator="containsText" text="▲">
      <formula>NOT(ISERROR(SEARCH("▲",Z53)))</formula>
    </cfRule>
    <cfRule type="containsText" dxfId="6777" priority="9082" operator="containsText" text="▼">
      <formula>NOT(ISERROR(SEARCH("▼",Z53)))</formula>
    </cfRule>
    <cfRule type="containsText" dxfId="6776" priority="9081" operator="containsText" text="▲">
      <formula>NOT(ISERROR(SEARCH("▲",Z53)))</formula>
    </cfRule>
    <cfRule type="containsText" dxfId="6775" priority="9080" operator="containsText" text="▼">
      <formula>NOT(ISERROR(SEARCH("▼",Z53)))</formula>
    </cfRule>
    <cfRule type="containsText" dxfId="6774" priority="9064" operator="containsText" text="▼">
      <formula>NOT(ISERROR(SEARCH("▼",Z53)))</formula>
    </cfRule>
    <cfRule type="containsText" dxfId="6773" priority="9078" operator="containsText" text="▼">
      <formula>NOT(ISERROR(SEARCH("▼",Z53)))</formula>
    </cfRule>
    <cfRule type="containsText" dxfId="6772" priority="9091" operator="containsText" text="▲">
      <formula>NOT(ISERROR(SEARCH("▲",Z53)))</formula>
    </cfRule>
    <cfRule type="containsText" dxfId="6771" priority="9076" operator="containsText" text="▼">
      <formula>NOT(ISERROR(SEARCH("▼",Z53)))</formula>
    </cfRule>
    <cfRule type="containsText" dxfId="6770" priority="9075" operator="containsText" text="▲">
      <formula>NOT(ISERROR(SEARCH("▲",Z53)))</formula>
    </cfRule>
    <cfRule type="containsText" dxfId="6769" priority="9074" operator="containsText" text="▼">
      <formula>NOT(ISERROR(SEARCH("▼",Z53)))</formula>
    </cfRule>
    <cfRule type="containsText" dxfId="6768" priority="9073" operator="containsText" text="▲">
      <formula>NOT(ISERROR(SEARCH("▲",Z53)))</formula>
    </cfRule>
    <cfRule type="containsText" dxfId="6767" priority="9072" operator="containsText" text="▼">
      <formula>NOT(ISERROR(SEARCH("▼",Z53)))</formula>
    </cfRule>
    <cfRule type="containsText" dxfId="6766" priority="9071" operator="containsText" text="▲">
      <formula>NOT(ISERROR(SEARCH("▲",Z53)))</formula>
    </cfRule>
    <cfRule type="containsText" dxfId="6765" priority="9070" operator="containsText" text="▼">
      <formula>NOT(ISERROR(SEARCH("▼",Z53)))</formula>
    </cfRule>
    <cfRule type="containsText" dxfId="6764" priority="9069" operator="containsText" text="▲">
      <formula>NOT(ISERROR(SEARCH("▲",Z53)))</formula>
    </cfRule>
    <cfRule type="containsText" dxfId="6763" priority="9068" operator="containsText" text="▼">
      <formula>NOT(ISERROR(SEARCH("▼",Z53)))</formula>
    </cfRule>
    <cfRule type="containsText" dxfId="6762" priority="9067" operator="containsText" text="▲">
      <formula>NOT(ISERROR(SEARCH("▲",Z53)))</formula>
    </cfRule>
    <cfRule type="containsText" dxfId="6761" priority="9087" operator="containsText" text="▲">
      <formula>NOT(ISERROR(SEARCH("▲",Z53)))</formula>
    </cfRule>
    <cfRule type="containsText" dxfId="6760" priority="9088" operator="containsText" text="▼">
      <formula>NOT(ISERROR(SEARCH("▼",Z53)))</formula>
    </cfRule>
    <cfRule type="containsText" dxfId="6759" priority="9089" operator="containsText" text="▲">
      <formula>NOT(ISERROR(SEARCH("▲",Z53)))</formula>
    </cfRule>
    <cfRule type="containsText" dxfId="6758" priority="9066" operator="containsText" text="▼">
      <formula>NOT(ISERROR(SEARCH("▼",Z53)))</formula>
    </cfRule>
    <cfRule type="containsText" dxfId="6757" priority="9090" operator="containsText" text="▼">
      <formula>NOT(ISERROR(SEARCH("▼",Z53)))</formula>
    </cfRule>
    <cfRule type="containsText" dxfId="6756" priority="9092" operator="containsText" text="▼">
      <formula>NOT(ISERROR(SEARCH("▼",Z53)))</formula>
    </cfRule>
    <cfRule type="containsText" dxfId="6755" priority="9093" operator="containsText" text="▲">
      <formula>NOT(ISERROR(SEARCH("▲",Z53)))</formula>
    </cfRule>
    <cfRule type="containsText" dxfId="6754" priority="9094" operator="containsText" text="▼">
      <formula>NOT(ISERROR(SEARCH("▼",Z53)))</formula>
    </cfRule>
    <cfRule type="containsText" dxfId="6753" priority="9096" operator="containsText" text="▼">
      <formula>NOT(ISERROR(SEARCH("▼",Z53)))</formula>
    </cfRule>
    <cfRule type="containsText" dxfId="6752" priority="9086" operator="containsText" text="▼">
      <formula>NOT(ISERROR(SEARCH("▼",Z53)))</formula>
    </cfRule>
    <cfRule type="containsText" dxfId="6751" priority="9097" operator="containsText" text="▲">
      <formula>NOT(ISERROR(SEARCH("▲",Z53)))</formula>
    </cfRule>
    <cfRule type="containsText" dxfId="6750" priority="9098" operator="containsText" text="▼">
      <formula>NOT(ISERROR(SEARCH("▼",Z53)))</formula>
    </cfRule>
    <cfRule type="containsText" dxfId="6749" priority="9099" operator="containsText" text="▲">
      <formula>NOT(ISERROR(SEARCH("▲",Z53)))</formula>
    </cfRule>
    <cfRule type="containsText" dxfId="6748" priority="9100" operator="containsText" text="▼">
      <formula>NOT(ISERROR(SEARCH("▼",Z53)))</formula>
    </cfRule>
    <cfRule type="containsText" dxfId="6747" priority="9101" operator="containsText" text="▲">
      <formula>NOT(ISERROR(SEARCH("▲",Z53)))</formula>
    </cfRule>
    <cfRule type="containsText" dxfId="6746" priority="9102" operator="containsText" text="▼">
      <formula>NOT(ISERROR(SEARCH("▼",Z53)))</formula>
    </cfRule>
    <cfRule type="containsText" dxfId="6745" priority="9103" operator="containsText" text="▲">
      <formula>NOT(ISERROR(SEARCH("▲",Z53)))</formula>
    </cfRule>
    <cfRule type="containsText" dxfId="6744" priority="9104" operator="containsText" text="▼">
      <formula>NOT(ISERROR(SEARCH("▼",Z53)))</formula>
    </cfRule>
    <cfRule type="containsText" dxfId="6743" priority="9105" operator="containsText" text="▲">
      <formula>NOT(ISERROR(SEARCH("▲",Z53)))</formula>
    </cfRule>
    <cfRule type="containsText" dxfId="6742" priority="9106" operator="containsText" text="▼">
      <formula>NOT(ISERROR(SEARCH("▼",Z53)))</formula>
    </cfRule>
    <cfRule type="containsText" dxfId="6741" priority="9107" operator="containsText" text="▲">
      <formula>NOT(ISERROR(SEARCH("▲",Z53)))</formula>
    </cfRule>
    <cfRule type="containsText" dxfId="6740" priority="9108" operator="containsText" text="▼">
      <formula>NOT(ISERROR(SEARCH("▼",Z53)))</formula>
    </cfRule>
    <cfRule type="containsText" dxfId="6739" priority="9109" operator="containsText" text="△">
      <formula>NOT(ISERROR(SEARCH("△",Z53)))</formula>
    </cfRule>
  </conditionalFormatting>
  <conditionalFormatting sqref="Z54:AA54">
    <cfRule type="containsText" dxfId="6738" priority="9113" operator="containsText" text="▲">
      <formula>NOT(ISERROR(SEARCH("▲",Z54)))</formula>
    </cfRule>
    <cfRule type="containsText" dxfId="6737" priority="9114" operator="containsText" text="▼">
      <formula>NOT(ISERROR(SEARCH("▼",Z54)))</formula>
    </cfRule>
  </conditionalFormatting>
  <conditionalFormatting sqref="Z56:AA56">
    <cfRule type="containsText" dxfId="6736" priority="9111" operator="containsText" text="▲">
      <formula>NOT(ISERROR(SEARCH("▲",Z56)))</formula>
    </cfRule>
    <cfRule type="containsText" dxfId="6735" priority="9112" operator="containsText" text="▼">
      <formula>NOT(ISERROR(SEARCH("▼",Z56)))</formula>
    </cfRule>
  </conditionalFormatting>
  <conditionalFormatting sqref="Z57:AA60 AA61:AA65">
    <cfRule type="containsText" dxfId="6734" priority="9056" operator="containsText" text="▼">
      <formula>NOT(ISERROR(SEARCH("▼",Z57)))</formula>
    </cfRule>
    <cfRule type="containsText" dxfId="6733" priority="9055" operator="containsText" text="▲">
      <formula>NOT(ISERROR(SEARCH("▲",Z57)))</formula>
    </cfRule>
  </conditionalFormatting>
  <conditionalFormatting sqref="Z58:AA60 AA61:AA65">
    <cfRule type="containsText" dxfId="6732" priority="9012" operator="containsText" text="▼">
      <formula>NOT(ISERROR(SEARCH("▼",Z58)))</formula>
    </cfRule>
    <cfRule type="containsText" dxfId="6731" priority="9011" operator="containsText" text="▲">
      <formula>NOT(ISERROR(SEARCH("▲",Z58)))</formula>
    </cfRule>
    <cfRule type="containsText" dxfId="6730" priority="9010" operator="containsText" text="▼">
      <formula>NOT(ISERROR(SEARCH("▼",Z58)))</formula>
    </cfRule>
    <cfRule type="containsText" dxfId="6729" priority="9009" operator="containsText" text="▲">
      <formula>NOT(ISERROR(SEARCH("▲",Z58)))</formula>
    </cfRule>
    <cfRule type="containsText" dxfId="6728" priority="9039" operator="containsText" text="▲">
      <formula>NOT(ISERROR(SEARCH("▲",Z58)))</formula>
    </cfRule>
    <cfRule type="containsText" dxfId="6727" priority="9058" operator="containsText" text="▽">
      <formula>NOT(ISERROR(SEARCH("▽",Z58)))</formula>
    </cfRule>
    <cfRule type="containsText" dxfId="6726" priority="9057" operator="containsText" text="△">
      <formula>NOT(ISERROR(SEARCH("△",Z58)))</formula>
    </cfRule>
    <cfRule type="containsText" dxfId="6725" priority="9054" operator="containsText" text="▼">
      <formula>NOT(ISERROR(SEARCH("▼",Z58)))</formula>
    </cfRule>
    <cfRule type="containsText" dxfId="6724" priority="9053" operator="containsText" text="▲">
      <formula>NOT(ISERROR(SEARCH("▲",Z58)))</formula>
    </cfRule>
    <cfRule type="containsText" dxfId="6723" priority="9052" operator="containsText" text="▼">
      <formula>NOT(ISERROR(SEARCH("▼",Z58)))</formula>
    </cfRule>
    <cfRule type="containsText" dxfId="6722" priority="9051" operator="containsText" text="▲">
      <formula>NOT(ISERROR(SEARCH("▲",Z58)))</formula>
    </cfRule>
    <cfRule type="containsText" dxfId="6721" priority="9050" operator="containsText" text="▼">
      <formula>NOT(ISERROR(SEARCH("▼",Z58)))</formula>
    </cfRule>
    <cfRule type="containsText" dxfId="6720" priority="9049" operator="containsText" text="▲">
      <formula>NOT(ISERROR(SEARCH("▲",Z58)))</formula>
    </cfRule>
    <cfRule type="containsText" dxfId="6719" priority="9048" operator="containsText" text="▼">
      <formula>NOT(ISERROR(SEARCH("▼",Z58)))</formula>
    </cfRule>
    <cfRule type="containsText" dxfId="6718" priority="9047" operator="containsText" text="▲">
      <formula>NOT(ISERROR(SEARCH("▲",Z58)))</formula>
    </cfRule>
    <cfRule type="containsText" dxfId="6717" priority="9046" operator="containsText" text="▼">
      <formula>NOT(ISERROR(SEARCH("▼",Z58)))</formula>
    </cfRule>
    <cfRule type="containsText" dxfId="6716" priority="9045" operator="containsText" text="▲">
      <formula>NOT(ISERROR(SEARCH("▲",Z58)))</formula>
    </cfRule>
    <cfRule type="containsText" dxfId="6715" priority="9044" operator="containsText" text="▼">
      <formula>NOT(ISERROR(SEARCH("▼",Z58)))</formula>
    </cfRule>
    <cfRule type="containsText" dxfId="6714" priority="9043" operator="containsText" text="▲">
      <formula>NOT(ISERROR(SEARCH("▲",Z58)))</formula>
    </cfRule>
    <cfRule type="containsText" dxfId="6713" priority="9042" operator="containsText" text="▼">
      <formula>NOT(ISERROR(SEARCH("▼",Z58)))</formula>
    </cfRule>
    <cfRule type="containsText" dxfId="6712" priority="9041" operator="containsText" text="▲">
      <formula>NOT(ISERROR(SEARCH("▲",Z58)))</formula>
    </cfRule>
    <cfRule type="containsText" dxfId="6711" priority="9040" operator="containsText" text="▼">
      <formula>NOT(ISERROR(SEARCH("▼",Z58)))</formula>
    </cfRule>
    <cfRule type="containsText" dxfId="6710" priority="9038" operator="containsText" text="▼">
      <formula>NOT(ISERROR(SEARCH("▼",Z58)))</formula>
    </cfRule>
    <cfRule type="containsText" dxfId="6709" priority="9037" operator="containsText" text="▲">
      <formula>NOT(ISERROR(SEARCH("▲",Z58)))</formula>
    </cfRule>
    <cfRule type="containsText" dxfId="6708" priority="9036" operator="containsText" text="▼">
      <formula>NOT(ISERROR(SEARCH("▼",Z58)))</formula>
    </cfRule>
    <cfRule type="containsText" dxfId="6707" priority="9035" operator="containsText" text="▲">
      <formula>NOT(ISERROR(SEARCH("▲",Z58)))</formula>
    </cfRule>
    <cfRule type="containsText" dxfId="6706" priority="9034" operator="containsText" text="▼">
      <formula>NOT(ISERROR(SEARCH("▼",Z58)))</formula>
    </cfRule>
    <cfRule type="containsText" dxfId="6705" priority="9032" operator="containsText" text="▼">
      <formula>NOT(ISERROR(SEARCH("▼",Z58)))</formula>
    </cfRule>
    <cfRule type="containsText" dxfId="6704" priority="9031" operator="containsText" text="▲">
      <formula>NOT(ISERROR(SEARCH("▲",Z58)))</formula>
    </cfRule>
    <cfRule type="containsText" dxfId="6703" priority="9030" operator="containsText" text="▼">
      <formula>NOT(ISERROR(SEARCH("▼",Z58)))</formula>
    </cfRule>
    <cfRule type="containsText" dxfId="6702" priority="9029" operator="containsText" text="▲">
      <formula>NOT(ISERROR(SEARCH("▲",Z58)))</formula>
    </cfRule>
    <cfRule type="containsText" dxfId="6701" priority="9028" operator="containsText" text="▼">
      <formula>NOT(ISERROR(SEARCH("▼",Z58)))</formula>
    </cfRule>
    <cfRule type="containsText" dxfId="6700" priority="9027" operator="containsText" text="▲">
      <formula>NOT(ISERROR(SEARCH("▲",Z58)))</formula>
    </cfRule>
    <cfRule type="containsText" dxfId="6699" priority="9026" operator="containsText" text="▼">
      <formula>NOT(ISERROR(SEARCH("▼",Z58)))</formula>
    </cfRule>
    <cfRule type="containsText" dxfId="6698" priority="9025" operator="containsText" text="▲">
      <formula>NOT(ISERROR(SEARCH("▲",Z58)))</formula>
    </cfRule>
    <cfRule type="containsText" dxfId="6697" priority="9024" operator="containsText" text="▼">
      <formula>NOT(ISERROR(SEARCH("▼",Z58)))</formula>
    </cfRule>
    <cfRule type="containsText" dxfId="6696" priority="9023" operator="containsText" text="▲">
      <formula>NOT(ISERROR(SEARCH("▲",Z58)))</formula>
    </cfRule>
    <cfRule type="containsText" dxfId="6695" priority="9022" operator="containsText" text="▼">
      <formula>NOT(ISERROR(SEARCH("▼",Z58)))</formula>
    </cfRule>
    <cfRule type="containsText" dxfId="6694" priority="9021" operator="containsText" text="▲">
      <formula>NOT(ISERROR(SEARCH("▲",Z58)))</formula>
    </cfRule>
    <cfRule type="containsText" dxfId="6693" priority="9020" operator="containsText" text="▼">
      <formula>NOT(ISERROR(SEARCH("▼",Z58)))</formula>
    </cfRule>
    <cfRule type="containsText" dxfId="6692" priority="9019" operator="containsText" text="▲">
      <formula>NOT(ISERROR(SEARCH("▲",Z58)))</formula>
    </cfRule>
    <cfRule type="containsText" dxfId="6691" priority="9018" operator="containsText" text="▼">
      <formula>NOT(ISERROR(SEARCH("▼",Z58)))</formula>
    </cfRule>
    <cfRule type="containsText" dxfId="6690" priority="9017" operator="containsText" text="▲">
      <formula>NOT(ISERROR(SEARCH("▲",Z58)))</formula>
    </cfRule>
    <cfRule type="containsText" dxfId="6689" priority="9016" operator="containsText" text="▼">
      <formula>NOT(ISERROR(SEARCH("▼",Z58)))</formula>
    </cfRule>
    <cfRule type="containsText" dxfId="6688" priority="9015" operator="containsText" text="▲">
      <formula>NOT(ISERROR(SEARCH("▲",Z58)))</formula>
    </cfRule>
    <cfRule type="containsText" dxfId="6687" priority="9014" operator="containsText" text="▼">
      <formula>NOT(ISERROR(SEARCH("▼",Z58)))</formula>
    </cfRule>
    <cfRule type="containsText" dxfId="6686" priority="9013" operator="containsText" text="▲">
      <formula>NOT(ISERROR(SEARCH("▲",Z58)))</formula>
    </cfRule>
    <cfRule type="containsText" dxfId="6685" priority="9033" operator="containsText" text="▲">
      <formula>NOT(ISERROR(SEARCH("▲",Z58)))</formula>
    </cfRule>
  </conditionalFormatting>
  <conditionalFormatting sqref="Z59:AA60 AA61:AA65">
    <cfRule type="containsText" dxfId="6684" priority="9008" operator="containsText" text="▼">
      <formula>NOT(ISERROR(SEARCH("▼",Z59)))</formula>
    </cfRule>
    <cfRule type="containsText" dxfId="6683" priority="9007" operator="containsText" text="▲">
      <formula>NOT(ISERROR(SEARCH("▲",Z59)))</formula>
    </cfRule>
  </conditionalFormatting>
  <conditionalFormatting sqref="Z64:AA65">
    <cfRule type="containsText" dxfId="6682" priority="3360" operator="containsText" text="▼">
      <formula>NOT(ISERROR(SEARCH("▼",Z64)))</formula>
    </cfRule>
    <cfRule type="containsText" dxfId="6681" priority="3359" operator="containsText" text="▲">
      <formula>NOT(ISERROR(SEARCH("▲",Z64)))</formula>
    </cfRule>
  </conditionalFormatting>
  <conditionalFormatting sqref="Z66:AA66">
    <cfRule type="containsText" dxfId="6680" priority="9394" operator="containsText" text="▼">
      <formula>NOT(ISERROR(SEARCH("▼",Z66)))</formula>
    </cfRule>
    <cfRule type="containsText" dxfId="6679" priority="9393" operator="containsText" text="▲">
      <formula>NOT(ISERROR(SEARCH("▲",Z66)))</formula>
    </cfRule>
  </conditionalFormatting>
  <conditionalFormatting sqref="Z66:AA68">
    <cfRule type="containsText" dxfId="6678" priority="9396" operator="containsText" text="▽">
      <formula>NOT(ISERROR(SEARCH("▽",Z66)))</formula>
    </cfRule>
    <cfRule type="containsText" dxfId="6677" priority="9395" operator="containsText" text="△">
      <formula>NOT(ISERROR(SEARCH("△",Z66)))</formula>
    </cfRule>
  </conditionalFormatting>
  <conditionalFormatting sqref="Z72:AA73">
    <cfRule type="containsText" dxfId="6676" priority="3309" operator="containsText" text="▲">
      <formula>NOT(ISERROR(SEARCH("▲",Z72)))</formula>
    </cfRule>
    <cfRule type="containsText" dxfId="6675" priority="3310" operator="containsText" text="▼">
      <formula>NOT(ISERROR(SEARCH("▼",Z72)))</formula>
    </cfRule>
  </conditionalFormatting>
  <conditionalFormatting sqref="Z108:AA123">
    <cfRule type="containsText" dxfId="6674" priority="1375" operator="containsText" text="▲">
      <formula>NOT(ISERROR(SEARCH("▲",Z108)))</formula>
    </cfRule>
    <cfRule type="containsText" dxfId="6673" priority="1376" operator="containsText" text="▼">
      <formula>NOT(ISERROR(SEARCH("▼",Z108)))</formula>
    </cfRule>
  </conditionalFormatting>
  <conditionalFormatting sqref="Z125:AA131 AA132">
    <cfRule type="containsText" dxfId="6672" priority="8895" operator="containsText" text="△">
      <formula>NOT(ISERROR(SEARCH("△",Z125)))</formula>
    </cfRule>
    <cfRule type="containsText" dxfId="6671" priority="8896" operator="containsText" text="▽">
      <formula>NOT(ISERROR(SEARCH("▽",Z125)))</formula>
    </cfRule>
  </conditionalFormatting>
  <conditionalFormatting sqref="Z14:AB14">
    <cfRule type="containsText" dxfId="6670" priority="8858" operator="containsText" text="▼">
      <formula>NOT(ISERROR(SEARCH("▼",Z14)))</formula>
    </cfRule>
    <cfRule type="containsText" dxfId="6669" priority="8857" operator="containsText" text="▲">
      <formula>NOT(ISERROR(SEARCH("▲",Z14)))</formula>
    </cfRule>
  </conditionalFormatting>
  <conditionalFormatting sqref="Z24:AB24">
    <cfRule type="containsText" dxfId="6668" priority="8840" operator="containsText" text="▼">
      <formula>NOT(ISERROR(SEARCH("▼",Z24)))</formula>
    </cfRule>
    <cfRule type="containsText" dxfId="6667" priority="8839" operator="containsText" text="▲">
      <formula>NOT(ISERROR(SEARCH("▲",Z24)))</formula>
    </cfRule>
  </conditionalFormatting>
  <conditionalFormatting sqref="Z29:AB29">
    <cfRule type="containsText" dxfId="6666" priority="8822" operator="containsText" text="▼">
      <formula>NOT(ISERROR(SEARCH("▼",Z29)))</formula>
    </cfRule>
    <cfRule type="containsText" dxfId="6665" priority="8821" operator="containsText" text="▲">
      <formula>NOT(ISERROR(SEARCH("▲",Z29)))</formula>
    </cfRule>
  </conditionalFormatting>
  <conditionalFormatting sqref="Z36:AB36">
    <cfRule type="containsText" dxfId="6664" priority="8816" operator="containsText" text="▼">
      <formula>NOT(ISERROR(SEARCH("▼",Z36)))</formula>
    </cfRule>
    <cfRule type="containsText" dxfId="6663" priority="8815" operator="containsText" text="▲">
      <formula>NOT(ISERROR(SEARCH("▲",Z36)))</formula>
    </cfRule>
  </conditionalFormatting>
  <conditionalFormatting sqref="Z55:AB55">
    <cfRule type="containsText" dxfId="6662" priority="8544" operator="containsText" text="▼">
      <formula>NOT(ISERROR(SEARCH("▼",Z55)))</formula>
    </cfRule>
    <cfRule type="containsText" dxfId="6661" priority="8543" operator="containsText" text="▲">
      <formula>NOT(ISERROR(SEARCH("▲",Z55)))</formula>
    </cfRule>
  </conditionalFormatting>
  <conditionalFormatting sqref="Z107:AB107">
    <cfRule type="containsText" dxfId="6660" priority="8159" operator="containsText" text="△">
      <formula>NOT(ISERROR(SEARCH("△",Z107)))</formula>
    </cfRule>
    <cfRule type="containsText" dxfId="6659" priority="8160" operator="containsText" text="▽">
      <formula>NOT(ISERROR(SEARCH("▽",Z107)))</formula>
    </cfRule>
  </conditionalFormatting>
  <conditionalFormatting sqref="AA60:AA65">
    <cfRule type="containsText" dxfId="6658" priority="8962" operator="containsText" text="▼">
      <formula>NOT(ISERROR(SEARCH("▼",AA60)))</formula>
    </cfRule>
    <cfRule type="containsText" dxfId="6657" priority="8963" operator="containsText" text="▲">
      <formula>NOT(ISERROR(SEARCH("▲",AA60)))</formula>
    </cfRule>
    <cfRule type="containsText" dxfId="6656" priority="8964" operator="containsText" text="▼">
      <formula>NOT(ISERROR(SEARCH("▼",AA60)))</formula>
    </cfRule>
    <cfRule type="containsText" dxfId="6655" priority="8965" operator="containsText" text="▲">
      <formula>NOT(ISERROR(SEARCH("▲",AA60)))</formula>
    </cfRule>
    <cfRule type="containsText" dxfId="6654" priority="8966" operator="containsText" text="▼">
      <formula>NOT(ISERROR(SEARCH("▼",AA60)))</formula>
    </cfRule>
    <cfRule type="containsText" dxfId="6653" priority="8967" operator="containsText" text="▲">
      <formula>NOT(ISERROR(SEARCH("▲",AA60)))</formula>
    </cfRule>
    <cfRule type="containsText" dxfId="6652" priority="8968" operator="containsText" text="▼">
      <formula>NOT(ISERROR(SEARCH("▼",AA60)))</formula>
    </cfRule>
    <cfRule type="containsText" dxfId="6651" priority="8969" operator="containsText" text="▲">
      <formula>NOT(ISERROR(SEARCH("▲",AA60)))</formula>
    </cfRule>
    <cfRule type="containsText" dxfId="6650" priority="8970" operator="containsText" text="▼">
      <formula>NOT(ISERROR(SEARCH("▼",AA60)))</formula>
    </cfRule>
    <cfRule type="containsText" dxfId="6649" priority="8971" operator="containsText" text="▲">
      <formula>NOT(ISERROR(SEARCH("▲",AA60)))</formula>
    </cfRule>
    <cfRule type="containsText" dxfId="6648" priority="8972" operator="containsText" text="▼">
      <formula>NOT(ISERROR(SEARCH("▼",AA60)))</formula>
    </cfRule>
    <cfRule type="containsText" dxfId="6647" priority="8973" operator="containsText" text="▲">
      <formula>NOT(ISERROR(SEARCH("▲",AA60)))</formula>
    </cfRule>
    <cfRule type="containsText" dxfId="6646" priority="8974" operator="containsText" text="▼">
      <formula>NOT(ISERROR(SEARCH("▼",AA60)))</formula>
    </cfRule>
    <cfRule type="containsText" dxfId="6645" priority="8975" operator="containsText" text="▲">
      <formula>NOT(ISERROR(SEARCH("▲",AA60)))</formula>
    </cfRule>
    <cfRule type="containsText" dxfId="6644" priority="8976" operator="containsText" text="▼">
      <formula>NOT(ISERROR(SEARCH("▼",AA60)))</formula>
    </cfRule>
    <cfRule type="containsText" dxfId="6643" priority="8977" operator="containsText" text="▲">
      <formula>NOT(ISERROR(SEARCH("▲",AA60)))</formula>
    </cfRule>
    <cfRule type="containsText" dxfId="6642" priority="8978" operator="containsText" text="▼">
      <formula>NOT(ISERROR(SEARCH("▼",AA60)))</formula>
    </cfRule>
    <cfRule type="containsText" dxfId="6641" priority="8979" operator="containsText" text="▲">
      <formula>NOT(ISERROR(SEARCH("▲",AA60)))</formula>
    </cfRule>
    <cfRule type="containsText" dxfId="6640" priority="8980" operator="containsText" text="▼">
      <formula>NOT(ISERROR(SEARCH("▼",AA60)))</formula>
    </cfRule>
    <cfRule type="containsText" dxfId="6639" priority="8981" operator="containsText" text="▲">
      <formula>NOT(ISERROR(SEARCH("▲",AA60)))</formula>
    </cfRule>
    <cfRule type="containsText" dxfId="6638" priority="8982" operator="containsText" text="▼">
      <formula>NOT(ISERROR(SEARCH("▼",AA60)))</formula>
    </cfRule>
    <cfRule type="containsText" dxfId="6637" priority="8983" operator="containsText" text="▲">
      <formula>NOT(ISERROR(SEARCH("▲",AA60)))</formula>
    </cfRule>
    <cfRule type="containsText" dxfId="6636" priority="8984" operator="containsText" text="▼">
      <formula>NOT(ISERROR(SEARCH("▼",AA60)))</formula>
    </cfRule>
    <cfRule type="containsText" dxfId="6635" priority="8985" operator="containsText" text="▲">
      <formula>NOT(ISERROR(SEARCH("▲",AA60)))</formula>
    </cfRule>
    <cfRule type="containsText" dxfId="6634" priority="8986" operator="containsText" text="▼">
      <formula>NOT(ISERROR(SEARCH("▼",AA60)))</formula>
    </cfRule>
    <cfRule type="containsText" dxfId="6633" priority="8987" operator="containsText" text="▲">
      <formula>NOT(ISERROR(SEARCH("▲",AA60)))</formula>
    </cfRule>
    <cfRule type="containsText" dxfId="6632" priority="8988" operator="containsText" text="▼">
      <formula>NOT(ISERROR(SEARCH("▼",AA60)))</formula>
    </cfRule>
    <cfRule type="containsText" dxfId="6631" priority="8989" operator="containsText" text="▲">
      <formula>NOT(ISERROR(SEARCH("▲",AA60)))</formula>
    </cfRule>
    <cfRule type="containsText" dxfId="6630" priority="8990" operator="containsText" text="▼">
      <formula>NOT(ISERROR(SEARCH("▼",AA60)))</formula>
    </cfRule>
    <cfRule type="containsText" dxfId="6629" priority="8991" operator="containsText" text="▲">
      <formula>NOT(ISERROR(SEARCH("▲",AA60)))</formula>
    </cfRule>
    <cfRule type="containsText" dxfId="6628" priority="8992" operator="containsText" text="▼">
      <formula>NOT(ISERROR(SEARCH("▼",AA60)))</formula>
    </cfRule>
    <cfRule type="containsText" dxfId="6627" priority="8993" operator="containsText" text="▲">
      <formula>NOT(ISERROR(SEARCH("▲",AA60)))</formula>
    </cfRule>
    <cfRule type="containsText" dxfId="6626" priority="8994" operator="containsText" text="▼">
      <formula>NOT(ISERROR(SEARCH("▼",AA60)))</formula>
    </cfRule>
    <cfRule type="containsText" dxfId="6625" priority="8995" operator="containsText" text="▲">
      <formula>NOT(ISERROR(SEARCH("▲",AA60)))</formula>
    </cfRule>
    <cfRule type="containsText" dxfId="6624" priority="8996" operator="containsText" text="▼">
      <formula>NOT(ISERROR(SEARCH("▼",AA60)))</formula>
    </cfRule>
    <cfRule type="containsText" dxfId="6623" priority="8997" operator="containsText" text="▲">
      <formula>NOT(ISERROR(SEARCH("▲",AA60)))</formula>
    </cfRule>
    <cfRule type="containsText" dxfId="6622" priority="8998" operator="containsText" text="▼">
      <formula>NOT(ISERROR(SEARCH("▼",AA60)))</formula>
    </cfRule>
    <cfRule type="containsText" dxfId="6621" priority="8999" operator="containsText" text="△">
      <formula>NOT(ISERROR(SEARCH("△",AA60)))</formula>
    </cfRule>
    <cfRule type="containsText" dxfId="6620" priority="9000" operator="containsText" text="▽">
      <formula>NOT(ISERROR(SEARCH("▽",AA60)))</formula>
    </cfRule>
    <cfRule type="containsText" dxfId="6619" priority="8953" operator="containsText" text="▲">
      <formula>NOT(ISERROR(SEARCH("▲",AA60)))</formula>
    </cfRule>
    <cfRule type="containsText" dxfId="6618" priority="8954" operator="containsText" text="▼">
      <formula>NOT(ISERROR(SEARCH("▼",AA60)))</formula>
    </cfRule>
    <cfRule type="containsText" dxfId="6617" priority="8955" operator="containsText" text="▲">
      <formula>NOT(ISERROR(SEARCH("▲",AA60)))</formula>
    </cfRule>
    <cfRule type="containsText" dxfId="6616" priority="8956" operator="containsText" text="▼">
      <formula>NOT(ISERROR(SEARCH("▼",AA60)))</formula>
    </cfRule>
    <cfRule type="containsText" dxfId="6615" priority="8957" operator="containsText" text="▲">
      <formula>NOT(ISERROR(SEARCH("▲",AA60)))</formula>
    </cfRule>
    <cfRule type="containsText" dxfId="6614" priority="8958" operator="containsText" text="▼">
      <formula>NOT(ISERROR(SEARCH("▼",AA60)))</formula>
    </cfRule>
    <cfRule type="containsText" dxfId="6613" priority="8959" operator="containsText" text="▲">
      <formula>NOT(ISERROR(SEARCH("▲",AA60)))</formula>
    </cfRule>
    <cfRule type="containsText" dxfId="6612" priority="8960" operator="containsText" text="▼">
      <formula>NOT(ISERROR(SEARCH("▼",AA60)))</formula>
    </cfRule>
    <cfRule type="containsText" dxfId="6611" priority="8961" operator="containsText" text="▲">
      <formula>NOT(ISERROR(SEARCH("▲",AA60)))</formula>
    </cfRule>
  </conditionalFormatting>
  <conditionalFormatting sqref="AA61:AA65 Z20:AA60">
    <cfRule type="containsText" dxfId="6610" priority="9347" operator="containsText" text="▲">
      <formula>NOT(ISERROR(SEARCH("▲",Z20)))</formula>
    </cfRule>
  </conditionalFormatting>
  <conditionalFormatting sqref="AA61:AA65">
    <cfRule type="containsText" dxfId="6609" priority="6795" operator="containsText" text="▲">
      <formula>NOT(ISERROR(SEARCH("▲",AA61)))</formula>
    </cfRule>
    <cfRule type="containsText" dxfId="6608" priority="6794" operator="containsText" text="▼">
      <formula>NOT(ISERROR(SEARCH("▼",AA61)))</formula>
    </cfRule>
    <cfRule type="containsText" dxfId="6607" priority="6793" operator="containsText" text="▲">
      <formula>NOT(ISERROR(SEARCH("▲",AA61)))</formula>
    </cfRule>
    <cfRule type="containsText" dxfId="6606" priority="6792" operator="containsText" text="▼">
      <formula>NOT(ISERROR(SEARCH("▼",AA61)))</formula>
    </cfRule>
    <cfRule type="containsText" dxfId="6605" priority="6791" operator="containsText" text="▲">
      <formula>NOT(ISERROR(SEARCH("▲",AA61)))</formula>
    </cfRule>
    <cfRule type="containsText" dxfId="6604" priority="6790" operator="containsText" text="▼">
      <formula>NOT(ISERROR(SEARCH("▼",AA61)))</formula>
    </cfRule>
    <cfRule type="containsText" dxfId="6603" priority="6789" operator="containsText" text="▲">
      <formula>NOT(ISERROR(SEARCH("▲",AA61)))</formula>
    </cfRule>
    <cfRule type="containsText" dxfId="6602" priority="6788" operator="containsText" text="▼">
      <formula>NOT(ISERROR(SEARCH("▼",AA61)))</formula>
    </cfRule>
    <cfRule type="containsText" dxfId="6601" priority="6787" operator="containsText" text="▲">
      <formula>NOT(ISERROR(SEARCH("▲",AA61)))</formula>
    </cfRule>
    <cfRule type="containsText" dxfId="6600" priority="6786" operator="containsText" text="▼">
      <formula>NOT(ISERROR(SEARCH("▼",AA61)))</formula>
    </cfRule>
    <cfRule type="containsText" dxfId="6599" priority="6785" operator="containsText" text="▲">
      <formula>NOT(ISERROR(SEARCH("▲",AA61)))</formula>
    </cfRule>
    <cfRule type="containsText" dxfId="6598" priority="6784" operator="containsText" text="▼">
      <formula>NOT(ISERROR(SEARCH("▼",AA61)))</formula>
    </cfRule>
    <cfRule type="containsText" dxfId="6597" priority="6783" operator="containsText" text="▲">
      <formula>NOT(ISERROR(SEARCH("▲",AA61)))</formula>
    </cfRule>
    <cfRule type="containsText" dxfId="6596" priority="6782" operator="containsText" text="▼">
      <formula>NOT(ISERROR(SEARCH("▼",AA61)))</formula>
    </cfRule>
    <cfRule type="containsText" dxfId="6595" priority="6781" operator="containsText" text="▲">
      <formula>NOT(ISERROR(SEARCH("▲",AA61)))</formula>
    </cfRule>
    <cfRule type="containsText" dxfId="6594" priority="6780" operator="containsText" text="▼">
      <formula>NOT(ISERROR(SEARCH("▼",AA61)))</formula>
    </cfRule>
    <cfRule type="containsText" dxfId="6593" priority="6779" operator="containsText" text="▲">
      <formula>NOT(ISERROR(SEARCH("▲",AA61)))</formula>
    </cfRule>
    <cfRule type="containsText" dxfId="6592" priority="9344" operator="containsText" text="▼">
      <formula>NOT(ISERROR(SEARCH("▼",AA61)))</formula>
    </cfRule>
    <cfRule type="containsText" dxfId="6591" priority="6777" operator="containsText" text="▲">
      <formula>NOT(ISERROR(SEARCH("▲",AA61)))</formula>
    </cfRule>
    <cfRule type="containsText" dxfId="6590" priority="6776" operator="containsText" text="▼">
      <formula>NOT(ISERROR(SEARCH("▼",AA61)))</formula>
    </cfRule>
    <cfRule type="containsText" dxfId="6589" priority="6775" operator="containsText" text="▲">
      <formula>NOT(ISERROR(SEARCH("▲",AA61)))</formula>
    </cfRule>
    <cfRule type="containsText" dxfId="6588" priority="6774" operator="containsText" text="▼">
      <formula>NOT(ISERROR(SEARCH("▼",AA61)))</formula>
    </cfRule>
    <cfRule type="containsText" dxfId="6587" priority="6773" operator="containsText" text="▲">
      <formula>NOT(ISERROR(SEARCH("▲",AA61)))</formula>
    </cfRule>
    <cfRule type="containsText" dxfId="6586" priority="6772" operator="containsText" text="▼">
      <formula>NOT(ISERROR(SEARCH("▼",AA61)))</formula>
    </cfRule>
    <cfRule type="containsText" dxfId="6585" priority="6771" operator="containsText" text="▲">
      <formula>NOT(ISERROR(SEARCH("▲",AA61)))</formula>
    </cfRule>
    <cfRule type="containsText" dxfId="6584" priority="6770" operator="containsText" text="▼">
      <formula>NOT(ISERROR(SEARCH("▼",AA61)))</formula>
    </cfRule>
    <cfRule type="containsText" dxfId="6583" priority="6769" operator="containsText" text="▲">
      <formula>NOT(ISERROR(SEARCH("▲",AA61)))</formula>
    </cfRule>
    <cfRule type="containsText" dxfId="6582" priority="6768" operator="containsText" text="▼">
      <formula>NOT(ISERROR(SEARCH("▼",AA61)))</formula>
    </cfRule>
    <cfRule type="containsText" dxfId="6581" priority="6767" operator="containsText" text="▲">
      <formula>NOT(ISERROR(SEARCH("▲",AA61)))</formula>
    </cfRule>
    <cfRule type="containsText" dxfId="6580" priority="6766" operator="containsText" text="▼">
      <formula>NOT(ISERROR(SEARCH("▼",AA61)))</formula>
    </cfRule>
    <cfRule type="containsText" dxfId="6579" priority="6765" operator="containsText" text="▲">
      <formula>NOT(ISERROR(SEARCH("▲",AA61)))</formula>
    </cfRule>
    <cfRule type="containsText" dxfId="6578" priority="6764" operator="containsText" text="▼">
      <formula>NOT(ISERROR(SEARCH("▼",AA61)))</formula>
    </cfRule>
    <cfRule type="containsText" dxfId="6577" priority="6763" operator="containsText" text="▲">
      <formula>NOT(ISERROR(SEARCH("▲",AA61)))</formula>
    </cfRule>
    <cfRule type="containsText" dxfId="6576" priority="6814" operator="containsText" text="▼">
      <formula>NOT(ISERROR(SEARCH("▼",AA61)))</formula>
    </cfRule>
    <cfRule type="containsText" dxfId="6575" priority="9343" operator="containsText" text="▲">
      <formula>NOT(ISERROR(SEARCH("▲",AA61)))</formula>
    </cfRule>
    <cfRule type="containsText" dxfId="6574" priority="6778" operator="containsText" text="▼">
      <formula>NOT(ISERROR(SEARCH("▼",AA61)))</formula>
    </cfRule>
    <cfRule type="containsText" dxfId="6573" priority="6813" operator="containsText" text="▲">
      <formula>NOT(ISERROR(SEARCH("▲",AA61)))</formula>
    </cfRule>
    <cfRule type="containsText" dxfId="6572" priority="6812" operator="containsText" text="▽">
      <formula>NOT(ISERROR(SEARCH("▽",AA61)))</formula>
    </cfRule>
    <cfRule type="containsText" dxfId="6571" priority="6811" operator="containsText" text="△">
      <formula>NOT(ISERROR(SEARCH("△",AA61)))</formula>
    </cfRule>
    <cfRule type="containsText" dxfId="6570" priority="6810" operator="containsText" text="▼">
      <formula>NOT(ISERROR(SEARCH("▼",AA61)))</formula>
    </cfRule>
    <cfRule type="containsText" dxfId="6569" priority="6809" operator="containsText" text="▲">
      <formula>NOT(ISERROR(SEARCH("▲",AA61)))</formula>
    </cfRule>
    <cfRule type="containsText" dxfId="6568" priority="6808" operator="containsText" text="▼">
      <formula>NOT(ISERROR(SEARCH("▼",AA61)))</formula>
    </cfRule>
    <cfRule type="containsText" dxfId="6567" priority="6807" operator="containsText" text="▲">
      <formula>NOT(ISERROR(SEARCH("▲",AA61)))</formula>
    </cfRule>
    <cfRule type="containsText" dxfId="6566" priority="6806" operator="containsText" text="▼">
      <formula>NOT(ISERROR(SEARCH("▼",AA61)))</formula>
    </cfRule>
    <cfRule type="containsText" dxfId="6565" priority="6805" operator="containsText" text="▲">
      <formula>NOT(ISERROR(SEARCH("▲",AA61)))</formula>
    </cfRule>
    <cfRule type="containsText" dxfId="6564" priority="6804" operator="containsText" text="▼">
      <formula>NOT(ISERROR(SEARCH("▼",AA61)))</formula>
    </cfRule>
    <cfRule type="containsText" dxfId="6563" priority="6803" operator="containsText" text="▲">
      <formula>NOT(ISERROR(SEARCH("▲",AA61)))</formula>
    </cfRule>
    <cfRule type="containsText" dxfId="6562" priority="6802" operator="containsText" text="▼">
      <formula>NOT(ISERROR(SEARCH("▼",AA61)))</formula>
    </cfRule>
    <cfRule type="containsText" dxfId="6561" priority="6801" operator="containsText" text="▲">
      <formula>NOT(ISERROR(SEARCH("▲",AA61)))</formula>
    </cfRule>
    <cfRule type="containsText" dxfId="6560" priority="6800" operator="containsText" text="▼">
      <formula>NOT(ISERROR(SEARCH("▼",AA61)))</formula>
    </cfRule>
    <cfRule type="containsText" dxfId="6559" priority="6799" operator="containsText" text="▲">
      <formula>NOT(ISERROR(SEARCH("▲",AA61)))</formula>
    </cfRule>
    <cfRule type="containsText" dxfId="6558" priority="6798" operator="containsText" text="▼">
      <formula>NOT(ISERROR(SEARCH("▼",AA61)))</formula>
    </cfRule>
    <cfRule type="containsText" dxfId="6557" priority="6797" operator="containsText" text="▲">
      <formula>NOT(ISERROR(SEARCH("▲",AA61)))</formula>
    </cfRule>
    <cfRule type="containsText" dxfId="6556" priority="6796" operator="containsText" text="▼">
      <formula>NOT(ISERROR(SEARCH("▼",AA61)))</formula>
    </cfRule>
  </conditionalFormatting>
  <conditionalFormatting sqref="AA62">
    <cfRule type="containsText" dxfId="6555" priority="5206" operator="containsText" text="▼">
      <formula>NOT(ISERROR(SEARCH("▼",AA62)))</formula>
    </cfRule>
    <cfRule type="containsText" dxfId="6554" priority="5205" operator="containsText" text="▲">
      <formula>NOT(ISERROR(SEARCH("▲",AA62)))</formula>
    </cfRule>
    <cfRule type="containsText" dxfId="6553" priority="5204" operator="containsText" text="▼">
      <formula>NOT(ISERROR(SEARCH("▼",AA62)))</formula>
    </cfRule>
    <cfRule type="containsText" dxfId="6552" priority="5203" operator="containsText" text="▲">
      <formula>NOT(ISERROR(SEARCH("▲",AA62)))</formula>
    </cfRule>
    <cfRule type="containsText" dxfId="6551" priority="5202" operator="containsText" text="▼">
      <formula>NOT(ISERROR(SEARCH("▼",AA62)))</formula>
    </cfRule>
    <cfRule type="containsText" dxfId="6550" priority="5201" operator="containsText" text="▲">
      <formula>NOT(ISERROR(SEARCH("▲",AA62)))</formula>
    </cfRule>
    <cfRule type="containsText" dxfId="6549" priority="5200" operator="containsText" text="▼">
      <formula>NOT(ISERROR(SEARCH("▼",AA62)))</formula>
    </cfRule>
    <cfRule type="containsText" dxfId="6548" priority="5199" operator="containsText" text="▲">
      <formula>NOT(ISERROR(SEARCH("▲",AA62)))</formula>
    </cfRule>
    <cfRule type="containsText" dxfId="6547" priority="5198" operator="containsText" text="▼">
      <formula>NOT(ISERROR(SEARCH("▼",AA62)))</formula>
    </cfRule>
    <cfRule type="containsText" dxfId="6546" priority="5197" operator="containsText" text="▲">
      <formula>NOT(ISERROR(SEARCH("▲",AA62)))</formula>
    </cfRule>
    <cfRule type="containsText" dxfId="6545" priority="5211" operator="containsText" text="▲">
      <formula>NOT(ISERROR(SEARCH("▲",AA62)))</formula>
    </cfRule>
    <cfRule type="containsText" dxfId="6544" priority="5196" operator="containsText" text="▼">
      <formula>NOT(ISERROR(SEARCH("▼",AA62)))</formula>
    </cfRule>
    <cfRule type="containsText" dxfId="6543" priority="5195" operator="containsText" text="▲">
      <formula>NOT(ISERROR(SEARCH("▲",AA62)))</formula>
    </cfRule>
    <cfRule type="containsText" dxfId="6542" priority="5194" operator="containsText" text="▼">
      <formula>NOT(ISERROR(SEARCH("▼",AA62)))</formula>
    </cfRule>
    <cfRule type="containsText" dxfId="6541" priority="5193" operator="containsText" text="▲">
      <formula>NOT(ISERROR(SEARCH("▲",AA62)))</formula>
    </cfRule>
    <cfRule type="containsText" dxfId="6540" priority="5192" operator="containsText" text="▼">
      <formula>NOT(ISERROR(SEARCH("▼",AA62)))</formula>
    </cfRule>
    <cfRule type="containsText" dxfId="6539" priority="5191" operator="containsText" text="▲">
      <formula>NOT(ISERROR(SEARCH("▲",AA62)))</formula>
    </cfRule>
    <cfRule type="containsText" dxfId="6538" priority="5190" operator="containsText" text="▼">
      <formula>NOT(ISERROR(SEARCH("▼",AA62)))</formula>
    </cfRule>
    <cfRule type="containsText" dxfId="6537" priority="5189" operator="containsText" text="▲">
      <formula>NOT(ISERROR(SEARCH("▲",AA62)))</formula>
    </cfRule>
    <cfRule type="containsText" dxfId="6536" priority="5188" operator="containsText" text="▼">
      <formula>NOT(ISERROR(SEARCH("▼",AA62)))</formula>
    </cfRule>
    <cfRule type="containsText" dxfId="6535" priority="5187" operator="containsText" text="▲">
      <formula>NOT(ISERROR(SEARCH("▲",AA62)))</formula>
    </cfRule>
    <cfRule type="containsText" dxfId="6534" priority="5186" operator="containsText" text="▼">
      <formula>NOT(ISERROR(SEARCH("▼",AA62)))</formula>
    </cfRule>
    <cfRule type="containsText" dxfId="6533" priority="5185" operator="containsText" text="▲">
      <formula>NOT(ISERROR(SEARCH("▲",AA62)))</formula>
    </cfRule>
    <cfRule type="containsText" dxfId="6532" priority="5184" operator="containsText" text="▼">
      <formula>NOT(ISERROR(SEARCH("▼",AA62)))</formula>
    </cfRule>
    <cfRule type="containsText" dxfId="6531" priority="5183" operator="containsText" text="▲">
      <formula>NOT(ISERROR(SEARCH("▲",AA62)))</formula>
    </cfRule>
    <cfRule type="containsText" dxfId="6530" priority="5182" operator="containsText" text="▼">
      <formula>NOT(ISERROR(SEARCH("▼",AA62)))</formula>
    </cfRule>
    <cfRule type="containsText" dxfId="6529" priority="5181" operator="containsText" text="▲">
      <formula>NOT(ISERROR(SEARCH("▲",AA62)))</formula>
    </cfRule>
    <cfRule type="containsText" dxfId="6528" priority="5180" operator="containsText" text="▼">
      <formula>NOT(ISERROR(SEARCH("▼",AA62)))</formula>
    </cfRule>
    <cfRule type="containsText" dxfId="6527" priority="5179" operator="containsText" text="▲">
      <formula>NOT(ISERROR(SEARCH("▲",AA62)))</formula>
    </cfRule>
    <cfRule type="containsText" dxfId="6526" priority="5178" operator="containsText" text="▼">
      <formula>NOT(ISERROR(SEARCH("▼",AA62)))</formula>
    </cfRule>
    <cfRule type="containsText" dxfId="6525" priority="5177" operator="containsText" text="▲">
      <formula>NOT(ISERROR(SEARCH("▲",AA62)))</formula>
    </cfRule>
    <cfRule type="containsText" dxfId="6524" priority="5176" operator="containsText" text="▼">
      <formula>NOT(ISERROR(SEARCH("▼",AA62)))</formula>
    </cfRule>
    <cfRule type="containsText" dxfId="6523" priority="5174" operator="containsText" text="▼">
      <formula>NOT(ISERROR(SEARCH("▼",AA62)))</formula>
    </cfRule>
    <cfRule type="containsText" dxfId="6522" priority="5173" operator="containsText" text="▲">
      <formula>NOT(ISERROR(SEARCH("▲",AA62)))</formula>
    </cfRule>
    <cfRule type="containsText" dxfId="6521" priority="5220" operator="containsText" text="▽">
      <formula>NOT(ISERROR(SEARCH("▽",AA62)))</formula>
    </cfRule>
    <cfRule type="containsText" dxfId="6520" priority="5219" operator="containsText" text="△">
      <formula>NOT(ISERROR(SEARCH("△",AA62)))</formula>
    </cfRule>
    <cfRule type="containsText" dxfId="6519" priority="5218" operator="containsText" text="▼">
      <formula>NOT(ISERROR(SEARCH("▼",AA62)))</formula>
    </cfRule>
    <cfRule type="containsText" dxfId="6518" priority="5217" operator="containsText" text="▲">
      <formula>NOT(ISERROR(SEARCH("▲",AA62)))</formula>
    </cfRule>
    <cfRule type="containsText" dxfId="6517" priority="5216" operator="containsText" text="▼">
      <formula>NOT(ISERROR(SEARCH("▼",AA62)))</formula>
    </cfRule>
    <cfRule type="containsText" dxfId="6516" priority="5215" operator="containsText" text="▲">
      <formula>NOT(ISERROR(SEARCH("▲",AA62)))</formula>
    </cfRule>
    <cfRule type="containsText" dxfId="6515" priority="5214" operator="containsText" text="▼">
      <formula>NOT(ISERROR(SEARCH("▼",AA62)))</formula>
    </cfRule>
    <cfRule type="containsText" dxfId="6514" priority="5213" operator="containsText" text="▲">
      <formula>NOT(ISERROR(SEARCH("▲",AA62)))</formula>
    </cfRule>
    <cfRule type="containsText" dxfId="6513" priority="5212" operator="containsText" text="▼">
      <formula>NOT(ISERROR(SEARCH("▼",AA62)))</formula>
    </cfRule>
    <cfRule type="containsText" dxfId="6512" priority="5175" operator="containsText" text="▲">
      <formula>NOT(ISERROR(SEARCH("▲",AA62)))</formula>
    </cfRule>
    <cfRule type="containsText" dxfId="6511" priority="5210" operator="containsText" text="▼">
      <formula>NOT(ISERROR(SEARCH("▼",AA62)))</formula>
    </cfRule>
    <cfRule type="containsText" dxfId="6510" priority="5209" operator="containsText" text="▲">
      <formula>NOT(ISERROR(SEARCH("▲",AA62)))</formula>
    </cfRule>
    <cfRule type="containsText" dxfId="6509" priority="5208" operator="containsText" text="▼">
      <formula>NOT(ISERROR(SEARCH("▼",AA62)))</formula>
    </cfRule>
    <cfRule type="containsText" dxfId="6508" priority="5207" operator="containsText" text="▲">
      <formula>NOT(ISERROR(SEARCH("▲",AA62)))</formula>
    </cfRule>
  </conditionalFormatting>
  <conditionalFormatting sqref="AA62:AA63">
    <cfRule type="containsText" dxfId="6507" priority="5168" operator="containsText" text="▼">
      <formula>NOT(ISERROR(SEARCH("▼",AA62)))</formula>
    </cfRule>
    <cfRule type="containsText" dxfId="6506" priority="5167" operator="containsText" text="▲">
      <formula>NOT(ISERROR(SEARCH("▲",AA62)))</formula>
    </cfRule>
  </conditionalFormatting>
  <conditionalFormatting sqref="AA63">
    <cfRule type="containsText" dxfId="6505" priority="5129" operator="containsText" text="▲">
      <formula>NOT(ISERROR(SEARCH("▲",AA63)))</formula>
    </cfRule>
    <cfRule type="containsText" dxfId="6504" priority="5130" operator="containsText" text="▼">
      <formula>NOT(ISERROR(SEARCH("▼",AA63)))</formula>
    </cfRule>
    <cfRule type="containsText" dxfId="6503" priority="5131" operator="containsText" text="▲">
      <formula>NOT(ISERROR(SEARCH("▲",AA63)))</formula>
    </cfRule>
    <cfRule type="containsText" dxfId="6502" priority="5132" operator="containsText" text="▼">
      <formula>NOT(ISERROR(SEARCH("▼",AA63)))</formula>
    </cfRule>
    <cfRule type="containsText" dxfId="6501" priority="5133" operator="containsText" text="▲">
      <formula>NOT(ISERROR(SEARCH("▲",AA63)))</formula>
    </cfRule>
    <cfRule type="containsText" dxfId="6500" priority="5134" operator="containsText" text="▼">
      <formula>NOT(ISERROR(SEARCH("▼",AA63)))</formula>
    </cfRule>
    <cfRule type="containsText" dxfId="6499" priority="5136" operator="containsText" text="▼">
      <formula>NOT(ISERROR(SEARCH("▼",AA63)))</formula>
    </cfRule>
    <cfRule type="containsText" dxfId="6498" priority="5137" operator="containsText" text="▲">
      <formula>NOT(ISERROR(SEARCH("▲",AA63)))</formula>
    </cfRule>
    <cfRule type="containsText" dxfId="6497" priority="5138" operator="containsText" text="▼">
      <formula>NOT(ISERROR(SEARCH("▼",AA63)))</formula>
    </cfRule>
    <cfRule type="containsText" dxfId="6496" priority="5139" operator="containsText" text="▲">
      <formula>NOT(ISERROR(SEARCH("▲",AA63)))</formula>
    </cfRule>
    <cfRule type="containsText" dxfId="6495" priority="5141" operator="containsText" text="▲">
      <formula>NOT(ISERROR(SEARCH("▲",AA63)))</formula>
    </cfRule>
    <cfRule type="containsText" dxfId="6494" priority="5142" operator="containsText" text="▼">
      <formula>NOT(ISERROR(SEARCH("▼",AA63)))</formula>
    </cfRule>
    <cfRule type="containsText" dxfId="6493" priority="5143" operator="containsText" text="▲">
      <formula>NOT(ISERROR(SEARCH("▲",AA63)))</formula>
    </cfRule>
    <cfRule type="containsText" dxfId="6492" priority="5144" operator="containsText" text="▼">
      <formula>NOT(ISERROR(SEARCH("▼",AA63)))</formula>
    </cfRule>
    <cfRule type="containsText" dxfId="6491" priority="5145" operator="containsText" text="▲">
      <formula>NOT(ISERROR(SEARCH("▲",AA63)))</formula>
    </cfRule>
    <cfRule type="containsText" dxfId="6490" priority="5146" operator="containsText" text="▼">
      <formula>NOT(ISERROR(SEARCH("▼",AA63)))</formula>
    </cfRule>
    <cfRule type="containsText" dxfId="6489" priority="5147" operator="containsText" text="▲">
      <formula>NOT(ISERROR(SEARCH("▲",AA63)))</formula>
    </cfRule>
    <cfRule type="containsText" dxfId="6488" priority="5148" operator="containsText" text="▼">
      <formula>NOT(ISERROR(SEARCH("▼",AA63)))</formula>
    </cfRule>
    <cfRule type="containsText" dxfId="6487" priority="5149" operator="containsText" text="▲">
      <formula>NOT(ISERROR(SEARCH("▲",AA63)))</formula>
    </cfRule>
    <cfRule type="containsText" dxfId="6486" priority="5158" operator="containsText" text="▼">
      <formula>NOT(ISERROR(SEARCH("▼",AA63)))</formula>
    </cfRule>
    <cfRule type="containsText" dxfId="6485" priority="5150" operator="containsText" text="▼">
      <formula>NOT(ISERROR(SEARCH("▼",AA63)))</formula>
    </cfRule>
    <cfRule type="containsText" dxfId="6484" priority="5135" operator="containsText" text="▲">
      <formula>NOT(ISERROR(SEARCH("▲",AA63)))</formula>
    </cfRule>
    <cfRule type="containsText" dxfId="6483" priority="5151" operator="containsText" text="▲">
      <formula>NOT(ISERROR(SEARCH("▲",AA63)))</formula>
    </cfRule>
    <cfRule type="containsText" dxfId="6482" priority="5140" operator="containsText" text="▼">
      <formula>NOT(ISERROR(SEARCH("▼",AA63)))</formula>
    </cfRule>
    <cfRule type="containsText" dxfId="6481" priority="5152" operator="containsText" text="▼">
      <formula>NOT(ISERROR(SEARCH("▼",AA63)))</formula>
    </cfRule>
    <cfRule type="containsText" dxfId="6480" priority="5153" operator="containsText" text="▲">
      <formula>NOT(ISERROR(SEARCH("▲",AA63)))</formula>
    </cfRule>
    <cfRule type="containsText" dxfId="6479" priority="5154" operator="containsText" text="▼">
      <formula>NOT(ISERROR(SEARCH("▼",AA63)))</formula>
    </cfRule>
    <cfRule type="containsText" dxfId="6478" priority="5155" operator="containsText" text="▲">
      <formula>NOT(ISERROR(SEARCH("▲",AA63)))</formula>
    </cfRule>
    <cfRule type="containsText" dxfId="6477" priority="5156" operator="containsText" text="▼">
      <formula>NOT(ISERROR(SEARCH("▼",AA63)))</formula>
    </cfRule>
    <cfRule type="containsText" dxfId="6476" priority="5159" operator="containsText" text="▲">
      <formula>NOT(ISERROR(SEARCH("▲",AA63)))</formula>
    </cfRule>
    <cfRule type="containsText" dxfId="6475" priority="5157" operator="containsText" text="▲">
      <formula>NOT(ISERROR(SEARCH("▲",AA63)))</formula>
    </cfRule>
    <cfRule type="containsText" dxfId="6474" priority="5170" operator="containsText" text="▽">
      <formula>NOT(ISERROR(SEARCH("▽",AA63)))</formula>
    </cfRule>
    <cfRule type="containsText" dxfId="6473" priority="5169" operator="containsText" text="△">
      <formula>NOT(ISERROR(SEARCH("△",AA63)))</formula>
    </cfRule>
    <cfRule type="containsText" dxfId="6472" priority="5127" operator="containsText" text="▲">
      <formula>NOT(ISERROR(SEARCH("▲",AA63)))</formula>
    </cfRule>
    <cfRule type="containsText" dxfId="6471" priority="5128" operator="containsText" text="▼">
      <formula>NOT(ISERROR(SEARCH("▼",AA63)))</formula>
    </cfRule>
    <cfRule type="containsText" dxfId="6470" priority="5166" operator="containsText" text="▼">
      <formula>NOT(ISERROR(SEARCH("▼",AA63)))</formula>
    </cfRule>
    <cfRule type="containsText" dxfId="6469" priority="5165" operator="containsText" text="▲">
      <formula>NOT(ISERROR(SEARCH("▲",AA63)))</formula>
    </cfRule>
    <cfRule type="containsText" dxfId="6468" priority="5164" operator="containsText" text="▼">
      <formula>NOT(ISERROR(SEARCH("▼",AA63)))</formula>
    </cfRule>
    <cfRule type="containsText" dxfId="6467" priority="5163" operator="containsText" text="▲">
      <formula>NOT(ISERROR(SEARCH("▲",AA63)))</formula>
    </cfRule>
    <cfRule type="containsText" dxfId="6466" priority="5162" operator="containsText" text="▼">
      <formula>NOT(ISERROR(SEARCH("▼",AA63)))</formula>
    </cfRule>
    <cfRule type="containsText" dxfId="6465" priority="5161" operator="containsText" text="▲">
      <formula>NOT(ISERROR(SEARCH("▲",AA63)))</formula>
    </cfRule>
    <cfRule type="containsText" dxfId="6464" priority="5160" operator="containsText" text="▼">
      <formula>NOT(ISERROR(SEARCH("▼",AA63)))</formula>
    </cfRule>
    <cfRule type="containsText" dxfId="6463" priority="5123" operator="containsText" text="▲">
      <formula>NOT(ISERROR(SEARCH("▲",AA63)))</formula>
    </cfRule>
    <cfRule type="containsText" dxfId="6462" priority="5124" operator="containsText" text="▼">
      <formula>NOT(ISERROR(SEARCH("▼",AA63)))</formula>
    </cfRule>
    <cfRule type="containsText" dxfId="6461" priority="5125" operator="containsText" text="▲">
      <formula>NOT(ISERROR(SEARCH("▲",AA63)))</formula>
    </cfRule>
    <cfRule type="containsText" dxfId="6460" priority="5126" operator="containsText" text="▼">
      <formula>NOT(ISERROR(SEARCH("▼",AA63)))</formula>
    </cfRule>
  </conditionalFormatting>
  <conditionalFormatting sqref="AA63:AA65">
    <cfRule type="containsText" dxfId="6459" priority="5117" operator="containsText" text="▲">
      <formula>NOT(ISERROR(SEARCH("▲",AA63)))</formula>
    </cfRule>
    <cfRule type="containsText" dxfId="6458" priority="5118" operator="containsText" text="▼">
      <formula>NOT(ISERROR(SEARCH("▼",AA63)))</formula>
    </cfRule>
  </conditionalFormatting>
  <conditionalFormatting sqref="AA64:AA65">
    <cfRule type="containsText" dxfId="6457" priority="5119" operator="containsText" text="△">
      <formula>NOT(ISERROR(SEARCH("△",AA64)))</formula>
    </cfRule>
    <cfRule type="containsText" dxfId="6456" priority="5116" operator="containsText" text="▼">
      <formula>NOT(ISERROR(SEARCH("▼",AA64)))</formula>
    </cfRule>
    <cfRule type="containsText" dxfId="6455" priority="5115" operator="containsText" text="▲">
      <formula>NOT(ISERROR(SEARCH("▲",AA64)))</formula>
    </cfRule>
    <cfRule type="containsText" dxfId="6454" priority="5114" operator="containsText" text="▼">
      <formula>NOT(ISERROR(SEARCH("▼",AA64)))</formula>
    </cfRule>
    <cfRule type="containsText" dxfId="6453" priority="5113" operator="containsText" text="▲">
      <formula>NOT(ISERROR(SEARCH("▲",AA64)))</formula>
    </cfRule>
    <cfRule type="containsText" dxfId="6452" priority="5112" operator="containsText" text="▼">
      <formula>NOT(ISERROR(SEARCH("▼",AA64)))</formula>
    </cfRule>
    <cfRule type="containsText" dxfId="6451" priority="5111" operator="containsText" text="▲">
      <formula>NOT(ISERROR(SEARCH("▲",AA64)))</formula>
    </cfRule>
    <cfRule type="containsText" dxfId="6450" priority="5110" operator="containsText" text="▼">
      <formula>NOT(ISERROR(SEARCH("▼",AA64)))</formula>
    </cfRule>
    <cfRule type="containsText" dxfId="6449" priority="5109" operator="containsText" text="▲">
      <formula>NOT(ISERROR(SEARCH("▲",AA64)))</formula>
    </cfRule>
    <cfRule type="containsText" dxfId="6448" priority="5108" operator="containsText" text="▼">
      <formula>NOT(ISERROR(SEARCH("▼",AA64)))</formula>
    </cfRule>
    <cfRule type="containsText" dxfId="6447" priority="5107" operator="containsText" text="▲">
      <formula>NOT(ISERROR(SEARCH("▲",AA64)))</formula>
    </cfRule>
    <cfRule type="containsText" dxfId="6446" priority="5106" operator="containsText" text="▼">
      <formula>NOT(ISERROR(SEARCH("▼",AA64)))</formula>
    </cfRule>
    <cfRule type="containsText" dxfId="6445" priority="5105" operator="containsText" text="▲">
      <formula>NOT(ISERROR(SEARCH("▲",AA64)))</formula>
    </cfRule>
    <cfRule type="containsText" dxfId="6444" priority="5104" operator="containsText" text="▼">
      <formula>NOT(ISERROR(SEARCH("▼",AA64)))</formula>
    </cfRule>
    <cfRule type="containsText" dxfId="6443" priority="5103" operator="containsText" text="▲">
      <formula>NOT(ISERROR(SEARCH("▲",AA64)))</formula>
    </cfRule>
    <cfRule type="containsText" dxfId="6442" priority="5102" operator="containsText" text="▼">
      <formula>NOT(ISERROR(SEARCH("▼",AA64)))</formula>
    </cfRule>
    <cfRule type="containsText" dxfId="6441" priority="5101" operator="containsText" text="▲">
      <formula>NOT(ISERROR(SEARCH("▲",AA64)))</formula>
    </cfRule>
    <cfRule type="containsText" dxfId="6440" priority="5100" operator="containsText" text="▼">
      <formula>NOT(ISERROR(SEARCH("▼",AA64)))</formula>
    </cfRule>
    <cfRule type="containsText" dxfId="6439" priority="5099" operator="containsText" text="▲">
      <formula>NOT(ISERROR(SEARCH("▲",AA64)))</formula>
    </cfRule>
    <cfRule type="containsText" dxfId="6438" priority="5098" operator="containsText" text="▼">
      <formula>NOT(ISERROR(SEARCH("▼",AA64)))</formula>
    </cfRule>
    <cfRule type="containsText" dxfId="6437" priority="5097" operator="containsText" text="▲">
      <formula>NOT(ISERROR(SEARCH("▲",AA64)))</formula>
    </cfRule>
    <cfRule type="containsText" dxfId="6436" priority="5096" operator="containsText" text="▼">
      <formula>NOT(ISERROR(SEARCH("▼",AA64)))</formula>
    </cfRule>
    <cfRule type="containsText" dxfId="6435" priority="5095" operator="containsText" text="▲">
      <formula>NOT(ISERROR(SEARCH("▲",AA64)))</formula>
    </cfRule>
    <cfRule type="containsText" dxfId="6434" priority="5094" operator="containsText" text="▼">
      <formula>NOT(ISERROR(SEARCH("▼",AA64)))</formula>
    </cfRule>
    <cfRule type="containsText" dxfId="6433" priority="5093" operator="containsText" text="▲">
      <formula>NOT(ISERROR(SEARCH("▲",AA64)))</formula>
    </cfRule>
    <cfRule type="containsText" dxfId="6432" priority="5073" operator="containsText" text="▲">
      <formula>NOT(ISERROR(SEARCH("▲",AA64)))</formula>
    </cfRule>
    <cfRule type="containsText" dxfId="6431" priority="5074" operator="containsText" text="▼">
      <formula>NOT(ISERROR(SEARCH("▼",AA64)))</formula>
    </cfRule>
    <cfRule type="containsText" dxfId="6430" priority="5075" operator="containsText" text="▲">
      <formula>NOT(ISERROR(SEARCH("▲",AA64)))</formula>
    </cfRule>
    <cfRule type="containsText" dxfId="6429" priority="5076" operator="containsText" text="▼">
      <formula>NOT(ISERROR(SEARCH("▼",AA64)))</formula>
    </cfRule>
    <cfRule type="containsText" dxfId="6428" priority="5077" operator="containsText" text="▲">
      <formula>NOT(ISERROR(SEARCH("▲",AA64)))</formula>
    </cfRule>
    <cfRule type="containsText" dxfId="6427" priority="5078" operator="containsText" text="▼">
      <formula>NOT(ISERROR(SEARCH("▼",AA64)))</formula>
    </cfRule>
    <cfRule type="containsText" dxfId="6426" priority="5079" operator="containsText" text="▲">
      <formula>NOT(ISERROR(SEARCH("▲",AA64)))</formula>
    </cfRule>
    <cfRule type="containsText" dxfId="6425" priority="5080" operator="containsText" text="▼">
      <formula>NOT(ISERROR(SEARCH("▼",AA64)))</formula>
    </cfRule>
    <cfRule type="containsText" dxfId="6424" priority="5081" operator="containsText" text="▲">
      <formula>NOT(ISERROR(SEARCH("▲",AA64)))</formula>
    </cfRule>
    <cfRule type="containsText" dxfId="6423" priority="5082" operator="containsText" text="▼">
      <formula>NOT(ISERROR(SEARCH("▼",AA64)))</formula>
    </cfRule>
    <cfRule type="containsText" dxfId="6422" priority="5083" operator="containsText" text="▲">
      <formula>NOT(ISERROR(SEARCH("▲",AA64)))</formula>
    </cfRule>
    <cfRule type="containsText" dxfId="6421" priority="5084" operator="containsText" text="▼">
      <formula>NOT(ISERROR(SEARCH("▼",AA64)))</formula>
    </cfRule>
    <cfRule type="containsText" dxfId="6420" priority="5085" operator="containsText" text="▲">
      <formula>NOT(ISERROR(SEARCH("▲",AA64)))</formula>
    </cfRule>
    <cfRule type="containsText" dxfId="6419" priority="5086" operator="containsText" text="▼">
      <formula>NOT(ISERROR(SEARCH("▼",AA64)))</formula>
    </cfRule>
    <cfRule type="containsText" dxfId="6418" priority="5087" operator="containsText" text="▲">
      <formula>NOT(ISERROR(SEARCH("▲",AA64)))</formula>
    </cfRule>
    <cfRule type="containsText" dxfId="6417" priority="5088" operator="containsText" text="▼">
      <formula>NOT(ISERROR(SEARCH("▼",AA64)))</formula>
    </cfRule>
    <cfRule type="containsText" dxfId="6416" priority="5089" operator="containsText" text="▲">
      <formula>NOT(ISERROR(SEARCH("▲",AA64)))</formula>
    </cfRule>
    <cfRule type="containsText" dxfId="6415" priority="5090" operator="containsText" text="▼">
      <formula>NOT(ISERROR(SEARCH("▼",AA64)))</formula>
    </cfRule>
    <cfRule type="containsText" dxfId="6414" priority="5092" operator="containsText" text="▼">
      <formula>NOT(ISERROR(SEARCH("▼",AA64)))</formula>
    </cfRule>
    <cfRule type="containsText" dxfId="6413" priority="5091" operator="containsText" text="▲">
      <formula>NOT(ISERROR(SEARCH("▲",AA64)))</formula>
    </cfRule>
    <cfRule type="containsText" dxfId="6412" priority="5120" operator="containsText" text="▽">
      <formula>NOT(ISERROR(SEARCH("▽",AA64)))</formula>
    </cfRule>
  </conditionalFormatting>
  <conditionalFormatting sqref="AA65 AA103:AA106">
    <cfRule type="containsText" dxfId="6411" priority="5307" operator="containsText" text="▲">
      <formula>NOT(ISERROR(SEARCH("▲",AA65)))</formula>
    </cfRule>
    <cfRule type="containsText" dxfId="6410" priority="5313" operator="containsText" text="▲">
      <formula>NOT(ISERROR(SEARCH("▲",AA65)))</formula>
    </cfRule>
    <cfRule type="containsText" dxfId="6409" priority="5309" operator="containsText" text="▲">
      <formula>NOT(ISERROR(SEARCH("▲",AA65)))</formula>
    </cfRule>
    <cfRule type="containsText" dxfId="6408" priority="5275" operator="containsText" text="▲">
      <formula>NOT(ISERROR(SEARCH("▲",AA65)))</formula>
    </cfRule>
    <cfRule type="containsText" dxfId="6407" priority="5312" operator="containsText" text="▼">
      <formula>NOT(ISERROR(SEARCH("▼",AA65)))</formula>
    </cfRule>
    <cfRule type="containsText" dxfId="6406" priority="5311" operator="containsText" text="▲">
      <formula>NOT(ISERROR(SEARCH("▲",AA65)))</formula>
    </cfRule>
    <cfRule type="containsText" dxfId="6405" priority="5310" operator="containsText" text="▼">
      <formula>NOT(ISERROR(SEARCH("▼",AA65)))</formula>
    </cfRule>
    <cfRule type="containsText" dxfId="6404" priority="5277" operator="containsText" text="▲">
      <formula>NOT(ISERROR(SEARCH("▲",AA65)))</formula>
    </cfRule>
    <cfRule type="containsText" dxfId="6403" priority="5278" operator="containsText" text="▼">
      <formula>NOT(ISERROR(SEARCH("▼",AA65)))</formula>
    </cfRule>
    <cfRule type="containsText" dxfId="6402" priority="5279" operator="containsText" text="▲">
      <formula>NOT(ISERROR(SEARCH("▲",AA65)))</formula>
    </cfRule>
    <cfRule type="containsText" dxfId="6401" priority="5320" operator="containsText" text="▽">
      <formula>NOT(ISERROR(SEARCH("▽",AA65)))</formula>
    </cfRule>
    <cfRule type="containsText" dxfId="6400" priority="5280" operator="containsText" text="▼">
      <formula>NOT(ISERROR(SEARCH("▼",AA65)))</formula>
    </cfRule>
    <cfRule type="containsText" dxfId="6399" priority="5316" operator="containsText" text="▼">
      <formula>NOT(ISERROR(SEARCH("▼",AA65)))</formula>
    </cfRule>
    <cfRule type="containsText" dxfId="6398" priority="5315" operator="containsText" text="▲">
      <formula>NOT(ISERROR(SEARCH("▲",AA65)))</formula>
    </cfRule>
    <cfRule type="containsText" dxfId="6397" priority="5314" operator="containsText" text="▼">
      <formula>NOT(ISERROR(SEARCH("▼",AA65)))</formula>
    </cfRule>
    <cfRule type="containsText" dxfId="6396" priority="5282" operator="containsText" text="▼">
      <formula>NOT(ISERROR(SEARCH("▼",AA65)))</formula>
    </cfRule>
    <cfRule type="containsText" dxfId="6395" priority="5283" operator="containsText" text="▲">
      <formula>NOT(ISERROR(SEARCH("▲",AA65)))</formula>
    </cfRule>
    <cfRule type="containsText" dxfId="6394" priority="5284" operator="containsText" text="▼">
      <formula>NOT(ISERROR(SEARCH("▼",AA65)))</formula>
    </cfRule>
    <cfRule type="containsText" dxfId="6393" priority="5285" operator="containsText" text="▲">
      <formula>NOT(ISERROR(SEARCH("▲",AA65)))</formula>
    </cfRule>
    <cfRule type="containsText" dxfId="6392" priority="5286" operator="containsText" text="▼">
      <formula>NOT(ISERROR(SEARCH("▼",AA65)))</formula>
    </cfRule>
    <cfRule type="containsText" dxfId="6391" priority="5287" operator="containsText" text="▲">
      <formula>NOT(ISERROR(SEARCH("▲",AA65)))</formula>
    </cfRule>
    <cfRule type="containsText" dxfId="6390" priority="5288" operator="containsText" text="▼">
      <formula>NOT(ISERROR(SEARCH("▼",AA65)))</formula>
    </cfRule>
    <cfRule type="containsText" dxfId="6389" priority="5289" operator="containsText" text="▲">
      <formula>NOT(ISERROR(SEARCH("▲",AA65)))</formula>
    </cfRule>
    <cfRule type="containsText" dxfId="6388" priority="5290" operator="containsText" text="▼">
      <formula>NOT(ISERROR(SEARCH("▼",AA65)))</formula>
    </cfRule>
    <cfRule type="containsText" dxfId="6387" priority="5291" operator="containsText" text="▲">
      <formula>NOT(ISERROR(SEARCH("▲",AA65)))</formula>
    </cfRule>
    <cfRule type="containsText" dxfId="6386" priority="5292" operator="containsText" text="▼">
      <formula>NOT(ISERROR(SEARCH("▼",AA65)))</formula>
    </cfRule>
    <cfRule type="containsText" dxfId="6385" priority="5293" operator="containsText" text="▲">
      <formula>NOT(ISERROR(SEARCH("▲",AA65)))</formula>
    </cfRule>
    <cfRule type="containsText" dxfId="6384" priority="5294" operator="containsText" text="▼">
      <formula>NOT(ISERROR(SEARCH("▼",AA65)))</formula>
    </cfRule>
    <cfRule type="containsText" dxfId="6383" priority="5281" operator="containsText" text="▲">
      <formula>NOT(ISERROR(SEARCH("▲",AA65)))</formula>
    </cfRule>
    <cfRule type="containsText" dxfId="6382" priority="5296" operator="containsText" text="▼">
      <formula>NOT(ISERROR(SEARCH("▼",AA65)))</formula>
    </cfRule>
    <cfRule type="containsText" dxfId="6381" priority="5304" operator="containsText" text="▼">
      <formula>NOT(ISERROR(SEARCH("▼",AA65)))</formula>
    </cfRule>
    <cfRule type="containsText" dxfId="6380" priority="5297" operator="containsText" text="▲">
      <formula>NOT(ISERROR(SEARCH("▲",AA65)))</formula>
    </cfRule>
    <cfRule type="containsText" dxfId="6379" priority="5298" operator="containsText" text="▼">
      <formula>NOT(ISERROR(SEARCH("▼",AA65)))</formula>
    </cfRule>
    <cfRule type="containsText" dxfId="6378" priority="5299" operator="containsText" text="▲">
      <formula>NOT(ISERROR(SEARCH("▲",AA65)))</formula>
    </cfRule>
    <cfRule type="containsText" dxfId="6377" priority="5300" operator="containsText" text="▼">
      <formula>NOT(ISERROR(SEARCH("▼",AA65)))</formula>
    </cfRule>
    <cfRule type="containsText" dxfId="6376" priority="5301" operator="containsText" text="▲">
      <formula>NOT(ISERROR(SEARCH("▲",AA65)))</formula>
    </cfRule>
    <cfRule type="containsText" dxfId="6375" priority="5302" operator="containsText" text="▼">
      <formula>NOT(ISERROR(SEARCH("▼",AA65)))</formula>
    </cfRule>
    <cfRule type="containsText" dxfId="6374" priority="5303" operator="containsText" text="▲">
      <formula>NOT(ISERROR(SEARCH("▲",AA65)))</formula>
    </cfRule>
    <cfRule type="containsText" dxfId="6373" priority="5305" operator="containsText" text="▲">
      <formula>NOT(ISERROR(SEARCH("▲",AA65)))</formula>
    </cfRule>
    <cfRule type="containsText" dxfId="6372" priority="5306" operator="containsText" text="▼">
      <formula>NOT(ISERROR(SEARCH("▼",AA65)))</formula>
    </cfRule>
    <cfRule type="containsText" dxfId="6371" priority="5295" operator="containsText" text="▲">
      <formula>NOT(ISERROR(SEARCH("▲",AA65)))</formula>
    </cfRule>
    <cfRule type="containsText" dxfId="6370" priority="5276" operator="containsText" text="▼">
      <formula>NOT(ISERROR(SEARCH("▼",AA65)))</formula>
    </cfRule>
    <cfRule type="containsText" dxfId="6369" priority="5308" operator="containsText" text="▼">
      <formula>NOT(ISERROR(SEARCH("▼",AA65)))</formula>
    </cfRule>
  </conditionalFormatting>
  <conditionalFormatting sqref="AA65">
    <cfRule type="containsText" dxfId="6368" priority="5274" operator="containsText" text="▼">
      <formula>NOT(ISERROR(SEARCH("▼",AA65)))</formula>
    </cfRule>
    <cfRule type="containsText" dxfId="6367" priority="5273" operator="containsText" text="▲">
      <formula>NOT(ISERROR(SEARCH("▲",AA65)))</formula>
    </cfRule>
  </conditionalFormatting>
  <conditionalFormatting sqref="AA76:AA90">
    <cfRule type="containsText" dxfId="6366" priority="8943" operator="containsText" text="▲">
      <formula>NOT(ISERROR(SEARCH("▲",AA76)))</formula>
    </cfRule>
    <cfRule type="containsText" dxfId="6365" priority="8944" operator="containsText" text="▼">
      <formula>NOT(ISERROR(SEARCH("▼",AA76)))</formula>
    </cfRule>
  </conditionalFormatting>
  <conditionalFormatting sqref="AA90">
    <cfRule type="containsText" dxfId="6364" priority="8928" operator="containsText" text="▼">
      <formula>NOT(ISERROR(SEARCH("▼",AA90)))</formula>
    </cfRule>
    <cfRule type="containsText" dxfId="6363" priority="8929" operator="containsText" text="▲">
      <formula>NOT(ISERROR(SEARCH("▲",AA90)))</formula>
    </cfRule>
    <cfRule type="containsText" dxfId="6362" priority="8930" operator="containsText" text="▼">
      <formula>NOT(ISERROR(SEARCH("▼",AA90)))</formula>
    </cfRule>
    <cfRule type="containsText" dxfId="6361" priority="8931" operator="containsText" text="▲">
      <formula>NOT(ISERROR(SEARCH("▲",AA90)))</formula>
    </cfRule>
    <cfRule type="containsText" dxfId="6360" priority="8932" operator="containsText" text="▼">
      <formula>NOT(ISERROR(SEARCH("▼",AA90)))</formula>
    </cfRule>
    <cfRule type="containsText" dxfId="6359" priority="8933" operator="containsText" text="▲">
      <formula>NOT(ISERROR(SEARCH("▲",AA90)))</formula>
    </cfRule>
    <cfRule type="containsText" dxfId="6358" priority="8934" operator="containsText" text="▼">
      <formula>NOT(ISERROR(SEARCH("▼",AA90)))</formula>
    </cfRule>
    <cfRule type="containsText" dxfId="6357" priority="8935" operator="containsText" text="▲">
      <formula>NOT(ISERROR(SEARCH("▲",AA90)))</formula>
    </cfRule>
    <cfRule type="containsText" dxfId="6356" priority="8936" operator="containsText" text="▼">
      <formula>NOT(ISERROR(SEARCH("▼",AA90)))</formula>
    </cfRule>
    <cfRule type="containsText" dxfId="6355" priority="8937" operator="containsText" text="▲">
      <formula>NOT(ISERROR(SEARCH("▲",AA90)))</formula>
    </cfRule>
    <cfRule type="containsText" dxfId="6354" priority="8939" operator="containsText" text="▲">
      <formula>NOT(ISERROR(SEARCH("▲",AA90)))</formula>
    </cfRule>
    <cfRule type="containsText" dxfId="6353" priority="8940" operator="containsText" text="▼">
      <formula>NOT(ISERROR(SEARCH("▼",AA90)))</formula>
    </cfRule>
    <cfRule type="containsText" dxfId="6352" priority="8941" operator="containsText" text="▲">
      <formula>NOT(ISERROR(SEARCH("▲",AA90)))</formula>
    </cfRule>
    <cfRule type="containsText" dxfId="6351" priority="8942" operator="containsText" text="▼">
      <formula>NOT(ISERROR(SEARCH("▼",AA90)))</formula>
    </cfRule>
    <cfRule type="containsText" dxfId="6350" priority="8945" operator="containsText" text="△">
      <formula>NOT(ISERROR(SEARCH("△",AA90)))</formula>
    </cfRule>
    <cfRule type="containsText" dxfId="6349" priority="8916" operator="containsText" text="▼">
      <formula>NOT(ISERROR(SEARCH("▼",AA90)))</formula>
    </cfRule>
    <cfRule type="containsText" dxfId="6348" priority="8917" operator="containsText" text="▲">
      <formula>NOT(ISERROR(SEARCH("▲",AA90)))</formula>
    </cfRule>
    <cfRule type="containsText" dxfId="6347" priority="8918" operator="containsText" text="▼">
      <formula>NOT(ISERROR(SEARCH("▼",AA90)))</formula>
    </cfRule>
    <cfRule type="containsText" dxfId="6346" priority="8919" operator="containsText" text="▲">
      <formula>NOT(ISERROR(SEARCH("▲",AA90)))</formula>
    </cfRule>
    <cfRule type="containsText" dxfId="6345" priority="8920" operator="containsText" text="▼">
      <formula>NOT(ISERROR(SEARCH("▼",AA90)))</formula>
    </cfRule>
    <cfRule type="containsText" dxfId="6344" priority="8927" operator="containsText" text="▲">
      <formula>NOT(ISERROR(SEARCH("▲",AA90)))</formula>
    </cfRule>
    <cfRule type="containsText" dxfId="6343" priority="8946" operator="containsText" text="▽">
      <formula>NOT(ISERROR(SEARCH("▽",AA90)))</formula>
    </cfRule>
    <cfRule type="containsText" dxfId="6342" priority="8923" operator="containsText" text="▲">
      <formula>NOT(ISERROR(SEARCH("▲",AA90)))</formula>
    </cfRule>
    <cfRule type="containsText" dxfId="6341" priority="8924" operator="containsText" text="▼">
      <formula>NOT(ISERROR(SEARCH("▼",AA90)))</formula>
    </cfRule>
    <cfRule type="containsText" dxfId="6340" priority="8925" operator="containsText" text="▲">
      <formula>NOT(ISERROR(SEARCH("▲",AA90)))</formula>
    </cfRule>
    <cfRule type="containsText" dxfId="6339" priority="8908" operator="containsText" text="▼">
      <formula>NOT(ISERROR(SEARCH("▼",AA90)))</formula>
    </cfRule>
    <cfRule type="containsText" dxfId="6338" priority="8909" operator="containsText" text="▲">
      <formula>NOT(ISERROR(SEARCH("▲",AA90)))</formula>
    </cfRule>
    <cfRule type="containsText" dxfId="6337" priority="8910" operator="containsText" text="▼">
      <formula>NOT(ISERROR(SEARCH("▼",AA90)))</formula>
    </cfRule>
    <cfRule type="containsText" dxfId="6336" priority="8912" operator="containsText" text="▼">
      <formula>NOT(ISERROR(SEARCH("▼",AA90)))</formula>
    </cfRule>
    <cfRule type="containsText" dxfId="6335" priority="8913" operator="containsText" text="▲">
      <formula>NOT(ISERROR(SEARCH("▲",AA90)))</formula>
    </cfRule>
    <cfRule type="containsText" dxfId="6334" priority="8914" operator="containsText" text="▼">
      <formula>NOT(ISERROR(SEARCH("▼",AA90)))</formula>
    </cfRule>
    <cfRule type="containsText" dxfId="6333" priority="8915" operator="containsText" text="▲">
      <formula>NOT(ISERROR(SEARCH("▲",AA90)))</formula>
    </cfRule>
    <cfRule type="containsText" dxfId="6332" priority="8922" operator="containsText" text="▼">
      <formula>NOT(ISERROR(SEARCH("▼",AA90)))</formula>
    </cfRule>
    <cfRule type="containsText" dxfId="6331" priority="8907" operator="containsText" text="▲">
      <formula>NOT(ISERROR(SEARCH("▲",AA90)))</formula>
    </cfRule>
    <cfRule type="containsText" dxfId="6330" priority="8906" operator="containsText" text="▼">
      <formula>NOT(ISERROR(SEARCH("▼",AA90)))</formula>
    </cfRule>
    <cfRule type="containsText" dxfId="6329" priority="8911" operator="containsText" text="▲">
      <formula>NOT(ISERROR(SEARCH("▲",AA90)))</formula>
    </cfRule>
    <cfRule type="containsText" dxfId="6328" priority="8905" operator="containsText" text="▲">
      <formula>NOT(ISERROR(SEARCH("▲",AA90)))</formula>
    </cfRule>
    <cfRule type="containsText" dxfId="6327" priority="8904" operator="containsText" text="▼">
      <formula>NOT(ISERROR(SEARCH("▼",AA90)))</formula>
    </cfRule>
    <cfRule type="containsText" dxfId="6326" priority="8903" operator="containsText" text="▲">
      <formula>NOT(ISERROR(SEARCH("▲",AA90)))</formula>
    </cfRule>
    <cfRule type="containsText" dxfId="6325" priority="8902" operator="containsText" text="▼">
      <formula>NOT(ISERROR(SEARCH("▼",AA90)))</formula>
    </cfRule>
    <cfRule type="containsText" dxfId="6324" priority="8901" operator="containsText" text="▲">
      <formula>NOT(ISERROR(SEARCH("▲",AA90)))</formula>
    </cfRule>
    <cfRule type="containsText" dxfId="6323" priority="8926" operator="containsText" text="▼">
      <formula>NOT(ISERROR(SEARCH("▼",AA90)))</formula>
    </cfRule>
    <cfRule type="containsText" dxfId="6322" priority="8938" operator="containsText" text="▼">
      <formula>NOT(ISERROR(SEARCH("▼",AA90)))</formula>
    </cfRule>
    <cfRule type="containsText" dxfId="6321" priority="8921" operator="containsText" text="▲">
      <formula>NOT(ISERROR(SEARCH("▲",AA90)))</formula>
    </cfRule>
  </conditionalFormatting>
  <conditionalFormatting sqref="AA90:AA91">
    <cfRule type="containsText" dxfId="6320" priority="2308" operator="containsText" text="▼">
      <formula>NOT(ISERROR(SEARCH("▼",AA90)))</formula>
    </cfRule>
    <cfRule type="containsText" dxfId="6319" priority="2307" operator="containsText" text="▲">
      <formula>NOT(ISERROR(SEARCH("▲",AA90)))</formula>
    </cfRule>
  </conditionalFormatting>
  <conditionalFormatting sqref="AA92">
    <cfRule type="containsText" dxfId="6318" priority="6830" operator="containsText" text="▼">
      <formula>NOT(ISERROR(SEARCH("▼",AA92)))</formula>
    </cfRule>
    <cfRule type="containsText" dxfId="6317" priority="6829" operator="containsText" text="▲">
      <formula>NOT(ISERROR(SEARCH("▲",AA92)))</formula>
    </cfRule>
    <cfRule type="containsText" dxfId="6316" priority="6828" operator="containsText" text="▼">
      <formula>NOT(ISERROR(SEARCH("▼",AA92)))</formula>
    </cfRule>
    <cfRule type="containsText" dxfId="6315" priority="6827" operator="containsText" text="▲">
      <formula>NOT(ISERROR(SEARCH("▲",AA92)))</formula>
    </cfRule>
    <cfRule type="containsText" dxfId="6314" priority="6826" operator="containsText" text="▼">
      <formula>NOT(ISERROR(SEARCH("▼",AA92)))</formula>
    </cfRule>
    <cfRule type="containsText" dxfId="6313" priority="6825" operator="containsText" text="▲">
      <formula>NOT(ISERROR(SEARCH("▲",AA92)))</formula>
    </cfRule>
    <cfRule type="containsText" dxfId="6312" priority="6823" operator="containsText" text="▲">
      <formula>NOT(ISERROR(SEARCH("▲",AA92)))</formula>
    </cfRule>
    <cfRule type="containsText" dxfId="6311" priority="6822" operator="containsText" text="▼">
      <formula>NOT(ISERROR(SEARCH("▼",AA92)))</formula>
    </cfRule>
    <cfRule type="containsText" dxfId="6310" priority="6821" operator="containsText" text="▲">
      <formula>NOT(ISERROR(SEARCH("▲",AA92)))</formula>
    </cfRule>
    <cfRule type="containsText" dxfId="6309" priority="6833" operator="containsText" text="▲">
      <formula>NOT(ISERROR(SEARCH("▲",AA92)))</formula>
    </cfRule>
    <cfRule type="containsText" dxfId="6308" priority="6824" operator="containsText" text="▼">
      <formula>NOT(ISERROR(SEARCH("▼",AA92)))</formula>
    </cfRule>
    <cfRule type="containsText" dxfId="6307" priority="6866" operator="containsText" text="▽">
      <formula>NOT(ISERROR(SEARCH("▽",AA92)))</formula>
    </cfRule>
    <cfRule type="containsText" dxfId="6306" priority="6865" operator="containsText" text="△">
      <formula>NOT(ISERROR(SEARCH("△",AA92)))</formula>
    </cfRule>
    <cfRule type="containsText" dxfId="6305" priority="6864" operator="containsText" text="▼">
      <formula>NOT(ISERROR(SEARCH("▼",AA92)))</formula>
    </cfRule>
    <cfRule type="containsText" dxfId="6304" priority="6863" operator="containsText" text="▲">
      <formula>NOT(ISERROR(SEARCH("▲",AA92)))</formula>
    </cfRule>
    <cfRule type="containsText" dxfId="6303" priority="6862" operator="containsText" text="▼">
      <formula>NOT(ISERROR(SEARCH("▼",AA92)))</formula>
    </cfRule>
    <cfRule type="containsText" dxfId="6302" priority="6861" operator="containsText" text="▲">
      <formula>NOT(ISERROR(SEARCH("▲",AA92)))</formula>
    </cfRule>
    <cfRule type="containsText" dxfId="6301" priority="6860" operator="containsText" text="▼">
      <formula>NOT(ISERROR(SEARCH("▼",AA92)))</formula>
    </cfRule>
    <cfRule type="containsText" dxfId="6300" priority="6859" operator="containsText" text="▲">
      <formula>NOT(ISERROR(SEARCH("▲",AA92)))</formula>
    </cfRule>
    <cfRule type="containsText" dxfId="6299" priority="6858" operator="containsText" text="▼">
      <formula>NOT(ISERROR(SEARCH("▼",AA92)))</formula>
    </cfRule>
    <cfRule type="containsText" dxfId="6298" priority="6857" operator="containsText" text="▲">
      <formula>NOT(ISERROR(SEARCH("▲",AA92)))</formula>
    </cfRule>
    <cfRule type="containsText" dxfId="6297" priority="6856" operator="containsText" text="▼">
      <formula>NOT(ISERROR(SEARCH("▼",AA92)))</formula>
    </cfRule>
    <cfRule type="containsText" dxfId="6296" priority="6855" operator="containsText" text="▲">
      <formula>NOT(ISERROR(SEARCH("▲",AA92)))</formula>
    </cfRule>
    <cfRule type="containsText" dxfId="6295" priority="6854" operator="containsText" text="▼">
      <formula>NOT(ISERROR(SEARCH("▼",AA92)))</formula>
    </cfRule>
    <cfRule type="containsText" dxfId="6294" priority="6853" operator="containsText" text="▲">
      <formula>NOT(ISERROR(SEARCH("▲",AA92)))</formula>
    </cfRule>
    <cfRule type="containsText" dxfId="6293" priority="6852" operator="containsText" text="▼">
      <formula>NOT(ISERROR(SEARCH("▼",AA92)))</formula>
    </cfRule>
    <cfRule type="containsText" dxfId="6292" priority="6851" operator="containsText" text="▲">
      <formula>NOT(ISERROR(SEARCH("▲",AA92)))</formula>
    </cfRule>
    <cfRule type="containsText" dxfId="6291" priority="6850" operator="containsText" text="▼">
      <formula>NOT(ISERROR(SEARCH("▼",AA92)))</formula>
    </cfRule>
    <cfRule type="containsText" dxfId="6290" priority="6849" operator="containsText" text="▲">
      <formula>NOT(ISERROR(SEARCH("▲",AA92)))</formula>
    </cfRule>
    <cfRule type="containsText" dxfId="6289" priority="6848" operator="containsText" text="▼">
      <formula>NOT(ISERROR(SEARCH("▼",AA92)))</formula>
    </cfRule>
    <cfRule type="containsText" dxfId="6288" priority="6847" operator="containsText" text="▲">
      <formula>NOT(ISERROR(SEARCH("▲",AA92)))</formula>
    </cfRule>
    <cfRule type="containsText" dxfId="6287" priority="6846" operator="containsText" text="▼">
      <formula>NOT(ISERROR(SEARCH("▼",AA92)))</formula>
    </cfRule>
    <cfRule type="containsText" dxfId="6286" priority="6845" operator="containsText" text="▲">
      <formula>NOT(ISERROR(SEARCH("▲",AA92)))</formula>
    </cfRule>
    <cfRule type="containsText" dxfId="6285" priority="6844" operator="containsText" text="▼">
      <formula>NOT(ISERROR(SEARCH("▼",AA92)))</formula>
    </cfRule>
    <cfRule type="containsText" dxfId="6284" priority="6843" operator="containsText" text="▲">
      <formula>NOT(ISERROR(SEARCH("▲",AA92)))</formula>
    </cfRule>
    <cfRule type="containsText" dxfId="6283" priority="6842" operator="containsText" text="▼">
      <formula>NOT(ISERROR(SEARCH("▼",AA92)))</formula>
    </cfRule>
    <cfRule type="containsText" dxfId="6282" priority="6841" operator="containsText" text="▲">
      <formula>NOT(ISERROR(SEARCH("▲",AA92)))</formula>
    </cfRule>
    <cfRule type="containsText" dxfId="6281" priority="6840" operator="containsText" text="▼">
      <formula>NOT(ISERROR(SEARCH("▼",AA92)))</formula>
    </cfRule>
    <cfRule type="containsText" dxfId="6280" priority="6839" operator="containsText" text="▲">
      <formula>NOT(ISERROR(SEARCH("▲",AA92)))</formula>
    </cfRule>
    <cfRule type="containsText" dxfId="6279" priority="6838" operator="containsText" text="▼">
      <formula>NOT(ISERROR(SEARCH("▼",AA92)))</formula>
    </cfRule>
    <cfRule type="containsText" dxfId="6278" priority="6837" operator="containsText" text="▲">
      <formula>NOT(ISERROR(SEARCH("▲",AA92)))</formula>
    </cfRule>
    <cfRule type="containsText" dxfId="6277" priority="6836" operator="containsText" text="▼">
      <formula>NOT(ISERROR(SEARCH("▼",AA92)))</formula>
    </cfRule>
    <cfRule type="containsText" dxfId="6276" priority="6835" operator="containsText" text="▲">
      <formula>NOT(ISERROR(SEARCH("▲",AA92)))</formula>
    </cfRule>
    <cfRule type="containsText" dxfId="6275" priority="6834" operator="containsText" text="▼">
      <formula>NOT(ISERROR(SEARCH("▼",AA92)))</formula>
    </cfRule>
    <cfRule type="containsText" dxfId="6274" priority="6832" operator="containsText" text="▼">
      <formula>NOT(ISERROR(SEARCH("▼",AA92)))</formula>
    </cfRule>
    <cfRule type="containsText" dxfId="6273" priority="6831" operator="containsText" text="▲">
      <formula>NOT(ISERROR(SEARCH("▲",AA92)))</formula>
    </cfRule>
  </conditionalFormatting>
  <conditionalFormatting sqref="AA92:AA94">
    <cfRule type="containsText" dxfId="6272" priority="6388" operator="containsText" text="▼">
      <formula>NOT(ISERROR(SEARCH("▼",AA92)))</formula>
    </cfRule>
    <cfRule type="containsText" dxfId="6271" priority="6387" operator="containsText" text="▲">
      <formula>NOT(ISERROR(SEARCH("▲",AA92)))</formula>
    </cfRule>
  </conditionalFormatting>
  <conditionalFormatting sqref="AA94">
    <cfRule type="containsText" dxfId="6270" priority="6414" operator="containsText" text="▼">
      <formula>NOT(ISERROR(SEARCH("▼",AA94)))</formula>
    </cfRule>
    <cfRule type="containsText" dxfId="6269" priority="6413" operator="containsText" text="▲">
      <formula>NOT(ISERROR(SEARCH("▲",AA94)))</formula>
    </cfRule>
    <cfRule type="containsText" dxfId="6268" priority="6412" operator="containsText" text="▼">
      <formula>NOT(ISERROR(SEARCH("▼",AA94)))</formula>
    </cfRule>
    <cfRule type="containsText" dxfId="6267" priority="6411" operator="containsText" text="▲">
      <formula>NOT(ISERROR(SEARCH("▲",AA94)))</formula>
    </cfRule>
    <cfRule type="containsText" dxfId="6266" priority="6410" operator="containsText" text="▼">
      <formula>NOT(ISERROR(SEARCH("▼",AA94)))</formula>
    </cfRule>
    <cfRule type="containsText" dxfId="6265" priority="6409" operator="containsText" text="▲">
      <formula>NOT(ISERROR(SEARCH("▲",AA94)))</formula>
    </cfRule>
    <cfRule type="containsText" dxfId="6264" priority="6408" operator="containsText" text="▼">
      <formula>NOT(ISERROR(SEARCH("▼",AA94)))</formula>
    </cfRule>
    <cfRule type="containsText" dxfId="6263" priority="6407" operator="containsText" text="▲">
      <formula>NOT(ISERROR(SEARCH("▲",AA94)))</formula>
    </cfRule>
    <cfRule type="containsText" dxfId="6262" priority="6406" operator="containsText" text="▼">
      <formula>NOT(ISERROR(SEARCH("▼",AA94)))</formula>
    </cfRule>
    <cfRule type="containsText" dxfId="6261" priority="6405" operator="containsText" text="▲">
      <formula>NOT(ISERROR(SEARCH("▲",AA94)))</formula>
    </cfRule>
    <cfRule type="containsText" dxfId="6260" priority="6404" operator="containsText" text="▼">
      <formula>NOT(ISERROR(SEARCH("▼",AA94)))</formula>
    </cfRule>
    <cfRule type="containsText" dxfId="6259" priority="6403" operator="containsText" text="▲">
      <formula>NOT(ISERROR(SEARCH("▲",AA94)))</formula>
    </cfRule>
    <cfRule type="containsText" dxfId="6258" priority="6402" operator="containsText" text="▼">
      <formula>NOT(ISERROR(SEARCH("▼",AA94)))</formula>
    </cfRule>
    <cfRule type="containsText" dxfId="6257" priority="6401" operator="containsText" text="▲">
      <formula>NOT(ISERROR(SEARCH("▲",AA94)))</formula>
    </cfRule>
    <cfRule type="containsText" dxfId="6256" priority="6400" operator="containsText" text="▼">
      <formula>NOT(ISERROR(SEARCH("▼",AA94)))</formula>
    </cfRule>
    <cfRule type="containsText" dxfId="6255" priority="6399" operator="containsText" text="▲">
      <formula>NOT(ISERROR(SEARCH("▲",AA94)))</formula>
    </cfRule>
    <cfRule type="containsText" dxfId="6254" priority="6416" operator="containsText" text="▼">
      <formula>NOT(ISERROR(SEARCH("▼",AA94)))</formula>
    </cfRule>
    <cfRule type="containsText" dxfId="6253" priority="6397" operator="containsText" text="▲">
      <formula>NOT(ISERROR(SEARCH("▲",AA94)))</formula>
    </cfRule>
    <cfRule type="containsText" dxfId="6252" priority="6396" operator="containsText" text="▼">
      <formula>NOT(ISERROR(SEARCH("▼",AA94)))</formula>
    </cfRule>
    <cfRule type="containsText" dxfId="6251" priority="6395" operator="containsText" text="▲">
      <formula>NOT(ISERROR(SEARCH("▲",AA94)))</formula>
    </cfRule>
    <cfRule type="containsText" dxfId="6250" priority="6394" operator="containsText" text="▼">
      <formula>NOT(ISERROR(SEARCH("▼",AA94)))</formula>
    </cfRule>
    <cfRule type="containsText" dxfId="6249" priority="6393" operator="containsText" text="▲">
      <formula>NOT(ISERROR(SEARCH("▲",AA94)))</formula>
    </cfRule>
    <cfRule type="containsText" dxfId="6248" priority="6392" operator="containsText" text="▼">
      <formula>NOT(ISERROR(SEARCH("▼",AA94)))</formula>
    </cfRule>
    <cfRule type="containsText" dxfId="6247" priority="6391" operator="containsText" text="▲">
      <formula>NOT(ISERROR(SEARCH("▲",AA94)))</formula>
    </cfRule>
    <cfRule type="containsText" dxfId="6246" priority="6398" operator="containsText" text="▼">
      <formula>NOT(ISERROR(SEARCH("▼",AA94)))</formula>
    </cfRule>
    <cfRule type="containsText" dxfId="6245" priority="6415" operator="containsText" text="▲">
      <formula>NOT(ISERROR(SEARCH("▲",AA94)))</formula>
    </cfRule>
    <cfRule type="containsText" dxfId="6244" priority="6417" operator="containsText" text="▲">
      <formula>NOT(ISERROR(SEARCH("▲",AA94)))</formula>
    </cfRule>
    <cfRule type="containsText" dxfId="6243" priority="6418" operator="containsText" text="▼">
      <formula>NOT(ISERROR(SEARCH("▼",AA94)))</formula>
    </cfRule>
    <cfRule type="containsText" dxfId="6242" priority="6419" operator="containsText" text="▲">
      <formula>NOT(ISERROR(SEARCH("▲",AA94)))</formula>
    </cfRule>
    <cfRule type="containsText" dxfId="6241" priority="6420" operator="containsText" text="▼">
      <formula>NOT(ISERROR(SEARCH("▼",AA94)))</formula>
    </cfRule>
    <cfRule type="containsText" dxfId="6240" priority="6421" operator="containsText" text="▲">
      <formula>NOT(ISERROR(SEARCH("▲",AA94)))</formula>
    </cfRule>
    <cfRule type="containsText" dxfId="6239" priority="6434" operator="containsText" text="▼">
      <formula>NOT(ISERROR(SEARCH("▼",AA94)))</formula>
    </cfRule>
    <cfRule type="containsText" dxfId="6238" priority="6422" operator="containsText" text="▼">
      <formula>NOT(ISERROR(SEARCH("▼",AA94)))</formula>
    </cfRule>
    <cfRule type="containsText" dxfId="6237" priority="6423" operator="containsText" text="▲">
      <formula>NOT(ISERROR(SEARCH("▲",AA94)))</formula>
    </cfRule>
    <cfRule type="containsText" dxfId="6236" priority="6424" operator="containsText" text="▼">
      <formula>NOT(ISERROR(SEARCH("▼",AA94)))</formula>
    </cfRule>
    <cfRule type="containsText" dxfId="6235" priority="6425" operator="containsText" text="▲">
      <formula>NOT(ISERROR(SEARCH("▲",AA94)))</formula>
    </cfRule>
    <cfRule type="containsText" dxfId="6234" priority="6426" operator="containsText" text="▼">
      <formula>NOT(ISERROR(SEARCH("▼",AA94)))</formula>
    </cfRule>
    <cfRule type="containsText" dxfId="6233" priority="6427" operator="containsText" text="▲">
      <formula>NOT(ISERROR(SEARCH("▲",AA94)))</formula>
    </cfRule>
    <cfRule type="containsText" dxfId="6232" priority="6428" operator="containsText" text="▼">
      <formula>NOT(ISERROR(SEARCH("▼",AA94)))</formula>
    </cfRule>
    <cfRule type="containsText" dxfId="6231" priority="6429" operator="containsText" text="▲">
      <formula>NOT(ISERROR(SEARCH("▲",AA94)))</formula>
    </cfRule>
    <cfRule type="containsText" dxfId="6230" priority="6430" operator="containsText" text="▼">
      <formula>NOT(ISERROR(SEARCH("▼",AA94)))</formula>
    </cfRule>
    <cfRule type="containsText" dxfId="6229" priority="6431" operator="containsText" text="▲">
      <formula>NOT(ISERROR(SEARCH("▲",AA94)))</formula>
    </cfRule>
    <cfRule type="containsText" dxfId="6228" priority="6432" operator="containsText" text="▼">
      <formula>NOT(ISERROR(SEARCH("▼",AA94)))</formula>
    </cfRule>
    <cfRule type="containsText" dxfId="6227" priority="6433" operator="containsText" text="▲">
      <formula>NOT(ISERROR(SEARCH("▲",AA94)))</formula>
    </cfRule>
    <cfRule type="containsText" dxfId="6226" priority="6437" operator="containsText" text="△">
      <formula>NOT(ISERROR(SEARCH("△",AA94)))</formula>
    </cfRule>
    <cfRule type="containsText" dxfId="6225" priority="6438" operator="containsText" text="▽">
      <formula>NOT(ISERROR(SEARCH("▽",AA94)))</formula>
    </cfRule>
  </conditionalFormatting>
  <conditionalFormatting sqref="AA94:AA95">
    <cfRule type="containsText" dxfId="6224" priority="6435" operator="containsText" text="▲">
      <formula>NOT(ISERROR(SEARCH("▲",AA94)))</formula>
    </cfRule>
    <cfRule type="containsText" dxfId="6223" priority="6436" operator="containsText" text="▼">
      <formula>NOT(ISERROR(SEARCH("▼",AA94)))</formula>
    </cfRule>
  </conditionalFormatting>
  <conditionalFormatting sqref="AA95">
    <cfRule type="containsText" dxfId="6222" priority="6459" operator="containsText" text="▲">
      <formula>NOT(ISERROR(SEARCH("▲",AA95)))</formula>
    </cfRule>
    <cfRule type="containsText" dxfId="6221" priority="6457" operator="containsText" text="▲">
      <formula>NOT(ISERROR(SEARCH("▲",AA95)))</formula>
    </cfRule>
    <cfRule type="containsText" dxfId="6220" priority="6488" operator="containsText" text="▽">
      <formula>NOT(ISERROR(SEARCH("▽",AA95)))</formula>
    </cfRule>
    <cfRule type="containsText" dxfId="6219" priority="6456" operator="containsText" text="▼">
      <formula>NOT(ISERROR(SEARCH("▼",AA95)))</formula>
    </cfRule>
    <cfRule type="containsText" dxfId="6218" priority="6455" operator="containsText" text="▲">
      <formula>NOT(ISERROR(SEARCH("▲",AA95)))</formula>
    </cfRule>
    <cfRule type="containsText" dxfId="6217" priority="6454" operator="containsText" text="▼">
      <formula>NOT(ISERROR(SEARCH("▼",AA95)))</formula>
    </cfRule>
    <cfRule type="containsText" dxfId="6216" priority="6453" operator="containsText" text="▲">
      <formula>NOT(ISERROR(SEARCH("▲",AA95)))</formula>
    </cfRule>
    <cfRule type="containsText" dxfId="6215" priority="6451" operator="containsText" text="▲">
      <formula>NOT(ISERROR(SEARCH("▲",AA95)))</formula>
    </cfRule>
    <cfRule type="containsText" dxfId="6214" priority="6450" operator="containsText" text="▼">
      <formula>NOT(ISERROR(SEARCH("▼",AA95)))</formula>
    </cfRule>
    <cfRule type="containsText" dxfId="6213" priority="6449" operator="containsText" text="▲">
      <formula>NOT(ISERROR(SEARCH("▲",AA95)))</formula>
    </cfRule>
    <cfRule type="containsText" dxfId="6212" priority="6448" operator="containsText" text="▼">
      <formula>NOT(ISERROR(SEARCH("▼",AA95)))</formula>
    </cfRule>
    <cfRule type="containsText" dxfId="6211" priority="6447" operator="containsText" text="▲">
      <formula>NOT(ISERROR(SEARCH("▲",AA95)))</formula>
    </cfRule>
    <cfRule type="containsText" dxfId="6210" priority="6446" operator="containsText" text="▼">
      <formula>NOT(ISERROR(SEARCH("▼",AA95)))</formula>
    </cfRule>
    <cfRule type="containsText" dxfId="6209" priority="6445" operator="containsText" text="▲">
      <formula>NOT(ISERROR(SEARCH("▲",AA95)))</formula>
    </cfRule>
    <cfRule type="containsText" dxfId="6208" priority="6444" operator="containsText" text="▼">
      <formula>NOT(ISERROR(SEARCH("▼",AA95)))</formula>
    </cfRule>
    <cfRule type="containsText" dxfId="6207" priority="6443" operator="containsText" text="▲">
      <formula>NOT(ISERROR(SEARCH("▲",AA95)))</formula>
    </cfRule>
    <cfRule type="containsText" dxfId="6206" priority="6487" operator="containsText" text="△">
      <formula>NOT(ISERROR(SEARCH("△",AA95)))</formula>
    </cfRule>
    <cfRule type="containsText" dxfId="6205" priority="6486" operator="containsText" text="▼">
      <formula>NOT(ISERROR(SEARCH("▼",AA95)))</formula>
    </cfRule>
    <cfRule type="containsText" dxfId="6204" priority="6442" operator="containsText" text="▼">
      <formula>NOT(ISERROR(SEARCH("▼",AA95)))</formula>
    </cfRule>
    <cfRule type="containsText" dxfId="6203" priority="6441" operator="containsText" text="▲">
      <formula>NOT(ISERROR(SEARCH("▲",AA95)))</formula>
    </cfRule>
    <cfRule type="containsText" dxfId="6202" priority="6458" operator="containsText" text="▼">
      <formula>NOT(ISERROR(SEARCH("▼",AA95)))</formula>
    </cfRule>
    <cfRule type="containsText" dxfId="6201" priority="6452" operator="containsText" text="▼">
      <formula>NOT(ISERROR(SEARCH("▼",AA95)))</formula>
    </cfRule>
    <cfRule type="containsText" dxfId="6200" priority="6472" operator="containsText" text="▼">
      <formula>NOT(ISERROR(SEARCH("▼",AA95)))</formula>
    </cfRule>
    <cfRule type="containsText" dxfId="6199" priority="6482" operator="containsText" text="▼">
      <formula>NOT(ISERROR(SEARCH("▼",AA95)))</formula>
    </cfRule>
    <cfRule type="containsText" dxfId="6198" priority="6485" operator="containsText" text="▲">
      <formula>NOT(ISERROR(SEARCH("▲",AA95)))</formula>
    </cfRule>
    <cfRule type="containsText" dxfId="6197" priority="6484" operator="containsText" text="▼">
      <formula>NOT(ISERROR(SEARCH("▼",AA95)))</formula>
    </cfRule>
    <cfRule type="containsText" dxfId="6196" priority="6483" operator="containsText" text="▲">
      <formula>NOT(ISERROR(SEARCH("▲",AA95)))</formula>
    </cfRule>
    <cfRule type="containsText" dxfId="6195" priority="6481" operator="containsText" text="▲">
      <formula>NOT(ISERROR(SEARCH("▲",AA95)))</formula>
    </cfRule>
    <cfRule type="containsText" dxfId="6194" priority="6480" operator="containsText" text="▼">
      <formula>NOT(ISERROR(SEARCH("▼",AA95)))</formula>
    </cfRule>
    <cfRule type="containsText" dxfId="6193" priority="6479" operator="containsText" text="▲">
      <formula>NOT(ISERROR(SEARCH("▲",AA95)))</formula>
    </cfRule>
    <cfRule type="containsText" dxfId="6192" priority="6478" operator="containsText" text="▼">
      <formula>NOT(ISERROR(SEARCH("▼",AA95)))</formula>
    </cfRule>
    <cfRule type="containsText" dxfId="6191" priority="6477" operator="containsText" text="▲">
      <formula>NOT(ISERROR(SEARCH("▲",AA95)))</formula>
    </cfRule>
    <cfRule type="containsText" dxfId="6190" priority="6476" operator="containsText" text="▼">
      <formula>NOT(ISERROR(SEARCH("▼",AA95)))</formula>
    </cfRule>
    <cfRule type="containsText" dxfId="6189" priority="6475" operator="containsText" text="▲">
      <formula>NOT(ISERROR(SEARCH("▲",AA95)))</formula>
    </cfRule>
    <cfRule type="containsText" dxfId="6188" priority="6474" operator="containsText" text="▼">
      <formula>NOT(ISERROR(SEARCH("▼",AA95)))</formula>
    </cfRule>
    <cfRule type="containsText" dxfId="6187" priority="6473" operator="containsText" text="▲">
      <formula>NOT(ISERROR(SEARCH("▲",AA95)))</formula>
    </cfRule>
    <cfRule type="containsText" dxfId="6186" priority="6471" operator="containsText" text="▲">
      <formula>NOT(ISERROR(SEARCH("▲",AA95)))</formula>
    </cfRule>
    <cfRule type="containsText" dxfId="6185" priority="6470" operator="containsText" text="▼">
      <formula>NOT(ISERROR(SEARCH("▼",AA95)))</formula>
    </cfRule>
    <cfRule type="containsText" dxfId="6184" priority="6469" operator="containsText" text="▲">
      <formula>NOT(ISERROR(SEARCH("▲",AA95)))</formula>
    </cfRule>
    <cfRule type="containsText" dxfId="6183" priority="6468" operator="containsText" text="▼">
      <formula>NOT(ISERROR(SEARCH("▼",AA95)))</formula>
    </cfRule>
    <cfRule type="containsText" dxfId="6182" priority="6467" operator="containsText" text="▲">
      <formula>NOT(ISERROR(SEARCH("▲",AA95)))</formula>
    </cfRule>
    <cfRule type="containsText" dxfId="6181" priority="6466" operator="containsText" text="▼">
      <formula>NOT(ISERROR(SEARCH("▼",AA95)))</formula>
    </cfRule>
    <cfRule type="containsText" dxfId="6180" priority="6465" operator="containsText" text="▲">
      <formula>NOT(ISERROR(SEARCH("▲",AA95)))</formula>
    </cfRule>
    <cfRule type="containsText" dxfId="6179" priority="6464" operator="containsText" text="▼">
      <formula>NOT(ISERROR(SEARCH("▼",AA95)))</formula>
    </cfRule>
    <cfRule type="containsText" dxfId="6178" priority="6463" operator="containsText" text="▲">
      <formula>NOT(ISERROR(SEARCH("▲",AA95)))</formula>
    </cfRule>
    <cfRule type="containsText" dxfId="6177" priority="6462" operator="containsText" text="▼">
      <formula>NOT(ISERROR(SEARCH("▼",AA95)))</formula>
    </cfRule>
    <cfRule type="containsText" dxfId="6176" priority="6461" operator="containsText" text="▲">
      <formula>NOT(ISERROR(SEARCH("▲",AA95)))</formula>
    </cfRule>
    <cfRule type="containsText" dxfId="6175" priority="6460" operator="containsText" text="▼">
      <formula>NOT(ISERROR(SEARCH("▼",AA95)))</formula>
    </cfRule>
  </conditionalFormatting>
  <conditionalFormatting sqref="AA96">
    <cfRule type="containsText" dxfId="6174" priority="6386" operator="containsText" text="▽">
      <formula>NOT(ISERROR(SEARCH("▽",AA96)))</formula>
    </cfRule>
    <cfRule type="containsText" dxfId="6173" priority="6385" operator="containsText" text="△">
      <formula>NOT(ISERROR(SEARCH("△",AA96)))</formula>
    </cfRule>
    <cfRule type="containsText" dxfId="6172" priority="6384" operator="containsText" text="▼">
      <formula>NOT(ISERROR(SEARCH("▼",AA96)))</formula>
    </cfRule>
    <cfRule type="containsText" dxfId="6171" priority="6383" operator="containsText" text="▲">
      <formula>NOT(ISERROR(SEARCH("▲",AA96)))</formula>
    </cfRule>
    <cfRule type="containsText" dxfId="6170" priority="6382" operator="containsText" text="▼">
      <formula>NOT(ISERROR(SEARCH("▼",AA96)))</formula>
    </cfRule>
    <cfRule type="containsText" dxfId="6169" priority="6381" operator="containsText" text="▲">
      <formula>NOT(ISERROR(SEARCH("▲",AA96)))</formula>
    </cfRule>
    <cfRule type="containsText" dxfId="6168" priority="6380" operator="containsText" text="▼">
      <formula>NOT(ISERROR(SEARCH("▼",AA96)))</formula>
    </cfRule>
    <cfRule type="containsText" dxfId="6167" priority="6379" operator="containsText" text="▲">
      <formula>NOT(ISERROR(SEARCH("▲",AA96)))</formula>
    </cfRule>
    <cfRule type="containsText" dxfId="6166" priority="6378" operator="containsText" text="▼">
      <formula>NOT(ISERROR(SEARCH("▼",AA96)))</formula>
    </cfRule>
    <cfRule type="containsText" dxfId="6165" priority="6377" operator="containsText" text="▲">
      <formula>NOT(ISERROR(SEARCH("▲",AA96)))</formula>
    </cfRule>
    <cfRule type="containsText" dxfId="6164" priority="6376" operator="containsText" text="▼">
      <formula>NOT(ISERROR(SEARCH("▼",AA96)))</formula>
    </cfRule>
    <cfRule type="containsText" dxfId="6163" priority="6375" operator="containsText" text="▲">
      <formula>NOT(ISERROR(SEARCH("▲",AA96)))</formula>
    </cfRule>
    <cfRule type="containsText" dxfId="6162" priority="6374" operator="containsText" text="▼">
      <formula>NOT(ISERROR(SEARCH("▼",AA96)))</formula>
    </cfRule>
    <cfRule type="containsText" dxfId="6161" priority="6373" operator="containsText" text="▲">
      <formula>NOT(ISERROR(SEARCH("▲",AA96)))</formula>
    </cfRule>
    <cfRule type="containsText" dxfId="6160" priority="6372" operator="containsText" text="▼">
      <formula>NOT(ISERROR(SEARCH("▼",AA96)))</formula>
    </cfRule>
    <cfRule type="containsText" dxfId="6159" priority="6371" operator="containsText" text="▲">
      <formula>NOT(ISERROR(SEARCH("▲",AA96)))</formula>
    </cfRule>
    <cfRule type="containsText" dxfId="6158" priority="6370" operator="containsText" text="▼">
      <formula>NOT(ISERROR(SEARCH("▼",AA96)))</formula>
    </cfRule>
    <cfRule type="containsText" dxfId="6157" priority="6369" operator="containsText" text="▲">
      <formula>NOT(ISERROR(SEARCH("▲",AA96)))</formula>
    </cfRule>
    <cfRule type="containsText" dxfId="6156" priority="6368" operator="containsText" text="▼">
      <formula>NOT(ISERROR(SEARCH("▼",AA96)))</formula>
    </cfRule>
    <cfRule type="containsText" dxfId="6155" priority="6345" operator="containsText" text="▲">
      <formula>NOT(ISERROR(SEARCH("▲",AA96)))</formula>
    </cfRule>
    <cfRule type="containsText" dxfId="6154" priority="6354" operator="containsText" text="▼">
      <formula>NOT(ISERROR(SEARCH("▼",AA96)))</formula>
    </cfRule>
    <cfRule type="containsText" dxfId="6153" priority="6344" operator="containsText" text="▼">
      <formula>NOT(ISERROR(SEARCH("▼",AA96)))</formula>
    </cfRule>
    <cfRule type="containsText" dxfId="6152" priority="6341" operator="containsText" text="▲">
      <formula>NOT(ISERROR(SEARCH("▲",AA96)))</formula>
    </cfRule>
    <cfRule type="containsText" dxfId="6151" priority="6340" operator="containsText" text="▼">
      <formula>NOT(ISERROR(SEARCH("▼",AA96)))</formula>
    </cfRule>
    <cfRule type="containsText" dxfId="6150" priority="6343" operator="containsText" text="▲">
      <formula>NOT(ISERROR(SEARCH("▲",AA96)))</formula>
    </cfRule>
    <cfRule type="containsText" dxfId="6149" priority="6346" operator="containsText" text="▼">
      <formula>NOT(ISERROR(SEARCH("▼",AA96)))</formula>
    </cfRule>
    <cfRule type="containsText" dxfId="6148" priority="6347" operator="containsText" text="▲">
      <formula>NOT(ISERROR(SEARCH("▲",AA96)))</formula>
    </cfRule>
    <cfRule type="containsText" dxfId="6147" priority="6342" operator="containsText" text="▼">
      <formula>NOT(ISERROR(SEARCH("▼",AA96)))</formula>
    </cfRule>
    <cfRule type="containsText" dxfId="6146" priority="6348" operator="containsText" text="▼">
      <formula>NOT(ISERROR(SEARCH("▼",AA96)))</formula>
    </cfRule>
    <cfRule type="containsText" dxfId="6145" priority="6349" operator="containsText" text="▲">
      <formula>NOT(ISERROR(SEARCH("▲",AA96)))</formula>
    </cfRule>
    <cfRule type="containsText" dxfId="6144" priority="6339" operator="containsText" text="▲">
      <formula>NOT(ISERROR(SEARCH("▲",AA96)))</formula>
    </cfRule>
    <cfRule type="containsText" dxfId="6143" priority="6350" operator="containsText" text="▼">
      <formula>NOT(ISERROR(SEARCH("▼",AA96)))</formula>
    </cfRule>
    <cfRule type="containsText" dxfId="6142" priority="6351" operator="containsText" text="▲">
      <formula>NOT(ISERROR(SEARCH("▲",AA96)))</formula>
    </cfRule>
    <cfRule type="containsText" dxfId="6141" priority="6352" operator="containsText" text="▼">
      <formula>NOT(ISERROR(SEARCH("▼",AA96)))</formula>
    </cfRule>
    <cfRule type="containsText" dxfId="6140" priority="6353" operator="containsText" text="▲">
      <formula>NOT(ISERROR(SEARCH("▲",AA96)))</formula>
    </cfRule>
    <cfRule type="containsText" dxfId="6139" priority="6355" operator="containsText" text="▲">
      <formula>NOT(ISERROR(SEARCH("▲",AA96)))</formula>
    </cfRule>
    <cfRule type="containsText" dxfId="6138" priority="6356" operator="containsText" text="▼">
      <formula>NOT(ISERROR(SEARCH("▼",AA96)))</formula>
    </cfRule>
    <cfRule type="containsText" dxfId="6137" priority="6357" operator="containsText" text="▲">
      <formula>NOT(ISERROR(SEARCH("▲",AA96)))</formula>
    </cfRule>
    <cfRule type="containsText" dxfId="6136" priority="6358" operator="containsText" text="▼">
      <formula>NOT(ISERROR(SEARCH("▼",AA96)))</formula>
    </cfRule>
    <cfRule type="containsText" dxfId="6135" priority="6359" operator="containsText" text="▲">
      <formula>NOT(ISERROR(SEARCH("▲",AA96)))</formula>
    </cfRule>
    <cfRule type="containsText" dxfId="6134" priority="6360" operator="containsText" text="▼">
      <formula>NOT(ISERROR(SEARCH("▼",AA96)))</formula>
    </cfRule>
    <cfRule type="containsText" dxfId="6133" priority="6361" operator="containsText" text="▲">
      <formula>NOT(ISERROR(SEARCH("▲",AA96)))</formula>
    </cfRule>
    <cfRule type="containsText" dxfId="6132" priority="6362" operator="containsText" text="▼">
      <formula>NOT(ISERROR(SEARCH("▼",AA96)))</formula>
    </cfRule>
    <cfRule type="containsText" dxfId="6131" priority="6363" operator="containsText" text="▲">
      <formula>NOT(ISERROR(SEARCH("▲",AA96)))</formula>
    </cfRule>
    <cfRule type="containsText" dxfId="6130" priority="6364" operator="containsText" text="▼">
      <formula>NOT(ISERROR(SEARCH("▼",AA96)))</formula>
    </cfRule>
    <cfRule type="containsText" dxfId="6129" priority="6365" operator="containsText" text="▲">
      <formula>NOT(ISERROR(SEARCH("▲",AA96)))</formula>
    </cfRule>
    <cfRule type="containsText" dxfId="6128" priority="6366" operator="containsText" text="▼">
      <formula>NOT(ISERROR(SEARCH("▼",AA96)))</formula>
    </cfRule>
    <cfRule type="containsText" dxfId="6127" priority="6367" operator="containsText" text="▲">
      <formula>NOT(ISERROR(SEARCH("▲",AA96)))</formula>
    </cfRule>
  </conditionalFormatting>
  <conditionalFormatting sqref="AA96:AA97 AA101">
    <cfRule type="containsText" dxfId="6126" priority="6334" operator="containsText" text="▼">
      <formula>NOT(ISERROR(SEARCH("▼",AA96)))</formula>
    </cfRule>
  </conditionalFormatting>
  <conditionalFormatting sqref="AA97">
    <cfRule type="containsText" dxfId="6125" priority="3287" operator="containsText" text="▲">
      <formula>NOT(ISERROR(SEARCH("▲",AA97)))</formula>
    </cfRule>
    <cfRule type="containsText" dxfId="6124" priority="3286" operator="containsText" text="▼">
      <formula>NOT(ISERROR(SEARCH("▼",AA97)))</formula>
    </cfRule>
    <cfRule type="containsText" dxfId="6123" priority="3285" operator="containsText" text="▲">
      <formula>NOT(ISERROR(SEARCH("▲",AA97)))</formula>
    </cfRule>
    <cfRule type="containsText" dxfId="6122" priority="3284" operator="containsText" text="▼">
      <formula>NOT(ISERROR(SEARCH("▼",AA97)))</formula>
    </cfRule>
    <cfRule type="containsText" dxfId="6121" priority="3283" operator="containsText" text="▲">
      <formula>NOT(ISERROR(SEARCH("▲",AA97)))</formula>
    </cfRule>
    <cfRule type="containsText" dxfId="6120" priority="3281" operator="containsText" text="▲">
      <formula>NOT(ISERROR(SEARCH("▲",AA97)))</formula>
    </cfRule>
    <cfRule type="containsText" dxfId="6119" priority="3280" operator="containsText" text="▼">
      <formula>NOT(ISERROR(SEARCH("▼",AA97)))</formula>
    </cfRule>
    <cfRule type="containsText" dxfId="6118" priority="3279" operator="containsText" text="▲">
      <formula>NOT(ISERROR(SEARCH("▲",AA97)))</formula>
    </cfRule>
    <cfRule type="containsText" dxfId="6117" priority="3278" operator="containsText" text="▼">
      <formula>NOT(ISERROR(SEARCH("▼",AA97)))</formula>
    </cfRule>
    <cfRule type="containsText" dxfId="6116" priority="3277" operator="containsText" text="▲">
      <formula>NOT(ISERROR(SEARCH("▲",AA97)))</formula>
    </cfRule>
    <cfRule type="containsText" dxfId="6115" priority="3276" operator="containsText" text="▼">
      <formula>NOT(ISERROR(SEARCH("▼",AA97)))</formula>
    </cfRule>
    <cfRule type="containsText" dxfId="6114" priority="3275" operator="containsText" text="▲">
      <formula>NOT(ISERROR(SEARCH("▲",AA97)))</formula>
    </cfRule>
    <cfRule type="containsText" dxfId="6113" priority="3274" operator="containsText" text="▼">
      <formula>NOT(ISERROR(SEARCH("▼",AA97)))</formula>
    </cfRule>
    <cfRule type="containsText" dxfId="6112" priority="3273" operator="containsText" text="▲">
      <formula>NOT(ISERROR(SEARCH("▲",AA97)))</formula>
    </cfRule>
    <cfRule type="containsText" dxfId="6111" priority="3272" operator="containsText" text="▼">
      <formula>NOT(ISERROR(SEARCH("▼",AA97)))</formula>
    </cfRule>
    <cfRule type="containsText" dxfId="6110" priority="3271" operator="containsText" text="▲">
      <formula>NOT(ISERROR(SEARCH("▲",AA97)))</formula>
    </cfRule>
    <cfRule type="containsText" dxfId="6109" priority="3270" operator="containsText" text="▼">
      <formula>NOT(ISERROR(SEARCH("▼",AA97)))</formula>
    </cfRule>
    <cfRule type="containsText" dxfId="6108" priority="3269" operator="containsText" text="▲">
      <formula>NOT(ISERROR(SEARCH("▲",AA97)))</formula>
    </cfRule>
    <cfRule type="containsText" dxfId="6107" priority="3268" operator="containsText" text="▼">
      <formula>NOT(ISERROR(SEARCH("▼",AA97)))</formula>
    </cfRule>
    <cfRule type="containsText" dxfId="6106" priority="3267" operator="containsText" text="▲">
      <formula>NOT(ISERROR(SEARCH("▲",AA97)))</formula>
    </cfRule>
    <cfRule type="containsText" dxfId="6105" priority="3266" operator="containsText" text="▼">
      <formula>NOT(ISERROR(SEARCH("▼",AA97)))</formula>
    </cfRule>
    <cfRule type="containsText" dxfId="6104" priority="3265" operator="containsText" text="▲">
      <formula>NOT(ISERROR(SEARCH("▲",AA97)))</formula>
    </cfRule>
    <cfRule type="containsText" dxfId="6103" priority="3264" operator="containsText" text="▼">
      <formula>NOT(ISERROR(SEARCH("▼",AA97)))</formula>
    </cfRule>
    <cfRule type="containsText" dxfId="6102" priority="3263" operator="containsText" text="▲">
      <formula>NOT(ISERROR(SEARCH("▲",AA97)))</formula>
    </cfRule>
    <cfRule type="containsText" dxfId="6101" priority="3262" operator="containsText" text="▼">
      <formula>NOT(ISERROR(SEARCH("▼",AA97)))</formula>
    </cfRule>
    <cfRule type="containsText" dxfId="6100" priority="3261" operator="containsText" text="▲">
      <formula>NOT(ISERROR(SEARCH("▲",AA97)))</formula>
    </cfRule>
    <cfRule type="containsText" dxfId="6099" priority="3260" operator="containsText" text="▼">
      <formula>NOT(ISERROR(SEARCH("▼",AA97)))</formula>
    </cfRule>
    <cfRule type="containsText" dxfId="6098" priority="3259" operator="containsText" text="▲">
      <formula>NOT(ISERROR(SEARCH("▲",AA97)))</formula>
    </cfRule>
    <cfRule type="containsText" dxfId="6097" priority="3282" operator="containsText" text="▼">
      <formula>NOT(ISERROR(SEARCH("▼",AA97)))</formula>
    </cfRule>
    <cfRule type="containsText" dxfId="6096" priority="3304" operator="containsText" text="▽">
      <formula>NOT(ISERROR(SEARCH("▽",AA97)))</formula>
    </cfRule>
    <cfRule type="containsText" dxfId="6095" priority="3303" operator="containsText" text="△">
      <formula>NOT(ISERROR(SEARCH("△",AA97)))</formula>
    </cfRule>
    <cfRule type="containsText" dxfId="6094" priority="3302" operator="containsText" text="▼">
      <formula>NOT(ISERROR(SEARCH("▼",AA97)))</formula>
    </cfRule>
    <cfRule type="containsText" dxfId="6093" priority="3301" operator="containsText" text="▲">
      <formula>NOT(ISERROR(SEARCH("▲",AA97)))</formula>
    </cfRule>
    <cfRule type="containsText" dxfId="6092" priority="3300" operator="containsText" text="▼">
      <formula>NOT(ISERROR(SEARCH("▼",AA97)))</formula>
    </cfRule>
    <cfRule type="containsText" dxfId="6091" priority="3299" operator="containsText" text="▲">
      <formula>NOT(ISERROR(SEARCH("▲",AA97)))</formula>
    </cfRule>
    <cfRule type="containsText" dxfId="6090" priority="3298" operator="containsText" text="▼">
      <formula>NOT(ISERROR(SEARCH("▼",AA97)))</formula>
    </cfRule>
    <cfRule type="containsText" dxfId="6089" priority="3297" operator="containsText" text="▲">
      <formula>NOT(ISERROR(SEARCH("▲",AA97)))</formula>
    </cfRule>
    <cfRule type="containsText" dxfId="6088" priority="3296" operator="containsText" text="▼">
      <formula>NOT(ISERROR(SEARCH("▼",AA97)))</formula>
    </cfRule>
    <cfRule type="containsText" dxfId="6087" priority="3295" operator="containsText" text="▲">
      <formula>NOT(ISERROR(SEARCH("▲",AA97)))</formula>
    </cfRule>
    <cfRule type="containsText" dxfId="6086" priority="3294" operator="containsText" text="▼">
      <formula>NOT(ISERROR(SEARCH("▼",AA97)))</formula>
    </cfRule>
    <cfRule type="containsText" dxfId="6085" priority="3293" operator="containsText" text="▲">
      <formula>NOT(ISERROR(SEARCH("▲",AA97)))</formula>
    </cfRule>
    <cfRule type="containsText" dxfId="6084" priority="3292" operator="containsText" text="▼">
      <formula>NOT(ISERROR(SEARCH("▼",AA97)))</formula>
    </cfRule>
    <cfRule type="containsText" dxfId="6083" priority="3291" operator="containsText" text="▲">
      <formula>NOT(ISERROR(SEARCH("▲",AA97)))</formula>
    </cfRule>
    <cfRule type="containsText" dxfId="6082" priority="3290" operator="containsText" text="▼">
      <formula>NOT(ISERROR(SEARCH("▼",AA97)))</formula>
    </cfRule>
    <cfRule type="containsText" dxfId="6081" priority="3289" operator="containsText" text="▲">
      <formula>NOT(ISERROR(SEARCH("▲",AA97)))</formula>
    </cfRule>
    <cfRule type="containsText" dxfId="6080" priority="3288" operator="containsText" text="▼">
      <formula>NOT(ISERROR(SEARCH("▼",AA97)))</formula>
    </cfRule>
  </conditionalFormatting>
  <conditionalFormatting sqref="AA97:AA98 AA100">
    <cfRule type="containsText" dxfId="6079" priority="3255" operator="containsText" text="▲">
      <formula>NOT(ISERROR(SEARCH("▲",AA97)))</formula>
    </cfRule>
    <cfRule type="containsText" dxfId="6078" priority="3256" operator="containsText" text="▼">
      <formula>NOT(ISERROR(SEARCH("▼",AA97)))</formula>
    </cfRule>
  </conditionalFormatting>
  <conditionalFormatting sqref="AA98 AA100">
    <cfRule type="containsText" dxfId="6077" priority="3235" operator="containsText" text="▲">
      <formula>NOT(ISERROR(SEARCH("▲",AA98)))</formula>
    </cfRule>
    <cfRule type="containsText" dxfId="6076" priority="3234" operator="containsText" text="▼">
      <formula>NOT(ISERROR(SEARCH("▼",AA98)))</formula>
    </cfRule>
    <cfRule type="containsText" dxfId="6075" priority="3233" operator="containsText" text="▲">
      <formula>NOT(ISERROR(SEARCH("▲",AA98)))</formula>
    </cfRule>
    <cfRule type="containsText" dxfId="6074" priority="3232" operator="containsText" text="▼">
      <formula>NOT(ISERROR(SEARCH("▼",AA98)))</formula>
    </cfRule>
    <cfRule type="containsText" dxfId="6073" priority="3231" operator="containsText" text="▲">
      <formula>NOT(ISERROR(SEARCH("▲",AA98)))</formula>
    </cfRule>
    <cfRule type="containsText" dxfId="6072" priority="3230" operator="containsText" text="▼">
      <formula>NOT(ISERROR(SEARCH("▼",AA98)))</formula>
    </cfRule>
    <cfRule type="containsText" dxfId="6071" priority="3229" operator="containsText" text="▲">
      <formula>NOT(ISERROR(SEARCH("▲",AA98)))</formula>
    </cfRule>
    <cfRule type="containsText" dxfId="6070" priority="3228" operator="containsText" text="▼">
      <formula>NOT(ISERROR(SEARCH("▼",AA98)))</formula>
    </cfRule>
    <cfRule type="containsText" dxfId="6069" priority="3223" operator="containsText" text="▲">
      <formula>NOT(ISERROR(SEARCH("▲",AA98)))</formula>
    </cfRule>
    <cfRule type="containsText" dxfId="6068" priority="3227" operator="containsText" text="▲">
      <formula>NOT(ISERROR(SEARCH("▲",AA98)))</formula>
    </cfRule>
    <cfRule type="containsText" dxfId="6067" priority="3226" operator="containsText" text="▼">
      <formula>NOT(ISERROR(SEARCH("▼",AA98)))</formula>
    </cfRule>
    <cfRule type="containsText" dxfId="6066" priority="3225" operator="containsText" text="▲">
      <formula>NOT(ISERROR(SEARCH("▲",AA98)))</formula>
    </cfRule>
    <cfRule type="containsText" dxfId="6065" priority="3224" operator="containsText" text="▼">
      <formula>NOT(ISERROR(SEARCH("▼",AA98)))</formula>
    </cfRule>
    <cfRule type="containsText" dxfId="6064" priority="3222" operator="containsText" text="▼">
      <formula>NOT(ISERROR(SEARCH("▼",AA98)))</formula>
    </cfRule>
    <cfRule type="containsText" dxfId="6063" priority="3221" operator="containsText" text="▲">
      <formula>NOT(ISERROR(SEARCH("▲",AA98)))</formula>
    </cfRule>
    <cfRule type="containsText" dxfId="6062" priority="3220" operator="containsText" text="▼">
      <formula>NOT(ISERROR(SEARCH("▼",AA98)))</formula>
    </cfRule>
    <cfRule type="containsText" dxfId="6061" priority="3219" operator="containsText" text="▲">
      <formula>NOT(ISERROR(SEARCH("▲",AA98)))</formula>
    </cfRule>
    <cfRule type="containsText" dxfId="6060" priority="3218" operator="containsText" text="▼">
      <formula>NOT(ISERROR(SEARCH("▼",AA98)))</formula>
    </cfRule>
    <cfRule type="containsText" dxfId="6059" priority="3217" operator="containsText" text="▲">
      <formula>NOT(ISERROR(SEARCH("▲",AA98)))</formula>
    </cfRule>
    <cfRule type="containsText" dxfId="6058" priority="3216" operator="containsText" text="▼">
      <formula>NOT(ISERROR(SEARCH("▼",AA98)))</formula>
    </cfRule>
    <cfRule type="containsText" dxfId="6057" priority="3258" operator="containsText" text="▽">
      <formula>NOT(ISERROR(SEARCH("▽",AA98)))</formula>
    </cfRule>
    <cfRule type="containsText" dxfId="6056" priority="3215" operator="containsText" text="▲">
      <formula>NOT(ISERROR(SEARCH("▲",AA98)))</formula>
    </cfRule>
    <cfRule type="containsText" dxfId="6055" priority="3214" operator="containsText" text="▼">
      <formula>NOT(ISERROR(SEARCH("▼",AA98)))</formula>
    </cfRule>
    <cfRule type="containsText" dxfId="6054" priority="3213" operator="containsText" text="▲">
      <formula>NOT(ISERROR(SEARCH("▲",AA98)))</formula>
    </cfRule>
    <cfRule type="containsText" dxfId="6053" priority="3212" operator="containsText" text="▼">
      <formula>NOT(ISERROR(SEARCH("▼",AA98)))</formula>
    </cfRule>
    <cfRule type="containsText" dxfId="6052" priority="3250" operator="containsText" text="▼">
      <formula>NOT(ISERROR(SEARCH("▼",AA98)))</formula>
    </cfRule>
    <cfRule type="containsText" dxfId="6051" priority="3249" operator="containsText" text="▲">
      <formula>NOT(ISERROR(SEARCH("▲",AA98)))</formula>
    </cfRule>
    <cfRule type="containsText" dxfId="6050" priority="3248" operator="containsText" text="▼">
      <formula>NOT(ISERROR(SEARCH("▼",AA98)))</formula>
    </cfRule>
    <cfRule type="containsText" dxfId="6049" priority="3247" operator="containsText" text="▲">
      <formula>NOT(ISERROR(SEARCH("▲",AA98)))</formula>
    </cfRule>
    <cfRule type="containsText" dxfId="6048" priority="3246" operator="containsText" text="▼">
      <formula>NOT(ISERROR(SEARCH("▼",AA98)))</formula>
    </cfRule>
    <cfRule type="containsText" dxfId="6047" priority="3245" operator="containsText" text="▲">
      <formula>NOT(ISERROR(SEARCH("▲",AA98)))</formula>
    </cfRule>
    <cfRule type="containsText" dxfId="6046" priority="3244" operator="containsText" text="▼">
      <formula>NOT(ISERROR(SEARCH("▼",AA98)))</formula>
    </cfRule>
    <cfRule type="containsText" dxfId="6045" priority="3243" operator="containsText" text="▲">
      <formula>NOT(ISERROR(SEARCH("▲",AA98)))</formula>
    </cfRule>
    <cfRule type="containsText" dxfId="6044" priority="3242" operator="containsText" text="▼">
      <formula>NOT(ISERROR(SEARCH("▼",AA98)))</formula>
    </cfRule>
    <cfRule type="containsText" dxfId="6043" priority="3241" operator="containsText" text="▲">
      <formula>NOT(ISERROR(SEARCH("▲",AA98)))</formula>
    </cfRule>
    <cfRule type="containsText" dxfId="6042" priority="3240" operator="containsText" text="▼">
      <formula>NOT(ISERROR(SEARCH("▼",AA98)))</formula>
    </cfRule>
    <cfRule type="containsText" dxfId="6041" priority="3239" operator="containsText" text="▲">
      <formula>NOT(ISERROR(SEARCH("▲",AA98)))</formula>
    </cfRule>
    <cfRule type="containsText" dxfId="6040" priority="3238" operator="containsText" text="▼">
      <formula>NOT(ISERROR(SEARCH("▼",AA98)))</formula>
    </cfRule>
    <cfRule type="containsText" dxfId="6039" priority="3237" operator="containsText" text="▲">
      <formula>NOT(ISERROR(SEARCH("▲",AA98)))</formula>
    </cfRule>
    <cfRule type="containsText" dxfId="6038" priority="3251" operator="containsText" text="▲">
      <formula>NOT(ISERROR(SEARCH("▲",AA98)))</formula>
    </cfRule>
    <cfRule type="containsText" dxfId="6037" priority="3252" operator="containsText" text="▼">
      <formula>NOT(ISERROR(SEARCH("▼",AA98)))</formula>
    </cfRule>
    <cfRule type="containsText" dxfId="6036" priority="3253" operator="containsText" text="▲">
      <formula>NOT(ISERROR(SEARCH("▲",AA98)))</formula>
    </cfRule>
    <cfRule type="containsText" dxfId="6035" priority="3254" operator="containsText" text="▼">
      <formula>NOT(ISERROR(SEARCH("▼",AA98)))</formula>
    </cfRule>
    <cfRule type="containsText" dxfId="6034" priority="3211" operator="containsText" text="▲">
      <formula>NOT(ISERROR(SEARCH("▲",AA98)))</formula>
    </cfRule>
    <cfRule type="containsText" dxfId="6033" priority="3236" operator="containsText" text="▼">
      <formula>NOT(ISERROR(SEARCH("▼",AA98)))</formula>
    </cfRule>
    <cfRule type="containsText" dxfId="6032" priority="3257" operator="containsText" text="△">
      <formula>NOT(ISERROR(SEARCH("△",AA98)))</formula>
    </cfRule>
  </conditionalFormatting>
  <conditionalFormatting sqref="AA98:AA100">
    <cfRule type="containsText" dxfId="6031" priority="3207" operator="containsText" text="▲">
      <formula>NOT(ISERROR(SEARCH("▲",AA98)))</formula>
    </cfRule>
    <cfRule type="containsText" dxfId="6030" priority="3208" operator="containsText" text="▼">
      <formula>NOT(ISERROR(SEARCH("▼",AA98)))</formula>
    </cfRule>
  </conditionalFormatting>
  <conditionalFormatting sqref="AA99">
    <cfRule type="containsText" dxfId="6029" priority="3175" operator="containsText" text="▲">
      <formula>NOT(ISERROR(SEARCH("▲",AA99)))</formula>
    </cfRule>
    <cfRule type="containsText" dxfId="6028" priority="3174" operator="containsText" text="▼">
      <formula>NOT(ISERROR(SEARCH("▼",AA99)))</formula>
    </cfRule>
    <cfRule type="containsText" dxfId="6027" priority="3173" operator="containsText" text="▲">
      <formula>NOT(ISERROR(SEARCH("▲",AA99)))</formula>
    </cfRule>
    <cfRule type="containsText" dxfId="6026" priority="3172" operator="containsText" text="▼">
      <formula>NOT(ISERROR(SEARCH("▼",AA99)))</formula>
    </cfRule>
    <cfRule type="containsText" dxfId="6025" priority="3171" operator="containsText" text="▲">
      <formula>NOT(ISERROR(SEARCH("▲",AA99)))</formula>
    </cfRule>
    <cfRule type="containsText" dxfId="6024" priority="3170" operator="containsText" text="▼">
      <formula>NOT(ISERROR(SEARCH("▼",AA99)))</formula>
    </cfRule>
    <cfRule type="containsText" dxfId="6023" priority="3169" operator="containsText" text="▲">
      <formula>NOT(ISERROR(SEARCH("▲",AA99)))</formula>
    </cfRule>
    <cfRule type="containsText" dxfId="6022" priority="3168" operator="containsText" text="▼">
      <formula>NOT(ISERROR(SEARCH("▼",AA99)))</formula>
    </cfRule>
    <cfRule type="containsText" dxfId="6021" priority="3167" operator="containsText" text="▲">
      <formula>NOT(ISERROR(SEARCH("▲",AA99)))</formula>
    </cfRule>
    <cfRule type="containsText" dxfId="6020" priority="3166" operator="containsText" text="▼">
      <formula>NOT(ISERROR(SEARCH("▼",AA99)))</formula>
    </cfRule>
    <cfRule type="containsText" dxfId="6019" priority="3165" operator="containsText" text="▲">
      <formula>NOT(ISERROR(SEARCH("▲",AA99)))</formula>
    </cfRule>
    <cfRule type="containsText" dxfId="6018" priority="3164" operator="containsText" text="▼">
      <formula>NOT(ISERROR(SEARCH("▼",AA99)))</formula>
    </cfRule>
    <cfRule type="containsText" dxfId="6017" priority="3163" operator="containsText" text="▲">
      <formula>NOT(ISERROR(SEARCH("▲",AA99)))</formula>
    </cfRule>
    <cfRule type="containsText" dxfId="6016" priority="3203" operator="containsText" text="▲">
      <formula>NOT(ISERROR(SEARCH("▲",AA99)))</formula>
    </cfRule>
    <cfRule type="containsText" dxfId="6015" priority="3204" operator="containsText" text="▼">
      <formula>NOT(ISERROR(SEARCH("▼",AA99)))</formula>
    </cfRule>
    <cfRule type="containsText" dxfId="6014" priority="3190" operator="containsText" text="▼">
      <formula>NOT(ISERROR(SEARCH("▼",AA99)))</formula>
    </cfRule>
    <cfRule type="containsText" dxfId="6013" priority="3205" operator="containsText" text="▲">
      <formula>NOT(ISERROR(SEARCH("▲",AA99)))</formula>
    </cfRule>
    <cfRule type="containsText" dxfId="6012" priority="3206" operator="containsText" text="▼">
      <formula>NOT(ISERROR(SEARCH("▼",AA99)))</formula>
    </cfRule>
    <cfRule type="containsText" dxfId="6011" priority="3183" operator="containsText" text="▲">
      <formula>NOT(ISERROR(SEARCH("▲",AA99)))</formula>
    </cfRule>
    <cfRule type="containsText" dxfId="6010" priority="3209" operator="containsText" text="△">
      <formula>NOT(ISERROR(SEARCH("△",AA99)))</formula>
    </cfRule>
    <cfRule type="containsText" dxfId="6009" priority="3202" operator="containsText" text="▼">
      <formula>NOT(ISERROR(SEARCH("▼",AA99)))</formula>
    </cfRule>
    <cfRule type="containsText" dxfId="6008" priority="3182" operator="containsText" text="▼">
      <formula>NOT(ISERROR(SEARCH("▼",AA99)))</formula>
    </cfRule>
    <cfRule type="containsText" dxfId="6007" priority="3181" operator="containsText" text="▲">
      <formula>NOT(ISERROR(SEARCH("▲",AA99)))</formula>
    </cfRule>
    <cfRule type="containsText" dxfId="6006" priority="3180" operator="containsText" text="▼">
      <formula>NOT(ISERROR(SEARCH("▼",AA99)))</formula>
    </cfRule>
    <cfRule type="containsText" dxfId="6005" priority="3179" operator="containsText" text="▲">
      <formula>NOT(ISERROR(SEARCH("▲",AA99)))</formula>
    </cfRule>
    <cfRule type="containsText" dxfId="6004" priority="3210" operator="containsText" text="▽">
      <formula>NOT(ISERROR(SEARCH("▽",AA99)))</formula>
    </cfRule>
    <cfRule type="containsText" dxfId="6003" priority="3178" operator="containsText" text="▼">
      <formula>NOT(ISERROR(SEARCH("▼",AA99)))</formula>
    </cfRule>
    <cfRule type="containsText" dxfId="6002" priority="3177" operator="containsText" text="▲">
      <formula>NOT(ISERROR(SEARCH("▲",AA99)))</formula>
    </cfRule>
    <cfRule type="containsText" dxfId="6001" priority="3176" operator="containsText" text="▼">
      <formula>NOT(ISERROR(SEARCH("▼",AA99)))</formula>
    </cfRule>
    <cfRule type="containsText" dxfId="6000" priority="3201" operator="containsText" text="▲">
      <formula>NOT(ISERROR(SEARCH("▲",AA99)))</formula>
    </cfRule>
    <cfRule type="containsText" dxfId="5999" priority="3200" operator="containsText" text="▼">
      <formula>NOT(ISERROR(SEARCH("▼",AA99)))</formula>
    </cfRule>
    <cfRule type="containsText" dxfId="5998" priority="3199" operator="containsText" text="▲">
      <formula>NOT(ISERROR(SEARCH("▲",AA99)))</formula>
    </cfRule>
    <cfRule type="containsText" dxfId="5997" priority="3198" operator="containsText" text="▼">
      <formula>NOT(ISERROR(SEARCH("▼",AA99)))</formula>
    </cfRule>
    <cfRule type="containsText" dxfId="5996" priority="3197" operator="containsText" text="▲">
      <formula>NOT(ISERROR(SEARCH("▲",AA99)))</formula>
    </cfRule>
    <cfRule type="containsText" dxfId="5995" priority="3196" operator="containsText" text="▼">
      <formula>NOT(ISERROR(SEARCH("▼",AA99)))</formula>
    </cfRule>
    <cfRule type="containsText" dxfId="5994" priority="3195" operator="containsText" text="▲">
      <formula>NOT(ISERROR(SEARCH("▲",AA99)))</formula>
    </cfRule>
    <cfRule type="containsText" dxfId="5993" priority="3194" operator="containsText" text="▼">
      <formula>NOT(ISERROR(SEARCH("▼",AA99)))</formula>
    </cfRule>
    <cfRule type="containsText" dxfId="5992" priority="3193" operator="containsText" text="▲">
      <formula>NOT(ISERROR(SEARCH("▲",AA99)))</formula>
    </cfRule>
    <cfRule type="containsText" dxfId="5991" priority="3192" operator="containsText" text="▼">
      <formula>NOT(ISERROR(SEARCH("▼",AA99)))</formula>
    </cfRule>
    <cfRule type="containsText" dxfId="5990" priority="3191" operator="containsText" text="▲">
      <formula>NOT(ISERROR(SEARCH("▲",AA99)))</formula>
    </cfRule>
    <cfRule type="containsText" dxfId="5989" priority="3189" operator="containsText" text="▲">
      <formula>NOT(ISERROR(SEARCH("▲",AA99)))</formula>
    </cfRule>
    <cfRule type="containsText" dxfId="5988" priority="3188" operator="containsText" text="▼">
      <formula>NOT(ISERROR(SEARCH("▼",AA99)))</formula>
    </cfRule>
    <cfRule type="containsText" dxfId="5987" priority="3187" operator="containsText" text="▲">
      <formula>NOT(ISERROR(SEARCH("▲",AA99)))</formula>
    </cfRule>
    <cfRule type="containsText" dxfId="5986" priority="3186" operator="containsText" text="▼">
      <formula>NOT(ISERROR(SEARCH("▼",AA99)))</formula>
    </cfRule>
    <cfRule type="containsText" dxfId="5985" priority="3185" operator="containsText" text="▲">
      <formula>NOT(ISERROR(SEARCH("▲",AA99)))</formula>
    </cfRule>
    <cfRule type="containsText" dxfId="5984" priority="3184" operator="containsText" text="▼">
      <formula>NOT(ISERROR(SEARCH("▼",AA99)))</formula>
    </cfRule>
  </conditionalFormatting>
  <conditionalFormatting sqref="AA101 AA96:AA97">
    <cfRule type="containsText" dxfId="5983" priority="6333" operator="containsText" text="▲">
      <formula>NOT(ISERROR(SEARCH("▲",AA96)))</formula>
    </cfRule>
  </conditionalFormatting>
  <conditionalFormatting sqref="AA101">
    <cfRule type="containsText" dxfId="5982" priority="6317" operator="containsText" text="▲">
      <formula>NOT(ISERROR(SEARCH("▲",AA101)))</formula>
    </cfRule>
    <cfRule type="containsText" dxfId="5981" priority="6318" operator="containsText" text="▼">
      <formula>NOT(ISERROR(SEARCH("▼",AA101)))</formula>
    </cfRule>
    <cfRule type="containsText" dxfId="5980" priority="6319" operator="containsText" text="▲">
      <formula>NOT(ISERROR(SEARCH("▲",AA101)))</formula>
    </cfRule>
    <cfRule type="containsText" dxfId="5979" priority="6320" operator="containsText" text="▼">
      <formula>NOT(ISERROR(SEARCH("▼",AA101)))</formula>
    </cfRule>
    <cfRule type="containsText" dxfId="5978" priority="6321" operator="containsText" text="▲">
      <formula>NOT(ISERROR(SEARCH("▲",AA101)))</formula>
    </cfRule>
    <cfRule type="containsText" dxfId="5977" priority="6322" operator="containsText" text="▼">
      <formula>NOT(ISERROR(SEARCH("▼",AA101)))</formula>
    </cfRule>
    <cfRule type="containsText" dxfId="5976" priority="6323" operator="containsText" text="▲">
      <formula>NOT(ISERROR(SEARCH("▲",AA101)))</formula>
    </cfRule>
    <cfRule type="containsText" dxfId="5975" priority="6324" operator="containsText" text="▼">
      <formula>NOT(ISERROR(SEARCH("▼",AA101)))</formula>
    </cfRule>
    <cfRule type="containsText" dxfId="5974" priority="6325" operator="containsText" text="▲">
      <formula>NOT(ISERROR(SEARCH("▲",AA101)))</formula>
    </cfRule>
    <cfRule type="containsText" dxfId="5973" priority="6326" operator="containsText" text="▼">
      <formula>NOT(ISERROR(SEARCH("▼",AA101)))</formula>
    </cfRule>
    <cfRule type="containsText" dxfId="5972" priority="6327" operator="containsText" text="▲">
      <formula>NOT(ISERROR(SEARCH("▲",AA101)))</formula>
    </cfRule>
    <cfRule type="containsText" dxfId="5971" priority="6328" operator="containsText" text="▼">
      <formula>NOT(ISERROR(SEARCH("▼",AA101)))</formula>
    </cfRule>
    <cfRule type="containsText" dxfId="5970" priority="6329" operator="containsText" text="▲">
      <formula>NOT(ISERROR(SEARCH("▲",AA101)))</formula>
    </cfRule>
    <cfRule type="containsText" dxfId="5969" priority="6330" operator="containsText" text="▼">
      <formula>NOT(ISERROR(SEARCH("▼",AA101)))</formula>
    </cfRule>
    <cfRule type="containsText" dxfId="5968" priority="6331" operator="containsText" text="▲">
      <formula>NOT(ISERROR(SEARCH("▲",AA101)))</formula>
    </cfRule>
    <cfRule type="containsText" dxfId="5967" priority="6332" operator="containsText" text="▼">
      <formula>NOT(ISERROR(SEARCH("▼",AA101)))</formula>
    </cfRule>
    <cfRule type="containsText" dxfId="5966" priority="6335" operator="containsText" text="△">
      <formula>NOT(ISERROR(SEARCH("△",AA101)))</formula>
    </cfRule>
    <cfRule type="containsText" dxfId="5965" priority="6336" operator="containsText" text="▽">
      <formula>NOT(ISERROR(SEARCH("▽",AA101)))</formula>
    </cfRule>
    <cfRule type="containsText" dxfId="5964" priority="6294" operator="containsText" text="▼">
      <formula>NOT(ISERROR(SEARCH("▼",AA101)))</formula>
    </cfRule>
    <cfRule type="containsText" dxfId="5963" priority="6293" operator="containsText" text="▲">
      <formula>NOT(ISERROR(SEARCH("▲",AA101)))</formula>
    </cfRule>
    <cfRule type="containsText" dxfId="5962" priority="6292" operator="containsText" text="▼">
      <formula>NOT(ISERROR(SEARCH("▼",AA101)))</formula>
    </cfRule>
    <cfRule type="containsText" dxfId="5961" priority="6291" operator="containsText" text="▲">
      <formula>NOT(ISERROR(SEARCH("▲",AA101)))</formula>
    </cfRule>
    <cfRule type="containsText" dxfId="5960" priority="6296" operator="containsText" text="▼">
      <formula>NOT(ISERROR(SEARCH("▼",AA101)))</formula>
    </cfRule>
    <cfRule type="containsText" dxfId="5959" priority="6297" operator="containsText" text="▲">
      <formula>NOT(ISERROR(SEARCH("▲",AA101)))</formula>
    </cfRule>
    <cfRule type="containsText" dxfId="5958" priority="6298" operator="containsText" text="▼">
      <formula>NOT(ISERROR(SEARCH("▼",AA101)))</formula>
    </cfRule>
    <cfRule type="containsText" dxfId="5957" priority="6299" operator="containsText" text="▲">
      <formula>NOT(ISERROR(SEARCH("▲",AA101)))</formula>
    </cfRule>
    <cfRule type="containsText" dxfId="5956" priority="6312" operator="containsText" text="▼">
      <formula>NOT(ISERROR(SEARCH("▼",AA101)))</formula>
    </cfRule>
    <cfRule type="containsText" dxfId="5955" priority="6300" operator="containsText" text="▼">
      <formula>NOT(ISERROR(SEARCH("▼",AA101)))</formula>
    </cfRule>
    <cfRule type="containsText" dxfId="5954" priority="6301" operator="containsText" text="▲">
      <formula>NOT(ISERROR(SEARCH("▲",AA101)))</formula>
    </cfRule>
    <cfRule type="containsText" dxfId="5953" priority="6302" operator="containsText" text="▼">
      <formula>NOT(ISERROR(SEARCH("▼",AA101)))</formula>
    </cfRule>
    <cfRule type="containsText" dxfId="5952" priority="6303" operator="containsText" text="▲">
      <formula>NOT(ISERROR(SEARCH("▲",AA101)))</formula>
    </cfRule>
    <cfRule type="containsText" dxfId="5951" priority="6304" operator="containsText" text="▼">
      <formula>NOT(ISERROR(SEARCH("▼",AA101)))</formula>
    </cfRule>
    <cfRule type="containsText" dxfId="5950" priority="6305" operator="containsText" text="▲">
      <formula>NOT(ISERROR(SEARCH("▲",AA101)))</formula>
    </cfRule>
    <cfRule type="containsText" dxfId="5949" priority="6306" operator="containsText" text="▼">
      <formula>NOT(ISERROR(SEARCH("▼",AA101)))</formula>
    </cfRule>
    <cfRule type="containsText" dxfId="5948" priority="6307" operator="containsText" text="▲">
      <formula>NOT(ISERROR(SEARCH("▲",AA101)))</formula>
    </cfRule>
    <cfRule type="containsText" dxfId="5947" priority="6295" operator="containsText" text="▲">
      <formula>NOT(ISERROR(SEARCH("▲",AA101)))</formula>
    </cfRule>
    <cfRule type="containsText" dxfId="5946" priority="6308" operator="containsText" text="▼">
      <formula>NOT(ISERROR(SEARCH("▼",AA101)))</formula>
    </cfRule>
    <cfRule type="containsText" dxfId="5945" priority="6309" operator="containsText" text="▲">
      <formula>NOT(ISERROR(SEARCH("▲",AA101)))</formula>
    </cfRule>
    <cfRule type="containsText" dxfId="5944" priority="6310" operator="containsText" text="▼">
      <formula>NOT(ISERROR(SEARCH("▼",AA101)))</formula>
    </cfRule>
    <cfRule type="containsText" dxfId="5943" priority="6311" operator="containsText" text="▲">
      <formula>NOT(ISERROR(SEARCH("▲",AA101)))</formula>
    </cfRule>
    <cfRule type="containsText" dxfId="5942" priority="6313" operator="containsText" text="▲">
      <formula>NOT(ISERROR(SEARCH("▲",AA101)))</formula>
    </cfRule>
    <cfRule type="containsText" dxfId="5941" priority="6314" operator="containsText" text="▼">
      <formula>NOT(ISERROR(SEARCH("▼",AA101)))</formula>
    </cfRule>
    <cfRule type="containsText" dxfId="5940" priority="6315" operator="containsText" text="▲">
      <formula>NOT(ISERROR(SEARCH("▲",AA101)))</formula>
    </cfRule>
    <cfRule type="containsText" dxfId="5939" priority="6316" operator="containsText" text="▼">
      <formula>NOT(ISERROR(SEARCH("▼",AA101)))</formula>
    </cfRule>
  </conditionalFormatting>
  <conditionalFormatting sqref="AA102">
    <cfRule type="containsText" dxfId="5938" priority="5248" operator="containsText" text="▼">
      <formula>NOT(ISERROR(SEARCH("▼",AA102)))</formula>
    </cfRule>
    <cfRule type="containsText" dxfId="5937" priority="5247" operator="containsText" text="▲">
      <formula>NOT(ISERROR(SEARCH("▲",AA102)))</formula>
    </cfRule>
    <cfRule type="containsText" dxfId="5936" priority="5246" operator="containsText" text="▼">
      <formula>NOT(ISERROR(SEARCH("▼",AA102)))</formula>
    </cfRule>
    <cfRule type="containsText" dxfId="5935" priority="5245" operator="containsText" text="▲">
      <formula>NOT(ISERROR(SEARCH("▲",AA102)))</formula>
    </cfRule>
    <cfRule type="containsText" dxfId="5934" priority="5244" operator="containsText" text="▼">
      <formula>NOT(ISERROR(SEARCH("▼",AA102)))</formula>
    </cfRule>
    <cfRule type="containsText" dxfId="5933" priority="5243" operator="containsText" text="▲">
      <formula>NOT(ISERROR(SEARCH("▲",AA102)))</formula>
    </cfRule>
    <cfRule type="containsText" dxfId="5932" priority="5242" operator="containsText" text="▼">
      <formula>NOT(ISERROR(SEARCH("▼",AA102)))</formula>
    </cfRule>
    <cfRule type="containsText" dxfId="5931" priority="5241" operator="containsText" text="▲">
      <formula>NOT(ISERROR(SEARCH("▲",AA102)))</formula>
    </cfRule>
    <cfRule type="containsText" dxfId="5930" priority="5240" operator="containsText" text="▼">
      <formula>NOT(ISERROR(SEARCH("▼",AA102)))</formula>
    </cfRule>
    <cfRule type="containsText" dxfId="5929" priority="5239" operator="containsText" text="▲">
      <formula>NOT(ISERROR(SEARCH("▲",AA102)))</formula>
    </cfRule>
    <cfRule type="containsText" dxfId="5928" priority="5238" operator="containsText" text="▼">
      <formula>NOT(ISERROR(SEARCH("▼",AA102)))</formula>
    </cfRule>
    <cfRule type="containsText" dxfId="5927" priority="5237" operator="containsText" text="▲">
      <formula>NOT(ISERROR(SEARCH("▲",AA102)))</formula>
    </cfRule>
    <cfRule type="containsText" dxfId="5926" priority="5236" operator="containsText" text="▼">
      <formula>NOT(ISERROR(SEARCH("▼",AA102)))</formula>
    </cfRule>
    <cfRule type="containsText" dxfId="5925" priority="5235" operator="containsText" text="▲">
      <formula>NOT(ISERROR(SEARCH("▲",AA102)))</formula>
    </cfRule>
    <cfRule type="containsText" dxfId="5924" priority="5234" operator="containsText" text="▼">
      <formula>NOT(ISERROR(SEARCH("▼",AA102)))</formula>
    </cfRule>
    <cfRule type="containsText" dxfId="5923" priority="5233" operator="containsText" text="▲">
      <formula>NOT(ISERROR(SEARCH("▲",AA102)))</formula>
    </cfRule>
    <cfRule type="containsText" dxfId="5922" priority="5232" operator="containsText" text="▼">
      <formula>NOT(ISERROR(SEARCH("▼",AA102)))</formula>
    </cfRule>
    <cfRule type="containsText" dxfId="5921" priority="5231" operator="containsText" text="▲">
      <formula>NOT(ISERROR(SEARCH("▲",AA102)))</formula>
    </cfRule>
    <cfRule type="containsText" dxfId="5920" priority="5230" operator="containsText" text="▼">
      <formula>NOT(ISERROR(SEARCH("▼",AA102)))</formula>
    </cfRule>
    <cfRule type="containsText" dxfId="5919" priority="5229" operator="containsText" text="▲">
      <formula>NOT(ISERROR(SEARCH("▲",AA102)))</formula>
    </cfRule>
    <cfRule type="containsText" dxfId="5918" priority="5228" operator="containsText" text="▼">
      <formula>NOT(ISERROR(SEARCH("▼",AA102)))</formula>
    </cfRule>
    <cfRule type="containsText" dxfId="5917" priority="5227" operator="containsText" text="▲">
      <formula>NOT(ISERROR(SEARCH("▲",AA102)))</formula>
    </cfRule>
    <cfRule type="containsText" dxfId="5916" priority="5226" operator="containsText" text="▼">
      <formula>NOT(ISERROR(SEARCH("▼",AA102)))</formula>
    </cfRule>
    <cfRule type="containsText" dxfId="5915" priority="5225" operator="containsText" text="▲">
      <formula>NOT(ISERROR(SEARCH("▲",AA102)))</formula>
    </cfRule>
    <cfRule type="containsText" dxfId="5914" priority="5224" operator="containsText" text="▼">
      <formula>NOT(ISERROR(SEARCH("▼",AA102)))</formula>
    </cfRule>
    <cfRule type="containsText" dxfId="5913" priority="5223" operator="containsText" text="▲">
      <formula>NOT(ISERROR(SEARCH("▲",AA102)))</formula>
    </cfRule>
    <cfRule type="containsText" dxfId="5912" priority="5270" operator="containsText" text="▽">
      <formula>NOT(ISERROR(SEARCH("▽",AA102)))</formula>
    </cfRule>
    <cfRule type="containsText" dxfId="5911" priority="5262" operator="containsText" text="▼">
      <formula>NOT(ISERROR(SEARCH("▼",AA102)))</formula>
    </cfRule>
    <cfRule type="containsText" dxfId="5910" priority="5255" operator="containsText" text="▲">
      <formula>NOT(ISERROR(SEARCH("▲",AA102)))</formula>
    </cfRule>
    <cfRule type="containsText" dxfId="5909" priority="5269" operator="containsText" text="△">
      <formula>NOT(ISERROR(SEARCH("△",AA102)))</formula>
    </cfRule>
    <cfRule type="containsText" dxfId="5908" priority="5264" operator="containsText" text="▼">
      <formula>NOT(ISERROR(SEARCH("▼",AA102)))</formula>
    </cfRule>
    <cfRule type="containsText" dxfId="5907" priority="5263" operator="containsText" text="▲">
      <formula>NOT(ISERROR(SEARCH("▲",AA102)))</formula>
    </cfRule>
    <cfRule type="containsText" dxfId="5906" priority="5261" operator="containsText" text="▲">
      <formula>NOT(ISERROR(SEARCH("▲",AA102)))</formula>
    </cfRule>
    <cfRule type="containsText" dxfId="5905" priority="5260" operator="containsText" text="▼">
      <formula>NOT(ISERROR(SEARCH("▼",AA102)))</formula>
    </cfRule>
    <cfRule type="containsText" dxfId="5904" priority="5259" operator="containsText" text="▲">
      <formula>NOT(ISERROR(SEARCH("▲",AA102)))</formula>
    </cfRule>
    <cfRule type="containsText" dxfId="5903" priority="5258" operator="containsText" text="▼">
      <formula>NOT(ISERROR(SEARCH("▼",AA102)))</formula>
    </cfRule>
    <cfRule type="containsText" dxfId="5902" priority="5257" operator="containsText" text="▲">
      <formula>NOT(ISERROR(SEARCH("▲",AA102)))</formula>
    </cfRule>
    <cfRule type="containsText" dxfId="5901" priority="5256" operator="containsText" text="▼">
      <formula>NOT(ISERROR(SEARCH("▼",AA102)))</formula>
    </cfRule>
    <cfRule type="containsText" dxfId="5900" priority="5254" operator="containsText" text="▼">
      <formula>NOT(ISERROR(SEARCH("▼",AA102)))</formula>
    </cfRule>
    <cfRule type="containsText" dxfId="5899" priority="5253" operator="containsText" text="▲">
      <formula>NOT(ISERROR(SEARCH("▲",AA102)))</formula>
    </cfRule>
    <cfRule type="containsText" dxfId="5898" priority="5252" operator="containsText" text="▼">
      <formula>NOT(ISERROR(SEARCH("▼",AA102)))</formula>
    </cfRule>
    <cfRule type="containsText" dxfId="5897" priority="5251" operator="containsText" text="▲">
      <formula>NOT(ISERROR(SEARCH("▲",AA102)))</formula>
    </cfRule>
    <cfRule type="containsText" dxfId="5896" priority="5250" operator="containsText" text="▼">
      <formula>NOT(ISERROR(SEARCH("▼",AA102)))</formula>
    </cfRule>
    <cfRule type="containsText" dxfId="5895" priority="5249" operator="containsText" text="▲">
      <formula>NOT(ISERROR(SEARCH("▲",AA102)))</formula>
    </cfRule>
  </conditionalFormatting>
  <conditionalFormatting sqref="AA102:AA106">
    <cfRule type="containsText" dxfId="5894" priority="5266" operator="containsText" text="▼">
      <formula>NOT(ISERROR(SEARCH("▼",AA102)))</formula>
    </cfRule>
    <cfRule type="containsText" dxfId="5893" priority="5265" operator="containsText" text="▲">
      <formula>NOT(ISERROR(SEARCH("▲",AA102)))</formula>
    </cfRule>
  </conditionalFormatting>
  <conditionalFormatting sqref="AA103:AA106 AA65">
    <cfRule type="containsText" dxfId="5892" priority="5319" operator="containsText" text="△">
      <formula>NOT(ISERROR(SEARCH("△",AA65)))</formula>
    </cfRule>
  </conditionalFormatting>
  <conditionalFormatting sqref="AA103:AA106">
    <cfRule type="containsText" dxfId="5891" priority="5318" operator="containsText" text="▼">
      <formula>NOT(ISERROR(SEARCH("▼",AA103)))</formula>
    </cfRule>
    <cfRule type="containsText" dxfId="5890" priority="5317" operator="containsText" text="▲">
      <formula>NOT(ISERROR(SEARCH("▲",AA103)))</formula>
    </cfRule>
  </conditionalFormatting>
  <conditionalFormatting sqref="AA108:AA123">
    <cfRule type="containsText" dxfId="5889" priority="1335" operator="containsText" text="▲">
      <formula>NOT(ISERROR(SEARCH("▲",AA108)))</formula>
    </cfRule>
    <cfRule type="containsText" dxfId="5888" priority="1336" operator="containsText" text="▼">
      <formula>NOT(ISERROR(SEARCH("▼",AA108)))</formula>
    </cfRule>
    <cfRule type="containsText" dxfId="5887" priority="1337" operator="containsText" text="▲">
      <formula>NOT(ISERROR(SEARCH("▲",AA108)))</formula>
    </cfRule>
    <cfRule type="containsText" dxfId="5886" priority="1338" operator="containsText" text="▼">
      <formula>NOT(ISERROR(SEARCH("▼",AA108)))</formula>
    </cfRule>
    <cfRule type="containsText" dxfId="5885" priority="1340" operator="containsText" text="▼">
      <formula>NOT(ISERROR(SEARCH("▼",AA108)))</formula>
    </cfRule>
    <cfRule type="containsText" dxfId="5884" priority="1341" operator="containsText" text="▲">
      <formula>NOT(ISERROR(SEARCH("▲",AA108)))</formula>
    </cfRule>
    <cfRule type="containsText" dxfId="5883" priority="1342" operator="containsText" text="▼">
      <formula>NOT(ISERROR(SEARCH("▼",AA108)))</formula>
    </cfRule>
    <cfRule type="containsText" dxfId="5882" priority="1343" operator="containsText" text="▲">
      <formula>NOT(ISERROR(SEARCH("▲",AA108)))</formula>
    </cfRule>
    <cfRule type="containsText" dxfId="5881" priority="1344" operator="containsText" text="▼">
      <formula>NOT(ISERROR(SEARCH("▼",AA108)))</formula>
    </cfRule>
    <cfRule type="containsText" dxfId="5880" priority="1345" operator="containsText" text="▲">
      <formula>NOT(ISERROR(SEARCH("▲",AA108)))</formula>
    </cfRule>
    <cfRule type="containsText" dxfId="5879" priority="1346" operator="containsText" text="▼">
      <formula>NOT(ISERROR(SEARCH("▼",AA108)))</formula>
    </cfRule>
    <cfRule type="containsText" dxfId="5878" priority="1347" operator="containsText" text="▲">
      <formula>NOT(ISERROR(SEARCH("▲",AA108)))</formula>
    </cfRule>
    <cfRule type="containsText" dxfId="5877" priority="1348" operator="containsText" text="▼">
      <formula>NOT(ISERROR(SEARCH("▼",AA108)))</formula>
    </cfRule>
    <cfRule type="containsText" dxfId="5876" priority="1349" operator="containsText" text="▲">
      <formula>NOT(ISERROR(SEARCH("▲",AA108)))</formula>
    </cfRule>
    <cfRule type="containsText" dxfId="5875" priority="1350" operator="containsText" text="▼">
      <formula>NOT(ISERROR(SEARCH("▼",AA108)))</formula>
    </cfRule>
    <cfRule type="containsText" dxfId="5874" priority="1351" operator="containsText" text="▲">
      <formula>NOT(ISERROR(SEARCH("▲",AA108)))</formula>
    </cfRule>
    <cfRule type="containsText" dxfId="5873" priority="1352" operator="containsText" text="▼">
      <formula>NOT(ISERROR(SEARCH("▼",AA108)))</formula>
    </cfRule>
    <cfRule type="containsText" dxfId="5872" priority="1353" operator="containsText" text="▲">
      <formula>NOT(ISERROR(SEARCH("▲",AA108)))</formula>
    </cfRule>
    <cfRule type="containsText" dxfId="5871" priority="1354" operator="containsText" text="▼">
      <formula>NOT(ISERROR(SEARCH("▼",AA108)))</formula>
    </cfRule>
    <cfRule type="containsText" dxfId="5870" priority="1355" operator="containsText" text="▲">
      <formula>NOT(ISERROR(SEARCH("▲",AA108)))</formula>
    </cfRule>
    <cfRule type="containsText" dxfId="5869" priority="1356" operator="containsText" text="▼">
      <formula>NOT(ISERROR(SEARCH("▼",AA108)))</formula>
    </cfRule>
    <cfRule type="containsText" dxfId="5868" priority="1357" operator="containsText" text="▲">
      <formula>NOT(ISERROR(SEARCH("▲",AA108)))</formula>
    </cfRule>
    <cfRule type="containsText" dxfId="5867" priority="1358" operator="containsText" text="▼">
      <formula>NOT(ISERROR(SEARCH("▼",AA108)))</formula>
    </cfRule>
    <cfRule type="containsText" dxfId="5866" priority="1359" operator="containsText" text="▲">
      <formula>NOT(ISERROR(SEARCH("▲",AA108)))</formula>
    </cfRule>
    <cfRule type="containsText" dxfId="5865" priority="1360" operator="containsText" text="▼">
      <formula>NOT(ISERROR(SEARCH("▼",AA108)))</formula>
    </cfRule>
    <cfRule type="containsText" dxfId="5864" priority="1361" operator="containsText" text="▲">
      <formula>NOT(ISERROR(SEARCH("▲",AA108)))</formula>
    </cfRule>
    <cfRule type="containsText" dxfId="5863" priority="1362" operator="containsText" text="▼">
      <formula>NOT(ISERROR(SEARCH("▼",AA108)))</formula>
    </cfRule>
    <cfRule type="containsText" dxfId="5862" priority="1363" operator="containsText" text="▲">
      <formula>NOT(ISERROR(SEARCH("▲",AA108)))</formula>
    </cfRule>
    <cfRule type="containsText" dxfId="5861" priority="1325" operator="containsText" text="▲">
      <formula>NOT(ISERROR(SEARCH("▲",AA108)))</formula>
    </cfRule>
    <cfRule type="containsText" dxfId="5860" priority="1364" operator="containsText" text="▼">
      <formula>NOT(ISERROR(SEARCH("▼",AA108)))</formula>
    </cfRule>
    <cfRule type="containsText" dxfId="5859" priority="1365" operator="containsText" text="▲">
      <formula>NOT(ISERROR(SEARCH("▲",AA108)))</formula>
    </cfRule>
    <cfRule type="containsText" dxfId="5858" priority="1366" operator="containsText" text="▼">
      <formula>NOT(ISERROR(SEARCH("▼",AA108)))</formula>
    </cfRule>
    <cfRule type="containsText" dxfId="5857" priority="1367" operator="containsText" text="▲">
      <formula>NOT(ISERROR(SEARCH("▲",AA108)))</formula>
    </cfRule>
    <cfRule type="containsText" dxfId="5856" priority="1368" operator="containsText" text="▼">
      <formula>NOT(ISERROR(SEARCH("▼",AA108)))</formula>
    </cfRule>
    <cfRule type="containsText" dxfId="5855" priority="1370" operator="containsText" text="▼">
      <formula>NOT(ISERROR(SEARCH("▼",AA108)))</formula>
    </cfRule>
    <cfRule type="containsText" dxfId="5854" priority="1371" operator="containsText" text="▲">
      <formula>NOT(ISERROR(SEARCH("▲",AA108)))</formula>
    </cfRule>
    <cfRule type="containsText" dxfId="5853" priority="1372" operator="containsText" text="▼">
      <formula>NOT(ISERROR(SEARCH("▼",AA108)))</formula>
    </cfRule>
    <cfRule type="containsText" dxfId="5852" priority="1373" operator="containsText" text="△">
      <formula>NOT(ISERROR(SEARCH("△",AA108)))</formula>
    </cfRule>
    <cfRule type="containsText" dxfId="5851" priority="1374" operator="containsText" text="▽">
      <formula>NOT(ISERROR(SEARCH("▽",AA108)))</formula>
    </cfRule>
    <cfRule type="containsText" dxfId="5850" priority="1333" operator="containsText" text="▲">
      <formula>NOT(ISERROR(SEARCH("▲",AA108)))</formula>
    </cfRule>
    <cfRule type="containsText" dxfId="5849" priority="1326" operator="containsText" text="▼">
      <formula>NOT(ISERROR(SEARCH("▼",AA108)))</formula>
    </cfRule>
    <cfRule type="containsText" dxfId="5848" priority="1369" operator="containsText" text="▲">
      <formula>NOT(ISERROR(SEARCH("▲",AA108)))</formula>
    </cfRule>
    <cfRule type="containsText" dxfId="5847" priority="1334" operator="containsText" text="▼">
      <formula>NOT(ISERROR(SEARCH("▼",AA108)))</formula>
    </cfRule>
    <cfRule type="containsText" dxfId="5846" priority="1327" operator="containsText" text="▲">
      <formula>NOT(ISERROR(SEARCH("▲",AA108)))</formula>
    </cfRule>
    <cfRule type="containsText" dxfId="5845" priority="1328" operator="containsText" text="▼">
      <formula>NOT(ISERROR(SEARCH("▼",AA108)))</formula>
    </cfRule>
    <cfRule type="containsText" dxfId="5844" priority="1329" operator="containsText" text="▲">
      <formula>NOT(ISERROR(SEARCH("▲",AA108)))</formula>
    </cfRule>
    <cfRule type="containsText" dxfId="5843" priority="1330" operator="containsText" text="▼">
      <formula>NOT(ISERROR(SEARCH("▼",AA108)))</formula>
    </cfRule>
    <cfRule type="containsText" dxfId="5842" priority="1331" operator="containsText" text="▲">
      <formula>NOT(ISERROR(SEARCH("▲",AA108)))</formula>
    </cfRule>
    <cfRule type="containsText" dxfId="5841" priority="1332" operator="containsText" text="▼">
      <formula>NOT(ISERROR(SEARCH("▼",AA108)))</formula>
    </cfRule>
    <cfRule type="containsText" dxfId="5840" priority="1339" operator="containsText" text="▲">
      <formula>NOT(ISERROR(SEARCH("▲",AA108)))</formula>
    </cfRule>
  </conditionalFormatting>
  <conditionalFormatting sqref="AA126">
    <cfRule type="containsText" dxfId="5839" priority="8893" operator="containsText" text="△">
      <formula>NOT(ISERROR(SEARCH("△",AA126)))</formula>
    </cfRule>
    <cfRule type="containsText" dxfId="5838" priority="8894" operator="containsText" text="▽">
      <formula>NOT(ISERROR(SEARCH("▽",AA126)))</formula>
    </cfRule>
  </conditionalFormatting>
  <conditionalFormatting sqref="AA60:AB65 AB68:AB89">
    <cfRule type="containsText" dxfId="5837" priority="8374" operator="containsText" text="▼">
      <formula>NOT(ISERROR(SEARCH("▼",AA60)))</formula>
    </cfRule>
    <cfRule type="containsText" dxfId="5836" priority="8373" operator="containsText" text="▲">
      <formula>NOT(ISERROR(SEARCH("▲",AA60)))</formula>
    </cfRule>
  </conditionalFormatting>
  <conditionalFormatting sqref="AA91:AB91">
    <cfRule type="containsText" dxfId="5835" priority="2301" operator="containsText" text="▲">
      <formula>NOT(ISERROR(SEARCH("▲",AA91)))</formula>
    </cfRule>
    <cfRule type="containsText" dxfId="5834" priority="2302" operator="containsText" text="▼">
      <formula>NOT(ISERROR(SEARCH("▼",AA91)))</formula>
    </cfRule>
  </conditionalFormatting>
  <conditionalFormatting sqref="AA92:AB92">
    <cfRule type="containsText" dxfId="5833" priority="6868" operator="containsText" text="▼">
      <formula>NOT(ISERROR(SEARCH("▼",AA92)))</formula>
    </cfRule>
    <cfRule type="containsText" dxfId="5832" priority="6867" operator="containsText" text="▲">
      <formula>NOT(ISERROR(SEARCH("▲",AA92)))</formula>
    </cfRule>
  </conditionalFormatting>
  <conditionalFormatting sqref="AA99:AB99">
    <cfRule type="containsText" dxfId="5831" priority="3162" operator="containsText" text="▼">
      <formula>NOT(ISERROR(SEARCH("▼",AA99)))</formula>
    </cfRule>
    <cfRule type="containsText" dxfId="5830" priority="3161" operator="containsText" text="▲">
      <formula>NOT(ISERROR(SEARCH("▲",AA99)))</formula>
    </cfRule>
  </conditionalFormatting>
  <conditionalFormatting sqref="AA101:AB102">
    <cfRule type="containsText" dxfId="5829" priority="5069" operator="containsText" text="▲">
      <formula>NOT(ISERROR(SEARCH("▲",AA101)))</formula>
    </cfRule>
  </conditionalFormatting>
  <conditionalFormatting sqref="AA102:AB102">
    <cfRule type="containsText" dxfId="5828" priority="5070" operator="containsText" text="▼">
      <formula>NOT(ISERROR(SEARCH("▼",AA102)))</formula>
    </cfRule>
  </conditionalFormatting>
  <conditionalFormatting sqref="AB2:AB27">
    <cfRule type="containsText" dxfId="5827" priority="8827" operator="containsText" text="▲">
      <formula>NOT(ISERROR(SEARCH("▲",AB2)))</formula>
    </cfRule>
    <cfRule type="containsText" dxfId="5826" priority="8828" operator="containsText" text="▼">
      <formula>NOT(ISERROR(SEARCH("▼",AB2)))</formula>
    </cfRule>
  </conditionalFormatting>
  <conditionalFormatting sqref="AB2:AB38">
    <cfRule type="containsText" dxfId="5825" priority="8503" operator="containsText" text="▲">
      <formula>NOT(ISERROR(SEARCH("▲",AB2)))</formula>
    </cfRule>
    <cfRule type="containsText" dxfId="5824" priority="8397" operator="containsText" text="▲">
      <formula>NOT(ISERROR(SEARCH("▲",AB2)))</formula>
    </cfRule>
    <cfRule type="containsText" dxfId="5823" priority="8396" operator="containsText" text="▼">
      <formula>NOT(ISERROR(SEARCH("▼",AB2)))</formula>
    </cfRule>
    <cfRule type="containsText" dxfId="5822" priority="8395" operator="containsText" text="▲">
      <formula>NOT(ISERROR(SEARCH("▲",AB2)))</formula>
    </cfRule>
    <cfRule type="containsText" dxfId="5821" priority="8394" operator="containsText" text="▼">
      <formula>NOT(ISERROR(SEARCH("▼",AB2)))</formula>
    </cfRule>
    <cfRule type="containsText" dxfId="5820" priority="8393" operator="containsText" text="▲">
      <formula>NOT(ISERROR(SEARCH("▲",AB2)))</formula>
    </cfRule>
    <cfRule type="containsText" dxfId="5819" priority="8392" operator="containsText" text="▼">
      <formula>NOT(ISERROR(SEARCH("▼",AB2)))</formula>
    </cfRule>
    <cfRule type="containsText" dxfId="5818" priority="8391" operator="containsText" text="▲">
      <formula>NOT(ISERROR(SEARCH("▲",AB2)))</formula>
    </cfRule>
    <cfRule type="containsText" dxfId="5817" priority="8390" operator="containsText" text="▼">
      <formula>NOT(ISERROR(SEARCH("▼",AB2)))</formula>
    </cfRule>
    <cfRule type="containsText" dxfId="5816" priority="8389" operator="containsText" text="▲">
      <formula>NOT(ISERROR(SEARCH("▲",AB2)))</formula>
    </cfRule>
    <cfRule type="containsText" dxfId="5815" priority="8388" operator="containsText" text="▼">
      <formula>NOT(ISERROR(SEARCH("▼",AB2)))</formula>
    </cfRule>
    <cfRule type="containsText" dxfId="5814" priority="8387" operator="containsText" text="▲">
      <formula>NOT(ISERROR(SEARCH("▲",AB2)))</formula>
    </cfRule>
    <cfRule type="containsText" dxfId="5813" priority="8386" operator="containsText" text="▼">
      <formula>NOT(ISERROR(SEARCH("▼",AB2)))</formula>
    </cfRule>
    <cfRule type="containsText" dxfId="5812" priority="8385" operator="containsText" text="▲">
      <formula>NOT(ISERROR(SEARCH("▲",AB2)))</formula>
    </cfRule>
    <cfRule type="containsText" dxfId="5811" priority="8384" operator="containsText" text="▼">
      <formula>NOT(ISERROR(SEARCH("▼",AB2)))</formula>
    </cfRule>
    <cfRule type="containsText" dxfId="5810" priority="8383" operator="containsText" text="▲">
      <formula>NOT(ISERROR(SEARCH("▲",AB2)))</formula>
    </cfRule>
    <cfRule type="containsText" dxfId="5809" priority="8382" operator="containsText" text="▼">
      <formula>NOT(ISERROR(SEARCH("▼",AB2)))</formula>
    </cfRule>
    <cfRule type="containsText" dxfId="5808" priority="8381" operator="containsText" text="▲">
      <formula>NOT(ISERROR(SEARCH("▲",AB2)))</formula>
    </cfRule>
    <cfRule type="containsText" dxfId="5807" priority="8380" operator="containsText" text="▼">
      <formula>NOT(ISERROR(SEARCH("▼",AB2)))</formula>
    </cfRule>
    <cfRule type="containsText" dxfId="5806" priority="8379" operator="containsText" text="▲">
      <formula>NOT(ISERROR(SEARCH("▲",AB2)))</formula>
    </cfRule>
    <cfRule type="containsText" dxfId="5805" priority="8378" operator="containsText" text="▼">
      <formula>NOT(ISERROR(SEARCH("▼",AB2)))</formula>
    </cfRule>
    <cfRule type="containsText" dxfId="5804" priority="8377" operator="containsText" text="▲">
      <formula>NOT(ISERROR(SEARCH("▲",AB2)))</formula>
    </cfRule>
    <cfRule type="containsText" dxfId="5803" priority="8457" operator="containsText" text="▲">
      <formula>NOT(ISERROR(SEARCH("▲",AB2)))</formula>
    </cfRule>
    <cfRule type="containsText" dxfId="5802" priority="8480" operator="containsText" text="▼">
      <formula>NOT(ISERROR(SEARCH("▼",AB2)))</formula>
    </cfRule>
    <cfRule type="containsText" dxfId="5801" priority="8456" operator="containsText" text="▼">
      <formula>NOT(ISERROR(SEARCH("▼",AB2)))</formula>
    </cfRule>
    <cfRule type="containsText" dxfId="5800" priority="8540" operator="containsText" text="▼">
      <formula>NOT(ISERROR(SEARCH("▼",AB2)))</formula>
    </cfRule>
    <cfRule type="containsText" dxfId="5799" priority="8455" operator="containsText" text="▲">
      <formula>NOT(ISERROR(SEARCH("▲",AB2)))</formula>
    </cfRule>
    <cfRule type="containsText" dxfId="5798" priority="8454" operator="containsText" text="▼">
      <formula>NOT(ISERROR(SEARCH("▼",AB2)))</formula>
    </cfRule>
    <cfRule type="containsText" dxfId="5797" priority="8485" operator="containsText" text="▲">
      <formula>NOT(ISERROR(SEARCH("▲",AB2)))</formula>
    </cfRule>
    <cfRule type="containsText" dxfId="5796" priority="8453" operator="containsText" text="▲">
      <formula>NOT(ISERROR(SEARCH("▲",AB2)))</formula>
    </cfRule>
    <cfRule type="containsText" dxfId="5795" priority="8452" operator="containsText" text="▼">
      <formula>NOT(ISERROR(SEARCH("▼",AB2)))</formula>
    </cfRule>
    <cfRule type="containsText" dxfId="5794" priority="8451" operator="containsText" text="▲">
      <formula>NOT(ISERROR(SEARCH("▲",AB2)))</formula>
    </cfRule>
    <cfRule type="containsText" dxfId="5793" priority="8450" operator="containsText" text="▼">
      <formula>NOT(ISERROR(SEARCH("▼",AB2)))</formula>
    </cfRule>
    <cfRule type="containsText" dxfId="5792" priority="8449" operator="containsText" text="▲">
      <formula>NOT(ISERROR(SEARCH("▲",AB2)))</formula>
    </cfRule>
    <cfRule type="containsText" dxfId="5791" priority="8448" operator="containsText" text="▼">
      <formula>NOT(ISERROR(SEARCH("▼",AB2)))</formula>
    </cfRule>
    <cfRule type="containsText" dxfId="5790" priority="8447" operator="containsText" text="▲">
      <formula>NOT(ISERROR(SEARCH("▲",AB2)))</formula>
    </cfRule>
    <cfRule type="containsText" dxfId="5789" priority="8446" operator="containsText" text="▼">
      <formula>NOT(ISERROR(SEARCH("▼",AB2)))</formula>
    </cfRule>
    <cfRule type="containsText" dxfId="5788" priority="8445" operator="containsText" text="▲">
      <formula>NOT(ISERROR(SEARCH("▲",AB2)))</formula>
    </cfRule>
    <cfRule type="containsText" dxfId="5787" priority="8444" operator="containsText" text="▼">
      <formula>NOT(ISERROR(SEARCH("▼",AB2)))</formula>
    </cfRule>
    <cfRule type="containsText" dxfId="5786" priority="8443" operator="containsText" text="▲">
      <formula>NOT(ISERROR(SEARCH("▲",AB2)))</formula>
    </cfRule>
    <cfRule type="containsText" dxfId="5785" priority="8442" operator="containsText" text="▼">
      <formula>NOT(ISERROR(SEARCH("▼",AB2)))</formula>
    </cfRule>
    <cfRule type="containsText" dxfId="5784" priority="8441" operator="containsText" text="▲">
      <formula>NOT(ISERROR(SEARCH("▲",AB2)))</formula>
    </cfRule>
    <cfRule type="containsText" dxfId="5783" priority="8440" operator="containsText" text="▼">
      <formula>NOT(ISERROR(SEARCH("▼",AB2)))</formula>
    </cfRule>
    <cfRule type="containsText" dxfId="5782" priority="8439" operator="containsText" text="▲">
      <formula>NOT(ISERROR(SEARCH("▲",AB2)))</formula>
    </cfRule>
    <cfRule type="containsText" dxfId="5781" priority="8438" operator="containsText" text="▼">
      <formula>NOT(ISERROR(SEARCH("▼",AB2)))</formula>
    </cfRule>
    <cfRule type="containsText" dxfId="5780" priority="8437" operator="containsText" text="▲">
      <formula>NOT(ISERROR(SEARCH("▲",AB2)))</formula>
    </cfRule>
    <cfRule type="containsText" dxfId="5779" priority="8436" operator="containsText" text="▼">
      <formula>NOT(ISERROR(SEARCH("▼",AB2)))</formula>
    </cfRule>
    <cfRule type="containsText" dxfId="5778" priority="8435" operator="containsText" text="▲">
      <formula>NOT(ISERROR(SEARCH("▲",AB2)))</formula>
    </cfRule>
    <cfRule type="containsText" dxfId="5777" priority="8434" operator="containsText" text="▼">
      <formula>NOT(ISERROR(SEARCH("▼",AB2)))</formula>
    </cfRule>
    <cfRule type="containsText" dxfId="5776" priority="8433" operator="containsText" text="▲">
      <formula>NOT(ISERROR(SEARCH("▲",AB2)))</formula>
    </cfRule>
    <cfRule type="containsText" dxfId="5775" priority="8432" operator="containsText" text="▼">
      <formula>NOT(ISERROR(SEARCH("▼",AB2)))</formula>
    </cfRule>
    <cfRule type="containsText" dxfId="5774" priority="8431" operator="containsText" text="▲">
      <formula>NOT(ISERROR(SEARCH("▲",AB2)))</formula>
    </cfRule>
    <cfRule type="containsText" dxfId="5773" priority="8430" operator="containsText" text="▼">
      <formula>NOT(ISERROR(SEARCH("▼",AB2)))</formula>
    </cfRule>
    <cfRule type="containsText" dxfId="5772" priority="8429" operator="containsText" text="▲">
      <formula>NOT(ISERROR(SEARCH("▲",AB2)))</formula>
    </cfRule>
    <cfRule type="containsText" dxfId="5771" priority="8428" operator="containsText" text="▼">
      <formula>NOT(ISERROR(SEARCH("▼",AB2)))</formula>
    </cfRule>
    <cfRule type="containsText" dxfId="5770" priority="8427" operator="containsText" text="▲">
      <formula>NOT(ISERROR(SEARCH("▲",AB2)))</formula>
    </cfRule>
    <cfRule type="containsText" dxfId="5769" priority="8425" operator="containsText" text="△">
      <formula>NOT(ISERROR(SEARCH("△",AB2)))</formula>
    </cfRule>
    <cfRule type="containsText" dxfId="5768" priority="8424" operator="containsText" text="▼">
      <formula>NOT(ISERROR(SEARCH("▼",AB2)))</formula>
    </cfRule>
    <cfRule type="containsText" dxfId="5767" priority="8423" operator="containsText" text="▲">
      <formula>NOT(ISERROR(SEARCH("▲",AB2)))</formula>
    </cfRule>
    <cfRule type="containsText" dxfId="5766" priority="8422" operator="containsText" text="▼">
      <formula>NOT(ISERROR(SEARCH("▼",AB2)))</formula>
    </cfRule>
    <cfRule type="containsText" dxfId="5765" priority="8421" operator="containsText" text="▲">
      <formula>NOT(ISERROR(SEARCH("▲",AB2)))</formula>
    </cfRule>
    <cfRule type="containsText" dxfId="5764" priority="8420" operator="containsText" text="▼">
      <formula>NOT(ISERROR(SEARCH("▼",AB2)))</formula>
    </cfRule>
    <cfRule type="containsText" dxfId="5763" priority="8419" operator="containsText" text="▲">
      <formula>NOT(ISERROR(SEARCH("▲",AB2)))</formula>
    </cfRule>
    <cfRule type="containsText" dxfId="5762" priority="8418" operator="containsText" text="▼">
      <formula>NOT(ISERROR(SEARCH("▼",AB2)))</formula>
    </cfRule>
    <cfRule type="containsText" dxfId="5761" priority="8417" operator="containsText" text="▲">
      <formula>NOT(ISERROR(SEARCH("▲",AB2)))</formula>
    </cfRule>
    <cfRule type="containsText" dxfId="5760" priority="8416" operator="containsText" text="▼">
      <formula>NOT(ISERROR(SEARCH("▼",AB2)))</formula>
    </cfRule>
    <cfRule type="containsText" dxfId="5759" priority="8415" operator="containsText" text="▲">
      <formula>NOT(ISERROR(SEARCH("▲",AB2)))</formula>
    </cfRule>
    <cfRule type="containsText" dxfId="5758" priority="8414" operator="containsText" text="▼">
      <formula>NOT(ISERROR(SEARCH("▼",AB2)))</formula>
    </cfRule>
    <cfRule type="containsText" dxfId="5757" priority="8413" operator="containsText" text="▲">
      <formula>NOT(ISERROR(SEARCH("▲",AB2)))</formula>
    </cfRule>
    <cfRule type="containsText" dxfId="5756" priority="8412" operator="containsText" text="▼">
      <formula>NOT(ISERROR(SEARCH("▼",AB2)))</formula>
    </cfRule>
    <cfRule type="containsText" dxfId="5755" priority="8411" operator="containsText" text="▲">
      <formula>NOT(ISERROR(SEARCH("▲",AB2)))</formula>
    </cfRule>
    <cfRule type="containsText" dxfId="5754" priority="8410" operator="containsText" text="▼">
      <formula>NOT(ISERROR(SEARCH("▼",AB2)))</formula>
    </cfRule>
    <cfRule type="containsText" dxfId="5753" priority="8409" operator="containsText" text="▲">
      <formula>NOT(ISERROR(SEARCH("▲",AB2)))</formula>
    </cfRule>
    <cfRule type="containsText" dxfId="5752" priority="8408" operator="containsText" text="▼">
      <formula>NOT(ISERROR(SEARCH("▼",AB2)))</formula>
    </cfRule>
    <cfRule type="containsText" dxfId="5751" priority="8407" operator="containsText" text="▲">
      <formula>NOT(ISERROR(SEARCH("▲",AB2)))</formula>
    </cfRule>
    <cfRule type="containsText" dxfId="5750" priority="8406" operator="containsText" text="▼">
      <formula>NOT(ISERROR(SEARCH("▼",AB2)))</formula>
    </cfRule>
    <cfRule type="containsText" dxfId="5749" priority="8405" operator="containsText" text="▲">
      <formula>NOT(ISERROR(SEARCH("▲",AB2)))</formula>
    </cfRule>
    <cfRule type="containsText" dxfId="5748" priority="8404" operator="containsText" text="▼">
      <formula>NOT(ISERROR(SEARCH("▼",AB2)))</formula>
    </cfRule>
    <cfRule type="containsText" dxfId="5747" priority="8403" operator="containsText" text="▲">
      <formula>NOT(ISERROR(SEARCH("▲",AB2)))</formula>
    </cfRule>
    <cfRule type="containsText" dxfId="5746" priority="8402" operator="containsText" text="▼">
      <formula>NOT(ISERROR(SEARCH("▼",AB2)))</formula>
    </cfRule>
    <cfRule type="containsText" dxfId="5745" priority="8401" operator="containsText" text="▲">
      <formula>NOT(ISERROR(SEARCH("▲",AB2)))</formula>
    </cfRule>
    <cfRule type="containsText" dxfId="5744" priority="8400" operator="containsText" text="▼">
      <formula>NOT(ISERROR(SEARCH("▼",AB2)))</formula>
    </cfRule>
    <cfRule type="containsText" dxfId="5743" priority="8399" operator="containsText" text="▲">
      <formula>NOT(ISERROR(SEARCH("▲",AB2)))</formula>
    </cfRule>
    <cfRule type="containsText" dxfId="5742" priority="8513" operator="containsText" text="▲">
      <formula>NOT(ISERROR(SEARCH("▲",AB2)))</formula>
    </cfRule>
    <cfRule type="containsText" dxfId="5741" priority="8398" operator="containsText" text="▼">
      <formula>NOT(ISERROR(SEARCH("▼",AB2)))</formula>
    </cfRule>
    <cfRule type="containsText" dxfId="5740" priority="8539" operator="containsText" text="▲">
      <formula>NOT(ISERROR(SEARCH("▲",AB2)))</formula>
    </cfRule>
    <cfRule type="containsText" dxfId="5739" priority="8538" operator="containsText" text="▼">
      <formula>NOT(ISERROR(SEARCH("▼",AB2)))</formula>
    </cfRule>
    <cfRule type="containsText" dxfId="5738" priority="8537" operator="containsText" text="▲">
      <formula>NOT(ISERROR(SEARCH("▲",AB2)))</formula>
    </cfRule>
    <cfRule type="containsText" dxfId="5737" priority="8536" operator="containsText" text="▼">
      <formula>NOT(ISERROR(SEARCH("▼",AB2)))</formula>
    </cfRule>
    <cfRule type="containsText" dxfId="5736" priority="8535" operator="containsText" text="▲">
      <formula>NOT(ISERROR(SEARCH("▲",AB2)))</formula>
    </cfRule>
    <cfRule type="containsText" dxfId="5735" priority="8534" operator="containsText" text="▼">
      <formula>NOT(ISERROR(SEARCH("▼",AB2)))</formula>
    </cfRule>
    <cfRule type="containsText" dxfId="5734" priority="8533" operator="containsText" text="▲">
      <formula>NOT(ISERROR(SEARCH("▲",AB2)))</formula>
    </cfRule>
    <cfRule type="containsText" dxfId="5733" priority="8532" operator="containsText" text="▼">
      <formula>NOT(ISERROR(SEARCH("▼",AB2)))</formula>
    </cfRule>
    <cfRule type="containsText" dxfId="5732" priority="8531" operator="containsText" text="▲">
      <formula>NOT(ISERROR(SEARCH("▲",AB2)))</formula>
    </cfRule>
    <cfRule type="containsText" dxfId="5731" priority="8530" operator="containsText" text="▼">
      <formula>NOT(ISERROR(SEARCH("▼",AB2)))</formula>
    </cfRule>
    <cfRule type="containsText" dxfId="5730" priority="8529" operator="containsText" text="▲">
      <formula>NOT(ISERROR(SEARCH("▲",AB2)))</formula>
    </cfRule>
    <cfRule type="containsText" dxfId="5729" priority="8528" operator="containsText" text="▽">
      <formula>NOT(ISERROR(SEARCH("▽",AB2)))</formula>
    </cfRule>
    <cfRule type="containsText" dxfId="5728" priority="8527" operator="containsText" text="△">
      <formula>NOT(ISERROR(SEARCH("△",AB2)))</formula>
    </cfRule>
    <cfRule type="containsText" dxfId="5727" priority="8526" operator="containsText" text="▼">
      <formula>NOT(ISERROR(SEARCH("▼",AB2)))</formula>
    </cfRule>
    <cfRule type="containsText" dxfId="5726" priority="8525" operator="containsText" text="▲">
      <formula>NOT(ISERROR(SEARCH("▲",AB2)))</formula>
    </cfRule>
    <cfRule type="containsText" dxfId="5725" priority="8524" operator="containsText" text="▼">
      <formula>NOT(ISERROR(SEARCH("▼",AB2)))</formula>
    </cfRule>
    <cfRule type="containsText" dxfId="5724" priority="8523" operator="containsText" text="▲">
      <formula>NOT(ISERROR(SEARCH("▲",AB2)))</formula>
    </cfRule>
    <cfRule type="containsText" dxfId="5723" priority="8522" operator="containsText" text="▼">
      <formula>NOT(ISERROR(SEARCH("▼",AB2)))</formula>
    </cfRule>
    <cfRule type="containsText" dxfId="5722" priority="8521" operator="containsText" text="▲">
      <formula>NOT(ISERROR(SEARCH("▲",AB2)))</formula>
    </cfRule>
    <cfRule type="containsText" dxfId="5721" priority="8520" operator="containsText" text="▼">
      <formula>NOT(ISERROR(SEARCH("▼",AB2)))</formula>
    </cfRule>
    <cfRule type="containsText" dxfId="5720" priority="8519" operator="containsText" text="▲">
      <formula>NOT(ISERROR(SEARCH("▲",AB2)))</formula>
    </cfRule>
    <cfRule type="containsText" dxfId="5719" priority="8518" operator="containsText" text="▼">
      <formula>NOT(ISERROR(SEARCH("▼",AB2)))</formula>
    </cfRule>
    <cfRule type="containsText" dxfId="5718" priority="8517" operator="containsText" text="▲">
      <formula>NOT(ISERROR(SEARCH("▲",AB2)))</formula>
    </cfRule>
    <cfRule type="containsText" dxfId="5717" priority="8516" operator="containsText" text="▼">
      <formula>NOT(ISERROR(SEARCH("▼",AB2)))</formula>
    </cfRule>
    <cfRule type="containsText" dxfId="5716" priority="8515" operator="containsText" text="▲">
      <formula>NOT(ISERROR(SEARCH("▲",AB2)))</formula>
    </cfRule>
    <cfRule type="containsText" dxfId="5715" priority="8514" operator="containsText" text="▼">
      <formula>NOT(ISERROR(SEARCH("▼",AB2)))</formula>
    </cfRule>
    <cfRule type="containsText" dxfId="5714" priority="8426" operator="containsText" text="▽">
      <formula>NOT(ISERROR(SEARCH("▽",AB2)))</formula>
    </cfRule>
    <cfRule type="containsText" dxfId="5713" priority="8512" operator="containsText" text="▼">
      <formula>NOT(ISERROR(SEARCH("▼",AB2)))</formula>
    </cfRule>
    <cfRule type="containsText" dxfId="5712" priority="8511" operator="containsText" text="▲">
      <formula>NOT(ISERROR(SEARCH("▲",AB2)))</formula>
    </cfRule>
    <cfRule type="containsText" dxfId="5711" priority="8510" operator="containsText" text="▼">
      <formula>NOT(ISERROR(SEARCH("▼",AB2)))</formula>
    </cfRule>
    <cfRule type="containsText" dxfId="5710" priority="8509" operator="containsText" text="▲">
      <formula>NOT(ISERROR(SEARCH("▲",AB2)))</formula>
    </cfRule>
    <cfRule type="containsText" dxfId="5709" priority="8508" operator="containsText" text="▼">
      <formula>NOT(ISERROR(SEARCH("▼",AB2)))</formula>
    </cfRule>
    <cfRule type="containsText" dxfId="5708" priority="8507" operator="containsText" text="▲">
      <formula>NOT(ISERROR(SEARCH("▲",AB2)))</formula>
    </cfRule>
    <cfRule type="containsText" dxfId="5707" priority="8506" operator="containsText" text="▼">
      <formula>NOT(ISERROR(SEARCH("▼",AB2)))</formula>
    </cfRule>
    <cfRule type="containsText" dxfId="5706" priority="8505" operator="containsText" text="▲">
      <formula>NOT(ISERROR(SEARCH("▲",AB2)))</formula>
    </cfRule>
    <cfRule type="containsText" dxfId="5705" priority="8504" operator="containsText" text="▼">
      <formula>NOT(ISERROR(SEARCH("▼",AB2)))</formula>
    </cfRule>
    <cfRule type="containsText" dxfId="5704" priority="8502" operator="containsText" text="▼">
      <formula>NOT(ISERROR(SEARCH("▼",AB2)))</formula>
    </cfRule>
    <cfRule type="containsText" dxfId="5703" priority="8501" operator="containsText" text="▲">
      <formula>NOT(ISERROR(SEARCH("▲",AB2)))</formula>
    </cfRule>
    <cfRule type="containsText" dxfId="5702" priority="8500" operator="containsText" text="▼">
      <formula>NOT(ISERROR(SEARCH("▼",AB2)))</formula>
    </cfRule>
    <cfRule type="containsText" dxfId="5701" priority="8499" operator="containsText" text="▲">
      <formula>NOT(ISERROR(SEARCH("▲",AB2)))</formula>
    </cfRule>
    <cfRule type="containsText" dxfId="5700" priority="8498" operator="containsText" text="▼">
      <formula>NOT(ISERROR(SEARCH("▼",AB2)))</formula>
    </cfRule>
    <cfRule type="containsText" dxfId="5699" priority="8497" operator="containsText" text="▲">
      <formula>NOT(ISERROR(SEARCH("▲",AB2)))</formula>
    </cfRule>
    <cfRule type="containsText" dxfId="5698" priority="8496" operator="containsText" text="▼">
      <formula>NOT(ISERROR(SEARCH("▼",AB2)))</formula>
    </cfRule>
    <cfRule type="containsText" dxfId="5697" priority="8495" operator="containsText" text="▲">
      <formula>NOT(ISERROR(SEARCH("▲",AB2)))</formula>
    </cfRule>
    <cfRule type="containsText" dxfId="5696" priority="8494" operator="containsText" text="▼">
      <formula>NOT(ISERROR(SEARCH("▼",AB2)))</formula>
    </cfRule>
    <cfRule type="containsText" dxfId="5695" priority="8493" operator="containsText" text="▲">
      <formula>NOT(ISERROR(SEARCH("▲",AB2)))</formula>
    </cfRule>
    <cfRule type="containsText" dxfId="5694" priority="8492" operator="containsText" text="▼">
      <formula>NOT(ISERROR(SEARCH("▼",AB2)))</formula>
    </cfRule>
    <cfRule type="containsText" dxfId="5693" priority="8491" operator="containsText" text="▲">
      <formula>NOT(ISERROR(SEARCH("▲",AB2)))</formula>
    </cfRule>
    <cfRule type="containsText" dxfId="5692" priority="8490" operator="containsText" text="▼">
      <formula>NOT(ISERROR(SEARCH("▼",AB2)))</formula>
    </cfRule>
    <cfRule type="containsText" dxfId="5691" priority="8489" operator="containsText" text="▲">
      <formula>NOT(ISERROR(SEARCH("▲",AB2)))</formula>
    </cfRule>
    <cfRule type="containsText" dxfId="5690" priority="8488" operator="containsText" text="▼">
      <formula>NOT(ISERROR(SEARCH("▼",AB2)))</formula>
    </cfRule>
    <cfRule type="containsText" dxfId="5689" priority="8487" operator="containsText" text="▲">
      <formula>NOT(ISERROR(SEARCH("▲",AB2)))</formula>
    </cfRule>
    <cfRule type="containsText" dxfId="5688" priority="8486" operator="containsText" text="▼">
      <formula>NOT(ISERROR(SEARCH("▼",AB2)))</formula>
    </cfRule>
    <cfRule type="containsText" dxfId="5687" priority="8484" operator="containsText" text="▼">
      <formula>NOT(ISERROR(SEARCH("▼",AB2)))</formula>
    </cfRule>
    <cfRule type="containsText" dxfId="5686" priority="8483" operator="containsText" text="▲">
      <formula>NOT(ISERROR(SEARCH("▲",AB2)))</formula>
    </cfRule>
    <cfRule type="containsText" dxfId="5685" priority="8482" operator="containsText" text="▼">
      <formula>NOT(ISERROR(SEARCH("▼",AB2)))</formula>
    </cfRule>
    <cfRule type="containsText" dxfId="5684" priority="8481" operator="containsText" text="▲">
      <formula>NOT(ISERROR(SEARCH("▲",AB2)))</formula>
    </cfRule>
    <cfRule type="containsText" dxfId="5683" priority="8465" operator="containsText" text="▲">
      <formula>NOT(ISERROR(SEARCH("▲",AB2)))</formula>
    </cfRule>
    <cfRule type="containsText" dxfId="5682" priority="8479" operator="containsText" text="▲">
      <formula>NOT(ISERROR(SEARCH("▲",AB2)))</formula>
    </cfRule>
    <cfRule type="containsText" dxfId="5681" priority="8478" operator="containsText" text="▽">
      <formula>NOT(ISERROR(SEARCH("▽",AB2)))</formula>
    </cfRule>
    <cfRule type="containsText" dxfId="5680" priority="8477" operator="containsText" text="△">
      <formula>NOT(ISERROR(SEARCH("△",AB2)))</formula>
    </cfRule>
    <cfRule type="containsText" dxfId="5679" priority="8476" operator="containsText" text="▼">
      <formula>NOT(ISERROR(SEARCH("▼",AB2)))</formula>
    </cfRule>
    <cfRule type="containsText" dxfId="5678" priority="8475" operator="containsText" text="▲">
      <formula>NOT(ISERROR(SEARCH("▲",AB2)))</formula>
    </cfRule>
    <cfRule type="containsText" dxfId="5677" priority="8474" operator="containsText" text="▼">
      <formula>NOT(ISERROR(SEARCH("▼",AB2)))</formula>
    </cfRule>
    <cfRule type="containsText" dxfId="5676" priority="8473" operator="containsText" text="▲">
      <formula>NOT(ISERROR(SEARCH("▲",AB2)))</formula>
    </cfRule>
    <cfRule type="containsText" dxfId="5675" priority="8472" operator="containsText" text="▼">
      <formula>NOT(ISERROR(SEARCH("▼",AB2)))</formula>
    </cfRule>
    <cfRule type="containsText" dxfId="5674" priority="8471" operator="containsText" text="▲">
      <formula>NOT(ISERROR(SEARCH("▲",AB2)))</formula>
    </cfRule>
    <cfRule type="containsText" dxfId="5673" priority="8470" operator="containsText" text="▼">
      <formula>NOT(ISERROR(SEARCH("▼",AB2)))</formula>
    </cfRule>
    <cfRule type="containsText" dxfId="5672" priority="8469" operator="containsText" text="▲">
      <formula>NOT(ISERROR(SEARCH("▲",AB2)))</formula>
    </cfRule>
    <cfRule type="containsText" dxfId="5671" priority="8468" operator="containsText" text="▼">
      <formula>NOT(ISERROR(SEARCH("▼",AB2)))</formula>
    </cfRule>
    <cfRule type="containsText" dxfId="5670" priority="8467" operator="containsText" text="▲">
      <formula>NOT(ISERROR(SEARCH("▲",AB2)))</formula>
    </cfRule>
    <cfRule type="containsText" dxfId="5669" priority="8466" operator="containsText" text="▼">
      <formula>NOT(ISERROR(SEARCH("▼",AB2)))</formula>
    </cfRule>
    <cfRule type="containsText" dxfId="5668" priority="8464" operator="containsText" text="▼">
      <formula>NOT(ISERROR(SEARCH("▼",AB2)))</formula>
    </cfRule>
    <cfRule type="containsText" dxfId="5667" priority="8463" operator="containsText" text="▲">
      <formula>NOT(ISERROR(SEARCH("▲",AB2)))</formula>
    </cfRule>
    <cfRule type="containsText" dxfId="5666" priority="8462" operator="containsText" text="▼">
      <formula>NOT(ISERROR(SEARCH("▼",AB2)))</formula>
    </cfRule>
    <cfRule type="containsText" dxfId="5665" priority="8461" operator="containsText" text="▲">
      <formula>NOT(ISERROR(SEARCH("▲",AB2)))</formula>
    </cfRule>
    <cfRule type="containsText" dxfId="5664" priority="8460" operator="containsText" text="▼">
      <formula>NOT(ISERROR(SEARCH("▼",AB2)))</formula>
    </cfRule>
    <cfRule type="containsText" dxfId="5663" priority="8459" operator="containsText" text="▲">
      <formula>NOT(ISERROR(SEARCH("▲",AB2)))</formula>
    </cfRule>
    <cfRule type="containsText" dxfId="5662" priority="8458" operator="containsText" text="▼">
      <formula>NOT(ISERROR(SEARCH("▼",AB2)))</formula>
    </cfRule>
  </conditionalFormatting>
  <conditionalFormatting sqref="AB2:AB65">
    <cfRule type="containsText" dxfId="5661" priority="8855" operator="containsText" text="▲">
      <formula>NOT(ISERROR(SEARCH("▲",AB2)))</formula>
    </cfRule>
    <cfRule type="containsText" dxfId="5660" priority="8861" operator="containsText" text="▲">
      <formula>NOT(ISERROR(SEARCH("▲",AB2)))</formula>
    </cfRule>
    <cfRule type="containsText" dxfId="5659" priority="8817" operator="containsText" text="▲">
      <formula>NOT(ISERROR(SEARCH("▲",AB2)))</formula>
    </cfRule>
    <cfRule type="containsText" dxfId="5658" priority="8818" operator="containsText" text="▼">
      <formula>NOT(ISERROR(SEARCH("▼",AB2)))</formula>
    </cfRule>
    <cfRule type="containsText" dxfId="5657" priority="8820" operator="containsText" text="▼">
      <formula>NOT(ISERROR(SEARCH("▼",AB2)))</formula>
    </cfRule>
    <cfRule type="containsText" dxfId="5656" priority="8823" operator="containsText" text="▲">
      <formula>NOT(ISERROR(SEARCH("▲",AB2)))</formula>
    </cfRule>
    <cfRule type="containsText" dxfId="5655" priority="8824" operator="containsText" text="▼">
      <formula>NOT(ISERROR(SEARCH("▼",AB2)))</formula>
    </cfRule>
    <cfRule type="containsText" dxfId="5654" priority="8825" operator="containsText" text="▲">
      <formula>NOT(ISERROR(SEARCH("▲",AB2)))</formula>
    </cfRule>
    <cfRule type="containsText" dxfId="5653" priority="8826" operator="containsText" text="▼">
      <formula>NOT(ISERROR(SEARCH("▼",AB2)))</formula>
    </cfRule>
    <cfRule type="containsText" dxfId="5652" priority="8829" operator="containsText" text="▲">
      <formula>NOT(ISERROR(SEARCH("▲",AB2)))</formula>
    </cfRule>
    <cfRule type="containsText" dxfId="5651" priority="8830" operator="containsText" text="▼">
      <formula>NOT(ISERROR(SEARCH("▼",AB2)))</formula>
    </cfRule>
    <cfRule type="containsText" dxfId="5650" priority="8863" operator="containsText" text="▲">
      <formula>NOT(ISERROR(SEARCH("▲",AB2)))</formula>
    </cfRule>
    <cfRule type="containsText" dxfId="5649" priority="8862" operator="containsText" text="▼">
      <formula>NOT(ISERROR(SEARCH("▼",AB2)))</formula>
    </cfRule>
    <cfRule type="containsText" dxfId="5648" priority="8833" operator="containsText" text="▲">
      <formula>NOT(ISERROR(SEARCH("▲",AB2)))</formula>
    </cfRule>
    <cfRule type="containsText" dxfId="5647" priority="8834" operator="containsText" text="▼">
      <formula>NOT(ISERROR(SEARCH("▼",AB2)))</formula>
    </cfRule>
    <cfRule type="containsText" dxfId="5646" priority="8860" operator="containsText" text="▼">
      <formula>NOT(ISERROR(SEARCH("▼",AB2)))</formula>
    </cfRule>
    <cfRule type="containsText" dxfId="5645" priority="8859" operator="containsText" text="▲">
      <formula>NOT(ISERROR(SEARCH("▲",AB2)))</formula>
    </cfRule>
    <cfRule type="containsText" dxfId="5644" priority="8841" operator="containsText" text="▲">
      <formula>NOT(ISERROR(SEARCH("▲",AB2)))</formula>
    </cfRule>
    <cfRule type="containsText" dxfId="5643" priority="8842" operator="containsText" text="▼">
      <formula>NOT(ISERROR(SEARCH("▼",AB2)))</formula>
    </cfRule>
    <cfRule type="containsText" dxfId="5642" priority="8848" operator="containsText" text="▼">
      <formula>NOT(ISERROR(SEARCH("▼",AB2)))</formula>
    </cfRule>
    <cfRule type="containsText" dxfId="5641" priority="8849" operator="containsText" text="▲">
      <formula>NOT(ISERROR(SEARCH("▲",AB2)))</formula>
    </cfRule>
    <cfRule type="containsText" dxfId="5640" priority="8850" operator="containsText" text="▼">
      <formula>NOT(ISERROR(SEARCH("▼",AB2)))</formula>
    </cfRule>
    <cfRule type="containsText" dxfId="5639" priority="8856" operator="containsText" text="▼">
      <formula>NOT(ISERROR(SEARCH("▼",AB2)))</formula>
    </cfRule>
    <cfRule type="containsText" dxfId="5638" priority="8847" operator="containsText" text="▲">
      <formula>NOT(ISERROR(SEARCH("▲",AB2)))</formula>
    </cfRule>
    <cfRule type="containsText" dxfId="5637" priority="8883" operator="containsText" text="▲">
      <formula>NOT(ISERROR(SEARCH("▲",AB2)))</formula>
    </cfRule>
    <cfRule type="containsText" dxfId="5636" priority="8852" operator="containsText" text="▼">
      <formula>NOT(ISERROR(SEARCH("▼",AB2)))</formula>
    </cfRule>
    <cfRule type="containsText" dxfId="5635" priority="8819" operator="containsText" text="▲">
      <formula>NOT(ISERROR(SEARCH("▲",AB2)))</formula>
    </cfRule>
    <cfRule type="containsText" dxfId="5634" priority="8851" operator="containsText" text="▲">
      <formula>NOT(ISERROR(SEARCH("▲",AB2)))</formula>
    </cfRule>
    <cfRule type="containsText" dxfId="5633" priority="8886" operator="containsText" text="▼">
      <formula>NOT(ISERROR(SEARCH("▼",AB2)))</formula>
    </cfRule>
    <cfRule type="containsText" dxfId="5632" priority="8885" operator="containsText" text="▲">
      <formula>NOT(ISERROR(SEARCH("▲",AB2)))</formula>
    </cfRule>
    <cfRule type="containsText" dxfId="5631" priority="8884" operator="containsText" text="▼">
      <formula>NOT(ISERROR(SEARCH("▼",AB2)))</formula>
    </cfRule>
    <cfRule type="containsText" dxfId="5630" priority="8876" operator="containsText" text="▼">
      <formula>NOT(ISERROR(SEARCH("▼",AB2)))</formula>
    </cfRule>
    <cfRule type="containsText" dxfId="5629" priority="8882" operator="containsText" text="▼">
      <formula>NOT(ISERROR(SEARCH("▼",AB2)))</formula>
    </cfRule>
    <cfRule type="containsText" dxfId="5628" priority="8881" operator="containsText" text="▲">
      <formula>NOT(ISERROR(SEARCH("▲",AB2)))</formula>
    </cfRule>
    <cfRule type="containsText" dxfId="5627" priority="8880" operator="containsText" text="▼">
      <formula>NOT(ISERROR(SEARCH("▼",AB2)))</formula>
    </cfRule>
    <cfRule type="containsText" dxfId="5626" priority="8879" operator="containsText" text="▲">
      <formula>NOT(ISERROR(SEARCH("▲",AB2)))</formula>
    </cfRule>
    <cfRule type="containsText" dxfId="5625" priority="8878" operator="containsText" text="▼">
      <formula>NOT(ISERROR(SEARCH("▼",AB2)))</formula>
    </cfRule>
    <cfRule type="containsText" dxfId="5624" priority="8877" operator="containsText" text="▲">
      <formula>NOT(ISERROR(SEARCH("▲",AB2)))</formula>
    </cfRule>
    <cfRule type="containsText" dxfId="5623" priority="8875" operator="containsText" text="▲">
      <formula>NOT(ISERROR(SEARCH("▲",AB2)))</formula>
    </cfRule>
    <cfRule type="containsText" dxfId="5622" priority="8872" operator="containsText" text="▼">
      <formula>NOT(ISERROR(SEARCH("▼",AB2)))</formula>
    </cfRule>
    <cfRule type="containsText" dxfId="5621" priority="8871" operator="containsText" text="▲">
      <formula>NOT(ISERROR(SEARCH("▲",AB2)))</formula>
    </cfRule>
    <cfRule type="containsText" dxfId="5620" priority="8870" operator="containsText" text="▼">
      <formula>NOT(ISERROR(SEARCH("▼",AB2)))</formula>
    </cfRule>
    <cfRule type="containsText" dxfId="5619" priority="8869" operator="containsText" text="▲">
      <formula>NOT(ISERROR(SEARCH("▲",AB2)))</formula>
    </cfRule>
    <cfRule type="containsText" dxfId="5618" priority="8868" operator="containsText" text="▼">
      <formula>NOT(ISERROR(SEARCH("▼",AB2)))</formula>
    </cfRule>
    <cfRule type="containsText" dxfId="5617" priority="8867" operator="containsText" text="▲">
      <formula>NOT(ISERROR(SEARCH("▲",AB2)))</formula>
    </cfRule>
    <cfRule type="containsText" dxfId="5616" priority="8866" operator="containsText" text="▼">
      <formula>NOT(ISERROR(SEARCH("▼",AB2)))</formula>
    </cfRule>
    <cfRule type="containsText" dxfId="5615" priority="8865" operator="containsText" text="▲">
      <formula>NOT(ISERROR(SEARCH("▲",AB2)))</formula>
    </cfRule>
    <cfRule type="containsText" dxfId="5614" priority="8864" operator="containsText" text="▼">
      <formula>NOT(ISERROR(SEARCH("▼",AB2)))</formula>
    </cfRule>
  </conditionalFormatting>
  <conditionalFormatting sqref="AB2:AB66">
    <cfRule type="containsText" dxfId="5613" priority="8889" operator="containsText" text="△">
      <formula>NOT(ISERROR(SEARCH("△",AB2)))</formula>
    </cfRule>
    <cfRule type="containsText" dxfId="5612" priority="8890" operator="containsText" text="▽">
      <formula>NOT(ISERROR(SEARCH("▽",AB2)))</formula>
    </cfRule>
  </conditionalFormatting>
  <conditionalFormatting sqref="AB2:AB67">
    <cfRule type="containsText" dxfId="5611" priority="8888" operator="containsText" text="▼">
      <formula>NOT(ISERROR(SEARCH("▼",AB2)))</formula>
    </cfRule>
    <cfRule type="containsText" dxfId="5610" priority="8887" operator="containsText" text="▲">
      <formula>NOT(ISERROR(SEARCH("▲",AB2)))</formula>
    </cfRule>
  </conditionalFormatting>
  <conditionalFormatting sqref="AB11">
    <cfRule type="containsText" dxfId="5609" priority="8873" operator="containsText" text="▲">
      <formula>NOT(ISERROR(SEARCH("▲",AB11)))</formula>
    </cfRule>
    <cfRule type="containsText" dxfId="5608" priority="8874" operator="containsText" text="▼">
      <formula>NOT(ISERROR(SEARCH("▼",AB11)))</formula>
    </cfRule>
  </conditionalFormatting>
  <conditionalFormatting sqref="AB23">
    <cfRule type="containsText" dxfId="5607" priority="8843" operator="containsText" text="▲">
      <formula>NOT(ISERROR(SEARCH("▲",AB23)))</formula>
    </cfRule>
    <cfRule type="containsText" dxfId="5606" priority="8844" operator="containsText" text="▼">
      <formula>NOT(ISERROR(SEARCH("▼",AB23)))</formula>
    </cfRule>
    <cfRule type="containsText" dxfId="5605" priority="8845" operator="containsText" text="▲">
      <formula>NOT(ISERROR(SEARCH("▲",AB23)))</formula>
    </cfRule>
    <cfRule type="containsText" dxfId="5604" priority="8846" operator="containsText" text="▼">
      <formula>NOT(ISERROR(SEARCH("▼",AB23)))</formula>
    </cfRule>
  </conditionalFormatting>
  <conditionalFormatting sqref="AB24">
    <cfRule type="containsText" dxfId="5603" priority="8837" operator="containsText" text="▲">
      <formula>NOT(ISERROR(SEARCH("▲",AB24)))</formula>
    </cfRule>
    <cfRule type="containsText" dxfId="5602" priority="8838" operator="containsText" text="▼">
      <formula>NOT(ISERROR(SEARCH("▼",AB24)))</formula>
    </cfRule>
  </conditionalFormatting>
  <conditionalFormatting sqref="AB33">
    <cfRule type="containsText" dxfId="5601" priority="8831" operator="containsText" text="▲">
      <formula>NOT(ISERROR(SEARCH("▲",AB33)))</formula>
    </cfRule>
    <cfRule type="containsText" dxfId="5600" priority="8832" operator="containsText" text="▼">
      <formula>NOT(ISERROR(SEARCH("▼",AB33)))</formula>
    </cfRule>
  </conditionalFormatting>
  <conditionalFormatting sqref="AB39:AB65">
    <cfRule type="containsText" dxfId="5599" priority="8779" operator="containsText" text="▲">
      <formula>NOT(ISERROR(SEARCH("▲",AB39)))</formula>
    </cfRule>
    <cfRule type="containsText" dxfId="5598" priority="8780" operator="containsText" text="▼">
      <formula>NOT(ISERROR(SEARCH("▼",AB39)))</formula>
    </cfRule>
    <cfRule type="containsText" dxfId="5597" priority="8781" operator="containsText" text="▲">
      <formula>NOT(ISERROR(SEARCH("▲",AB39)))</formula>
    </cfRule>
    <cfRule type="containsText" dxfId="5596" priority="8782" operator="containsText" text="▼">
      <formula>NOT(ISERROR(SEARCH("▼",AB39)))</formula>
    </cfRule>
    <cfRule type="containsText" dxfId="5595" priority="8783" operator="containsText" text="▲">
      <formula>NOT(ISERROR(SEARCH("▲",AB39)))</formula>
    </cfRule>
    <cfRule type="containsText" dxfId="5594" priority="8784" operator="containsText" text="▼">
      <formula>NOT(ISERROR(SEARCH("▼",AB39)))</formula>
    </cfRule>
    <cfRule type="containsText" dxfId="5593" priority="8785" operator="containsText" text="▲">
      <formula>NOT(ISERROR(SEARCH("▲",AB39)))</formula>
    </cfRule>
    <cfRule type="containsText" dxfId="5592" priority="8786" operator="containsText" text="▼">
      <formula>NOT(ISERROR(SEARCH("▼",AB39)))</formula>
    </cfRule>
    <cfRule type="containsText" dxfId="5591" priority="8787" operator="containsText" text="▲">
      <formula>NOT(ISERROR(SEARCH("▲",AB39)))</formula>
    </cfRule>
    <cfRule type="containsText" dxfId="5590" priority="8788" operator="containsText" text="▼">
      <formula>NOT(ISERROR(SEARCH("▼",AB39)))</formula>
    </cfRule>
    <cfRule type="containsText" dxfId="5589" priority="8789" operator="containsText" text="▲">
      <formula>NOT(ISERROR(SEARCH("▲",AB39)))</formula>
    </cfRule>
    <cfRule type="containsText" dxfId="5588" priority="8790" operator="containsText" text="▼">
      <formula>NOT(ISERROR(SEARCH("▼",AB39)))</formula>
    </cfRule>
    <cfRule type="containsText" dxfId="5587" priority="8791" operator="containsText" text="▲">
      <formula>NOT(ISERROR(SEARCH("▲",AB39)))</formula>
    </cfRule>
    <cfRule type="containsText" dxfId="5586" priority="8792" operator="containsText" text="▼">
      <formula>NOT(ISERROR(SEARCH("▼",AB39)))</formula>
    </cfRule>
    <cfRule type="containsText" dxfId="5585" priority="8793" operator="containsText" text="▲">
      <formula>NOT(ISERROR(SEARCH("▲",AB39)))</formula>
    </cfRule>
    <cfRule type="containsText" dxfId="5584" priority="8794" operator="containsText" text="▼">
      <formula>NOT(ISERROR(SEARCH("▼",AB39)))</formula>
    </cfRule>
    <cfRule type="containsText" dxfId="5583" priority="8795" operator="containsText" text="▲">
      <formula>NOT(ISERROR(SEARCH("▲",AB39)))</formula>
    </cfRule>
    <cfRule type="containsText" dxfId="5582" priority="8796" operator="containsText" text="▼">
      <formula>NOT(ISERROR(SEARCH("▼",AB39)))</formula>
    </cfRule>
    <cfRule type="containsText" dxfId="5581" priority="8797" operator="containsText" text="▲">
      <formula>NOT(ISERROR(SEARCH("▲",AB39)))</formula>
    </cfRule>
    <cfRule type="containsText" dxfId="5580" priority="8798" operator="containsText" text="▼">
      <formula>NOT(ISERROR(SEARCH("▼",AB39)))</formula>
    </cfRule>
    <cfRule type="containsText" dxfId="5579" priority="8799" operator="containsText" text="△">
      <formula>NOT(ISERROR(SEARCH("△",AB39)))</formula>
    </cfRule>
    <cfRule type="containsText" dxfId="5578" priority="8800" operator="containsText" text="▽">
      <formula>NOT(ISERROR(SEARCH("▽",AB39)))</formula>
    </cfRule>
    <cfRule type="containsText" dxfId="5577" priority="8754" operator="containsText" text="▼">
      <formula>NOT(ISERROR(SEARCH("▼",AB39)))</formula>
    </cfRule>
    <cfRule type="containsText" dxfId="5576" priority="8751" operator="containsText" text="▲">
      <formula>NOT(ISERROR(SEARCH("▲",AB39)))</formula>
    </cfRule>
    <cfRule type="containsText" dxfId="5575" priority="8752" operator="containsText" text="▼">
      <formula>NOT(ISERROR(SEARCH("▼",AB39)))</formula>
    </cfRule>
    <cfRule type="containsText" dxfId="5574" priority="8753" operator="containsText" text="▲">
      <formula>NOT(ISERROR(SEARCH("▲",AB39)))</formula>
    </cfRule>
    <cfRule type="containsText" dxfId="5573" priority="8755" operator="containsText" text="▲">
      <formula>NOT(ISERROR(SEARCH("▲",AB39)))</formula>
    </cfRule>
    <cfRule type="containsText" dxfId="5572" priority="8756" operator="containsText" text="▼">
      <formula>NOT(ISERROR(SEARCH("▼",AB39)))</formula>
    </cfRule>
    <cfRule type="containsText" dxfId="5571" priority="8757" operator="containsText" text="▲">
      <formula>NOT(ISERROR(SEARCH("▲",AB39)))</formula>
    </cfRule>
    <cfRule type="containsText" dxfId="5570" priority="8758" operator="containsText" text="▼">
      <formula>NOT(ISERROR(SEARCH("▼",AB39)))</formula>
    </cfRule>
    <cfRule type="containsText" dxfId="5569" priority="8759" operator="containsText" text="▲">
      <formula>NOT(ISERROR(SEARCH("▲",AB39)))</formula>
    </cfRule>
    <cfRule type="containsText" dxfId="5568" priority="8760" operator="containsText" text="▼">
      <formula>NOT(ISERROR(SEARCH("▼",AB39)))</formula>
    </cfRule>
    <cfRule type="containsText" dxfId="5567" priority="8761" operator="containsText" text="▲">
      <formula>NOT(ISERROR(SEARCH("▲",AB39)))</formula>
    </cfRule>
    <cfRule type="containsText" dxfId="5566" priority="8762" operator="containsText" text="▼">
      <formula>NOT(ISERROR(SEARCH("▼",AB39)))</formula>
    </cfRule>
    <cfRule type="containsText" dxfId="5565" priority="8763" operator="containsText" text="▲">
      <formula>NOT(ISERROR(SEARCH("▲",AB39)))</formula>
    </cfRule>
    <cfRule type="containsText" dxfId="5564" priority="8764" operator="containsText" text="▼">
      <formula>NOT(ISERROR(SEARCH("▼",AB39)))</formula>
    </cfRule>
    <cfRule type="containsText" dxfId="5563" priority="8765" operator="containsText" text="▲">
      <formula>NOT(ISERROR(SEARCH("▲",AB39)))</formula>
    </cfRule>
    <cfRule type="containsText" dxfId="5562" priority="8766" operator="containsText" text="▼">
      <formula>NOT(ISERROR(SEARCH("▼",AB39)))</formula>
    </cfRule>
    <cfRule type="containsText" dxfId="5561" priority="8767" operator="containsText" text="▲">
      <formula>NOT(ISERROR(SEARCH("▲",AB39)))</formula>
    </cfRule>
    <cfRule type="containsText" dxfId="5560" priority="8768" operator="containsText" text="▼">
      <formula>NOT(ISERROR(SEARCH("▼",AB39)))</formula>
    </cfRule>
    <cfRule type="containsText" dxfId="5559" priority="8769" operator="containsText" text="▲">
      <formula>NOT(ISERROR(SEARCH("▲",AB39)))</formula>
    </cfRule>
    <cfRule type="containsText" dxfId="5558" priority="8770" operator="containsText" text="▼">
      <formula>NOT(ISERROR(SEARCH("▼",AB39)))</formula>
    </cfRule>
    <cfRule type="containsText" dxfId="5557" priority="8771" operator="containsText" text="▲">
      <formula>NOT(ISERROR(SEARCH("▲",AB39)))</formula>
    </cfRule>
    <cfRule type="containsText" dxfId="5556" priority="8772" operator="containsText" text="▼">
      <formula>NOT(ISERROR(SEARCH("▼",AB39)))</formula>
    </cfRule>
    <cfRule type="containsText" dxfId="5555" priority="8773" operator="containsText" text="▲">
      <formula>NOT(ISERROR(SEARCH("▲",AB39)))</formula>
    </cfRule>
    <cfRule type="containsText" dxfId="5554" priority="8774" operator="containsText" text="▼">
      <formula>NOT(ISERROR(SEARCH("▼",AB39)))</formula>
    </cfRule>
    <cfRule type="containsText" dxfId="5553" priority="8775" operator="containsText" text="▲">
      <formula>NOT(ISERROR(SEARCH("▲",AB39)))</formula>
    </cfRule>
    <cfRule type="containsText" dxfId="5552" priority="8776" operator="containsText" text="▼">
      <formula>NOT(ISERROR(SEARCH("▼",AB39)))</formula>
    </cfRule>
    <cfRule type="containsText" dxfId="5551" priority="8777" operator="containsText" text="▲">
      <formula>NOT(ISERROR(SEARCH("▲",AB39)))</formula>
    </cfRule>
    <cfRule type="containsText" dxfId="5550" priority="8778" operator="containsText" text="▼">
      <formula>NOT(ISERROR(SEARCH("▼",AB39)))</formula>
    </cfRule>
  </conditionalFormatting>
  <conditionalFormatting sqref="AB40:AB65">
    <cfRule type="containsText" dxfId="5549" priority="8854" operator="containsText" text="▼">
      <formula>NOT(ISERROR(SEARCH("▼",AB40)))</formula>
    </cfRule>
    <cfRule type="containsText" dxfId="5548" priority="8853" operator="containsText" text="▲">
      <formula>NOT(ISERROR(SEARCH("▲",AB40)))</formula>
    </cfRule>
  </conditionalFormatting>
  <conditionalFormatting sqref="AB41:AB65">
    <cfRule type="containsText" dxfId="5547" priority="8813" operator="containsText" text="▲">
      <formula>NOT(ISERROR(SEARCH("▲",AB41)))</formula>
    </cfRule>
    <cfRule type="containsText" dxfId="5546" priority="8814" operator="containsText" text="▼">
      <formula>NOT(ISERROR(SEARCH("▼",AB41)))</formula>
    </cfRule>
  </conditionalFormatting>
  <conditionalFormatting sqref="AB42:AB65">
    <cfRule type="containsText" dxfId="5545" priority="8807" operator="containsText" text="▲">
      <formula>NOT(ISERROR(SEARCH("▲",AB42)))</formula>
    </cfRule>
    <cfRule type="containsText" dxfId="5544" priority="8808" operator="containsText" text="▼">
      <formula>NOT(ISERROR(SEARCH("▼",AB42)))</formula>
    </cfRule>
  </conditionalFormatting>
  <conditionalFormatting sqref="AB43:AB65">
    <cfRule type="containsText" dxfId="5543" priority="8804" operator="containsText" text="▼">
      <formula>NOT(ISERROR(SEARCH("▼",AB43)))</formula>
    </cfRule>
    <cfRule type="containsText" dxfId="5542" priority="8803" operator="containsText" text="▲">
      <formula>NOT(ISERROR(SEARCH("▲",AB43)))</formula>
    </cfRule>
  </conditionalFormatting>
  <conditionalFormatting sqref="AB44:AB65">
    <cfRule type="containsText" dxfId="5541" priority="8809" operator="containsText" text="▲">
      <formula>NOT(ISERROR(SEARCH("▲",AB44)))</formula>
    </cfRule>
    <cfRule type="containsText" dxfId="5540" priority="8810" operator="containsText" text="▼">
      <formula>NOT(ISERROR(SEARCH("▼",AB44)))</formula>
    </cfRule>
  </conditionalFormatting>
  <conditionalFormatting sqref="AB45">
    <cfRule type="containsText" dxfId="5539" priority="8836" operator="containsText" text="▼">
      <formula>NOT(ISERROR(SEARCH("▼",AB45)))</formula>
    </cfRule>
    <cfRule type="containsText" dxfId="5538" priority="8835" operator="containsText" text="▲">
      <formula>NOT(ISERROR(SEARCH("▲",AB45)))</formula>
    </cfRule>
  </conditionalFormatting>
  <conditionalFormatting sqref="AB46">
    <cfRule type="containsText" dxfId="5537" priority="8811" operator="containsText" text="▲">
      <formula>NOT(ISERROR(SEARCH("▲",AB46)))</formula>
    </cfRule>
    <cfRule type="containsText" dxfId="5536" priority="8812" operator="containsText" text="▼">
      <formula>NOT(ISERROR(SEARCH("▼",AB46)))</formula>
    </cfRule>
  </conditionalFormatting>
  <conditionalFormatting sqref="AB47">
    <cfRule type="containsText" dxfId="5535" priority="8806" operator="containsText" text="▼">
      <formula>NOT(ISERROR(SEARCH("▼",AB47)))</formula>
    </cfRule>
    <cfRule type="containsText" dxfId="5534" priority="8805" operator="containsText" text="▲">
      <formula>NOT(ISERROR(SEARCH("▲",AB47)))</formula>
    </cfRule>
  </conditionalFormatting>
  <conditionalFormatting sqref="AB48:AB65">
    <cfRule type="containsText" dxfId="5533" priority="8802" operator="containsText" text="▼">
      <formula>NOT(ISERROR(SEARCH("▼",AB48)))</formula>
    </cfRule>
    <cfRule type="containsText" dxfId="5532" priority="8801" operator="containsText" text="▲">
      <formula>NOT(ISERROR(SEARCH("▲",AB48)))</formula>
    </cfRule>
  </conditionalFormatting>
  <conditionalFormatting sqref="AB50:AB65">
    <cfRule type="containsText" dxfId="5531" priority="8651" operator="containsText" text="▲">
      <formula>NOT(ISERROR(SEARCH("▲",AB50)))</formula>
    </cfRule>
    <cfRule type="containsText" dxfId="5530" priority="8652" operator="containsText" text="▼">
      <formula>NOT(ISERROR(SEARCH("▼",AB50)))</formula>
    </cfRule>
  </conditionalFormatting>
  <conditionalFormatting sqref="AB51:AB53">
    <cfRule type="containsText" dxfId="5529" priority="8699" operator="containsText" text="▲">
      <formula>NOT(ISERROR(SEARCH("▲",AB51)))</formula>
    </cfRule>
    <cfRule type="containsText" dxfId="5528" priority="8700" operator="containsText" text="▼">
      <formula>NOT(ISERROR(SEARCH("▼",AB51)))</formula>
    </cfRule>
    <cfRule type="containsText" dxfId="5527" priority="8698" operator="containsText" text="▼">
      <formula>NOT(ISERROR(SEARCH("▼",AB51)))</formula>
    </cfRule>
    <cfRule type="containsText" dxfId="5526" priority="8697" operator="containsText" text="▲">
      <formula>NOT(ISERROR(SEARCH("▲",AB51)))</formula>
    </cfRule>
    <cfRule type="containsText" dxfId="5525" priority="8686" operator="containsText" text="▼">
      <formula>NOT(ISERROR(SEARCH("▼",AB51)))</formula>
    </cfRule>
    <cfRule type="containsText" dxfId="5524" priority="8696" operator="containsText" text="▼">
      <formula>NOT(ISERROR(SEARCH("▼",AB51)))</formula>
    </cfRule>
    <cfRule type="containsText" dxfId="5523" priority="8695" operator="containsText" text="▲">
      <formula>NOT(ISERROR(SEARCH("▲",AB51)))</formula>
    </cfRule>
    <cfRule type="containsText" dxfId="5522" priority="8694" operator="containsText" text="▼">
      <formula>NOT(ISERROR(SEARCH("▼",AB51)))</formula>
    </cfRule>
    <cfRule type="containsText" dxfId="5521" priority="8693" operator="containsText" text="▲">
      <formula>NOT(ISERROR(SEARCH("▲",AB51)))</formula>
    </cfRule>
    <cfRule type="containsText" dxfId="5520" priority="8665" operator="containsText" text="▲">
      <formula>NOT(ISERROR(SEARCH("▲",AB51)))</formula>
    </cfRule>
    <cfRule type="containsText" dxfId="5519" priority="8691" operator="containsText" text="▲">
      <formula>NOT(ISERROR(SEARCH("▲",AB51)))</formula>
    </cfRule>
    <cfRule type="containsText" dxfId="5518" priority="8690" operator="containsText" text="▼">
      <formula>NOT(ISERROR(SEARCH("▼",AB51)))</formula>
    </cfRule>
    <cfRule type="containsText" dxfId="5517" priority="8689" operator="containsText" text="▲">
      <formula>NOT(ISERROR(SEARCH("▲",AB51)))</formula>
    </cfRule>
    <cfRule type="containsText" dxfId="5516" priority="8688" operator="containsText" text="▼">
      <formula>NOT(ISERROR(SEARCH("▼",AB51)))</formula>
    </cfRule>
    <cfRule type="containsText" dxfId="5515" priority="8687" operator="containsText" text="▲">
      <formula>NOT(ISERROR(SEARCH("▲",AB51)))</formula>
    </cfRule>
    <cfRule type="containsText" dxfId="5514" priority="8685" operator="containsText" text="▲">
      <formula>NOT(ISERROR(SEARCH("▲",AB51)))</formula>
    </cfRule>
    <cfRule type="containsText" dxfId="5513" priority="8684" operator="containsText" text="▼">
      <formula>NOT(ISERROR(SEARCH("▼",AB51)))</formula>
    </cfRule>
    <cfRule type="containsText" dxfId="5512" priority="8683" operator="containsText" text="▲">
      <formula>NOT(ISERROR(SEARCH("▲",AB51)))</formula>
    </cfRule>
    <cfRule type="containsText" dxfId="5511" priority="8682" operator="containsText" text="▼">
      <formula>NOT(ISERROR(SEARCH("▼",AB51)))</formula>
    </cfRule>
    <cfRule type="containsText" dxfId="5510" priority="8681" operator="containsText" text="▲">
      <formula>NOT(ISERROR(SEARCH("▲",AB51)))</formula>
    </cfRule>
    <cfRule type="containsText" dxfId="5509" priority="8692" operator="containsText" text="▼">
      <formula>NOT(ISERROR(SEARCH("▼",AB51)))</formula>
    </cfRule>
    <cfRule type="containsText" dxfId="5508" priority="8680" operator="containsText" text="▼">
      <formula>NOT(ISERROR(SEARCH("▼",AB51)))</formula>
    </cfRule>
    <cfRule type="containsText" dxfId="5507" priority="8679" operator="containsText" text="▲">
      <formula>NOT(ISERROR(SEARCH("▲",AB51)))</formula>
    </cfRule>
    <cfRule type="containsText" dxfId="5506" priority="8678" operator="containsText" text="▼">
      <formula>NOT(ISERROR(SEARCH("▼",AB51)))</formula>
    </cfRule>
    <cfRule type="containsText" dxfId="5505" priority="8677" operator="containsText" text="▲">
      <formula>NOT(ISERROR(SEARCH("▲",AB51)))</formula>
    </cfRule>
    <cfRule type="containsText" dxfId="5504" priority="8676" operator="containsText" text="▼">
      <formula>NOT(ISERROR(SEARCH("▼",AB51)))</formula>
    </cfRule>
    <cfRule type="containsText" dxfId="5503" priority="8675" operator="containsText" text="▲">
      <formula>NOT(ISERROR(SEARCH("▲",AB51)))</formula>
    </cfRule>
    <cfRule type="containsText" dxfId="5502" priority="8674" operator="containsText" text="▼">
      <formula>NOT(ISERROR(SEARCH("▼",AB51)))</formula>
    </cfRule>
    <cfRule type="containsText" dxfId="5501" priority="8673" operator="containsText" text="▲">
      <formula>NOT(ISERROR(SEARCH("▲",AB51)))</formula>
    </cfRule>
    <cfRule type="containsText" dxfId="5500" priority="8672" operator="containsText" text="▼">
      <formula>NOT(ISERROR(SEARCH("▼",AB51)))</formula>
    </cfRule>
    <cfRule type="containsText" dxfId="5499" priority="8671" operator="containsText" text="▲">
      <formula>NOT(ISERROR(SEARCH("▲",AB51)))</formula>
    </cfRule>
    <cfRule type="containsText" dxfId="5498" priority="8670" operator="containsText" text="▼">
      <formula>NOT(ISERROR(SEARCH("▼",AB51)))</formula>
    </cfRule>
    <cfRule type="containsText" dxfId="5497" priority="8669" operator="containsText" text="▲">
      <formula>NOT(ISERROR(SEARCH("▲",AB51)))</formula>
    </cfRule>
    <cfRule type="containsText" dxfId="5496" priority="8701" operator="containsText" text="△">
      <formula>NOT(ISERROR(SEARCH("△",AB51)))</formula>
    </cfRule>
    <cfRule type="containsText" dxfId="5495" priority="8667" operator="containsText" text="▲">
      <formula>NOT(ISERROR(SEARCH("▲",AB51)))</formula>
    </cfRule>
    <cfRule type="containsText" dxfId="5494" priority="8666" operator="containsText" text="▼">
      <formula>NOT(ISERROR(SEARCH("▼",AB51)))</formula>
    </cfRule>
    <cfRule type="containsText" dxfId="5493" priority="8702" operator="containsText" text="▽">
      <formula>NOT(ISERROR(SEARCH("▽",AB51)))</formula>
    </cfRule>
    <cfRule type="containsText" dxfId="5492" priority="8664" operator="containsText" text="▼">
      <formula>NOT(ISERROR(SEARCH("▼",AB51)))</formula>
    </cfRule>
    <cfRule type="containsText" dxfId="5491" priority="8663" operator="containsText" text="▲">
      <formula>NOT(ISERROR(SEARCH("▲",AB51)))</formula>
    </cfRule>
    <cfRule type="containsText" dxfId="5490" priority="8662" operator="containsText" text="▼">
      <formula>NOT(ISERROR(SEARCH("▼",AB51)))</formula>
    </cfRule>
    <cfRule type="containsText" dxfId="5489" priority="8661" operator="containsText" text="▲">
      <formula>NOT(ISERROR(SEARCH("▲",AB51)))</formula>
    </cfRule>
    <cfRule type="containsText" dxfId="5488" priority="8668" operator="containsText" text="▼">
      <formula>NOT(ISERROR(SEARCH("▼",AB51)))</formula>
    </cfRule>
    <cfRule type="containsText" dxfId="5487" priority="8659" operator="containsText" text="▲">
      <formula>NOT(ISERROR(SEARCH("▲",AB51)))</formula>
    </cfRule>
    <cfRule type="containsText" dxfId="5486" priority="8658" operator="containsText" text="▼">
      <formula>NOT(ISERROR(SEARCH("▼",AB51)))</formula>
    </cfRule>
    <cfRule type="containsText" dxfId="5485" priority="8657" operator="containsText" text="▲">
      <formula>NOT(ISERROR(SEARCH("▲",AB51)))</formula>
    </cfRule>
    <cfRule type="containsText" dxfId="5484" priority="8656" operator="containsText" text="▼">
      <formula>NOT(ISERROR(SEARCH("▼",AB51)))</formula>
    </cfRule>
    <cfRule type="containsText" dxfId="5483" priority="8655" operator="containsText" text="▲">
      <formula>NOT(ISERROR(SEARCH("▲",AB51)))</formula>
    </cfRule>
    <cfRule type="containsText" dxfId="5482" priority="8654" operator="containsText" text="▼">
      <formula>NOT(ISERROR(SEARCH("▼",AB51)))</formula>
    </cfRule>
    <cfRule type="containsText" dxfId="5481" priority="8653" operator="containsText" text="▲">
      <formula>NOT(ISERROR(SEARCH("▲",AB51)))</formula>
    </cfRule>
    <cfRule type="containsText" dxfId="5480" priority="8660" operator="containsText" text="▼">
      <formula>NOT(ISERROR(SEARCH("▼",AB51)))</formula>
    </cfRule>
  </conditionalFormatting>
  <conditionalFormatting sqref="AB52">
    <cfRule type="containsText" dxfId="5479" priority="8706" operator="containsText" text="▼">
      <formula>NOT(ISERROR(SEARCH("▼",AB52)))</formula>
    </cfRule>
    <cfRule type="containsText" dxfId="5478" priority="8707" operator="containsText" text="▲">
      <formula>NOT(ISERROR(SEARCH("▲",AB52)))</formula>
    </cfRule>
    <cfRule type="containsText" dxfId="5477" priority="8708" operator="containsText" text="▼">
      <formula>NOT(ISERROR(SEARCH("▼",AB52)))</formula>
    </cfRule>
    <cfRule type="containsText" dxfId="5476" priority="8709" operator="containsText" text="▲">
      <formula>NOT(ISERROR(SEARCH("▲",AB52)))</formula>
    </cfRule>
    <cfRule type="containsText" dxfId="5475" priority="8710" operator="containsText" text="▼">
      <formula>NOT(ISERROR(SEARCH("▼",AB52)))</formula>
    </cfRule>
    <cfRule type="containsText" dxfId="5474" priority="8711" operator="containsText" text="▲">
      <formula>NOT(ISERROR(SEARCH("▲",AB52)))</formula>
    </cfRule>
    <cfRule type="containsText" dxfId="5473" priority="8712" operator="containsText" text="▼">
      <formula>NOT(ISERROR(SEARCH("▼",AB52)))</formula>
    </cfRule>
    <cfRule type="containsText" dxfId="5472" priority="8713" operator="containsText" text="▲">
      <formula>NOT(ISERROR(SEARCH("▲",AB52)))</formula>
    </cfRule>
    <cfRule type="containsText" dxfId="5471" priority="8714" operator="containsText" text="▼">
      <formula>NOT(ISERROR(SEARCH("▼",AB52)))</formula>
    </cfRule>
    <cfRule type="containsText" dxfId="5470" priority="8715" operator="containsText" text="▲">
      <formula>NOT(ISERROR(SEARCH("▲",AB52)))</formula>
    </cfRule>
    <cfRule type="containsText" dxfId="5469" priority="8716" operator="containsText" text="▼">
      <formula>NOT(ISERROR(SEARCH("▼",AB52)))</formula>
    </cfRule>
    <cfRule type="containsText" dxfId="5468" priority="8717" operator="containsText" text="▲">
      <formula>NOT(ISERROR(SEARCH("▲",AB52)))</formula>
    </cfRule>
    <cfRule type="containsText" dxfId="5467" priority="8718" operator="containsText" text="▼">
      <formula>NOT(ISERROR(SEARCH("▼",AB52)))</formula>
    </cfRule>
    <cfRule type="containsText" dxfId="5466" priority="8719" operator="containsText" text="▲">
      <formula>NOT(ISERROR(SEARCH("▲",AB52)))</formula>
    </cfRule>
    <cfRule type="containsText" dxfId="5465" priority="8720" operator="containsText" text="▼">
      <formula>NOT(ISERROR(SEARCH("▼",AB52)))</formula>
    </cfRule>
    <cfRule type="containsText" dxfId="5464" priority="8721" operator="containsText" text="▲">
      <formula>NOT(ISERROR(SEARCH("▲",AB52)))</formula>
    </cfRule>
    <cfRule type="containsText" dxfId="5463" priority="8730" operator="containsText" text="▼">
      <formula>NOT(ISERROR(SEARCH("▼",AB52)))</formula>
    </cfRule>
    <cfRule type="containsText" dxfId="5462" priority="8726" operator="containsText" text="▼">
      <formula>NOT(ISERROR(SEARCH("▼",AB52)))</formula>
    </cfRule>
    <cfRule type="containsText" dxfId="5461" priority="8731" operator="containsText" text="▲">
      <formula>NOT(ISERROR(SEARCH("▲",AB52)))</formula>
    </cfRule>
    <cfRule type="containsText" dxfId="5460" priority="8732" operator="containsText" text="▼">
      <formula>NOT(ISERROR(SEARCH("▼",AB52)))</formula>
    </cfRule>
    <cfRule type="containsText" dxfId="5459" priority="8733" operator="containsText" text="▲">
      <formula>NOT(ISERROR(SEARCH("▲",AB52)))</formula>
    </cfRule>
    <cfRule type="containsText" dxfId="5458" priority="8734" operator="containsText" text="▼">
      <formula>NOT(ISERROR(SEARCH("▼",AB52)))</formula>
    </cfRule>
    <cfRule type="containsText" dxfId="5457" priority="8735" operator="containsText" text="▲">
      <formula>NOT(ISERROR(SEARCH("▲",AB52)))</formula>
    </cfRule>
    <cfRule type="containsText" dxfId="5456" priority="8736" operator="containsText" text="▼">
      <formula>NOT(ISERROR(SEARCH("▼",AB52)))</formula>
    </cfRule>
    <cfRule type="containsText" dxfId="5455" priority="8737" operator="containsText" text="▲">
      <formula>NOT(ISERROR(SEARCH("▲",AB52)))</formula>
    </cfRule>
    <cfRule type="containsText" dxfId="5454" priority="8738" operator="containsText" text="▼">
      <formula>NOT(ISERROR(SEARCH("▼",AB52)))</formula>
    </cfRule>
    <cfRule type="containsText" dxfId="5453" priority="8739" operator="containsText" text="▲">
      <formula>NOT(ISERROR(SEARCH("▲",AB52)))</formula>
    </cfRule>
    <cfRule type="containsText" dxfId="5452" priority="8740" operator="containsText" text="▼">
      <formula>NOT(ISERROR(SEARCH("▼",AB52)))</formula>
    </cfRule>
    <cfRule type="containsText" dxfId="5451" priority="8741" operator="containsText" text="▲">
      <formula>NOT(ISERROR(SEARCH("▲",AB52)))</formula>
    </cfRule>
    <cfRule type="containsText" dxfId="5450" priority="8742" operator="containsText" text="▼">
      <formula>NOT(ISERROR(SEARCH("▼",AB52)))</formula>
    </cfRule>
    <cfRule type="containsText" dxfId="5449" priority="8743" operator="containsText" text="▲">
      <formula>NOT(ISERROR(SEARCH("▲",AB52)))</formula>
    </cfRule>
    <cfRule type="containsText" dxfId="5448" priority="8744" operator="containsText" text="▼">
      <formula>NOT(ISERROR(SEARCH("▼",AB52)))</formula>
    </cfRule>
    <cfRule type="containsText" dxfId="5447" priority="8745" operator="containsText" text="▲">
      <formula>NOT(ISERROR(SEARCH("▲",AB52)))</formula>
    </cfRule>
    <cfRule type="containsText" dxfId="5446" priority="8746" operator="containsText" text="▼">
      <formula>NOT(ISERROR(SEARCH("▼",AB52)))</formula>
    </cfRule>
    <cfRule type="containsText" dxfId="5445" priority="8747" operator="containsText" text="▲">
      <formula>NOT(ISERROR(SEARCH("▲",AB52)))</formula>
    </cfRule>
    <cfRule type="containsText" dxfId="5444" priority="8748" operator="containsText" text="▼">
      <formula>NOT(ISERROR(SEARCH("▼",AB52)))</formula>
    </cfRule>
    <cfRule type="containsText" dxfId="5443" priority="8749" operator="containsText" text="△">
      <formula>NOT(ISERROR(SEARCH("△",AB52)))</formula>
    </cfRule>
    <cfRule type="containsText" dxfId="5442" priority="8750" operator="containsText" text="▽">
      <formula>NOT(ISERROR(SEARCH("▽",AB52)))</formula>
    </cfRule>
    <cfRule type="containsText" dxfId="5441" priority="8725" operator="containsText" text="▲">
      <formula>NOT(ISERROR(SEARCH("▲",AB52)))</formula>
    </cfRule>
    <cfRule type="containsText" dxfId="5440" priority="8722" operator="containsText" text="▼">
      <formula>NOT(ISERROR(SEARCH("▼",AB52)))</formula>
    </cfRule>
    <cfRule type="containsText" dxfId="5439" priority="8727" operator="containsText" text="▲">
      <formula>NOT(ISERROR(SEARCH("▲",AB52)))</formula>
    </cfRule>
    <cfRule type="containsText" dxfId="5438" priority="8728" operator="containsText" text="▼">
      <formula>NOT(ISERROR(SEARCH("▼",AB52)))</formula>
    </cfRule>
    <cfRule type="containsText" dxfId="5437" priority="8729" operator="containsText" text="▲">
      <formula>NOT(ISERROR(SEARCH("▲",AB52)))</formula>
    </cfRule>
    <cfRule type="containsText" dxfId="5436" priority="8724" operator="containsText" text="▼">
      <formula>NOT(ISERROR(SEARCH("▼",AB52)))</formula>
    </cfRule>
    <cfRule type="containsText" dxfId="5435" priority="8723" operator="containsText" text="▲">
      <formula>NOT(ISERROR(SEARCH("▲",AB52)))</formula>
    </cfRule>
    <cfRule type="containsText" dxfId="5434" priority="8703" operator="containsText" text="▲">
      <formula>NOT(ISERROR(SEARCH("▲",AB52)))</formula>
    </cfRule>
    <cfRule type="containsText" dxfId="5433" priority="8704" operator="containsText" text="▼">
      <formula>NOT(ISERROR(SEARCH("▼",AB52)))</formula>
    </cfRule>
    <cfRule type="containsText" dxfId="5432" priority="8705" operator="containsText" text="▲">
      <formula>NOT(ISERROR(SEARCH("▲",AB52)))</formula>
    </cfRule>
  </conditionalFormatting>
  <conditionalFormatting sqref="AB53:AB65">
    <cfRule type="containsText" dxfId="5431" priority="8646" operator="containsText" text="▽">
      <formula>NOT(ISERROR(SEARCH("▽",AB53)))</formula>
    </cfRule>
    <cfRule type="containsText" dxfId="5430" priority="8628" operator="containsText" text="▼">
      <formula>NOT(ISERROR(SEARCH("▼",AB53)))</formula>
    </cfRule>
    <cfRule type="containsText" dxfId="5429" priority="8627" operator="containsText" text="▲">
      <formula>NOT(ISERROR(SEARCH("▲",AB53)))</formula>
    </cfRule>
    <cfRule type="containsText" dxfId="5428" priority="8626" operator="containsText" text="▼">
      <formula>NOT(ISERROR(SEARCH("▼",AB53)))</formula>
    </cfRule>
    <cfRule type="containsText" dxfId="5427" priority="8635" operator="containsText" text="▲">
      <formula>NOT(ISERROR(SEARCH("▲",AB53)))</formula>
    </cfRule>
    <cfRule type="containsText" dxfId="5426" priority="8624" operator="containsText" text="▼">
      <formula>NOT(ISERROR(SEARCH("▼",AB53)))</formula>
    </cfRule>
    <cfRule type="containsText" dxfId="5425" priority="8623" operator="containsText" text="▲">
      <formula>NOT(ISERROR(SEARCH("▲",AB53)))</formula>
    </cfRule>
    <cfRule type="containsText" dxfId="5424" priority="8622" operator="containsText" text="▼">
      <formula>NOT(ISERROR(SEARCH("▼",AB53)))</formula>
    </cfRule>
    <cfRule type="containsText" dxfId="5423" priority="8621" operator="containsText" text="▲">
      <formula>NOT(ISERROR(SEARCH("▲",AB53)))</formula>
    </cfRule>
    <cfRule type="containsText" dxfId="5422" priority="8620" operator="containsText" text="▼">
      <formula>NOT(ISERROR(SEARCH("▼",AB53)))</formula>
    </cfRule>
    <cfRule type="containsText" dxfId="5421" priority="8619" operator="containsText" text="▲">
      <formula>NOT(ISERROR(SEARCH("▲",AB53)))</formula>
    </cfRule>
    <cfRule type="containsText" dxfId="5420" priority="8618" operator="containsText" text="▼">
      <formula>NOT(ISERROR(SEARCH("▼",AB53)))</formula>
    </cfRule>
    <cfRule type="containsText" dxfId="5419" priority="8617" operator="containsText" text="▲">
      <formula>NOT(ISERROR(SEARCH("▲",AB53)))</formula>
    </cfRule>
    <cfRule type="containsText" dxfId="5418" priority="8625" operator="containsText" text="▲">
      <formula>NOT(ISERROR(SEARCH("▲",AB53)))</formula>
    </cfRule>
    <cfRule type="containsText" dxfId="5417" priority="8616" operator="containsText" text="▼">
      <formula>NOT(ISERROR(SEARCH("▼",AB53)))</formula>
    </cfRule>
    <cfRule type="containsText" dxfId="5416" priority="8615" operator="containsText" text="▲">
      <formula>NOT(ISERROR(SEARCH("▲",AB53)))</formula>
    </cfRule>
    <cfRule type="containsText" dxfId="5415" priority="8614" operator="containsText" text="▼">
      <formula>NOT(ISERROR(SEARCH("▼",AB53)))</formula>
    </cfRule>
    <cfRule type="containsText" dxfId="5414" priority="8613" operator="containsText" text="▲">
      <formula>NOT(ISERROR(SEARCH("▲",AB53)))</formula>
    </cfRule>
    <cfRule type="containsText" dxfId="5413" priority="8612" operator="containsText" text="▼">
      <formula>NOT(ISERROR(SEARCH("▼",AB53)))</formula>
    </cfRule>
    <cfRule type="containsText" dxfId="5412" priority="8611" operator="containsText" text="▲">
      <formula>NOT(ISERROR(SEARCH("▲",AB53)))</formula>
    </cfRule>
    <cfRule type="containsText" dxfId="5411" priority="8610" operator="containsText" text="▼">
      <formula>NOT(ISERROR(SEARCH("▼",AB53)))</formula>
    </cfRule>
    <cfRule type="containsText" dxfId="5410" priority="8609" operator="containsText" text="▲">
      <formula>NOT(ISERROR(SEARCH("▲",AB53)))</formula>
    </cfRule>
    <cfRule type="containsText" dxfId="5409" priority="8608" operator="containsText" text="▼">
      <formula>NOT(ISERROR(SEARCH("▼",AB53)))</formula>
    </cfRule>
    <cfRule type="containsText" dxfId="5408" priority="8607" operator="containsText" text="▲">
      <formula>NOT(ISERROR(SEARCH("▲",AB53)))</formula>
    </cfRule>
    <cfRule type="containsText" dxfId="5407" priority="8606" operator="containsText" text="▼">
      <formula>NOT(ISERROR(SEARCH("▼",AB53)))</formula>
    </cfRule>
    <cfRule type="containsText" dxfId="5406" priority="8605" operator="containsText" text="▲">
      <formula>NOT(ISERROR(SEARCH("▲",AB53)))</formula>
    </cfRule>
    <cfRule type="containsText" dxfId="5405" priority="8604" operator="containsText" text="▼">
      <formula>NOT(ISERROR(SEARCH("▼",AB53)))</formula>
    </cfRule>
    <cfRule type="containsText" dxfId="5404" priority="8603" operator="containsText" text="▲">
      <formula>NOT(ISERROR(SEARCH("▲",AB53)))</formula>
    </cfRule>
    <cfRule type="containsText" dxfId="5403" priority="8602" operator="containsText" text="▼">
      <formula>NOT(ISERROR(SEARCH("▼",AB53)))</formula>
    </cfRule>
    <cfRule type="containsText" dxfId="5402" priority="8601" operator="containsText" text="▲">
      <formula>NOT(ISERROR(SEARCH("▲",AB53)))</formula>
    </cfRule>
    <cfRule type="containsText" dxfId="5401" priority="8600" operator="containsText" text="▼">
      <formula>NOT(ISERROR(SEARCH("▼",AB53)))</formula>
    </cfRule>
    <cfRule type="containsText" dxfId="5400" priority="8599" operator="containsText" text="▲">
      <formula>NOT(ISERROR(SEARCH("▲",AB53)))</formula>
    </cfRule>
    <cfRule type="containsText" dxfId="5399" priority="8598" operator="containsText" text="▼">
      <formula>NOT(ISERROR(SEARCH("▼",AB53)))</formula>
    </cfRule>
    <cfRule type="containsText" dxfId="5398" priority="8597" operator="containsText" text="▲">
      <formula>NOT(ISERROR(SEARCH("▲",AB53)))</formula>
    </cfRule>
    <cfRule type="containsText" dxfId="5397" priority="8645" operator="containsText" text="△">
      <formula>NOT(ISERROR(SEARCH("△",AB53)))</formula>
    </cfRule>
    <cfRule type="containsText" dxfId="5396" priority="8644" operator="containsText" text="▼">
      <formula>NOT(ISERROR(SEARCH("▼",AB53)))</formula>
    </cfRule>
    <cfRule type="containsText" dxfId="5395" priority="8642" operator="containsText" text="▼">
      <formula>NOT(ISERROR(SEARCH("▼",AB53)))</formula>
    </cfRule>
    <cfRule type="containsText" dxfId="5394" priority="8641" operator="containsText" text="▲">
      <formula>NOT(ISERROR(SEARCH("▲",AB53)))</formula>
    </cfRule>
    <cfRule type="containsText" dxfId="5393" priority="8640" operator="containsText" text="▼">
      <formula>NOT(ISERROR(SEARCH("▼",AB53)))</formula>
    </cfRule>
    <cfRule type="containsText" dxfId="5392" priority="8639" operator="containsText" text="▲">
      <formula>NOT(ISERROR(SEARCH("▲",AB53)))</formula>
    </cfRule>
    <cfRule type="containsText" dxfId="5391" priority="8638" operator="containsText" text="▼">
      <formula>NOT(ISERROR(SEARCH("▼",AB53)))</formula>
    </cfRule>
    <cfRule type="containsText" dxfId="5390" priority="8637" operator="containsText" text="▲">
      <formula>NOT(ISERROR(SEARCH("▲",AB53)))</formula>
    </cfRule>
    <cfRule type="containsText" dxfId="5389" priority="8636" operator="containsText" text="▼">
      <formula>NOT(ISERROR(SEARCH("▼",AB53)))</formula>
    </cfRule>
    <cfRule type="containsText" dxfId="5388" priority="8643" operator="containsText" text="▲">
      <formula>NOT(ISERROR(SEARCH("▲",AB53)))</formula>
    </cfRule>
    <cfRule type="containsText" dxfId="5387" priority="8634" operator="containsText" text="▼">
      <formula>NOT(ISERROR(SEARCH("▼",AB53)))</formula>
    </cfRule>
    <cfRule type="containsText" dxfId="5386" priority="8633" operator="containsText" text="▲">
      <formula>NOT(ISERROR(SEARCH("▲",AB53)))</formula>
    </cfRule>
    <cfRule type="containsText" dxfId="5385" priority="8632" operator="containsText" text="▼">
      <formula>NOT(ISERROR(SEARCH("▼",AB53)))</formula>
    </cfRule>
    <cfRule type="containsText" dxfId="5384" priority="8631" operator="containsText" text="▲">
      <formula>NOT(ISERROR(SEARCH("▲",AB53)))</formula>
    </cfRule>
    <cfRule type="containsText" dxfId="5383" priority="8630" operator="containsText" text="▼">
      <formula>NOT(ISERROR(SEARCH("▼",AB53)))</formula>
    </cfRule>
    <cfRule type="containsText" dxfId="5382" priority="8629" operator="containsText" text="▲">
      <formula>NOT(ISERROR(SEARCH("▲",AB53)))</formula>
    </cfRule>
  </conditionalFormatting>
  <conditionalFormatting sqref="AB54">
    <cfRule type="containsText" dxfId="5381" priority="8649" operator="containsText" text="▲">
      <formula>NOT(ISERROR(SEARCH("▲",AB54)))</formula>
    </cfRule>
    <cfRule type="containsText" dxfId="5380" priority="8650" operator="containsText" text="▼">
      <formula>NOT(ISERROR(SEARCH("▼",AB54)))</formula>
    </cfRule>
  </conditionalFormatting>
  <conditionalFormatting sqref="AB56">
    <cfRule type="containsText" dxfId="5379" priority="8647" operator="containsText" text="▲">
      <formula>NOT(ISERROR(SEARCH("▲",AB56)))</formula>
    </cfRule>
    <cfRule type="containsText" dxfId="5378" priority="8648" operator="containsText" text="▼">
      <formula>NOT(ISERROR(SEARCH("▼",AB56)))</formula>
    </cfRule>
  </conditionalFormatting>
  <conditionalFormatting sqref="AB57:AB65">
    <cfRule type="containsText" dxfId="5377" priority="8593" operator="containsText" text="▲">
      <formula>NOT(ISERROR(SEARCH("▲",AB57)))</formula>
    </cfRule>
    <cfRule type="containsText" dxfId="5376" priority="8594" operator="containsText" text="▼">
      <formula>NOT(ISERROR(SEARCH("▼",AB57)))</formula>
    </cfRule>
  </conditionalFormatting>
  <conditionalFormatting sqref="AB58:AB65">
    <cfRule type="containsText" dxfId="5375" priority="8550" operator="containsText" text="▼">
      <formula>NOT(ISERROR(SEARCH("▼",AB58)))</formula>
    </cfRule>
    <cfRule type="containsText" dxfId="5374" priority="8551" operator="containsText" text="▲">
      <formula>NOT(ISERROR(SEARCH("▲",AB58)))</formula>
    </cfRule>
    <cfRule type="containsText" dxfId="5373" priority="8552" operator="containsText" text="▼">
      <formula>NOT(ISERROR(SEARCH("▼",AB58)))</formula>
    </cfRule>
    <cfRule type="containsText" dxfId="5372" priority="8553" operator="containsText" text="▲">
      <formula>NOT(ISERROR(SEARCH("▲",AB58)))</formula>
    </cfRule>
    <cfRule type="containsText" dxfId="5371" priority="8554" operator="containsText" text="▼">
      <formula>NOT(ISERROR(SEARCH("▼",AB58)))</formula>
    </cfRule>
    <cfRule type="containsText" dxfId="5370" priority="8555" operator="containsText" text="▲">
      <formula>NOT(ISERROR(SEARCH("▲",AB58)))</formula>
    </cfRule>
    <cfRule type="containsText" dxfId="5369" priority="8556" operator="containsText" text="▼">
      <formula>NOT(ISERROR(SEARCH("▼",AB58)))</formula>
    </cfRule>
    <cfRule type="containsText" dxfId="5368" priority="8558" operator="containsText" text="▼">
      <formula>NOT(ISERROR(SEARCH("▼",AB58)))</formula>
    </cfRule>
    <cfRule type="containsText" dxfId="5367" priority="8559" operator="containsText" text="▲">
      <formula>NOT(ISERROR(SEARCH("▲",AB58)))</formula>
    </cfRule>
    <cfRule type="containsText" dxfId="5366" priority="8560" operator="containsText" text="▼">
      <formula>NOT(ISERROR(SEARCH("▼",AB58)))</formula>
    </cfRule>
    <cfRule type="containsText" dxfId="5365" priority="8561" operator="containsText" text="▲">
      <formula>NOT(ISERROR(SEARCH("▲",AB58)))</formula>
    </cfRule>
    <cfRule type="containsText" dxfId="5364" priority="8563" operator="containsText" text="▲">
      <formula>NOT(ISERROR(SEARCH("▲",AB58)))</formula>
    </cfRule>
    <cfRule type="containsText" dxfId="5363" priority="8564" operator="containsText" text="▼">
      <formula>NOT(ISERROR(SEARCH("▼",AB58)))</formula>
    </cfRule>
    <cfRule type="containsText" dxfId="5362" priority="8565" operator="containsText" text="▲">
      <formula>NOT(ISERROR(SEARCH("▲",AB58)))</formula>
    </cfRule>
    <cfRule type="containsText" dxfId="5361" priority="8547" operator="containsText" text="▲">
      <formula>NOT(ISERROR(SEARCH("▲",AB58)))</formula>
    </cfRule>
    <cfRule type="containsText" dxfId="5360" priority="8586" operator="containsText" text="▼">
      <formula>NOT(ISERROR(SEARCH("▼",AB58)))</formula>
    </cfRule>
    <cfRule type="containsText" dxfId="5359" priority="8570" operator="containsText" text="▼">
      <formula>NOT(ISERROR(SEARCH("▼",AB58)))</formula>
    </cfRule>
    <cfRule type="containsText" dxfId="5358" priority="8576" operator="containsText" text="▼">
      <formula>NOT(ISERROR(SEARCH("▼",AB58)))</formula>
    </cfRule>
    <cfRule type="containsText" dxfId="5357" priority="8575" operator="containsText" text="▲">
      <formula>NOT(ISERROR(SEARCH("▲",AB58)))</formula>
    </cfRule>
    <cfRule type="containsText" dxfId="5356" priority="8573" operator="containsText" text="▲">
      <formula>NOT(ISERROR(SEARCH("▲",AB58)))</formula>
    </cfRule>
    <cfRule type="containsText" dxfId="5355" priority="8571" operator="containsText" text="▲">
      <formula>NOT(ISERROR(SEARCH("▲",AB58)))</formula>
    </cfRule>
    <cfRule type="containsText" dxfId="5354" priority="8562" operator="containsText" text="▼">
      <formula>NOT(ISERROR(SEARCH("▼",AB58)))</formula>
    </cfRule>
    <cfRule type="containsText" dxfId="5353" priority="8557" operator="containsText" text="▲">
      <formula>NOT(ISERROR(SEARCH("▲",AB58)))</formula>
    </cfRule>
    <cfRule type="containsText" dxfId="5352" priority="8548" operator="containsText" text="▼">
      <formula>NOT(ISERROR(SEARCH("▼",AB58)))</formula>
    </cfRule>
    <cfRule type="containsText" dxfId="5351" priority="8572" operator="containsText" text="▼">
      <formula>NOT(ISERROR(SEARCH("▼",AB58)))</formula>
    </cfRule>
    <cfRule type="containsText" dxfId="5350" priority="8569" operator="containsText" text="▲">
      <formula>NOT(ISERROR(SEARCH("▲",AB58)))</formula>
    </cfRule>
    <cfRule type="containsText" dxfId="5349" priority="8568" operator="containsText" text="▼">
      <formula>NOT(ISERROR(SEARCH("▼",AB58)))</formula>
    </cfRule>
    <cfRule type="containsText" dxfId="5348" priority="8567" operator="containsText" text="▲">
      <formula>NOT(ISERROR(SEARCH("▲",AB58)))</formula>
    </cfRule>
    <cfRule type="containsText" dxfId="5347" priority="8566" operator="containsText" text="▼">
      <formula>NOT(ISERROR(SEARCH("▼",AB58)))</formula>
    </cfRule>
    <cfRule type="containsText" dxfId="5346" priority="8574" operator="containsText" text="▼">
      <formula>NOT(ISERROR(SEARCH("▼",AB58)))</formula>
    </cfRule>
    <cfRule type="containsText" dxfId="5345" priority="8592" operator="containsText" text="▼">
      <formula>NOT(ISERROR(SEARCH("▼",AB58)))</formula>
    </cfRule>
    <cfRule type="containsText" dxfId="5344" priority="8591" operator="containsText" text="▲">
      <formula>NOT(ISERROR(SEARCH("▲",AB58)))</formula>
    </cfRule>
    <cfRule type="containsText" dxfId="5343" priority="8590" operator="containsText" text="▼">
      <formula>NOT(ISERROR(SEARCH("▼",AB58)))</formula>
    </cfRule>
    <cfRule type="containsText" dxfId="5342" priority="8589" operator="containsText" text="▲">
      <formula>NOT(ISERROR(SEARCH("▲",AB58)))</formula>
    </cfRule>
    <cfRule type="containsText" dxfId="5341" priority="8588" operator="containsText" text="▼">
      <formula>NOT(ISERROR(SEARCH("▼",AB58)))</formula>
    </cfRule>
    <cfRule type="containsText" dxfId="5340" priority="8587" operator="containsText" text="▲">
      <formula>NOT(ISERROR(SEARCH("▲",AB58)))</formula>
    </cfRule>
    <cfRule type="containsText" dxfId="5339" priority="8549" operator="containsText" text="▲">
      <formula>NOT(ISERROR(SEARCH("▲",AB58)))</formula>
    </cfRule>
    <cfRule type="containsText" dxfId="5338" priority="8585" operator="containsText" text="▲">
      <formula>NOT(ISERROR(SEARCH("▲",AB58)))</formula>
    </cfRule>
    <cfRule type="containsText" dxfId="5337" priority="8584" operator="containsText" text="▼">
      <formula>NOT(ISERROR(SEARCH("▼",AB58)))</formula>
    </cfRule>
    <cfRule type="containsText" dxfId="5336" priority="8583" operator="containsText" text="▲">
      <formula>NOT(ISERROR(SEARCH("▲",AB58)))</formula>
    </cfRule>
    <cfRule type="containsText" dxfId="5335" priority="8582" operator="containsText" text="▼">
      <formula>NOT(ISERROR(SEARCH("▼",AB58)))</formula>
    </cfRule>
    <cfRule type="containsText" dxfId="5334" priority="8581" operator="containsText" text="▲">
      <formula>NOT(ISERROR(SEARCH("▲",AB58)))</formula>
    </cfRule>
    <cfRule type="containsText" dxfId="5333" priority="8580" operator="containsText" text="▼">
      <formula>NOT(ISERROR(SEARCH("▼",AB58)))</formula>
    </cfRule>
    <cfRule type="containsText" dxfId="5332" priority="8579" operator="containsText" text="▲">
      <formula>NOT(ISERROR(SEARCH("▲",AB58)))</formula>
    </cfRule>
    <cfRule type="containsText" dxfId="5331" priority="8578" operator="containsText" text="▼">
      <formula>NOT(ISERROR(SEARCH("▼",AB58)))</formula>
    </cfRule>
    <cfRule type="containsText" dxfId="5330" priority="8577" operator="containsText" text="▲">
      <formula>NOT(ISERROR(SEARCH("▲",AB58)))</formula>
    </cfRule>
    <cfRule type="containsText" dxfId="5329" priority="8596" operator="containsText" text="▽">
      <formula>NOT(ISERROR(SEARCH("▽",AB58)))</formula>
    </cfRule>
    <cfRule type="containsText" dxfId="5328" priority="8595" operator="containsText" text="△">
      <formula>NOT(ISERROR(SEARCH("△",AB58)))</formula>
    </cfRule>
  </conditionalFormatting>
  <conditionalFormatting sqref="AB59:AB65">
    <cfRule type="containsText" dxfId="5327" priority="8546" operator="containsText" text="▼">
      <formula>NOT(ISERROR(SEARCH("▼",AB59)))</formula>
    </cfRule>
    <cfRule type="containsText" dxfId="5326" priority="8545" operator="containsText" text="▲">
      <formula>NOT(ISERROR(SEARCH("▲",AB59)))</formula>
    </cfRule>
  </conditionalFormatting>
  <conditionalFormatting sqref="AB60:AB65 AB68:AB89">
    <cfRule type="containsText" dxfId="5325" priority="8339" operator="containsText" text="▲">
      <formula>NOT(ISERROR(SEARCH("▲",AB60)))</formula>
    </cfRule>
    <cfRule type="containsText" dxfId="5324" priority="8338" operator="containsText" text="▼">
      <formula>NOT(ISERROR(SEARCH("▼",AB60)))</formula>
    </cfRule>
    <cfRule type="containsText" dxfId="5323" priority="8337" operator="containsText" text="▲">
      <formula>NOT(ISERROR(SEARCH("▲",AB60)))</formula>
    </cfRule>
    <cfRule type="containsText" dxfId="5322" priority="8336" operator="containsText" text="▼">
      <formula>NOT(ISERROR(SEARCH("▼",AB60)))</formula>
    </cfRule>
    <cfRule type="containsText" dxfId="5321" priority="8335" operator="containsText" text="▲">
      <formula>NOT(ISERROR(SEARCH("▲",AB60)))</formula>
    </cfRule>
    <cfRule type="containsText" dxfId="5320" priority="8334" operator="containsText" text="▼">
      <formula>NOT(ISERROR(SEARCH("▼",AB60)))</formula>
    </cfRule>
    <cfRule type="containsText" dxfId="5319" priority="8333" operator="containsText" text="▲">
      <formula>NOT(ISERROR(SEARCH("▲",AB60)))</formula>
    </cfRule>
    <cfRule type="containsText" dxfId="5318" priority="8332" operator="containsText" text="▼">
      <formula>NOT(ISERROR(SEARCH("▼",AB60)))</formula>
    </cfRule>
    <cfRule type="containsText" dxfId="5317" priority="8331" operator="containsText" text="▲">
      <formula>NOT(ISERROR(SEARCH("▲",AB60)))</formula>
    </cfRule>
    <cfRule type="containsText" dxfId="5316" priority="8330" operator="containsText" text="▼">
      <formula>NOT(ISERROR(SEARCH("▼",AB60)))</formula>
    </cfRule>
    <cfRule type="containsText" dxfId="5315" priority="8329" operator="containsText" text="▲">
      <formula>NOT(ISERROR(SEARCH("▲",AB60)))</formula>
    </cfRule>
    <cfRule type="containsText" dxfId="5314" priority="8328" operator="containsText" text="▼">
      <formula>NOT(ISERROR(SEARCH("▼",AB60)))</formula>
    </cfRule>
    <cfRule type="containsText" dxfId="5313" priority="8327" operator="containsText" text="▲">
      <formula>NOT(ISERROR(SEARCH("▲",AB60)))</formula>
    </cfRule>
    <cfRule type="containsText" dxfId="5312" priority="8326" operator="containsText" text="▼">
      <formula>NOT(ISERROR(SEARCH("▼",AB60)))</formula>
    </cfRule>
    <cfRule type="containsText" dxfId="5311" priority="8325" operator="containsText" text="▲">
      <formula>NOT(ISERROR(SEARCH("▲",AB60)))</formula>
    </cfRule>
    <cfRule type="containsText" dxfId="5310" priority="8324" operator="containsText" text="▼">
      <formula>NOT(ISERROR(SEARCH("▼",AB60)))</formula>
    </cfRule>
    <cfRule type="containsText" dxfId="5309" priority="8323" operator="containsText" text="▲">
      <formula>NOT(ISERROR(SEARCH("▲",AB60)))</formula>
    </cfRule>
    <cfRule type="containsText" dxfId="5308" priority="8322" operator="containsText" text="▼">
      <formula>NOT(ISERROR(SEARCH("▼",AB60)))</formula>
    </cfRule>
    <cfRule type="containsText" dxfId="5307" priority="8321" operator="containsText" text="▲">
      <formula>NOT(ISERROR(SEARCH("▲",AB60)))</formula>
    </cfRule>
    <cfRule type="containsText" dxfId="5306" priority="8320" operator="containsText" text="▼">
      <formula>NOT(ISERROR(SEARCH("▼",AB60)))</formula>
    </cfRule>
    <cfRule type="containsText" dxfId="5305" priority="8319" operator="containsText" text="▲">
      <formula>NOT(ISERROR(SEARCH("▲",AB60)))</formula>
    </cfRule>
    <cfRule type="containsText" dxfId="5304" priority="8318" operator="containsText" text="▼">
      <formula>NOT(ISERROR(SEARCH("▼",AB60)))</formula>
    </cfRule>
    <cfRule type="containsText" dxfId="5303" priority="8317" operator="containsText" text="▲">
      <formula>NOT(ISERROR(SEARCH("▲",AB60)))</formula>
    </cfRule>
    <cfRule type="containsText" dxfId="5302" priority="8316" operator="containsText" text="▼">
      <formula>NOT(ISERROR(SEARCH("▼",AB60)))</formula>
    </cfRule>
    <cfRule type="containsText" dxfId="5301" priority="8315" operator="containsText" text="▲">
      <formula>NOT(ISERROR(SEARCH("▲",AB60)))</formula>
    </cfRule>
    <cfRule type="containsText" dxfId="5300" priority="8314" operator="containsText" text="▼">
      <formula>NOT(ISERROR(SEARCH("▼",AB60)))</formula>
    </cfRule>
    <cfRule type="containsText" dxfId="5299" priority="8313" operator="containsText" text="▲">
      <formula>NOT(ISERROR(SEARCH("▲",AB60)))</formula>
    </cfRule>
    <cfRule type="containsText" dxfId="5298" priority="8312" operator="containsText" text="▽">
      <formula>NOT(ISERROR(SEARCH("▽",AB60)))</formula>
    </cfRule>
    <cfRule type="containsText" dxfId="5297" priority="8311" operator="containsText" text="△">
      <formula>NOT(ISERROR(SEARCH("△",AB60)))</formula>
    </cfRule>
    <cfRule type="containsText" dxfId="5296" priority="8310" operator="containsText" text="▼">
      <formula>NOT(ISERROR(SEARCH("▼",AB60)))</formula>
    </cfRule>
    <cfRule type="containsText" dxfId="5295" priority="8309" operator="containsText" text="▲">
      <formula>NOT(ISERROR(SEARCH("▲",AB60)))</formula>
    </cfRule>
    <cfRule type="containsText" dxfId="5294" priority="8308" operator="containsText" text="▼">
      <formula>NOT(ISERROR(SEARCH("▼",AB60)))</formula>
    </cfRule>
    <cfRule type="containsText" dxfId="5293" priority="8307" operator="containsText" text="▲">
      <formula>NOT(ISERROR(SEARCH("▲",AB60)))</formula>
    </cfRule>
    <cfRule type="containsText" dxfId="5292" priority="8306" operator="containsText" text="▼">
      <formula>NOT(ISERROR(SEARCH("▼",AB60)))</formula>
    </cfRule>
    <cfRule type="containsText" dxfId="5291" priority="8305" operator="containsText" text="▲">
      <formula>NOT(ISERROR(SEARCH("▲",AB60)))</formula>
    </cfRule>
    <cfRule type="containsText" dxfId="5290" priority="8304" operator="containsText" text="▼">
      <formula>NOT(ISERROR(SEARCH("▼",AB60)))</formula>
    </cfRule>
    <cfRule type="containsText" dxfId="5289" priority="8303" operator="containsText" text="▲">
      <formula>NOT(ISERROR(SEARCH("▲",AB60)))</formula>
    </cfRule>
    <cfRule type="containsText" dxfId="5288" priority="8302" operator="containsText" text="▼">
      <formula>NOT(ISERROR(SEARCH("▼",AB60)))</formula>
    </cfRule>
    <cfRule type="containsText" dxfId="5287" priority="8301" operator="containsText" text="▲">
      <formula>NOT(ISERROR(SEARCH("▲",AB60)))</formula>
    </cfRule>
    <cfRule type="containsText" dxfId="5286" priority="8300" operator="containsText" text="▼">
      <formula>NOT(ISERROR(SEARCH("▼",AB60)))</formula>
    </cfRule>
    <cfRule type="containsText" dxfId="5285" priority="8299" operator="containsText" text="▲">
      <formula>NOT(ISERROR(SEARCH("▲",AB60)))</formula>
    </cfRule>
    <cfRule type="containsText" dxfId="5284" priority="8298" operator="containsText" text="▼">
      <formula>NOT(ISERROR(SEARCH("▼",AB60)))</formula>
    </cfRule>
    <cfRule type="containsText" dxfId="5283" priority="8297" operator="containsText" text="▲">
      <formula>NOT(ISERROR(SEARCH("▲",AB60)))</formula>
    </cfRule>
    <cfRule type="containsText" dxfId="5282" priority="8296" operator="containsText" text="▼">
      <formula>NOT(ISERROR(SEARCH("▼",AB60)))</formula>
    </cfRule>
    <cfRule type="containsText" dxfId="5281" priority="8295" operator="containsText" text="▲">
      <formula>NOT(ISERROR(SEARCH("▲",AB60)))</formula>
    </cfRule>
    <cfRule type="containsText" dxfId="5280" priority="8294" operator="containsText" text="▼">
      <formula>NOT(ISERROR(SEARCH("▼",AB60)))</formula>
    </cfRule>
    <cfRule type="containsText" dxfId="5279" priority="8293" operator="containsText" text="▲">
      <formula>NOT(ISERROR(SEARCH("▲",AB60)))</formula>
    </cfRule>
    <cfRule type="containsText" dxfId="5278" priority="8292" operator="containsText" text="▼">
      <formula>NOT(ISERROR(SEARCH("▼",AB60)))</formula>
    </cfRule>
    <cfRule type="containsText" dxfId="5277" priority="8291" operator="containsText" text="▲">
      <formula>NOT(ISERROR(SEARCH("▲",AB60)))</formula>
    </cfRule>
    <cfRule type="containsText" dxfId="5276" priority="8290" operator="containsText" text="▼">
      <formula>NOT(ISERROR(SEARCH("▼",AB60)))</formula>
    </cfRule>
    <cfRule type="containsText" dxfId="5275" priority="8289" operator="containsText" text="▲">
      <formula>NOT(ISERROR(SEARCH("▲",AB60)))</formula>
    </cfRule>
    <cfRule type="containsText" dxfId="5274" priority="8288" operator="containsText" text="▼">
      <formula>NOT(ISERROR(SEARCH("▼",AB60)))</formula>
    </cfRule>
    <cfRule type="containsText" dxfId="5273" priority="8287" operator="containsText" text="▲">
      <formula>NOT(ISERROR(SEARCH("▲",AB60)))</formula>
    </cfRule>
    <cfRule type="containsText" dxfId="5272" priority="8286" operator="containsText" text="▼">
      <formula>NOT(ISERROR(SEARCH("▼",AB60)))</formula>
    </cfRule>
    <cfRule type="containsText" dxfId="5271" priority="8285" operator="containsText" text="▲">
      <formula>NOT(ISERROR(SEARCH("▲",AB60)))</formula>
    </cfRule>
    <cfRule type="containsText" dxfId="5270" priority="8284" operator="containsText" text="▼">
      <formula>NOT(ISERROR(SEARCH("▼",AB60)))</formula>
    </cfRule>
    <cfRule type="containsText" dxfId="5269" priority="8283" operator="containsText" text="▲">
      <formula>NOT(ISERROR(SEARCH("▲",AB60)))</formula>
    </cfRule>
    <cfRule type="containsText" dxfId="5268" priority="8282" operator="containsText" text="▼">
      <formula>NOT(ISERROR(SEARCH("▼",AB60)))</formula>
    </cfRule>
    <cfRule type="containsText" dxfId="5267" priority="8281" operator="containsText" text="▲">
      <formula>NOT(ISERROR(SEARCH("▲",AB60)))</formula>
    </cfRule>
    <cfRule type="containsText" dxfId="5266" priority="8280" operator="containsText" text="▼">
      <formula>NOT(ISERROR(SEARCH("▼",AB60)))</formula>
    </cfRule>
    <cfRule type="containsText" dxfId="5265" priority="8279" operator="containsText" text="▲">
      <formula>NOT(ISERROR(SEARCH("▲",AB60)))</formula>
    </cfRule>
    <cfRule type="containsText" dxfId="5264" priority="8278" operator="containsText" text="▼">
      <formula>NOT(ISERROR(SEARCH("▼",AB60)))</formula>
    </cfRule>
    <cfRule type="containsText" dxfId="5263" priority="8277" operator="containsText" text="▲">
      <formula>NOT(ISERROR(SEARCH("▲",AB60)))</formula>
    </cfRule>
    <cfRule type="containsText" dxfId="5262" priority="8276" operator="containsText" text="▼">
      <formula>NOT(ISERROR(SEARCH("▼",AB60)))</formula>
    </cfRule>
    <cfRule type="containsText" dxfId="5261" priority="8275" operator="containsText" text="▲">
      <formula>NOT(ISERROR(SEARCH("▲",AB60)))</formula>
    </cfRule>
    <cfRule type="containsText" dxfId="5260" priority="8274" operator="containsText" text="▼">
      <formula>NOT(ISERROR(SEARCH("▼",AB60)))</formula>
    </cfRule>
    <cfRule type="containsText" dxfId="5259" priority="8273" operator="containsText" text="▲">
      <formula>NOT(ISERROR(SEARCH("▲",AB60)))</formula>
    </cfRule>
    <cfRule type="containsText" dxfId="5258" priority="8272" operator="containsText" text="▼">
      <formula>NOT(ISERROR(SEARCH("▼",AB60)))</formula>
    </cfRule>
    <cfRule type="containsText" dxfId="5257" priority="8271" operator="containsText" text="▲">
      <formula>NOT(ISERROR(SEARCH("▲",AB60)))</formula>
    </cfRule>
    <cfRule type="containsText" dxfId="5256" priority="8270" operator="containsText" text="▼">
      <formula>NOT(ISERROR(SEARCH("▼",AB60)))</formula>
    </cfRule>
    <cfRule type="containsText" dxfId="5255" priority="8269" operator="containsText" text="▲">
      <formula>NOT(ISERROR(SEARCH("▲",AB60)))</formula>
    </cfRule>
    <cfRule type="containsText" dxfId="5254" priority="8268" operator="containsText" text="▼">
      <formula>NOT(ISERROR(SEARCH("▼",AB60)))</formula>
    </cfRule>
    <cfRule type="containsText" dxfId="5253" priority="8267" operator="containsText" text="▲">
      <formula>NOT(ISERROR(SEARCH("▲",AB60)))</formula>
    </cfRule>
    <cfRule type="containsText" dxfId="5252" priority="8266" operator="containsText" text="▼">
      <formula>NOT(ISERROR(SEARCH("▼",AB60)))</formula>
    </cfRule>
    <cfRule type="containsText" dxfId="5251" priority="8265" operator="containsText" text="▲">
      <formula>NOT(ISERROR(SEARCH("▲",AB60)))</formula>
    </cfRule>
    <cfRule type="containsText" dxfId="5250" priority="8264" operator="containsText" text="▼">
      <formula>NOT(ISERROR(SEARCH("▼",AB60)))</formula>
    </cfRule>
    <cfRule type="containsText" dxfId="5249" priority="8263" operator="containsText" text="▲">
      <formula>NOT(ISERROR(SEARCH("▲",AB60)))</formula>
    </cfRule>
    <cfRule type="containsText" dxfId="5248" priority="8262" operator="containsText" text="▼">
      <formula>NOT(ISERROR(SEARCH("▼",AB60)))</formula>
    </cfRule>
    <cfRule type="containsText" dxfId="5247" priority="8261" operator="containsText" text="▲">
      <formula>NOT(ISERROR(SEARCH("▲",AB60)))</formula>
    </cfRule>
    <cfRule type="containsText" dxfId="5246" priority="8260" operator="containsText" text="▽">
      <formula>NOT(ISERROR(SEARCH("▽",AB60)))</formula>
    </cfRule>
    <cfRule type="containsText" dxfId="5245" priority="8259" operator="containsText" text="△">
      <formula>NOT(ISERROR(SEARCH("△",AB60)))</formula>
    </cfRule>
    <cfRule type="containsText" dxfId="5244" priority="8258" operator="containsText" text="▼">
      <formula>NOT(ISERROR(SEARCH("▼",AB60)))</formula>
    </cfRule>
    <cfRule type="containsText" dxfId="5243" priority="8257" operator="containsText" text="▲">
      <formula>NOT(ISERROR(SEARCH("▲",AB60)))</formula>
    </cfRule>
    <cfRule type="containsText" dxfId="5242" priority="8256" operator="containsText" text="▼">
      <formula>NOT(ISERROR(SEARCH("▼",AB60)))</formula>
    </cfRule>
    <cfRule type="containsText" dxfId="5241" priority="8255" operator="containsText" text="▲">
      <formula>NOT(ISERROR(SEARCH("▲",AB60)))</formula>
    </cfRule>
    <cfRule type="containsText" dxfId="5240" priority="8254" operator="containsText" text="▼">
      <formula>NOT(ISERROR(SEARCH("▼",AB60)))</formula>
    </cfRule>
    <cfRule type="containsText" dxfId="5239" priority="8253" operator="containsText" text="▲">
      <formula>NOT(ISERROR(SEARCH("▲",AB60)))</formula>
    </cfRule>
    <cfRule type="containsText" dxfId="5238" priority="8252" operator="containsText" text="▼">
      <formula>NOT(ISERROR(SEARCH("▼",AB60)))</formula>
    </cfRule>
    <cfRule type="containsText" dxfId="5237" priority="8251" operator="containsText" text="▲">
      <formula>NOT(ISERROR(SEARCH("▲",AB60)))</formula>
    </cfRule>
    <cfRule type="containsText" dxfId="5236" priority="8250" operator="containsText" text="▼">
      <formula>NOT(ISERROR(SEARCH("▼",AB60)))</formula>
    </cfRule>
    <cfRule type="containsText" dxfId="5235" priority="8249" operator="containsText" text="▲">
      <formula>NOT(ISERROR(SEARCH("▲",AB60)))</formula>
    </cfRule>
    <cfRule type="containsText" dxfId="5234" priority="8248" operator="containsText" text="▼">
      <formula>NOT(ISERROR(SEARCH("▼",AB60)))</formula>
    </cfRule>
    <cfRule type="containsText" dxfId="5233" priority="8247" operator="containsText" text="▲">
      <formula>NOT(ISERROR(SEARCH("▲",AB60)))</formula>
    </cfRule>
    <cfRule type="containsText" dxfId="5232" priority="8246" operator="containsText" text="▼">
      <formula>NOT(ISERROR(SEARCH("▼",AB60)))</formula>
    </cfRule>
    <cfRule type="containsText" dxfId="5231" priority="8244" operator="containsText" text="▼">
      <formula>NOT(ISERROR(SEARCH("▼",AB60)))</formula>
    </cfRule>
    <cfRule type="containsText" dxfId="5230" priority="8243" operator="containsText" text="▲">
      <formula>NOT(ISERROR(SEARCH("▲",AB60)))</formula>
    </cfRule>
    <cfRule type="containsText" dxfId="5229" priority="8242" operator="containsText" text="▼">
      <formula>NOT(ISERROR(SEARCH("▼",AB60)))</formula>
    </cfRule>
    <cfRule type="containsText" dxfId="5228" priority="8241" operator="containsText" text="▲">
      <formula>NOT(ISERROR(SEARCH("▲",AB60)))</formula>
    </cfRule>
    <cfRule type="containsText" dxfId="5227" priority="8240" operator="containsText" text="▼">
      <formula>NOT(ISERROR(SEARCH("▼",AB60)))</formula>
    </cfRule>
    <cfRule type="containsText" dxfId="5226" priority="8239" operator="containsText" text="▲">
      <formula>NOT(ISERROR(SEARCH("▲",AB60)))</formula>
    </cfRule>
    <cfRule type="containsText" dxfId="5225" priority="8238" operator="containsText" text="▼">
      <formula>NOT(ISERROR(SEARCH("▼",AB60)))</formula>
    </cfRule>
    <cfRule type="containsText" dxfId="5224" priority="8237" operator="containsText" text="▲">
      <formula>NOT(ISERROR(SEARCH("▲",AB60)))</formula>
    </cfRule>
    <cfRule type="containsText" dxfId="5223" priority="8236" operator="containsText" text="▼">
      <formula>NOT(ISERROR(SEARCH("▼",AB60)))</formula>
    </cfRule>
    <cfRule type="containsText" dxfId="5222" priority="8235" operator="containsText" text="▲">
      <formula>NOT(ISERROR(SEARCH("▲",AB60)))</formula>
    </cfRule>
    <cfRule type="containsText" dxfId="5221" priority="8234" operator="containsText" text="▼">
      <formula>NOT(ISERROR(SEARCH("▼",AB60)))</formula>
    </cfRule>
    <cfRule type="containsText" dxfId="5220" priority="8233" operator="containsText" text="▲">
      <formula>NOT(ISERROR(SEARCH("▲",AB60)))</formula>
    </cfRule>
    <cfRule type="containsText" dxfId="5219" priority="8232" operator="containsText" text="▼">
      <formula>NOT(ISERROR(SEARCH("▼",AB60)))</formula>
    </cfRule>
    <cfRule type="containsText" dxfId="5218" priority="8231" operator="containsText" text="▲">
      <formula>NOT(ISERROR(SEARCH("▲",AB60)))</formula>
    </cfRule>
    <cfRule type="containsText" dxfId="5217" priority="8230" operator="containsText" text="▼">
      <formula>NOT(ISERROR(SEARCH("▼",AB60)))</formula>
    </cfRule>
    <cfRule type="containsText" dxfId="5216" priority="8229" operator="containsText" text="▲">
      <formula>NOT(ISERROR(SEARCH("▲",AB60)))</formula>
    </cfRule>
    <cfRule type="containsText" dxfId="5215" priority="8228" operator="containsText" text="▼">
      <formula>NOT(ISERROR(SEARCH("▼",AB60)))</formula>
    </cfRule>
    <cfRule type="containsText" dxfId="5214" priority="8227" operator="containsText" text="▲">
      <formula>NOT(ISERROR(SEARCH("▲",AB60)))</formula>
    </cfRule>
    <cfRule type="containsText" dxfId="5213" priority="8226" operator="containsText" text="▼">
      <formula>NOT(ISERROR(SEARCH("▼",AB60)))</formula>
    </cfRule>
    <cfRule type="containsText" dxfId="5212" priority="8225" operator="containsText" text="▲">
      <formula>NOT(ISERROR(SEARCH("▲",AB60)))</formula>
    </cfRule>
    <cfRule type="containsText" dxfId="5211" priority="8224" operator="containsText" text="▼">
      <formula>NOT(ISERROR(SEARCH("▼",AB60)))</formula>
    </cfRule>
    <cfRule type="containsText" dxfId="5210" priority="8223" operator="containsText" text="▲">
      <formula>NOT(ISERROR(SEARCH("▲",AB60)))</formula>
    </cfRule>
    <cfRule type="containsText" dxfId="5209" priority="8222" operator="containsText" text="▼">
      <formula>NOT(ISERROR(SEARCH("▼",AB60)))</formula>
    </cfRule>
    <cfRule type="containsText" dxfId="5208" priority="8221" operator="containsText" text="▲">
      <formula>NOT(ISERROR(SEARCH("▲",AB60)))</formula>
    </cfRule>
    <cfRule type="containsText" dxfId="5207" priority="8220" operator="containsText" text="▼">
      <formula>NOT(ISERROR(SEARCH("▼",AB60)))</formula>
    </cfRule>
    <cfRule type="containsText" dxfId="5206" priority="8376" operator="containsText" text="▽">
      <formula>NOT(ISERROR(SEARCH("▽",AB60)))</formula>
    </cfRule>
    <cfRule type="containsText" dxfId="5205" priority="8218" operator="containsText" text="▼">
      <formula>NOT(ISERROR(SEARCH("▼",AB60)))</formula>
    </cfRule>
    <cfRule type="containsText" dxfId="5204" priority="8217" operator="containsText" text="▲">
      <formula>NOT(ISERROR(SEARCH("▲",AB60)))</formula>
    </cfRule>
    <cfRule type="containsText" dxfId="5203" priority="8216" operator="containsText" text="▼">
      <formula>NOT(ISERROR(SEARCH("▼",AB60)))</formula>
    </cfRule>
    <cfRule type="containsText" dxfId="5202" priority="8215" operator="containsText" text="▲">
      <formula>NOT(ISERROR(SEARCH("▲",AB60)))</formula>
    </cfRule>
    <cfRule type="containsText" dxfId="5201" priority="8214" operator="containsText" text="▼">
      <formula>NOT(ISERROR(SEARCH("▼",AB60)))</formula>
    </cfRule>
    <cfRule type="containsText" dxfId="5200" priority="8213" operator="containsText" text="▲">
      <formula>NOT(ISERROR(SEARCH("▲",AB60)))</formula>
    </cfRule>
    <cfRule type="containsText" dxfId="5199" priority="8212" operator="containsText" text="▼">
      <formula>NOT(ISERROR(SEARCH("▼",AB60)))</formula>
    </cfRule>
    <cfRule type="containsText" dxfId="5198" priority="8211" operator="containsText" text="▲">
      <formula>NOT(ISERROR(SEARCH("▲",AB60)))</formula>
    </cfRule>
    <cfRule type="containsText" dxfId="5197" priority="8210" operator="containsText" text="▽">
      <formula>NOT(ISERROR(SEARCH("▽",AB60)))</formula>
    </cfRule>
    <cfRule type="containsText" dxfId="5196" priority="8209" operator="containsText" text="△">
      <formula>NOT(ISERROR(SEARCH("△",AB60)))</formula>
    </cfRule>
    <cfRule type="containsText" dxfId="5195" priority="8208" operator="containsText" text="▼">
      <formula>NOT(ISERROR(SEARCH("▼",AB60)))</formula>
    </cfRule>
    <cfRule type="containsText" dxfId="5194" priority="8207" operator="containsText" text="▲">
      <formula>NOT(ISERROR(SEARCH("▲",AB60)))</formula>
    </cfRule>
    <cfRule type="containsText" dxfId="5193" priority="8206" operator="containsText" text="▼">
      <formula>NOT(ISERROR(SEARCH("▼",AB60)))</formula>
    </cfRule>
    <cfRule type="containsText" dxfId="5192" priority="8205" operator="containsText" text="▲">
      <formula>NOT(ISERROR(SEARCH("▲",AB60)))</formula>
    </cfRule>
    <cfRule type="containsText" dxfId="5191" priority="8204" operator="containsText" text="▼">
      <formula>NOT(ISERROR(SEARCH("▼",AB60)))</formula>
    </cfRule>
    <cfRule type="containsText" dxfId="5190" priority="8203" operator="containsText" text="▲">
      <formula>NOT(ISERROR(SEARCH("▲",AB60)))</formula>
    </cfRule>
    <cfRule type="containsText" dxfId="5189" priority="8202" operator="containsText" text="▼">
      <formula>NOT(ISERROR(SEARCH("▼",AB60)))</formula>
    </cfRule>
    <cfRule type="containsText" dxfId="5188" priority="8201" operator="containsText" text="▲">
      <formula>NOT(ISERROR(SEARCH("▲",AB60)))</formula>
    </cfRule>
    <cfRule type="containsText" dxfId="5187" priority="8200" operator="containsText" text="▼">
      <formula>NOT(ISERROR(SEARCH("▼",AB60)))</formula>
    </cfRule>
    <cfRule type="containsText" dxfId="5186" priority="8199" operator="containsText" text="▲">
      <formula>NOT(ISERROR(SEARCH("▲",AB60)))</formula>
    </cfRule>
    <cfRule type="containsText" dxfId="5185" priority="8198" operator="containsText" text="▼">
      <formula>NOT(ISERROR(SEARCH("▼",AB60)))</formula>
    </cfRule>
    <cfRule type="containsText" dxfId="5184" priority="8197" operator="containsText" text="▲">
      <formula>NOT(ISERROR(SEARCH("▲",AB60)))</formula>
    </cfRule>
    <cfRule type="containsText" dxfId="5183" priority="8196" operator="containsText" text="▼">
      <formula>NOT(ISERROR(SEARCH("▼",AB60)))</formula>
    </cfRule>
    <cfRule type="containsText" dxfId="5182" priority="8195" operator="containsText" text="▲">
      <formula>NOT(ISERROR(SEARCH("▲",AB60)))</formula>
    </cfRule>
    <cfRule type="containsText" dxfId="5181" priority="8194" operator="containsText" text="▼">
      <formula>NOT(ISERROR(SEARCH("▼",AB60)))</formula>
    </cfRule>
    <cfRule type="containsText" dxfId="5180" priority="8193" operator="containsText" text="▲">
      <formula>NOT(ISERROR(SEARCH("▲",AB60)))</formula>
    </cfRule>
    <cfRule type="containsText" dxfId="5179" priority="8192" operator="containsText" text="▼">
      <formula>NOT(ISERROR(SEARCH("▼",AB60)))</formula>
    </cfRule>
    <cfRule type="containsText" dxfId="5178" priority="8191" operator="containsText" text="▲">
      <formula>NOT(ISERROR(SEARCH("▲",AB60)))</formula>
    </cfRule>
    <cfRule type="containsText" dxfId="5177" priority="8190" operator="containsText" text="▼">
      <formula>NOT(ISERROR(SEARCH("▼",AB60)))</formula>
    </cfRule>
    <cfRule type="containsText" dxfId="5176" priority="8189" operator="containsText" text="▲">
      <formula>NOT(ISERROR(SEARCH("▲",AB60)))</formula>
    </cfRule>
    <cfRule type="containsText" dxfId="5175" priority="8188" operator="containsText" text="▼">
      <formula>NOT(ISERROR(SEARCH("▼",AB60)))</formula>
    </cfRule>
    <cfRule type="containsText" dxfId="5174" priority="8187" operator="containsText" text="▲">
      <formula>NOT(ISERROR(SEARCH("▲",AB60)))</formula>
    </cfRule>
    <cfRule type="containsText" dxfId="5173" priority="8186" operator="containsText" text="▼">
      <formula>NOT(ISERROR(SEARCH("▼",AB60)))</formula>
    </cfRule>
    <cfRule type="containsText" dxfId="5172" priority="8185" operator="containsText" text="▲">
      <formula>NOT(ISERROR(SEARCH("▲",AB60)))</formula>
    </cfRule>
    <cfRule type="containsText" dxfId="5171" priority="8184" operator="containsText" text="▼">
      <formula>NOT(ISERROR(SEARCH("▼",AB60)))</formula>
    </cfRule>
    <cfRule type="containsText" dxfId="5170" priority="8183" operator="containsText" text="▲">
      <formula>NOT(ISERROR(SEARCH("▲",AB60)))</formula>
    </cfRule>
    <cfRule type="containsText" dxfId="5169" priority="8182" operator="containsText" text="▼">
      <formula>NOT(ISERROR(SEARCH("▼",AB60)))</formula>
    </cfRule>
    <cfRule type="containsText" dxfId="5168" priority="8181" operator="containsText" text="▲">
      <formula>NOT(ISERROR(SEARCH("▲",AB60)))</formula>
    </cfRule>
    <cfRule type="containsText" dxfId="5167" priority="8180" operator="containsText" text="▼">
      <formula>NOT(ISERROR(SEARCH("▼",AB60)))</formula>
    </cfRule>
    <cfRule type="containsText" dxfId="5166" priority="8179" operator="containsText" text="▲">
      <formula>NOT(ISERROR(SEARCH("▲",AB60)))</formula>
    </cfRule>
    <cfRule type="containsText" dxfId="5165" priority="8178" operator="containsText" text="▼">
      <formula>NOT(ISERROR(SEARCH("▼",AB60)))</formula>
    </cfRule>
    <cfRule type="containsText" dxfId="5164" priority="8177" operator="containsText" text="▲">
      <formula>NOT(ISERROR(SEARCH("▲",AB60)))</formula>
    </cfRule>
    <cfRule type="containsText" dxfId="5163" priority="8176" operator="containsText" text="▼">
      <formula>NOT(ISERROR(SEARCH("▼",AB60)))</formula>
    </cfRule>
    <cfRule type="containsText" dxfId="5162" priority="8175" operator="containsText" text="▲">
      <formula>NOT(ISERROR(SEARCH("▲",AB60)))</formula>
    </cfRule>
    <cfRule type="containsText" dxfId="5161" priority="8174" operator="containsText" text="▼">
      <formula>NOT(ISERROR(SEARCH("▼",AB60)))</formula>
    </cfRule>
    <cfRule type="containsText" dxfId="5160" priority="8173" operator="containsText" text="▲">
      <formula>NOT(ISERROR(SEARCH("▲",AB60)))</formula>
    </cfRule>
    <cfRule type="containsText" dxfId="5159" priority="8172" operator="containsText" text="▼">
      <formula>NOT(ISERROR(SEARCH("▼",AB60)))</formula>
    </cfRule>
    <cfRule type="containsText" dxfId="5158" priority="8171" operator="containsText" text="▲">
      <formula>NOT(ISERROR(SEARCH("▲",AB60)))</formula>
    </cfRule>
    <cfRule type="containsText" dxfId="5157" priority="8170" operator="containsText" text="▼">
      <formula>NOT(ISERROR(SEARCH("▼",AB60)))</formula>
    </cfRule>
    <cfRule type="containsText" dxfId="5156" priority="8169" operator="containsText" text="▲">
      <formula>NOT(ISERROR(SEARCH("▲",AB60)))</formula>
    </cfRule>
    <cfRule type="containsText" dxfId="5155" priority="8168" operator="containsText" text="▼">
      <formula>NOT(ISERROR(SEARCH("▼",AB60)))</formula>
    </cfRule>
    <cfRule type="containsText" dxfId="5154" priority="8167" operator="containsText" text="▲">
      <formula>NOT(ISERROR(SEARCH("▲",AB60)))</formula>
    </cfRule>
    <cfRule type="containsText" dxfId="5153" priority="8166" operator="containsText" text="▼">
      <formula>NOT(ISERROR(SEARCH("▼",AB60)))</formula>
    </cfRule>
    <cfRule type="containsText" dxfId="5152" priority="8165" operator="containsText" text="▲">
      <formula>NOT(ISERROR(SEARCH("▲",AB60)))</formula>
    </cfRule>
    <cfRule type="containsText" dxfId="5151" priority="8164" operator="containsText" text="▼">
      <formula>NOT(ISERROR(SEARCH("▼",AB60)))</formula>
    </cfRule>
    <cfRule type="containsText" dxfId="5150" priority="8163" operator="containsText" text="▲">
      <formula>NOT(ISERROR(SEARCH("▲",AB60)))</formula>
    </cfRule>
    <cfRule type="containsText" dxfId="5149" priority="8162" operator="containsText" text="▼">
      <formula>NOT(ISERROR(SEARCH("▼",AB60)))</formula>
    </cfRule>
    <cfRule type="containsText" dxfId="5148" priority="8161" operator="containsText" text="▲">
      <formula>NOT(ISERROR(SEARCH("▲",AB60)))</formula>
    </cfRule>
    <cfRule type="containsText" dxfId="5147" priority="8375" operator="containsText" text="△">
      <formula>NOT(ISERROR(SEARCH("△",AB60)))</formula>
    </cfRule>
    <cfRule type="containsText" dxfId="5146" priority="8245" operator="containsText" text="▲">
      <formula>NOT(ISERROR(SEARCH("▲",AB60)))</formula>
    </cfRule>
    <cfRule type="containsText" dxfId="5145" priority="8219" operator="containsText" text="▲">
      <formula>NOT(ISERROR(SEARCH("▲",AB60)))</formula>
    </cfRule>
    <cfRule type="containsText" dxfId="5144" priority="8372" operator="containsText" text="▼">
      <formula>NOT(ISERROR(SEARCH("▼",AB60)))</formula>
    </cfRule>
    <cfRule type="containsText" dxfId="5143" priority="8371" operator="containsText" text="▲">
      <formula>NOT(ISERROR(SEARCH("▲",AB60)))</formula>
    </cfRule>
    <cfRule type="containsText" dxfId="5142" priority="8370" operator="containsText" text="▼">
      <formula>NOT(ISERROR(SEARCH("▼",AB60)))</formula>
    </cfRule>
    <cfRule type="containsText" dxfId="5141" priority="8369" operator="containsText" text="▲">
      <formula>NOT(ISERROR(SEARCH("▲",AB60)))</formula>
    </cfRule>
    <cfRule type="containsText" dxfId="5140" priority="8368" operator="containsText" text="▼">
      <formula>NOT(ISERROR(SEARCH("▼",AB60)))</formula>
    </cfRule>
    <cfRule type="containsText" dxfId="5139" priority="8367" operator="containsText" text="▲">
      <formula>NOT(ISERROR(SEARCH("▲",AB60)))</formula>
    </cfRule>
    <cfRule type="containsText" dxfId="5138" priority="8366" operator="containsText" text="▼">
      <formula>NOT(ISERROR(SEARCH("▼",AB60)))</formula>
    </cfRule>
    <cfRule type="containsText" dxfId="5137" priority="8365" operator="containsText" text="▲">
      <formula>NOT(ISERROR(SEARCH("▲",AB60)))</formula>
    </cfRule>
    <cfRule type="containsText" dxfId="5136" priority="8364" operator="containsText" text="▼">
      <formula>NOT(ISERROR(SEARCH("▼",AB60)))</formula>
    </cfRule>
    <cfRule type="containsText" dxfId="5135" priority="8363" operator="containsText" text="▲">
      <formula>NOT(ISERROR(SEARCH("▲",AB60)))</formula>
    </cfRule>
    <cfRule type="containsText" dxfId="5134" priority="8362" operator="containsText" text="▼">
      <formula>NOT(ISERROR(SEARCH("▼",AB60)))</formula>
    </cfRule>
    <cfRule type="containsText" dxfId="5133" priority="8361" operator="containsText" text="▲">
      <formula>NOT(ISERROR(SEARCH("▲",AB60)))</formula>
    </cfRule>
    <cfRule type="containsText" dxfId="5132" priority="8360" operator="containsText" text="▼">
      <formula>NOT(ISERROR(SEARCH("▼",AB60)))</formula>
    </cfRule>
    <cfRule type="containsText" dxfId="5131" priority="8359" operator="containsText" text="▲">
      <formula>NOT(ISERROR(SEARCH("▲",AB60)))</formula>
    </cfRule>
    <cfRule type="containsText" dxfId="5130" priority="8358" operator="containsText" text="▼">
      <formula>NOT(ISERROR(SEARCH("▼",AB60)))</formula>
    </cfRule>
    <cfRule type="containsText" dxfId="5129" priority="8357" operator="containsText" text="▲">
      <formula>NOT(ISERROR(SEARCH("▲",AB60)))</formula>
    </cfRule>
    <cfRule type="containsText" dxfId="5128" priority="8356" operator="containsText" text="▼">
      <formula>NOT(ISERROR(SEARCH("▼",AB60)))</formula>
    </cfRule>
    <cfRule type="containsText" dxfId="5127" priority="8355" operator="containsText" text="▲">
      <formula>NOT(ISERROR(SEARCH("▲",AB60)))</formula>
    </cfRule>
    <cfRule type="containsText" dxfId="5126" priority="8354" operator="containsText" text="▼">
      <formula>NOT(ISERROR(SEARCH("▼",AB60)))</formula>
    </cfRule>
    <cfRule type="containsText" dxfId="5125" priority="8353" operator="containsText" text="▲">
      <formula>NOT(ISERROR(SEARCH("▲",AB60)))</formula>
    </cfRule>
    <cfRule type="containsText" dxfId="5124" priority="8352" operator="containsText" text="▼">
      <formula>NOT(ISERROR(SEARCH("▼",AB60)))</formula>
    </cfRule>
    <cfRule type="containsText" dxfId="5123" priority="8351" operator="containsText" text="▲">
      <formula>NOT(ISERROR(SEARCH("▲",AB60)))</formula>
    </cfRule>
    <cfRule type="containsText" dxfId="5122" priority="8350" operator="containsText" text="▼">
      <formula>NOT(ISERROR(SEARCH("▼",AB60)))</formula>
    </cfRule>
    <cfRule type="containsText" dxfId="5121" priority="8349" operator="containsText" text="▲">
      <formula>NOT(ISERROR(SEARCH("▲",AB60)))</formula>
    </cfRule>
    <cfRule type="containsText" dxfId="5120" priority="8348" operator="containsText" text="▼">
      <formula>NOT(ISERROR(SEARCH("▼",AB60)))</formula>
    </cfRule>
    <cfRule type="containsText" dxfId="5119" priority="8347" operator="containsText" text="▲">
      <formula>NOT(ISERROR(SEARCH("▲",AB60)))</formula>
    </cfRule>
    <cfRule type="containsText" dxfId="5118" priority="8346" operator="containsText" text="▼">
      <formula>NOT(ISERROR(SEARCH("▼",AB60)))</formula>
    </cfRule>
    <cfRule type="containsText" dxfId="5117" priority="8345" operator="containsText" text="▲">
      <formula>NOT(ISERROR(SEARCH("▲",AB60)))</formula>
    </cfRule>
    <cfRule type="containsText" dxfId="5116" priority="8344" operator="containsText" text="▼">
      <formula>NOT(ISERROR(SEARCH("▼",AB60)))</formula>
    </cfRule>
    <cfRule type="containsText" dxfId="5115" priority="8343" operator="containsText" text="▲">
      <formula>NOT(ISERROR(SEARCH("▲",AB60)))</formula>
    </cfRule>
    <cfRule type="containsText" dxfId="5114" priority="8342" operator="containsText" text="▼">
      <formula>NOT(ISERROR(SEARCH("▼",AB60)))</formula>
    </cfRule>
    <cfRule type="containsText" dxfId="5113" priority="8341" operator="containsText" text="▲">
      <formula>NOT(ISERROR(SEARCH("▲",AB60)))</formula>
    </cfRule>
    <cfRule type="containsText" dxfId="5112" priority="8340" operator="containsText" text="▼">
      <formula>NOT(ISERROR(SEARCH("▼",AB60)))</formula>
    </cfRule>
  </conditionalFormatting>
  <conditionalFormatting sqref="AB60:AB65 AB87:AB88 AA90:AB90 AB92">
    <cfRule type="containsText" dxfId="5111" priority="7940" operator="containsText" text="▼">
      <formula>NOT(ISERROR(SEARCH("▼",AA60)))</formula>
    </cfRule>
    <cfRule type="containsText" dxfId="5110" priority="7939" operator="containsText" text="▲">
      <formula>NOT(ISERROR(SEARCH("▲",AA60)))</formula>
    </cfRule>
  </conditionalFormatting>
  <conditionalFormatting sqref="AB60:AB65 AB87:AB88 AB90 AB92">
    <cfRule type="containsText" dxfId="5109" priority="7928" operator="containsText" text="▼">
      <formula>NOT(ISERROR(SEARCH("▼",AB60)))</formula>
    </cfRule>
    <cfRule type="containsText" dxfId="5108" priority="7796" operator="containsText" text="▼">
      <formula>NOT(ISERROR(SEARCH("▼",AB60)))</formula>
    </cfRule>
    <cfRule type="containsText" dxfId="5107" priority="7795" operator="containsText" text="▲">
      <formula>NOT(ISERROR(SEARCH("▲",AB60)))</formula>
    </cfRule>
    <cfRule type="containsText" dxfId="5106" priority="7794" operator="containsText" text="▼">
      <formula>NOT(ISERROR(SEARCH("▼",AB60)))</formula>
    </cfRule>
    <cfRule type="containsText" dxfId="5105" priority="7793" operator="containsText" text="▲">
      <formula>NOT(ISERROR(SEARCH("▲",AB60)))</formula>
    </cfRule>
    <cfRule type="containsText" dxfId="5104" priority="7792" operator="containsText" text="▼">
      <formula>NOT(ISERROR(SEARCH("▼",AB60)))</formula>
    </cfRule>
    <cfRule type="containsText" dxfId="5103" priority="7791" operator="containsText" text="▲">
      <formula>NOT(ISERROR(SEARCH("▲",AB60)))</formula>
    </cfRule>
    <cfRule type="containsText" dxfId="5102" priority="7790" operator="containsText" text="▼">
      <formula>NOT(ISERROR(SEARCH("▼",AB60)))</formula>
    </cfRule>
    <cfRule type="containsText" dxfId="5101" priority="7789" operator="containsText" text="▲">
      <formula>NOT(ISERROR(SEARCH("▲",AB60)))</formula>
    </cfRule>
    <cfRule type="containsText" dxfId="5100" priority="7788" operator="containsText" text="▼">
      <formula>NOT(ISERROR(SEARCH("▼",AB60)))</formula>
    </cfRule>
    <cfRule type="containsText" dxfId="5099" priority="7787" operator="containsText" text="▲">
      <formula>NOT(ISERROR(SEARCH("▲",AB60)))</formula>
    </cfRule>
    <cfRule type="containsText" dxfId="5098" priority="7786" operator="containsText" text="▼">
      <formula>NOT(ISERROR(SEARCH("▼",AB60)))</formula>
    </cfRule>
    <cfRule type="containsText" dxfId="5097" priority="7785" operator="containsText" text="▲">
      <formula>NOT(ISERROR(SEARCH("▲",AB60)))</formula>
    </cfRule>
    <cfRule type="containsText" dxfId="5096" priority="7784" operator="containsText" text="▼">
      <formula>NOT(ISERROR(SEARCH("▼",AB60)))</formula>
    </cfRule>
    <cfRule type="containsText" dxfId="5095" priority="7783" operator="containsText" text="▲">
      <formula>NOT(ISERROR(SEARCH("▲",AB60)))</formula>
    </cfRule>
    <cfRule type="containsText" dxfId="5094" priority="7782" operator="containsText" text="▽">
      <formula>NOT(ISERROR(SEARCH("▽",AB60)))</formula>
    </cfRule>
    <cfRule type="containsText" dxfId="5093" priority="7781" operator="containsText" text="△">
      <formula>NOT(ISERROR(SEARCH("△",AB60)))</formula>
    </cfRule>
    <cfRule type="containsText" dxfId="5092" priority="7780" operator="containsText" text="▼">
      <formula>NOT(ISERROR(SEARCH("▼",AB60)))</formula>
    </cfRule>
    <cfRule type="containsText" dxfId="5091" priority="7779" operator="containsText" text="▲">
      <formula>NOT(ISERROR(SEARCH("▲",AB60)))</formula>
    </cfRule>
    <cfRule type="containsText" dxfId="5090" priority="7778" operator="containsText" text="▼">
      <formula>NOT(ISERROR(SEARCH("▼",AB60)))</formula>
    </cfRule>
    <cfRule type="containsText" dxfId="5089" priority="7777" operator="containsText" text="▲">
      <formula>NOT(ISERROR(SEARCH("▲",AB60)))</formula>
    </cfRule>
    <cfRule type="containsText" dxfId="5088" priority="7776" operator="containsText" text="▼">
      <formula>NOT(ISERROR(SEARCH("▼",AB60)))</formula>
    </cfRule>
    <cfRule type="containsText" dxfId="5087" priority="7775" operator="containsText" text="▲">
      <formula>NOT(ISERROR(SEARCH("▲",AB60)))</formula>
    </cfRule>
    <cfRule type="containsText" dxfId="5086" priority="7774" operator="containsText" text="▼">
      <formula>NOT(ISERROR(SEARCH("▼",AB60)))</formula>
    </cfRule>
    <cfRule type="containsText" dxfId="5085" priority="7773" operator="containsText" text="▲">
      <formula>NOT(ISERROR(SEARCH("▲",AB60)))</formula>
    </cfRule>
    <cfRule type="containsText" dxfId="5084" priority="7772" operator="containsText" text="▼">
      <formula>NOT(ISERROR(SEARCH("▼",AB60)))</formula>
    </cfRule>
    <cfRule type="containsText" dxfId="5083" priority="7771" operator="containsText" text="▲">
      <formula>NOT(ISERROR(SEARCH("▲",AB60)))</formula>
    </cfRule>
    <cfRule type="containsText" dxfId="5082" priority="7770" operator="containsText" text="▼">
      <formula>NOT(ISERROR(SEARCH("▼",AB60)))</formula>
    </cfRule>
    <cfRule type="containsText" dxfId="5081" priority="7769" operator="containsText" text="▲">
      <formula>NOT(ISERROR(SEARCH("▲",AB60)))</formula>
    </cfRule>
    <cfRule type="containsText" dxfId="5080" priority="7768" operator="containsText" text="▼">
      <formula>NOT(ISERROR(SEARCH("▼",AB60)))</formula>
    </cfRule>
    <cfRule type="containsText" dxfId="5079" priority="7767" operator="containsText" text="▲">
      <formula>NOT(ISERROR(SEARCH("▲",AB60)))</formula>
    </cfRule>
    <cfRule type="containsText" dxfId="5078" priority="7766" operator="containsText" text="▼">
      <formula>NOT(ISERROR(SEARCH("▼",AB60)))</formula>
    </cfRule>
    <cfRule type="containsText" dxfId="5077" priority="7765" operator="containsText" text="▲">
      <formula>NOT(ISERROR(SEARCH("▲",AB60)))</formula>
    </cfRule>
    <cfRule type="containsText" dxfId="5076" priority="7764" operator="containsText" text="▼">
      <formula>NOT(ISERROR(SEARCH("▼",AB60)))</formula>
    </cfRule>
    <cfRule type="containsText" dxfId="5075" priority="7763" operator="containsText" text="▲">
      <formula>NOT(ISERROR(SEARCH("▲",AB60)))</formula>
    </cfRule>
    <cfRule type="containsText" dxfId="5074" priority="7762" operator="containsText" text="▼">
      <formula>NOT(ISERROR(SEARCH("▼",AB60)))</formula>
    </cfRule>
    <cfRule type="containsText" dxfId="5073" priority="7761" operator="containsText" text="▲">
      <formula>NOT(ISERROR(SEARCH("▲",AB60)))</formula>
    </cfRule>
    <cfRule type="containsText" dxfId="5072" priority="7760" operator="containsText" text="▼">
      <formula>NOT(ISERROR(SEARCH("▼",AB60)))</formula>
    </cfRule>
    <cfRule type="containsText" dxfId="5071" priority="7759" operator="containsText" text="▲">
      <formula>NOT(ISERROR(SEARCH("▲",AB60)))</formula>
    </cfRule>
    <cfRule type="containsText" dxfId="5070" priority="7758" operator="containsText" text="▼">
      <formula>NOT(ISERROR(SEARCH("▼",AB60)))</formula>
    </cfRule>
    <cfRule type="containsText" dxfId="5069" priority="7757" operator="containsText" text="▲">
      <formula>NOT(ISERROR(SEARCH("▲",AB60)))</formula>
    </cfRule>
    <cfRule type="containsText" dxfId="5068" priority="7756" operator="containsText" text="▼">
      <formula>NOT(ISERROR(SEARCH("▼",AB60)))</formula>
    </cfRule>
    <cfRule type="containsText" dxfId="5067" priority="7755" operator="containsText" text="▲">
      <formula>NOT(ISERROR(SEARCH("▲",AB60)))</formula>
    </cfRule>
    <cfRule type="containsText" dxfId="5066" priority="7754" operator="containsText" text="▼">
      <formula>NOT(ISERROR(SEARCH("▼",AB60)))</formula>
    </cfRule>
    <cfRule type="containsText" dxfId="5065" priority="7753" operator="containsText" text="▲">
      <formula>NOT(ISERROR(SEARCH("▲",AB60)))</formula>
    </cfRule>
    <cfRule type="containsText" dxfId="5064" priority="7752" operator="containsText" text="▼">
      <formula>NOT(ISERROR(SEARCH("▼",AB60)))</formula>
    </cfRule>
    <cfRule type="containsText" dxfId="5063" priority="7751" operator="containsText" text="▲">
      <formula>NOT(ISERROR(SEARCH("▲",AB60)))</formula>
    </cfRule>
    <cfRule type="containsText" dxfId="5062" priority="7750" operator="containsText" text="▼">
      <formula>NOT(ISERROR(SEARCH("▼",AB60)))</formula>
    </cfRule>
    <cfRule type="containsText" dxfId="5061" priority="7749" operator="containsText" text="▲">
      <formula>NOT(ISERROR(SEARCH("▲",AB60)))</formula>
    </cfRule>
    <cfRule type="containsText" dxfId="5060" priority="7748" operator="containsText" text="▼">
      <formula>NOT(ISERROR(SEARCH("▼",AB60)))</formula>
    </cfRule>
    <cfRule type="containsText" dxfId="5059" priority="7747" operator="containsText" text="▲">
      <formula>NOT(ISERROR(SEARCH("▲",AB60)))</formula>
    </cfRule>
    <cfRule type="containsText" dxfId="5058" priority="7746" operator="containsText" text="▼">
      <formula>NOT(ISERROR(SEARCH("▼",AB60)))</formula>
    </cfRule>
    <cfRule type="containsText" dxfId="5057" priority="7745" operator="containsText" text="▲">
      <formula>NOT(ISERROR(SEARCH("▲",AB60)))</formula>
    </cfRule>
    <cfRule type="containsText" dxfId="5056" priority="7744" operator="containsText" text="▼">
      <formula>NOT(ISERROR(SEARCH("▼",AB60)))</formula>
    </cfRule>
    <cfRule type="containsText" dxfId="5055" priority="7743" operator="containsText" text="▲">
      <formula>NOT(ISERROR(SEARCH("▲",AB60)))</formula>
    </cfRule>
    <cfRule type="containsText" dxfId="5054" priority="7742" operator="containsText" text="▼">
      <formula>NOT(ISERROR(SEARCH("▼",AB60)))</formula>
    </cfRule>
    <cfRule type="containsText" dxfId="5053" priority="7741" operator="containsText" text="▲">
      <formula>NOT(ISERROR(SEARCH("▲",AB60)))</formula>
    </cfRule>
    <cfRule type="containsText" dxfId="5052" priority="7740" operator="containsText" text="▼">
      <formula>NOT(ISERROR(SEARCH("▼",AB60)))</formula>
    </cfRule>
    <cfRule type="containsText" dxfId="5051" priority="7739" operator="containsText" text="▲">
      <formula>NOT(ISERROR(SEARCH("▲",AB60)))</formula>
    </cfRule>
    <cfRule type="containsText" dxfId="5050" priority="7738" operator="containsText" text="▼">
      <formula>NOT(ISERROR(SEARCH("▼",AB60)))</formula>
    </cfRule>
    <cfRule type="containsText" dxfId="5049" priority="7737" operator="containsText" text="▲">
      <formula>NOT(ISERROR(SEARCH("▲",AB60)))</formula>
    </cfRule>
    <cfRule type="containsText" dxfId="5048" priority="7736" operator="containsText" text="▼">
      <formula>NOT(ISERROR(SEARCH("▼",AB60)))</formula>
    </cfRule>
    <cfRule type="containsText" dxfId="5047" priority="7735" operator="containsText" text="▲">
      <formula>NOT(ISERROR(SEARCH("▲",AB60)))</formula>
    </cfRule>
    <cfRule type="containsText" dxfId="5046" priority="7734" operator="containsText" text="▼">
      <formula>NOT(ISERROR(SEARCH("▼",AB60)))</formula>
    </cfRule>
    <cfRule type="containsText" dxfId="5045" priority="7733" operator="containsText" text="▲">
      <formula>NOT(ISERROR(SEARCH("▲",AB60)))</formula>
    </cfRule>
    <cfRule type="containsText" dxfId="5044" priority="7797" operator="containsText" text="▲">
      <formula>NOT(ISERROR(SEARCH("▲",AB60)))</formula>
    </cfRule>
    <cfRule type="containsText" dxfId="5043" priority="7944" operator="containsText" text="▽">
      <formula>NOT(ISERROR(SEARCH("▽",AB60)))</formula>
    </cfRule>
    <cfRule type="containsText" dxfId="5042" priority="7943" operator="containsText" text="△">
      <formula>NOT(ISERROR(SEARCH("△",AB60)))</formula>
    </cfRule>
    <cfRule type="containsText" dxfId="5041" priority="7938" operator="containsText" text="▼">
      <formula>NOT(ISERROR(SEARCH("▼",AB60)))</formula>
    </cfRule>
    <cfRule type="containsText" dxfId="5040" priority="7937" operator="containsText" text="▲">
      <formula>NOT(ISERROR(SEARCH("▲",AB60)))</formula>
    </cfRule>
    <cfRule type="containsText" dxfId="5039" priority="7936" operator="containsText" text="▼">
      <formula>NOT(ISERROR(SEARCH("▼",AB60)))</formula>
    </cfRule>
    <cfRule type="containsText" dxfId="5038" priority="7935" operator="containsText" text="▲">
      <formula>NOT(ISERROR(SEARCH("▲",AB60)))</formula>
    </cfRule>
    <cfRule type="containsText" dxfId="5037" priority="7934" operator="containsText" text="▼">
      <formula>NOT(ISERROR(SEARCH("▼",AB60)))</formula>
    </cfRule>
    <cfRule type="containsText" dxfId="5036" priority="7933" operator="containsText" text="▲">
      <formula>NOT(ISERROR(SEARCH("▲",AB60)))</formula>
    </cfRule>
    <cfRule type="containsText" dxfId="5035" priority="7932" operator="containsText" text="▼">
      <formula>NOT(ISERROR(SEARCH("▼",AB60)))</formula>
    </cfRule>
    <cfRule type="containsText" dxfId="5034" priority="7931" operator="containsText" text="▲">
      <formula>NOT(ISERROR(SEARCH("▲",AB60)))</formula>
    </cfRule>
    <cfRule type="containsText" dxfId="5033" priority="7930" operator="containsText" text="▼">
      <formula>NOT(ISERROR(SEARCH("▼",AB60)))</formula>
    </cfRule>
    <cfRule type="containsText" dxfId="5032" priority="7929" operator="containsText" text="▲">
      <formula>NOT(ISERROR(SEARCH("▲",AB60)))</formula>
    </cfRule>
    <cfRule type="containsText" dxfId="5031" priority="7848" operator="containsText" text="▼">
      <formula>NOT(ISERROR(SEARCH("▼",AB60)))</formula>
    </cfRule>
    <cfRule type="containsText" dxfId="5030" priority="7927" operator="containsText" text="▲">
      <formula>NOT(ISERROR(SEARCH("▲",AB60)))</formula>
    </cfRule>
    <cfRule type="containsText" dxfId="5029" priority="7926" operator="containsText" text="▼">
      <formula>NOT(ISERROR(SEARCH("▼",AB60)))</formula>
    </cfRule>
    <cfRule type="containsText" dxfId="5028" priority="7925" operator="containsText" text="▲">
      <formula>NOT(ISERROR(SEARCH("▲",AB60)))</formula>
    </cfRule>
    <cfRule type="containsText" dxfId="5027" priority="7924" operator="containsText" text="▼">
      <formula>NOT(ISERROR(SEARCH("▼",AB60)))</formula>
    </cfRule>
    <cfRule type="containsText" dxfId="5026" priority="7923" operator="containsText" text="▲">
      <formula>NOT(ISERROR(SEARCH("▲",AB60)))</formula>
    </cfRule>
    <cfRule type="containsText" dxfId="5025" priority="7922" operator="containsText" text="▼">
      <formula>NOT(ISERROR(SEARCH("▼",AB60)))</formula>
    </cfRule>
    <cfRule type="containsText" dxfId="5024" priority="7921" operator="containsText" text="▲">
      <formula>NOT(ISERROR(SEARCH("▲",AB60)))</formula>
    </cfRule>
    <cfRule type="containsText" dxfId="5023" priority="7920" operator="containsText" text="▼">
      <formula>NOT(ISERROR(SEARCH("▼",AB60)))</formula>
    </cfRule>
    <cfRule type="containsText" dxfId="5022" priority="7919" operator="containsText" text="▲">
      <formula>NOT(ISERROR(SEARCH("▲",AB60)))</formula>
    </cfRule>
    <cfRule type="containsText" dxfId="5021" priority="7918" operator="containsText" text="▼">
      <formula>NOT(ISERROR(SEARCH("▼",AB60)))</formula>
    </cfRule>
    <cfRule type="containsText" dxfId="5020" priority="7917" operator="containsText" text="▲">
      <formula>NOT(ISERROR(SEARCH("▲",AB60)))</formula>
    </cfRule>
    <cfRule type="containsText" dxfId="5019" priority="7916" operator="containsText" text="▼">
      <formula>NOT(ISERROR(SEARCH("▼",AB60)))</formula>
    </cfRule>
    <cfRule type="containsText" dxfId="5018" priority="7915" operator="containsText" text="▲">
      <formula>NOT(ISERROR(SEARCH("▲",AB60)))</formula>
    </cfRule>
    <cfRule type="containsText" dxfId="5017" priority="7914" operator="containsText" text="▼">
      <formula>NOT(ISERROR(SEARCH("▼",AB60)))</formula>
    </cfRule>
    <cfRule type="containsText" dxfId="5016" priority="7913" operator="containsText" text="▲">
      <formula>NOT(ISERROR(SEARCH("▲",AB60)))</formula>
    </cfRule>
    <cfRule type="containsText" dxfId="5015" priority="7912" operator="containsText" text="▼">
      <formula>NOT(ISERROR(SEARCH("▼",AB60)))</formula>
    </cfRule>
    <cfRule type="containsText" dxfId="5014" priority="7911" operator="containsText" text="▲">
      <formula>NOT(ISERROR(SEARCH("▲",AB60)))</formula>
    </cfRule>
    <cfRule type="containsText" dxfId="5013" priority="7910" operator="containsText" text="▼">
      <formula>NOT(ISERROR(SEARCH("▼",AB60)))</formula>
    </cfRule>
    <cfRule type="containsText" dxfId="5012" priority="7909" operator="containsText" text="▲">
      <formula>NOT(ISERROR(SEARCH("▲",AB60)))</formula>
    </cfRule>
    <cfRule type="containsText" dxfId="5011" priority="7908" operator="containsText" text="▼">
      <formula>NOT(ISERROR(SEARCH("▼",AB60)))</formula>
    </cfRule>
    <cfRule type="containsText" dxfId="5010" priority="7907" operator="containsText" text="▲">
      <formula>NOT(ISERROR(SEARCH("▲",AB60)))</formula>
    </cfRule>
    <cfRule type="containsText" dxfId="5009" priority="7906" operator="containsText" text="▼">
      <formula>NOT(ISERROR(SEARCH("▼",AB60)))</formula>
    </cfRule>
    <cfRule type="containsText" dxfId="5008" priority="7905" operator="containsText" text="▲">
      <formula>NOT(ISERROR(SEARCH("▲",AB60)))</formula>
    </cfRule>
    <cfRule type="containsText" dxfId="5007" priority="7904" operator="containsText" text="▼">
      <formula>NOT(ISERROR(SEARCH("▼",AB60)))</formula>
    </cfRule>
    <cfRule type="containsText" dxfId="5006" priority="7903" operator="containsText" text="▲">
      <formula>NOT(ISERROR(SEARCH("▲",AB60)))</formula>
    </cfRule>
    <cfRule type="containsText" dxfId="5005" priority="7902" operator="containsText" text="▼">
      <formula>NOT(ISERROR(SEARCH("▼",AB60)))</formula>
    </cfRule>
    <cfRule type="containsText" dxfId="5004" priority="7901" operator="containsText" text="▲">
      <formula>NOT(ISERROR(SEARCH("▲",AB60)))</formula>
    </cfRule>
    <cfRule type="containsText" dxfId="5003" priority="7900" operator="containsText" text="▼">
      <formula>NOT(ISERROR(SEARCH("▼",AB60)))</formula>
    </cfRule>
    <cfRule type="containsText" dxfId="5002" priority="7899" operator="containsText" text="▲">
      <formula>NOT(ISERROR(SEARCH("▲",AB60)))</formula>
    </cfRule>
    <cfRule type="containsText" dxfId="5001" priority="7898" operator="containsText" text="▼">
      <formula>NOT(ISERROR(SEARCH("▼",AB60)))</formula>
    </cfRule>
    <cfRule type="containsText" dxfId="5000" priority="7897" operator="containsText" text="▲">
      <formula>NOT(ISERROR(SEARCH("▲",AB60)))</formula>
    </cfRule>
    <cfRule type="containsText" dxfId="4999" priority="7896" operator="containsText" text="▼">
      <formula>NOT(ISERROR(SEARCH("▼",AB60)))</formula>
    </cfRule>
    <cfRule type="containsText" dxfId="4998" priority="7895" operator="containsText" text="▲">
      <formula>NOT(ISERROR(SEARCH("▲",AB60)))</formula>
    </cfRule>
    <cfRule type="containsText" dxfId="4997" priority="7894" operator="containsText" text="▼">
      <formula>NOT(ISERROR(SEARCH("▼",AB60)))</formula>
    </cfRule>
    <cfRule type="containsText" dxfId="4996" priority="7893" operator="containsText" text="▲">
      <formula>NOT(ISERROR(SEARCH("▲",AB60)))</formula>
    </cfRule>
    <cfRule type="containsText" dxfId="4995" priority="7892" operator="containsText" text="▼">
      <formula>NOT(ISERROR(SEARCH("▼",AB60)))</formula>
    </cfRule>
    <cfRule type="containsText" dxfId="4994" priority="7891" operator="containsText" text="▲">
      <formula>NOT(ISERROR(SEARCH("▲",AB60)))</formula>
    </cfRule>
    <cfRule type="containsText" dxfId="4993" priority="7890" operator="containsText" text="▼">
      <formula>NOT(ISERROR(SEARCH("▼",AB60)))</formula>
    </cfRule>
    <cfRule type="containsText" dxfId="4992" priority="7889" operator="containsText" text="▲">
      <formula>NOT(ISERROR(SEARCH("▲",AB60)))</formula>
    </cfRule>
    <cfRule type="containsText" dxfId="4991" priority="7888" operator="containsText" text="▼">
      <formula>NOT(ISERROR(SEARCH("▼",AB60)))</formula>
    </cfRule>
    <cfRule type="containsText" dxfId="4990" priority="7887" operator="containsText" text="▲">
      <formula>NOT(ISERROR(SEARCH("▲",AB60)))</formula>
    </cfRule>
    <cfRule type="containsText" dxfId="4989" priority="7886" operator="containsText" text="▼">
      <formula>NOT(ISERROR(SEARCH("▼",AB60)))</formula>
    </cfRule>
    <cfRule type="containsText" dxfId="4988" priority="7885" operator="containsText" text="▲">
      <formula>NOT(ISERROR(SEARCH("▲",AB60)))</formula>
    </cfRule>
    <cfRule type="containsText" dxfId="4987" priority="7884" operator="containsText" text="▼">
      <formula>NOT(ISERROR(SEARCH("▼",AB60)))</formula>
    </cfRule>
    <cfRule type="containsText" dxfId="4986" priority="7883" operator="containsText" text="▲">
      <formula>NOT(ISERROR(SEARCH("▲",AB60)))</formula>
    </cfRule>
    <cfRule type="containsText" dxfId="4985" priority="7882" operator="containsText" text="▼">
      <formula>NOT(ISERROR(SEARCH("▼",AB60)))</formula>
    </cfRule>
    <cfRule type="containsText" dxfId="4984" priority="7881" operator="containsText" text="▲">
      <formula>NOT(ISERROR(SEARCH("▲",AB60)))</formula>
    </cfRule>
    <cfRule type="containsText" dxfId="4983" priority="7880" operator="containsText" text="▽">
      <formula>NOT(ISERROR(SEARCH("▽",AB60)))</formula>
    </cfRule>
    <cfRule type="containsText" dxfId="4982" priority="7879" operator="containsText" text="△">
      <formula>NOT(ISERROR(SEARCH("△",AB60)))</formula>
    </cfRule>
    <cfRule type="containsText" dxfId="4981" priority="7878" operator="containsText" text="▼">
      <formula>NOT(ISERROR(SEARCH("▼",AB60)))</formula>
    </cfRule>
    <cfRule type="containsText" dxfId="4980" priority="7877" operator="containsText" text="▲">
      <formula>NOT(ISERROR(SEARCH("▲",AB60)))</formula>
    </cfRule>
    <cfRule type="containsText" dxfId="4979" priority="7876" operator="containsText" text="▼">
      <formula>NOT(ISERROR(SEARCH("▼",AB60)))</formula>
    </cfRule>
    <cfRule type="containsText" dxfId="4978" priority="7875" operator="containsText" text="▲">
      <formula>NOT(ISERROR(SEARCH("▲",AB60)))</formula>
    </cfRule>
    <cfRule type="containsText" dxfId="4977" priority="7874" operator="containsText" text="▼">
      <formula>NOT(ISERROR(SEARCH("▼",AB60)))</formula>
    </cfRule>
    <cfRule type="containsText" dxfId="4976" priority="7873" operator="containsText" text="▲">
      <formula>NOT(ISERROR(SEARCH("▲",AB60)))</formula>
    </cfRule>
    <cfRule type="containsText" dxfId="4975" priority="7872" operator="containsText" text="▼">
      <formula>NOT(ISERROR(SEARCH("▼",AB60)))</formula>
    </cfRule>
    <cfRule type="containsText" dxfId="4974" priority="7871" operator="containsText" text="▲">
      <formula>NOT(ISERROR(SEARCH("▲",AB60)))</formula>
    </cfRule>
    <cfRule type="containsText" dxfId="4973" priority="7870" operator="containsText" text="▼">
      <formula>NOT(ISERROR(SEARCH("▼",AB60)))</formula>
    </cfRule>
    <cfRule type="containsText" dxfId="4972" priority="7869" operator="containsText" text="▲">
      <formula>NOT(ISERROR(SEARCH("▲",AB60)))</formula>
    </cfRule>
    <cfRule type="containsText" dxfId="4971" priority="7868" operator="containsText" text="▼">
      <formula>NOT(ISERROR(SEARCH("▼",AB60)))</formula>
    </cfRule>
    <cfRule type="containsText" dxfId="4970" priority="7867" operator="containsText" text="▲">
      <formula>NOT(ISERROR(SEARCH("▲",AB60)))</formula>
    </cfRule>
    <cfRule type="containsText" dxfId="4969" priority="7866" operator="containsText" text="▼">
      <formula>NOT(ISERROR(SEARCH("▼",AB60)))</formula>
    </cfRule>
    <cfRule type="containsText" dxfId="4968" priority="7865" operator="containsText" text="▲">
      <formula>NOT(ISERROR(SEARCH("▲",AB60)))</formula>
    </cfRule>
    <cfRule type="containsText" dxfId="4967" priority="7864" operator="containsText" text="▼">
      <formula>NOT(ISERROR(SEARCH("▼",AB60)))</formula>
    </cfRule>
    <cfRule type="containsText" dxfId="4966" priority="7863" operator="containsText" text="▲">
      <formula>NOT(ISERROR(SEARCH("▲",AB60)))</formula>
    </cfRule>
    <cfRule type="containsText" dxfId="4965" priority="7862" operator="containsText" text="▼">
      <formula>NOT(ISERROR(SEARCH("▼",AB60)))</formula>
    </cfRule>
    <cfRule type="containsText" dxfId="4964" priority="7861" operator="containsText" text="▲">
      <formula>NOT(ISERROR(SEARCH("▲",AB60)))</formula>
    </cfRule>
    <cfRule type="containsText" dxfId="4963" priority="7860" operator="containsText" text="▼">
      <formula>NOT(ISERROR(SEARCH("▼",AB60)))</formula>
    </cfRule>
    <cfRule type="containsText" dxfId="4962" priority="7859" operator="containsText" text="▲">
      <formula>NOT(ISERROR(SEARCH("▲",AB60)))</formula>
    </cfRule>
    <cfRule type="containsText" dxfId="4961" priority="7858" operator="containsText" text="▼">
      <formula>NOT(ISERROR(SEARCH("▼",AB60)))</formula>
    </cfRule>
    <cfRule type="containsText" dxfId="4960" priority="7857" operator="containsText" text="▲">
      <formula>NOT(ISERROR(SEARCH("▲",AB60)))</formula>
    </cfRule>
    <cfRule type="containsText" dxfId="4959" priority="7856" operator="containsText" text="▼">
      <formula>NOT(ISERROR(SEARCH("▼",AB60)))</formula>
    </cfRule>
    <cfRule type="containsText" dxfId="4958" priority="7855" operator="containsText" text="▲">
      <formula>NOT(ISERROR(SEARCH("▲",AB60)))</formula>
    </cfRule>
    <cfRule type="containsText" dxfId="4957" priority="7854" operator="containsText" text="▼">
      <formula>NOT(ISERROR(SEARCH("▼",AB60)))</formula>
    </cfRule>
    <cfRule type="containsText" dxfId="4956" priority="7853" operator="containsText" text="▲">
      <formula>NOT(ISERROR(SEARCH("▲",AB60)))</formula>
    </cfRule>
    <cfRule type="containsText" dxfId="4955" priority="7852" operator="containsText" text="▼">
      <formula>NOT(ISERROR(SEARCH("▼",AB60)))</formula>
    </cfRule>
    <cfRule type="containsText" dxfId="4954" priority="7851" operator="containsText" text="▲">
      <formula>NOT(ISERROR(SEARCH("▲",AB60)))</formula>
    </cfRule>
    <cfRule type="containsText" dxfId="4953" priority="7850" operator="containsText" text="▼">
      <formula>NOT(ISERROR(SEARCH("▼",AB60)))</formula>
    </cfRule>
    <cfRule type="containsText" dxfId="4952" priority="7849" operator="containsText" text="▲">
      <formula>NOT(ISERROR(SEARCH("▲",AB60)))</formula>
    </cfRule>
    <cfRule type="containsText" dxfId="4951" priority="7847" operator="containsText" text="▲">
      <formula>NOT(ISERROR(SEARCH("▲",AB60)))</formula>
    </cfRule>
    <cfRule type="containsText" dxfId="4950" priority="7846" operator="containsText" text="▼">
      <formula>NOT(ISERROR(SEARCH("▼",AB60)))</formula>
    </cfRule>
    <cfRule type="containsText" dxfId="4949" priority="7845" operator="containsText" text="▲">
      <formula>NOT(ISERROR(SEARCH("▲",AB60)))</formula>
    </cfRule>
    <cfRule type="containsText" dxfId="4948" priority="7844" operator="containsText" text="▼">
      <formula>NOT(ISERROR(SEARCH("▼",AB60)))</formula>
    </cfRule>
    <cfRule type="containsText" dxfId="4947" priority="7843" operator="containsText" text="▲">
      <formula>NOT(ISERROR(SEARCH("▲",AB60)))</formula>
    </cfRule>
    <cfRule type="containsText" dxfId="4946" priority="7842" operator="containsText" text="▼">
      <formula>NOT(ISERROR(SEARCH("▼",AB60)))</formula>
    </cfRule>
    <cfRule type="containsText" dxfId="4945" priority="7841" operator="containsText" text="▲">
      <formula>NOT(ISERROR(SEARCH("▲",AB60)))</formula>
    </cfRule>
    <cfRule type="containsText" dxfId="4944" priority="7840" operator="containsText" text="▼">
      <formula>NOT(ISERROR(SEARCH("▼",AB60)))</formula>
    </cfRule>
    <cfRule type="containsText" dxfId="4943" priority="7839" operator="containsText" text="▲">
      <formula>NOT(ISERROR(SEARCH("▲",AB60)))</formula>
    </cfRule>
    <cfRule type="containsText" dxfId="4942" priority="7838" operator="containsText" text="▼">
      <formula>NOT(ISERROR(SEARCH("▼",AB60)))</formula>
    </cfRule>
    <cfRule type="containsText" dxfId="4941" priority="7837" operator="containsText" text="▲">
      <formula>NOT(ISERROR(SEARCH("▲",AB60)))</formula>
    </cfRule>
    <cfRule type="containsText" dxfId="4940" priority="7836" operator="containsText" text="▼">
      <formula>NOT(ISERROR(SEARCH("▼",AB60)))</formula>
    </cfRule>
    <cfRule type="containsText" dxfId="4939" priority="7835" operator="containsText" text="▲">
      <formula>NOT(ISERROR(SEARCH("▲",AB60)))</formula>
    </cfRule>
    <cfRule type="containsText" dxfId="4938" priority="7834" operator="containsText" text="▼">
      <formula>NOT(ISERROR(SEARCH("▼",AB60)))</formula>
    </cfRule>
    <cfRule type="containsText" dxfId="4937" priority="7833" operator="containsText" text="▲">
      <formula>NOT(ISERROR(SEARCH("▲",AB60)))</formula>
    </cfRule>
    <cfRule type="containsText" dxfId="4936" priority="7832" operator="containsText" text="▼">
      <formula>NOT(ISERROR(SEARCH("▼",AB60)))</formula>
    </cfRule>
    <cfRule type="containsText" dxfId="4935" priority="7831" operator="containsText" text="▲">
      <formula>NOT(ISERROR(SEARCH("▲",AB60)))</formula>
    </cfRule>
    <cfRule type="containsText" dxfId="4934" priority="7830" operator="containsText" text="▽">
      <formula>NOT(ISERROR(SEARCH("▽",AB60)))</formula>
    </cfRule>
    <cfRule type="containsText" dxfId="4933" priority="7829" operator="containsText" text="△">
      <formula>NOT(ISERROR(SEARCH("△",AB60)))</formula>
    </cfRule>
    <cfRule type="containsText" dxfId="4932" priority="7828" operator="containsText" text="▼">
      <formula>NOT(ISERROR(SEARCH("▼",AB60)))</formula>
    </cfRule>
    <cfRule type="containsText" dxfId="4931" priority="7827" operator="containsText" text="▲">
      <formula>NOT(ISERROR(SEARCH("▲",AB60)))</formula>
    </cfRule>
    <cfRule type="containsText" dxfId="4930" priority="7826" operator="containsText" text="▼">
      <formula>NOT(ISERROR(SEARCH("▼",AB60)))</formula>
    </cfRule>
    <cfRule type="containsText" dxfId="4929" priority="7825" operator="containsText" text="▲">
      <formula>NOT(ISERROR(SEARCH("▲",AB60)))</formula>
    </cfRule>
    <cfRule type="containsText" dxfId="4928" priority="7824" operator="containsText" text="▼">
      <formula>NOT(ISERROR(SEARCH("▼",AB60)))</formula>
    </cfRule>
    <cfRule type="containsText" dxfId="4927" priority="7823" operator="containsText" text="▲">
      <formula>NOT(ISERROR(SEARCH("▲",AB60)))</formula>
    </cfRule>
    <cfRule type="containsText" dxfId="4926" priority="7822" operator="containsText" text="▼">
      <formula>NOT(ISERROR(SEARCH("▼",AB60)))</formula>
    </cfRule>
    <cfRule type="containsText" dxfId="4925" priority="7821" operator="containsText" text="▲">
      <formula>NOT(ISERROR(SEARCH("▲",AB60)))</formula>
    </cfRule>
    <cfRule type="containsText" dxfId="4924" priority="7820" operator="containsText" text="▼">
      <formula>NOT(ISERROR(SEARCH("▼",AB60)))</formula>
    </cfRule>
    <cfRule type="containsText" dxfId="4923" priority="7819" operator="containsText" text="▲">
      <formula>NOT(ISERROR(SEARCH("▲",AB60)))</formula>
    </cfRule>
    <cfRule type="containsText" dxfId="4922" priority="7818" operator="containsText" text="▼">
      <formula>NOT(ISERROR(SEARCH("▼",AB60)))</formula>
    </cfRule>
    <cfRule type="containsText" dxfId="4921" priority="7817" operator="containsText" text="▲">
      <formula>NOT(ISERROR(SEARCH("▲",AB60)))</formula>
    </cfRule>
    <cfRule type="containsText" dxfId="4920" priority="7816" operator="containsText" text="▼">
      <formula>NOT(ISERROR(SEARCH("▼",AB60)))</formula>
    </cfRule>
    <cfRule type="containsText" dxfId="4919" priority="7815" operator="containsText" text="▲">
      <formula>NOT(ISERROR(SEARCH("▲",AB60)))</formula>
    </cfRule>
    <cfRule type="containsText" dxfId="4918" priority="7814" operator="containsText" text="▼">
      <formula>NOT(ISERROR(SEARCH("▼",AB60)))</formula>
    </cfRule>
    <cfRule type="containsText" dxfId="4917" priority="7813" operator="containsText" text="▲">
      <formula>NOT(ISERROR(SEARCH("▲",AB60)))</formula>
    </cfRule>
    <cfRule type="containsText" dxfId="4916" priority="7812" operator="containsText" text="▼">
      <formula>NOT(ISERROR(SEARCH("▼",AB60)))</formula>
    </cfRule>
    <cfRule type="containsText" dxfId="4915" priority="7811" operator="containsText" text="▲">
      <formula>NOT(ISERROR(SEARCH("▲",AB60)))</formula>
    </cfRule>
    <cfRule type="containsText" dxfId="4914" priority="7810" operator="containsText" text="▼">
      <formula>NOT(ISERROR(SEARCH("▼",AB60)))</formula>
    </cfRule>
    <cfRule type="containsText" dxfId="4913" priority="7809" operator="containsText" text="▲">
      <formula>NOT(ISERROR(SEARCH("▲",AB60)))</formula>
    </cfRule>
    <cfRule type="containsText" dxfId="4912" priority="7808" operator="containsText" text="▼">
      <formula>NOT(ISERROR(SEARCH("▼",AB60)))</formula>
    </cfRule>
    <cfRule type="containsText" dxfId="4911" priority="7807" operator="containsText" text="▲">
      <formula>NOT(ISERROR(SEARCH("▲",AB60)))</formula>
    </cfRule>
    <cfRule type="containsText" dxfId="4910" priority="7806" operator="containsText" text="▼">
      <formula>NOT(ISERROR(SEARCH("▼",AB60)))</formula>
    </cfRule>
    <cfRule type="containsText" dxfId="4909" priority="7805" operator="containsText" text="▲">
      <formula>NOT(ISERROR(SEARCH("▲",AB60)))</formula>
    </cfRule>
    <cfRule type="containsText" dxfId="4908" priority="7804" operator="containsText" text="▼">
      <formula>NOT(ISERROR(SEARCH("▼",AB60)))</formula>
    </cfRule>
    <cfRule type="containsText" dxfId="4907" priority="7803" operator="containsText" text="▲">
      <formula>NOT(ISERROR(SEARCH("▲",AB60)))</formula>
    </cfRule>
    <cfRule type="containsText" dxfId="4906" priority="7802" operator="containsText" text="▼">
      <formula>NOT(ISERROR(SEARCH("▼",AB60)))</formula>
    </cfRule>
    <cfRule type="containsText" dxfId="4905" priority="7801" operator="containsText" text="▲">
      <formula>NOT(ISERROR(SEARCH("▲",AB60)))</formula>
    </cfRule>
    <cfRule type="containsText" dxfId="4904" priority="7800" operator="containsText" text="▼">
      <formula>NOT(ISERROR(SEARCH("▼",AB60)))</formula>
    </cfRule>
    <cfRule type="containsText" dxfId="4903" priority="7799" operator="containsText" text="▲">
      <formula>NOT(ISERROR(SEARCH("▲",AB60)))</formula>
    </cfRule>
    <cfRule type="containsText" dxfId="4902" priority="7798" operator="containsText" text="▼">
      <formula>NOT(ISERROR(SEARCH("▼",AB60)))</formula>
    </cfRule>
  </conditionalFormatting>
  <conditionalFormatting sqref="AB60:AB65">
    <cfRule type="containsText" dxfId="4901" priority="7732" operator="containsText" text="▼">
      <formula>NOT(ISERROR(SEARCH("▼",AB60)))</formula>
    </cfRule>
    <cfRule type="containsText" dxfId="4900" priority="7731" operator="containsText" text="▲">
      <formula>NOT(ISERROR(SEARCH("▲",AB60)))</formula>
    </cfRule>
  </conditionalFormatting>
  <conditionalFormatting sqref="AB62:AB65">
    <cfRule type="containsText" dxfId="4899" priority="3872" operator="containsText" text="▼">
      <formula>NOT(ISERROR(SEARCH("▼",AB62)))</formula>
    </cfRule>
    <cfRule type="containsText" dxfId="4898" priority="3871" operator="containsText" text="▲">
      <formula>NOT(ISERROR(SEARCH("▲",AB62)))</formula>
    </cfRule>
    <cfRule type="containsText" dxfId="4897" priority="3870" operator="containsText" text="▼">
      <formula>NOT(ISERROR(SEARCH("▼",AB62)))</formula>
    </cfRule>
    <cfRule type="containsText" dxfId="4896" priority="3869" operator="containsText" text="▲">
      <formula>NOT(ISERROR(SEARCH("▲",AB62)))</formula>
    </cfRule>
    <cfRule type="containsText" dxfId="4895" priority="4214" operator="containsText" text="▽">
      <formula>NOT(ISERROR(SEARCH("▽",AB62)))</formula>
    </cfRule>
    <cfRule type="containsText" dxfId="4894" priority="4213" operator="containsText" text="△">
      <formula>NOT(ISERROR(SEARCH("△",AB62)))</formula>
    </cfRule>
    <cfRule type="containsText" dxfId="4893" priority="4212" operator="containsText" text="▼">
      <formula>NOT(ISERROR(SEARCH("▼",AB62)))</formula>
    </cfRule>
    <cfRule type="containsText" dxfId="4892" priority="4211" operator="containsText" text="▲">
      <formula>NOT(ISERROR(SEARCH("▲",AB62)))</formula>
    </cfRule>
    <cfRule type="containsText" dxfId="4891" priority="4210" operator="containsText" text="▼">
      <formula>NOT(ISERROR(SEARCH("▼",AB62)))</formula>
    </cfRule>
    <cfRule type="containsText" dxfId="4890" priority="4209" operator="containsText" text="▲">
      <formula>NOT(ISERROR(SEARCH("▲",AB62)))</formula>
    </cfRule>
    <cfRule type="containsText" dxfId="4889" priority="4208" operator="containsText" text="▼">
      <formula>NOT(ISERROR(SEARCH("▼",AB62)))</formula>
    </cfRule>
    <cfRule type="containsText" dxfId="4888" priority="4207" operator="containsText" text="▲">
      <formula>NOT(ISERROR(SEARCH("▲",AB62)))</formula>
    </cfRule>
    <cfRule type="containsText" dxfId="4887" priority="4206" operator="containsText" text="▼">
      <formula>NOT(ISERROR(SEARCH("▼",AB62)))</formula>
    </cfRule>
    <cfRule type="containsText" dxfId="4886" priority="4205" operator="containsText" text="▲">
      <formula>NOT(ISERROR(SEARCH("▲",AB62)))</formula>
    </cfRule>
    <cfRule type="containsText" dxfId="4885" priority="4204" operator="containsText" text="▼">
      <formula>NOT(ISERROR(SEARCH("▼",AB62)))</formula>
    </cfRule>
    <cfRule type="containsText" dxfId="4884" priority="4203" operator="containsText" text="▲">
      <formula>NOT(ISERROR(SEARCH("▲",AB62)))</formula>
    </cfRule>
    <cfRule type="containsText" dxfId="4883" priority="4202" operator="containsText" text="▼">
      <formula>NOT(ISERROR(SEARCH("▼",AB62)))</formula>
    </cfRule>
    <cfRule type="containsText" dxfId="4882" priority="4201" operator="containsText" text="▲">
      <formula>NOT(ISERROR(SEARCH("▲",AB62)))</formula>
    </cfRule>
    <cfRule type="containsText" dxfId="4881" priority="4200" operator="containsText" text="▼">
      <formula>NOT(ISERROR(SEARCH("▼",AB62)))</formula>
    </cfRule>
    <cfRule type="containsText" dxfId="4880" priority="4199" operator="containsText" text="▲">
      <formula>NOT(ISERROR(SEARCH("▲",AB62)))</formula>
    </cfRule>
    <cfRule type="containsText" dxfId="4879" priority="4198" operator="containsText" text="▼">
      <formula>NOT(ISERROR(SEARCH("▼",AB62)))</formula>
    </cfRule>
    <cfRule type="containsText" dxfId="4878" priority="4197" operator="containsText" text="▲">
      <formula>NOT(ISERROR(SEARCH("▲",AB62)))</formula>
    </cfRule>
    <cfRule type="containsText" dxfId="4877" priority="4196" operator="containsText" text="▼">
      <formula>NOT(ISERROR(SEARCH("▼",AB62)))</formula>
    </cfRule>
    <cfRule type="containsText" dxfId="4876" priority="4195" operator="containsText" text="▲">
      <formula>NOT(ISERROR(SEARCH("▲",AB62)))</formula>
    </cfRule>
    <cfRule type="containsText" dxfId="4875" priority="4194" operator="containsText" text="▼">
      <formula>NOT(ISERROR(SEARCH("▼",AB62)))</formula>
    </cfRule>
    <cfRule type="containsText" dxfId="4874" priority="4193" operator="containsText" text="▲">
      <formula>NOT(ISERROR(SEARCH("▲",AB62)))</formula>
    </cfRule>
    <cfRule type="containsText" dxfId="4873" priority="4192" operator="containsText" text="▼">
      <formula>NOT(ISERROR(SEARCH("▼",AB62)))</formula>
    </cfRule>
    <cfRule type="containsText" dxfId="4872" priority="4191" operator="containsText" text="▲">
      <formula>NOT(ISERROR(SEARCH("▲",AB62)))</formula>
    </cfRule>
    <cfRule type="containsText" dxfId="4871" priority="4190" operator="containsText" text="▼">
      <formula>NOT(ISERROR(SEARCH("▼",AB62)))</formula>
    </cfRule>
    <cfRule type="containsText" dxfId="4870" priority="4189" operator="containsText" text="▲">
      <formula>NOT(ISERROR(SEARCH("▲",AB62)))</formula>
    </cfRule>
    <cfRule type="containsText" dxfId="4869" priority="4188" operator="containsText" text="▼">
      <formula>NOT(ISERROR(SEARCH("▼",AB62)))</formula>
    </cfRule>
    <cfRule type="containsText" dxfId="4868" priority="4187" operator="containsText" text="▲">
      <formula>NOT(ISERROR(SEARCH("▲",AB62)))</formula>
    </cfRule>
    <cfRule type="containsText" dxfId="4867" priority="4186" operator="containsText" text="▼">
      <formula>NOT(ISERROR(SEARCH("▼",AB62)))</formula>
    </cfRule>
    <cfRule type="containsText" dxfId="4866" priority="4185" operator="containsText" text="▲">
      <formula>NOT(ISERROR(SEARCH("▲",AB62)))</formula>
    </cfRule>
    <cfRule type="containsText" dxfId="4865" priority="4184" operator="containsText" text="▼">
      <formula>NOT(ISERROR(SEARCH("▼",AB62)))</formula>
    </cfRule>
    <cfRule type="containsText" dxfId="4864" priority="4183" operator="containsText" text="▲">
      <formula>NOT(ISERROR(SEARCH("▲",AB62)))</formula>
    </cfRule>
    <cfRule type="containsText" dxfId="4863" priority="4182" operator="containsText" text="▼">
      <formula>NOT(ISERROR(SEARCH("▼",AB62)))</formula>
    </cfRule>
    <cfRule type="containsText" dxfId="4862" priority="4181" operator="containsText" text="▲">
      <formula>NOT(ISERROR(SEARCH("▲",AB62)))</formula>
    </cfRule>
    <cfRule type="containsText" dxfId="4861" priority="4180" operator="containsText" text="▼">
      <formula>NOT(ISERROR(SEARCH("▼",AB62)))</formula>
    </cfRule>
    <cfRule type="containsText" dxfId="4860" priority="4179" operator="containsText" text="▲">
      <formula>NOT(ISERROR(SEARCH("▲",AB62)))</formula>
    </cfRule>
    <cfRule type="containsText" dxfId="4859" priority="4178" operator="containsText" text="▼">
      <formula>NOT(ISERROR(SEARCH("▼",AB62)))</formula>
    </cfRule>
    <cfRule type="containsText" dxfId="4858" priority="4177" operator="containsText" text="▲">
      <formula>NOT(ISERROR(SEARCH("▲",AB62)))</formula>
    </cfRule>
    <cfRule type="containsText" dxfId="4857" priority="4176" operator="containsText" text="▼">
      <formula>NOT(ISERROR(SEARCH("▼",AB62)))</formula>
    </cfRule>
    <cfRule type="containsText" dxfId="4856" priority="4175" operator="containsText" text="▲">
      <formula>NOT(ISERROR(SEARCH("▲",AB62)))</formula>
    </cfRule>
    <cfRule type="containsText" dxfId="4855" priority="4174" operator="containsText" text="▼">
      <formula>NOT(ISERROR(SEARCH("▼",AB62)))</formula>
    </cfRule>
    <cfRule type="containsText" dxfId="4854" priority="4173" operator="containsText" text="▲">
      <formula>NOT(ISERROR(SEARCH("▲",AB62)))</formula>
    </cfRule>
    <cfRule type="containsText" dxfId="4853" priority="4172" operator="containsText" text="▼">
      <formula>NOT(ISERROR(SEARCH("▼",AB62)))</formula>
    </cfRule>
    <cfRule type="containsText" dxfId="4852" priority="4171" operator="containsText" text="▲">
      <formula>NOT(ISERROR(SEARCH("▲",AB62)))</formula>
    </cfRule>
    <cfRule type="containsText" dxfId="4851" priority="4170" operator="containsText" text="▼">
      <formula>NOT(ISERROR(SEARCH("▼",AB62)))</formula>
    </cfRule>
    <cfRule type="containsText" dxfId="4850" priority="4169" operator="containsText" text="▲">
      <formula>NOT(ISERROR(SEARCH("▲",AB62)))</formula>
    </cfRule>
    <cfRule type="containsText" dxfId="4849" priority="4168" operator="containsText" text="▼">
      <formula>NOT(ISERROR(SEARCH("▼",AB62)))</formula>
    </cfRule>
    <cfRule type="containsText" dxfId="4848" priority="4167" operator="containsText" text="▲">
      <formula>NOT(ISERROR(SEARCH("▲",AB62)))</formula>
    </cfRule>
    <cfRule type="containsText" dxfId="4847" priority="4166" operator="containsText" text="▼">
      <formula>NOT(ISERROR(SEARCH("▼",AB62)))</formula>
    </cfRule>
    <cfRule type="containsText" dxfId="4846" priority="4165" operator="containsText" text="▲">
      <formula>NOT(ISERROR(SEARCH("▲",AB62)))</formula>
    </cfRule>
    <cfRule type="containsText" dxfId="4845" priority="4164" operator="containsText" text="▼">
      <formula>NOT(ISERROR(SEARCH("▼",AB62)))</formula>
    </cfRule>
    <cfRule type="containsText" dxfId="4844" priority="4163" operator="containsText" text="▲">
      <formula>NOT(ISERROR(SEARCH("▲",AB62)))</formula>
    </cfRule>
    <cfRule type="containsText" dxfId="4843" priority="4162" operator="containsText" text="▼">
      <formula>NOT(ISERROR(SEARCH("▼",AB62)))</formula>
    </cfRule>
    <cfRule type="containsText" dxfId="4842" priority="4161" operator="containsText" text="▲">
      <formula>NOT(ISERROR(SEARCH("▲",AB62)))</formula>
    </cfRule>
    <cfRule type="containsText" dxfId="4841" priority="4160" operator="containsText" text="▼">
      <formula>NOT(ISERROR(SEARCH("▼",AB62)))</formula>
    </cfRule>
    <cfRule type="containsText" dxfId="4840" priority="4159" operator="containsText" text="▲">
      <formula>NOT(ISERROR(SEARCH("▲",AB62)))</formula>
    </cfRule>
    <cfRule type="containsText" dxfId="4839" priority="4158" operator="containsText" text="▼">
      <formula>NOT(ISERROR(SEARCH("▼",AB62)))</formula>
    </cfRule>
    <cfRule type="containsText" dxfId="4838" priority="4157" operator="containsText" text="▲">
      <formula>NOT(ISERROR(SEARCH("▲",AB62)))</formula>
    </cfRule>
    <cfRule type="containsText" dxfId="4837" priority="4156" operator="containsText" text="▼">
      <formula>NOT(ISERROR(SEARCH("▼",AB62)))</formula>
    </cfRule>
    <cfRule type="containsText" dxfId="4836" priority="4155" operator="containsText" text="▲">
      <formula>NOT(ISERROR(SEARCH("▲",AB62)))</formula>
    </cfRule>
    <cfRule type="containsText" dxfId="4835" priority="4154" operator="containsText" text="▼">
      <formula>NOT(ISERROR(SEARCH("▼",AB62)))</formula>
    </cfRule>
    <cfRule type="containsText" dxfId="4834" priority="3873" operator="containsText" text="▲">
      <formula>NOT(ISERROR(SEARCH("▲",AB62)))</formula>
    </cfRule>
    <cfRule type="containsText" dxfId="4833" priority="4153" operator="containsText" text="▲">
      <formula>NOT(ISERROR(SEARCH("▲",AB62)))</formula>
    </cfRule>
    <cfRule type="containsText" dxfId="4832" priority="4152" operator="containsText" text="▼">
      <formula>NOT(ISERROR(SEARCH("▼",AB62)))</formula>
    </cfRule>
    <cfRule type="containsText" dxfId="4831" priority="4151" operator="containsText" text="▲">
      <formula>NOT(ISERROR(SEARCH("▲",AB62)))</formula>
    </cfRule>
    <cfRule type="containsText" dxfId="4830" priority="4150" operator="containsText" text="▽">
      <formula>NOT(ISERROR(SEARCH("▽",AB62)))</formula>
    </cfRule>
    <cfRule type="containsText" dxfId="4829" priority="4149" operator="containsText" text="△">
      <formula>NOT(ISERROR(SEARCH("△",AB62)))</formula>
    </cfRule>
    <cfRule type="containsText" dxfId="4828" priority="4148" operator="containsText" text="▼">
      <formula>NOT(ISERROR(SEARCH("▼",AB62)))</formula>
    </cfRule>
    <cfRule type="containsText" dxfId="4827" priority="4147" operator="containsText" text="▲">
      <formula>NOT(ISERROR(SEARCH("▲",AB62)))</formula>
    </cfRule>
    <cfRule type="containsText" dxfId="4826" priority="4146" operator="containsText" text="▼">
      <formula>NOT(ISERROR(SEARCH("▼",AB62)))</formula>
    </cfRule>
    <cfRule type="containsText" dxfId="4825" priority="4145" operator="containsText" text="▲">
      <formula>NOT(ISERROR(SEARCH("▲",AB62)))</formula>
    </cfRule>
    <cfRule type="containsText" dxfId="4824" priority="4144" operator="containsText" text="▼">
      <formula>NOT(ISERROR(SEARCH("▼",AB62)))</formula>
    </cfRule>
    <cfRule type="containsText" dxfId="4823" priority="4143" operator="containsText" text="▲">
      <formula>NOT(ISERROR(SEARCH("▲",AB62)))</formula>
    </cfRule>
    <cfRule type="containsText" dxfId="4822" priority="4142" operator="containsText" text="▼">
      <formula>NOT(ISERROR(SEARCH("▼",AB62)))</formula>
    </cfRule>
    <cfRule type="containsText" dxfId="4821" priority="4141" operator="containsText" text="▲">
      <formula>NOT(ISERROR(SEARCH("▲",AB62)))</formula>
    </cfRule>
    <cfRule type="containsText" dxfId="4820" priority="4140" operator="containsText" text="▼">
      <formula>NOT(ISERROR(SEARCH("▼",AB62)))</formula>
    </cfRule>
    <cfRule type="containsText" dxfId="4819" priority="4139" operator="containsText" text="▲">
      <formula>NOT(ISERROR(SEARCH("▲",AB62)))</formula>
    </cfRule>
    <cfRule type="containsText" dxfId="4818" priority="4138" operator="containsText" text="▼">
      <formula>NOT(ISERROR(SEARCH("▼",AB62)))</formula>
    </cfRule>
    <cfRule type="containsText" dxfId="4817" priority="4137" operator="containsText" text="▲">
      <formula>NOT(ISERROR(SEARCH("▲",AB62)))</formula>
    </cfRule>
    <cfRule type="containsText" dxfId="4816" priority="4136" operator="containsText" text="▼">
      <formula>NOT(ISERROR(SEARCH("▼",AB62)))</formula>
    </cfRule>
    <cfRule type="containsText" dxfId="4815" priority="4135" operator="containsText" text="▲">
      <formula>NOT(ISERROR(SEARCH("▲",AB62)))</formula>
    </cfRule>
    <cfRule type="containsText" dxfId="4814" priority="4134" operator="containsText" text="▼">
      <formula>NOT(ISERROR(SEARCH("▼",AB62)))</formula>
    </cfRule>
    <cfRule type="containsText" dxfId="4813" priority="4133" operator="containsText" text="▲">
      <formula>NOT(ISERROR(SEARCH("▲",AB62)))</formula>
    </cfRule>
    <cfRule type="containsText" dxfId="4812" priority="4132" operator="containsText" text="▼">
      <formula>NOT(ISERROR(SEARCH("▼",AB62)))</formula>
    </cfRule>
    <cfRule type="containsText" dxfId="4811" priority="4131" operator="containsText" text="▲">
      <formula>NOT(ISERROR(SEARCH("▲",AB62)))</formula>
    </cfRule>
    <cfRule type="containsText" dxfId="4810" priority="4130" operator="containsText" text="▼">
      <formula>NOT(ISERROR(SEARCH("▼",AB62)))</formula>
    </cfRule>
    <cfRule type="containsText" dxfId="4809" priority="4129" operator="containsText" text="▲">
      <formula>NOT(ISERROR(SEARCH("▲",AB62)))</formula>
    </cfRule>
    <cfRule type="containsText" dxfId="4808" priority="4128" operator="containsText" text="▼">
      <formula>NOT(ISERROR(SEARCH("▼",AB62)))</formula>
    </cfRule>
    <cfRule type="containsText" dxfId="4807" priority="4127" operator="containsText" text="▲">
      <formula>NOT(ISERROR(SEARCH("▲",AB62)))</formula>
    </cfRule>
    <cfRule type="containsText" dxfId="4806" priority="4126" operator="containsText" text="▼">
      <formula>NOT(ISERROR(SEARCH("▼",AB62)))</formula>
    </cfRule>
    <cfRule type="containsText" dxfId="4805" priority="4125" operator="containsText" text="▲">
      <formula>NOT(ISERROR(SEARCH("▲",AB62)))</formula>
    </cfRule>
    <cfRule type="containsText" dxfId="4804" priority="4124" operator="containsText" text="▼">
      <formula>NOT(ISERROR(SEARCH("▼",AB62)))</formula>
    </cfRule>
    <cfRule type="containsText" dxfId="4803" priority="4123" operator="containsText" text="▲">
      <formula>NOT(ISERROR(SEARCH("▲",AB62)))</formula>
    </cfRule>
    <cfRule type="containsText" dxfId="4802" priority="4122" operator="containsText" text="▼">
      <formula>NOT(ISERROR(SEARCH("▼",AB62)))</formula>
    </cfRule>
    <cfRule type="containsText" dxfId="4801" priority="4121" operator="containsText" text="▲">
      <formula>NOT(ISERROR(SEARCH("▲",AB62)))</formula>
    </cfRule>
    <cfRule type="containsText" dxfId="4800" priority="4120" operator="containsText" text="▼">
      <formula>NOT(ISERROR(SEARCH("▼",AB62)))</formula>
    </cfRule>
    <cfRule type="containsText" dxfId="4799" priority="4119" operator="containsText" text="▲">
      <formula>NOT(ISERROR(SEARCH("▲",AB62)))</formula>
    </cfRule>
    <cfRule type="containsText" dxfId="4798" priority="4118" operator="containsText" text="▼">
      <formula>NOT(ISERROR(SEARCH("▼",AB62)))</formula>
    </cfRule>
    <cfRule type="containsText" dxfId="4797" priority="4117" operator="containsText" text="▲">
      <formula>NOT(ISERROR(SEARCH("▲",AB62)))</formula>
    </cfRule>
    <cfRule type="containsText" dxfId="4796" priority="4116" operator="containsText" text="▼">
      <formula>NOT(ISERROR(SEARCH("▼",AB62)))</formula>
    </cfRule>
    <cfRule type="containsText" dxfId="4795" priority="4115" operator="containsText" text="▲">
      <formula>NOT(ISERROR(SEARCH("▲",AB62)))</formula>
    </cfRule>
    <cfRule type="containsText" dxfId="4794" priority="4114" operator="containsText" text="▼">
      <formula>NOT(ISERROR(SEARCH("▼",AB62)))</formula>
    </cfRule>
    <cfRule type="containsText" dxfId="4793" priority="4113" operator="containsText" text="▲">
      <formula>NOT(ISERROR(SEARCH("▲",AB62)))</formula>
    </cfRule>
    <cfRule type="containsText" dxfId="4792" priority="4112" operator="containsText" text="▼">
      <formula>NOT(ISERROR(SEARCH("▼",AB62)))</formula>
    </cfRule>
    <cfRule type="containsText" dxfId="4791" priority="4111" operator="containsText" text="▲">
      <formula>NOT(ISERROR(SEARCH("▲",AB62)))</formula>
    </cfRule>
    <cfRule type="containsText" dxfId="4790" priority="4110" operator="containsText" text="▼">
      <formula>NOT(ISERROR(SEARCH("▼",AB62)))</formula>
    </cfRule>
    <cfRule type="containsText" dxfId="4789" priority="4109" operator="containsText" text="▲">
      <formula>NOT(ISERROR(SEARCH("▲",AB62)))</formula>
    </cfRule>
    <cfRule type="containsText" dxfId="4788" priority="4047" operator="containsText" text="△">
      <formula>NOT(ISERROR(SEARCH("△",AB62)))</formula>
    </cfRule>
    <cfRule type="containsText" dxfId="4787" priority="4108" operator="containsText" text="▼">
      <formula>NOT(ISERROR(SEARCH("▼",AB62)))</formula>
    </cfRule>
    <cfRule type="containsText" dxfId="4786" priority="4107" operator="containsText" text="▲">
      <formula>NOT(ISERROR(SEARCH("▲",AB62)))</formula>
    </cfRule>
    <cfRule type="containsText" dxfId="4785" priority="4106" operator="containsText" text="▼">
      <formula>NOT(ISERROR(SEARCH("▼",AB62)))</formula>
    </cfRule>
    <cfRule type="containsText" dxfId="4784" priority="4105" operator="containsText" text="▲">
      <formula>NOT(ISERROR(SEARCH("▲",AB62)))</formula>
    </cfRule>
    <cfRule type="containsText" dxfId="4783" priority="4104" operator="containsText" text="▼">
      <formula>NOT(ISERROR(SEARCH("▼",AB62)))</formula>
    </cfRule>
    <cfRule type="containsText" dxfId="4782" priority="4103" operator="containsText" text="▲">
      <formula>NOT(ISERROR(SEARCH("▲",AB62)))</formula>
    </cfRule>
    <cfRule type="containsText" dxfId="4781" priority="4102" operator="containsText" text="▼">
      <formula>NOT(ISERROR(SEARCH("▼",AB62)))</formula>
    </cfRule>
    <cfRule type="containsText" dxfId="4780" priority="4101" operator="containsText" text="▲">
      <formula>NOT(ISERROR(SEARCH("▲",AB62)))</formula>
    </cfRule>
    <cfRule type="containsText" dxfId="4779" priority="4100" operator="containsText" text="▼">
      <formula>NOT(ISERROR(SEARCH("▼",AB62)))</formula>
    </cfRule>
    <cfRule type="containsText" dxfId="4778" priority="4099" operator="containsText" text="▲">
      <formula>NOT(ISERROR(SEARCH("▲",AB62)))</formula>
    </cfRule>
    <cfRule type="containsText" dxfId="4777" priority="4098" operator="containsText" text="▽">
      <formula>NOT(ISERROR(SEARCH("▽",AB62)))</formula>
    </cfRule>
    <cfRule type="containsText" dxfId="4776" priority="4097" operator="containsText" text="△">
      <formula>NOT(ISERROR(SEARCH("△",AB62)))</formula>
    </cfRule>
    <cfRule type="containsText" dxfId="4775" priority="4096" operator="containsText" text="▼">
      <formula>NOT(ISERROR(SEARCH("▼",AB62)))</formula>
    </cfRule>
    <cfRule type="containsText" dxfId="4774" priority="4095" operator="containsText" text="▲">
      <formula>NOT(ISERROR(SEARCH("▲",AB62)))</formula>
    </cfRule>
    <cfRule type="containsText" dxfId="4773" priority="4094" operator="containsText" text="▼">
      <formula>NOT(ISERROR(SEARCH("▼",AB62)))</formula>
    </cfRule>
    <cfRule type="containsText" dxfId="4772" priority="4093" operator="containsText" text="▲">
      <formula>NOT(ISERROR(SEARCH("▲",AB62)))</formula>
    </cfRule>
    <cfRule type="containsText" dxfId="4771" priority="4092" operator="containsText" text="▼">
      <formula>NOT(ISERROR(SEARCH("▼",AB62)))</formula>
    </cfRule>
    <cfRule type="containsText" dxfId="4770" priority="4091" operator="containsText" text="▲">
      <formula>NOT(ISERROR(SEARCH("▲",AB62)))</formula>
    </cfRule>
    <cfRule type="containsText" dxfId="4769" priority="4090" operator="containsText" text="▼">
      <formula>NOT(ISERROR(SEARCH("▼",AB62)))</formula>
    </cfRule>
    <cfRule type="containsText" dxfId="4768" priority="4089" operator="containsText" text="▲">
      <formula>NOT(ISERROR(SEARCH("▲",AB62)))</formula>
    </cfRule>
    <cfRule type="containsText" dxfId="4767" priority="4088" operator="containsText" text="▼">
      <formula>NOT(ISERROR(SEARCH("▼",AB62)))</formula>
    </cfRule>
    <cfRule type="containsText" dxfId="4766" priority="4087" operator="containsText" text="▲">
      <formula>NOT(ISERROR(SEARCH("▲",AB62)))</formula>
    </cfRule>
    <cfRule type="containsText" dxfId="4765" priority="4086" operator="containsText" text="▼">
      <formula>NOT(ISERROR(SEARCH("▼",AB62)))</formula>
    </cfRule>
    <cfRule type="containsText" dxfId="4764" priority="4085" operator="containsText" text="▲">
      <formula>NOT(ISERROR(SEARCH("▲",AB62)))</formula>
    </cfRule>
    <cfRule type="containsText" dxfId="4763" priority="4084" operator="containsText" text="▼">
      <formula>NOT(ISERROR(SEARCH("▼",AB62)))</formula>
    </cfRule>
    <cfRule type="containsText" dxfId="4762" priority="4083" operator="containsText" text="▲">
      <formula>NOT(ISERROR(SEARCH("▲",AB62)))</formula>
    </cfRule>
    <cfRule type="containsText" dxfId="4761" priority="4082" operator="containsText" text="▼">
      <formula>NOT(ISERROR(SEARCH("▼",AB62)))</formula>
    </cfRule>
    <cfRule type="containsText" dxfId="4760" priority="4081" operator="containsText" text="▲">
      <formula>NOT(ISERROR(SEARCH("▲",AB62)))</formula>
    </cfRule>
    <cfRule type="containsText" dxfId="4759" priority="4080" operator="containsText" text="▼">
      <formula>NOT(ISERROR(SEARCH("▼",AB62)))</formula>
    </cfRule>
    <cfRule type="containsText" dxfId="4758" priority="4079" operator="containsText" text="▲">
      <formula>NOT(ISERROR(SEARCH("▲",AB62)))</formula>
    </cfRule>
    <cfRule type="containsText" dxfId="4757" priority="4078" operator="containsText" text="▼">
      <formula>NOT(ISERROR(SEARCH("▼",AB62)))</formula>
    </cfRule>
    <cfRule type="containsText" dxfId="4756" priority="4077" operator="containsText" text="▲">
      <formula>NOT(ISERROR(SEARCH("▲",AB62)))</formula>
    </cfRule>
    <cfRule type="containsText" dxfId="4755" priority="4076" operator="containsText" text="▼">
      <formula>NOT(ISERROR(SEARCH("▼",AB62)))</formula>
    </cfRule>
    <cfRule type="containsText" dxfId="4754" priority="4075" operator="containsText" text="▲">
      <formula>NOT(ISERROR(SEARCH("▲",AB62)))</formula>
    </cfRule>
    <cfRule type="containsText" dxfId="4753" priority="4074" operator="containsText" text="▼">
      <formula>NOT(ISERROR(SEARCH("▼",AB62)))</formula>
    </cfRule>
    <cfRule type="containsText" dxfId="4752" priority="4073" operator="containsText" text="▲">
      <formula>NOT(ISERROR(SEARCH("▲",AB62)))</formula>
    </cfRule>
    <cfRule type="containsText" dxfId="4751" priority="4072" operator="containsText" text="▼">
      <formula>NOT(ISERROR(SEARCH("▼",AB62)))</formula>
    </cfRule>
    <cfRule type="containsText" dxfId="4750" priority="4071" operator="containsText" text="▲">
      <formula>NOT(ISERROR(SEARCH("▲",AB62)))</formula>
    </cfRule>
    <cfRule type="containsText" dxfId="4749" priority="4070" operator="containsText" text="▼">
      <formula>NOT(ISERROR(SEARCH("▼",AB62)))</formula>
    </cfRule>
    <cfRule type="containsText" dxfId="4748" priority="4069" operator="containsText" text="▲">
      <formula>NOT(ISERROR(SEARCH("▲",AB62)))</formula>
    </cfRule>
    <cfRule type="containsText" dxfId="4747" priority="4068" operator="containsText" text="▼">
      <formula>NOT(ISERROR(SEARCH("▼",AB62)))</formula>
    </cfRule>
    <cfRule type="containsText" dxfId="4746" priority="4067" operator="containsText" text="▲">
      <formula>NOT(ISERROR(SEARCH("▲",AB62)))</formula>
    </cfRule>
    <cfRule type="containsText" dxfId="4745" priority="4066" operator="containsText" text="▼">
      <formula>NOT(ISERROR(SEARCH("▼",AB62)))</formula>
    </cfRule>
    <cfRule type="containsText" dxfId="4744" priority="4065" operator="containsText" text="▲">
      <formula>NOT(ISERROR(SEARCH("▲",AB62)))</formula>
    </cfRule>
    <cfRule type="containsText" dxfId="4743" priority="4064" operator="containsText" text="▼">
      <formula>NOT(ISERROR(SEARCH("▼",AB62)))</formula>
    </cfRule>
    <cfRule type="containsText" dxfId="4742" priority="4063" operator="containsText" text="▲">
      <formula>NOT(ISERROR(SEARCH("▲",AB62)))</formula>
    </cfRule>
    <cfRule type="containsText" dxfId="4741" priority="4062" operator="containsText" text="▼">
      <formula>NOT(ISERROR(SEARCH("▼",AB62)))</formula>
    </cfRule>
    <cfRule type="containsText" dxfId="4740" priority="4061" operator="containsText" text="▲">
      <formula>NOT(ISERROR(SEARCH("▲",AB62)))</formula>
    </cfRule>
    <cfRule type="containsText" dxfId="4739" priority="4060" operator="containsText" text="▼">
      <formula>NOT(ISERROR(SEARCH("▼",AB62)))</formula>
    </cfRule>
    <cfRule type="containsText" dxfId="4738" priority="4059" operator="containsText" text="▲">
      <formula>NOT(ISERROR(SEARCH("▲",AB62)))</formula>
    </cfRule>
    <cfRule type="containsText" dxfId="4737" priority="4058" operator="containsText" text="▼">
      <formula>NOT(ISERROR(SEARCH("▼",AB62)))</formula>
    </cfRule>
    <cfRule type="containsText" dxfId="4736" priority="4057" operator="containsText" text="▲">
      <formula>NOT(ISERROR(SEARCH("▲",AB62)))</formula>
    </cfRule>
    <cfRule type="containsText" dxfId="4735" priority="4056" operator="containsText" text="▼">
      <formula>NOT(ISERROR(SEARCH("▼",AB62)))</formula>
    </cfRule>
    <cfRule type="containsText" dxfId="4734" priority="4055" operator="containsText" text="▲">
      <formula>NOT(ISERROR(SEARCH("▲",AB62)))</formula>
    </cfRule>
    <cfRule type="containsText" dxfId="4733" priority="4054" operator="containsText" text="▼">
      <formula>NOT(ISERROR(SEARCH("▼",AB62)))</formula>
    </cfRule>
    <cfRule type="containsText" dxfId="4732" priority="3877" operator="containsText" text="▲">
      <formula>NOT(ISERROR(SEARCH("▲",AB62)))</formula>
    </cfRule>
    <cfRule type="containsText" dxfId="4731" priority="3878" operator="containsText" text="▼">
      <formula>NOT(ISERROR(SEARCH("▼",AB62)))</formula>
    </cfRule>
    <cfRule type="containsText" dxfId="4730" priority="3879" operator="containsText" text="▲">
      <formula>NOT(ISERROR(SEARCH("▲",AB62)))</formula>
    </cfRule>
    <cfRule type="containsText" dxfId="4729" priority="3880" operator="containsText" text="▼">
      <formula>NOT(ISERROR(SEARCH("▼",AB62)))</formula>
    </cfRule>
    <cfRule type="containsText" dxfId="4728" priority="3881" operator="containsText" text="▲">
      <formula>NOT(ISERROR(SEARCH("▲",AB62)))</formula>
    </cfRule>
    <cfRule type="containsText" dxfId="4727" priority="3882" operator="containsText" text="▼">
      <formula>NOT(ISERROR(SEARCH("▼",AB62)))</formula>
    </cfRule>
    <cfRule type="containsText" dxfId="4726" priority="3883" operator="containsText" text="△">
      <formula>NOT(ISERROR(SEARCH("△",AB62)))</formula>
    </cfRule>
    <cfRule type="containsText" dxfId="4725" priority="3884" operator="containsText" text="▽">
      <formula>NOT(ISERROR(SEARCH("▽",AB62)))</formula>
    </cfRule>
    <cfRule type="containsText" dxfId="4724" priority="3885" operator="containsText" text="▲">
      <formula>NOT(ISERROR(SEARCH("▲",AB62)))</formula>
    </cfRule>
    <cfRule type="containsText" dxfId="4723" priority="3886" operator="containsText" text="▼">
      <formula>NOT(ISERROR(SEARCH("▼",AB62)))</formula>
    </cfRule>
    <cfRule type="containsText" dxfId="4722" priority="3887" operator="containsText" text="▲">
      <formula>NOT(ISERROR(SEARCH("▲",AB62)))</formula>
    </cfRule>
    <cfRule type="containsText" dxfId="4721" priority="3888" operator="containsText" text="▼">
      <formula>NOT(ISERROR(SEARCH("▼",AB62)))</formula>
    </cfRule>
    <cfRule type="containsText" dxfId="4720" priority="3889" operator="containsText" text="▲">
      <formula>NOT(ISERROR(SEARCH("▲",AB62)))</formula>
    </cfRule>
    <cfRule type="containsText" dxfId="4719" priority="3890" operator="containsText" text="▼">
      <formula>NOT(ISERROR(SEARCH("▼",AB62)))</formula>
    </cfRule>
    <cfRule type="containsText" dxfId="4718" priority="3891" operator="containsText" text="▲">
      <formula>NOT(ISERROR(SEARCH("▲",AB62)))</formula>
    </cfRule>
    <cfRule type="containsText" dxfId="4717" priority="3892" operator="containsText" text="▼">
      <formula>NOT(ISERROR(SEARCH("▼",AB62)))</formula>
    </cfRule>
    <cfRule type="containsText" dxfId="4716" priority="3893" operator="containsText" text="▲">
      <formula>NOT(ISERROR(SEARCH("▲",AB62)))</formula>
    </cfRule>
    <cfRule type="containsText" dxfId="4715" priority="3894" operator="containsText" text="▼">
      <formula>NOT(ISERROR(SEARCH("▼",AB62)))</formula>
    </cfRule>
    <cfRule type="containsText" dxfId="4714" priority="3895" operator="containsText" text="▲">
      <formula>NOT(ISERROR(SEARCH("▲",AB62)))</formula>
    </cfRule>
    <cfRule type="containsText" dxfId="4713" priority="3896" operator="containsText" text="▼">
      <formula>NOT(ISERROR(SEARCH("▼",AB62)))</formula>
    </cfRule>
    <cfRule type="containsText" dxfId="4712" priority="3897" operator="containsText" text="▲">
      <formula>NOT(ISERROR(SEARCH("▲",AB62)))</formula>
    </cfRule>
    <cfRule type="containsText" dxfId="4711" priority="3898" operator="containsText" text="▼">
      <formula>NOT(ISERROR(SEARCH("▼",AB62)))</formula>
    </cfRule>
    <cfRule type="containsText" dxfId="4710" priority="3899" operator="containsText" text="▲">
      <formula>NOT(ISERROR(SEARCH("▲",AB62)))</formula>
    </cfRule>
    <cfRule type="containsText" dxfId="4709" priority="3900" operator="containsText" text="▼">
      <formula>NOT(ISERROR(SEARCH("▼",AB62)))</formula>
    </cfRule>
    <cfRule type="containsText" dxfId="4708" priority="3901" operator="containsText" text="▲">
      <formula>NOT(ISERROR(SEARCH("▲",AB62)))</formula>
    </cfRule>
    <cfRule type="containsText" dxfId="4707" priority="3902" operator="containsText" text="▼">
      <formula>NOT(ISERROR(SEARCH("▼",AB62)))</formula>
    </cfRule>
    <cfRule type="containsText" dxfId="4706" priority="3903" operator="containsText" text="▲">
      <formula>NOT(ISERROR(SEARCH("▲",AB62)))</formula>
    </cfRule>
    <cfRule type="containsText" dxfId="4705" priority="3904" operator="containsText" text="▼">
      <formula>NOT(ISERROR(SEARCH("▼",AB62)))</formula>
    </cfRule>
    <cfRule type="containsText" dxfId="4704" priority="3905" operator="containsText" text="▲">
      <formula>NOT(ISERROR(SEARCH("▲",AB62)))</formula>
    </cfRule>
    <cfRule type="containsText" dxfId="4703" priority="3906" operator="containsText" text="▼">
      <formula>NOT(ISERROR(SEARCH("▼",AB62)))</formula>
    </cfRule>
    <cfRule type="containsText" dxfId="4702" priority="3907" operator="containsText" text="▲">
      <formula>NOT(ISERROR(SEARCH("▲",AB62)))</formula>
    </cfRule>
    <cfRule type="containsText" dxfId="4701" priority="3908" operator="containsText" text="▼">
      <formula>NOT(ISERROR(SEARCH("▼",AB62)))</formula>
    </cfRule>
    <cfRule type="containsText" dxfId="4700" priority="3909" operator="containsText" text="▲">
      <formula>NOT(ISERROR(SEARCH("▲",AB62)))</formula>
    </cfRule>
    <cfRule type="containsText" dxfId="4699" priority="3910" operator="containsText" text="▼">
      <formula>NOT(ISERROR(SEARCH("▼",AB62)))</formula>
    </cfRule>
    <cfRule type="containsText" dxfId="4698" priority="3911" operator="containsText" text="▲">
      <formula>NOT(ISERROR(SEARCH("▲",AB62)))</formula>
    </cfRule>
    <cfRule type="containsText" dxfId="4697" priority="3912" operator="containsText" text="▼">
      <formula>NOT(ISERROR(SEARCH("▼",AB62)))</formula>
    </cfRule>
    <cfRule type="containsText" dxfId="4696" priority="3913" operator="containsText" text="▲">
      <formula>NOT(ISERROR(SEARCH("▲",AB62)))</formula>
    </cfRule>
    <cfRule type="containsText" dxfId="4695" priority="3914" operator="containsText" text="▼">
      <formula>NOT(ISERROR(SEARCH("▼",AB62)))</formula>
    </cfRule>
    <cfRule type="containsText" dxfId="4694" priority="3915" operator="containsText" text="▲">
      <formula>NOT(ISERROR(SEARCH("▲",AB62)))</formula>
    </cfRule>
    <cfRule type="containsText" dxfId="4693" priority="3916" operator="containsText" text="▼">
      <formula>NOT(ISERROR(SEARCH("▼",AB62)))</formula>
    </cfRule>
    <cfRule type="containsText" dxfId="4692" priority="3917" operator="containsText" text="▲">
      <formula>NOT(ISERROR(SEARCH("▲",AB62)))</formula>
    </cfRule>
    <cfRule type="containsText" dxfId="4691" priority="3918" operator="containsText" text="▼">
      <formula>NOT(ISERROR(SEARCH("▼",AB62)))</formula>
    </cfRule>
    <cfRule type="containsText" dxfId="4690" priority="3919" operator="containsText" text="▲">
      <formula>NOT(ISERROR(SEARCH("▲",AB62)))</formula>
    </cfRule>
    <cfRule type="containsText" dxfId="4689" priority="3920" operator="containsText" text="▼">
      <formula>NOT(ISERROR(SEARCH("▼",AB62)))</formula>
    </cfRule>
    <cfRule type="containsText" dxfId="4688" priority="3921" operator="containsText" text="▲">
      <formula>NOT(ISERROR(SEARCH("▲",AB62)))</formula>
    </cfRule>
    <cfRule type="containsText" dxfId="4687" priority="3922" operator="containsText" text="▼">
      <formula>NOT(ISERROR(SEARCH("▼",AB62)))</formula>
    </cfRule>
    <cfRule type="containsText" dxfId="4686" priority="3923" operator="containsText" text="▲">
      <formula>NOT(ISERROR(SEARCH("▲",AB62)))</formula>
    </cfRule>
    <cfRule type="containsText" dxfId="4685" priority="3924" operator="containsText" text="▼">
      <formula>NOT(ISERROR(SEARCH("▼",AB62)))</formula>
    </cfRule>
    <cfRule type="containsText" dxfId="4684" priority="3925" operator="containsText" text="▲">
      <formula>NOT(ISERROR(SEARCH("▲",AB62)))</formula>
    </cfRule>
    <cfRule type="containsText" dxfId="4683" priority="3926" operator="containsText" text="▼">
      <formula>NOT(ISERROR(SEARCH("▼",AB62)))</formula>
    </cfRule>
    <cfRule type="containsText" dxfId="4682" priority="3927" operator="containsText" text="▲">
      <formula>NOT(ISERROR(SEARCH("▲",AB62)))</formula>
    </cfRule>
    <cfRule type="containsText" dxfId="4681" priority="3928" operator="containsText" text="▼">
      <formula>NOT(ISERROR(SEARCH("▼",AB62)))</formula>
    </cfRule>
    <cfRule type="containsText" dxfId="4680" priority="3929" operator="containsText" text="▲">
      <formula>NOT(ISERROR(SEARCH("▲",AB62)))</formula>
    </cfRule>
    <cfRule type="containsText" dxfId="4679" priority="3930" operator="containsText" text="▼">
      <formula>NOT(ISERROR(SEARCH("▼",AB62)))</formula>
    </cfRule>
    <cfRule type="containsText" dxfId="4678" priority="3931" operator="containsText" text="▲">
      <formula>NOT(ISERROR(SEARCH("▲",AB62)))</formula>
    </cfRule>
    <cfRule type="containsText" dxfId="4677" priority="3932" operator="containsText" text="▼">
      <formula>NOT(ISERROR(SEARCH("▼",AB62)))</formula>
    </cfRule>
    <cfRule type="containsText" dxfId="4676" priority="3933" operator="containsText" text="△">
      <formula>NOT(ISERROR(SEARCH("△",AB62)))</formula>
    </cfRule>
    <cfRule type="containsText" dxfId="4675" priority="3934" operator="containsText" text="▽">
      <formula>NOT(ISERROR(SEARCH("▽",AB62)))</formula>
    </cfRule>
    <cfRule type="containsText" dxfId="4674" priority="3935" operator="containsText" text="▲">
      <formula>NOT(ISERROR(SEARCH("▲",AB62)))</formula>
    </cfRule>
    <cfRule type="containsText" dxfId="4673" priority="3936" operator="containsText" text="▼">
      <formula>NOT(ISERROR(SEARCH("▼",AB62)))</formula>
    </cfRule>
    <cfRule type="containsText" dxfId="4672" priority="3937" operator="containsText" text="▲">
      <formula>NOT(ISERROR(SEARCH("▲",AB62)))</formula>
    </cfRule>
    <cfRule type="containsText" dxfId="4671" priority="3938" operator="containsText" text="▼">
      <formula>NOT(ISERROR(SEARCH("▼",AB62)))</formula>
    </cfRule>
    <cfRule type="containsText" dxfId="4670" priority="3939" operator="containsText" text="▲">
      <formula>NOT(ISERROR(SEARCH("▲",AB62)))</formula>
    </cfRule>
    <cfRule type="containsText" dxfId="4669" priority="3940" operator="containsText" text="▼">
      <formula>NOT(ISERROR(SEARCH("▼",AB62)))</formula>
    </cfRule>
    <cfRule type="containsText" dxfId="4668" priority="3941" operator="containsText" text="▲">
      <formula>NOT(ISERROR(SEARCH("▲",AB62)))</formula>
    </cfRule>
    <cfRule type="containsText" dxfId="4667" priority="3942" operator="containsText" text="▼">
      <formula>NOT(ISERROR(SEARCH("▼",AB62)))</formula>
    </cfRule>
    <cfRule type="containsText" dxfId="4666" priority="3943" operator="containsText" text="▲">
      <formula>NOT(ISERROR(SEARCH("▲",AB62)))</formula>
    </cfRule>
    <cfRule type="containsText" dxfId="4665" priority="3944" operator="containsText" text="▼">
      <formula>NOT(ISERROR(SEARCH("▼",AB62)))</formula>
    </cfRule>
    <cfRule type="containsText" dxfId="4664" priority="3945" operator="containsText" text="▲">
      <formula>NOT(ISERROR(SEARCH("▲",AB62)))</formula>
    </cfRule>
    <cfRule type="containsText" dxfId="4663" priority="3946" operator="containsText" text="▼">
      <formula>NOT(ISERROR(SEARCH("▼",AB62)))</formula>
    </cfRule>
    <cfRule type="containsText" dxfId="4662" priority="3947" operator="containsText" text="▲">
      <formula>NOT(ISERROR(SEARCH("▲",AB62)))</formula>
    </cfRule>
    <cfRule type="containsText" dxfId="4661" priority="3948" operator="containsText" text="▼">
      <formula>NOT(ISERROR(SEARCH("▼",AB62)))</formula>
    </cfRule>
    <cfRule type="containsText" dxfId="4660" priority="3949" operator="containsText" text="▲">
      <formula>NOT(ISERROR(SEARCH("▲",AB62)))</formula>
    </cfRule>
    <cfRule type="containsText" dxfId="4659" priority="3950" operator="containsText" text="▼">
      <formula>NOT(ISERROR(SEARCH("▼",AB62)))</formula>
    </cfRule>
    <cfRule type="containsText" dxfId="4658" priority="3951" operator="containsText" text="▲">
      <formula>NOT(ISERROR(SEARCH("▲",AB62)))</formula>
    </cfRule>
    <cfRule type="containsText" dxfId="4657" priority="3952" operator="containsText" text="▼">
      <formula>NOT(ISERROR(SEARCH("▼",AB62)))</formula>
    </cfRule>
    <cfRule type="containsText" dxfId="4656" priority="3953" operator="containsText" text="▲">
      <formula>NOT(ISERROR(SEARCH("▲",AB62)))</formula>
    </cfRule>
    <cfRule type="containsText" dxfId="4655" priority="3954" operator="containsText" text="▼">
      <formula>NOT(ISERROR(SEARCH("▼",AB62)))</formula>
    </cfRule>
    <cfRule type="containsText" dxfId="4654" priority="3955" operator="containsText" text="▲">
      <formula>NOT(ISERROR(SEARCH("▲",AB62)))</formula>
    </cfRule>
    <cfRule type="containsText" dxfId="4653" priority="3956" operator="containsText" text="▼">
      <formula>NOT(ISERROR(SEARCH("▼",AB62)))</formula>
    </cfRule>
    <cfRule type="containsText" dxfId="4652" priority="3957" operator="containsText" text="▲">
      <formula>NOT(ISERROR(SEARCH("▲",AB62)))</formula>
    </cfRule>
    <cfRule type="containsText" dxfId="4651" priority="3958" operator="containsText" text="▼">
      <formula>NOT(ISERROR(SEARCH("▼",AB62)))</formula>
    </cfRule>
    <cfRule type="containsText" dxfId="4650" priority="3959" operator="containsText" text="▲">
      <formula>NOT(ISERROR(SEARCH("▲",AB62)))</formula>
    </cfRule>
    <cfRule type="containsText" dxfId="4649" priority="3960" operator="containsText" text="▼">
      <formula>NOT(ISERROR(SEARCH("▼",AB62)))</formula>
    </cfRule>
    <cfRule type="containsText" dxfId="4648" priority="3961" operator="containsText" text="▲">
      <formula>NOT(ISERROR(SEARCH("▲",AB62)))</formula>
    </cfRule>
    <cfRule type="containsText" dxfId="4647" priority="3962" operator="containsText" text="▼">
      <formula>NOT(ISERROR(SEARCH("▼",AB62)))</formula>
    </cfRule>
    <cfRule type="containsText" dxfId="4646" priority="3963" operator="containsText" text="▲">
      <formula>NOT(ISERROR(SEARCH("▲",AB62)))</formula>
    </cfRule>
    <cfRule type="containsText" dxfId="4645" priority="3964" operator="containsText" text="▼">
      <formula>NOT(ISERROR(SEARCH("▼",AB62)))</formula>
    </cfRule>
    <cfRule type="containsText" dxfId="4644" priority="3965" operator="containsText" text="▲">
      <formula>NOT(ISERROR(SEARCH("▲",AB62)))</formula>
    </cfRule>
    <cfRule type="containsText" dxfId="4643" priority="3966" operator="containsText" text="▼">
      <formula>NOT(ISERROR(SEARCH("▼",AB62)))</formula>
    </cfRule>
    <cfRule type="containsText" dxfId="4642" priority="3967" operator="containsText" text="▲">
      <formula>NOT(ISERROR(SEARCH("▲",AB62)))</formula>
    </cfRule>
    <cfRule type="containsText" dxfId="4641" priority="3968" operator="containsText" text="▼">
      <formula>NOT(ISERROR(SEARCH("▼",AB62)))</formula>
    </cfRule>
    <cfRule type="containsText" dxfId="4640" priority="3969" operator="containsText" text="▲">
      <formula>NOT(ISERROR(SEARCH("▲",AB62)))</formula>
    </cfRule>
    <cfRule type="containsText" dxfId="4639" priority="3970" operator="containsText" text="▼">
      <formula>NOT(ISERROR(SEARCH("▼",AB62)))</formula>
    </cfRule>
    <cfRule type="containsText" dxfId="4638" priority="3971" operator="containsText" text="▲">
      <formula>NOT(ISERROR(SEARCH("▲",AB62)))</formula>
    </cfRule>
    <cfRule type="containsText" dxfId="4637" priority="3972" operator="containsText" text="▼">
      <formula>NOT(ISERROR(SEARCH("▼",AB62)))</formula>
    </cfRule>
    <cfRule type="containsText" dxfId="4636" priority="3973" operator="containsText" text="▲">
      <formula>NOT(ISERROR(SEARCH("▲",AB62)))</formula>
    </cfRule>
    <cfRule type="containsText" dxfId="4635" priority="3974" operator="containsText" text="▼">
      <formula>NOT(ISERROR(SEARCH("▼",AB62)))</formula>
    </cfRule>
    <cfRule type="containsText" dxfId="4634" priority="3975" operator="containsText" text="▲">
      <formula>NOT(ISERROR(SEARCH("▲",AB62)))</formula>
    </cfRule>
    <cfRule type="containsText" dxfId="4633" priority="3976" operator="containsText" text="▼">
      <formula>NOT(ISERROR(SEARCH("▼",AB62)))</formula>
    </cfRule>
    <cfRule type="containsText" dxfId="4632" priority="3977" operator="containsText" text="▲">
      <formula>NOT(ISERROR(SEARCH("▲",AB62)))</formula>
    </cfRule>
    <cfRule type="containsText" dxfId="4631" priority="3978" operator="containsText" text="▼">
      <formula>NOT(ISERROR(SEARCH("▼",AB62)))</formula>
    </cfRule>
    <cfRule type="containsText" dxfId="4630" priority="3979" operator="containsText" text="▲">
      <formula>NOT(ISERROR(SEARCH("▲",AB62)))</formula>
    </cfRule>
    <cfRule type="containsText" dxfId="4629" priority="3980" operator="containsText" text="▼">
      <formula>NOT(ISERROR(SEARCH("▼",AB62)))</formula>
    </cfRule>
    <cfRule type="containsText" dxfId="4628" priority="3981" operator="containsText" text="▲">
      <formula>NOT(ISERROR(SEARCH("▲",AB62)))</formula>
    </cfRule>
    <cfRule type="containsText" dxfId="4627" priority="3982" operator="containsText" text="▼">
      <formula>NOT(ISERROR(SEARCH("▼",AB62)))</formula>
    </cfRule>
    <cfRule type="containsText" dxfId="4626" priority="3983" operator="containsText" text="▲">
      <formula>NOT(ISERROR(SEARCH("▲",AB62)))</formula>
    </cfRule>
    <cfRule type="containsText" dxfId="4625" priority="3984" operator="containsText" text="▼">
      <formula>NOT(ISERROR(SEARCH("▼",AB62)))</formula>
    </cfRule>
    <cfRule type="containsText" dxfId="4624" priority="3985" operator="containsText" text="▲">
      <formula>NOT(ISERROR(SEARCH("▲",AB62)))</formula>
    </cfRule>
    <cfRule type="containsText" dxfId="4623" priority="3986" operator="containsText" text="▼">
      <formula>NOT(ISERROR(SEARCH("▼",AB62)))</formula>
    </cfRule>
    <cfRule type="containsText" dxfId="4622" priority="3987" operator="containsText" text="▲">
      <formula>NOT(ISERROR(SEARCH("▲",AB62)))</formula>
    </cfRule>
    <cfRule type="containsText" dxfId="4621" priority="3988" operator="containsText" text="▼">
      <formula>NOT(ISERROR(SEARCH("▼",AB62)))</formula>
    </cfRule>
    <cfRule type="containsText" dxfId="4620" priority="4053" operator="containsText" text="▲">
      <formula>NOT(ISERROR(SEARCH("▲",AB62)))</formula>
    </cfRule>
    <cfRule type="containsText" dxfId="4619" priority="4052" operator="containsText" text="▼">
      <formula>NOT(ISERROR(SEARCH("▼",AB62)))</formula>
    </cfRule>
    <cfRule type="containsText" dxfId="4618" priority="4051" operator="containsText" text="▲">
      <formula>NOT(ISERROR(SEARCH("▲",AB62)))</formula>
    </cfRule>
    <cfRule type="containsText" dxfId="4617" priority="4050" operator="containsText" text="▼">
      <formula>NOT(ISERROR(SEARCH("▼",AB62)))</formula>
    </cfRule>
    <cfRule type="containsText" dxfId="4616" priority="4049" operator="containsText" text="▲">
      <formula>NOT(ISERROR(SEARCH("▲",AB62)))</formula>
    </cfRule>
    <cfRule type="containsText" dxfId="4615" priority="4048" operator="containsText" text="▽">
      <formula>NOT(ISERROR(SEARCH("▽",AB62)))</formula>
    </cfRule>
    <cfRule type="containsText" dxfId="4614" priority="4046" operator="containsText" text="▼">
      <formula>NOT(ISERROR(SEARCH("▼",AB62)))</formula>
    </cfRule>
    <cfRule type="containsText" dxfId="4613" priority="4045" operator="containsText" text="▲">
      <formula>NOT(ISERROR(SEARCH("▲",AB62)))</formula>
    </cfRule>
    <cfRule type="containsText" dxfId="4612" priority="4044" operator="containsText" text="▼">
      <formula>NOT(ISERROR(SEARCH("▼",AB62)))</formula>
    </cfRule>
    <cfRule type="containsText" dxfId="4611" priority="4043" operator="containsText" text="▲">
      <formula>NOT(ISERROR(SEARCH("▲",AB62)))</formula>
    </cfRule>
    <cfRule type="containsText" dxfId="4610" priority="4042" operator="containsText" text="▼">
      <formula>NOT(ISERROR(SEARCH("▼",AB62)))</formula>
    </cfRule>
    <cfRule type="containsText" dxfId="4609" priority="4041" operator="containsText" text="▲">
      <formula>NOT(ISERROR(SEARCH("▲",AB62)))</formula>
    </cfRule>
    <cfRule type="containsText" dxfId="4608" priority="4040" operator="containsText" text="▼">
      <formula>NOT(ISERROR(SEARCH("▼",AB62)))</formula>
    </cfRule>
    <cfRule type="containsText" dxfId="4607" priority="4039" operator="containsText" text="▲">
      <formula>NOT(ISERROR(SEARCH("▲",AB62)))</formula>
    </cfRule>
    <cfRule type="containsText" dxfId="4606" priority="4038" operator="containsText" text="▼">
      <formula>NOT(ISERROR(SEARCH("▼",AB62)))</formula>
    </cfRule>
    <cfRule type="containsText" dxfId="4605" priority="4037" operator="containsText" text="▲">
      <formula>NOT(ISERROR(SEARCH("▲",AB62)))</formula>
    </cfRule>
    <cfRule type="containsText" dxfId="4604" priority="4036" operator="containsText" text="▼">
      <formula>NOT(ISERROR(SEARCH("▼",AB62)))</formula>
    </cfRule>
    <cfRule type="containsText" dxfId="4603" priority="4035" operator="containsText" text="▲">
      <formula>NOT(ISERROR(SEARCH("▲",AB62)))</formula>
    </cfRule>
    <cfRule type="containsText" dxfId="4602" priority="4034" operator="containsText" text="▼">
      <formula>NOT(ISERROR(SEARCH("▼",AB62)))</formula>
    </cfRule>
    <cfRule type="containsText" dxfId="4601" priority="4033" operator="containsText" text="▲">
      <formula>NOT(ISERROR(SEARCH("▲",AB62)))</formula>
    </cfRule>
    <cfRule type="containsText" dxfId="4600" priority="4032" operator="containsText" text="▼">
      <formula>NOT(ISERROR(SEARCH("▼",AB62)))</formula>
    </cfRule>
    <cfRule type="containsText" dxfId="4599" priority="4031" operator="containsText" text="▲">
      <formula>NOT(ISERROR(SEARCH("▲",AB62)))</formula>
    </cfRule>
    <cfRule type="containsText" dxfId="4598" priority="4030" operator="containsText" text="▼">
      <formula>NOT(ISERROR(SEARCH("▼",AB62)))</formula>
    </cfRule>
    <cfRule type="containsText" dxfId="4597" priority="4029" operator="containsText" text="▲">
      <formula>NOT(ISERROR(SEARCH("▲",AB62)))</formula>
    </cfRule>
    <cfRule type="containsText" dxfId="4596" priority="4028" operator="containsText" text="▼">
      <formula>NOT(ISERROR(SEARCH("▼",AB62)))</formula>
    </cfRule>
    <cfRule type="containsText" dxfId="4595" priority="4027" operator="containsText" text="▲">
      <formula>NOT(ISERROR(SEARCH("▲",AB62)))</formula>
    </cfRule>
    <cfRule type="containsText" dxfId="4594" priority="4026" operator="containsText" text="▼">
      <formula>NOT(ISERROR(SEARCH("▼",AB62)))</formula>
    </cfRule>
    <cfRule type="containsText" dxfId="4593" priority="4025" operator="containsText" text="▲">
      <formula>NOT(ISERROR(SEARCH("▲",AB62)))</formula>
    </cfRule>
    <cfRule type="containsText" dxfId="4592" priority="4024" operator="containsText" text="▼">
      <formula>NOT(ISERROR(SEARCH("▼",AB62)))</formula>
    </cfRule>
    <cfRule type="containsText" dxfId="4591" priority="4023" operator="containsText" text="▲">
      <formula>NOT(ISERROR(SEARCH("▲",AB62)))</formula>
    </cfRule>
    <cfRule type="containsText" dxfId="4590" priority="4022" operator="containsText" text="▼">
      <formula>NOT(ISERROR(SEARCH("▼",AB62)))</formula>
    </cfRule>
    <cfRule type="containsText" dxfId="4589" priority="4021" operator="containsText" text="▲">
      <formula>NOT(ISERROR(SEARCH("▲",AB62)))</formula>
    </cfRule>
    <cfRule type="containsText" dxfId="4588" priority="4020" operator="containsText" text="▼">
      <formula>NOT(ISERROR(SEARCH("▼",AB62)))</formula>
    </cfRule>
    <cfRule type="containsText" dxfId="4587" priority="4019" operator="containsText" text="▲">
      <formula>NOT(ISERROR(SEARCH("▲",AB62)))</formula>
    </cfRule>
    <cfRule type="containsText" dxfId="4586" priority="4018" operator="containsText" text="▼">
      <formula>NOT(ISERROR(SEARCH("▼",AB62)))</formula>
    </cfRule>
    <cfRule type="containsText" dxfId="4585" priority="4017" operator="containsText" text="▲">
      <formula>NOT(ISERROR(SEARCH("▲",AB62)))</formula>
    </cfRule>
    <cfRule type="containsText" dxfId="4584" priority="4016" operator="containsText" text="▼">
      <formula>NOT(ISERROR(SEARCH("▼",AB62)))</formula>
    </cfRule>
    <cfRule type="containsText" dxfId="4583" priority="4015" operator="containsText" text="▲">
      <formula>NOT(ISERROR(SEARCH("▲",AB62)))</formula>
    </cfRule>
    <cfRule type="containsText" dxfId="4582" priority="4014" operator="containsText" text="▼">
      <formula>NOT(ISERROR(SEARCH("▼",AB62)))</formula>
    </cfRule>
    <cfRule type="containsText" dxfId="4581" priority="4013" operator="containsText" text="▲">
      <formula>NOT(ISERROR(SEARCH("▲",AB62)))</formula>
    </cfRule>
    <cfRule type="containsText" dxfId="4580" priority="4012" operator="containsText" text="▼">
      <formula>NOT(ISERROR(SEARCH("▼",AB62)))</formula>
    </cfRule>
    <cfRule type="containsText" dxfId="4579" priority="4011" operator="containsText" text="▲">
      <formula>NOT(ISERROR(SEARCH("▲",AB62)))</formula>
    </cfRule>
    <cfRule type="containsText" dxfId="4578" priority="4010" operator="containsText" text="▼">
      <formula>NOT(ISERROR(SEARCH("▼",AB62)))</formula>
    </cfRule>
    <cfRule type="containsText" dxfId="4577" priority="4009" operator="containsText" text="▲">
      <formula>NOT(ISERROR(SEARCH("▲",AB62)))</formula>
    </cfRule>
    <cfRule type="containsText" dxfId="4576" priority="4008" operator="containsText" text="▼">
      <formula>NOT(ISERROR(SEARCH("▼",AB62)))</formula>
    </cfRule>
    <cfRule type="containsText" dxfId="4575" priority="4007" operator="containsText" text="▲">
      <formula>NOT(ISERROR(SEARCH("▲",AB62)))</formula>
    </cfRule>
    <cfRule type="containsText" dxfId="4574" priority="4006" operator="containsText" text="▼">
      <formula>NOT(ISERROR(SEARCH("▼",AB62)))</formula>
    </cfRule>
    <cfRule type="containsText" dxfId="4573" priority="4005" operator="containsText" text="▲">
      <formula>NOT(ISERROR(SEARCH("▲",AB62)))</formula>
    </cfRule>
    <cfRule type="containsText" dxfId="4572" priority="4004" operator="containsText" text="▼">
      <formula>NOT(ISERROR(SEARCH("▼",AB62)))</formula>
    </cfRule>
    <cfRule type="containsText" dxfId="4571" priority="4003" operator="containsText" text="▲">
      <formula>NOT(ISERROR(SEARCH("▲",AB62)))</formula>
    </cfRule>
    <cfRule type="containsText" dxfId="4570" priority="4002" operator="containsText" text="▼">
      <formula>NOT(ISERROR(SEARCH("▼",AB62)))</formula>
    </cfRule>
    <cfRule type="containsText" dxfId="4569" priority="4001" operator="containsText" text="▲">
      <formula>NOT(ISERROR(SEARCH("▲",AB62)))</formula>
    </cfRule>
    <cfRule type="containsText" dxfId="4568" priority="4000" operator="containsText" text="▼">
      <formula>NOT(ISERROR(SEARCH("▼",AB62)))</formula>
    </cfRule>
    <cfRule type="containsText" dxfId="4567" priority="3999" operator="containsText" text="▲">
      <formula>NOT(ISERROR(SEARCH("▲",AB62)))</formula>
    </cfRule>
    <cfRule type="containsText" dxfId="4566" priority="3998" operator="containsText" text="▽">
      <formula>NOT(ISERROR(SEARCH("▽",AB62)))</formula>
    </cfRule>
    <cfRule type="containsText" dxfId="4565" priority="3997" operator="containsText" text="△">
      <formula>NOT(ISERROR(SEARCH("△",AB62)))</formula>
    </cfRule>
    <cfRule type="containsText" dxfId="4564" priority="3996" operator="containsText" text="▼">
      <formula>NOT(ISERROR(SEARCH("▼",AB62)))</formula>
    </cfRule>
    <cfRule type="containsText" dxfId="4563" priority="3995" operator="containsText" text="▲">
      <formula>NOT(ISERROR(SEARCH("▲",AB62)))</formula>
    </cfRule>
    <cfRule type="containsText" dxfId="4562" priority="3994" operator="containsText" text="▼">
      <formula>NOT(ISERROR(SEARCH("▼",AB62)))</formula>
    </cfRule>
    <cfRule type="containsText" dxfId="4561" priority="3993" operator="containsText" text="▲">
      <formula>NOT(ISERROR(SEARCH("▲",AB62)))</formula>
    </cfRule>
    <cfRule type="containsText" dxfId="4560" priority="3992" operator="containsText" text="▼">
      <formula>NOT(ISERROR(SEARCH("▼",AB62)))</formula>
    </cfRule>
    <cfRule type="containsText" dxfId="4559" priority="3991" operator="containsText" text="▲">
      <formula>NOT(ISERROR(SEARCH("▲",AB62)))</formula>
    </cfRule>
    <cfRule type="containsText" dxfId="4558" priority="3990" operator="containsText" text="▼">
      <formula>NOT(ISERROR(SEARCH("▼",AB62)))</formula>
    </cfRule>
    <cfRule type="containsText" dxfId="4557" priority="3989" operator="containsText" text="▲">
      <formula>NOT(ISERROR(SEARCH("▲",AB62)))</formula>
    </cfRule>
    <cfRule type="containsText" dxfId="4556" priority="3868" operator="containsText" text="▼">
      <formula>NOT(ISERROR(SEARCH("▼",AB62)))</formula>
    </cfRule>
    <cfRule type="containsText" dxfId="4555" priority="3867" operator="containsText" text="▲">
      <formula>NOT(ISERROR(SEARCH("▲",AB62)))</formula>
    </cfRule>
    <cfRule type="containsText" dxfId="4554" priority="3866" operator="containsText" text="▼">
      <formula>NOT(ISERROR(SEARCH("▼",AB62)))</formula>
    </cfRule>
    <cfRule type="containsText" dxfId="4553" priority="3865" operator="containsText" text="▲">
      <formula>NOT(ISERROR(SEARCH("▲",AB62)))</formula>
    </cfRule>
    <cfRule type="containsText" dxfId="4552" priority="3864" operator="containsText" text="▼">
      <formula>NOT(ISERROR(SEARCH("▼",AB62)))</formula>
    </cfRule>
    <cfRule type="containsText" dxfId="4551" priority="3863" operator="containsText" text="▲">
      <formula>NOT(ISERROR(SEARCH("▲",AB62)))</formula>
    </cfRule>
    <cfRule type="containsText" dxfId="4550" priority="3862" operator="containsText" text="▼">
      <formula>NOT(ISERROR(SEARCH("▼",AB62)))</formula>
    </cfRule>
    <cfRule type="containsText" dxfId="4549" priority="3861" operator="containsText" text="▲">
      <formula>NOT(ISERROR(SEARCH("▲",AB62)))</formula>
    </cfRule>
    <cfRule type="containsText" dxfId="4548" priority="3860" operator="containsText" text="▼">
      <formula>NOT(ISERROR(SEARCH("▼",AB62)))</formula>
    </cfRule>
    <cfRule type="containsText" dxfId="4547" priority="3859" operator="containsText" text="▲">
      <formula>NOT(ISERROR(SEARCH("▲",AB62)))</formula>
    </cfRule>
    <cfRule type="containsText" dxfId="4546" priority="3858" operator="containsText" text="▼">
      <formula>NOT(ISERROR(SEARCH("▼",AB62)))</formula>
    </cfRule>
    <cfRule type="containsText" dxfId="4545" priority="3857" operator="containsText" text="▲">
      <formula>NOT(ISERROR(SEARCH("▲",AB62)))</formula>
    </cfRule>
    <cfRule type="containsText" dxfId="4544" priority="3856" operator="containsText" text="▼">
      <formula>NOT(ISERROR(SEARCH("▼",AB62)))</formula>
    </cfRule>
    <cfRule type="containsText" dxfId="4543" priority="3855" operator="containsText" text="▲">
      <formula>NOT(ISERROR(SEARCH("▲",AB62)))</formula>
    </cfRule>
    <cfRule type="containsText" dxfId="4542" priority="3854" operator="containsText" text="▼">
      <formula>NOT(ISERROR(SEARCH("▼",AB62)))</formula>
    </cfRule>
    <cfRule type="containsText" dxfId="4541" priority="3853" operator="containsText" text="▲">
      <formula>NOT(ISERROR(SEARCH("▲",AB62)))</formula>
    </cfRule>
    <cfRule type="containsText" dxfId="4540" priority="3852" operator="containsText" text="▼">
      <formula>NOT(ISERROR(SEARCH("▼",AB62)))</formula>
    </cfRule>
    <cfRule type="containsText" dxfId="4539" priority="3851" operator="containsText" text="▲">
      <formula>NOT(ISERROR(SEARCH("▲",AB62)))</formula>
    </cfRule>
    <cfRule type="containsText" dxfId="4538" priority="3850" operator="containsText" text="▼">
      <formula>NOT(ISERROR(SEARCH("▼",AB62)))</formula>
    </cfRule>
    <cfRule type="containsText" dxfId="4537" priority="3849" operator="containsText" text="▲">
      <formula>NOT(ISERROR(SEARCH("▲",AB62)))</formula>
    </cfRule>
    <cfRule type="containsText" dxfId="4536" priority="3848" operator="containsText" text="▼">
      <formula>NOT(ISERROR(SEARCH("▼",AB62)))</formula>
    </cfRule>
    <cfRule type="containsText" dxfId="4535" priority="3847" operator="containsText" text="▲">
      <formula>NOT(ISERROR(SEARCH("▲",AB62)))</formula>
    </cfRule>
    <cfRule type="containsText" dxfId="4534" priority="3846" operator="containsText" text="▼">
      <formula>NOT(ISERROR(SEARCH("▼",AB62)))</formula>
    </cfRule>
    <cfRule type="containsText" dxfId="4533" priority="3845" operator="containsText" text="▲">
      <formula>NOT(ISERROR(SEARCH("▲",AB62)))</formula>
    </cfRule>
    <cfRule type="containsText" dxfId="4532" priority="3844" operator="containsText" text="▼">
      <formula>NOT(ISERROR(SEARCH("▼",AB62)))</formula>
    </cfRule>
    <cfRule type="containsText" dxfId="4531" priority="3843" operator="containsText" text="▲">
      <formula>NOT(ISERROR(SEARCH("▲",AB62)))</formula>
    </cfRule>
    <cfRule type="containsText" dxfId="4530" priority="3842" operator="containsText" text="▼">
      <formula>NOT(ISERROR(SEARCH("▼",AB62)))</formula>
    </cfRule>
    <cfRule type="containsText" dxfId="4529" priority="3841" operator="containsText" text="▲">
      <formula>NOT(ISERROR(SEARCH("▲",AB62)))</formula>
    </cfRule>
    <cfRule type="containsText" dxfId="4528" priority="3840" operator="containsText" text="▼">
      <formula>NOT(ISERROR(SEARCH("▼",AB62)))</formula>
    </cfRule>
    <cfRule type="containsText" dxfId="4527" priority="3839" operator="containsText" text="▲">
      <formula>NOT(ISERROR(SEARCH("▲",AB62)))</formula>
    </cfRule>
    <cfRule type="containsText" dxfId="4526" priority="3838" operator="containsText" text="▼">
      <formula>NOT(ISERROR(SEARCH("▼",AB62)))</formula>
    </cfRule>
    <cfRule type="containsText" dxfId="4525" priority="3837" operator="containsText" text="▲">
      <formula>NOT(ISERROR(SEARCH("▲",AB62)))</formula>
    </cfRule>
    <cfRule type="containsText" dxfId="4524" priority="3836" operator="containsText" text="▽">
      <formula>NOT(ISERROR(SEARCH("▽",AB62)))</formula>
    </cfRule>
    <cfRule type="containsText" dxfId="4523" priority="3835" operator="containsText" text="△">
      <formula>NOT(ISERROR(SEARCH("△",AB62)))</formula>
    </cfRule>
    <cfRule type="containsText" dxfId="4522" priority="3834" operator="containsText" text="▼">
      <formula>NOT(ISERROR(SEARCH("▼",AB62)))</formula>
    </cfRule>
    <cfRule type="containsText" dxfId="4521" priority="3833" operator="containsText" text="▲">
      <formula>NOT(ISERROR(SEARCH("▲",AB62)))</formula>
    </cfRule>
    <cfRule type="containsText" dxfId="4520" priority="3832" operator="containsText" text="▼">
      <formula>NOT(ISERROR(SEARCH("▼",AB62)))</formula>
    </cfRule>
    <cfRule type="containsText" dxfId="4519" priority="3831" operator="containsText" text="▲">
      <formula>NOT(ISERROR(SEARCH("▲",AB62)))</formula>
    </cfRule>
    <cfRule type="containsText" dxfId="4518" priority="3830" operator="containsText" text="▼">
      <formula>NOT(ISERROR(SEARCH("▼",AB62)))</formula>
    </cfRule>
    <cfRule type="containsText" dxfId="4517" priority="3829" operator="containsText" text="▲">
      <formula>NOT(ISERROR(SEARCH("▲",AB62)))</formula>
    </cfRule>
    <cfRule type="containsText" dxfId="4516" priority="3828" operator="containsText" text="▼">
      <formula>NOT(ISERROR(SEARCH("▼",AB62)))</formula>
    </cfRule>
    <cfRule type="containsText" dxfId="4515" priority="3827" operator="containsText" text="▲">
      <formula>NOT(ISERROR(SEARCH("▲",AB62)))</formula>
    </cfRule>
    <cfRule type="containsText" dxfId="4514" priority="3826" operator="containsText" text="▼">
      <formula>NOT(ISERROR(SEARCH("▼",AB62)))</formula>
    </cfRule>
    <cfRule type="containsText" dxfId="4513" priority="3825" operator="containsText" text="▲">
      <formula>NOT(ISERROR(SEARCH("▲",AB62)))</formula>
    </cfRule>
    <cfRule type="containsText" dxfId="4512" priority="3824" operator="containsText" text="▼">
      <formula>NOT(ISERROR(SEARCH("▼",AB62)))</formula>
    </cfRule>
    <cfRule type="containsText" dxfId="4511" priority="3823" operator="containsText" text="▲">
      <formula>NOT(ISERROR(SEARCH("▲",AB62)))</formula>
    </cfRule>
    <cfRule type="containsText" dxfId="4510" priority="3822" operator="containsText" text="▼">
      <formula>NOT(ISERROR(SEARCH("▼",AB62)))</formula>
    </cfRule>
    <cfRule type="containsText" dxfId="4509" priority="3821" operator="containsText" text="▲">
      <formula>NOT(ISERROR(SEARCH("▲",AB62)))</formula>
    </cfRule>
    <cfRule type="containsText" dxfId="4508" priority="3820" operator="containsText" text="▼">
      <formula>NOT(ISERROR(SEARCH("▼",AB62)))</formula>
    </cfRule>
    <cfRule type="containsText" dxfId="4507" priority="3819" operator="containsText" text="▲">
      <formula>NOT(ISERROR(SEARCH("▲",AB62)))</formula>
    </cfRule>
    <cfRule type="containsText" dxfId="4506" priority="3818" operator="containsText" text="▼">
      <formula>NOT(ISERROR(SEARCH("▼",AB62)))</formula>
    </cfRule>
    <cfRule type="containsText" dxfId="4505" priority="3817" operator="containsText" text="▲">
      <formula>NOT(ISERROR(SEARCH("▲",AB62)))</formula>
    </cfRule>
    <cfRule type="containsText" dxfId="4504" priority="3816" operator="containsText" text="▼">
      <formula>NOT(ISERROR(SEARCH("▼",AB62)))</formula>
    </cfRule>
    <cfRule type="containsText" dxfId="4503" priority="3815" operator="containsText" text="▲">
      <formula>NOT(ISERROR(SEARCH("▲",AB62)))</formula>
    </cfRule>
    <cfRule type="containsText" dxfId="4502" priority="3814" operator="containsText" text="▼">
      <formula>NOT(ISERROR(SEARCH("▼",AB62)))</formula>
    </cfRule>
    <cfRule type="containsText" dxfId="4501" priority="3813" operator="containsText" text="▲">
      <formula>NOT(ISERROR(SEARCH("▲",AB62)))</formula>
    </cfRule>
    <cfRule type="containsText" dxfId="4500" priority="3812" operator="containsText" text="▼">
      <formula>NOT(ISERROR(SEARCH("▼",AB62)))</formula>
    </cfRule>
    <cfRule type="containsText" dxfId="4499" priority="3811" operator="containsText" text="▲">
      <formula>NOT(ISERROR(SEARCH("▲",AB62)))</formula>
    </cfRule>
    <cfRule type="containsText" dxfId="4498" priority="3810" operator="containsText" text="▼">
      <formula>NOT(ISERROR(SEARCH("▼",AB62)))</formula>
    </cfRule>
    <cfRule type="containsText" dxfId="4497" priority="3809" operator="containsText" text="▲">
      <formula>NOT(ISERROR(SEARCH("▲",AB62)))</formula>
    </cfRule>
    <cfRule type="containsText" dxfId="4496" priority="3808" operator="containsText" text="▼">
      <formula>NOT(ISERROR(SEARCH("▼",AB62)))</formula>
    </cfRule>
    <cfRule type="containsText" dxfId="4495" priority="3807" operator="containsText" text="▲">
      <formula>NOT(ISERROR(SEARCH("▲",AB62)))</formula>
    </cfRule>
    <cfRule type="containsText" dxfId="4494" priority="3806" operator="containsText" text="▼">
      <formula>NOT(ISERROR(SEARCH("▼",AB62)))</formula>
    </cfRule>
    <cfRule type="containsText" dxfId="4493" priority="3805" operator="containsText" text="▲">
      <formula>NOT(ISERROR(SEARCH("▲",AB62)))</formula>
    </cfRule>
    <cfRule type="containsText" dxfId="4492" priority="3804" operator="containsText" text="▼">
      <formula>NOT(ISERROR(SEARCH("▼",AB62)))</formula>
    </cfRule>
    <cfRule type="containsText" dxfId="4491" priority="3803" operator="containsText" text="▲">
      <formula>NOT(ISERROR(SEARCH("▲",AB62)))</formula>
    </cfRule>
    <cfRule type="containsText" dxfId="4490" priority="3802" operator="containsText" text="▼">
      <formula>NOT(ISERROR(SEARCH("▼",AB62)))</formula>
    </cfRule>
    <cfRule type="containsText" dxfId="4489" priority="3801" operator="containsText" text="▲">
      <formula>NOT(ISERROR(SEARCH("▲",AB62)))</formula>
    </cfRule>
    <cfRule type="containsText" dxfId="4488" priority="3800" operator="containsText" text="▼">
      <formula>NOT(ISERROR(SEARCH("▼",AB62)))</formula>
    </cfRule>
    <cfRule type="containsText" dxfId="4487" priority="3799" operator="containsText" text="▲">
      <formula>NOT(ISERROR(SEARCH("▲",AB62)))</formula>
    </cfRule>
    <cfRule type="containsText" dxfId="4486" priority="3798" operator="containsText" text="▼">
      <formula>NOT(ISERROR(SEARCH("▼",AB62)))</formula>
    </cfRule>
    <cfRule type="containsText" dxfId="4485" priority="3797" operator="containsText" text="▲">
      <formula>NOT(ISERROR(SEARCH("▲",AB62)))</formula>
    </cfRule>
    <cfRule type="containsText" dxfId="4484" priority="3796" operator="containsText" text="▼">
      <formula>NOT(ISERROR(SEARCH("▼",AB62)))</formula>
    </cfRule>
    <cfRule type="containsText" dxfId="4483" priority="3795" operator="containsText" text="▲">
      <formula>NOT(ISERROR(SEARCH("▲",AB62)))</formula>
    </cfRule>
    <cfRule type="containsText" dxfId="4482" priority="3794" operator="containsText" text="▼">
      <formula>NOT(ISERROR(SEARCH("▼",AB62)))</formula>
    </cfRule>
    <cfRule type="containsText" dxfId="4481" priority="3793" operator="containsText" text="▲">
      <formula>NOT(ISERROR(SEARCH("▲",AB62)))</formula>
    </cfRule>
    <cfRule type="containsText" dxfId="4480" priority="3792" operator="containsText" text="▼">
      <formula>NOT(ISERROR(SEARCH("▼",AB62)))</formula>
    </cfRule>
    <cfRule type="containsText" dxfId="4479" priority="3791" operator="containsText" text="▲">
      <formula>NOT(ISERROR(SEARCH("▲",AB62)))</formula>
    </cfRule>
    <cfRule type="containsText" dxfId="4478" priority="3790" operator="containsText" text="▼">
      <formula>NOT(ISERROR(SEARCH("▼",AB62)))</formula>
    </cfRule>
    <cfRule type="containsText" dxfId="4477" priority="3789" operator="containsText" text="▲">
      <formula>NOT(ISERROR(SEARCH("▲",AB62)))</formula>
    </cfRule>
    <cfRule type="containsText" dxfId="4476" priority="3788" operator="containsText" text="▼">
      <formula>NOT(ISERROR(SEARCH("▼",AB62)))</formula>
    </cfRule>
    <cfRule type="containsText" dxfId="4475" priority="3876" operator="containsText" text="▼">
      <formula>NOT(ISERROR(SEARCH("▼",AB62)))</formula>
    </cfRule>
    <cfRule type="containsText" dxfId="4474" priority="3875" operator="containsText" text="▲">
      <formula>NOT(ISERROR(SEARCH("▲",AB62)))</formula>
    </cfRule>
    <cfRule type="containsText" dxfId="4473" priority="3874" operator="containsText" text="▼">
      <formula>NOT(ISERROR(SEARCH("▼",AB62)))</formula>
    </cfRule>
    <cfRule type="containsText" dxfId="4472" priority="3785" operator="containsText" text="▲">
      <formula>NOT(ISERROR(SEARCH("▲",AB62)))</formula>
    </cfRule>
    <cfRule type="containsText" dxfId="4471" priority="3786" operator="containsText" text="▼">
      <formula>NOT(ISERROR(SEARCH("▼",AB62)))</formula>
    </cfRule>
    <cfRule type="containsText" dxfId="4470" priority="3787" operator="containsText" text="▲">
      <formula>NOT(ISERROR(SEARCH("▲",AB62)))</formula>
    </cfRule>
  </conditionalFormatting>
  <conditionalFormatting sqref="AB65">
    <cfRule type="containsText" dxfId="4469" priority="4581" operator="containsText" text="▲">
      <formula>NOT(ISERROR(SEARCH("▲",AB65)))</formula>
    </cfRule>
    <cfRule type="containsText" dxfId="4468" priority="4582" operator="containsText" text="▼">
      <formula>NOT(ISERROR(SEARCH("▼",AB65)))</formula>
    </cfRule>
    <cfRule type="containsText" dxfId="4467" priority="4583" operator="containsText" text="▲">
      <formula>NOT(ISERROR(SEARCH("▲",AB65)))</formula>
    </cfRule>
    <cfRule type="containsText" dxfId="4466" priority="4584" operator="containsText" text="▼">
      <formula>NOT(ISERROR(SEARCH("▼",AB65)))</formula>
    </cfRule>
    <cfRule type="containsText" dxfId="4465" priority="4585" operator="containsText" text="▲">
      <formula>NOT(ISERROR(SEARCH("▲",AB65)))</formula>
    </cfRule>
    <cfRule type="containsText" dxfId="4464" priority="4586" operator="containsText" text="▼">
      <formula>NOT(ISERROR(SEARCH("▼",AB65)))</formula>
    </cfRule>
    <cfRule type="containsText" dxfId="4463" priority="4587" operator="containsText" text="▲">
      <formula>NOT(ISERROR(SEARCH("▲",AB65)))</formula>
    </cfRule>
    <cfRule type="containsText" dxfId="4462" priority="4588" operator="containsText" text="▼">
      <formula>NOT(ISERROR(SEARCH("▼",AB65)))</formula>
    </cfRule>
    <cfRule type="containsText" dxfId="4461" priority="4589" operator="containsText" text="▲">
      <formula>NOT(ISERROR(SEARCH("▲",AB65)))</formula>
    </cfRule>
    <cfRule type="containsText" dxfId="4460" priority="4590" operator="containsText" text="▼">
      <formula>NOT(ISERROR(SEARCH("▼",AB65)))</formula>
    </cfRule>
    <cfRule type="containsText" dxfId="4459" priority="4591" operator="containsText" text="▲">
      <formula>NOT(ISERROR(SEARCH("▲",AB65)))</formula>
    </cfRule>
    <cfRule type="containsText" dxfId="4458" priority="4592" operator="containsText" text="▼">
      <formula>NOT(ISERROR(SEARCH("▼",AB65)))</formula>
    </cfRule>
    <cfRule type="containsText" dxfId="4457" priority="4593" operator="containsText" text="▲">
      <formula>NOT(ISERROR(SEARCH("▲",AB65)))</formula>
    </cfRule>
    <cfRule type="containsText" dxfId="4456" priority="4594" operator="containsText" text="▼">
      <formula>NOT(ISERROR(SEARCH("▼",AB65)))</formula>
    </cfRule>
    <cfRule type="containsText" dxfId="4455" priority="4595" operator="containsText" text="▲">
      <formula>NOT(ISERROR(SEARCH("▲",AB65)))</formula>
    </cfRule>
    <cfRule type="containsText" dxfId="4454" priority="4596" operator="containsText" text="▼">
      <formula>NOT(ISERROR(SEARCH("▼",AB65)))</formula>
    </cfRule>
    <cfRule type="containsText" dxfId="4453" priority="4597" operator="containsText" text="▲">
      <formula>NOT(ISERROR(SEARCH("▲",AB65)))</formula>
    </cfRule>
    <cfRule type="containsText" dxfId="4452" priority="4598" operator="containsText" text="▼">
      <formula>NOT(ISERROR(SEARCH("▼",AB65)))</formula>
    </cfRule>
    <cfRule type="containsText" dxfId="4451" priority="4599" operator="containsText" text="▲">
      <formula>NOT(ISERROR(SEARCH("▲",AB65)))</formula>
    </cfRule>
    <cfRule type="containsText" dxfId="4450" priority="4600" operator="containsText" text="▼">
      <formula>NOT(ISERROR(SEARCH("▼",AB65)))</formula>
    </cfRule>
    <cfRule type="containsText" dxfId="4449" priority="4601" operator="containsText" text="▲">
      <formula>NOT(ISERROR(SEARCH("▲",AB65)))</formula>
    </cfRule>
    <cfRule type="containsText" dxfId="4448" priority="4602" operator="containsText" text="▼">
      <formula>NOT(ISERROR(SEARCH("▼",AB65)))</formula>
    </cfRule>
    <cfRule type="containsText" dxfId="4447" priority="4603" operator="containsText" text="▲">
      <formula>NOT(ISERROR(SEARCH("▲",AB65)))</formula>
    </cfRule>
    <cfRule type="containsText" dxfId="4446" priority="4604" operator="containsText" text="▼">
      <formula>NOT(ISERROR(SEARCH("▼",AB65)))</formula>
    </cfRule>
    <cfRule type="containsText" dxfId="4445" priority="4605" operator="containsText" text="▲">
      <formula>NOT(ISERROR(SEARCH("▲",AB65)))</formula>
    </cfRule>
    <cfRule type="containsText" dxfId="4444" priority="4606" operator="containsText" text="▼">
      <formula>NOT(ISERROR(SEARCH("▼",AB65)))</formula>
    </cfRule>
    <cfRule type="containsText" dxfId="4443" priority="4607" operator="containsText" text="▲">
      <formula>NOT(ISERROR(SEARCH("▲",AB65)))</formula>
    </cfRule>
    <cfRule type="containsText" dxfId="4442" priority="4608" operator="containsText" text="▼">
      <formula>NOT(ISERROR(SEARCH("▼",AB65)))</formula>
    </cfRule>
    <cfRule type="containsText" dxfId="4441" priority="4609" operator="containsText" text="▲">
      <formula>NOT(ISERROR(SEARCH("▲",AB65)))</formula>
    </cfRule>
    <cfRule type="containsText" dxfId="4440" priority="4610" operator="containsText" text="▼">
      <formula>NOT(ISERROR(SEARCH("▼",AB65)))</formula>
    </cfRule>
    <cfRule type="containsText" dxfId="4439" priority="4611" operator="containsText" text="▲">
      <formula>NOT(ISERROR(SEARCH("▲",AB65)))</formula>
    </cfRule>
    <cfRule type="containsText" dxfId="4438" priority="4612" operator="containsText" text="▼">
      <formula>NOT(ISERROR(SEARCH("▼",AB65)))</formula>
    </cfRule>
    <cfRule type="containsText" dxfId="4437" priority="4613" operator="containsText" text="▲">
      <formula>NOT(ISERROR(SEARCH("▲",AB65)))</formula>
    </cfRule>
    <cfRule type="containsText" dxfId="4436" priority="4614" operator="containsText" text="▼">
      <formula>NOT(ISERROR(SEARCH("▼",AB65)))</formula>
    </cfRule>
    <cfRule type="containsText" dxfId="4435" priority="4615" operator="containsText" text="▲">
      <formula>NOT(ISERROR(SEARCH("▲",AB65)))</formula>
    </cfRule>
    <cfRule type="containsText" dxfId="4434" priority="4616" operator="containsText" text="▼">
      <formula>NOT(ISERROR(SEARCH("▼",AB65)))</formula>
    </cfRule>
    <cfRule type="containsText" dxfId="4433" priority="4617" operator="containsText" text="▲">
      <formula>NOT(ISERROR(SEARCH("▲",AB65)))</formula>
    </cfRule>
    <cfRule type="containsText" dxfId="4432" priority="4618" operator="containsText" text="▼">
      <formula>NOT(ISERROR(SEARCH("▼",AB65)))</formula>
    </cfRule>
    <cfRule type="containsText" dxfId="4431" priority="4619" operator="containsText" text="▲">
      <formula>NOT(ISERROR(SEARCH("▲",AB65)))</formula>
    </cfRule>
    <cfRule type="containsText" dxfId="4430" priority="4620" operator="containsText" text="▼">
      <formula>NOT(ISERROR(SEARCH("▼",AB65)))</formula>
    </cfRule>
    <cfRule type="containsText" dxfId="4429" priority="4621" operator="containsText" text="▲">
      <formula>NOT(ISERROR(SEARCH("▲",AB65)))</formula>
    </cfRule>
    <cfRule type="containsText" dxfId="4428" priority="4622" operator="containsText" text="▼">
      <formula>NOT(ISERROR(SEARCH("▼",AB65)))</formula>
    </cfRule>
    <cfRule type="containsText" dxfId="4427" priority="4623" operator="containsText" text="▲">
      <formula>NOT(ISERROR(SEARCH("▲",AB65)))</formula>
    </cfRule>
    <cfRule type="containsText" dxfId="4426" priority="4624" operator="containsText" text="▼">
      <formula>NOT(ISERROR(SEARCH("▼",AB65)))</formula>
    </cfRule>
    <cfRule type="containsText" dxfId="4425" priority="4625" operator="containsText" text="▲">
      <formula>NOT(ISERROR(SEARCH("▲",AB65)))</formula>
    </cfRule>
    <cfRule type="containsText" dxfId="4424" priority="4626" operator="containsText" text="▼">
      <formula>NOT(ISERROR(SEARCH("▼",AB65)))</formula>
    </cfRule>
    <cfRule type="containsText" dxfId="4423" priority="4627" operator="containsText" text="▲">
      <formula>NOT(ISERROR(SEARCH("▲",AB65)))</formula>
    </cfRule>
    <cfRule type="containsText" dxfId="4422" priority="4628" operator="containsText" text="▼">
      <formula>NOT(ISERROR(SEARCH("▼",AB65)))</formula>
    </cfRule>
    <cfRule type="containsText" dxfId="4421" priority="4629" operator="containsText" text="▲">
      <formula>NOT(ISERROR(SEARCH("▲",AB65)))</formula>
    </cfRule>
    <cfRule type="containsText" dxfId="4420" priority="4630" operator="containsText" text="▼">
      <formula>NOT(ISERROR(SEARCH("▼",AB65)))</formula>
    </cfRule>
    <cfRule type="containsText" dxfId="4419" priority="4631" operator="containsText" text="▲">
      <formula>NOT(ISERROR(SEARCH("▲",AB65)))</formula>
    </cfRule>
    <cfRule type="containsText" dxfId="4418" priority="4632" operator="containsText" text="▼">
      <formula>NOT(ISERROR(SEARCH("▼",AB65)))</formula>
    </cfRule>
    <cfRule type="containsText" dxfId="4417" priority="4633" operator="containsText" text="▲">
      <formula>NOT(ISERROR(SEARCH("▲",AB65)))</formula>
    </cfRule>
    <cfRule type="containsText" dxfId="4416" priority="4634" operator="containsText" text="▼">
      <formula>NOT(ISERROR(SEARCH("▼",AB65)))</formula>
    </cfRule>
    <cfRule type="containsText" dxfId="4415" priority="4635" operator="containsText" text="▲">
      <formula>NOT(ISERROR(SEARCH("▲",AB65)))</formula>
    </cfRule>
    <cfRule type="containsText" dxfId="4414" priority="4636" operator="containsText" text="▼">
      <formula>NOT(ISERROR(SEARCH("▼",AB65)))</formula>
    </cfRule>
    <cfRule type="containsText" dxfId="4413" priority="4637" operator="containsText" text="▲">
      <formula>NOT(ISERROR(SEARCH("▲",AB65)))</formula>
    </cfRule>
    <cfRule type="containsText" dxfId="4412" priority="4638" operator="containsText" text="▼">
      <formula>NOT(ISERROR(SEARCH("▼",AB65)))</formula>
    </cfRule>
    <cfRule type="containsText" dxfId="4411" priority="4639" operator="containsText" text="▲">
      <formula>NOT(ISERROR(SEARCH("▲",AB65)))</formula>
    </cfRule>
    <cfRule type="containsText" dxfId="4410" priority="4640" operator="containsText" text="▼">
      <formula>NOT(ISERROR(SEARCH("▼",AB65)))</formula>
    </cfRule>
    <cfRule type="containsText" dxfId="4409" priority="4643" operator="containsText" text="△">
      <formula>NOT(ISERROR(SEARCH("△",AB65)))</formula>
    </cfRule>
    <cfRule type="containsText" dxfId="4408" priority="4644" operator="containsText" text="▽">
      <formula>NOT(ISERROR(SEARCH("▽",AB65)))</formula>
    </cfRule>
    <cfRule type="containsText" dxfId="4407" priority="4461" operator="containsText" text="▲">
      <formula>NOT(ISERROR(SEARCH("▲",AB65)))</formula>
    </cfRule>
    <cfRule type="containsText" dxfId="4406" priority="4460" operator="containsText" text="▼">
      <formula>NOT(ISERROR(SEARCH("▼",AB65)))</formula>
    </cfRule>
    <cfRule type="containsText" dxfId="4405" priority="4459" operator="containsText" text="▲">
      <formula>NOT(ISERROR(SEARCH("▲",AB65)))</formula>
    </cfRule>
    <cfRule type="containsText" dxfId="4404" priority="4458" operator="containsText" text="▼">
      <formula>NOT(ISERROR(SEARCH("▼",AB65)))</formula>
    </cfRule>
    <cfRule type="containsText" dxfId="4403" priority="4457" operator="containsText" text="▲">
      <formula>NOT(ISERROR(SEARCH("▲",AB65)))</formula>
    </cfRule>
    <cfRule type="containsText" dxfId="4402" priority="4456" operator="containsText" text="▼">
      <formula>NOT(ISERROR(SEARCH("▼",AB65)))</formula>
    </cfRule>
    <cfRule type="containsText" dxfId="4401" priority="4455" operator="containsText" text="▲">
      <formula>NOT(ISERROR(SEARCH("▲",AB65)))</formula>
    </cfRule>
    <cfRule type="containsText" dxfId="4400" priority="4454" operator="containsText" text="▼">
      <formula>NOT(ISERROR(SEARCH("▼",AB65)))</formula>
    </cfRule>
    <cfRule type="containsText" dxfId="4399" priority="4453" operator="containsText" text="▲">
      <formula>NOT(ISERROR(SEARCH("▲",AB65)))</formula>
    </cfRule>
    <cfRule type="containsText" dxfId="4398" priority="4452" operator="containsText" text="▼">
      <formula>NOT(ISERROR(SEARCH("▼",AB65)))</formula>
    </cfRule>
    <cfRule type="containsText" dxfId="4397" priority="4451" operator="containsText" text="▲">
      <formula>NOT(ISERROR(SEARCH("▲",AB65)))</formula>
    </cfRule>
    <cfRule type="containsText" dxfId="4396" priority="4450" operator="containsText" text="▼">
      <formula>NOT(ISERROR(SEARCH("▼",AB65)))</formula>
    </cfRule>
    <cfRule type="containsText" dxfId="4395" priority="4449" operator="containsText" text="▲">
      <formula>NOT(ISERROR(SEARCH("▲",AB65)))</formula>
    </cfRule>
    <cfRule type="containsText" dxfId="4394" priority="4448" operator="containsText" text="▼">
      <formula>NOT(ISERROR(SEARCH("▼",AB65)))</formula>
    </cfRule>
    <cfRule type="containsText" dxfId="4393" priority="4447" operator="containsText" text="▲">
      <formula>NOT(ISERROR(SEARCH("▲",AB65)))</formula>
    </cfRule>
    <cfRule type="containsText" dxfId="4392" priority="4446" operator="containsText" text="▼">
      <formula>NOT(ISERROR(SEARCH("▼",AB65)))</formula>
    </cfRule>
    <cfRule type="containsText" dxfId="4391" priority="4445" operator="containsText" text="▲">
      <formula>NOT(ISERROR(SEARCH("▲",AB65)))</formula>
    </cfRule>
    <cfRule type="containsText" dxfId="4390" priority="4444" operator="containsText" text="▼">
      <formula>NOT(ISERROR(SEARCH("▼",AB65)))</formula>
    </cfRule>
    <cfRule type="containsText" dxfId="4389" priority="4443" operator="containsText" text="▲">
      <formula>NOT(ISERROR(SEARCH("▲",AB65)))</formula>
    </cfRule>
    <cfRule type="containsText" dxfId="4388" priority="4442" operator="containsText" text="▼">
      <formula>NOT(ISERROR(SEARCH("▼",AB65)))</formula>
    </cfRule>
    <cfRule type="containsText" dxfId="4387" priority="4441" operator="containsText" text="▲">
      <formula>NOT(ISERROR(SEARCH("▲",AB65)))</formula>
    </cfRule>
    <cfRule type="containsText" dxfId="4386" priority="4440" operator="containsText" text="▼">
      <formula>NOT(ISERROR(SEARCH("▼",AB65)))</formula>
    </cfRule>
    <cfRule type="containsText" dxfId="4385" priority="4439" operator="containsText" text="▲">
      <formula>NOT(ISERROR(SEARCH("▲",AB65)))</formula>
    </cfRule>
    <cfRule type="containsText" dxfId="4384" priority="4438" operator="containsText" text="▼">
      <formula>NOT(ISERROR(SEARCH("▼",AB65)))</formula>
    </cfRule>
    <cfRule type="containsText" dxfId="4383" priority="4437" operator="containsText" text="▲">
      <formula>NOT(ISERROR(SEARCH("▲",AB65)))</formula>
    </cfRule>
    <cfRule type="containsText" dxfId="4382" priority="4436" operator="containsText" text="▼">
      <formula>NOT(ISERROR(SEARCH("▼",AB65)))</formula>
    </cfRule>
    <cfRule type="containsText" dxfId="4381" priority="4435" operator="containsText" text="▲">
      <formula>NOT(ISERROR(SEARCH("▲",AB65)))</formula>
    </cfRule>
    <cfRule type="containsText" dxfId="4380" priority="4434" operator="containsText" text="▼">
      <formula>NOT(ISERROR(SEARCH("▼",AB65)))</formula>
    </cfRule>
    <cfRule type="containsText" dxfId="4379" priority="4433" operator="containsText" text="▲">
      <formula>NOT(ISERROR(SEARCH("▲",AB65)))</formula>
    </cfRule>
    <cfRule type="containsText" dxfId="4378" priority="4432" operator="containsText" text="▼">
      <formula>NOT(ISERROR(SEARCH("▼",AB65)))</formula>
    </cfRule>
    <cfRule type="containsText" dxfId="4377" priority="4431" operator="containsText" text="▲">
      <formula>NOT(ISERROR(SEARCH("▲",AB65)))</formula>
    </cfRule>
    <cfRule type="containsText" dxfId="4376" priority="4430" operator="containsText" text="▼">
      <formula>NOT(ISERROR(SEARCH("▼",AB65)))</formula>
    </cfRule>
    <cfRule type="containsText" dxfId="4375" priority="4429" operator="containsText" text="▲">
      <formula>NOT(ISERROR(SEARCH("▲",AB65)))</formula>
    </cfRule>
    <cfRule type="containsText" dxfId="4374" priority="4428" operator="containsText" text="▽">
      <formula>NOT(ISERROR(SEARCH("▽",AB65)))</formula>
    </cfRule>
    <cfRule type="containsText" dxfId="4373" priority="4427" operator="containsText" text="△">
      <formula>NOT(ISERROR(SEARCH("△",AB65)))</formula>
    </cfRule>
    <cfRule type="containsText" dxfId="4372" priority="4426" operator="containsText" text="▼">
      <formula>NOT(ISERROR(SEARCH("▼",AB65)))</formula>
    </cfRule>
    <cfRule type="containsText" dxfId="4371" priority="4425" operator="containsText" text="▲">
      <formula>NOT(ISERROR(SEARCH("▲",AB65)))</formula>
    </cfRule>
    <cfRule type="containsText" dxfId="4370" priority="4424" operator="containsText" text="▼">
      <formula>NOT(ISERROR(SEARCH("▼",AB65)))</formula>
    </cfRule>
    <cfRule type="containsText" dxfId="4369" priority="4423" operator="containsText" text="▲">
      <formula>NOT(ISERROR(SEARCH("▲",AB65)))</formula>
    </cfRule>
    <cfRule type="containsText" dxfId="4368" priority="4422" operator="containsText" text="▼">
      <formula>NOT(ISERROR(SEARCH("▼",AB65)))</formula>
    </cfRule>
    <cfRule type="containsText" dxfId="4367" priority="4421" operator="containsText" text="▲">
      <formula>NOT(ISERROR(SEARCH("▲",AB65)))</formula>
    </cfRule>
    <cfRule type="containsText" dxfId="4366" priority="4420" operator="containsText" text="▼">
      <formula>NOT(ISERROR(SEARCH("▼",AB65)))</formula>
    </cfRule>
    <cfRule type="containsText" dxfId="4365" priority="4419" operator="containsText" text="▲">
      <formula>NOT(ISERROR(SEARCH("▲",AB65)))</formula>
    </cfRule>
    <cfRule type="containsText" dxfId="4364" priority="4418" operator="containsText" text="▼">
      <formula>NOT(ISERROR(SEARCH("▼",AB65)))</formula>
    </cfRule>
    <cfRule type="containsText" dxfId="4363" priority="4417" operator="containsText" text="▲">
      <formula>NOT(ISERROR(SEARCH("▲",AB65)))</formula>
    </cfRule>
    <cfRule type="containsText" dxfId="4362" priority="4416" operator="containsText" text="▼">
      <formula>NOT(ISERROR(SEARCH("▼",AB65)))</formula>
    </cfRule>
    <cfRule type="containsText" dxfId="4361" priority="4415" operator="containsText" text="▲">
      <formula>NOT(ISERROR(SEARCH("▲",AB65)))</formula>
    </cfRule>
    <cfRule type="containsText" dxfId="4360" priority="4414" operator="containsText" text="▼">
      <formula>NOT(ISERROR(SEARCH("▼",AB65)))</formula>
    </cfRule>
    <cfRule type="containsText" dxfId="4359" priority="4413" operator="containsText" text="▲">
      <formula>NOT(ISERROR(SEARCH("▲",AB65)))</formula>
    </cfRule>
    <cfRule type="containsText" dxfId="4358" priority="4412" operator="containsText" text="▼">
      <formula>NOT(ISERROR(SEARCH("▼",AB65)))</formula>
    </cfRule>
    <cfRule type="containsText" dxfId="4357" priority="4411" operator="containsText" text="▲">
      <formula>NOT(ISERROR(SEARCH("▲",AB65)))</formula>
    </cfRule>
    <cfRule type="containsText" dxfId="4356" priority="4410" operator="containsText" text="▼">
      <formula>NOT(ISERROR(SEARCH("▼",AB65)))</formula>
    </cfRule>
    <cfRule type="containsText" dxfId="4355" priority="4409" operator="containsText" text="▲">
      <formula>NOT(ISERROR(SEARCH("▲",AB65)))</formula>
    </cfRule>
    <cfRule type="containsText" dxfId="4354" priority="4408" operator="containsText" text="▼">
      <formula>NOT(ISERROR(SEARCH("▼",AB65)))</formula>
    </cfRule>
    <cfRule type="containsText" dxfId="4353" priority="4407" operator="containsText" text="▲">
      <formula>NOT(ISERROR(SEARCH("▲",AB65)))</formula>
    </cfRule>
    <cfRule type="containsText" dxfId="4352" priority="4406" operator="containsText" text="▼">
      <formula>NOT(ISERROR(SEARCH("▼",AB65)))</formula>
    </cfRule>
    <cfRule type="containsText" dxfId="4351" priority="4405" operator="containsText" text="▲">
      <formula>NOT(ISERROR(SEARCH("▲",AB65)))</formula>
    </cfRule>
    <cfRule type="containsText" dxfId="4350" priority="4404" operator="containsText" text="▼">
      <formula>NOT(ISERROR(SEARCH("▼",AB65)))</formula>
    </cfRule>
    <cfRule type="containsText" dxfId="4349" priority="4403" operator="containsText" text="▲">
      <formula>NOT(ISERROR(SEARCH("▲",AB65)))</formula>
    </cfRule>
    <cfRule type="containsText" dxfId="4348" priority="4402" operator="containsText" text="▼">
      <formula>NOT(ISERROR(SEARCH("▼",AB65)))</formula>
    </cfRule>
    <cfRule type="containsText" dxfId="4347" priority="4401" operator="containsText" text="▲">
      <formula>NOT(ISERROR(SEARCH("▲",AB65)))</formula>
    </cfRule>
    <cfRule type="containsText" dxfId="4346" priority="4400" operator="containsText" text="▼">
      <formula>NOT(ISERROR(SEARCH("▼",AB65)))</formula>
    </cfRule>
    <cfRule type="containsText" dxfId="4345" priority="4399" operator="containsText" text="▲">
      <formula>NOT(ISERROR(SEARCH("▲",AB65)))</formula>
    </cfRule>
    <cfRule type="containsText" dxfId="4344" priority="4398" operator="containsText" text="▼">
      <formula>NOT(ISERROR(SEARCH("▼",AB65)))</formula>
    </cfRule>
    <cfRule type="containsText" dxfId="4343" priority="4397" operator="containsText" text="▲">
      <formula>NOT(ISERROR(SEARCH("▲",AB65)))</formula>
    </cfRule>
    <cfRule type="containsText" dxfId="4342" priority="4396" operator="containsText" text="▼">
      <formula>NOT(ISERROR(SEARCH("▼",AB65)))</formula>
    </cfRule>
    <cfRule type="containsText" dxfId="4341" priority="4395" operator="containsText" text="▲">
      <formula>NOT(ISERROR(SEARCH("▲",AB65)))</formula>
    </cfRule>
    <cfRule type="containsText" dxfId="4340" priority="4394" operator="containsText" text="▼">
      <formula>NOT(ISERROR(SEARCH("▼",AB65)))</formula>
    </cfRule>
    <cfRule type="containsText" dxfId="4339" priority="4393" operator="containsText" text="▲">
      <formula>NOT(ISERROR(SEARCH("▲",AB65)))</formula>
    </cfRule>
    <cfRule type="containsText" dxfId="4338" priority="4392" operator="containsText" text="▼">
      <formula>NOT(ISERROR(SEARCH("▼",AB65)))</formula>
    </cfRule>
    <cfRule type="containsText" dxfId="4337" priority="4391" operator="containsText" text="▲">
      <formula>NOT(ISERROR(SEARCH("▲",AB65)))</formula>
    </cfRule>
    <cfRule type="containsText" dxfId="4336" priority="4390" operator="containsText" text="▼">
      <formula>NOT(ISERROR(SEARCH("▼",AB65)))</formula>
    </cfRule>
    <cfRule type="containsText" dxfId="4335" priority="4389" operator="containsText" text="▲">
      <formula>NOT(ISERROR(SEARCH("▲",AB65)))</formula>
    </cfRule>
    <cfRule type="containsText" dxfId="4334" priority="4388" operator="containsText" text="▼">
      <formula>NOT(ISERROR(SEARCH("▼",AB65)))</formula>
    </cfRule>
    <cfRule type="containsText" dxfId="4333" priority="4387" operator="containsText" text="▲">
      <formula>NOT(ISERROR(SEARCH("▲",AB65)))</formula>
    </cfRule>
    <cfRule type="containsText" dxfId="4332" priority="4386" operator="containsText" text="▼">
      <formula>NOT(ISERROR(SEARCH("▼",AB65)))</formula>
    </cfRule>
    <cfRule type="containsText" dxfId="4331" priority="4385" operator="containsText" text="▲">
      <formula>NOT(ISERROR(SEARCH("▲",AB65)))</formula>
    </cfRule>
    <cfRule type="containsText" dxfId="4330" priority="4384" operator="containsText" text="▼">
      <formula>NOT(ISERROR(SEARCH("▼",AB65)))</formula>
    </cfRule>
    <cfRule type="containsText" dxfId="4329" priority="4383" operator="containsText" text="▲">
      <formula>NOT(ISERROR(SEARCH("▲",AB65)))</formula>
    </cfRule>
    <cfRule type="containsText" dxfId="4328" priority="4382" operator="containsText" text="▼">
      <formula>NOT(ISERROR(SEARCH("▼",AB65)))</formula>
    </cfRule>
    <cfRule type="containsText" dxfId="4327" priority="4381" operator="containsText" text="▲">
      <formula>NOT(ISERROR(SEARCH("▲",AB65)))</formula>
    </cfRule>
    <cfRule type="containsText" dxfId="4326" priority="4380" operator="containsText" text="▼">
      <formula>NOT(ISERROR(SEARCH("▼",AB65)))</formula>
    </cfRule>
    <cfRule type="containsText" dxfId="4325" priority="4379" operator="containsText" text="▲">
      <formula>NOT(ISERROR(SEARCH("▲",AB65)))</formula>
    </cfRule>
    <cfRule type="containsText" dxfId="4324" priority="4378" operator="containsText" text="▼">
      <formula>NOT(ISERROR(SEARCH("▼",AB65)))</formula>
    </cfRule>
    <cfRule type="containsText" dxfId="4323" priority="4377" operator="containsText" text="▲">
      <formula>NOT(ISERROR(SEARCH("▲",AB65)))</formula>
    </cfRule>
    <cfRule type="containsText" dxfId="4322" priority="4376" operator="containsText" text="▼">
      <formula>NOT(ISERROR(SEARCH("▼",AB65)))</formula>
    </cfRule>
    <cfRule type="containsText" dxfId="4321" priority="4375" operator="containsText" text="▲">
      <formula>NOT(ISERROR(SEARCH("▲",AB65)))</formula>
    </cfRule>
    <cfRule type="containsText" dxfId="4320" priority="4374" operator="containsText" text="▼">
      <formula>NOT(ISERROR(SEARCH("▼",AB65)))</formula>
    </cfRule>
    <cfRule type="containsText" dxfId="4319" priority="4373" operator="containsText" text="▲">
      <formula>NOT(ISERROR(SEARCH("▲",AB65)))</formula>
    </cfRule>
    <cfRule type="containsText" dxfId="4318" priority="4372" operator="containsText" text="▼">
      <formula>NOT(ISERROR(SEARCH("▼",AB65)))</formula>
    </cfRule>
    <cfRule type="containsText" dxfId="4317" priority="4371" operator="containsText" text="▲">
      <formula>NOT(ISERROR(SEARCH("▲",AB65)))</formula>
    </cfRule>
    <cfRule type="containsText" dxfId="4316" priority="4370" operator="containsText" text="▼">
      <formula>NOT(ISERROR(SEARCH("▼",AB65)))</formula>
    </cfRule>
    <cfRule type="containsText" dxfId="4315" priority="4369" operator="containsText" text="▲">
      <formula>NOT(ISERROR(SEARCH("▲",AB65)))</formula>
    </cfRule>
    <cfRule type="containsText" dxfId="4314" priority="4368" operator="containsText" text="▼">
      <formula>NOT(ISERROR(SEARCH("▼",AB65)))</formula>
    </cfRule>
    <cfRule type="containsText" dxfId="4313" priority="4367" operator="containsText" text="▲">
      <formula>NOT(ISERROR(SEARCH("▲",AB65)))</formula>
    </cfRule>
    <cfRule type="containsText" dxfId="4312" priority="4366" operator="containsText" text="▼">
      <formula>NOT(ISERROR(SEARCH("▼",AB65)))</formula>
    </cfRule>
    <cfRule type="containsText" dxfId="4311" priority="4365" operator="containsText" text="▲">
      <formula>NOT(ISERROR(SEARCH("▲",AB65)))</formula>
    </cfRule>
    <cfRule type="containsText" dxfId="4310" priority="4364" operator="containsText" text="▽">
      <formula>NOT(ISERROR(SEARCH("▽",AB65)))</formula>
    </cfRule>
    <cfRule type="containsText" dxfId="4309" priority="4363" operator="containsText" text="△">
      <formula>NOT(ISERROR(SEARCH("△",AB65)))</formula>
    </cfRule>
    <cfRule type="containsText" dxfId="4308" priority="4362" operator="containsText" text="▼">
      <formula>NOT(ISERROR(SEARCH("▼",AB65)))</formula>
    </cfRule>
    <cfRule type="containsText" dxfId="4307" priority="4361" operator="containsText" text="▲">
      <formula>NOT(ISERROR(SEARCH("▲",AB65)))</formula>
    </cfRule>
    <cfRule type="containsText" dxfId="4306" priority="4360" operator="containsText" text="▼">
      <formula>NOT(ISERROR(SEARCH("▼",AB65)))</formula>
    </cfRule>
    <cfRule type="containsText" dxfId="4305" priority="4359" operator="containsText" text="▲">
      <formula>NOT(ISERROR(SEARCH("▲",AB65)))</formula>
    </cfRule>
    <cfRule type="containsText" dxfId="4304" priority="4358" operator="containsText" text="▼">
      <formula>NOT(ISERROR(SEARCH("▼",AB65)))</formula>
    </cfRule>
    <cfRule type="containsText" dxfId="4303" priority="4357" operator="containsText" text="▲">
      <formula>NOT(ISERROR(SEARCH("▲",AB65)))</formula>
    </cfRule>
    <cfRule type="containsText" dxfId="4302" priority="4356" operator="containsText" text="▼">
      <formula>NOT(ISERROR(SEARCH("▼",AB65)))</formula>
    </cfRule>
    <cfRule type="containsText" dxfId="4301" priority="4355" operator="containsText" text="▲">
      <formula>NOT(ISERROR(SEARCH("▲",AB65)))</formula>
    </cfRule>
    <cfRule type="containsText" dxfId="4300" priority="4354" operator="containsText" text="▼">
      <formula>NOT(ISERROR(SEARCH("▼",AB65)))</formula>
    </cfRule>
    <cfRule type="containsText" dxfId="4299" priority="4353" operator="containsText" text="▲">
      <formula>NOT(ISERROR(SEARCH("▲",AB65)))</formula>
    </cfRule>
    <cfRule type="containsText" dxfId="4298" priority="4352" operator="containsText" text="▼">
      <formula>NOT(ISERROR(SEARCH("▼",AB65)))</formula>
    </cfRule>
    <cfRule type="containsText" dxfId="4297" priority="4351" operator="containsText" text="▲">
      <formula>NOT(ISERROR(SEARCH("▲",AB65)))</formula>
    </cfRule>
    <cfRule type="containsText" dxfId="4296" priority="4350" operator="containsText" text="▼">
      <formula>NOT(ISERROR(SEARCH("▼",AB65)))</formula>
    </cfRule>
    <cfRule type="containsText" dxfId="4295" priority="4349" operator="containsText" text="▲">
      <formula>NOT(ISERROR(SEARCH("▲",AB65)))</formula>
    </cfRule>
    <cfRule type="containsText" dxfId="4294" priority="4348" operator="containsText" text="▼">
      <formula>NOT(ISERROR(SEARCH("▼",AB65)))</formula>
    </cfRule>
    <cfRule type="containsText" dxfId="4293" priority="4347" operator="containsText" text="▲">
      <formula>NOT(ISERROR(SEARCH("▲",AB65)))</formula>
    </cfRule>
    <cfRule type="containsText" dxfId="4292" priority="4346" operator="containsText" text="▼">
      <formula>NOT(ISERROR(SEARCH("▼",AB65)))</formula>
    </cfRule>
    <cfRule type="containsText" dxfId="4291" priority="4345" operator="containsText" text="▲">
      <formula>NOT(ISERROR(SEARCH("▲",AB65)))</formula>
    </cfRule>
    <cfRule type="containsText" dxfId="4290" priority="4344" operator="containsText" text="▼">
      <formula>NOT(ISERROR(SEARCH("▼",AB65)))</formula>
    </cfRule>
    <cfRule type="containsText" dxfId="4289" priority="4343" operator="containsText" text="▲">
      <formula>NOT(ISERROR(SEARCH("▲",AB65)))</formula>
    </cfRule>
    <cfRule type="containsText" dxfId="4288" priority="4342" operator="containsText" text="▼">
      <formula>NOT(ISERROR(SEARCH("▼",AB65)))</formula>
    </cfRule>
    <cfRule type="containsText" dxfId="4287" priority="4341" operator="containsText" text="▲">
      <formula>NOT(ISERROR(SEARCH("▲",AB65)))</formula>
    </cfRule>
    <cfRule type="containsText" dxfId="4286" priority="4340" operator="containsText" text="▼">
      <formula>NOT(ISERROR(SEARCH("▼",AB65)))</formula>
    </cfRule>
    <cfRule type="containsText" dxfId="4285" priority="4339" operator="containsText" text="▲">
      <formula>NOT(ISERROR(SEARCH("▲",AB65)))</formula>
    </cfRule>
    <cfRule type="containsText" dxfId="4284" priority="4338" operator="containsText" text="▼">
      <formula>NOT(ISERROR(SEARCH("▼",AB65)))</formula>
    </cfRule>
    <cfRule type="containsText" dxfId="4283" priority="4337" operator="containsText" text="▲">
      <formula>NOT(ISERROR(SEARCH("▲",AB65)))</formula>
    </cfRule>
    <cfRule type="containsText" dxfId="4282" priority="4336" operator="containsText" text="▼">
      <formula>NOT(ISERROR(SEARCH("▼",AB65)))</formula>
    </cfRule>
    <cfRule type="containsText" dxfId="4281" priority="4335" operator="containsText" text="▲">
      <formula>NOT(ISERROR(SEARCH("▲",AB65)))</formula>
    </cfRule>
    <cfRule type="containsText" dxfId="4280" priority="4334" operator="containsText" text="▼">
      <formula>NOT(ISERROR(SEARCH("▼",AB65)))</formula>
    </cfRule>
    <cfRule type="containsText" dxfId="4279" priority="4333" operator="containsText" text="▲">
      <formula>NOT(ISERROR(SEARCH("▲",AB65)))</formula>
    </cfRule>
    <cfRule type="containsText" dxfId="4278" priority="4332" operator="containsText" text="▼">
      <formula>NOT(ISERROR(SEARCH("▼",AB65)))</formula>
    </cfRule>
    <cfRule type="containsText" dxfId="4277" priority="4331" operator="containsText" text="▲">
      <formula>NOT(ISERROR(SEARCH("▲",AB65)))</formula>
    </cfRule>
    <cfRule type="containsText" dxfId="4276" priority="4330" operator="containsText" text="▼">
      <formula>NOT(ISERROR(SEARCH("▼",AB65)))</formula>
    </cfRule>
    <cfRule type="containsText" dxfId="4275" priority="4329" operator="containsText" text="▲">
      <formula>NOT(ISERROR(SEARCH("▲",AB65)))</formula>
    </cfRule>
    <cfRule type="containsText" dxfId="4274" priority="4328" operator="containsText" text="▼">
      <formula>NOT(ISERROR(SEARCH("▼",AB65)))</formula>
    </cfRule>
    <cfRule type="containsText" dxfId="4273" priority="4327" operator="containsText" text="▲">
      <formula>NOT(ISERROR(SEARCH("▲",AB65)))</formula>
    </cfRule>
    <cfRule type="containsText" dxfId="4272" priority="4326" operator="containsText" text="▼">
      <formula>NOT(ISERROR(SEARCH("▼",AB65)))</formula>
    </cfRule>
    <cfRule type="containsText" dxfId="4271" priority="4325" operator="containsText" text="▲">
      <formula>NOT(ISERROR(SEARCH("▲",AB65)))</formula>
    </cfRule>
    <cfRule type="containsText" dxfId="4270" priority="4324" operator="containsText" text="▼">
      <formula>NOT(ISERROR(SEARCH("▼",AB65)))</formula>
    </cfRule>
    <cfRule type="containsText" dxfId="4269" priority="4323" operator="containsText" text="▲">
      <formula>NOT(ISERROR(SEARCH("▲",AB65)))</formula>
    </cfRule>
    <cfRule type="containsText" dxfId="4268" priority="4322" operator="containsText" text="▼">
      <formula>NOT(ISERROR(SEARCH("▼",AB65)))</formula>
    </cfRule>
    <cfRule type="containsText" dxfId="4267" priority="4321" operator="containsText" text="▲">
      <formula>NOT(ISERROR(SEARCH("▲",AB65)))</formula>
    </cfRule>
    <cfRule type="containsText" dxfId="4266" priority="4320" operator="containsText" text="▼">
      <formula>NOT(ISERROR(SEARCH("▼",AB65)))</formula>
    </cfRule>
    <cfRule type="containsText" dxfId="4265" priority="4319" operator="containsText" text="▲">
      <formula>NOT(ISERROR(SEARCH("▲",AB65)))</formula>
    </cfRule>
    <cfRule type="containsText" dxfId="4264" priority="4318" operator="containsText" text="▼">
      <formula>NOT(ISERROR(SEARCH("▼",AB65)))</formula>
    </cfRule>
    <cfRule type="containsText" dxfId="4263" priority="4317" operator="containsText" text="▲">
      <formula>NOT(ISERROR(SEARCH("▲",AB65)))</formula>
    </cfRule>
    <cfRule type="containsText" dxfId="4262" priority="4316" operator="containsText" text="▼">
      <formula>NOT(ISERROR(SEARCH("▼",AB65)))</formula>
    </cfRule>
    <cfRule type="containsText" dxfId="4261" priority="4315" operator="containsText" text="▲">
      <formula>NOT(ISERROR(SEARCH("▲",AB65)))</formula>
    </cfRule>
    <cfRule type="containsText" dxfId="4260" priority="4314" operator="containsText" text="▽">
      <formula>NOT(ISERROR(SEARCH("▽",AB65)))</formula>
    </cfRule>
    <cfRule type="containsText" dxfId="4259" priority="4313" operator="containsText" text="△">
      <formula>NOT(ISERROR(SEARCH("△",AB65)))</formula>
    </cfRule>
    <cfRule type="containsText" dxfId="4258" priority="4312" operator="containsText" text="▼">
      <formula>NOT(ISERROR(SEARCH("▼",AB65)))</formula>
    </cfRule>
    <cfRule type="containsText" dxfId="4257" priority="4311" operator="containsText" text="▲">
      <formula>NOT(ISERROR(SEARCH("▲",AB65)))</formula>
    </cfRule>
    <cfRule type="containsText" dxfId="4256" priority="4310" operator="containsText" text="▼">
      <formula>NOT(ISERROR(SEARCH("▼",AB65)))</formula>
    </cfRule>
    <cfRule type="containsText" dxfId="4255" priority="4309" operator="containsText" text="▲">
      <formula>NOT(ISERROR(SEARCH("▲",AB65)))</formula>
    </cfRule>
    <cfRule type="containsText" dxfId="4254" priority="4308" operator="containsText" text="▼">
      <formula>NOT(ISERROR(SEARCH("▼",AB65)))</formula>
    </cfRule>
    <cfRule type="containsText" dxfId="4253" priority="4307" operator="containsText" text="▲">
      <formula>NOT(ISERROR(SEARCH("▲",AB65)))</formula>
    </cfRule>
    <cfRule type="containsText" dxfId="4252" priority="4306" operator="containsText" text="▼">
      <formula>NOT(ISERROR(SEARCH("▼",AB65)))</formula>
    </cfRule>
    <cfRule type="containsText" dxfId="4251" priority="4305" operator="containsText" text="▲">
      <formula>NOT(ISERROR(SEARCH("▲",AB65)))</formula>
    </cfRule>
    <cfRule type="containsText" dxfId="4250" priority="4304" operator="containsText" text="▼">
      <formula>NOT(ISERROR(SEARCH("▼",AB65)))</formula>
    </cfRule>
    <cfRule type="containsText" dxfId="4249" priority="4303" operator="containsText" text="▲">
      <formula>NOT(ISERROR(SEARCH("▲",AB65)))</formula>
    </cfRule>
    <cfRule type="containsText" dxfId="4248" priority="4302" operator="containsText" text="▼">
      <formula>NOT(ISERROR(SEARCH("▼",AB65)))</formula>
    </cfRule>
    <cfRule type="containsText" dxfId="4247" priority="4301" operator="containsText" text="▲">
      <formula>NOT(ISERROR(SEARCH("▲",AB65)))</formula>
    </cfRule>
    <cfRule type="containsText" dxfId="4246" priority="4300" operator="containsText" text="▼">
      <formula>NOT(ISERROR(SEARCH("▼",AB65)))</formula>
    </cfRule>
    <cfRule type="containsText" dxfId="4245" priority="4299" operator="containsText" text="▲">
      <formula>NOT(ISERROR(SEARCH("▲",AB65)))</formula>
    </cfRule>
    <cfRule type="containsText" dxfId="4244" priority="4298" operator="containsText" text="▼">
      <formula>NOT(ISERROR(SEARCH("▼",AB65)))</formula>
    </cfRule>
    <cfRule type="containsText" dxfId="4243" priority="4297" operator="containsText" text="▲">
      <formula>NOT(ISERROR(SEARCH("▲",AB65)))</formula>
    </cfRule>
    <cfRule type="containsText" dxfId="4242" priority="4296" operator="containsText" text="▼">
      <formula>NOT(ISERROR(SEARCH("▼",AB65)))</formula>
    </cfRule>
    <cfRule type="containsText" dxfId="4241" priority="4295" operator="containsText" text="▲">
      <formula>NOT(ISERROR(SEARCH("▲",AB65)))</formula>
    </cfRule>
    <cfRule type="containsText" dxfId="4240" priority="4294" operator="containsText" text="▼">
      <formula>NOT(ISERROR(SEARCH("▼",AB65)))</formula>
    </cfRule>
    <cfRule type="containsText" dxfId="4239" priority="4293" operator="containsText" text="▲">
      <formula>NOT(ISERROR(SEARCH("▲",AB65)))</formula>
    </cfRule>
    <cfRule type="containsText" dxfId="4238" priority="4292" operator="containsText" text="▼">
      <formula>NOT(ISERROR(SEARCH("▼",AB65)))</formula>
    </cfRule>
    <cfRule type="containsText" dxfId="4237" priority="4291" operator="containsText" text="▲">
      <formula>NOT(ISERROR(SEARCH("▲",AB65)))</formula>
    </cfRule>
    <cfRule type="containsText" dxfId="4236" priority="4290" operator="containsText" text="▼">
      <formula>NOT(ISERROR(SEARCH("▼",AB65)))</formula>
    </cfRule>
    <cfRule type="containsText" dxfId="4235" priority="4289" operator="containsText" text="▲">
      <formula>NOT(ISERROR(SEARCH("▲",AB65)))</formula>
    </cfRule>
    <cfRule type="containsText" dxfId="4234" priority="4288" operator="containsText" text="▼">
      <formula>NOT(ISERROR(SEARCH("▼",AB65)))</formula>
    </cfRule>
    <cfRule type="containsText" dxfId="4233" priority="4287" operator="containsText" text="▲">
      <formula>NOT(ISERROR(SEARCH("▲",AB65)))</formula>
    </cfRule>
    <cfRule type="containsText" dxfId="4232" priority="4286" operator="containsText" text="▼">
      <formula>NOT(ISERROR(SEARCH("▼",AB65)))</formula>
    </cfRule>
    <cfRule type="containsText" dxfId="4231" priority="4285" operator="containsText" text="▲">
      <formula>NOT(ISERROR(SEARCH("▲",AB65)))</formula>
    </cfRule>
    <cfRule type="containsText" dxfId="4230" priority="4284" operator="containsText" text="▼">
      <formula>NOT(ISERROR(SEARCH("▼",AB65)))</formula>
    </cfRule>
    <cfRule type="containsText" dxfId="4229" priority="4283" operator="containsText" text="▲">
      <formula>NOT(ISERROR(SEARCH("▲",AB65)))</formula>
    </cfRule>
    <cfRule type="containsText" dxfId="4228" priority="4282" operator="containsText" text="▼">
      <formula>NOT(ISERROR(SEARCH("▼",AB65)))</formula>
    </cfRule>
    <cfRule type="containsText" dxfId="4227" priority="4281" operator="containsText" text="▲">
      <formula>NOT(ISERROR(SEARCH("▲",AB65)))</formula>
    </cfRule>
    <cfRule type="containsText" dxfId="4226" priority="4280" operator="containsText" text="▼">
      <formula>NOT(ISERROR(SEARCH("▼",AB65)))</formula>
    </cfRule>
    <cfRule type="containsText" dxfId="4225" priority="4279" operator="containsText" text="▲">
      <formula>NOT(ISERROR(SEARCH("▲",AB65)))</formula>
    </cfRule>
    <cfRule type="containsText" dxfId="4224" priority="4278" operator="containsText" text="▼">
      <formula>NOT(ISERROR(SEARCH("▼",AB65)))</formula>
    </cfRule>
    <cfRule type="containsText" dxfId="4223" priority="4277" operator="containsText" text="▲">
      <formula>NOT(ISERROR(SEARCH("▲",AB65)))</formula>
    </cfRule>
    <cfRule type="containsText" dxfId="4222" priority="4276" operator="containsText" text="▼">
      <formula>NOT(ISERROR(SEARCH("▼",AB65)))</formula>
    </cfRule>
    <cfRule type="containsText" dxfId="4221" priority="4275" operator="containsText" text="▲">
      <formula>NOT(ISERROR(SEARCH("▲",AB65)))</formula>
    </cfRule>
    <cfRule type="containsText" dxfId="4220" priority="4274" operator="containsText" text="▼">
      <formula>NOT(ISERROR(SEARCH("▼",AB65)))</formula>
    </cfRule>
    <cfRule type="containsText" dxfId="4219" priority="4273" operator="containsText" text="▲">
      <formula>NOT(ISERROR(SEARCH("▲",AB65)))</formula>
    </cfRule>
    <cfRule type="containsText" dxfId="4218" priority="4272" operator="containsText" text="▼">
      <formula>NOT(ISERROR(SEARCH("▼",AB65)))</formula>
    </cfRule>
    <cfRule type="containsText" dxfId="4217" priority="4271" operator="containsText" text="▲">
      <formula>NOT(ISERROR(SEARCH("▲",AB65)))</formula>
    </cfRule>
    <cfRule type="containsText" dxfId="4216" priority="4270" operator="containsText" text="▼">
      <formula>NOT(ISERROR(SEARCH("▼",AB65)))</formula>
    </cfRule>
    <cfRule type="containsText" dxfId="4215" priority="4269" operator="containsText" text="▲">
      <formula>NOT(ISERROR(SEARCH("▲",AB65)))</formula>
    </cfRule>
    <cfRule type="containsText" dxfId="4214" priority="4268" operator="containsText" text="▼">
      <formula>NOT(ISERROR(SEARCH("▼",AB65)))</formula>
    </cfRule>
    <cfRule type="containsText" dxfId="4213" priority="4267" operator="containsText" text="▲">
      <formula>NOT(ISERROR(SEARCH("▲",AB65)))</formula>
    </cfRule>
    <cfRule type="containsText" dxfId="4212" priority="4266" operator="containsText" text="▽">
      <formula>NOT(ISERROR(SEARCH("▽",AB65)))</formula>
    </cfRule>
    <cfRule type="containsText" dxfId="4211" priority="4265" operator="containsText" text="△">
      <formula>NOT(ISERROR(SEARCH("△",AB65)))</formula>
    </cfRule>
    <cfRule type="containsText" dxfId="4210" priority="4264" operator="containsText" text="▼">
      <formula>NOT(ISERROR(SEARCH("▼",AB65)))</formula>
    </cfRule>
    <cfRule type="containsText" dxfId="4209" priority="4263" operator="containsText" text="▲">
      <formula>NOT(ISERROR(SEARCH("▲",AB65)))</formula>
    </cfRule>
    <cfRule type="containsText" dxfId="4208" priority="4262" operator="containsText" text="▼">
      <formula>NOT(ISERROR(SEARCH("▼",AB65)))</formula>
    </cfRule>
    <cfRule type="containsText" dxfId="4207" priority="4261" operator="containsText" text="▲">
      <formula>NOT(ISERROR(SEARCH("▲",AB65)))</formula>
    </cfRule>
    <cfRule type="containsText" dxfId="4206" priority="4260" operator="containsText" text="▼">
      <formula>NOT(ISERROR(SEARCH("▼",AB65)))</formula>
    </cfRule>
    <cfRule type="containsText" dxfId="4205" priority="4259" operator="containsText" text="▲">
      <formula>NOT(ISERROR(SEARCH("▲",AB65)))</formula>
    </cfRule>
    <cfRule type="containsText" dxfId="4204" priority="4258" operator="containsText" text="▼">
      <formula>NOT(ISERROR(SEARCH("▼",AB65)))</formula>
    </cfRule>
    <cfRule type="containsText" dxfId="4203" priority="4257" operator="containsText" text="▲">
      <formula>NOT(ISERROR(SEARCH("▲",AB65)))</formula>
    </cfRule>
    <cfRule type="containsText" dxfId="4202" priority="4256" operator="containsText" text="▼">
      <formula>NOT(ISERROR(SEARCH("▼",AB65)))</formula>
    </cfRule>
    <cfRule type="containsText" dxfId="4201" priority="4255" operator="containsText" text="▲">
      <formula>NOT(ISERROR(SEARCH("▲",AB65)))</formula>
    </cfRule>
    <cfRule type="containsText" dxfId="4200" priority="4254" operator="containsText" text="▼">
      <formula>NOT(ISERROR(SEARCH("▼",AB65)))</formula>
    </cfRule>
    <cfRule type="containsText" dxfId="4199" priority="4253" operator="containsText" text="▲">
      <formula>NOT(ISERROR(SEARCH("▲",AB65)))</formula>
    </cfRule>
    <cfRule type="containsText" dxfId="4198" priority="4252" operator="containsText" text="▼">
      <formula>NOT(ISERROR(SEARCH("▼",AB65)))</formula>
    </cfRule>
    <cfRule type="containsText" dxfId="4197" priority="4251" operator="containsText" text="▲">
      <formula>NOT(ISERROR(SEARCH("▲",AB65)))</formula>
    </cfRule>
    <cfRule type="containsText" dxfId="4196" priority="4250" operator="containsText" text="▼">
      <formula>NOT(ISERROR(SEARCH("▼",AB65)))</formula>
    </cfRule>
    <cfRule type="containsText" dxfId="4195" priority="4249" operator="containsText" text="▲">
      <formula>NOT(ISERROR(SEARCH("▲",AB65)))</formula>
    </cfRule>
    <cfRule type="containsText" dxfId="4194" priority="4248" operator="containsText" text="▼">
      <formula>NOT(ISERROR(SEARCH("▼",AB65)))</formula>
    </cfRule>
    <cfRule type="containsText" dxfId="4193" priority="4247" operator="containsText" text="▲">
      <formula>NOT(ISERROR(SEARCH("▲",AB65)))</formula>
    </cfRule>
    <cfRule type="containsText" dxfId="4192" priority="4246" operator="containsText" text="▼">
      <formula>NOT(ISERROR(SEARCH("▼",AB65)))</formula>
    </cfRule>
    <cfRule type="containsText" dxfId="4191" priority="4245" operator="containsText" text="▲">
      <formula>NOT(ISERROR(SEARCH("▲",AB65)))</formula>
    </cfRule>
    <cfRule type="containsText" dxfId="4190" priority="4244" operator="containsText" text="▼">
      <formula>NOT(ISERROR(SEARCH("▼",AB65)))</formula>
    </cfRule>
    <cfRule type="containsText" dxfId="4189" priority="4243" operator="containsText" text="▲">
      <formula>NOT(ISERROR(SEARCH("▲",AB65)))</formula>
    </cfRule>
    <cfRule type="containsText" dxfId="4188" priority="4242" operator="containsText" text="▼">
      <formula>NOT(ISERROR(SEARCH("▼",AB65)))</formula>
    </cfRule>
    <cfRule type="containsText" dxfId="4187" priority="4241" operator="containsText" text="▲">
      <formula>NOT(ISERROR(SEARCH("▲",AB65)))</formula>
    </cfRule>
    <cfRule type="containsText" dxfId="4186" priority="4240" operator="containsText" text="▼">
      <formula>NOT(ISERROR(SEARCH("▼",AB65)))</formula>
    </cfRule>
    <cfRule type="containsText" dxfId="4185" priority="4239" operator="containsText" text="▲">
      <formula>NOT(ISERROR(SEARCH("▲",AB65)))</formula>
    </cfRule>
    <cfRule type="containsText" dxfId="4184" priority="4238" operator="containsText" text="▼">
      <formula>NOT(ISERROR(SEARCH("▼",AB65)))</formula>
    </cfRule>
    <cfRule type="containsText" dxfId="4183" priority="4237" operator="containsText" text="▲">
      <formula>NOT(ISERROR(SEARCH("▲",AB65)))</formula>
    </cfRule>
    <cfRule type="containsText" dxfId="4182" priority="4236" operator="containsText" text="▼">
      <formula>NOT(ISERROR(SEARCH("▼",AB65)))</formula>
    </cfRule>
    <cfRule type="containsText" dxfId="4181" priority="4235" operator="containsText" text="▲">
      <formula>NOT(ISERROR(SEARCH("▲",AB65)))</formula>
    </cfRule>
    <cfRule type="containsText" dxfId="4180" priority="4234" operator="containsText" text="▼">
      <formula>NOT(ISERROR(SEARCH("▼",AB65)))</formula>
    </cfRule>
    <cfRule type="containsText" dxfId="4179" priority="4233" operator="containsText" text="▲">
      <formula>NOT(ISERROR(SEARCH("▲",AB65)))</formula>
    </cfRule>
    <cfRule type="containsText" dxfId="4178" priority="4232" operator="containsText" text="▼">
      <formula>NOT(ISERROR(SEARCH("▼",AB65)))</formula>
    </cfRule>
    <cfRule type="containsText" dxfId="4177" priority="4231" operator="containsText" text="▲">
      <formula>NOT(ISERROR(SEARCH("▲",AB65)))</formula>
    </cfRule>
    <cfRule type="containsText" dxfId="4176" priority="4230" operator="containsText" text="▼">
      <formula>NOT(ISERROR(SEARCH("▼",AB65)))</formula>
    </cfRule>
    <cfRule type="containsText" dxfId="4175" priority="4229" operator="containsText" text="▲">
      <formula>NOT(ISERROR(SEARCH("▲",AB65)))</formula>
    </cfRule>
    <cfRule type="containsText" dxfId="4174" priority="4228" operator="containsText" text="▼">
      <formula>NOT(ISERROR(SEARCH("▼",AB65)))</formula>
    </cfRule>
    <cfRule type="containsText" dxfId="4173" priority="4227" operator="containsText" text="▲">
      <formula>NOT(ISERROR(SEARCH("▲",AB65)))</formula>
    </cfRule>
    <cfRule type="containsText" dxfId="4172" priority="4226" operator="containsText" text="▼">
      <formula>NOT(ISERROR(SEARCH("▼",AB65)))</formula>
    </cfRule>
    <cfRule type="containsText" dxfId="4171" priority="4225" operator="containsText" text="▲">
      <formula>NOT(ISERROR(SEARCH("▲",AB65)))</formula>
    </cfRule>
    <cfRule type="containsText" dxfId="4170" priority="4224" operator="containsText" text="▼">
      <formula>NOT(ISERROR(SEARCH("▼",AB65)))</formula>
    </cfRule>
    <cfRule type="containsText" dxfId="4169" priority="4223" operator="containsText" text="▲">
      <formula>NOT(ISERROR(SEARCH("▲",AB65)))</formula>
    </cfRule>
    <cfRule type="containsText" dxfId="4168" priority="4222" operator="containsText" text="▼">
      <formula>NOT(ISERROR(SEARCH("▼",AB65)))</formula>
    </cfRule>
    <cfRule type="containsText" dxfId="4167" priority="4221" operator="containsText" text="▲">
      <formula>NOT(ISERROR(SEARCH("▲",AB65)))</formula>
    </cfRule>
    <cfRule type="containsText" dxfId="4166" priority="4220" operator="containsText" text="▼">
      <formula>NOT(ISERROR(SEARCH("▼",AB65)))</formula>
    </cfRule>
    <cfRule type="containsText" dxfId="4165" priority="4219" operator="containsText" text="▲">
      <formula>NOT(ISERROR(SEARCH("▲",AB65)))</formula>
    </cfRule>
    <cfRule type="containsText" dxfId="4164" priority="4218" operator="containsText" text="▼">
      <formula>NOT(ISERROR(SEARCH("▼",AB65)))</formula>
    </cfRule>
    <cfRule type="containsText" dxfId="4163" priority="4217" operator="containsText" text="▲">
      <formula>NOT(ISERROR(SEARCH("▲",AB65)))</formula>
    </cfRule>
    <cfRule type="containsText" dxfId="4162" priority="4216" operator="containsText" text="▼">
      <formula>NOT(ISERROR(SEARCH("▼",AB65)))</formula>
    </cfRule>
    <cfRule type="containsText" dxfId="4161" priority="4215" operator="containsText" text="▲">
      <formula>NOT(ISERROR(SEARCH("▲",AB65)))</formula>
    </cfRule>
    <cfRule type="containsText" dxfId="4160" priority="4462" operator="containsText" text="▼">
      <formula>NOT(ISERROR(SEARCH("▼",AB65)))</formula>
    </cfRule>
    <cfRule type="containsText" dxfId="4159" priority="4463" operator="containsText" text="▲">
      <formula>NOT(ISERROR(SEARCH("▲",AB65)))</formula>
    </cfRule>
    <cfRule type="containsText" dxfId="4158" priority="4464" operator="containsText" text="▼">
      <formula>NOT(ISERROR(SEARCH("▼",AB65)))</formula>
    </cfRule>
    <cfRule type="containsText" dxfId="4157" priority="4465" operator="containsText" text="▲">
      <formula>NOT(ISERROR(SEARCH("▲",AB65)))</formula>
    </cfRule>
    <cfRule type="containsText" dxfId="4156" priority="4466" operator="containsText" text="▼">
      <formula>NOT(ISERROR(SEARCH("▼",AB65)))</formula>
    </cfRule>
    <cfRule type="containsText" dxfId="4155" priority="4467" operator="containsText" text="▲">
      <formula>NOT(ISERROR(SEARCH("▲",AB65)))</formula>
    </cfRule>
    <cfRule type="containsText" dxfId="4154" priority="4468" operator="containsText" text="▼">
      <formula>NOT(ISERROR(SEARCH("▼",AB65)))</formula>
    </cfRule>
    <cfRule type="containsText" dxfId="4153" priority="4469" operator="containsText" text="▲">
      <formula>NOT(ISERROR(SEARCH("▲",AB65)))</formula>
    </cfRule>
    <cfRule type="containsText" dxfId="4152" priority="4470" operator="containsText" text="▼">
      <formula>NOT(ISERROR(SEARCH("▼",AB65)))</formula>
    </cfRule>
    <cfRule type="containsText" dxfId="4151" priority="4471" operator="containsText" text="▲">
      <formula>NOT(ISERROR(SEARCH("▲",AB65)))</formula>
    </cfRule>
    <cfRule type="containsText" dxfId="4150" priority="4472" operator="containsText" text="▼">
      <formula>NOT(ISERROR(SEARCH("▼",AB65)))</formula>
    </cfRule>
    <cfRule type="containsText" dxfId="4149" priority="4473" operator="containsText" text="▲">
      <formula>NOT(ISERROR(SEARCH("▲",AB65)))</formula>
    </cfRule>
    <cfRule type="containsText" dxfId="4148" priority="4474" operator="containsText" text="▼">
      <formula>NOT(ISERROR(SEARCH("▼",AB65)))</formula>
    </cfRule>
    <cfRule type="containsText" dxfId="4147" priority="4475" operator="containsText" text="▲">
      <formula>NOT(ISERROR(SEARCH("▲",AB65)))</formula>
    </cfRule>
    <cfRule type="containsText" dxfId="4146" priority="4476" operator="containsText" text="▼">
      <formula>NOT(ISERROR(SEARCH("▼",AB65)))</formula>
    </cfRule>
    <cfRule type="containsText" dxfId="4145" priority="4477" operator="containsText" text="△">
      <formula>NOT(ISERROR(SEARCH("△",AB65)))</formula>
    </cfRule>
    <cfRule type="containsText" dxfId="4144" priority="4478" operator="containsText" text="▽">
      <formula>NOT(ISERROR(SEARCH("▽",AB65)))</formula>
    </cfRule>
    <cfRule type="containsText" dxfId="4143" priority="4479" operator="containsText" text="▲">
      <formula>NOT(ISERROR(SEARCH("▲",AB65)))</formula>
    </cfRule>
    <cfRule type="containsText" dxfId="4142" priority="4480" operator="containsText" text="▼">
      <formula>NOT(ISERROR(SEARCH("▼",AB65)))</formula>
    </cfRule>
    <cfRule type="containsText" dxfId="4141" priority="4481" operator="containsText" text="▲">
      <formula>NOT(ISERROR(SEARCH("▲",AB65)))</formula>
    </cfRule>
    <cfRule type="containsText" dxfId="4140" priority="4482" operator="containsText" text="▼">
      <formula>NOT(ISERROR(SEARCH("▼",AB65)))</formula>
    </cfRule>
    <cfRule type="containsText" dxfId="4139" priority="4483" operator="containsText" text="▲">
      <formula>NOT(ISERROR(SEARCH("▲",AB65)))</formula>
    </cfRule>
    <cfRule type="containsText" dxfId="4138" priority="4484" operator="containsText" text="▼">
      <formula>NOT(ISERROR(SEARCH("▼",AB65)))</formula>
    </cfRule>
    <cfRule type="containsText" dxfId="4137" priority="4485" operator="containsText" text="▲">
      <formula>NOT(ISERROR(SEARCH("▲",AB65)))</formula>
    </cfRule>
    <cfRule type="containsText" dxfId="4136" priority="4486" operator="containsText" text="▼">
      <formula>NOT(ISERROR(SEARCH("▼",AB65)))</formula>
    </cfRule>
    <cfRule type="containsText" dxfId="4135" priority="4487" operator="containsText" text="▲">
      <formula>NOT(ISERROR(SEARCH("▲",AB65)))</formula>
    </cfRule>
    <cfRule type="containsText" dxfId="4134" priority="4488" operator="containsText" text="▼">
      <formula>NOT(ISERROR(SEARCH("▼",AB65)))</formula>
    </cfRule>
    <cfRule type="containsText" dxfId="4133" priority="4489" operator="containsText" text="▲">
      <formula>NOT(ISERROR(SEARCH("▲",AB65)))</formula>
    </cfRule>
    <cfRule type="containsText" dxfId="4132" priority="4490" operator="containsText" text="▼">
      <formula>NOT(ISERROR(SEARCH("▼",AB65)))</formula>
    </cfRule>
    <cfRule type="containsText" dxfId="4131" priority="4491" operator="containsText" text="▲">
      <formula>NOT(ISERROR(SEARCH("▲",AB65)))</formula>
    </cfRule>
    <cfRule type="containsText" dxfId="4130" priority="4492" operator="containsText" text="▼">
      <formula>NOT(ISERROR(SEARCH("▼",AB65)))</formula>
    </cfRule>
    <cfRule type="containsText" dxfId="4129" priority="4493" operator="containsText" text="▲">
      <formula>NOT(ISERROR(SEARCH("▲",AB65)))</formula>
    </cfRule>
    <cfRule type="containsText" dxfId="4128" priority="4494" operator="containsText" text="▼">
      <formula>NOT(ISERROR(SEARCH("▼",AB65)))</formula>
    </cfRule>
    <cfRule type="containsText" dxfId="4127" priority="4495" operator="containsText" text="▲">
      <formula>NOT(ISERROR(SEARCH("▲",AB65)))</formula>
    </cfRule>
    <cfRule type="containsText" dxfId="4126" priority="4496" operator="containsText" text="▼">
      <formula>NOT(ISERROR(SEARCH("▼",AB65)))</formula>
    </cfRule>
    <cfRule type="containsText" dxfId="4125" priority="4497" operator="containsText" text="▲">
      <formula>NOT(ISERROR(SEARCH("▲",AB65)))</formula>
    </cfRule>
    <cfRule type="containsText" dxfId="4124" priority="4498" operator="containsText" text="▼">
      <formula>NOT(ISERROR(SEARCH("▼",AB65)))</formula>
    </cfRule>
    <cfRule type="containsText" dxfId="4123" priority="4499" operator="containsText" text="▲">
      <formula>NOT(ISERROR(SEARCH("▲",AB65)))</formula>
    </cfRule>
    <cfRule type="containsText" dxfId="4122" priority="4500" operator="containsText" text="▼">
      <formula>NOT(ISERROR(SEARCH("▼",AB65)))</formula>
    </cfRule>
    <cfRule type="containsText" dxfId="4121" priority="4501" operator="containsText" text="▲">
      <formula>NOT(ISERROR(SEARCH("▲",AB65)))</formula>
    </cfRule>
    <cfRule type="containsText" dxfId="4120" priority="4502" operator="containsText" text="▼">
      <formula>NOT(ISERROR(SEARCH("▼",AB65)))</formula>
    </cfRule>
    <cfRule type="containsText" dxfId="4119" priority="4503" operator="containsText" text="▲">
      <formula>NOT(ISERROR(SEARCH("▲",AB65)))</formula>
    </cfRule>
    <cfRule type="containsText" dxfId="4118" priority="4504" operator="containsText" text="▼">
      <formula>NOT(ISERROR(SEARCH("▼",AB65)))</formula>
    </cfRule>
    <cfRule type="containsText" dxfId="4117" priority="4505" operator="containsText" text="▲">
      <formula>NOT(ISERROR(SEARCH("▲",AB65)))</formula>
    </cfRule>
    <cfRule type="containsText" dxfId="4116" priority="4506" operator="containsText" text="▼">
      <formula>NOT(ISERROR(SEARCH("▼",AB65)))</formula>
    </cfRule>
    <cfRule type="containsText" dxfId="4115" priority="4507" operator="containsText" text="▲">
      <formula>NOT(ISERROR(SEARCH("▲",AB65)))</formula>
    </cfRule>
    <cfRule type="containsText" dxfId="4114" priority="4508" operator="containsText" text="▼">
      <formula>NOT(ISERROR(SEARCH("▼",AB65)))</formula>
    </cfRule>
    <cfRule type="containsText" dxfId="4113" priority="4509" operator="containsText" text="▲">
      <formula>NOT(ISERROR(SEARCH("▲",AB65)))</formula>
    </cfRule>
    <cfRule type="containsText" dxfId="4112" priority="4510" operator="containsText" text="▼">
      <formula>NOT(ISERROR(SEARCH("▼",AB65)))</formula>
    </cfRule>
    <cfRule type="containsText" dxfId="4111" priority="4511" operator="containsText" text="▲">
      <formula>NOT(ISERROR(SEARCH("▲",AB65)))</formula>
    </cfRule>
    <cfRule type="containsText" dxfId="4110" priority="4512" operator="containsText" text="▼">
      <formula>NOT(ISERROR(SEARCH("▼",AB65)))</formula>
    </cfRule>
    <cfRule type="containsText" dxfId="4109" priority="4513" operator="containsText" text="▲">
      <formula>NOT(ISERROR(SEARCH("▲",AB65)))</formula>
    </cfRule>
    <cfRule type="containsText" dxfId="4108" priority="4514" operator="containsText" text="▼">
      <formula>NOT(ISERROR(SEARCH("▼",AB65)))</formula>
    </cfRule>
    <cfRule type="containsText" dxfId="4107" priority="4515" operator="containsText" text="▲">
      <formula>NOT(ISERROR(SEARCH("▲",AB65)))</formula>
    </cfRule>
    <cfRule type="containsText" dxfId="4106" priority="4516" operator="containsText" text="▼">
      <formula>NOT(ISERROR(SEARCH("▼",AB65)))</formula>
    </cfRule>
    <cfRule type="containsText" dxfId="4105" priority="4517" operator="containsText" text="▲">
      <formula>NOT(ISERROR(SEARCH("▲",AB65)))</formula>
    </cfRule>
    <cfRule type="containsText" dxfId="4104" priority="4518" operator="containsText" text="▼">
      <formula>NOT(ISERROR(SEARCH("▼",AB65)))</formula>
    </cfRule>
    <cfRule type="containsText" dxfId="4103" priority="4519" operator="containsText" text="▲">
      <formula>NOT(ISERROR(SEARCH("▲",AB65)))</formula>
    </cfRule>
    <cfRule type="containsText" dxfId="4102" priority="4520" operator="containsText" text="▼">
      <formula>NOT(ISERROR(SEARCH("▼",AB65)))</formula>
    </cfRule>
    <cfRule type="containsText" dxfId="4101" priority="4521" operator="containsText" text="▲">
      <formula>NOT(ISERROR(SEARCH("▲",AB65)))</formula>
    </cfRule>
    <cfRule type="containsText" dxfId="4100" priority="4522" operator="containsText" text="▼">
      <formula>NOT(ISERROR(SEARCH("▼",AB65)))</formula>
    </cfRule>
    <cfRule type="containsText" dxfId="4099" priority="4523" operator="containsText" text="▲">
      <formula>NOT(ISERROR(SEARCH("▲",AB65)))</formula>
    </cfRule>
    <cfRule type="containsText" dxfId="4098" priority="4524" operator="containsText" text="▼">
      <formula>NOT(ISERROR(SEARCH("▼",AB65)))</formula>
    </cfRule>
    <cfRule type="containsText" dxfId="4097" priority="4525" operator="containsText" text="▲">
      <formula>NOT(ISERROR(SEARCH("▲",AB65)))</formula>
    </cfRule>
    <cfRule type="containsText" dxfId="4096" priority="4526" operator="containsText" text="▼">
      <formula>NOT(ISERROR(SEARCH("▼",AB65)))</formula>
    </cfRule>
    <cfRule type="containsText" dxfId="4095" priority="4527" operator="containsText" text="△">
      <formula>NOT(ISERROR(SEARCH("△",AB65)))</formula>
    </cfRule>
    <cfRule type="containsText" dxfId="4094" priority="4528" operator="containsText" text="▽">
      <formula>NOT(ISERROR(SEARCH("▽",AB65)))</formula>
    </cfRule>
    <cfRule type="containsText" dxfId="4093" priority="4529" operator="containsText" text="▲">
      <formula>NOT(ISERROR(SEARCH("▲",AB65)))</formula>
    </cfRule>
    <cfRule type="containsText" dxfId="4092" priority="4530" operator="containsText" text="▼">
      <formula>NOT(ISERROR(SEARCH("▼",AB65)))</formula>
    </cfRule>
    <cfRule type="containsText" dxfId="4091" priority="4531" operator="containsText" text="▲">
      <formula>NOT(ISERROR(SEARCH("▲",AB65)))</formula>
    </cfRule>
    <cfRule type="containsText" dxfId="4090" priority="4532" operator="containsText" text="▼">
      <formula>NOT(ISERROR(SEARCH("▼",AB65)))</formula>
    </cfRule>
    <cfRule type="containsText" dxfId="4089" priority="4533" operator="containsText" text="▲">
      <formula>NOT(ISERROR(SEARCH("▲",AB65)))</formula>
    </cfRule>
    <cfRule type="containsText" dxfId="4088" priority="4534" operator="containsText" text="▼">
      <formula>NOT(ISERROR(SEARCH("▼",AB65)))</formula>
    </cfRule>
    <cfRule type="containsText" dxfId="4087" priority="4535" operator="containsText" text="▲">
      <formula>NOT(ISERROR(SEARCH("▲",AB65)))</formula>
    </cfRule>
    <cfRule type="containsText" dxfId="4086" priority="4536" operator="containsText" text="▼">
      <formula>NOT(ISERROR(SEARCH("▼",AB65)))</formula>
    </cfRule>
    <cfRule type="containsText" dxfId="4085" priority="4537" operator="containsText" text="▲">
      <formula>NOT(ISERROR(SEARCH("▲",AB65)))</formula>
    </cfRule>
    <cfRule type="containsText" dxfId="4084" priority="4538" operator="containsText" text="▼">
      <formula>NOT(ISERROR(SEARCH("▼",AB65)))</formula>
    </cfRule>
    <cfRule type="containsText" dxfId="4083" priority="4539" operator="containsText" text="▲">
      <formula>NOT(ISERROR(SEARCH("▲",AB65)))</formula>
    </cfRule>
    <cfRule type="containsText" dxfId="4082" priority="4540" operator="containsText" text="▼">
      <formula>NOT(ISERROR(SEARCH("▼",AB65)))</formula>
    </cfRule>
    <cfRule type="containsText" dxfId="4081" priority="4541" operator="containsText" text="▲">
      <formula>NOT(ISERROR(SEARCH("▲",AB65)))</formula>
    </cfRule>
    <cfRule type="containsText" dxfId="4080" priority="4542" operator="containsText" text="▼">
      <formula>NOT(ISERROR(SEARCH("▼",AB65)))</formula>
    </cfRule>
    <cfRule type="containsText" dxfId="4079" priority="4543" operator="containsText" text="▲">
      <formula>NOT(ISERROR(SEARCH("▲",AB65)))</formula>
    </cfRule>
    <cfRule type="containsText" dxfId="4078" priority="4544" operator="containsText" text="▼">
      <formula>NOT(ISERROR(SEARCH("▼",AB65)))</formula>
    </cfRule>
    <cfRule type="containsText" dxfId="4077" priority="4545" operator="containsText" text="▲">
      <formula>NOT(ISERROR(SEARCH("▲",AB65)))</formula>
    </cfRule>
    <cfRule type="containsText" dxfId="4076" priority="4546" operator="containsText" text="▼">
      <formula>NOT(ISERROR(SEARCH("▼",AB65)))</formula>
    </cfRule>
    <cfRule type="containsText" dxfId="4075" priority="4547" operator="containsText" text="▲">
      <formula>NOT(ISERROR(SEARCH("▲",AB65)))</formula>
    </cfRule>
    <cfRule type="containsText" dxfId="4074" priority="4548" operator="containsText" text="▼">
      <formula>NOT(ISERROR(SEARCH("▼",AB65)))</formula>
    </cfRule>
    <cfRule type="containsText" dxfId="4073" priority="4549" operator="containsText" text="▲">
      <formula>NOT(ISERROR(SEARCH("▲",AB65)))</formula>
    </cfRule>
    <cfRule type="containsText" dxfId="4072" priority="4550" operator="containsText" text="▼">
      <formula>NOT(ISERROR(SEARCH("▼",AB65)))</formula>
    </cfRule>
    <cfRule type="containsText" dxfId="4071" priority="4551" operator="containsText" text="▲">
      <formula>NOT(ISERROR(SEARCH("▲",AB65)))</formula>
    </cfRule>
    <cfRule type="containsText" dxfId="4070" priority="4552" operator="containsText" text="▼">
      <formula>NOT(ISERROR(SEARCH("▼",AB65)))</formula>
    </cfRule>
    <cfRule type="containsText" dxfId="4069" priority="4553" operator="containsText" text="▲">
      <formula>NOT(ISERROR(SEARCH("▲",AB65)))</formula>
    </cfRule>
    <cfRule type="containsText" dxfId="4068" priority="4554" operator="containsText" text="▼">
      <formula>NOT(ISERROR(SEARCH("▼",AB65)))</formula>
    </cfRule>
    <cfRule type="containsText" dxfId="4067" priority="4555" operator="containsText" text="▲">
      <formula>NOT(ISERROR(SEARCH("▲",AB65)))</formula>
    </cfRule>
    <cfRule type="containsText" dxfId="4066" priority="4556" operator="containsText" text="▼">
      <formula>NOT(ISERROR(SEARCH("▼",AB65)))</formula>
    </cfRule>
    <cfRule type="containsText" dxfId="4065" priority="4557" operator="containsText" text="▲">
      <formula>NOT(ISERROR(SEARCH("▲",AB65)))</formula>
    </cfRule>
    <cfRule type="containsText" dxfId="4064" priority="4558" operator="containsText" text="▼">
      <formula>NOT(ISERROR(SEARCH("▼",AB65)))</formula>
    </cfRule>
    <cfRule type="containsText" dxfId="4063" priority="4559" operator="containsText" text="▲">
      <formula>NOT(ISERROR(SEARCH("▲",AB65)))</formula>
    </cfRule>
    <cfRule type="containsText" dxfId="4062" priority="4560" operator="containsText" text="▼">
      <formula>NOT(ISERROR(SEARCH("▼",AB65)))</formula>
    </cfRule>
    <cfRule type="containsText" dxfId="4061" priority="4561" operator="containsText" text="▲">
      <formula>NOT(ISERROR(SEARCH("▲",AB65)))</formula>
    </cfRule>
    <cfRule type="containsText" dxfId="4060" priority="4562" operator="containsText" text="▼">
      <formula>NOT(ISERROR(SEARCH("▼",AB65)))</formula>
    </cfRule>
    <cfRule type="containsText" dxfId="4059" priority="4563" operator="containsText" text="▲">
      <formula>NOT(ISERROR(SEARCH("▲",AB65)))</formula>
    </cfRule>
    <cfRule type="containsText" dxfId="4058" priority="4564" operator="containsText" text="▼">
      <formula>NOT(ISERROR(SEARCH("▼",AB65)))</formula>
    </cfRule>
    <cfRule type="containsText" dxfId="4057" priority="4565" operator="containsText" text="▲">
      <formula>NOT(ISERROR(SEARCH("▲",AB65)))</formula>
    </cfRule>
    <cfRule type="containsText" dxfId="4056" priority="4566" operator="containsText" text="▼">
      <formula>NOT(ISERROR(SEARCH("▼",AB65)))</formula>
    </cfRule>
    <cfRule type="containsText" dxfId="4055" priority="4567" operator="containsText" text="▲">
      <formula>NOT(ISERROR(SEARCH("▲",AB65)))</formula>
    </cfRule>
    <cfRule type="containsText" dxfId="4054" priority="4568" operator="containsText" text="▼">
      <formula>NOT(ISERROR(SEARCH("▼",AB65)))</formula>
    </cfRule>
    <cfRule type="containsText" dxfId="4053" priority="4569" operator="containsText" text="▲">
      <formula>NOT(ISERROR(SEARCH("▲",AB65)))</formula>
    </cfRule>
    <cfRule type="containsText" dxfId="4052" priority="4570" operator="containsText" text="▼">
      <formula>NOT(ISERROR(SEARCH("▼",AB65)))</formula>
    </cfRule>
    <cfRule type="containsText" dxfId="4051" priority="4571" operator="containsText" text="▲">
      <formula>NOT(ISERROR(SEARCH("▲",AB65)))</formula>
    </cfRule>
    <cfRule type="containsText" dxfId="4050" priority="4572" operator="containsText" text="▼">
      <formula>NOT(ISERROR(SEARCH("▼",AB65)))</formula>
    </cfRule>
    <cfRule type="containsText" dxfId="4049" priority="4573" operator="containsText" text="▲">
      <formula>NOT(ISERROR(SEARCH("▲",AB65)))</formula>
    </cfRule>
    <cfRule type="containsText" dxfId="4048" priority="4574" operator="containsText" text="▼">
      <formula>NOT(ISERROR(SEARCH("▼",AB65)))</formula>
    </cfRule>
    <cfRule type="containsText" dxfId="4047" priority="4575" operator="containsText" text="▲">
      <formula>NOT(ISERROR(SEARCH("▲",AB65)))</formula>
    </cfRule>
    <cfRule type="containsText" dxfId="4046" priority="4576" operator="containsText" text="▼">
      <formula>NOT(ISERROR(SEARCH("▼",AB65)))</formula>
    </cfRule>
    <cfRule type="containsText" dxfId="4045" priority="4577" operator="containsText" text="▲">
      <formula>NOT(ISERROR(SEARCH("▲",AB65)))</formula>
    </cfRule>
    <cfRule type="containsText" dxfId="4044" priority="4578" operator="containsText" text="▼">
      <formula>NOT(ISERROR(SEARCH("▼",AB65)))</formula>
    </cfRule>
    <cfRule type="containsText" dxfId="4043" priority="4579" operator="containsText" text="△">
      <formula>NOT(ISERROR(SEARCH("△",AB65)))</formula>
    </cfRule>
    <cfRule type="containsText" dxfId="4042" priority="4580" operator="containsText" text="▽">
      <formula>NOT(ISERROR(SEARCH("▽",AB65)))</formula>
    </cfRule>
  </conditionalFormatting>
  <conditionalFormatting sqref="AB68:AB70 AB135:AB1048576">
    <cfRule type="containsText" dxfId="4041" priority="8892" operator="containsText" text="▽">
      <formula>NOT(ISERROR(SEARCH("▽",AB68)))</formula>
    </cfRule>
    <cfRule type="containsText" dxfId="4040" priority="8891" operator="containsText" text="△">
      <formula>NOT(ISERROR(SEARCH("△",AB68)))</formula>
    </cfRule>
  </conditionalFormatting>
  <conditionalFormatting sqref="AB87:AB90">
    <cfRule type="containsText" dxfId="4039" priority="7086" operator="containsText" text="▼">
      <formula>NOT(ISERROR(SEARCH("▼",AB87)))</formula>
    </cfRule>
    <cfRule type="containsText" dxfId="4038" priority="7085" operator="containsText" text="▲">
      <formula>NOT(ISERROR(SEARCH("▲",AB87)))</formula>
    </cfRule>
  </conditionalFormatting>
  <conditionalFormatting sqref="AB89">
    <cfRule type="containsText" dxfId="4037" priority="7056" operator="containsText" text="▼">
      <formula>NOT(ISERROR(SEARCH("▼",AB89)))</formula>
    </cfRule>
    <cfRule type="containsText" dxfId="4036" priority="7013" operator="containsText" text="▲">
      <formula>NOT(ISERROR(SEARCH("▲",AB89)))</formula>
    </cfRule>
    <cfRule type="containsText" dxfId="4035" priority="7012" operator="containsText" text="▼">
      <formula>NOT(ISERROR(SEARCH("▼",AB89)))</formula>
    </cfRule>
    <cfRule type="containsText" dxfId="4034" priority="6973" operator="containsText" text="△">
      <formula>NOT(ISERROR(SEARCH("△",AB89)))</formula>
    </cfRule>
    <cfRule type="containsText" dxfId="4033" priority="7011" operator="containsText" text="▲">
      <formula>NOT(ISERROR(SEARCH("▲",AB89)))</formula>
    </cfRule>
    <cfRule type="containsText" dxfId="4032" priority="7010" operator="containsText" text="▼">
      <formula>NOT(ISERROR(SEARCH("▼",AB89)))</formula>
    </cfRule>
    <cfRule type="containsText" dxfId="4031" priority="7009" operator="containsText" text="▲">
      <formula>NOT(ISERROR(SEARCH("▲",AB89)))</formula>
    </cfRule>
    <cfRule type="containsText" dxfId="4030" priority="7008" operator="containsText" text="▼">
      <formula>NOT(ISERROR(SEARCH("▼",AB89)))</formula>
    </cfRule>
    <cfRule type="containsText" dxfId="4029" priority="7007" operator="containsText" text="▲">
      <formula>NOT(ISERROR(SEARCH("▲",AB89)))</formula>
    </cfRule>
    <cfRule type="containsText" dxfId="4028" priority="7006" operator="containsText" text="▼">
      <formula>NOT(ISERROR(SEARCH("▼",AB89)))</formula>
    </cfRule>
    <cfRule type="containsText" dxfId="4027" priority="7005" operator="containsText" text="▲">
      <formula>NOT(ISERROR(SEARCH("▲",AB89)))</formula>
    </cfRule>
    <cfRule type="containsText" dxfId="4026" priority="7004" operator="containsText" text="▼">
      <formula>NOT(ISERROR(SEARCH("▼",AB89)))</formula>
    </cfRule>
    <cfRule type="containsText" dxfId="4025" priority="7003" operator="containsText" text="▲">
      <formula>NOT(ISERROR(SEARCH("▲",AB89)))</formula>
    </cfRule>
    <cfRule type="containsText" dxfId="4024" priority="7002" operator="containsText" text="▼">
      <formula>NOT(ISERROR(SEARCH("▼",AB89)))</formula>
    </cfRule>
    <cfRule type="containsText" dxfId="4023" priority="7001" operator="containsText" text="▲">
      <formula>NOT(ISERROR(SEARCH("▲",AB89)))</formula>
    </cfRule>
    <cfRule type="containsText" dxfId="4022" priority="7000" operator="containsText" text="▼">
      <formula>NOT(ISERROR(SEARCH("▼",AB89)))</formula>
    </cfRule>
    <cfRule type="containsText" dxfId="4021" priority="6999" operator="containsText" text="▲">
      <formula>NOT(ISERROR(SEARCH("▲",AB89)))</formula>
    </cfRule>
    <cfRule type="containsText" dxfId="4020" priority="6998" operator="containsText" text="▼">
      <formula>NOT(ISERROR(SEARCH("▼",AB89)))</formula>
    </cfRule>
    <cfRule type="containsText" dxfId="4019" priority="6997" operator="containsText" text="▲">
      <formula>NOT(ISERROR(SEARCH("▲",AB89)))</formula>
    </cfRule>
    <cfRule type="containsText" dxfId="4018" priority="6996" operator="containsText" text="▼">
      <formula>NOT(ISERROR(SEARCH("▼",AB89)))</formula>
    </cfRule>
    <cfRule type="containsText" dxfId="4017" priority="6995" operator="containsText" text="▲">
      <formula>NOT(ISERROR(SEARCH("▲",AB89)))</formula>
    </cfRule>
    <cfRule type="containsText" dxfId="4016" priority="6994" operator="containsText" text="▼">
      <formula>NOT(ISERROR(SEARCH("▼",AB89)))</formula>
    </cfRule>
    <cfRule type="containsText" dxfId="4015" priority="6993" operator="containsText" text="▲">
      <formula>NOT(ISERROR(SEARCH("▲",AB89)))</formula>
    </cfRule>
    <cfRule type="containsText" dxfId="4014" priority="6992" operator="containsText" text="▼">
      <formula>NOT(ISERROR(SEARCH("▼",AB89)))</formula>
    </cfRule>
    <cfRule type="containsText" dxfId="4013" priority="6991" operator="containsText" text="▲">
      <formula>NOT(ISERROR(SEARCH("▲",AB89)))</formula>
    </cfRule>
    <cfRule type="containsText" dxfId="4012" priority="6990" operator="containsText" text="▼">
      <formula>NOT(ISERROR(SEARCH("▼",AB89)))</formula>
    </cfRule>
    <cfRule type="containsText" dxfId="4011" priority="6989" operator="containsText" text="▲">
      <formula>NOT(ISERROR(SEARCH("▲",AB89)))</formula>
    </cfRule>
    <cfRule type="containsText" dxfId="4010" priority="6988" operator="containsText" text="▼">
      <formula>NOT(ISERROR(SEARCH("▼",AB89)))</formula>
    </cfRule>
    <cfRule type="containsText" dxfId="4009" priority="6987" operator="containsText" text="▲">
      <formula>NOT(ISERROR(SEARCH("▲",AB89)))</formula>
    </cfRule>
    <cfRule type="containsText" dxfId="4008" priority="6986" operator="containsText" text="▼">
      <formula>NOT(ISERROR(SEARCH("▼",AB89)))</formula>
    </cfRule>
    <cfRule type="containsText" dxfId="4007" priority="6985" operator="containsText" text="▲">
      <formula>NOT(ISERROR(SEARCH("▲",AB89)))</formula>
    </cfRule>
    <cfRule type="containsText" dxfId="4006" priority="6984" operator="containsText" text="▼">
      <formula>NOT(ISERROR(SEARCH("▼",AB89)))</formula>
    </cfRule>
    <cfRule type="containsText" dxfId="4005" priority="6983" operator="containsText" text="▲">
      <formula>NOT(ISERROR(SEARCH("▲",AB89)))</formula>
    </cfRule>
    <cfRule type="containsText" dxfId="4004" priority="6982" operator="containsText" text="▼">
      <formula>NOT(ISERROR(SEARCH("▼",AB89)))</formula>
    </cfRule>
    <cfRule type="containsText" dxfId="4003" priority="6981" operator="containsText" text="▲">
      <formula>NOT(ISERROR(SEARCH("▲",AB89)))</formula>
    </cfRule>
    <cfRule type="containsText" dxfId="4002" priority="6980" operator="containsText" text="▼">
      <formula>NOT(ISERROR(SEARCH("▼",AB89)))</formula>
    </cfRule>
    <cfRule type="containsText" dxfId="4001" priority="6971" operator="containsText" text="▲">
      <formula>NOT(ISERROR(SEARCH("▲",AB89)))</formula>
    </cfRule>
    <cfRule type="containsText" dxfId="4000" priority="6972" operator="containsText" text="▼">
      <formula>NOT(ISERROR(SEARCH("▼",AB89)))</formula>
    </cfRule>
    <cfRule type="containsText" dxfId="3999" priority="6979" operator="containsText" text="▲">
      <formula>NOT(ISERROR(SEARCH("▲",AB89)))</formula>
    </cfRule>
    <cfRule type="containsText" dxfId="3998" priority="6978" operator="containsText" text="▼">
      <formula>NOT(ISERROR(SEARCH("▼",AB89)))</formula>
    </cfRule>
    <cfRule type="containsText" dxfId="3997" priority="6977" operator="containsText" text="▲">
      <formula>NOT(ISERROR(SEARCH("▲",AB89)))</formula>
    </cfRule>
    <cfRule type="containsText" dxfId="3996" priority="6976" operator="containsText" text="▼">
      <formula>NOT(ISERROR(SEARCH("▼",AB89)))</formula>
    </cfRule>
    <cfRule type="containsText" dxfId="3995" priority="6975" operator="containsText" text="▲">
      <formula>NOT(ISERROR(SEARCH("▲",AB89)))</formula>
    </cfRule>
    <cfRule type="containsText" dxfId="3994" priority="6974" operator="containsText" text="▽">
      <formula>NOT(ISERROR(SEARCH("▽",AB89)))</formula>
    </cfRule>
    <cfRule type="containsText" dxfId="3993" priority="6890" operator="containsText" text="▼">
      <formula>NOT(ISERROR(SEARCH("▼",AB89)))</formula>
    </cfRule>
    <cfRule type="containsText" dxfId="3992" priority="6970" operator="containsText" text="▼">
      <formula>NOT(ISERROR(SEARCH("▼",AB89)))</formula>
    </cfRule>
    <cfRule type="containsText" dxfId="3991" priority="7088" operator="containsText" text="▽">
      <formula>NOT(ISERROR(SEARCH("▽",AB89)))</formula>
    </cfRule>
    <cfRule type="containsText" dxfId="3990" priority="7087" operator="containsText" text="△">
      <formula>NOT(ISERROR(SEARCH("△",AB89)))</formula>
    </cfRule>
    <cfRule type="containsText" dxfId="3989" priority="7084" operator="containsText" text="▼">
      <formula>NOT(ISERROR(SEARCH("▼",AB89)))</formula>
    </cfRule>
    <cfRule type="containsText" dxfId="3988" priority="7083" operator="containsText" text="▲">
      <formula>NOT(ISERROR(SEARCH("▲",AB89)))</formula>
    </cfRule>
    <cfRule type="containsText" dxfId="3987" priority="7082" operator="containsText" text="▼">
      <formula>NOT(ISERROR(SEARCH("▼",AB89)))</formula>
    </cfRule>
    <cfRule type="containsText" dxfId="3986" priority="7081" operator="containsText" text="▲">
      <formula>NOT(ISERROR(SEARCH("▲",AB89)))</formula>
    </cfRule>
    <cfRule type="containsText" dxfId="3985" priority="7080" operator="containsText" text="▼">
      <formula>NOT(ISERROR(SEARCH("▼",AB89)))</formula>
    </cfRule>
    <cfRule type="containsText" dxfId="3984" priority="7079" operator="containsText" text="▲">
      <formula>NOT(ISERROR(SEARCH("▲",AB89)))</formula>
    </cfRule>
    <cfRule type="containsText" dxfId="3983" priority="7078" operator="containsText" text="▼">
      <formula>NOT(ISERROR(SEARCH("▼",AB89)))</formula>
    </cfRule>
    <cfRule type="containsText" dxfId="3982" priority="7077" operator="containsText" text="▲">
      <formula>NOT(ISERROR(SEARCH("▲",AB89)))</formula>
    </cfRule>
    <cfRule type="containsText" dxfId="3981" priority="7076" operator="containsText" text="▼">
      <formula>NOT(ISERROR(SEARCH("▼",AB89)))</formula>
    </cfRule>
    <cfRule type="containsText" dxfId="3980" priority="7075" operator="containsText" text="▲">
      <formula>NOT(ISERROR(SEARCH("▲",AB89)))</formula>
    </cfRule>
    <cfRule type="containsText" dxfId="3979" priority="7074" operator="containsText" text="▼">
      <formula>NOT(ISERROR(SEARCH("▼",AB89)))</formula>
    </cfRule>
    <cfRule type="containsText" dxfId="3978" priority="7073" operator="containsText" text="▲">
      <formula>NOT(ISERROR(SEARCH("▲",AB89)))</formula>
    </cfRule>
    <cfRule type="containsText" dxfId="3977" priority="7072" operator="containsText" text="▼">
      <formula>NOT(ISERROR(SEARCH("▼",AB89)))</formula>
    </cfRule>
    <cfRule type="containsText" dxfId="3976" priority="7071" operator="containsText" text="▲">
      <formula>NOT(ISERROR(SEARCH("▲",AB89)))</formula>
    </cfRule>
    <cfRule type="containsText" dxfId="3975" priority="7070" operator="containsText" text="▼">
      <formula>NOT(ISERROR(SEARCH("▼",AB89)))</formula>
    </cfRule>
    <cfRule type="containsText" dxfId="3974" priority="7069" operator="containsText" text="▲">
      <formula>NOT(ISERROR(SEARCH("▲",AB89)))</formula>
    </cfRule>
    <cfRule type="containsText" dxfId="3973" priority="7068" operator="containsText" text="▼">
      <formula>NOT(ISERROR(SEARCH("▼",AB89)))</formula>
    </cfRule>
    <cfRule type="containsText" dxfId="3972" priority="7067" operator="containsText" text="▲">
      <formula>NOT(ISERROR(SEARCH("▲",AB89)))</formula>
    </cfRule>
    <cfRule type="containsText" dxfId="3971" priority="7066" operator="containsText" text="▼">
      <formula>NOT(ISERROR(SEARCH("▼",AB89)))</formula>
    </cfRule>
    <cfRule type="containsText" dxfId="3970" priority="7065" operator="containsText" text="▲">
      <formula>NOT(ISERROR(SEARCH("▲",AB89)))</formula>
    </cfRule>
    <cfRule type="containsText" dxfId="3969" priority="7064" operator="containsText" text="▼">
      <formula>NOT(ISERROR(SEARCH("▼",AB89)))</formula>
    </cfRule>
    <cfRule type="containsText" dxfId="3968" priority="7063" operator="containsText" text="▲">
      <formula>NOT(ISERROR(SEARCH("▲",AB89)))</formula>
    </cfRule>
    <cfRule type="containsText" dxfId="3967" priority="7062" operator="containsText" text="▼">
      <formula>NOT(ISERROR(SEARCH("▼",AB89)))</formula>
    </cfRule>
    <cfRule type="containsText" dxfId="3966" priority="7061" operator="containsText" text="▲">
      <formula>NOT(ISERROR(SEARCH("▲",AB89)))</formula>
    </cfRule>
    <cfRule type="containsText" dxfId="3965" priority="7060" operator="containsText" text="▼">
      <formula>NOT(ISERROR(SEARCH("▼",AB89)))</formula>
    </cfRule>
    <cfRule type="containsText" dxfId="3964" priority="7059" operator="containsText" text="▲">
      <formula>NOT(ISERROR(SEARCH("▲",AB89)))</formula>
    </cfRule>
    <cfRule type="containsText" dxfId="3963" priority="7058" operator="containsText" text="▼">
      <formula>NOT(ISERROR(SEARCH("▼",AB89)))</formula>
    </cfRule>
    <cfRule type="containsText" dxfId="3962" priority="7057" operator="containsText" text="▲">
      <formula>NOT(ISERROR(SEARCH("▲",AB89)))</formula>
    </cfRule>
    <cfRule type="containsText" dxfId="3961" priority="6880" operator="containsText" text="▼">
      <formula>NOT(ISERROR(SEARCH("▼",AB89)))</formula>
    </cfRule>
    <cfRule type="containsText" dxfId="3960" priority="7055" operator="containsText" text="▲">
      <formula>NOT(ISERROR(SEARCH("▲",AB89)))</formula>
    </cfRule>
    <cfRule type="containsText" dxfId="3959" priority="7054" operator="containsText" text="▼">
      <formula>NOT(ISERROR(SEARCH("▼",AB89)))</formula>
    </cfRule>
    <cfRule type="containsText" dxfId="3958" priority="7053" operator="containsText" text="▲">
      <formula>NOT(ISERROR(SEARCH("▲",AB89)))</formula>
    </cfRule>
    <cfRule type="containsText" dxfId="3957" priority="7052" operator="containsText" text="▼">
      <formula>NOT(ISERROR(SEARCH("▼",AB89)))</formula>
    </cfRule>
    <cfRule type="containsText" dxfId="3956" priority="7051" operator="containsText" text="▲">
      <formula>NOT(ISERROR(SEARCH("▲",AB89)))</formula>
    </cfRule>
    <cfRule type="containsText" dxfId="3955" priority="7050" operator="containsText" text="▼">
      <formula>NOT(ISERROR(SEARCH("▼",AB89)))</formula>
    </cfRule>
    <cfRule type="containsText" dxfId="3954" priority="7049" operator="containsText" text="▲">
      <formula>NOT(ISERROR(SEARCH("▲",AB89)))</formula>
    </cfRule>
    <cfRule type="containsText" dxfId="3953" priority="7048" operator="containsText" text="▼">
      <formula>NOT(ISERROR(SEARCH("▼",AB89)))</formula>
    </cfRule>
    <cfRule type="containsText" dxfId="3952" priority="7047" operator="containsText" text="▲">
      <formula>NOT(ISERROR(SEARCH("▲",AB89)))</formula>
    </cfRule>
    <cfRule type="containsText" dxfId="3951" priority="7046" operator="containsText" text="▼">
      <formula>NOT(ISERROR(SEARCH("▼",AB89)))</formula>
    </cfRule>
    <cfRule type="containsText" dxfId="3950" priority="7045" operator="containsText" text="▲">
      <formula>NOT(ISERROR(SEARCH("▲",AB89)))</formula>
    </cfRule>
    <cfRule type="containsText" dxfId="3949" priority="7044" operator="containsText" text="▼">
      <formula>NOT(ISERROR(SEARCH("▼",AB89)))</formula>
    </cfRule>
    <cfRule type="containsText" dxfId="3948" priority="7043" operator="containsText" text="▲">
      <formula>NOT(ISERROR(SEARCH("▲",AB89)))</formula>
    </cfRule>
    <cfRule type="containsText" dxfId="3947" priority="7042" operator="containsText" text="▼">
      <formula>NOT(ISERROR(SEARCH("▼",AB89)))</formula>
    </cfRule>
    <cfRule type="containsText" dxfId="3946" priority="7041" operator="containsText" text="▲">
      <formula>NOT(ISERROR(SEARCH("▲",AB89)))</formula>
    </cfRule>
    <cfRule type="containsText" dxfId="3945" priority="7040" operator="containsText" text="▼">
      <formula>NOT(ISERROR(SEARCH("▼",AB89)))</formula>
    </cfRule>
    <cfRule type="containsText" dxfId="3944" priority="7039" operator="containsText" text="▲">
      <formula>NOT(ISERROR(SEARCH("▲",AB89)))</formula>
    </cfRule>
    <cfRule type="containsText" dxfId="3943" priority="7038" operator="containsText" text="▼">
      <formula>NOT(ISERROR(SEARCH("▼",AB89)))</formula>
    </cfRule>
    <cfRule type="containsText" dxfId="3942" priority="7037" operator="containsText" text="▲">
      <formula>NOT(ISERROR(SEARCH("▲",AB89)))</formula>
    </cfRule>
    <cfRule type="containsText" dxfId="3941" priority="7036" operator="containsText" text="▼">
      <formula>NOT(ISERROR(SEARCH("▼",AB89)))</formula>
    </cfRule>
    <cfRule type="containsText" dxfId="3940" priority="7035" operator="containsText" text="▲">
      <formula>NOT(ISERROR(SEARCH("▲",AB89)))</formula>
    </cfRule>
    <cfRule type="containsText" dxfId="3939" priority="7034" operator="containsText" text="▼">
      <formula>NOT(ISERROR(SEARCH("▼",AB89)))</formula>
    </cfRule>
    <cfRule type="containsText" dxfId="3938" priority="7033" operator="containsText" text="▲">
      <formula>NOT(ISERROR(SEARCH("▲",AB89)))</formula>
    </cfRule>
    <cfRule type="containsText" dxfId="3937" priority="7032" operator="containsText" text="▼">
      <formula>NOT(ISERROR(SEARCH("▼",AB89)))</formula>
    </cfRule>
    <cfRule type="containsText" dxfId="3936" priority="7031" operator="containsText" text="▲">
      <formula>NOT(ISERROR(SEARCH("▲",AB89)))</formula>
    </cfRule>
    <cfRule type="containsText" dxfId="3935" priority="7030" operator="containsText" text="▼">
      <formula>NOT(ISERROR(SEARCH("▼",AB89)))</formula>
    </cfRule>
    <cfRule type="containsText" dxfId="3934" priority="7029" operator="containsText" text="▲">
      <formula>NOT(ISERROR(SEARCH("▲",AB89)))</formula>
    </cfRule>
    <cfRule type="containsText" dxfId="3933" priority="7028" operator="containsText" text="▼">
      <formula>NOT(ISERROR(SEARCH("▼",AB89)))</formula>
    </cfRule>
    <cfRule type="containsText" dxfId="3932" priority="7027" operator="containsText" text="▲">
      <formula>NOT(ISERROR(SEARCH("▲",AB89)))</formula>
    </cfRule>
    <cfRule type="containsText" dxfId="3931" priority="7026" operator="containsText" text="▼">
      <formula>NOT(ISERROR(SEARCH("▼",AB89)))</formula>
    </cfRule>
    <cfRule type="containsText" dxfId="3930" priority="7025" operator="containsText" text="▲">
      <formula>NOT(ISERROR(SEARCH("▲",AB89)))</formula>
    </cfRule>
    <cfRule type="containsText" dxfId="3929" priority="7024" operator="containsText" text="▽">
      <formula>NOT(ISERROR(SEARCH("▽",AB89)))</formula>
    </cfRule>
    <cfRule type="containsText" dxfId="3928" priority="7023" operator="containsText" text="△">
      <formula>NOT(ISERROR(SEARCH("△",AB89)))</formula>
    </cfRule>
    <cfRule type="containsText" dxfId="3927" priority="7022" operator="containsText" text="▼">
      <formula>NOT(ISERROR(SEARCH("▼",AB89)))</formula>
    </cfRule>
    <cfRule type="containsText" dxfId="3926" priority="7021" operator="containsText" text="▲">
      <formula>NOT(ISERROR(SEARCH("▲",AB89)))</formula>
    </cfRule>
    <cfRule type="containsText" dxfId="3925" priority="7020" operator="containsText" text="▼">
      <formula>NOT(ISERROR(SEARCH("▼",AB89)))</formula>
    </cfRule>
    <cfRule type="containsText" dxfId="3924" priority="7019" operator="containsText" text="▲">
      <formula>NOT(ISERROR(SEARCH("▲",AB89)))</formula>
    </cfRule>
    <cfRule type="containsText" dxfId="3923" priority="7018" operator="containsText" text="▼">
      <formula>NOT(ISERROR(SEARCH("▼",AB89)))</formula>
    </cfRule>
    <cfRule type="containsText" dxfId="3922" priority="7017" operator="containsText" text="▲">
      <formula>NOT(ISERROR(SEARCH("▲",AB89)))</formula>
    </cfRule>
    <cfRule type="containsText" dxfId="3921" priority="7016" operator="containsText" text="▼">
      <formula>NOT(ISERROR(SEARCH("▼",AB89)))</formula>
    </cfRule>
    <cfRule type="containsText" dxfId="3920" priority="7015" operator="containsText" text="▲">
      <formula>NOT(ISERROR(SEARCH("▲",AB89)))</formula>
    </cfRule>
    <cfRule type="containsText" dxfId="3919" priority="7014" operator="containsText" text="▼">
      <formula>NOT(ISERROR(SEARCH("▼",AB89)))</formula>
    </cfRule>
    <cfRule type="containsText" dxfId="3918" priority="6969" operator="containsText" text="▲">
      <formula>NOT(ISERROR(SEARCH("▲",AB89)))</formula>
    </cfRule>
    <cfRule type="containsText" dxfId="3917" priority="6968" operator="containsText" text="▼">
      <formula>NOT(ISERROR(SEARCH("▼",AB89)))</formula>
    </cfRule>
    <cfRule type="containsText" dxfId="3916" priority="6967" operator="containsText" text="▲">
      <formula>NOT(ISERROR(SEARCH("▲",AB89)))</formula>
    </cfRule>
    <cfRule type="containsText" dxfId="3915" priority="6966" operator="containsText" text="▼">
      <formula>NOT(ISERROR(SEARCH("▼",AB89)))</formula>
    </cfRule>
    <cfRule type="containsText" dxfId="3914" priority="6965" operator="containsText" text="▲">
      <formula>NOT(ISERROR(SEARCH("▲",AB89)))</formula>
    </cfRule>
    <cfRule type="containsText" dxfId="3913" priority="6964" operator="containsText" text="▼">
      <formula>NOT(ISERROR(SEARCH("▼",AB89)))</formula>
    </cfRule>
    <cfRule type="containsText" dxfId="3912" priority="6963" operator="containsText" text="▲">
      <formula>NOT(ISERROR(SEARCH("▲",AB89)))</formula>
    </cfRule>
    <cfRule type="containsText" dxfId="3911" priority="6962" operator="containsText" text="▼">
      <formula>NOT(ISERROR(SEARCH("▼",AB89)))</formula>
    </cfRule>
    <cfRule type="containsText" dxfId="3910" priority="6961" operator="containsText" text="▲">
      <formula>NOT(ISERROR(SEARCH("▲",AB89)))</formula>
    </cfRule>
    <cfRule type="containsText" dxfId="3909" priority="6960" operator="containsText" text="▼">
      <formula>NOT(ISERROR(SEARCH("▼",AB89)))</formula>
    </cfRule>
    <cfRule type="containsText" dxfId="3908" priority="6959" operator="containsText" text="▲">
      <formula>NOT(ISERROR(SEARCH("▲",AB89)))</formula>
    </cfRule>
    <cfRule type="containsText" dxfId="3907" priority="6958" operator="containsText" text="▼">
      <formula>NOT(ISERROR(SEARCH("▼",AB89)))</formula>
    </cfRule>
    <cfRule type="containsText" dxfId="3906" priority="6957" operator="containsText" text="▲">
      <formula>NOT(ISERROR(SEARCH("▲",AB89)))</formula>
    </cfRule>
    <cfRule type="containsText" dxfId="3905" priority="6956" operator="containsText" text="▼">
      <formula>NOT(ISERROR(SEARCH("▼",AB89)))</formula>
    </cfRule>
    <cfRule type="containsText" dxfId="3904" priority="6955" operator="containsText" text="▲">
      <formula>NOT(ISERROR(SEARCH("▲",AB89)))</formula>
    </cfRule>
    <cfRule type="containsText" dxfId="3903" priority="6954" operator="containsText" text="▼">
      <formula>NOT(ISERROR(SEARCH("▼",AB89)))</formula>
    </cfRule>
    <cfRule type="containsText" dxfId="3902" priority="6953" operator="containsText" text="▲">
      <formula>NOT(ISERROR(SEARCH("▲",AB89)))</formula>
    </cfRule>
    <cfRule type="containsText" dxfId="3901" priority="6952" operator="containsText" text="▼">
      <formula>NOT(ISERROR(SEARCH("▼",AB89)))</formula>
    </cfRule>
    <cfRule type="containsText" dxfId="3900" priority="6951" operator="containsText" text="▲">
      <formula>NOT(ISERROR(SEARCH("▲",AB89)))</formula>
    </cfRule>
    <cfRule type="containsText" dxfId="3899" priority="6950" operator="containsText" text="▼">
      <formula>NOT(ISERROR(SEARCH("▼",AB89)))</formula>
    </cfRule>
    <cfRule type="containsText" dxfId="3898" priority="6949" operator="containsText" text="▲">
      <formula>NOT(ISERROR(SEARCH("▲",AB89)))</formula>
    </cfRule>
    <cfRule type="containsText" dxfId="3897" priority="6948" operator="containsText" text="▼">
      <formula>NOT(ISERROR(SEARCH("▼",AB89)))</formula>
    </cfRule>
    <cfRule type="containsText" dxfId="3896" priority="6947" operator="containsText" text="▲">
      <formula>NOT(ISERROR(SEARCH("▲",AB89)))</formula>
    </cfRule>
    <cfRule type="containsText" dxfId="3895" priority="6946" operator="containsText" text="▼">
      <formula>NOT(ISERROR(SEARCH("▼",AB89)))</formula>
    </cfRule>
    <cfRule type="containsText" dxfId="3894" priority="6945" operator="containsText" text="▲">
      <formula>NOT(ISERROR(SEARCH("▲",AB89)))</formula>
    </cfRule>
    <cfRule type="containsText" dxfId="3893" priority="6944" operator="containsText" text="▼">
      <formula>NOT(ISERROR(SEARCH("▼",AB89)))</formula>
    </cfRule>
    <cfRule type="containsText" dxfId="3892" priority="6943" operator="containsText" text="▲">
      <formula>NOT(ISERROR(SEARCH("▲",AB89)))</formula>
    </cfRule>
    <cfRule type="containsText" dxfId="3891" priority="6942" operator="containsText" text="▼">
      <formula>NOT(ISERROR(SEARCH("▼",AB89)))</formula>
    </cfRule>
    <cfRule type="containsText" dxfId="3890" priority="6941" operator="containsText" text="▲">
      <formula>NOT(ISERROR(SEARCH("▲",AB89)))</formula>
    </cfRule>
    <cfRule type="containsText" dxfId="3889" priority="6940" operator="containsText" text="▼">
      <formula>NOT(ISERROR(SEARCH("▼",AB89)))</formula>
    </cfRule>
    <cfRule type="containsText" dxfId="3888" priority="6939" operator="containsText" text="▲">
      <formula>NOT(ISERROR(SEARCH("▲",AB89)))</formula>
    </cfRule>
    <cfRule type="containsText" dxfId="3887" priority="6938" operator="containsText" text="▼">
      <formula>NOT(ISERROR(SEARCH("▼",AB89)))</formula>
    </cfRule>
    <cfRule type="containsText" dxfId="3886" priority="6937" operator="containsText" text="▲">
      <formula>NOT(ISERROR(SEARCH("▲",AB89)))</formula>
    </cfRule>
    <cfRule type="containsText" dxfId="3885" priority="6936" operator="containsText" text="▼">
      <formula>NOT(ISERROR(SEARCH("▼",AB89)))</formula>
    </cfRule>
    <cfRule type="containsText" dxfId="3884" priority="6935" operator="containsText" text="▲">
      <formula>NOT(ISERROR(SEARCH("▲",AB89)))</formula>
    </cfRule>
    <cfRule type="containsText" dxfId="3883" priority="6934" operator="containsText" text="▼">
      <formula>NOT(ISERROR(SEARCH("▼",AB89)))</formula>
    </cfRule>
    <cfRule type="containsText" dxfId="3882" priority="6933" operator="containsText" text="▲">
      <formula>NOT(ISERROR(SEARCH("▲",AB89)))</formula>
    </cfRule>
    <cfRule type="containsText" dxfId="3881" priority="6932" operator="containsText" text="▼">
      <formula>NOT(ISERROR(SEARCH("▼",AB89)))</formula>
    </cfRule>
    <cfRule type="containsText" dxfId="3880" priority="6931" operator="containsText" text="▲">
      <formula>NOT(ISERROR(SEARCH("▲",AB89)))</formula>
    </cfRule>
    <cfRule type="containsText" dxfId="3879" priority="6930" operator="containsText" text="▼">
      <formula>NOT(ISERROR(SEARCH("▼",AB89)))</formula>
    </cfRule>
    <cfRule type="containsText" dxfId="3878" priority="6929" operator="containsText" text="▲">
      <formula>NOT(ISERROR(SEARCH("▲",AB89)))</formula>
    </cfRule>
    <cfRule type="containsText" dxfId="3877" priority="6928" operator="containsText" text="▼">
      <formula>NOT(ISERROR(SEARCH("▼",AB89)))</formula>
    </cfRule>
    <cfRule type="containsText" dxfId="3876" priority="6927" operator="containsText" text="▲">
      <formula>NOT(ISERROR(SEARCH("▲",AB89)))</formula>
    </cfRule>
    <cfRule type="containsText" dxfId="3875" priority="6926" operator="containsText" text="▽">
      <formula>NOT(ISERROR(SEARCH("▽",AB89)))</formula>
    </cfRule>
    <cfRule type="containsText" dxfId="3874" priority="6925" operator="containsText" text="△">
      <formula>NOT(ISERROR(SEARCH("△",AB89)))</formula>
    </cfRule>
    <cfRule type="containsText" dxfId="3873" priority="6924" operator="containsText" text="▼">
      <formula>NOT(ISERROR(SEARCH("▼",AB89)))</formula>
    </cfRule>
    <cfRule type="containsText" dxfId="3872" priority="6923" operator="containsText" text="▲">
      <formula>NOT(ISERROR(SEARCH("▲",AB89)))</formula>
    </cfRule>
    <cfRule type="containsText" dxfId="3871" priority="6922" operator="containsText" text="▼">
      <formula>NOT(ISERROR(SEARCH("▼",AB89)))</formula>
    </cfRule>
    <cfRule type="containsText" dxfId="3870" priority="6921" operator="containsText" text="▲">
      <formula>NOT(ISERROR(SEARCH("▲",AB89)))</formula>
    </cfRule>
    <cfRule type="containsText" dxfId="3869" priority="6920" operator="containsText" text="▼">
      <formula>NOT(ISERROR(SEARCH("▼",AB89)))</formula>
    </cfRule>
    <cfRule type="containsText" dxfId="3868" priority="6919" operator="containsText" text="▲">
      <formula>NOT(ISERROR(SEARCH("▲",AB89)))</formula>
    </cfRule>
    <cfRule type="containsText" dxfId="3867" priority="6918" operator="containsText" text="▼">
      <formula>NOT(ISERROR(SEARCH("▼",AB89)))</formula>
    </cfRule>
    <cfRule type="containsText" dxfId="3866" priority="6917" operator="containsText" text="▲">
      <formula>NOT(ISERROR(SEARCH("▲",AB89)))</formula>
    </cfRule>
    <cfRule type="containsText" dxfId="3865" priority="6916" operator="containsText" text="▼">
      <formula>NOT(ISERROR(SEARCH("▼",AB89)))</formula>
    </cfRule>
    <cfRule type="containsText" dxfId="3864" priority="6915" operator="containsText" text="▲">
      <formula>NOT(ISERROR(SEARCH("▲",AB89)))</formula>
    </cfRule>
    <cfRule type="containsText" dxfId="3863" priority="6914" operator="containsText" text="▼">
      <formula>NOT(ISERROR(SEARCH("▼",AB89)))</formula>
    </cfRule>
    <cfRule type="containsText" dxfId="3862" priority="6913" operator="containsText" text="▲">
      <formula>NOT(ISERROR(SEARCH("▲",AB89)))</formula>
    </cfRule>
    <cfRule type="containsText" dxfId="3861" priority="6912" operator="containsText" text="▼">
      <formula>NOT(ISERROR(SEARCH("▼",AB89)))</formula>
    </cfRule>
    <cfRule type="containsText" dxfId="3860" priority="6911" operator="containsText" text="▲">
      <formula>NOT(ISERROR(SEARCH("▲",AB89)))</formula>
    </cfRule>
    <cfRule type="containsText" dxfId="3859" priority="6910" operator="containsText" text="▼">
      <formula>NOT(ISERROR(SEARCH("▼",AB89)))</formula>
    </cfRule>
    <cfRule type="containsText" dxfId="3858" priority="6909" operator="containsText" text="▲">
      <formula>NOT(ISERROR(SEARCH("▲",AB89)))</formula>
    </cfRule>
    <cfRule type="containsText" dxfId="3857" priority="6908" operator="containsText" text="▼">
      <formula>NOT(ISERROR(SEARCH("▼",AB89)))</formula>
    </cfRule>
    <cfRule type="containsText" dxfId="3856" priority="6907" operator="containsText" text="▲">
      <formula>NOT(ISERROR(SEARCH("▲",AB89)))</formula>
    </cfRule>
    <cfRule type="containsText" dxfId="3855" priority="6906" operator="containsText" text="▼">
      <formula>NOT(ISERROR(SEARCH("▼",AB89)))</formula>
    </cfRule>
    <cfRule type="containsText" dxfId="3854" priority="6905" operator="containsText" text="▲">
      <formula>NOT(ISERROR(SEARCH("▲",AB89)))</formula>
    </cfRule>
    <cfRule type="containsText" dxfId="3853" priority="6904" operator="containsText" text="▼">
      <formula>NOT(ISERROR(SEARCH("▼",AB89)))</formula>
    </cfRule>
    <cfRule type="containsText" dxfId="3852" priority="6903" operator="containsText" text="▲">
      <formula>NOT(ISERROR(SEARCH("▲",AB89)))</formula>
    </cfRule>
    <cfRule type="containsText" dxfId="3851" priority="6902" operator="containsText" text="▼">
      <formula>NOT(ISERROR(SEARCH("▼",AB89)))</formula>
    </cfRule>
    <cfRule type="containsText" dxfId="3850" priority="6901" operator="containsText" text="▲">
      <formula>NOT(ISERROR(SEARCH("▲",AB89)))</formula>
    </cfRule>
    <cfRule type="containsText" dxfId="3849" priority="6900" operator="containsText" text="▼">
      <formula>NOT(ISERROR(SEARCH("▼",AB89)))</formula>
    </cfRule>
    <cfRule type="containsText" dxfId="3848" priority="6899" operator="containsText" text="▲">
      <formula>NOT(ISERROR(SEARCH("▲",AB89)))</formula>
    </cfRule>
    <cfRule type="containsText" dxfId="3847" priority="6898" operator="containsText" text="▼">
      <formula>NOT(ISERROR(SEARCH("▼",AB89)))</formula>
    </cfRule>
    <cfRule type="containsText" dxfId="3846" priority="6897" operator="containsText" text="▲">
      <formula>NOT(ISERROR(SEARCH("▲",AB89)))</formula>
    </cfRule>
    <cfRule type="containsText" dxfId="3845" priority="6896" operator="containsText" text="▼">
      <formula>NOT(ISERROR(SEARCH("▼",AB89)))</formula>
    </cfRule>
    <cfRule type="containsText" dxfId="3844" priority="6895" operator="containsText" text="▲">
      <formula>NOT(ISERROR(SEARCH("▲",AB89)))</formula>
    </cfRule>
    <cfRule type="containsText" dxfId="3843" priority="6894" operator="containsText" text="▼">
      <formula>NOT(ISERROR(SEARCH("▼",AB89)))</formula>
    </cfRule>
    <cfRule type="containsText" dxfId="3842" priority="6893" operator="containsText" text="▲">
      <formula>NOT(ISERROR(SEARCH("▲",AB89)))</formula>
    </cfRule>
    <cfRule type="containsText" dxfId="3841" priority="6892" operator="containsText" text="▼">
      <formula>NOT(ISERROR(SEARCH("▼",AB89)))</formula>
    </cfRule>
    <cfRule type="containsText" dxfId="3840" priority="6891" operator="containsText" text="▲">
      <formula>NOT(ISERROR(SEARCH("▲",AB89)))</formula>
    </cfRule>
    <cfRule type="containsText" dxfId="3839" priority="6875" operator="containsText" text="▲">
      <formula>NOT(ISERROR(SEARCH("▲",AB89)))</formula>
    </cfRule>
    <cfRule type="containsText" dxfId="3838" priority="6876" operator="containsText" text="▼">
      <formula>NOT(ISERROR(SEARCH("▼",AB89)))</formula>
    </cfRule>
    <cfRule type="containsText" dxfId="3837" priority="6877" operator="containsText" text="▲">
      <formula>NOT(ISERROR(SEARCH("▲",AB89)))</formula>
    </cfRule>
    <cfRule type="containsText" dxfId="3836" priority="6878" operator="containsText" text="▼">
      <formula>NOT(ISERROR(SEARCH("▼",AB89)))</formula>
    </cfRule>
    <cfRule type="containsText" dxfId="3835" priority="6879" operator="containsText" text="▲">
      <formula>NOT(ISERROR(SEARCH("▲",AB89)))</formula>
    </cfRule>
    <cfRule type="containsText" dxfId="3834" priority="6881" operator="containsText" text="▲">
      <formula>NOT(ISERROR(SEARCH("▲",AB89)))</formula>
    </cfRule>
    <cfRule type="containsText" dxfId="3833" priority="6882" operator="containsText" text="▼">
      <formula>NOT(ISERROR(SEARCH("▼",AB89)))</formula>
    </cfRule>
    <cfRule type="containsText" dxfId="3832" priority="6883" operator="containsText" text="▲">
      <formula>NOT(ISERROR(SEARCH("▲",AB89)))</formula>
    </cfRule>
    <cfRule type="containsText" dxfId="3831" priority="6884" operator="containsText" text="▼">
      <formula>NOT(ISERROR(SEARCH("▼",AB89)))</formula>
    </cfRule>
    <cfRule type="containsText" dxfId="3830" priority="6885" operator="containsText" text="▲">
      <formula>NOT(ISERROR(SEARCH("▲",AB89)))</formula>
    </cfRule>
    <cfRule type="containsText" dxfId="3829" priority="6886" operator="containsText" text="▼">
      <formula>NOT(ISERROR(SEARCH("▼",AB89)))</formula>
    </cfRule>
    <cfRule type="containsText" dxfId="3828" priority="6887" operator="containsText" text="▲">
      <formula>NOT(ISERROR(SEARCH("▲",AB89)))</formula>
    </cfRule>
    <cfRule type="containsText" dxfId="3827" priority="6888" operator="containsText" text="▼">
      <formula>NOT(ISERROR(SEARCH("▼",AB89)))</formula>
    </cfRule>
    <cfRule type="containsText" dxfId="3826" priority="6889" operator="containsText" text="▲">
      <formula>NOT(ISERROR(SEARCH("▲",AB89)))</formula>
    </cfRule>
  </conditionalFormatting>
  <conditionalFormatting sqref="AB91">
    <cfRule type="containsText" dxfId="3825" priority="1994" operator="containsText" text="▼">
      <formula>NOT(ISERROR(SEARCH("▼",AB91)))</formula>
    </cfRule>
    <cfRule type="containsText" dxfId="3824" priority="1995" operator="containsText" text="▲">
      <formula>NOT(ISERROR(SEARCH("▲",AB91)))</formula>
    </cfRule>
    <cfRule type="containsText" dxfId="3823" priority="1996" operator="containsText" text="▼">
      <formula>NOT(ISERROR(SEARCH("▼",AB91)))</formula>
    </cfRule>
    <cfRule type="containsText" dxfId="3822" priority="1997" operator="containsText" text="▲">
      <formula>NOT(ISERROR(SEARCH("▲",AB91)))</formula>
    </cfRule>
    <cfRule type="containsText" dxfId="3821" priority="1998" operator="containsText" text="▼">
      <formula>NOT(ISERROR(SEARCH("▼",AB91)))</formula>
    </cfRule>
    <cfRule type="containsText" dxfId="3820" priority="1999" operator="containsText" text="▲">
      <formula>NOT(ISERROR(SEARCH("▲",AB91)))</formula>
    </cfRule>
    <cfRule type="containsText" dxfId="3819" priority="2000" operator="containsText" text="▼">
      <formula>NOT(ISERROR(SEARCH("▼",AB91)))</formula>
    </cfRule>
    <cfRule type="containsText" dxfId="3818" priority="2001" operator="containsText" text="▲">
      <formula>NOT(ISERROR(SEARCH("▲",AB91)))</formula>
    </cfRule>
    <cfRule type="containsText" dxfId="3817" priority="2002" operator="containsText" text="▼">
      <formula>NOT(ISERROR(SEARCH("▼",AB91)))</formula>
    </cfRule>
    <cfRule type="containsText" dxfId="3816" priority="2003" operator="containsText" text="▲">
      <formula>NOT(ISERROR(SEARCH("▲",AB91)))</formula>
    </cfRule>
    <cfRule type="containsText" dxfId="3815" priority="2004" operator="containsText" text="▼">
      <formula>NOT(ISERROR(SEARCH("▼",AB91)))</formula>
    </cfRule>
    <cfRule type="containsText" dxfId="3814" priority="2005" operator="containsText" text="▲">
      <formula>NOT(ISERROR(SEARCH("▲",AB91)))</formula>
    </cfRule>
    <cfRule type="containsText" dxfId="3813" priority="2006" operator="containsText" text="▼">
      <formula>NOT(ISERROR(SEARCH("▼",AB91)))</formula>
    </cfRule>
    <cfRule type="containsText" dxfId="3812" priority="2007" operator="containsText" text="▲">
      <formula>NOT(ISERROR(SEARCH("▲",AB91)))</formula>
    </cfRule>
    <cfRule type="containsText" dxfId="3811" priority="2008" operator="containsText" text="▼">
      <formula>NOT(ISERROR(SEARCH("▼",AB91)))</formula>
    </cfRule>
    <cfRule type="containsText" dxfId="3810" priority="2009" operator="containsText" text="▲">
      <formula>NOT(ISERROR(SEARCH("▲",AB91)))</formula>
    </cfRule>
    <cfRule type="containsText" dxfId="3809" priority="2010" operator="containsText" text="▼">
      <formula>NOT(ISERROR(SEARCH("▼",AB91)))</formula>
    </cfRule>
    <cfRule type="containsText" dxfId="3808" priority="2011" operator="containsText" text="▲">
      <formula>NOT(ISERROR(SEARCH("▲",AB91)))</formula>
    </cfRule>
    <cfRule type="containsText" dxfId="3807" priority="2012" operator="containsText" text="▼">
      <formula>NOT(ISERROR(SEARCH("▼",AB91)))</formula>
    </cfRule>
    <cfRule type="containsText" dxfId="3806" priority="2013" operator="containsText" text="▲">
      <formula>NOT(ISERROR(SEARCH("▲",AB91)))</formula>
    </cfRule>
    <cfRule type="containsText" dxfId="3805" priority="2014" operator="containsText" text="▼">
      <formula>NOT(ISERROR(SEARCH("▼",AB91)))</formula>
    </cfRule>
    <cfRule type="containsText" dxfId="3804" priority="2015" operator="containsText" text="▲">
      <formula>NOT(ISERROR(SEARCH("▲",AB91)))</formula>
    </cfRule>
    <cfRule type="containsText" dxfId="3803" priority="2016" operator="containsText" text="▼">
      <formula>NOT(ISERROR(SEARCH("▼",AB91)))</formula>
    </cfRule>
    <cfRule type="containsText" dxfId="3802" priority="2017" operator="containsText" text="▲">
      <formula>NOT(ISERROR(SEARCH("▲",AB91)))</formula>
    </cfRule>
    <cfRule type="containsText" dxfId="3801" priority="2018" operator="containsText" text="▼">
      <formula>NOT(ISERROR(SEARCH("▼",AB91)))</formula>
    </cfRule>
    <cfRule type="containsText" dxfId="3800" priority="2019" operator="containsText" text="▲">
      <formula>NOT(ISERROR(SEARCH("▲",AB91)))</formula>
    </cfRule>
    <cfRule type="containsText" dxfId="3799" priority="2020" operator="containsText" text="▼">
      <formula>NOT(ISERROR(SEARCH("▼",AB91)))</formula>
    </cfRule>
    <cfRule type="containsText" dxfId="3798" priority="2021" operator="containsText" text="▲">
      <formula>NOT(ISERROR(SEARCH("▲",AB91)))</formula>
    </cfRule>
    <cfRule type="containsText" dxfId="3797" priority="2022" operator="containsText" text="▼">
      <formula>NOT(ISERROR(SEARCH("▼",AB91)))</formula>
    </cfRule>
    <cfRule type="containsText" dxfId="3796" priority="2023" operator="containsText" text="△">
      <formula>NOT(ISERROR(SEARCH("△",AB91)))</formula>
    </cfRule>
    <cfRule type="containsText" dxfId="3795" priority="2024" operator="containsText" text="▽">
      <formula>NOT(ISERROR(SEARCH("▽",AB91)))</formula>
    </cfRule>
    <cfRule type="containsText" dxfId="3794" priority="2025" operator="containsText" text="▲">
      <formula>NOT(ISERROR(SEARCH("▲",AB91)))</formula>
    </cfRule>
    <cfRule type="containsText" dxfId="3793" priority="2026" operator="containsText" text="▼">
      <formula>NOT(ISERROR(SEARCH("▼",AB91)))</formula>
    </cfRule>
    <cfRule type="containsText" dxfId="3792" priority="2027" operator="containsText" text="▲">
      <formula>NOT(ISERROR(SEARCH("▲",AB91)))</formula>
    </cfRule>
    <cfRule type="containsText" dxfId="3791" priority="2028" operator="containsText" text="▼">
      <formula>NOT(ISERROR(SEARCH("▼",AB91)))</formula>
    </cfRule>
    <cfRule type="containsText" dxfId="3790" priority="2029" operator="containsText" text="▲">
      <formula>NOT(ISERROR(SEARCH("▲",AB91)))</formula>
    </cfRule>
    <cfRule type="containsText" dxfId="3789" priority="2030" operator="containsText" text="▼">
      <formula>NOT(ISERROR(SEARCH("▼",AB91)))</formula>
    </cfRule>
    <cfRule type="containsText" dxfId="3788" priority="2031" operator="containsText" text="▲">
      <formula>NOT(ISERROR(SEARCH("▲",AB91)))</formula>
    </cfRule>
    <cfRule type="containsText" dxfId="3787" priority="2032" operator="containsText" text="▼">
      <formula>NOT(ISERROR(SEARCH("▼",AB91)))</formula>
    </cfRule>
    <cfRule type="containsText" dxfId="3786" priority="2033" operator="containsText" text="▲">
      <formula>NOT(ISERROR(SEARCH("▲",AB91)))</formula>
    </cfRule>
    <cfRule type="containsText" dxfId="3785" priority="2034" operator="containsText" text="▼">
      <formula>NOT(ISERROR(SEARCH("▼",AB91)))</formula>
    </cfRule>
    <cfRule type="containsText" dxfId="3784" priority="2035" operator="containsText" text="▲">
      <formula>NOT(ISERROR(SEARCH("▲",AB91)))</formula>
    </cfRule>
    <cfRule type="containsText" dxfId="3783" priority="2036" operator="containsText" text="▼">
      <formula>NOT(ISERROR(SEARCH("▼",AB91)))</formula>
    </cfRule>
    <cfRule type="containsText" dxfId="3782" priority="2037" operator="containsText" text="▲">
      <formula>NOT(ISERROR(SEARCH("▲",AB91)))</formula>
    </cfRule>
    <cfRule type="containsText" dxfId="3781" priority="2038" operator="containsText" text="▼">
      <formula>NOT(ISERROR(SEARCH("▼",AB91)))</formula>
    </cfRule>
    <cfRule type="containsText" dxfId="3780" priority="2039" operator="containsText" text="▲">
      <formula>NOT(ISERROR(SEARCH("▲",AB91)))</formula>
    </cfRule>
    <cfRule type="containsText" dxfId="3779" priority="2040" operator="containsText" text="▼">
      <formula>NOT(ISERROR(SEARCH("▼",AB91)))</formula>
    </cfRule>
    <cfRule type="containsText" dxfId="3778" priority="2041" operator="containsText" text="▲">
      <formula>NOT(ISERROR(SEARCH("▲",AB91)))</formula>
    </cfRule>
    <cfRule type="containsText" dxfId="3777" priority="2042" operator="containsText" text="▼">
      <formula>NOT(ISERROR(SEARCH("▼",AB91)))</formula>
    </cfRule>
    <cfRule type="containsText" dxfId="3776" priority="2043" operator="containsText" text="▲">
      <formula>NOT(ISERROR(SEARCH("▲",AB91)))</formula>
    </cfRule>
    <cfRule type="containsText" dxfId="3775" priority="2044" operator="containsText" text="▼">
      <formula>NOT(ISERROR(SEARCH("▼",AB91)))</formula>
    </cfRule>
    <cfRule type="containsText" dxfId="3774" priority="2045" operator="containsText" text="▲">
      <formula>NOT(ISERROR(SEARCH("▲",AB91)))</formula>
    </cfRule>
    <cfRule type="containsText" dxfId="3773" priority="2046" operator="containsText" text="▼">
      <formula>NOT(ISERROR(SEARCH("▼",AB91)))</formula>
    </cfRule>
    <cfRule type="containsText" dxfId="3772" priority="2047" operator="containsText" text="▲">
      <formula>NOT(ISERROR(SEARCH("▲",AB91)))</formula>
    </cfRule>
    <cfRule type="containsText" dxfId="3771" priority="2048" operator="containsText" text="▼">
      <formula>NOT(ISERROR(SEARCH("▼",AB91)))</formula>
    </cfRule>
    <cfRule type="containsText" dxfId="3770" priority="2049" operator="containsText" text="▲">
      <formula>NOT(ISERROR(SEARCH("▲",AB91)))</formula>
    </cfRule>
    <cfRule type="containsText" dxfId="3769" priority="2050" operator="containsText" text="▼">
      <formula>NOT(ISERROR(SEARCH("▼",AB91)))</formula>
    </cfRule>
    <cfRule type="containsText" dxfId="3768" priority="2051" operator="containsText" text="▲">
      <formula>NOT(ISERROR(SEARCH("▲",AB91)))</formula>
    </cfRule>
    <cfRule type="containsText" dxfId="3767" priority="2052" operator="containsText" text="▼">
      <formula>NOT(ISERROR(SEARCH("▼",AB91)))</formula>
    </cfRule>
    <cfRule type="containsText" dxfId="3766" priority="2054" operator="containsText" text="▼">
      <formula>NOT(ISERROR(SEARCH("▼",AB91)))</formula>
    </cfRule>
    <cfRule type="containsText" dxfId="3765" priority="2055" operator="containsText" text="▲">
      <formula>NOT(ISERROR(SEARCH("▲",AB91)))</formula>
    </cfRule>
    <cfRule type="containsText" dxfId="3764" priority="2056" operator="containsText" text="▼">
      <formula>NOT(ISERROR(SEARCH("▼",AB91)))</formula>
    </cfRule>
    <cfRule type="containsText" dxfId="3763" priority="2057" operator="containsText" text="▲">
      <formula>NOT(ISERROR(SEARCH("▲",AB91)))</formula>
    </cfRule>
    <cfRule type="containsText" dxfId="3762" priority="2058" operator="containsText" text="▼">
      <formula>NOT(ISERROR(SEARCH("▼",AB91)))</formula>
    </cfRule>
    <cfRule type="containsText" dxfId="3761" priority="2059" operator="containsText" text="▲">
      <formula>NOT(ISERROR(SEARCH("▲",AB91)))</formula>
    </cfRule>
    <cfRule type="containsText" dxfId="3760" priority="2060" operator="containsText" text="▼">
      <formula>NOT(ISERROR(SEARCH("▼",AB91)))</formula>
    </cfRule>
    <cfRule type="containsText" dxfId="3759" priority="2061" operator="containsText" text="▲">
      <formula>NOT(ISERROR(SEARCH("▲",AB91)))</formula>
    </cfRule>
    <cfRule type="containsText" dxfId="3758" priority="2062" operator="containsText" text="▼">
      <formula>NOT(ISERROR(SEARCH("▼",AB91)))</formula>
    </cfRule>
    <cfRule type="containsText" dxfId="3757" priority="2063" operator="containsText" text="▲">
      <formula>NOT(ISERROR(SEARCH("▲",AB91)))</formula>
    </cfRule>
    <cfRule type="containsText" dxfId="3756" priority="2064" operator="containsText" text="▼">
      <formula>NOT(ISERROR(SEARCH("▼",AB91)))</formula>
    </cfRule>
    <cfRule type="containsText" dxfId="3755" priority="2065" operator="containsText" text="▲">
      <formula>NOT(ISERROR(SEARCH("▲",AB91)))</formula>
    </cfRule>
    <cfRule type="containsText" dxfId="3754" priority="2066" operator="containsText" text="▼">
      <formula>NOT(ISERROR(SEARCH("▼",AB91)))</formula>
    </cfRule>
    <cfRule type="containsText" dxfId="3753" priority="2067" operator="containsText" text="▲">
      <formula>NOT(ISERROR(SEARCH("▲",AB91)))</formula>
    </cfRule>
    <cfRule type="containsText" dxfId="3752" priority="2068" operator="containsText" text="▼">
      <formula>NOT(ISERROR(SEARCH("▼",AB91)))</formula>
    </cfRule>
    <cfRule type="containsText" dxfId="3751" priority="2069" operator="containsText" text="▲">
      <formula>NOT(ISERROR(SEARCH("▲",AB91)))</formula>
    </cfRule>
    <cfRule type="containsText" dxfId="3750" priority="2070" operator="containsText" text="▼">
      <formula>NOT(ISERROR(SEARCH("▼",AB91)))</formula>
    </cfRule>
    <cfRule type="containsText" dxfId="3749" priority="2071" operator="containsText" text="▲">
      <formula>NOT(ISERROR(SEARCH("▲",AB91)))</formula>
    </cfRule>
    <cfRule type="containsText" dxfId="3748" priority="2072" operator="containsText" text="▼">
      <formula>NOT(ISERROR(SEARCH("▼",AB91)))</formula>
    </cfRule>
    <cfRule type="containsText" dxfId="3747" priority="2073" operator="containsText" text="▲">
      <formula>NOT(ISERROR(SEARCH("▲",AB91)))</formula>
    </cfRule>
    <cfRule type="containsText" dxfId="3746" priority="2074" operator="containsText" text="▼">
      <formula>NOT(ISERROR(SEARCH("▼",AB91)))</formula>
    </cfRule>
    <cfRule type="containsText" dxfId="3745" priority="2075" operator="containsText" text="▲">
      <formula>NOT(ISERROR(SEARCH("▲",AB91)))</formula>
    </cfRule>
    <cfRule type="containsText" dxfId="3744" priority="2076" operator="containsText" text="▼">
      <formula>NOT(ISERROR(SEARCH("▼",AB91)))</formula>
    </cfRule>
    <cfRule type="containsText" dxfId="3743" priority="2077" operator="containsText" text="▲">
      <formula>NOT(ISERROR(SEARCH("▲",AB91)))</formula>
    </cfRule>
    <cfRule type="containsText" dxfId="3742" priority="2078" operator="containsText" text="▼">
      <formula>NOT(ISERROR(SEARCH("▼",AB91)))</formula>
    </cfRule>
    <cfRule type="containsText" dxfId="3741" priority="2079" operator="containsText" text="▲">
      <formula>NOT(ISERROR(SEARCH("▲",AB91)))</formula>
    </cfRule>
    <cfRule type="containsText" dxfId="3740" priority="2080" operator="containsText" text="▼">
      <formula>NOT(ISERROR(SEARCH("▼",AB91)))</formula>
    </cfRule>
    <cfRule type="containsText" dxfId="3739" priority="2081" operator="containsText" text="▲">
      <formula>NOT(ISERROR(SEARCH("▲",AB91)))</formula>
    </cfRule>
    <cfRule type="containsText" dxfId="3738" priority="2082" operator="containsText" text="▼">
      <formula>NOT(ISERROR(SEARCH("▼",AB91)))</formula>
    </cfRule>
    <cfRule type="containsText" dxfId="3737" priority="2083" operator="containsText" text="▲">
      <formula>NOT(ISERROR(SEARCH("▲",AB91)))</formula>
    </cfRule>
    <cfRule type="containsText" dxfId="3736" priority="2084" operator="containsText" text="▼">
      <formula>NOT(ISERROR(SEARCH("▼",AB91)))</formula>
    </cfRule>
    <cfRule type="containsText" dxfId="3735" priority="2085" operator="containsText" text="▲">
      <formula>NOT(ISERROR(SEARCH("▲",AB91)))</formula>
    </cfRule>
    <cfRule type="containsText" dxfId="3734" priority="2086" operator="containsText" text="▼">
      <formula>NOT(ISERROR(SEARCH("▼",AB91)))</formula>
    </cfRule>
    <cfRule type="containsText" dxfId="3733" priority="2087" operator="containsText" text="△">
      <formula>NOT(ISERROR(SEARCH("△",AB91)))</formula>
    </cfRule>
    <cfRule type="containsText" dxfId="3732" priority="2088" operator="containsText" text="▽">
      <formula>NOT(ISERROR(SEARCH("▽",AB91)))</formula>
    </cfRule>
    <cfRule type="containsText" dxfId="3731" priority="2089" operator="containsText" text="▲">
      <formula>NOT(ISERROR(SEARCH("▲",AB91)))</formula>
    </cfRule>
    <cfRule type="containsText" dxfId="3730" priority="2090" operator="containsText" text="▼">
      <formula>NOT(ISERROR(SEARCH("▼",AB91)))</formula>
    </cfRule>
    <cfRule type="containsText" dxfId="3729" priority="2091" operator="containsText" text="▲">
      <formula>NOT(ISERROR(SEARCH("▲",AB91)))</formula>
    </cfRule>
    <cfRule type="containsText" dxfId="3728" priority="2092" operator="containsText" text="▼">
      <formula>NOT(ISERROR(SEARCH("▼",AB91)))</formula>
    </cfRule>
    <cfRule type="containsText" dxfId="3727" priority="2093" operator="containsText" text="▲">
      <formula>NOT(ISERROR(SEARCH("▲",AB91)))</formula>
    </cfRule>
    <cfRule type="containsText" dxfId="3726" priority="2094" operator="containsText" text="▼">
      <formula>NOT(ISERROR(SEARCH("▼",AB91)))</formula>
    </cfRule>
    <cfRule type="containsText" dxfId="3725" priority="2095" operator="containsText" text="▲">
      <formula>NOT(ISERROR(SEARCH("▲",AB91)))</formula>
    </cfRule>
    <cfRule type="containsText" dxfId="3724" priority="2096" operator="containsText" text="▼">
      <formula>NOT(ISERROR(SEARCH("▼",AB91)))</formula>
    </cfRule>
    <cfRule type="containsText" dxfId="3723" priority="2097" operator="containsText" text="▲">
      <formula>NOT(ISERROR(SEARCH("▲",AB91)))</formula>
    </cfRule>
    <cfRule type="containsText" dxfId="3722" priority="2098" operator="containsText" text="▼">
      <formula>NOT(ISERROR(SEARCH("▼",AB91)))</formula>
    </cfRule>
    <cfRule type="containsText" dxfId="3721" priority="2099" operator="containsText" text="▲">
      <formula>NOT(ISERROR(SEARCH("▲",AB91)))</formula>
    </cfRule>
    <cfRule type="containsText" dxfId="3720" priority="2101" operator="containsText" text="▲">
      <formula>NOT(ISERROR(SEARCH("▲",AB91)))</formula>
    </cfRule>
    <cfRule type="containsText" dxfId="3719" priority="2100" operator="containsText" text="▼">
      <formula>NOT(ISERROR(SEARCH("▼",AB91)))</formula>
    </cfRule>
    <cfRule type="containsText" dxfId="3718" priority="2103" operator="containsText" text="▲">
      <formula>NOT(ISERROR(SEARCH("▲",AB91)))</formula>
    </cfRule>
    <cfRule type="containsText" dxfId="3717" priority="2104" operator="containsText" text="▼">
      <formula>NOT(ISERROR(SEARCH("▼",AB91)))</formula>
    </cfRule>
    <cfRule type="containsText" dxfId="3716" priority="2105" operator="containsText" text="▲">
      <formula>NOT(ISERROR(SEARCH("▲",AB91)))</formula>
    </cfRule>
    <cfRule type="containsText" dxfId="3715" priority="2106" operator="containsText" text="▼">
      <formula>NOT(ISERROR(SEARCH("▼",AB91)))</formula>
    </cfRule>
    <cfRule type="containsText" dxfId="3714" priority="2107" operator="containsText" text="▲">
      <formula>NOT(ISERROR(SEARCH("▲",AB91)))</formula>
    </cfRule>
    <cfRule type="containsText" dxfId="3713" priority="2108" operator="containsText" text="▼">
      <formula>NOT(ISERROR(SEARCH("▼",AB91)))</formula>
    </cfRule>
    <cfRule type="containsText" dxfId="3712" priority="2109" operator="containsText" text="▲">
      <formula>NOT(ISERROR(SEARCH("▲",AB91)))</formula>
    </cfRule>
    <cfRule type="containsText" dxfId="3711" priority="2110" operator="containsText" text="▼">
      <formula>NOT(ISERROR(SEARCH("▼",AB91)))</formula>
    </cfRule>
    <cfRule type="containsText" dxfId="3710" priority="2111" operator="containsText" text="▲">
      <formula>NOT(ISERROR(SEARCH("▲",AB91)))</formula>
    </cfRule>
    <cfRule type="containsText" dxfId="3709" priority="2112" operator="containsText" text="▼">
      <formula>NOT(ISERROR(SEARCH("▼",AB91)))</formula>
    </cfRule>
    <cfRule type="containsText" dxfId="3708" priority="2113" operator="containsText" text="▲">
      <formula>NOT(ISERROR(SEARCH("▲",AB91)))</formula>
    </cfRule>
    <cfRule type="containsText" dxfId="3707" priority="2114" operator="containsText" text="▼">
      <formula>NOT(ISERROR(SEARCH("▼",AB91)))</formula>
    </cfRule>
    <cfRule type="containsText" dxfId="3706" priority="2115" operator="containsText" text="▲">
      <formula>NOT(ISERROR(SEARCH("▲",AB91)))</formula>
    </cfRule>
    <cfRule type="containsText" dxfId="3705" priority="2116" operator="containsText" text="▼">
      <formula>NOT(ISERROR(SEARCH("▼",AB91)))</formula>
    </cfRule>
    <cfRule type="containsText" dxfId="3704" priority="2117" operator="containsText" text="▲">
      <formula>NOT(ISERROR(SEARCH("▲",AB91)))</formula>
    </cfRule>
    <cfRule type="containsText" dxfId="3703" priority="2118" operator="containsText" text="▼">
      <formula>NOT(ISERROR(SEARCH("▼",AB91)))</formula>
    </cfRule>
    <cfRule type="containsText" dxfId="3702" priority="2119" operator="containsText" text="▲">
      <formula>NOT(ISERROR(SEARCH("▲",AB91)))</formula>
    </cfRule>
    <cfRule type="containsText" dxfId="3701" priority="2120" operator="containsText" text="▼">
      <formula>NOT(ISERROR(SEARCH("▼",AB91)))</formula>
    </cfRule>
    <cfRule type="containsText" dxfId="3700" priority="2121" operator="containsText" text="▲">
      <formula>NOT(ISERROR(SEARCH("▲",AB91)))</formula>
    </cfRule>
    <cfRule type="containsText" dxfId="3699" priority="2122" operator="containsText" text="▼">
      <formula>NOT(ISERROR(SEARCH("▼",AB91)))</formula>
    </cfRule>
    <cfRule type="containsText" dxfId="3698" priority="2123" operator="containsText" text="▲">
      <formula>NOT(ISERROR(SEARCH("▲",AB91)))</formula>
    </cfRule>
    <cfRule type="containsText" dxfId="3697" priority="2124" operator="containsText" text="▼">
      <formula>NOT(ISERROR(SEARCH("▼",AB91)))</formula>
    </cfRule>
    <cfRule type="containsText" dxfId="3696" priority="2125" operator="containsText" text="▲">
      <formula>NOT(ISERROR(SEARCH("▲",AB91)))</formula>
    </cfRule>
    <cfRule type="containsText" dxfId="3695" priority="2126" operator="containsText" text="▼">
      <formula>NOT(ISERROR(SEARCH("▼",AB91)))</formula>
    </cfRule>
    <cfRule type="containsText" dxfId="3694" priority="2127" operator="containsText" text="▲">
      <formula>NOT(ISERROR(SEARCH("▲",AB91)))</formula>
    </cfRule>
    <cfRule type="containsText" dxfId="3693" priority="2128" operator="containsText" text="▼">
      <formula>NOT(ISERROR(SEARCH("▼",AB91)))</formula>
    </cfRule>
    <cfRule type="containsText" dxfId="3692" priority="2129" operator="containsText" text="▲">
      <formula>NOT(ISERROR(SEARCH("▲",AB91)))</formula>
    </cfRule>
    <cfRule type="containsText" dxfId="3691" priority="2130" operator="containsText" text="▼">
      <formula>NOT(ISERROR(SEARCH("▼",AB91)))</formula>
    </cfRule>
    <cfRule type="containsText" dxfId="3690" priority="2131" operator="containsText" text="▲">
      <formula>NOT(ISERROR(SEARCH("▲",AB91)))</formula>
    </cfRule>
    <cfRule type="containsText" dxfId="3689" priority="2132" operator="containsText" text="▼">
      <formula>NOT(ISERROR(SEARCH("▼",AB91)))</formula>
    </cfRule>
    <cfRule type="containsText" dxfId="3688" priority="2133" operator="containsText" text="▲">
      <formula>NOT(ISERROR(SEARCH("▲",AB91)))</formula>
    </cfRule>
    <cfRule type="containsText" dxfId="3687" priority="2134" operator="containsText" text="▼">
      <formula>NOT(ISERROR(SEARCH("▼",AB91)))</formula>
    </cfRule>
    <cfRule type="containsText" dxfId="3686" priority="2135" operator="containsText" text="▲">
      <formula>NOT(ISERROR(SEARCH("▲",AB91)))</formula>
    </cfRule>
    <cfRule type="containsText" dxfId="3685" priority="2136" operator="containsText" text="▼">
      <formula>NOT(ISERROR(SEARCH("▼",AB91)))</formula>
    </cfRule>
    <cfRule type="containsText" dxfId="3684" priority="2137" operator="containsText" text="△">
      <formula>NOT(ISERROR(SEARCH("△",AB91)))</formula>
    </cfRule>
    <cfRule type="containsText" dxfId="3683" priority="2138" operator="containsText" text="▽">
      <formula>NOT(ISERROR(SEARCH("▽",AB91)))</formula>
    </cfRule>
    <cfRule type="containsText" dxfId="3682" priority="2139" operator="containsText" text="▲">
      <formula>NOT(ISERROR(SEARCH("▲",AB91)))</formula>
    </cfRule>
    <cfRule type="containsText" dxfId="3681" priority="2140" operator="containsText" text="▼">
      <formula>NOT(ISERROR(SEARCH("▼",AB91)))</formula>
    </cfRule>
    <cfRule type="containsText" dxfId="3680" priority="2141" operator="containsText" text="▲">
      <formula>NOT(ISERROR(SEARCH("▲",AB91)))</formula>
    </cfRule>
    <cfRule type="containsText" dxfId="3679" priority="2142" operator="containsText" text="▼">
      <formula>NOT(ISERROR(SEARCH("▼",AB91)))</formula>
    </cfRule>
    <cfRule type="containsText" dxfId="3678" priority="2143" operator="containsText" text="▲">
      <formula>NOT(ISERROR(SEARCH("▲",AB91)))</formula>
    </cfRule>
    <cfRule type="containsText" dxfId="3677" priority="2144" operator="containsText" text="▼">
      <formula>NOT(ISERROR(SEARCH("▼",AB91)))</formula>
    </cfRule>
    <cfRule type="containsText" dxfId="3676" priority="2145" operator="containsText" text="▲">
      <formula>NOT(ISERROR(SEARCH("▲",AB91)))</formula>
    </cfRule>
    <cfRule type="containsText" dxfId="3675" priority="2146" operator="containsText" text="▼">
      <formula>NOT(ISERROR(SEARCH("▼",AB91)))</formula>
    </cfRule>
    <cfRule type="containsText" dxfId="3674" priority="2147" operator="containsText" text="▲">
      <formula>NOT(ISERROR(SEARCH("▲",AB91)))</formula>
    </cfRule>
    <cfRule type="containsText" dxfId="3673" priority="2148" operator="containsText" text="▼">
      <formula>NOT(ISERROR(SEARCH("▼",AB91)))</formula>
    </cfRule>
    <cfRule type="containsText" dxfId="3672" priority="2149" operator="containsText" text="▲">
      <formula>NOT(ISERROR(SEARCH("▲",AB91)))</formula>
    </cfRule>
    <cfRule type="containsText" dxfId="3671" priority="2150" operator="containsText" text="▼">
      <formula>NOT(ISERROR(SEARCH("▼",AB91)))</formula>
    </cfRule>
    <cfRule type="containsText" dxfId="3670" priority="2151" operator="containsText" text="▲">
      <formula>NOT(ISERROR(SEARCH("▲",AB91)))</formula>
    </cfRule>
    <cfRule type="containsText" dxfId="3669" priority="2152" operator="containsText" text="▼">
      <formula>NOT(ISERROR(SEARCH("▼",AB91)))</formula>
    </cfRule>
    <cfRule type="containsText" dxfId="3668" priority="2153" operator="containsText" text="▲">
      <formula>NOT(ISERROR(SEARCH("▲",AB91)))</formula>
    </cfRule>
    <cfRule type="containsText" dxfId="3667" priority="2154" operator="containsText" text="▼">
      <formula>NOT(ISERROR(SEARCH("▼",AB91)))</formula>
    </cfRule>
    <cfRule type="containsText" dxfId="3666" priority="2155" operator="containsText" text="▲">
      <formula>NOT(ISERROR(SEARCH("▲",AB91)))</formula>
    </cfRule>
    <cfRule type="containsText" dxfId="3665" priority="2156" operator="containsText" text="▼">
      <formula>NOT(ISERROR(SEARCH("▼",AB91)))</formula>
    </cfRule>
    <cfRule type="containsText" dxfId="3664" priority="2157" operator="containsText" text="▲">
      <formula>NOT(ISERROR(SEARCH("▲",AB91)))</formula>
    </cfRule>
    <cfRule type="containsText" dxfId="3663" priority="2158" operator="containsText" text="▼">
      <formula>NOT(ISERROR(SEARCH("▼",AB91)))</formula>
    </cfRule>
    <cfRule type="containsText" dxfId="3662" priority="2159" operator="containsText" text="▲">
      <formula>NOT(ISERROR(SEARCH("▲",AB91)))</formula>
    </cfRule>
    <cfRule type="containsText" dxfId="3661" priority="2160" operator="containsText" text="▼">
      <formula>NOT(ISERROR(SEARCH("▼",AB91)))</formula>
    </cfRule>
    <cfRule type="containsText" dxfId="3660" priority="2161" operator="containsText" text="▲">
      <formula>NOT(ISERROR(SEARCH("▲",AB91)))</formula>
    </cfRule>
    <cfRule type="containsText" dxfId="3659" priority="2162" operator="containsText" text="▼">
      <formula>NOT(ISERROR(SEARCH("▼",AB91)))</formula>
    </cfRule>
    <cfRule type="containsText" dxfId="3658" priority="2163" operator="containsText" text="▲">
      <formula>NOT(ISERROR(SEARCH("▲",AB91)))</formula>
    </cfRule>
    <cfRule type="containsText" dxfId="3657" priority="2164" operator="containsText" text="▼">
      <formula>NOT(ISERROR(SEARCH("▼",AB91)))</formula>
    </cfRule>
    <cfRule type="containsText" dxfId="3656" priority="2165" operator="containsText" text="▲">
      <formula>NOT(ISERROR(SEARCH("▲",AB91)))</formula>
    </cfRule>
    <cfRule type="containsText" dxfId="3655" priority="2166" operator="containsText" text="▼">
      <formula>NOT(ISERROR(SEARCH("▼",AB91)))</formula>
    </cfRule>
    <cfRule type="containsText" dxfId="3654" priority="2167" operator="containsText" text="▲">
      <formula>NOT(ISERROR(SEARCH("▲",AB91)))</formula>
    </cfRule>
    <cfRule type="containsText" dxfId="3653" priority="2168" operator="containsText" text="▼">
      <formula>NOT(ISERROR(SEARCH("▼",AB91)))</formula>
    </cfRule>
    <cfRule type="containsText" dxfId="3652" priority="2169" operator="containsText" text="▲">
      <formula>NOT(ISERROR(SEARCH("▲",AB91)))</formula>
    </cfRule>
    <cfRule type="containsText" dxfId="3651" priority="2170" operator="containsText" text="▼">
      <formula>NOT(ISERROR(SEARCH("▼",AB91)))</formula>
    </cfRule>
    <cfRule type="containsText" dxfId="3650" priority="2171" operator="containsText" text="▲">
      <formula>NOT(ISERROR(SEARCH("▲",AB91)))</formula>
    </cfRule>
    <cfRule type="containsText" dxfId="3649" priority="2172" operator="containsText" text="▼">
      <formula>NOT(ISERROR(SEARCH("▼",AB91)))</formula>
    </cfRule>
    <cfRule type="containsText" dxfId="3648" priority="2173" operator="containsText" text="▲">
      <formula>NOT(ISERROR(SEARCH("▲",AB91)))</formula>
    </cfRule>
    <cfRule type="containsText" dxfId="3647" priority="2174" operator="containsText" text="▼">
      <formula>NOT(ISERROR(SEARCH("▼",AB91)))</formula>
    </cfRule>
    <cfRule type="containsText" dxfId="3646" priority="2175" operator="containsText" text="▲">
      <formula>NOT(ISERROR(SEARCH("▲",AB91)))</formula>
    </cfRule>
    <cfRule type="containsText" dxfId="3645" priority="2176" operator="containsText" text="▼">
      <formula>NOT(ISERROR(SEARCH("▼",AB91)))</formula>
    </cfRule>
    <cfRule type="containsText" dxfId="3644" priority="2177" operator="containsText" text="▲">
      <formula>NOT(ISERROR(SEARCH("▲",AB91)))</formula>
    </cfRule>
    <cfRule type="containsText" dxfId="3643" priority="2178" operator="containsText" text="▼">
      <formula>NOT(ISERROR(SEARCH("▼",AB91)))</formula>
    </cfRule>
    <cfRule type="containsText" dxfId="3642" priority="2179" operator="containsText" text="▲">
      <formula>NOT(ISERROR(SEARCH("▲",AB91)))</formula>
    </cfRule>
    <cfRule type="containsText" dxfId="3641" priority="2180" operator="containsText" text="▼">
      <formula>NOT(ISERROR(SEARCH("▼",AB91)))</formula>
    </cfRule>
    <cfRule type="containsText" dxfId="3640" priority="2181" operator="containsText" text="▲">
      <formula>NOT(ISERROR(SEARCH("▲",AB91)))</formula>
    </cfRule>
    <cfRule type="containsText" dxfId="3639" priority="2182" operator="containsText" text="▼">
      <formula>NOT(ISERROR(SEARCH("▼",AB91)))</formula>
    </cfRule>
    <cfRule type="containsText" dxfId="3638" priority="2183" operator="containsText" text="▲">
      <formula>NOT(ISERROR(SEARCH("▲",AB91)))</formula>
    </cfRule>
    <cfRule type="containsText" dxfId="3637" priority="2184" operator="containsText" text="▼">
      <formula>NOT(ISERROR(SEARCH("▼",AB91)))</formula>
    </cfRule>
    <cfRule type="containsText" dxfId="3636" priority="2185" operator="containsText" text="▲">
      <formula>NOT(ISERROR(SEARCH("▲",AB91)))</formula>
    </cfRule>
    <cfRule type="containsText" dxfId="3635" priority="2186" operator="containsText" text="▼">
      <formula>NOT(ISERROR(SEARCH("▼",AB91)))</formula>
    </cfRule>
    <cfRule type="containsText" dxfId="3634" priority="2187" operator="containsText" text="△">
      <formula>NOT(ISERROR(SEARCH("△",AB91)))</formula>
    </cfRule>
    <cfRule type="containsText" dxfId="3633" priority="2188" operator="containsText" text="▽">
      <formula>NOT(ISERROR(SEARCH("▽",AB91)))</formula>
    </cfRule>
    <cfRule type="containsText" dxfId="3632" priority="2189" operator="containsText" text="▲">
      <formula>NOT(ISERROR(SEARCH("▲",AB91)))</formula>
    </cfRule>
    <cfRule type="containsText" dxfId="3631" priority="2190" operator="containsText" text="▼">
      <formula>NOT(ISERROR(SEARCH("▼",AB91)))</formula>
    </cfRule>
    <cfRule type="containsText" dxfId="3630" priority="2191" operator="containsText" text="▲">
      <formula>NOT(ISERROR(SEARCH("▲",AB91)))</formula>
    </cfRule>
    <cfRule type="containsText" dxfId="3629" priority="2192" operator="containsText" text="▼">
      <formula>NOT(ISERROR(SEARCH("▼",AB91)))</formula>
    </cfRule>
    <cfRule type="containsText" dxfId="3628" priority="2193" operator="containsText" text="▲">
      <formula>NOT(ISERROR(SEARCH("▲",AB91)))</formula>
    </cfRule>
    <cfRule type="containsText" dxfId="3627" priority="2194" operator="containsText" text="▼">
      <formula>NOT(ISERROR(SEARCH("▼",AB91)))</formula>
    </cfRule>
    <cfRule type="containsText" dxfId="3626" priority="2195" operator="containsText" text="▲">
      <formula>NOT(ISERROR(SEARCH("▲",AB91)))</formula>
    </cfRule>
    <cfRule type="containsText" dxfId="3625" priority="2196" operator="containsText" text="▼">
      <formula>NOT(ISERROR(SEARCH("▼",AB91)))</formula>
    </cfRule>
    <cfRule type="containsText" dxfId="3624" priority="2197" operator="containsText" text="▲">
      <formula>NOT(ISERROR(SEARCH("▲",AB91)))</formula>
    </cfRule>
    <cfRule type="containsText" dxfId="3623" priority="2198" operator="containsText" text="▼">
      <formula>NOT(ISERROR(SEARCH("▼",AB91)))</formula>
    </cfRule>
    <cfRule type="containsText" dxfId="3622" priority="2199" operator="containsText" text="▲">
      <formula>NOT(ISERROR(SEARCH("▲",AB91)))</formula>
    </cfRule>
    <cfRule type="containsText" dxfId="3621" priority="2200" operator="containsText" text="▼">
      <formula>NOT(ISERROR(SEARCH("▼",AB91)))</formula>
    </cfRule>
    <cfRule type="containsText" dxfId="3620" priority="2201" operator="containsText" text="▲">
      <formula>NOT(ISERROR(SEARCH("▲",AB91)))</formula>
    </cfRule>
    <cfRule type="containsText" dxfId="3619" priority="2202" operator="containsText" text="▼">
      <formula>NOT(ISERROR(SEARCH("▼",AB91)))</formula>
    </cfRule>
    <cfRule type="containsText" dxfId="3618" priority="2203" operator="containsText" text="▲">
      <formula>NOT(ISERROR(SEARCH("▲",AB91)))</formula>
    </cfRule>
    <cfRule type="containsText" dxfId="3617" priority="2204" operator="containsText" text="▼">
      <formula>NOT(ISERROR(SEARCH("▼",AB91)))</formula>
    </cfRule>
    <cfRule type="containsText" dxfId="3616" priority="2205" operator="containsText" text="▲">
      <formula>NOT(ISERROR(SEARCH("▲",AB91)))</formula>
    </cfRule>
    <cfRule type="containsText" dxfId="3615" priority="2206" operator="containsText" text="▼">
      <formula>NOT(ISERROR(SEARCH("▼",AB91)))</formula>
    </cfRule>
    <cfRule type="containsText" dxfId="3614" priority="2207" operator="containsText" text="▲">
      <formula>NOT(ISERROR(SEARCH("▲",AB91)))</formula>
    </cfRule>
    <cfRule type="containsText" dxfId="3613" priority="2208" operator="containsText" text="▼">
      <formula>NOT(ISERROR(SEARCH("▼",AB91)))</formula>
    </cfRule>
    <cfRule type="containsText" dxfId="3612" priority="2209" operator="containsText" text="▲">
      <formula>NOT(ISERROR(SEARCH("▲",AB91)))</formula>
    </cfRule>
    <cfRule type="containsText" dxfId="3611" priority="2210" operator="containsText" text="▼">
      <formula>NOT(ISERROR(SEARCH("▼",AB91)))</formula>
    </cfRule>
    <cfRule type="containsText" dxfId="3610" priority="2211" operator="containsText" text="▲">
      <formula>NOT(ISERROR(SEARCH("▲",AB91)))</formula>
    </cfRule>
    <cfRule type="containsText" dxfId="3609" priority="2212" operator="containsText" text="▼">
      <formula>NOT(ISERROR(SEARCH("▼",AB91)))</formula>
    </cfRule>
    <cfRule type="containsText" dxfId="3608" priority="2213" operator="containsText" text="▲">
      <formula>NOT(ISERROR(SEARCH("▲",AB91)))</formula>
    </cfRule>
    <cfRule type="containsText" dxfId="3607" priority="2214" operator="containsText" text="▼">
      <formula>NOT(ISERROR(SEARCH("▼",AB91)))</formula>
    </cfRule>
    <cfRule type="containsText" dxfId="3606" priority="2215" operator="containsText" text="▲">
      <formula>NOT(ISERROR(SEARCH("▲",AB91)))</formula>
    </cfRule>
    <cfRule type="containsText" dxfId="3605" priority="2216" operator="containsText" text="▼">
      <formula>NOT(ISERROR(SEARCH("▼",AB91)))</formula>
    </cfRule>
    <cfRule type="containsText" dxfId="3604" priority="2217" operator="containsText" text="▲">
      <formula>NOT(ISERROR(SEARCH("▲",AB91)))</formula>
    </cfRule>
    <cfRule type="containsText" dxfId="3603" priority="2218" operator="containsText" text="▼">
      <formula>NOT(ISERROR(SEARCH("▼",AB91)))</formula>
    </cfRule>
    <cfRule type="containsText" dxfId="3602" priority="2219" operator="containsText" text="▲">
      <formula>NOT(ISERROR(SEARCH("▲",AB91)))</formula>
    </cfRule>
    <cfRule type="containsText" dxfId="3601" priority="2220" operator="containsText" text="▼">
      <formula>NOT(ISERROR(SEARCH("▼",AB91)))</formula>
    </cfRule>
    <cfRule type="containsText" dxfId="3600" priority="2221" operator="containsText" text="▲">
      <formula>NOT(ISERROR(SEARCH("▲",AB91)))</formula>
    </cfRule>
    <cfRule type="containsText" dxfId="3599" priority="2222" operator="containsText" text="▼">
      <formula>NOT(ISERROR(SEARCH("▼",AB91)))</formula>
    </cfRule>
    <cfRule type="containsText" dxfId="3598" priority="2223" operator="containsText" text="▲">
      <formula>NOT(ISERROR(SEARCH("▲",AB91)))</formula>
    </cfRule>
    <cfRule type="containsText" dxfId="3597" priority="2224" operator="containsText" text="▼">
      <formula>NOT(ISERROR(SEARCH("▼",AB91)))</formula>
    </cfRule>
    <cfRule type="containsText" dxfId="3596" priority="2225" operator="containsText" text="▲">
      <formula>NOT(ISERROR(SEARCH("▲",AB91)))</formula>
    </cfRule>
    <cfRule type="containsText" dxfId="3595" priority="2226" operator="containsText" text="▼">
      <formula>NOT(ISERROR(SEARCH("▼",AB91)))</formula>
    </cfRule>
    <cfRule type="containsText" dxfId="3594" priority="2227" operator="containsText" text="▲">
      <formula>NOT(ISERROR(SEARCH("▲",AB91)))</formula>
    </cfRule>
    <cfRule type="containsText" dxfId="3593" priority="2228" operator="containsText" text="▼">
      <formula>NOT(ISERROR(SEARCH("▼",AB91)))</formula>
    </cfRule>
    <cfRule type="containsText" dxfId="3592" priority="2229" operator="containsText" text="▲">
      <formula>NOT(ISERROR(SEARCH("▲",AB91)))</formula>
    </cfRule>
    <cfRule type="containsText" dxfId="3591" priority="2230" operator="containsText" text="▼">
      <formula>NOT(ISERROR(SEARCH("▼",AB91)))</formula>
    </cfRule>
    <cfRule type="containsText" dxfId="3590" priority="2231" operator="containsText" text="▲">
      <formula>NOT(ISERROR(SEARCH("▲",AB91)))</formula>
    </cfRule>
    <cfRule type="containsText" dxfId="3589" priority="2232" operator="containsText" text="▼">
      <formula>NOT(ISERROR(SEARCH("▼",AB91)))</formula>
    </cfRule>
    <cfRule type="containsText" dxfId="3588" priority="2233" operator="containsText" text="▲">
      <formula>NOT(ISERROR(SEARCH("▲",AB91)))</formula>
    </cfRule>
    <cfRule type="containsText" dxfId="3587" priority="2234" operator="containsText" text="▼">
      <formula>NOT(ISERROR(SEARCH("▼",AB91)))</formula>
    </cfRule>
    <cfRule type="containsText" dxfId="3586" priority="2235" operator="containsText" text="▲">
      <formula>NOT(ISERROR(SEARCH("▲",AB91)))</formula>
    </cfRule>
    <cfRule type="containsText" dxfId="3585" priority="2236" operator="containsText" text="▼">
      <formula>NOT(ISERROR(SEARCH("▼",AB91)))</formula>
    </cfRule>
    <cfRule type="containsText" dxfId="3584" priority="2237" operator="containsText" text="▲">
      <formula>NOT(ISERROR(SEARCH("▲",AB91)))</formula>
    </cfRule>
    <cfRule type="containsText" dxfId="3583" priority="2238" operator="containsText" text="▼">
      <formula>NOT(ISERROR(SEARCH("▼",AB91)))</formula>
    </cfRule>
    <cfRule type="containsText" dxfId="3582" priority="2239" operator="containsText" text="△">
      <formula>NOT(ISERROR(SEARCH("△",AB91)))</formula>
    </cfRule>
    <cfRule type="containsText" dxfId="3581" priority="2240" operator="containsText" text="▽">
      <formula>NOT(ISERROR(SEARCH("▽",AB91)))</formula>
    </cfRule>
    <cfRule type="containsText" dxfId="3580" priority="2241" operator="containsText" text="▲">
      <formula>NOT(ISERROR(SEARCH("▲",AB91)))</formula>
    </cfRule>
    <cfRule type="containsText" dxfId="3579" priority="2242" operator="containsText" text="▼">
      <formula>NOT(ISERROR(SEARCH("▼",AB91)))</formula>
    </cfRule>
    <cfRule type="containsText" dxfId="3578" priority="2243" operator="containsText" text="▲">
      <formula>NOT(ISERROR(SEARCH("▲",AB91)))</formula>
    </cfRule>
    <cfRule type="containsText" dxfId="3577" priority="2244" operator="containsText" text="▼">
      <formula>NOT(ISERROR(SEARCH("▼",AB91)))</formula>
    </cfRule>
    <cfRule type="containsText" dxfId="3576" priority="2245" operator="containsText" text="▲">
      <formula>NOT(ISERROR(SEARCH("▲",AB91)))</formula>
    </cfRule>
    <cfRule type="containsText" dxfId="3575" priority="2246" operator="containsText" text="▼">
      <formula>NOT(ISERROR(SEARCH("▼",AB91)))</formula>
    </cfRule>
    <cfRule type="containsText" dxfId="3574" priority="2247" operator="containsText" text="▲">
      <formula>NOT(ISERROR(SEARCH("▲",AB91)))</formula>
    </cfRule>
    <cfRule type="containsText" dxfId="3573" priority="2248" operator="containsText" text="▼">
      <formula>NOT(ISERROR(SEARCH("▼",AB91)))</formula>
    </cfRule>
    <cfRule type="containsText" dxfId="3572" priority="2249" operator="containsText" text="▲">
      <formula>NOT(ISERROR(SEARCH("▲",AB91)))</formula>
    </cfRule>
    <cfRule type="containsText" dxfId="3571" priority="2250" operator="containsText" text="▼">
      <formula>NOT(ISERROR(SEARCH("▼",AB91)))</formula>
    </cfRule>
    <cfRule type="containsText" dxfId="3570" priority="2251" operator="containsText" text="▲">
      <formula>NOT(ISERROR(SEARCH("▲",AB91)))</formula>
    </cfRule>
    <cfRule type="containsText" dxfId="3569" priority="2252" operator="containsText" text="▼">
      <formula>NOT(ISERROR(SEARCH("▼",AB91)))</formula>
    </cfRule>
    <cfRule type="containsText" dxfId="3568" priority="2254" operator="containsText" text="▼">
      <formula>NOT(ISERROR(SEARCH("▼",AB91)))</formula>
    </cfRule>
    <cfRule type="containsText" dxfId="3567" priority="2255" operator="containsText" text="▲">
      <formula>NOT(ISERROR(SEARCH("▲",AB91)))</formula>
    </cfRule>
    <cfRule type="containsText" dxfId="3566" priority="2256" operator="containsText" text="▼">
      <formula>NOT(ISERROR(SEARCH("▼",AB91)))</formula>
    </cfRule>
    <cfRule type="containsText" dxfId="3565" priority="2257" operator="containsText" text="▲">
      <formula>NOT(ISERROR(SEARCH("▲",AB91)))</formula>
    </cfRule>
    <cfRule type="containsText" dxfId="3564" priority="2258" operator="containsText" text="▼">
      <formula>NOT(ISERROR(SEARCH("▼",AB91)))</formula>
    </cfRule>
    <cfRule type="containsText" dxfId="3563" priority="2259" operator="containsText" text="▲">
      <formula>NOT(ISERROR(SEARCH("▲",AB91)))</formula>
    </cfRule>
    <cfRule type="containsText" dxfId="3562" priority="2260" operator="containsText" text="▼">
      <formula>NOT(ISERROR(SEARCH("▼",AB91)))</formula>
    </cfRule>
    <cfRule type="containsText" dxfId="3561" priority="2261" operator="containsText" text="▲">
      <formula>NOT(ISERROR(SEARCH("▲",AB91)))</formula>
    </cfRule>
    <cfRule type="containsText" dxfId="3560" priority="2263" operator="containsText" text="▲">
      <formula>NOT(ISERROR(SEARCH("▲",AB91)))</formula>
    </cfRule>
    <cfRule type="containsText" dxfId="3559" priority="2264" operator="containsText" text="▼">
      <formula>NOT(ISERROR(SEARCH("▼",AB91)))</formula>
    </cfRule>
    <cfRule type="containsText" dxfId="3558" priority="2265" operator="containsText" text="▲">
      <formula>NOT(ISERROR(SEARCH("▲",AB91)))</formula>
    </cfRule>
    <cfRule type="containsText" dxfId="3557" priority="2266" operator="containsText" text="▼">
      <formula>NOT(ISERROR(SEARCH("▼",AB91)))</formula>
    </cfRule>
    <cfRule type="containsText" dxfId="3556" priority="2267" operator="containsText" text="▲">
      <formula>NOT(ISERROR(SEARCH("▲",AB91)))</formula>
    </cfRule>
    <cfRule type="containsText" dxfId="3555" priority="2268" operator="containsText" text="▼">
      <formula>NOT(ISERROR(SEARCH("▼",AB91)))</formula>
    </cfRule>
    <cfRule type="containsText" dxfId="3554" priority="2269" operator="containsText" text="▲">
      <formula>NOT(ISERROR(SEARCH("▲",AB91)))</formula>
    </cfRule>
    <cfRule type="containsText" dxfId="3553" priority="2270" operator="containsText" text="▼">
      <formula>NOT(ISERROR(SEARCH("▼",AB91)))</formula>
    </cfRule>
    <cfRule type="containsText" dxfId="3552" priority="2271" operator="containsText" text="▲">
      <formula>NOT(ISERROR(SEARCH("▲",AB91)))</formula>
    </cfRule>
    <cfRule type="containsText" dxfId="3551" priority="2272" operator="containsText" text="▼">
      <formula>NOT(ISERROR(SEARCH("▼",AB91)))</formula>
    </cfRule>
    <cfRule type="containsText" dxfId="3550" priority="2273" operator="containsText" text="▲">
      <formula>NOT(ISERROR(SEARCH("▲",AB91)))</formula>
    </cfRule>
    <cfRule type="containsText" dxfId="3549" priority="2274" operator="containsText" text="▼">
      <formula>NOT(ISERROR(SEARCH("▼",AB91)))</formula>
    </cfRule>
    <cfRule type="containsText" dxfId="3548" priority="2275" operator="containsText" text="▲">
      <formula>NOT(ISERROR(SEARCH("▲",AB91)))</formula>
    </cfRule>
    <cfRule type="containsText" dxfId="3547" priority="2276" operator="containsText" text="▼">
      <formula>NOT(ISERROR(SEARCH("▼",AB91)))</formula>
    </cfRule>
    <cfRule type="containsText" dxfId="3546" priority="2277" operator="containsText" text="▲">
      <formula>NOT(ISERROR(SEARCH("▲",AB91)))</formula>
    </cfRule>
    <cfRule type="containsText" dxfId="3545" priority="2278" operator="containsText" text="▼">
      <formula>NOT(ISERROR(SEARCH("▼",AB91)))</formula>
    </cfRule>
    <cfRule type="containsText" dxfId="3544" priority="2279" operator="containsText" text="▲">
      <formula>NOT(ISERROR(SEARCH("▲",AB91)))</formula>
    </cfRule>
    <cfRule type="containsText" dxfId="3543" priority="2280" operator="containsText" text="▼">
      <formula>NOT(ISERROR(SEARCH("▼",AB91)))</formula>
    </cfRule>
    <cfRule type="containsText" dxfId="3542" priority="2281" operator="containsText" text="▲">
      <formula>NOT(ISERROR(SEARCH("▲",AB91)))</formula>
    </cfRule>
    <cfRule type="containsText" dxfId="3541" priority="2282" operator="containsText" text="▼">
      <formula>NOT(ISERROR(SEARCH("▼",AB91)))</formula>
    </cfRule>
    <cfRule type="containsText" dxfId="3540" priority="2283" operator="containsText" text="▲">
      <formula>NOT(ISERROR(SEARCH("▲",AB91)))</formula>
    </cfRule>
    <cfRule type="containsText" dxfId="3539" priority="2284" operator="containsText" text="▼">
      <formula>NOT(ISERROR(SEARCH("▼",AB91)))</formula>
    </cfRule>
    <cfRule type="containsText" dxfId="3538" priority="2285" operator="containsText" text="▲">
      <formula>NOT(ISERROR(SEARCH("▲",AB91)))</formula>
    </cfRule>
    <cfRule type="containsText" dxfId="3537" priority="2286" operator="containsText" text="▼">
      <formula>NOT(ISERROR(SEARCH("▼",AB91)))</formula>
    </cfRule>
    <cfRule type="containsText" dxfId="3536" priority="2287" operator="containsText" text="▲">
      <formula>NOT(ISERROR(SEARCH("▲",AB91)))</formula>
    </cfRule>
    <cfRule type="containsText" dxfId="3535" priority="2288" operator="containsText" text="▼">
      <formula>NOT(ISERROR(SEARCH("▼",AB91)))</formula>
    </cfRule>
    <cfRule type="containsText" dxfId="3534" priority="2289" operator="containsText" text="▲">
      <formula>NOT(ISERROR(SEARCH("▲",AB91)))</formula>
    </cfRule>
    <cfRule type="containsText" dxfId="3533" priority="2290" operator="containsText" text="▼">
      <formula>NOT(ISERROR(SEARCH("▼",AB91)))</formula>
    </cfRule>
    <cfRule type="containsText" dxfId="3532" priority="2291" operator="containsText" text="▲">
      <formula>NOT(ISERROR(SEARCH("▲",AB91)))</formula>
    </cfRule>
    <cfRule type="containsText" dxfId="3531" priority="2292" operator="containsText" text="▼">
      <formula>NOT(ISERROR(SEARCH("▼",AB91)))</formula>
    </cfRule>
    <cfRule type="containsText" dxfId="3530" priority="2293" operator="containsText" text="▲">
      <formula>NOT(ISERROR(SEARCH("▲",AB91)))</formula>
    </cfRule>
    <cfRule type="containsText" dxfId="3529" priority="2294" operator="containsText" text="▼">
      <formula>NOT(ISERROR(SEARCH("▼",AB91)))</formula>
    </cfRule>
    <cfRule type="containsText" dxfId="3528" priority="2295" operator="containsText" text="▲">
      <formula>NOT(ISERROR(SEARCH("▲",AB91)))</formula>
    </cfRule>
    <cfRule type="containsText" dxfId="3527" priority="2296" operator="containsText" text="▼">
      <formula>NOT(ISERROR(SEARCH("▼",AB91)))</formula>
    </cfRule>
    <cfRule type="containsText" dxfId="3526" priority="2297" operator="containsText" text="▲">
      <formula>NOT(ISERROR(SEARCH("▲",AB91)))</formula>
    </cfRule>
    <cfRule type="containsText" dxfId="3525" priority="2298" operator="containsText" text="▼">
      <formula>NOT(ISERROR(SEARCH("▼",AB91)))</formula>
    </cfRule>
    <cfRule type="containsText" dxfId="3524" priority="2299" operator="containsText" text="▲">
      <formula>NOT(ISERROR(SEARCH("▲",AB91)))</formula>
    </cfRule>
    <cfRule type="containsText" dxfId="3523" priority="2300" operator="containsText" text="▼">
      <formula>NOT(ISERROR(SEARCH("▼",AB91)))</formula>
    </cfRule>
    <cfRule type="containsText" dxfId="3522" priority="2303" operator="containsText" text="△">
      <formula>NOT(ISERROR(SEARCH("△",AB91)))</formula>
    </cfRule>
    <cfRule type="containsText" dxfId="3521" priority="2304" operator="containsText" text="▽">
      <formula>NOT(ISERROR(SEARCH("▽",AB91)))</formula>
    </cfRule>
    <cfRule type="containsText" dxfId="3520" priority="2053" operator="containsText" text="▲">
      <formula>NOT(ISERROR(SEARCH("▲",AB91)))</formula>
    </cfRule>
    <cfRule type="containsText" dxfId="3519" priority="2253" operator="containsText" text="▲">
      <formula>NOT(ISERROR(SEARCH("▲",AB91)))</formula>
    </cfRule>
    <cfRule type="containsText" dxfId="3518" priority="2262" operator="containsText" text="▼">
      <formula>NOT(ISERROR(SEARCH("▼",AB91)))</formula>
    </cfRule>
    <cfRule type="containsText" dxfId="3517" priority="1946" operator="containsText" text="▼">
      <formula>NOT(ISERROR(SEARCH("▼",AB91)))</formula>
    </cfRule>
    <cfRule type="containsText" dxfId="3516" priority="1947" operator="containsText" text="▲">
      <formula>NOT(ISERROR(SEARCH("▲",AB91)))</formula>
    </cfRule>
    <cfRule type="containsText" dxfId="3515" priority="1948" operator="containsText" text="▼">
      <formula>NOT(ISERROR(SEARCH("▼",AB91)))</formula>
    </cfRule>
    <cfRule type="containsText" dxfId="3514" priority="1949" operator="containsText" text="▲">
      <formula>NOT(ISERROR(SEARCH("▲",AB91)))</formula>
    </cfRule>
    <cfRule type="containsText" dxfId="3513" priority="1950" operator="containsText" text="▼">
      <formula>NOT(ISERROR(SEARCH("▼",AB91)))</formula>
    </cfRule>
    <cfRule type="containsText" dxfId="3512" priority="1951" operator="containsText" text="▲">
      <formula>NOT(ISERROR(SEARCH("▲",AB91)))</formula>
    </cfRule>
    <cfRule type="containsText" dxfId="3511" priority="1952" operator="containsText" text="▼">
      <formula>NOT(ISERROR(SEARCH("▼",AB91)))</formula>
    </cfRule>
    <cfRule type="containsText" dxfId="3510" priority="1953" operator="containsText" text="▲">
      <formula>NOT(ISERROR(SEARCH("▲",AB91)))</formula>
    </cfRule>
    <cfRule type="containsText" dxfId="3509" priority="1954" operator="containsText" text="▼">
      <formula>NOT(ISERROR(SEARCH("▼",AB91)))</formula>
    </cfRule>
    <cfRule type="containsText" dxfId="3508" priority="1955" operator="containsText" text="▲">
      <formula>NOT(ISERROR(SEARCH("▲",AB91)))</formula>
    </cfRule>
    <cfRule type="containsText" dxfId="3507" priority="1956" operator="containsText" text="▼">
      <formula>NOT(ISERROR(SEARCH("▼",AB91)))</formula>
    </cfRule>
    <cfRule type="containsText" dxfId="3506" priority="1957" operator="containsText" text="▲">
      <formula>NOT(ISERROR(SEARCH("▲",AB91)))</formula>
    </cfRule>
    <cfRule type="containsText" dxfId="3505" priority="1958" operator="containsText" text="▼">
      <formula>NOT(ISERROR(SEARCH("▼",AB91)))</formula>
    </cfRule>
    <cfRule type="containsText" dxfId="3504" priority="1959" operator="containsText" text="▲">
      <formula>NOT(ISERROR(SEARCH("▲",AB91)))</formula>
    </cfRule>
    <cfRule type="containsText" dxfId="3503" priority="1960" operator="containsText" text="▼">
      <formula>NOT(ISERROR(SEARCH("▼",AB91)))</formula>
    </cfRule>
    <cfRule type="containsText" dxfId="3502" priority="1961" operator="containsText" text="▲">
      <formula>NOT(ISERROR(SEARCH("▲",AB91)))</formula>
    </cfRule>
    <cfRule type="containsText" dxfId="3501" priority="1962" operator="containsText" text="▼">
      <formula>NOT(ISERROR(SEARCH("▼",AB91)))</formula>
    </cfRule>
    <cfRule type="containsText" dxfId="3500" priority="1963" operator="containsText" text="▲">
      <formula>NOT(ISERROR(SEARCH("▲",AB91)))</formula>
    </cfRule>
    <cfRule type="containsText" dxfId="3499" priority="1964" operator="containsText" text="▼">
      <formula>NOT(ISERROR(SEARCH("▼",AB91)))</formula>
    </cfRule>
    <cfRule type="containsText" dxfId="3498" priority="1965" operator="containsText" text="▲">
      <formula>NOT(ISERROR(SEARCH("▲",AB91)))</formula>
    </cfRule>
    <cfRule type="containsText" dxfId="3497" priority="1966" operator="containsText" text="▼">
      <formula>NOT(ISERROR(SEARCH("▼",AB91)))</formula>
    </cfRule>
    <cfRule type="containsText" dxfId="3496" priority="1967" operator="containsText" text="▲">
      <formula>NOT(ISERROR(SEARCH("▲",AB91)))</formula>
    </cfRule>
    <cfRule type="containsText" dxfId="3495" priority="1968" operator="containsText" text="▼">
      <formula>NOT(ISERROR(SEARCH("▼",AB91)))</formula>
    </cfRule>
    <cfRule type="containsText" dxfId="3494" priority="1969" operator="containsText" text="▲">
      <formula>NOT(ISERROR(SEARCH("▲",AB91)))</formula>
    </cfRule>
    <cfRule type="containsText" dxfId="3493" priority="1970" operator="containsText" text="▼">
      <formula>NOT(ISERROR(SEARCH("▼",AB91)))</formula>
    </cfRule>
    <cfRule type="containsText" dxfId="3492" priority="1971" operator="containsText" text="▲">
      <formula>NOT(ISERROR(SEARCH("▲",AB91)))</formula>
    </cfRule>
    <cfRule type="containsText" dxfId="3491" priority="1972" operator="containsText" text="▼">
      <formula>NOT(ISERROR(SEARCH("▼",AB91)))</formula>
    </cfRule>
    <cfRule type="containsText" dxfId="3490" priority="1973" operator="containsText" text="△">
      <formula>NOT(ISERROR(SEARCH("△",AB91)))</formula>
    </cfRule>
    <cfRule type="containsText" dxfId="3489" priority="1974" operator="containsText" text="▽">
      <formula>NOT(ISERROR(SEARCH("▽",AB91)))</formula>
    </cfRule>
    <cfRule type="containsText" dxfId="3488" priority="1975" operator="containsText" text="▲">
      <formula>NOT(ISERROR(SEARCH("▲",AB91)))</formula>
    </cfRule>
    <cfRule type="containsText" dxfId="3487" priority="1976" operator="containsText" text="▼">
      <formula>NOT(ISERROR(SEARCH("▼",AB91)))</formula>
    </cfRule>
    <cfRule type="containsText" dxfId="3486" priority="1977" operator="containsText" text="▲">
      <formula>NOT(ISERROR(SEARCH("▲",AB91)))</formula>
    </cfRule>
    <cfRule type="containsText" dxfId="3485" priority="1978" operator="containsText" text="▼">
      <formula>NOT(ISERROR(SEARCH("▼",AB91)))</formula>
    </cfRule>
    <cfRule type="containsText" dxfId="3484" priority="1979" operator="containsText" text="▲">
      <formula>NOT(ISERROR(SEARCH("▲",AB91)))</formula>
    </cfRule>
    <cfRule type="containsText" dxfId="3483" priority="1980" operator="containsText" text="▼">
      <formula>NOT(ISERROR(SEARCH("▼",AB91)))</formula>
    </cfRule>
    <cfRule type="containsText" dxfId="3482" priority="1981" operator="containsText" text="▲">
      <formula>NOT(ISERROR(SEARCH("▲",AB91)))</formula>
    </cfRule>
    <cfRule type="containsText" dxfId="3481" priority="1982" operator="containsText" text="▼">
      <formula>NOT(ISERROR(SEARCH("▼",AB91)))</formula>
    </cfRule>
    <cfRule type="containsText" dxfId="3480" priority="1983" operator="containsText" text="▲">
      <formula>NOT(ISERROR(SEARCH("▲",AB91)))</formula>
    </cfRule>
    <cfRule type="containsText" dxfId="3479" priority="1984" operator="containsText" text="▼">
      <formula>NOT(ISERROR(SEARCH("▼",AB91)))</formula>
    </cfRule>
    <cfRule type="containsText" dxfId="3478" priority="2102" operator="containsText" text="▼">
      <formula>NOT(ISERROR(SEARCH("▼",AB91)))</formula>
    </cfRule>
    <cfRule type="containsText" dxfId="3477" priority="1985" operator="containsText" text="▲">
      <formula>NOT(ISERROR(SEARCH("▲",AB91)))</formula>
    </cfRule>
    <cfRule type="containsText" dxfId="3476" priority="1986" operator="containsText" text="▼">
      <formula>NOT(ISERROR(SEARCH("▼",AB91)))</formula>
    </cfRule>
    <cfRule type="containsText" dxfId="3475" priority="1987" operator="containsText" text="▲">
      <formula>NOT(ISERROR(SEARCH("▲",AB91)))</formula>
    </cfRule>
    <cfRule type="containsText" dxfId="3474" priority="1988" operator="containsText" text="▼">
      <formula>NOT(ISERROR(SEARCH("▼",AB91)))</formula>
    </cfRule>
    <cfRule type="containsText" dxfId="3473" priority="1989" operator="containsText" text="▲">
      <formula>NOT(ISERROR(SEARCH("▲",AB91)))</formula>
    </cfRule>
    <cfRule type="containsText" dxfId="3472" priority="1990" operator="containsText" text="▼">
      <formula>NOT(ISERROR(SEARCH("▼",AB91)))</formula>
    </cfRule>
    <cfRule type="containsText" dxfId="3471" priority="1991" operator="containsText" text="▲">
      <formula>NOT(ISERROR(SEARCH("▲",AB91)))</formula>
    </cfRule>
    <cfRule type="containsText" dxfId="3470" priority="1992" operator="containsText" text="▼">
      <formula>NOT(ISERROR(SEARCH("▼",AB91)))</formula>
    </cfRule>
    <cfRule type="containsText" dxfId="3469" priority="1993" operator="containsText" text="▲">
      <formula>NOT(ISERROR(SEARCH("▲",AB91)))</formula>
    </cfRule>
    <cfRule type="containsText" dxfId="3468" priority="1875" operator="containsText" text="▲">
      <formula>NOT(ISERROR(SEARCH("▲",AB91)))</formula>
    </cfRule>
    <cfRule type="containsText" dxfId="3467" priority="1876" operator="containsText" text="▼">
      <formula>NOT(ISERROR(SEARCH("▼",AB91)))</formula>
    </cfRule>
    <cfRule type="containsText" dxfId="3466" priority="1877" operator="containsText" text="▲">
      <formula>NOT(ISERROR(SEARCH("▲",AB91)))</formula>
    </cfRule>
    <cfRule type="containsText" dxfId="3465" priority="1878" operator="containsText" text="▼">
      <formula>NOT(ISERROR(SEARCH("▼",AB91)))</formula>
    </cfRule>
    <cfRule type="containsText" dxfId="3464" priority="1879" operator="containsText" text="▲">
      <formula>NOT(ISERROR(SEARCH("▲",AB91)))</formula>
    </cfRule>
    <cfRule type="containsText" dxfId="3463" priority="1880" operator="containsText" text="▼">
      <formula>NOT(ISERROR(SEARCH("▼",AB91)))</formula>
    </cfRule>
    <cfRule type="containsText" dxfId="3462" priority="1881" operator="containsText" text="▲">
      <formula>NOT(ISERROR(SEARCH("▲",AB91)))</formula>
    </cfRule>
    <cfRule type="containsText" dxfId="3461" priority="1882" operator="containsText" text="▼">
      <formula>NOT(ISERROR(SEARCH("▼",AB91)))</formula>
    </cfRule>
    <cfRule type="containsText" dxfId="3460" priority="1883" operator="containsText" text="▲">
      <formula>NOT(ISERROR(SEARCH("▲",AB91)))</formula>
    </cfRule>
    <cfRule type="containsText" dxfId="3459" priority="1884" operator="containsText" text="▼">
      <formula>NOT(ISERROR(SEARCH("▼",AB91)))</formula>
    </cfRule>
    <cfRule type="containsText" dxfId="3458" priority="1885" operator="containsText" text="▲">
      <formula>NOT(ISERROR(SEARCH("▲",AB91)))</formula>
    </cfRule>
    <cfRule type="containsText" dxfId="3457" priority="1886" operator="containsText" text="▼">
      <formula>NOT(ISERROR(SEARCH("▼",AB91)))</formula>
    </cfRule>
    <cfRule type="containsText" dxfId="3456" priority="1887" operator="containsText" text="▲">
      <formula>NOT(ISERROR(SEARCH("▲",AB91)))</formula>
    </cfRule>
    <cfRule type="containsText" dxfId="3455" priority="1888" operator="containsText" text="▼">
      <formula>NOT(ISERROR(SEARCH("▼",AB91)))</formula>
    </cfRule>
    <cfRule type="containsText" dxfId="3454" priority="1889" operator="containsText" text="▲">
      <formula>NOT(ISERROR(SEARCH("▲",AB91)))</formula>
    </cfRule>
    <cfRule type="containsText" dxfId="3453" priority="1890" operator="containsText" text="▼">
      <formula>NOT(ISERROR(SEARCH("▼",AB91)))</formula>
    </cfRule>
    <cfRule type="containsText" dxfId="3452" priority="1891" operator="containsText" text="▲">
      <formula>NOT(ISERROR(SEARCH("▲",AB91)))</formula>
    </cfRule>
    <cfRule type="containsText" dxfId="3451" priority="1892" operator="containsText" text="▼">
      <formula>NOT(ISERROR(SEARCH("▼",AB91)))</formula>
    </cfRule>
    <cfRule type="containsText" dxfId="3450" priority="1893" operator="containsText" text="▲">
      <formula>NOT(ISERROR(SEARCH("▲",AB91)))</formula>
    </cfRule>
    <cfRule type="containsText" dxfId="3449" priority="1894" operator="containsText" text="▼">
      <formula>NOT(ISERROR(SEARCH("▼",AB91)))</formula>
    </cfRule>
    <cfRule type="containsText" dxfId="3448" priority="1895" operator="containsText" text="▲">
      <formula>NOT(ISERROR(SEARCH("▲",AB91)))</formula>
    </cfRule>
    <cfRule type="containsText" dxfId="3447" priority="1896" operator="containsText" text="▼">
      <formula>NOT(ISERROR(SEARCH("▼",AB91)))</formula>
    </cfRule>
    <cfRule type="containsText" dxfId="3446" priority="1897" operator="containsText" text="▲">
      <formula>NOT(ISERROR(SEARCH("▲",AB91)))</formula>
    </cfRule>
    <cfRule type="containsText" dxfId="3445" priority="1898" operator="containsText" text="▼">
      <formula>NOT(ISERROR(SEARCH("▼",AB91)))</formula>
    </cfRule>
    <cfRule type="containsText" dxfId="3444" priority="1899" operator="containsText" text="▲">
      <formula>NOT(ISERROR(SEARCH("▲",AB91)))</formula>
    </cfRule>
    <cfRule type="containsText" dxfId="3443" priority="1900" operator="containsText" text="▼">
      <formula>NOT(ISERROR(SEARCH("▼",AB91)))</formula>
    </cfRule>
    <cfRule type="containsText" dxfId="3442" priority="1901" operator="containsText" text="▲">
      <formula>NOT(ISERROR(SEARCH("▲",AB91)))</formula>
    </cfRule>
    <cfRule type="containsText" dxfId="3441" priority="1902" operator="containsText" text="▼">
      <formula>NOT(ISERROR(SEARCH("▼",AB91)))</formula>
    </cfRule>
    <cfRule type="containsText" dxfId="3440" priority="1903" operator="containsText" text="▲">
      <formula>NOT(ISERROR(SEARCH("▲",AB91)))</formula>
    </cfRule>
    <cfRule type="containsText" dxfId="3439" priority="1904" operator="containsText" text="▼">
      <formula>NOT(ISERROR(SEARCH("▼",AB91)))</formula>
    </cfRule>
    <cfRule type="containsText" dxfId="3438" priority="1905" operator="containsText" text="▲">
      <formula>NOT(ISERROR(SEARCH("▲",AB91)))</formula>
    </cfRule>
    <cfRule type="containsText" dxfId="3437" priority="1906" operator="containsText" text="▼">
      <formula>NOT(ISERROR(SEARCH("▼",AB91)))</formula>
    </cfRule>
    <cfRule type="containsText" dxfId="3436" priority="1907" operator="containsText" text="▲">
      <formula>NOT(ISERROR(SEARCH("▲",AB91)))</formula>
    </cfRule>
    <cfRule type="containsText" dxfId="3435" priority="1908" operator="containsText" text="▼">
      <formula>NOT(ISERROR(SEARCH("▼",AB91)))</formula>
    </cfRule>
    <cfRule type="containsText" dxfId="3434" priority="1909" operator="containsText" text="▲">
      <formula>NOT(ISERROR(SEARCH("▲",AB91)))</formula>
    </cfRule>
    <cfRule type="containsText" dxfId="3433" priority="1910" operator="containsText" text="▼">
      <formula>NOT(ISERROR(SEARCH("▼",AB91)))</formula>
    </cfRule>
    <cfRule type="containsText" dxfId="3432" priority="1911" operator="containsText" text="▲">
      <formula>NOT(ISERROR(SEARCH("▲",AB91)))</formula>
    </cfRule>
    <cfRule type="containsText" dxfId="3431" priority="1912" operator="containsText" text="▼">
      <formula>NOT(ISERROR(SEARCH("▼",AB91)))</formula>
    </cfRule>
    <cfRule type="containsText" dxfId="3430" priority="1913" operator="containsText" text="▲">
      <formula>NOT(ISERROR(SEARCH("▲",AB91)))</formula>
    </cfRule>
    <cfRule type="containsText" dxfId="3429" priority="1914" operator="containsText" text="▼">
      <formula>NOT(ISERROR(SEARCH("▼",AB91)))</formula>
    </cfRule>
    <cfRule type="containsText" dxfId="3428" priority="1915" operator="containsText" text="▲">
      <formula>NOT(ISERROR(SEARCH("▲",AB91)))</formula>
    </cfRule>
    <cfRule type="containsText" dxfId="3427" priority="1916" operator="containsText" text="▼">
      <formula>NOT(ISERROR(SEARCH("▼",AB91)))</formula>
    </cfRule>
    <cfRule type="containsText" dxfId="3426" priority="1917" operator="containsText" text="▲">
      <formula>NOT(ISERROR(SEARCH("▲",AB91)))</formula>
    </cfRule>
    <cfRule type="containsText" dxfId="3425" priority="1918" operator="containsText" text="▼">
      <formula>NOT(ISERROR(SEARCH("▼",AB91)))</formula>
    </cfRule>
    <cfRule type="containsText" dxfId="3424" priority="1919" operator="containsText" text="▲">
      <formula>NOT(ISERROR(SEARCH("▲",AB91)))</formula>
    </cfRule>
    <cfRule type="containsText" dxfId="3423" priority="1920" operator="containsText" text="▼">
      <formula>NOT(ISERROR(SEARCH("▼",AB91)))</formula>
    </cfRule>
    <cfRule type="containsText" dxfId="3422" priority="1921" operator="containsText" text="▲">
      <formula>NOT(ISERROR(SEARCH("▲",AB91)))</formula>
    </cfRule>
    <cfRule type="containsText" dxfId="3421" priority="1922" operator="containsText" text="▼">
      <formula>NOT(ISERROR(SEARCH("▼",AB91)))</formula>
    </cfRule>
    <cfRule type="containsText" dxfId="3420" priority="1923" operator="containsText" text="▲">
      <formula>NOT(ISERROR(SEARCH("▲",AB91)))</formula>
    </cfRule>
    <cfRule type="containsText" dxfId="3419" priority="1924" operator="containsText" text="▼">
      <formula>NOT(ISERROR(SEARCH("▼",AB91)))</formula>
    </cfRule>
    <cfRule type="containsText" dxfId="3418" priority="1925" operator="containsText" text="△">
      <formula>NOT(ISERROR(SEARCH("△",AB91)))</formula>
    </cfRule>
    <cfRule type="containsText" dxfId="3417" priority="1926" operator="containsText" text="▽">
      <formula>NOT(ISERROR(SEARCH("▽",AB91)))</formula>
    </cfRule>
    <cfRule type="containsText" dxfId="3416" priority="1927" operator="containsText" text="▲">
      <formula>NOT(ISERROR(SEARCH("▲",AB91)))</formula>
    </cfRule>
    <cfRule type="containsText" dxfId="3415" priority="1928" operator="containsText" text="▼">
      <formula>NOT(ISERROR(SEARCH("▼",AB91)))</formula>
    </cfRule>
    <cfRule type="containsText" dxfId="3414" priority="1929" operator="containsText" text="▲">
      <formula>NOT(ISERROR(SEARCH("▲",AB91)))</formula>
    </cfRule>
    <cfRule type="containsText" dxfId="3413" priority="1930" operator="containsText" text="▼">
      <formula>NOT(ISERROR(SEARCH("▼",AB91)))</formula>
    </cfRule>
    <cfRule type="containsText" dxfId="3412" priority="1931" operator="containsText" text="▲">
      <formula>NOT(ISERROR(SEARCH("▲",AB91)))</formula>
    </cfRule>
    <cfRule type="containsText" dxfId="3411" priority="1932" operator="containsText" text="▼">
      <formula>NOT(ISERROR(SEARCH("▼",AB91)))</formula>
    </cfRule>
    <cfRule type="containsText" dxfId="3410" priority="1933" operator="containsText" text="▲">
      <formula>NOT(ISERROR(SEARCH("▲",AB91)))</formula>
    </cfRule>
    <cfRule type="containsText" dxfId="3409" priority="1934" operator="containsText" text="▼">
      <formula>NOT(ISERROR(SEARCH("▼",AB91)))</formula>
    </cfRule>
    <cfRule type="containsText" dxfId="3408" priority="1935" operator="containsText" text="▲">
      <formula>NOT(ISERROR(SEARCH("▲",AB91)))</formula>
    </cfRule>
    <cfRule type="containsText" dxfId="3407" priority="1936" operator="containsText" text="▼">
      <formula>NOT(ISERROR(SEARCH("▼",AB91)))</formula>
    </cfRule>
    <cfRule type="containsText" dxfId="3406" priority="1937" operator="containsText" text="▲">
      <formula>NOT(ISERROR(SEARCH("▲",AB91)))</formula>
    </cfRule>
    <cfRule type="containsText" dxfId="3405" priority="1938" operator="containsText" text="▼">
      <formula>NOT(ISERROR(SEARCH("▼",AB91)))</formula>
    </cfRule>
    <cfRule type="containsText" dxfId="3404" priority="1939" operator="containsText" text="▲">
      <formula>NOT(ISERROR(SEARCH("▲",AB91)))</formula>
    </cfRule>
    <cfRule type="containsText" dxfId="3403" priority="1940" operator="containsText" text="▼">
      <formula>NOT(ISERROR(SEARCH("▼",AB91)))</formula>
    </cfRule>
    <cfRule type="containsText" dxfId="3402" priority="1941" operator="containsText" text="▲">
      <formula>NOT(ISERROR(SEARCH("▲",AB91)))</formula>
    </cfRule>
    <cfRule type="containsText" dxfId="3401" priority="1942" operator="containsText" text="▼">
      <formula>NOT(ISERROR(SEARCH("▼",AB91)))</formula>
    </cfRule>
    <cfRule type="containsText" dxfId="3400" priority="1943" operator="containsText" text="▲">
      <formula>NOT(ISERROR(SEARCH("▲",AB91)))</formula>
    </cfRule>
    <cfRule type="containsText" dxfId="3399" priority="1944" operator="containsText" text="▼">
      <formula>NOT(ISERROR(SEARCH("▼",AB91)))</formula>
    </cfRule>
    <cfRule type="containsText" dxfId="3398" priority="1945" operator="containsText" text="▲">
      <formula>NOT(ISERROR(SEARCH("▲",AB91)))</formula>
    </cfRule>
  </conditionalFormatting>
  <conditionalFormatting sqref="AB93">
    <cfRule type="containsText" dxfId="3397" priority="6126" operator="containsText" text="▼">
      <formula>NOT(ISERROR(SEARCH("▼",AB93)))</formula>
    </cfRule>
    <cfRule type="containsText" dxfId="3396" priority="6127" operator="containsText" text="▲">
      <formula>NOT(ISERROR(SEARCH("▲",AB93)))</formula>
    </cfRule>
    <cfRule type="containsText" dxfId="3395" priority="6128" operator="containsText" text="▼">
      <formula>NOT(ISERROR(SEARCH("▼",AB93)))</formula>
    </cfRule>
    <cfRule type="containsText" dxfId="3394" priority="6129" operator="containsText" text="▲">
      <formula>NOT(ISERROR(SEARCH("▲",AB93)))</formula>
    </cfRule>
    <cfRule type="containsText" dxfId="3393" priority="6130" operator="containsText" text="▼">
      <formula>NOT(ISERROR(SEARCH("▼",AB93)))</formula>
    </cfRule>
    <cfRule type="containsText" dxfId="3392" priority="6131" operator="containsText" text="▲">
      <formula>NOT(ISERROR(SEARCH("▲",AB93)))</formula>
    </cfRule>
    <cfRule type="containsText" dxfId="3391" priority="6132" operator="containsText" text="▼">
      <formula>NOT(ISERROR(SEARCH("▼",AB93)))</formula>
    </cfRule>
    <cfRule type="containsText" dxfId="3390" priority="6133" operator="containsText" text="▲">
      <formula>NOT(ISERROR(SEARCH("▲",AB93)))</formula>
    </cfRule>
    <cfRule type="containsText" dxfId="3389" priority="6134" operator="containsText" text="▼">
      <formula>NOT(ISERROR(SEARCH("▼",AB93)))</formula>
    </cfRule>
    <cfRule type="containsText" dxfId="3388" priority="6135" operator="containsText" text="▲">
      <formula>NOT(ISERROR(SEARCH("▲",AB93)))</formula>
    </cfRule>
    <cfRule type="containsText" dxfId="3387" priority="6136" operator="containsText" text="▼">
      <formula>NOT(ISERROR(SEARCH("▼",AB93)))</formula>
    </cfRule>
    <cfRule type="containsText" dxfId="3386" priority="6137" operator="containsText" text="▲">
      <formula>NOT(ISERROR(SEARCH("▲",AB93)))</formula>
    </cfRule>
    <cfRule type="containsText" dxfId="3385" priority="6138" operator="containsText" text="▼">
      <formula>NOT(ISERROR(SEARCH("▼",AB93)))</formula>
    </cfRule>
    <cfRule type="containsText" dxfId="3384" priority="6139" operator="containsText" text="▲">
      <formula>NOT(ISERROR(SEARCH("▲",AB93)))</formula>
    </cfRule>
    <cfRule type="containsText" dxfId="3383" priority="6140" operator="containsText" text="▼">
      <formula>NOT(ISERROR(SEARCH("▼",AB93)))</formula>
    </cfRule>
    <cfRule type="containsText" dxfId="3382" priority="6141" operator="containsText" text="▲">
      <formula>NOT(ISERROR(SEARCH("▲",AB93)))</formula>
    </cfRule>
    <cfRule type="containsText" dxfId="3381" priority="6142" operator="containsText" text="▼">
      <formula>NOT(ISERROR(SEARCH("▼",AB93)))</formula>
    </cfRule>
    <cfRule type="containsText" dxfId="3380" priority="6143" operator="containsText" text="▲">
      <formula>NOT(ISERROR(SEARCH("▲",AB93)))</formula>
    </cfRule>
    <cfRule type="containsText" dxfId="3379" priority="6144" operator="containsText" text="▼">
      <formula>NOT(ISERROR(SEARCH("▼",AB93)))</formula>
    </cfRule>
    <cfRule type="containsText" dxfId="3378" priority="6145" operator="containsText" text="▲">
      <formula>NOT(ISERROR(SEARCH("▲",AB93)))</formula>
    </cfRule>
    <cfRule type="containsText" dxfId="3377" priority="6146" operator="containsText" text="▼">
      <formula>NOT(ISERROR(SEARCH("▼",AB93)))</formula>
    </cfRule>
    <cfRule type="containsText" dxfId="3376" priority="6147" operator="containsText" text="▲">
      <formula>NOT(ISERROR(SEARCH("▲",AB93)))</formula>
    </cfRule>
    <cfRule type="containsText" dxfId="3375" priority="6148" operator="containsText" text="▼">
      <formula>NOT(ISERROR(SEARCH("▼",AB93)))</formula>
    </cfRule>
    <cfRule type="containsText" dxfId="3374" priority="6149" operator="containsText" text="▲">
      <formula>NOT(ISERROR(SEARCH("▲",AB93)))</formula>
    </cfRule>
    <cfRule type="containsText" dxfId="3373" priority="6150" operator="containsText" text="▼">
      <formula>NOT(ISERROR(SEARCH("▼",AB93)))</formula>
    </cfRule>
    <cfRule type="containsText" dxfId="3372" priority="6151" operator="containsText" text="▲">
      <formula>NOT(ISERROR(SEARCH("▲",AB93)))</formula>
    </cfRule>
    <cfRule type="containsText" dxfId="3371" priority="6152" operator="containsText" text="▼">
      <formula>NOT(ISERROR(SEARCH("▼",AB93)))</formula>
    </cfRule>
    <cfRule type="containsText" dxfId="3370" priority="6153" operator="containsText" text="▲">
      <formula>NOT(ISERROR(SEARCH("▲",AB93)))</formula>
    </cfRule>
    <cfRule type="containsText" dxfId="3369" priority="6154" operator="containsText" text="▼">
      <formula>NOT(ISERROR(SEARCH("▼",AB93)))</formula>
    </cfRule>
    <cfRule type="containsText" dxfId="3368" priority="6155" operator="containsText" text="▲">
      <formula>NOT(ISERROR(SEARCH("▲",AB93)))</formula>
    </cfRule>
    <cfRule type="containsText" dxfId="3367" priority="6156" operator="containsText" text="▼">
      <formula>NOT(ISERROR(SEARCH("▼",AB93)))</formula>
    </cfRule>
    <cfRule type="containsText" dxfId="3366" priority="6157" operator="containsText" text="▲">
      <formula>NOT(ISERROR(SEARCH("▲",AB93)))</formula>
    </cfRule>
    <cfRule type="containsText" dxfId="3365" priority="6158" operator="containsText" text="▼">
      <formula>NOT(ISERROR(SEARCH("▼",AB93)))</formula>
    </cfRule>
    <cfRule type="containsText" dxfId="3364" priority="6159" operator="containsText" text="▲">
      <formula>NOT(ISERROR(SEARCH("▲",AB93)))</formula>
    </cfRule>
    <cfRule type="containsText" dxfId="3363" priority="6160" operator="containsText" text="▼">
      <formula>NOT(ISERROR(SEARCH("▼",AB93)))</formula>
    </cfRule>
    <cfRule type="containsText" dxfId="3362" priority="6161" operator="containsText" text="▲">
      <formula>NOT(ISERROR(SEARCH("▲",AB93)))</formula>
    </cfRule>
    <cfRule type="containsText" dxfId="3361" priority="6162" operator="containsText" text="▼">
      <formula>NOT(ISERROR(SEARCH("▼",AB93)))</formula>
    </cfRule>
    <cfRule type="containsText" dxfId="3360" priority="6163" operator="containsText" text="▲">
      <formula>NOT(ISERROR(SEARCH("▲",AB93)))</formula>
    </cfRule>
    <cfRule type="containsText" dxfId="3359" priority="6164" operator="containsText" text="▼">
      <formula>NOT(ISERROR(SEARCH("▼",AB93)))</formula>
    </cfRule>
    <cfRule type="containsText" dxfId="3358" priority="6165" operator="containsText" text="▲">
      <formula>NOT(ISERROR(SEARCH("▲",AB93)))</formula>
    </cfRule>
    <cfRule type="containsText" dxfId="3357" priority="6166" operator="containsText" text="▼">
      <formula>NOT(ISERROR(SEARCH("▼",AB93)))</formula>
    </cfRule>
    <cfRule type="containsText" dxfId="3356" priority="6167" operator="containsText" text="▲">
      <formula>NOT(ISERROR(SEARCH("▲",AB93)))</formula>
    </cfRule>
    <cfRule type="containsText" dxfId="3355" priority="6168" operator="containsText" text="▼">
      <formula>NOT(ISERROR(SEARCH("▼",AB93)))</formula>
    </cfRule>
    <cfRule type="containsText" dxfId="3354" priority="6169" operator="containsText" text="△">
      <formula>NOT(ISERROR(SEARCH("△",AB93)))</formula>
    </cfRule>
    <cfRule type="containsText" dxfId="3353" priority="6170" operator="containsText" text="▽">
      <formula>NOT(ISERROR(SEARCH("▽",AB93)))</formula>
    </cfRule>
    <cfRule type="containsText" dxfId="3352" priority="6171" operator="containsText" text="▲">
      <formula>NOT(ISERROR(SEARCH("▲",AB93)))</formula>
    </cfRule>
    <cfRule type="containsText" dxfId="3351" priority="6172" operator="containsText" text="▼">
      <formula>NOT(ISERROR(SEARCH("▼",AB93)))</formula>
    </cfRule>
    <cfRule type="containsText" dxfId="3350" priority="6173" operator="containsText" text="▲">
      <formula>NOT(ISERROR(SEARCH("▲",AB93)))</formula>
    </cfRule>
    <cfRule type="containsText" dxfId="3349" priority="6174" operator="containsText" text="▼">
      <formula>NOT(ISERROR(SEARCH("▼",AB93)))</formula>
    </cfRule>
    <cfRule type="containsText" dxfId="3348" priority="6175" operator="containsText" text="▲">
      <formula>NOT(ISERROR(SEARCH("▲",AB93)))</formula>
    </cfRule>
    <cfRule type="containsText" dxfId="3347" priority="6176" operator="containsText" text="▼">
      <formula>NOT(ISERROR(SEARCH("▼",AB93)))</formula>
    </cfRule>
    <cfRule type="containsText" dxfId="3346" priority="6177" operator="containsText" text="▲">
      <formula>NOT(ISERROR(SEARCH("▲",AB93)))</formula>
    </cfRule>
    <cfRule type="containsText" dxfId="3345" priority="6178" operator="containsText" text="▼">
      <formula>NOT(ISERROR(SEARCH("▼",AB93)))</formula>
    </cfRule>
    <cfRule type="containsText" dxfId="3344" priority="6179" operator="containsText" text="▲">
      <formula>NOT(ISERROR(SEARCH("▲",AB93)))</formula>
    </cfRule>
    <cfRule type="containsText" dxfId="3343" priority="6180" operator="containsText" text="▼">
      <formula>NOT(ISERROR(SEARCH("▼",AB93)))</formula>
    </cfRule>
    <cfRule type="containsText" dxfId="3342" priority="6181" operator="containsText" text="▲">
      <formula>NOT(ISERROR(SEARCH("▲",AB93)))</formula>
    </cfRule>
    <cfRule type="containsText" dxfId="3341" priority="6182" operator="containsText" text="▼">
      <formula>NOT(ISERROR(SEARCH("▼",AB93)))</formula>
    </cfRule>
    <cfRule type="containsText" dxfId="3340" priority="6183" operator="containsText" text="▲">
      <formula>NOT(ISERROR(SEARCH("▲",AB93)))</formula>
    </cfRule>
    <cfRule type="containsText" dxfId="3339" priority="6184" operator="containsText" text="▼">
      <formula>NOT(ISERROR(SEARCH("▼",AB93)))</formula>
    </cfRule>
    <cfRule type="containsText" dxfId="3338" priority="6185" operator="containsText" text="▲">
      <formula>NOT(ISERROR(SEARCH("▲",AB93)))</formula>
    </cfRule>
    <cfRule type="containsText" dxfId="3337" priority="6186" operator="containsText" text="▼">
      <formula>NOT(ISERROR(SEARCH("▼",AB93)))</formula>
    </cfRule>
    <cfRule type="containsText" dxfId="3336" priority="6187" operator="containsText" text="▲">
      <formula>NOT(ISERROR(SEARCH("▲",AB93)))</formula>
    </cfRule>
    <cfRule type="containsText" dxfId="3335" priority="6188" operator="containsText" text="▼">
      <formula>NOT(ISERROR(SEARCH("▼",AB93)))</formula>
    </cfRule>
    <cfRule type="containsText" dxfId="3334" priority="6189" operator="containsText" text="▲">
      <formula>NOT(ISERROR(SEARCH("▲",AB93)))</formula>
    </cfRule>
    <cfRule type="containsText" dxfId="3333" priority="6190" operator="containsText" text="▼">
      <formula>NOT(ISERROR(SEARCH("▼",AB93)))</formula>
    </cfRule>
    <cfRule type="containsText" dxfId="3332" priority="6191" operator="containsText" text="▲">
      <formula>NOT(ISERROR(SEARCH("▲",AB93)))</formula>
    </cfRule>
    <cfRule type="containsText" dxfId="3331" priority="6192" operator="containsText" text="▼">
      <formula>NOT(ISERROR(SEARCH("▼",AB93)))</formula>
    </cfRule>
    <cfRule type="containsText" dxfId="3330" priority="6193" operator="containsText" text="▲">
      <formula>NOT(ISERROR(SEARCH("▲",AB93)))</formula>
    </cfRule>
    <cfRule type="containsText" dxfId="3329" priority="6194" operator="containsText" text="▼">
      <formula>NOT(ISERROR(SEARCH("▼",AB93)))</formula>
    </cfRule>
    <cfRule type="containsText" dxfId="3328" priority="6195" operator="containsText" text="▲">
      <formula>NOT(ISERROR(SEARCH("▲",AB93)))</formula>
    </cfRule>
    <cfRule type="containsText" dxfId="3327" priority="6196" operator="containsText" text="▼">
      <formula>NOT(ISERROR(SEARCH("▼",AB93)))</formula>
    </cfRule>
    <cfRule type="containsText" dxfId="3326" priority="6197" operator="containsText" text="▲">
      <formula>NOT(ISERROR(SEARCH("▲",AB93)))</formula>
    </cfRule>
    <cfRule type="containsText" dxfId="3325" priority="6198" operator="containsText" text="▼">
      <formula>NOT(ISERROR(SEARCH("▼",AB93)))</formula>
    </cfRule>
    <cfRule type="containsText" dxfId="3324" priority="6199" operator="containsText" text="▲">
      <formula>NOT(ISERROR(SEARCH("▲",AB93)))</formula>
    </cfRule>
    <cfRule type="containsText" dxfId="3323" priority="6200" operator="containsText" text="▼">
      <formula>NOT(ISERROR(SEARCH("▼",AB93)))</formula>
    </cfRule>
    <cfRule type="containsText" dxfId="3322" priority="6201" operator="containsText" text="▲">
      <formula>NOT(ISERROR(SEARCH("▲",AB93)))</formula>
    </cfRule>
    <cfRule type="containsText" dxfId="3321" priority="6202" operator="containsText" text="▼">
      <formula>NOT(ISERROR(SEARCH("▼",AB93)))</formula>
    </cfRule>
    <cfRule type="containsText" dxfId="3320" priority="6203" operator="containsText" text="▲">
      <formula>NOT(ISERROR(SEARCH("▲",AB93)))</formula>
    </cfRule>
    <cfRule type="containsText" dxfId="3319" priority="6204" operator="containsText" text="▼">
      <formula>NOT(ISERROR(SEARCH("▼",AB93)))</formula>
    </cfRule>
    <cfRule type="containsText" dxfId="3318" priority="6205" operator="containsText" text="▲">
      <formula>NOT(ISERROR(SEARCH("▲",AB93)))</formula>
    </cfRule>
    <cfRule type="containsText" dxfId="3317" priority="6206" operator="containsText" text="▼">
      <formula>NOT(ISERROR(SEARCH("▼",AB93)))</formula>
    </cfRule>
    <cfRule type="containsText" dxfId="3316" priority="6207" operator="containsText" text="▲">
      <formula>NOT(ISERROR(SEARCH("▲",AB93)))</formula>
    </cfRule>
    <cfRule type="containsText" dxfId="3315" priority="6208" operator="containsText" text="▼">
      <formula>NOT(ISERROR(SEARCH("▼",AB93)))</formula>
    </cfRule>
    <cfRule type="containsText" dxfId="3314" priority="6209" operator="containsText" text="▲">
      <formula>NOT(ISERROR(SEARCH("▲",AB93)))</formula>
    </cfRule>
    <cfRule type="containsText" dxfId="3313" priority="6210" operator="containsText" text="▼">
      <formula>NOT(ISERROR(SEARCH("▼",AB93)))</formula>
    </cfRule>
    <cfRule type="containsText" dxfId="3312" priority="6211" operator="containsText" text="▲">
      <formula>NOT(ISERROR(SEARCH("▲",AB93)))</formula>
    </cfRule>
    <cfRule type="containsText" dxfId="3311" priority="6212" operator="containsText" text="▼">
      <formula>NOT(ISERROR(SEARCH("▼",AB93)))</formula>
    </cfRule>
    <cfRule type="containsText" dxfId="3310" priority="6213" operator="containsText" text="▲">
      <formula>NOT(ISERROR(SEARCH("▲",AB93)))</formula>
    </cfRule>
    <cfRule type="containsText" dxfId="3309" priority="6214" operator="containsText" text="▼">
      <formula>NOT(ISERROR(SEARCH("▼",AB93)))</formula>
    </cfRule>
    <cfRule type="containsText" dxfId="3308" priority="6215" operator="containsText" text="▲">
      <formula>NOT(ISERROR(SEARCH("▲",AB93)))</formula>
    </cfRule>
    <cfRule type="containsText" dxfId="3307" priority="6216" operator="containsText" text="▼">
      <formula>NOT(ISERROR(SEARCH("▼",AB93)))</formula>
    </cfRule>
    <cfRule type="containsText" dxfId="3306" priority="6217" operator="containsText" text="▲">
      <formula>NOT(ISERROR(SEARCH("▲",AB93)))</formula>
    </cfRule>
    <cfRule type="containsText" dxfId="3305" priority="6218" operator="containsText" text="▼">
      <formula>NOT(ISERROR(SEARCH("▼",AB93)))</formula>
    </cfRule>
    <cfRule type="containsText" dxfId="3304" priority="6219" operator="containsText" text="▲">
      <formula>NOT(ISERROR(SEARCH("▲",AB93)))</formula>
    </cfRule>
    <cfRule type="containsText" dxfId="3303" priority="6220" operator="containsText" text="▼">
      <formula>NOT(ISERROR(SEARCH("▼",AB93)))</formula>
    </cfRule>
    <cfRule type="containsText" dxfId="3302" priority="6221" operator="containsText" text="△">
      <formula>NOT(ISERROR(SEARCH("△",AB93)))</formula>
    </cfRule>
    <cfRule type="containsText" dxfId="3301" priority="6222" operator="containsText" text="▽">
      <formula>NOT(ISERROR(SEARCH("▽",AB93)))</formula>
    </cfRule>
    <cfRule type="containsText" dxfId="3300" priority="6223" operator="containsText" text="▲">
      <formula>NOT(ISERROR(SEARCH("▲",AB93)))</formula>
    </cfRule>
    <cfRule type="containsText" dxfId="3299" priority="6224" operator="containsText" text="▼">
      <formula>NOT(ISERROR(SEARCH("▼",AB93)))</formula>
    </cfRule>
    <cfRule type="containsText" dxfId="3298" priority="6225" operator="containsText" text="▲">
      <formula>NOT(ISERROR(SEARCH("▲",AB93)))</formula>
    </cfRule>
    <cfRule type="containsText" dxfId="3297" priority="6226" operator="containsText" text="▼">
      <formula>NOT(ISERROR(SEARCH("▼",AB93)))</formula>
    </cfRule>
    <cfRule type="containsText" dxfId="3296" priority="6227" operator="containsText" text="▲">
      <formula>NOT(ISERROR(SEARCH("▲",AB93)))</formula>
    </cfRule>
    <cfRule type="containsText" dxfId="3295" priority="6228" operator="containsText" text="▼">
      <formula>NOT(ISERROR(SEARCH("▼",AB93)))</formula>
    </cfRule>
    <cfRule type="containsText" dxfId="3294" priority="6229" operator="containsText" text="▲">
      <formula>NOT(ISERROR(SEARCH("▲",AB93)))</formula>
    </cfRule>
    <cfRule type="containsText" dxfId="3293" priority="6230" operator="containsText" text="▼">
      <formula>NOT(ISERROR(SEARCH("▼",AB93)))</formula>
    </cfRule>
    <cfRule type="containsText" dxfId="3292" priority="6231" operator="containsText" text="▲">
      <formula>NOT(ISERROR(SEARCH("▲",AB93)))</formula>
    </cfRule>
    <cfRule type="containsText" dxfId="3291" priority="6232" operator="containsText" text="▼">
      <formula>NOT(ISERROR(SEARCH("▼",AB93)))</formula>
    </cfRule>
    <cfRule type="containsText" dxfId="3290" priority="6233" operator="containsText" text="▲">
      <formula>NOT(ISERROR(SEARCH("▲",AB93)))</formula>
    </cfRule>
    <cfRule type="containsText" dxfId="3289" priority="6234" operator="containsText" text="▼">
      <formula>NOT(ISERROR(SEARCH("▼",AB93)))</formula>
    </cfRule>
    <cfRule type="containsText" dxfId="3288" priority="6235" operator="containsText" text="▲">
      <formula>NOT(ISERROR(SEARCH("▲",AB93)))</formula>
    </cfRule>
    <cfRule type="containsText" dxfId="3287" priority="6236" operator="containsText" text="▼">
      <formula>NOT(ISERROR(SEARCH("▼",AB93)))</formula>
    </cfRule>
    <cfRule type="containsText" dxfId="3286" priority="6237" operator="containsText" text="▲">
      <formula>NOT(ISERROR(SEARCH("▲",AB93)))</formula>
    </cfRule>
    <cfRule type="containsText" dxfId="3285" priority="6238" operator="containsText" text="▼">
      <formula>NOT(ISERROR(SEARCH("▼",AB93)))</formula>
    </cfRule>
    <cfRule type="containsText" dxfId="3284" priority="6239" operator="containsText" text="▲">
      <formula>NOT(ISERROR(SEARCH("▲",AB93)))</formula>
    </cfRule>
    <cfRule type="containsText" dxfId="3283" priority="6240" operator="containsText" text="▼">
      <formula>NOT(ISERROR(SEARCH("▼",AB93)))</formula>
    </cfRule>
    <cfRule type="containsText" dxfId="3282" priority="6241" operator="containsText" text="▲">
      <formula>NOT(ISERROR(SEARCH("▲",AB93)))</formula>
    </cfRule>
    <cfRule type="containsText" dxfId="3281" priority="6242" operator="containsText" text="▼">
      <formula>NOT(ISERROR(SEARCH("▼",AB93)))</formula>
    </cfRule>
    <cfRule type="containsText" dxfId="3280" priority="6243" operator="containsText" text="▲">
      <formula>NOT(ISERROR(SEARCH("▲",AB93)))</formula>
    </cfRule>
    <cfRule type="containsText" dxfId="3279" priority="6244" operator="containsText" text="▼">
      <formula>NOT(ISERROR(SEARCH("▼",AB93)))</formula>
    </cfRule>
    <cfRule type="containsText" dxfId="3278" priority="6245" operator="containsText" text="▲">
      <formula>NOT(ISERROR(SEARCH("▲",AB93)))</formula>
    </cfRule>
    <cfRule type="containsText" dxfId="3277" priority="6246" operator="containsText" text="▼">
      <formula>NOT(ISERROR(SEARCH("▼",AB93)))</formula>
    </cfRule>
    <cfRule type="containsText" dxfId="3276" priority="6247" operator="containsText" text="▲">
      <formula>NOT(ISERROR(SEARCH("▲",AB93)))</formula>
    </cfRule>
    <cfRule type="containsText" dxfId="3275" priority="6248" operator="containsText" text="▼">
      <formula>NOT(ISERROR(SEARCH("▼",AB93)))</formula>
    </cfRule>
    <cfRule type="containsText" dxfId="3274" priority="6249" operator="containsText" text="▲">
      <formula>NOT(ISERROR(SEARCH("▲",AB93)))</formula>
    </cfRule>
    <cfRule type="containsText" dxfId="3273" priority="6250" operator="containsText" text="▼">
      <formula>NOT(ISERROR(SEARCH("▼",AB93)))</formula>
    </cfRule>
    <cfRule type="containsText" dxfId="3272" priority="6251" operator="containsText" text="▲">
      <formula>NOT(ISERROR(SEARCH("▲",AB93)))</formula>
    </cfRule>
    <cfRule type="containsText" dxfId="3271" priority="6252" operator="containsText" text="▼">
      <formula>NOT(ISERROR(SEARCH("▼",AB93)))</formula>
    </cfRule>
    <cfRule type="containsText" dxfId="3270" priority="6253" operator="containsText" text="▲">
      <formula>NOT(ISERROR(SEARCH("▲",AB93)))</formula>
    </cfRule>
    <cfRule type="containsText" dxfId="3269" priority="6254" operator="containsText" text="▼">
      <formula>NOT(ISERROR(SEARCH("▼",AB93)))</formula>
    </cfRule>
    <cfRule type="containsText" dxfId="3268" priority="6255" operator="containsText" text="▲">
      <formula>NOT(ISERROR(SEARCH("▲",AB93)))</formula>
    </cfRule>
    <cfRule type="containsText" dxfId="3267" priority="6256" operator="containsText" text="▼">
      <formula>NOT(ISERROR(SEARCH("▼",AB93)))</formula>
    </cfRule>
    <cfRule type="containsText" dxfId="3266" priority="6257" operator="containsText" text="▲">
      <formula>NOT(ISERROR(SEARCH("▲",AB93)))</formula>
    </cfRule>
    <cfRule type="containsText" dxfId="3265" priority="6258" operator="containsText" text="▼">
      <formula>NOT(ISERROR(SEARCH("▼",AB93)))</formula>
    </cfRule>
    <cfRule type="containsText" dxfId="3264" priority="6259" operator="containsText" text="▲">
      <formula>NOT(ISERROR(SEARCH("▲",AB93)))</formula>
    </cfRule>
    <cfRule type="containsText" dxfId="3263" priority="6260" operator="containsText" text="▼">
      <formula>NOT(ISERROR(SEARCH("▼",AB93)))</formula>
    </cfRule>
    <cfRule type="containsText" dxfId="3262" priority="6261" operator="containsText" text="▲">
      <formula>NOT(ISERROR(SEARCH("▲",AB93)))</formula>
    </cfRule>
    <cfRule type="containsText" dxfId="3261" priority="6262" operator="containsText" text="▼">
      <formula>NOT(ISERROR(SEARCH("▼",AB93)))</formula>
    </cfRule>
    <cfRule type="containsText" dxfId="3260" priority="6263" operator="containsText" text="▲">
      <formula>NOT(ISERROR(SEARCH("▲",AB93)))</formula>
    </cfRule>
    <cfRule type="containsText" dxfId="3259" priority="6264" operator="containsText" text="▼">
      <formula>NOT(ISERROR(SEARCH("▼",AB93)))</formula>
    </cfRule>
    <cfRule type="containsText" dxfId="3258" priority="6265" operator="containsText" text="▲">
      <formula>NOT(ISERROR(SEARCH("▲",AB93)))</formula>
    </cfRule>
    <cfRule type="containsText" dxfId="3257" priority="6266" operator="containsText" text="▼">
      <formula>NOT(ISERROR(SEARCH("▼",AB93)))</formula>
    </cfRule>
    <cfRule type="containsText" dxfId="3256" priority="6267" operator="containsText" text="▲">
      <formula>NOT(ISERROR(SEARCH("▲",AB93)))</formula>
    </cfRule>
    <cfRule type="containsText" dxfId="3255" priority="6268" operator="containsText" text="▼">
      <formula>NOT(ISERROR(SEARCH("▼",AB93)))</formula>
    </cfRule>
    <cfRule type="containsText" dxfId="3254" priority="6269" operator="containsText" text="▲">
      <formula>NOT(ISERROR(SEARCH("▲",AB93)))</formula>
    </cfRule>
    <cfRule type="containsText" dxfId="3253" priority="6270" operator="containsText" text="▼">
      <formula>NOT(ISERROR(SEARCH("▼",AB93)))</formula>
    </cfRule>
    <cfRule type="containsText" dxfId="3252" priority="6271" operator="containsText" text="▲">
      <formula>NOT(ISERROR(SEARCH("▲",AB93)))</formula>
    </cfRule>
    <cfRule type="containsText" dxfId="3251" priority="6272" operator="containsText" text="▼">
      <formula>NOT(ISERROR(SEARCH("▼",AB93)))</formula>
    </cfRule>
    <cfRule type="containsText" dxfId="3250" priority="6273" operator="containsText" text="▲">
      <formula>NOT(ISERROR(SEARCH("▲",AB93)))</formula>
    </cfRule>
    <cfRule type="containsText" dxfId="3249" priority="6274" operator="containsText" text="▼">
      <formula>NOT(ISERROR(SEARCH("▼",AB93)))</formula>
    </cfRule>
    <cfRule type="containsText" dxfId="3248" priority="6275" operator="containsText" text="▲">
      <formula>NOT(ISERROR(SEARCH("▲",AB93)))</formula>
    </cfRule>
    <cfRule type="containsText" dxfId="3247" priority="6276" operator="containsText" text="▼">
      <formula>NOT(ISERROR(SEARCH("▼",AB93)))</formula>
    </cfRule>
    <cfRule type="containsText" dxfId="3246" priority="6277" operator="containsText" text="▲">
      <formula>NOT(ISERROR(SEARCH("▲",AB93)))</formula>
    </cfRule>
    <cfRule type="containsText" dxfId="3245" priority="6278" operator="containsText" text="▼">
      <formula>NOT(ISERROR(SEARCH("▼",AB93)))</formula>
    </cfRule>
    <cfRule type="containsText" dxfId="3244" priority="6279" operator="containsText" text="▲">
      <formula>NOT(ISERROR(SEARCH("▲",AB93)))</formula>
    </cfRule>
    <cfRule type="containsText" dxfId="3243" priority="6280" operator="containsText" text="▼">
      <formula>NOT(ISERROR(SEARCH("▼",AB93)))</formula>
    </cfRule>
    <cfRule type="containsText" dxfId="3242" priority="6281" operator="containsText" text="▲">
      <formula>NOT(ISERROR(SEARCH("▲",AB93)))</formula>
    </cfRule>
    <cfRule type="containsText" dxfId="3241" priority="6282" operator="containsText" text="▼">
      <formula>NOT(ISERROR(SEARCH("▼",AB93)))</formula>
    </cfRule>
    <cfRule type="containsText" dxfId="3240" priority="6284" operator="containsText" text="▼">
      <formula>NOT(ISERROR(SEARCH("▼",AB93)))</formula>
    </cfRule>
    <cfRule type="containsText" dxfId="3239" priority="6285" operator="containsText" text="△">
      <formula>NOT(ISERROR(SEARCH("△",AB93)))</formula>
    </cfRule>
    <cfRule type="containsText" dxfId="3238" priority="6286" operator="containsText" text="▽">
      <formula>NOT(ISERROR(SEARCH("▽",AB93)))</formula>
    </cfRule>
    <cfRule type="containsText" dxfId="3237" priority="6283" operator="containsText" text="▲">
      <formula>NOT(ISERROR(SEARCH("▲",AB93)))</formula>
    </cfRule>
    <cfRule type="containsText" dxfId="3236" priority="6124" operator="containsText" text="▼">
      <formula>NOT(ISERROR(SEARCH("▼",AB93)))</formula>
    </cfRule>
    <cfRule type="containsText" dxfId="3235" priority="5963" operator="containsText" text="▲">
      <formula>NOT(ISERROR(SEARCH("▲",AB93)))</formula>
    </cfRule>
    <cfRule type="containsText" dxfId="3234" priority="6125" operator="containsText" text="▲">
      <formula>NOT(ISERROR(SEARCH("▲",AB93)))</formula>
    </cfRule>
    <cfRule type="containsText" dxfId="3233" priority="5859" operator="containsText" text="▲">
      <formula>NOT(ISERROR(SEARCH("▲",AB93)))</formula>
    </cfRule>
    <cfRule type="containsText" dxfId="3232" priority="5860" operator="containsText" text="▼">
      <formula>NOT(ISERROR(SEARCH("▼",AB93)))</formula>
    </cfRule>
    <cfRule type="containsText" dxfId="3231" priority="5861" operator="containsText" text="▲">
      <formula>NOT(ISERROR(SEARCH("▲",AB93)))</formula>
    </cfRule>
    <cfRule type="containsText" dxfId="3230" priority="5862" operator="containsText" text="▼">
      <formula>NOT(ISERROR(SEARCH("▼",AB93)))</formula>
    </cfRule>
    <cfRule type="containsText" dxfId="3229" priority="5863" operator="containsText" text="▲">
      <formula>NOT(ISERROR(SEARCH("▲",AB93)))</formula>
    </cfRule>
    <cfRule type="containsText" dxfId="3228" priority="5864" operator="containsText" text="▼">
      <formula>NOT(ISERROR(SEARCH("▼",AB93)))</formula>
    </cfRule>
    <cfRule type="containsText" dxfId="3227" priority="5865" operator="containsText" text="▲">
      <formula>NOT(ISERROR(SEARCH("▲",AB93)))</formula>
    </cfRule>
    <cfRule type="containsText" dxfId="3226" priority="5866" operator="containsText" text="▼">
      <formula>NOT(ISERROR(SEARCH("▼",AB93)))</formula>
    </cfRule>
    <cfRule type="containsText" dxfId="3225" priority="5867" operator="containsText" text="▲">
      <formula>NOT(ISERROR(SEARCH("▲",AB93)))</formula>
    </cfRule>
    <cfRule type="containsText" dxfId="3224" priority="5868" operator="containsText" text="▼">
      <formula>NOT(ISERROR(SEARCH("▼",AB93)))</formula>
    </cfRule>
    <cfRule type="containsText" dxfId="3223" priority="5869" operator="containsText" text="▲">
      <formula>NOT(ISERROR(SEARCH("▲",AB93)))</formula>
    </cfRule>
    <cfRule type="containsText" dxfId="3222" priority="5870" operator="containsText" text="▼">
      <formula>NOT(ISERROR(SEARCH("▼",AB93)))</formula>
    </cfRule>
    <cfRule type="containsText" dxfId="3221" priority="5871" operator="containsText" text="▲">
      <formula>NOT(ISERROR(SEARCH("▲",AB93)))</formula>
    </cfRule>
    <cfRule type="containsText" dxfId="3220" priority="5872" operator="containsText" text="▼">
      <formula>NOT(ISERROR(SEARCH("▼",AB93)))</formula>
    </cfRule>
    <cfRule type="containsText" dxfId="3219" priority="5873" operator="containsText" text="▲">
      <formula>NOT(ISERROR(SEARCH("▲",AB93)))</formula>
    </cfRule>
    <cfRule type="containsText" dxfId="3218" priority="5874" operator="containsText" text="▼">
      <formula>NOT(ISERROR(SEARCH("▼",AB93)))</formula>
    </cfRule>
    <cfRule type="containsText" dxfId="3217" priority="5875" operator="containsText" text="▲">
      <formula>NOT(ISERROR(SEARCH("▲",AB93)))</formula>
    </cfRule>
    <cfRule type="containsText" dxfId="3216" priority="5876" operator="containsText" text="▼">
      <formula>NOT(ISERROR(SEARCH("▼",AB93)))</formula>
    </cfRule>
    <cfRule type="containsText" dxfId="3215" priority="5877" operator="containsText" text="▲">
      <formula>NOT(ISERROR(SEARCH("▲",AB93)))</formula>
    </cfRule>
    <cfRule type="containsText" dxfId="3214" priority="5878" operator="containsText" text="▼">
      <formula>NOT(ISERROR(SEARCH("▼",AB93)))</formula>
    </cfRule>
    <cfRule type="containsText" dxfId="3213" priority="5879" operator="containsText" text="▲">
      <formula>NOT(ISERROR(SEARCH("▲",AB93)))</formula>
    </cfRule>
    <cfRule type="containsText" dxfId="3212" priority="5880" operator="containsText" text="▼">
      <formula>NOT(ISERROR(SEARCH("▼",AB93)))</formula>
    </cfRule>
    <cfRule type="containsText" dxfId="3211" priority="5881" operator="containsText" text="▲">
      <formula>NOT(ISERROR(SEARCH("▲",AB93)))</formula>
    </cfRule>
    <cfRule type="containsText" dxfId="3210" priority="5882" operator="containsText" text="▼">
      <formula>NOT(ISERROR(SEARCH("▼",AB93)))</formula>
    </cfRule>
    <cfRule type="containsText" dxfId="3209" priority="5883" operator="containsText" text="▲">
      <formula>NOT(ISERROR(SEARCH("▲",AB93)))</formula>
    </cfRule>
    <cfRule type="containsText" dxfId="3208" priority="5884" operator="containsText" text="▼">
      <formula>NOT(ISERROR(SEARCH("▼",AB93)))</formula>
    </cfRule>
    <cfRule type="containsText" dxfId="3207" priority="5885" operator="containsText" text="▲">
      <formula>NOT(ISERROR(SEARCH("▲",AB93)))</formula>
    </cfRule>
    <cfRule type="containsText" dxfId="3206" priority="5886" operator="containsText" text="▼">
      <formula>NOT(ISERROR(SEARCH("▼",AB93)))</formula>
    </cfRule>
    <cfRule type="containsText" dxfId="3205" priority="5887" operator="containsText" text="▲">
      <formula>NOT(ISERROR(SEARCH("▲",AB93)))</formula>
    </cfRule>
    <cfRule type="containsText" dxfId="3204" priority="5888" operator="containsText" text="▼">
      <formula>NOT(ISERROR(SEARCH("▼",AB93)))</formula>
    </cfRule>
    <cfRule type="containsText" dxfId="3203" priority="5889" operator="containsText" text="▲">
      <formula>NOT(ISERROR(SEARCH("▲",AB93)))</formula>
    </cfRule>
    <cfRule type="containsText" dxfId="3202" priority="5890" operator="containsText" text="▼">
      <formula>NOT(ISERROR(SEARCH("▼",AB93)))</formula>
    </cfRule>
    <cfRule type="containsText" dxfId="3201" priority="5891" operator="containsText" text="▲">
      <formula>NOT(ISERROR(SEARCH("▲",AB93)))</formula>
    </cfRule>
    <cfRule type="containsText" dxfId="3200" priority="5892" operator="containsText" text="▼">
      <formula>NOT(ISERROR(SEARCH("▼",AB93)))</formula>
    </cfRule>
    <cfRule type="containsText" dxfId="3199" priority="5893" operator="containsText" text="▲">
      <formula>NOT(ISERROR(SEARCH("▲",AB93)))</formula>
    </cfRule>
    <cfRule type="containsText" dxfId="3198" priority="5894" operator="containsText" text="▼">
      <formula>NOT(ISERROR(SEARCH("▼",AB93)))</formula>
    </cfRule>
    <cfRule type="containsText" dxfId="3197" priority="5895" operator="containsText" text="▲">
      <formula>NOT(ISERROR(SEARCH("▲",AB93)))</formula>
    </cfRule>
    <cfRule type="containsText" dxfId="3196" priority="5896" operator="containsText" text="▼">
      <formula>NOT(ISERROR(SEARCH("▼",AB93)))</formula>
    </cfRule>
    <cfRule type="containsText" dxfId="3195" priority="5897" operator="containsText" text="▲">
      <formula>NOT(ISERROR(SEARCH("▲",AB93)))</formula>
    </cfRule>
    <cfRule type="containsText" dxfId="3194" priority="5898" operator="containsText" text="▼">
      <formula>NOT(ISERROR(SEARCH("▼",AB93)))</formula>
    </cfRule>
    <cfRule type="containsText" dxfId="3193" priority="5899" operator="containsText" text="▲">
      <formula>NOT(ISERROR(SEARCH("▲",AB93)))</formula>
    </cfRule>
    <cfRule type="containsText" dxfId="3192" priority="5900" operator="containsText" text="▼">
      <formula>NOT(ISERROR(SEARCH("▼",AB93)))</formula>
    </cfRule>
    <cfRule type="containsText" dxfId="3191" priority="5901" operator="containsText" text="▲">
      <formula>NOT(ISERROR(SEARCH("▲",AB93)))</formula>
    </cfRule>
    <cfRule type="containsText" dxfId="3190" priority="5902" operator="containsText" text="▼">
      <formula>NOT(ISERROR(SEARCH("▼",AB93)))</formula>
    </cfRule>
    <cfRule type="containsText" dxfId="3189" priority="5903" operator="containsText" text="▲">
      <formula>NOT(ISERROR(SEARCH("▲",AB93)))</formula>
    </cfRule>
    <cfRule type="containsText" dxfId="3188" priority="5904" operator="containsText" text="▼">
      <formula>NOT(ISERROR(SEARCH("▼",AB93)))</formula>
    </cfRule>
    <cfRule type="containsText" dxfId="3187" priority="5905" operator="containsText" text="▲">
      <formula>NOT(ISERROR(SEARCH("▲",AB93)))</formula>
    </cfRule>
    <cfRule type="containsText" dxfId="3186" priority="5906" operator="containsText" text="▼">
      <formula>NOT(ISERROR(SEARCH("▼",AB93)))</formula>
    </cfRule>
    <cfRule type="containsText" dxfId="3185" priority="5907" operator="containsText" text="△">
      <formula>NOT(ISERROR(SEARCH("△",AB93)))</formula>
    </cfRule>
    <cfRule type="containsText" dxfId="3184" priority="5908" operator="containsText" text="▽">
      <formula>NOT(ISERROR(SEARCH("▽",AB93)))</formula>
    </cfRule>
    <cfRule type="containsText" dxfId="3183" priority="5909" operator="containsText" text="▲">
      <formula>NOT(ISERROR(SEARCH("▲",AB93)))</formula>
    </cfRule>
    <cfRule type="containsText" dxfId="3182" priority="5910" operator="containsText" text="▼">
      <formula>NOT(ISERROR(SEARCH("▼",AB93)))</formula>
    </cfRule>
    <cfRule type="containsText" dxfId="3181" priority="5911" operator="containsText" text="▲">
      <formula>NOT(ISERROR(SEARCH("▲",AB93)))</formula>
    </cfRule>
    <cfRule type="containsText" dxfId="3180" priority="5912" operator="containsText" text="▼">
      <formula>NOT(ISERROR(SEARCH("▼",AB93)))</formula>
    </cfRule>
    <cfRule type="containsText" dxfId="3179" priority="5913" operator="containsText" text="▲">
      <formula>NOT(ISERROR(SEARCH("▲",AB93)))</formula>
    </cfRule>
    <cfRule type="containsText" dxfId="3178" priority="5914" operator="containsText" text="▼">
      <formula>NOT(ISERROR(SEARCH("▼",AB93)))</formula>
    </cfRule>
    <cfRule type="containsText" dxfId="3177" priority="5915" operator="containsText" text="▲">
      <formula>NOT(ISERROR(SEARCH("▲",AB93)))</formula>
    </cfRule>
    <cfRule type="containsText" dxfId="3176" priority="5916" operator="containsText" text="▼">
      <formula>NOT(ISERROR(SEARCH("▼",AB93)))</formula>
    </cfRule>
    <cfRule type="containsText" dxfId="3175" priority="5917" operator="containsText" text="▲">
      <formula>NOT(ISERROR(SEARCH("▲",AB93)))</formula>
    </cfRule>
    <cfRule type="containsText" dxfId="3174" priority="5918" operator="containsText" text="▼">
      <formula>NOT(ISERROR(SEARCH("▼",AB93)))</formula>
    </cfRule>
    <cfRule type="containsText" dxfId="3173" priority="5919" operator="containsText" text="▲">
      <formula>NOT(ISERROR(SEARCH("▲",AB93)))</formula>
    </cfRule>
    <cfRule type="containsText" dxfId="3172" priority="5920" operator="containsText" text="▼">
      <formula>NOT(ISERROR(SEARCH("▼",AB93)))</formula>
    </cfRule>
    <cfRule type="containsText" dxfId="3171" priority="5921" operator="containsText" text="▲">
      <formula>NOT(ISERROR(SEARCH("▲",AB93)))</formula>
    </cfRule>
    <cfRule type="containsText" dxfId="3170" priority="5922" operator="containsText" text="▼">
      <formula>NOT(ISERROR(SEARCH("▼",AB93)))</formula>
    </cfRule>
    <cfRule type="containsText" dxfId="3169" priority="5923" operator="containsText" text="▲">
      <formula>NOT(ISERROR(SEARCH("▲",AB93)))</formula>
    </cfRule>
    <cfRule type="containsText" dxfId="3168" priority="5924" operator="containsText" text="▼">
      <formula>NOT(ISERROR(SEARCH("▼",AB93)))</formula>
    </cfRule>
    <cfRule type="containsText" dxfId="3167" priority="5925" operator="containsText" text="▲">
      <formula>NOT(ISERROR(SEARCH("▲",AB93)))</formula>
    </cfRule>
    <cfRule type="containsText" dxfId="3166" priority="5926" operator="containsText" text="▼">
      <formula>NOT(ISERROR(SEARCH("▼",AB93)))</formula>
    </cfRule>
    <cfRule type="containsText" dxfId="3165" priority="5927" operator="containsText" text="▲">
      <formula>NOT(ISERROR(SEARCH("▲",AB93)))</formula>
    </cfRule>
    <cfRule type="containsText" dxfId="3164" priority="5928" operator="containsText" text="▼">
      <formula>NOT(ISERROR(SEARCH("▼",AB93)))</formula>
    </cfRule>
    <cfRule type="containsText" dxfId="3163" priority="5929" operator="containsText" text="▲">
      <formula>NOT(ISERROR(SEARCH("▲",AB93)))</formula>
    </cfRule>
    <cfRule type="containsText" dxfId="3162" priority="5930" operator="containsText" text="▼">
      <formula>NOT(ISERROR(SEARCH("▼",AB93)))</formula>
    </cfRule>
    <cfRule type="containsText" dxfId="3161" priority="5931" operator="containsText" text="▲">
      <formula>NOT(ISERROR(SEARCH("▲",AB93)))</formula>
    </cfRule>
    <cfRule type="containsText" dxfId="3160" priority="5932" operator="containsText" text="▼">
      <formula>NOT(ISERROR(SEARCH("▼",AB93)))</formula>
    </cfRule>
    <cfRule type="containsText" dxfId="3159" priority="5933" operator="containsText" text="▲">
      <formula>NOT(ISERROR(SEARCH("▲",AB93)))</formula>
    </cfRule>
    <cfRule type="containsText" dxfId="3158" priority="5934" operator="containsText" text="▼">
      <formula>NOT(ISERROR(SEARCH("▼",AB93)))</formula>
    </cfRule>
    <cfRule type="containsText" dxfId="3157" priority="5935" operator="containsText" text="▲">
      <formula>NOT(ISERROR(SEARCH("▲",AB93)))</formula>
    </cfRule>
    <cfRule type="containsText" dxfId="3156" priority="5936" operator="containsText" text="▼">
      <formula>NOT(ISERROR(SEARCH("▼",AB93)))</formula>
    </cfRule>
    <cfRule type="containsText" dxfId="3155" priority="5937" operator="containsText" text="▲">
      <formula>NOT(ISERROR(SEARCH("▲",AB93)))</formula>
    </cfRule>
    <cfRule type="containsText" dxfId="3154" priority="5938" operator="containsText" text="▼">
      <formula>NOT(ISERROR(SEARCH("▼",AB93)))</formula>
    </cfRule>
    <cfRule type="containsText" dxfId="3153" priority="5939" operator="containsText" text="▲">
      <formula>NOT(ISERROR(SEARCH("▲",AB93)))</formula>
    </cfRule>
    <cfRule type="containsText" dxfId="3152" priority="5940" operator="containsText" text="▼">
      <formula>NOT(ISERROR(SEARCH("▼",AB93)))</formula>
    </cfRule>
    <cfRule type="containsText" dxfId="3151" priority="5941" operator="containsText" text="▲">
      <formula>NOT(ISERROR(SEARCH("▲",AB93)))</formula>
    </cfRule>
    <cfRule type="containsText" dxfId="3150" priority="5942" operator="containsText" text="▼">
      <formula>NOT(ISERROR(SEARCH("▼",AB93)))</formula>
    </cfRule>
    <cfRule type="containsText" dxfId="3149" priority="5943" operator="containsText" text="▲">
      <formula>NOT(ISERROR(SEARCH("▲",AB93)))</formula>
    </cfRule>
    <cfRule type="containsText" dxfId="3148" priority="5944" operator="containsText" text="▼">
      <formula>NOT(ISERROR(SEARCH("▼",AB93)))</formula>
    </cfRule>
    <cfRule type="containsText" dxfId="3147" priority="5945" operator="containsText" text="▲">
      <formula>NOT(ISERROR(SEARCH("▲",AB93)))</formula>
    </cfRule>
    <cfRule type="containsText" dxfId="3146" priority="5946" operator="containsText" text="▼">
      <formula>NOT(ISERROR(SEARCH("▼",AB93)))</formula>
    </cfRule>
    <cfRule type="containsText" dxfId="3145" priority="5947" operator="containsText" text="▲">
      <formula>NOT(ISERROR(SEARCH("▲",AB93)))</formula>
    </cfRule>
    <cfRule type="containsText" dxfId="3144" priority="5948" operator="containsText" text="▼">
      <formula>NOT(ISERROR(SEARCH("▼",AB93)))</formula>
    </cfRule>
    <cfRule type="containsText" dxfId="3143" priority="5949" operator="containsText" text="▲">
      <formula>NOT(ISERROR(SEARCH("▲",AB93)))</formula>
    </cfRule>
    <cfRule type="containsText" dxfId="3142" priority="5950" operator="containsText" text="▼">
      <formula>NOT(ISERROR(SEARCH("▼",AB93)))</formula>
    </cfRule>
    <cfRule type="containsText" dxfId="3141" priority="5951" operator="containsText" text="▲">
      <formula>NOT(ISERROR(SEARCH("▲",AB93)))</formula>
    </cfRule>
    <cfRule type="containsText" dxfId="3140" priority="5952" operator="containsText" text="▼">
      <formula>NOT(ISERROR(SEARCH("▼",AB93)))</formula>
    </cfRule>
    <cfRule type="containsText" dxfId="3139" priority="5953" operator="containsText" text="▲">
      <formula>NOT(ISERROR(SEARCH("▲",AB93)))</formula>
    </cfRule>
    <cfRule type="containsText" dxfId="3138" priority="5954" operator="containsText" text="▼">
      <formula>NOT(ISERROR(SEARCH("▼",AB93)))</formula>
    </cfRule>
    <cfRule type="containsText" dxfId="3137" priority="5955" operator="containsText" text="△">
      <formula>NOT(ISERROR(SEARCH("△",AB93)))</formula>
    </cfRule>
    <cfRule type="containsText" dxfId="3136" priority="5956" operator="containsText" text="▽">
      <formula>NOT(ISERROR(SEARCH("▽",AB93)))</formula>
    </cfRule>
    <cfRule type="containsText" dxfId="3135" priority="5957" operator="containsText" text="▲">
      <formula>NOT(ISERROR(SEARCH("▲",AB93)))</formula>
    </cfRule>
    <cfRule type="containsText" dxfId="3134" priority="5958" operator="containsText" text="▼">
      <formula>NOT(ISERROR(SEARCH("▼",AB93)))</formula>
    </cfRule>
    <cfRule type="containsText" dxfId="3133" priority="5959" operator="containsText" text="▲">
      <formula>NOT(ISERROR(SEARCH("▲",AB93)))</formula>
    </cfRule>
    <cfRule type="containsText" dxfId="3132" priority="5960" operator="containsText" text="▼">
      <formula>NOT(ISERROR(SEARCH("▼",AB93)))</formula>
    </cfRule>
    <cfRule type="containsText" dxfId="3131" priority="5961" operator="containsText" text="▲">
      <formula>NOT(ISERROR(SEARCH("▲",AB93)))</formula>
    </cfRule>
    <cfRule type="containsText" dxfId="3130" priority="5962" operator="containsText" text="▼">
      <formula>NOT(ISERROR(SEARCH("▼",AB93)))</formula>
    </cfRule>
    <cfRule type="containsText" dxfId="3129" priority="6123" operator="containsText" text="▲">
      <formula>NOT(ISERROR(SEARCH("▲",AB93)))</formula>
    </cfRule>
    <cfRule type="containsText" dxfId="3128" priority="5964" operator="containsText" text="▼">
      <formula>NOT(ISERROR(SEARCH("▼",AB93)))</formula>
    </cfRule>
    <cfRule type="containsText" dxfId="3127" priority="5965" operator="containsText" text="▲">
      <formula>NOT(ISERROR(SEARCH("▲",AB93)))</formula>
    </cfRule>
    <cfRule type="containsText" dxfId="3126" priority="5966" operator="containsText" text="▼">
      <formula>NOT(ISERROR(SEARCH("▼",AB93)))</formula>
    </cfRule>
    <cfRule type="containsText" dxfId="3125" priority="5967" operator="containsText" text="▲">
      <formula>NOT(ISERROR(SEARCH("▲",AB93)))</formula>
    </cfRule>
    <cfRule type="containsText" dxfId="3124" priority="5968" operator="containsText" text="▼">
      <formula>NOT(ISERROR(SEARCH("▼",AB93)))</formula>
    </cfRule>
    <cfRule type="containsText" dxfId="3123" priority="5969" operator="containsText" text="▲">
      <formula>NOT(ISERROR(SEARCH("▲",AB93)))</formula>
    </cfRule>
    <cfRule type="containsText" dxfId="3122" priority="5970" operator="containsText" text="▼">
      <formula>NOT(ISERROR(SEARCH("▼",AB93)))</formula>
    </cfRule>
    <cfRule type="containsText" dxfId="3121" priority="5971" operator="containsText" text="▲">
      <formula>NOT(ISERROR(SEARCH("▲",AB93)))</formula>
    </cfRule>
    <cfRule type="containsText" dxfId="3120" priority="5972" operator="containsText" text="▼">
      <formula>NOT(ISERROR(SEARCH("▼",AB93)))</formula>
    </cfRule>
    <cfRule type="containsText" dxfId="3119" priority="5973" operator="containsText" text="▲">
      <formula>NOT(ISERROR(SEARCH("▲",AB93)))</formula>
    </cfRule>
    <cfRule type="containsText" dxfId="3118" priority="5974" operator="containsText" text="▼">
      <formula>NOT(ISERROR(SEARCH("▼",AB93)))</formula>
    </cfRule>
    <cfRule type="containsText" dxfId="3117" priority="5975" operator="containsText" text="▲">
      <formula>NOT(ISERROR(SEARCH("▲",AB93)))</formula>
    </cfRule>
    <cfRule type="containsText" dxfId="3116" priority="5976" operator="containsText" text="▼">
      <formula>NOT(ISERROR(SEARCH("▼",AB93)))</formula>
    </cfRule>
    <cfRule type="containsText" dxfId="3115" priority="5977" operator="containsText" text="▲">
      <formula>NOT(ISERROR(SEARCH("▲",AB93)))</formula>
    </cfRule>
    <cfRule type="containsText" dxfId="3114" priority="5978" operator="containsText" text="▼">
      <formula>NOT(ISERROR(SEARCH("▼",AB93)))</formula>
    </cfRule>
    <cfRule type="containsText" dxfId="3113" priority="5979" operator="containsText" text="▲">
      <formula>NOT(ISERROR(SEARCH("▲",AB93)))</formula>
    </cfRule>
    <cfRule type="containsText" dxfId="3112" priority="5980" operator="containsText" text="▼">
      <formula>NOT(ISERROR(SEARCH("▼",AB93)))</formula>
    </cfRule>
    <cfRule type="containsText" dxfId="3111" priority="5981" operator="containsText" text="▲">
      <formula>NOT(ISERROR(SEARCH("▲",AB93)))</formula>
    </cfRule>
    <cfRule type="containsText" dxfId="3110" priority="5982" operator="containsText" text="▼">
      <formula>NOT(ISERROR(SEARCH("▼",AB93)))</formula>
    </cfRule>
    <cfRule type="containsText" dxfId="3109" priority="5983" operator="containsText" text="▲">
      <formula>NOT(ISERROR(SEARCH("▲",AB93)))</formula>
    </cfRule>
    <cfRule type="containsText" dxfId="3108" priority="5984" operator="containsText" text="▼">
      <formula>NOT(ISERROR(SEARCH("▼",AB93)))</formula>
    </cfRule>
    <cfRule type="containsText" dxfId="3107" priority="5985" operator="containsText" text="▲">
      <formula>NOT(ISERROR(SEARCH("▲",AB93)))</formula>
    </cfRule>
    <cfRule type="containsText" dxfId="3106" priority="5986" operator="containsText" text="▼">
      <formula>NOT(ISERROR(SEARCH("▼",AB93)))</formula>
    </cfRule>
    <cfRule type="containsText" dxfId="3105" priority="5987" operator="containsText" text="▲">
      <formula>NOT(ISERROR(SEARCH("▲",AB93)))</formula>
    </cfRule>
    <cfRule type="containsText" dxfId="3104" priority="5988" operator="containsText" text="▼">
      <formula>NOT(ISERROR(SEARCH("▼",AB93)))</formula>
    </cfRule>
    <cfRule type="containsText" dxfId="3103" priority="5989" operator="containsText" text="▲">
      <formula>NOT(ISERROR(SEARCH("▲",AB93)))</formula>
    </cfRule>
    <cfRule type="containsText" dxfId="3102" priority="5990" operator="containsText" text="▼">
      <formula>NOT(ISERROR(SEARCH("▼",AB93)))</formula>
    </cfRule>
    <cfRule type="containsText" dxfId="3101" priority="5991" operator="containsText" text="▲">
      <formula>NOT(ISERROR(SEARCH("▲",AB93)))</formula>
    </cfRule>
    <cfRule type="containsText" dxfId="3100" priority="5992" operator="containsText" text="▼">
      <formula>NOT(ISERROR(SEARCH("▼",AB93)))</formula>
    </cfRule>
    <cfRule type="containsText" dxfId="3099" priority="5993" operator="containsText" text="▲">
      <formula>NOT(ISERROR(SEARCH("▲",AB93)))</formula>
    </cfRule>
    <cfRule type="containsText" dxfId="3098" priority="5994" operator="containsText" text="▼">
      <formula>NOT(ISERROR(SEARCH("▼",AB93)))</formula>
    </cfRule>
    <cfRule type="containsText" dxfId="3097" priority="5995" operator="containsText" text="▲">
      <formula>NOT(ISERROR(SEARCH("▲",AB93)))</formula>
    </cfRule>
    <cfRule type="containsText" dxfId="3096" priority="5996" operator="containsText" text="▼">
      <formula>NOT(ISERROR(SEARCH("▼",AB93)))</formula>
    </cfRule>
    <cfRule type="containsText" dxfId="3095" priority="5997" operator="containsText" text="▲">
      <formula>NOT(ISERROR(SEARCH("▲",AB93)))</formula>
    </cfRule>
    <cfRule type="containsText" dxfId="3094" priority="5998" operator="containsText" text="▼">
      <formula>NOT(ISERROR(SEARCH("▼",AB93)))</formula>
    </cfRule>
    <cfRule type="containsText" dxfId="3093" priority="5999" operator="containsText" text="▲">
      <formula>NOT(ISERROR(SEARCH("▲",AB93)))</formula>
    </cfRule>
    <cfRule type="containsText" dxfId="3092" priority="6000" operator="containsText" text="▼">
      <formula>NOT(ISERROR(SEARCH("▼",AB93)))</formula>
    </cfRule>
    <cfRule type="containsText" dxfId="3091" priority="6001" operator="containsText" text="▲">
      <formula>NOT(ISERROR(SEARCH("▲",AB93)))</formula>
    </cfRule>
    <cfRule type="containsText" dxfId="3090" priority="6002" operator="containsText" text="▼">
      <formula>NOT(ISERROR(SEARCH("▼",AB93)))</formula>
    </cfRule>
    <cfRule type="containsText" dxfId="3089" priority="6003" operator="containsText" text="▲">
      <formula>NOT(ISERROR(SEARCH("▲",AB93)))</formula>
    </cfRule>
    <cfRule type="containsText" dxfId="3088" priority="6004" operator="containsText" text="▼">
      <formula>NOT(ISERROR(SEARCH("▼",AB93)))</formula>
    </cfRule>
    <cfRule type="containsText" dxfId="3087" priority="6005" operator="containsText" text="△">
      <formula>NOT(ISERROR(SEARCH("△",AB93)))</formula>
    </cfRule>
    <cfRule type="containsText" dxfId="3086" priority="6006" operator="containsText" text="▽">
      <formula>NOT(ISERROR(SEARCH("▽",AB93)))</formula>
    </cfRule>
    <cfRule type="containsText" dxfId="3085" priority="6007" operator="containsText" text="▲">
      <formula>NOT(ISERROR(SEARCH("▲",AB93)))</formula>
    </cfRule>
    <cfRule type="containsText" dxfId="3084" priority="6008" operator="containsText" text="▼">
      <formula>NOT(ISERROR(SEARCH("▼",AB93)))</formula>
    </cfRule>
    <cfRule type="containsText" dxfId="3083" priority="6009" operator="containsText" text="▲">
      <formula>NOT(ISERROR(SEARCH("▲",AB93)))</formula>
    </cfRule>
    <cfRule type="containsText" dxfId="3082" priority="6010" operator="containsText" text="▼">
      <formula>NOT(ISERROR(SEARCH("▼",AB93)))</formula>
    </cfRule>
    <cfRule type="containsText" dxfId="3081" priority="6011" operator="containsText" text="▲">
      <formula>NOT(ISERROR(SEARCH("▲",AB93)))</formula>
    </cfRule>
    <cfRule type="containsText" dxfId="3080" priority="6012" operator="containsText" text="▼">
      <formula>NOT(ISERROR(SEARCH("▼",AB93)))</formula>
    </cfRule>
    <cfRule type="containsText" dxfId="3079" priority="6013" operator="containsText" text="▲">
      <formula>NOT(ISERROR(SEARCH("▲",AB93)))</formula>
    </cfRule>
    <cfRule type="containsText" dxfId="3078" priority="6014" operator="containsText" text="▼">
      <formula>NOT(ISERROR(SEARCH("▼",AB93)))</formula>
    </cfRule>
    <cfRule type="containsText" dxfId="3077" priority="6015" operator="containsText" text="▲">
      <formula>NOT(ISERROR(SEARCH("▲",AB93)))</formula>
    </cfRule>
    <cfRule type="containsText" dxfId="3076" priority="6016" operator="containsText" text="▼">
      <formula>NOT(ISERROR(SEARCH("▼",AB93)))</formula>
    </cfRule>
    <cfRule type="containsText" dxfId="3075" priority="6017" operator="containsText" text="▲">
      <formula>NOT(ISERROR(SEARCH("▲",AB93)))</formula>
    </cfRule>
    <cfRule type="containsText" dxfId="3074" priority="6018" operator="containsText" text="▼">
      <formula>NOT(ISERROR(SEARCH("▼",AB93)))</formula>
    </cfRule>
    <cfRule type="containsText" dxfId="3073" priority="6019" operator="containsText" text="▲">
      <formula>NOT(ISERROR(SEARCH("▲",AB93)))</formula>
    </cfRule>
    <cfRule type="containsText" dxfId="3072" priority="6020" operator="containsText" text="▼">
      <formula>NOT(ISERROR(SEARCH("▼",AB93)))</formula>
    </cfRule>
    <cfRule type="containsText" dxfId="3071" priority="6021" operator="containsText" text="▲">
      <formula>NOT(ISERROR(SEARCH("▲",AB93)))</formula>
    </cfRule>
    <cfRule type="containsText" dxfId="3070" priority="6022" operator="containsText" text="▼">
      <formula>NOT(ISERROR(SEARCH("▼",AB93)))</formula>
    </cfRule>
    <cfRule type="containsText" dxfId="3069" priority="6023" operator="containsText" text="▲">
      <formula>NOT(ISERROR(SEARCH("▲",AB93)))</formula>
    </cfRule>
    <cfRule type="containsText" dxfId="3068" priority="6024" operator="containsText" text="▼">
      <formula>NOT(ISERROR(SEARCH("▼",AB93)))</formula>
    </cfRule>
    <cfRule type="containsText" dxfId="3067" priority="6025" operator="containsText" text="▲">
      <formula>NOT(ISERROR(SEARCH("▲",AB93)))</formula>
    </cfRule>
    <cfRule type="containsText" dxfId="3066" priority="6026" operator="containsText" text="▼">
      <formula>NOT(ISERROR(SEARCH("▼",AB93)))</formula>
    </cfRule>
    <cfRule type="containsText" dxfId="3065" priority="6027" operator="containsText" text="▲">
      <formula>NOT(ISERROR(SEARCH("▲",AB93)))</formula>
    </cfRule>
    <cfRule type="containsText" dxfId="3064" priority="6028" operator="containsText" text="▼">
      <formula>NOT(ISERROR(SEARCH("▼",AB93)))</formula>
    </cfRule>
    <cfRule type="containsText" dxfId="3063" priority="6029" operator="containsText" text="▲">
      <formula>NOT(ISERROR(SEARCH("▲",AB93)))</formula>
    </cfRule>
    <cfRule type="containsText" dxfId="3062" priority="6030" operator="containsText" text="▼">
      <formula>NOT(ISERROR(SEARCH("▼",AB93)))</formula>
    </cfRule>
    <cfRule type="containsText" dxfId="3061" priority="6031" operator="containsText" text="▲">
      <formula>NOT(ISERROR(SEARCH("▲",AB93)))</formula>
    </cfRule>
    <cfRule type="containsText" dxfId="3060" priority="6032" operator="containsText" text="▼">
      <formula>NOT(ISERROR(SEARCH("▼",AB93)))</formula>
    </cfRule>
    <cfRule type="containsText" dxfId="3059" priority="6033" operator="containsText" text="▲">
      <formula>NOT(ISERROR(SEARCH("▲",AB93)))</formula>
    </cfRule>
    <cfRule type="containsText" dxfId="3058" priority="6034" operator="containsText" text="▼">
      <formula>NOT(ISERROR(SEARCH("▼",AB93)))</formula>
    </cfRule>
    <cfRule type="containsText" dxfId="3057" priority="6035" operator="containsText" text="▲">
      <formula>NOT(ISERROR(SEARCH("▲",AB93)))</formula>
    </cfRule>
    <cfRule type="containsText" dxfId="3056" priority="6036" operator="containsText" text="▼">
      <formula>NOT(ISERROR(SEARCH("▼",AB93)))</formula>
    </cfRule>
    <cfRule type="containsText" dxfId="3055" priority="6037" operator="containsText" text="▲">
      <formula>NOT(ISERROR(SEARCH("▲",AB93)))</formula>
    </cfRule>
    <cfRule type="containsText" dxfId="3054" priority="6038" operator="containsText" text="▼">
      <formula>NOT(ISERROR(SEARCH("▼",AB93)))</formula>
    </cfRule>
    <cfRule type="containsText" dxfId="3053" priority="6039" operator="containsText" text="▲">
      <formula>NOT(ISERROR(SEARCH("▲",AB93)))</formula>
    </cfRule>
    <cfRule type="containsText" dxfId="3052" priority="6040" operator="containsText" text="▼">
      <formula>NOT(ISERROR(SEARCH("▼",AB93)))</formula>
    </cfRule>
    <cfRule type="containsText" dxfId="3051" priority="6041" operator="containsText" text="▲">
      <formula>NOT(ISERROR(SEARCH("▲",AB93)))</formula>
    </cfRule>
    <cfRule type="containsText" dxfId="3050" priority="6042" operator="containsText" text="▼">
      <formula>NOT(ISERROR(SEARCH("▼",AB93)))</formula>
    </cfRule>
    <cfRule type="containsText" dxfId="3049" priority="6043" operator="containsText" text="▲">
      <formula>NOT(ISERROR(SEARCH("▲",AB93)))</formula>
    </cfRule>
    <cfRule type="containsText" dxfId="3048" priority="6044" operator="containsText" text="▼">
      <formula>NOT(ISERROR(SEARCH("▼",AB93)))</formula>
    </cfRule>
    <cfRule type="containsText" dxfId="3047" priority="6045" operator="containsText" text="▲">
      <formula>NOT(ISERROR(SEARCH("▲",AB93)))</formula>
    </cfRule>
    <cfRule type="containsText" dxfId="3046" priority="6046" operator="containsText" text="▼">
      <formula>NOT(ISERROR(SEARCH("▼",AB93)))</formula>
    </cfRule>
    <cfRule type="containsText" dxfId="3045" priority="6047" operator="containsText" text="▲">
      <formula>NOT(ISERROR(SEARCH("▲",AB93)))</formula>
    </cfRule>
    <cfRule type="containsText" dxfId="3044" priority="6048" operator="containsText" text="▼">
      <formula>NOT(ISERROR(SEARCH("▼",AB93)))</formula>
    </cfRule>
    <cfRule type="containsText" dxfId="3043" priority="6049" operator="containsText" text="▲">
      <formula>NOT(ISERROR(SEARCH("▲",AB93)))</formula>
    </cfRule>
    <cfRule type="containsText" dxfId="3042" priority="6050" operator="containsText" text="▼">
      <formula>NOT(ISERROR(SEARCH("▼",AB93)))</formula>
    </cfRule>
    <cfRule type="containsText" dxfId="3041" priority="6051" operator="containsText" text="▲">
      <formula>NOT(ISERROR(SEARCH("▲",AB93)))</formula>
    </cfRule>
    <cfRule type="containsText" dxfId="3040" priority="6052" operator="containsText" text="▼">
      <formula>NOT(ISERROR(SEARCH("▼",AB93)))</formula>
    </cfRule>
    <cfRule type="containsText" dxfId="3039" priority="6053" operator="containsText" text="▲">
      <formula>NOT(ISERROR(SEARCH("▲",AB93)))</formula>
    </cfRule>
    <cfRule type="containsText" dxfId="3038" priority="6054" operator="containsText" text="▼">
      <formula>NOT(ISERROR(SEARCH("▼",AB93)))</formula>
    </cfRule>
    <cfRule type="containsText" dxfId="3037" priority="6055" operator="containsText" text="▲">
      <formula>NOT(ISERROR(SEARCH("▲",AB93)))</formula>
    </cfRule>
    <cfRule type="containsText" dxfId="3036" priority="6056" operator="containsText" text="▼">
      <formula>NOT(ISERROR(SEARCH("▼",AB93)))</formula>
    </cfRule>
    <cfRule type="containsText" dxfId="3035" priority="6057" operator="containsText" text="▲">
      <formula>NOT(ISERROR(SEARCH("▲",AB93)))</formula>
    </cfRule>
    <cfRule type="containsText" dxfId="3034" priority="6058" operator="containsText" text="▼">
      <formula>NOT(ISERROR(SEARCH("▼",AB93)))</formula>
    </cfRule>
    <cfRule type="containsText" dxfId="3033" priority="6059" operator="containsText" text="▲">
      <formula>NOT(ISERROR(SEARCH("▲",AB93)))</formula>
    </cfRule>
    <cfRule type="containsText" dxfId="3032" priority="6060" operator="containsText" text="▼">
      <formula>NOT(ISERROR(SEARCH("▼",AB93)))</formula>
    </cfRule>
    <cfRule type="containsText" dxfId="3031" priority="6061" operator="containsText" text="▲">
      <formula>NOT(ISERROR(SEARCH("▲",AB93)))</formula>
    </cfRule>
    <cfRule type="containsText" dxfId="3030" priority="6062" operator="containsText" text="▼">
      <formula>NOT(ISERROR(SEARCH("▼",AB93)))</formula>
    </cfRule>
    <cfRule type="containsText" dxfId="3029" priority="6063" operator="containsText" text="▲">
      <formula>NOT(ISERROR(SEARCH("▲",AB93)))</formula>
    </cfRule>
    <cfRule type="containsText" dxfId="3028" priority="6064" operator="containsText" text="▼">
      <formula>NOT(ISERROR(SEARCH("▼",AB93)))</formula>
    </cfRule>
    <cfRule type="containsText" dxfId="3027" priority="6065" operator="containsText" text="▲">
      <formula>NOT(ISERROR(SEARCH("▲",AB93)))</formula>
    </cfRule>
    <cfRule type="containsText" dxfId="3026" priority="6066" operator="containsText" text="▼">
      <formula>NOT(ISERROR(SEARCH("▼",AB93)))</formula>
    </cfRule>
    <cfRule type="containsText" dxfId="3025" priority="6067" operator="containsText" text="▲">
      <formula>NOT(ISERROR(SEARCH("▲",AB93)))</formula>
    </cfRule>
    <cfRule type="containsText" dxfId="3024" priority="6068" operator="containsText" text="▼">
      <formula>NOT(ISERROR(SEARCH("▼",AB93)))</formula>
    </cfRule>
    <cfRule type="containsText" dxfId="3023" priority="6069" operator="containsText" text="△">
      <formula>NOT(ISERROR(SEARCH("△",AB93)))</formula>
    </cfRule>
    <cfRule type="containsText" dxfId="3022" priority="6070" operator="containsText" text="▽">
      <formula>NOT(ISERROR(SEARCH("▽",AB93)))</formula>
    </cfRule>
    <cfRule type="containsText" dxfId="3021" priority="6071" operator="containsText" text="▲">
      <formula>NOT(ISERROR(SEARCH("▲",AB93)))</formula>
    </cfRule>
    <cfRule type="containsText" dxfId="3020" priority="6072" operator="containsText" text="▼">
      <formula>NOT(ISERROR(SEARCH("▼",AB93)))</formula>
    </cfRule>
    <cfRule type="containsText" dxfId="3019" priority="6073" operator="containsText" text="▲">
      <formula>NOT(ISERROR(SEARCH("▲",AB93)))</formula>
    </cfRule>
    <cfRule type="containsText" dxfId="3018" priority="6074" operator="containsText" text="▼">
      <formula>NOT(ISERROR(SEARCH("▼",AB93)))</formula>
    </cfRule>
    <cfRule type="containsText" dxfId="3017" priority="6075" operator="containsText" text="▲">
      <formula>NOT(ISERROR(SEARCH("▲",AB93)))</formula>
    </cfRule>
    <cfRule type="containsText" dxfId="3016" priority="6076" operator="containsText" text="▼">
      <formula>NOT(ISERROR(SEARCH("▼",AB93)))</formula>
    </cfRule>
    <cfRule type="containsText" dxfId="3015" priority="6077" operator="containsText" text="▲">
      <formula>NOT(ISERROR(SEARCH("▲",AB93)))</formula>
    </cfRule>
    <cfRule type="containsText" dxfId="3014" priority="6078" operator="containsText" text="▼">
      <formula>NOT(ISERROR(SEARCH("▼",AB93)))</formula>
    </cfRule>
    <cfRule type="containsText" dxfId="3013" priority="6079" operator="containsText" text="▲">
      <formula>NOT(ISERROR(SEARCH("▲",AB93)))</formula>
    </cfRule>
    <cfRule type="containsText" dxfId="3012" priority="6080" operator="containsText" text="▼">
      <formula>NOT(ISERROR(SEARCH("▼",AB93)))</formula>
    </cfRule>
    <cfRule type="containsText" dxfId="3011" priority="6081" operator="containsText" text="▲">
      <formula>NOT(ISERROR(SEARCH("▲",AB93)))</formula>
    </cfRule>
    <cfRule type="containsText" dxfId="3010" priority="6082" operator="containsText" text="▼">
      <formula>NOT(ISERROR(SEARCH("▼",AB93)))</formula>
    </cfRule>
    <cfRule type="containsText" dxfId="3009" priority="6083" operator="containsText" text="▲">
      <formula>NOT(ISERROR(SEARCH("▲",AB93)))</formula>
    </cfRule>
    <cfRule type="containsText" dxfId="3008" priority="6084" operator="containsText" text="▼">
      <formula>NOT(ISERROR(SEARCH("▼",AB93)))</formula>
    </cfRule>
    <cfRule type="containsText" dxfId="3007" priority="6085" operator="containsText" text="▲">
      <formula>NOT(ISERROR(SEARCH("▲",AB93)))</formula>
    </cfRule>
    <cfRule type="containsText" dxfId="3006" priority="6086" operator="containsText" text="▼">
      <formula>NOT(ISERROR(SEARCH("▼",AB93)))</formula>
    </cfRule>
    <cfRule type="containsText" dxfId="3005" priority="6087" operator="containsText" text="▲">
      <formula>NOT(ISERROR(SEARCH("▲",AB93)))</formula>
    </cfRule>
    <cfRule type="containsText" dxfId="3004" priority="6088" operator="containsText" text="▼">
      <formula>NOT(ISERROR(SEARCH("▼",AB93)))</formula>
    </cfRule>
    <cfRule type="containsText" dxfId="3003" priority="6089" operator="containsText" text="▲">
      <formula>NOT(ISERROR(SEARCH("▲",AB93)))</formula>
    </cfRule>
    <cfRule type="containsText" dxfId="3002" priority="6090" operator="containsText" text="▼">
      <formula>NOT(ISERROR(SEARCH("▼",AB93)))</formula>
    </cfRule>
    <cfRule type="containsText" dxfId="3001" priority="6091" operator="containsText" text="▲">
      <formula>NOT(ISERROR(SEARCH("▲",AB93)))</formula>
    </cfRule>
    <cfRule type="containsText" dxfId="3000" priority="6092" operator="containsText" text="▼">
      <formula>NOT(ISERROR(SEARCH("▼",AB93)))</formula>
    </cfRule>
    <cfRule type="containsText" dxfId="2999" priority="6093" operator="containsText" text="▲">
      <formula>NOT(ISERROR(SEARCH("▲",AB93)))</formula>
    </cfRule>
    <cfRule type="containsText" dxfId="2998" priority="6094" operator="containsText" text="▼">
      <formula>NOT(ISERROR(SEARCH("▼",AB93)))</formula>
    </cfRule>
    <cfRule type="containsText" dxfId="2997" priority="6095" operator="containsText" text="▲">
      <formula>NOT(ISERROR(SEARCH("▲",AB93)))</formula>
    </cfRule>
    <cfRule type="containsText" dxfId="2996" priority="6096" operator="containsText" text="▼">
      <formula>NOT(ISERROR(SEARCH("▼",AB93)))</formula>
    </cfRule>
    <cfRule type="containsText" dxfId="2995" priority="6097" operator="containsText" text="▲">
      <formula>NOT(ISERROR(SEARCH("▲",AB93)))</formula>
    </cfRule>
    <cfRule type="containsText" dxfId="2994" priority="6098" operator="containsText" text="▼">
      <formula>NOT(ISERROR(SEARCH("▼",AB93)))</formula>
    </cfRule>
    <cfRule type="containsText" dxfId="2993" priority="6099" operator="containsText" text="▲">
      <formula>NOT(ISERROR(SEARCH("▲",AB93)))</formula>
    </cfRule>
    <cfRule type="containsText" dxfId="2992" priority="6100" operator="containsText" text="▼">
      <formula>NOT(ISERROR(SEARCH("▼",AB93)))</formula>
    </cfRule>
    <cfRule type="containsText" dxfId="2991" priority="6101" operator="containsText" text="▲">
      <formula>NOT(ISERROR(SEARCH("▲",AB93)))</formula>
    </cfRule>
    <cfRule type="containsText" dxfId="2990" priority="6102" operator="containsText" text="▼">
      <formula>NOT(ISERROR(SEARCH("▼",AB93)))</formula>
    </cfRule>
    <cfRule type="containsText" dxfId="2989" priority="6103" operator="containsText" text="▲">
      <formula>NOT(ISERROR(SEARCH("▲",AB93)))</formula>
    </cfRule>
    <cfRule type="containsText" dxfId="2988" priority="6104" operator="containsText" text="▼">
      <formula>NOT(ISERROR(SEARCH("▼",AB93)))</formula>
    </cfRule>
    <cfRule type="containsText" dxfId="2987" priority="6105" operator="containsText" text="▲">
      <formula>NOT(ISERROR(SEARCH("▲",AB93)))</formula>
    </cfRule>
    <cfRule type="containsText" dxfId="2986" priority="6106" operator="containsText" text="▼">
      <formula>NOT(ISERROR(SEARCH("▼",AB93)))</formula>
    </cfRule>
    <cfRule type="containsText" dxfId="2985" priority="6107" operator="containsText" text="▲">
      <formula>NOT(ISERROR(SEARCH("▲",AB93)))</formula>
    </cfRule>
    <cfRule type="containsText" dxfId="2984" priority="6108" operator="containsText" text="▼">
      <formula>NOT(ISERROR(SEARCH("▼",AB93)))</formula>
    </cfRule>
    <cfRule type="containsText" dxfId="2983" priority="6109" operator="containsText" text="▲">
      <formula>NOT(ISERROR(SEARCH("▲",AB93)))</formula>
    </cfRule>
    <cfRule type="containsText" dxfId="2982" priority="6110" operator="containsText" text="▼">
      <formula>NOT(ISERROR(SEARCH("▼",AB93)))</formula>
    </cfRule>
    <cfRule type="containsText" dxfId="2981" priority="6111" operator="containsText" text="▲">
      <formula>NOT(ISERROR(SEARCH("▲",AB93)))</formula>
    </cfRule>
    <cfRule type="containsText" dxfId="2980" priority="6112" operator="containsText" text="▼">
      <formula>NOT(ISERROR(SEARCH("▼",AB93)))</formula>
    </cfRule>
    <cfRule type="containsText" dxfId="2979" priority="6113" operator="containsText" text="▲">
      <formula>NOT(ISERROR(SEARCH("▲",AB93)))</formula>
    </cfRule>
    <cfRule type="containsText" dxfId="2978" priority="6114" operator="containsText" text="▼">
      <formula>NOT(ISERROR(SEARCH("▼",AB93)))</formula>
    </cfRule>
    <cfRule type="containsText" dxfId="2977" priority="6115" operator="containsText" text="▲">
      <formula>NOT(ISERROR(SEARCH("▲",AB93)))</formula>
    </cfRule>
    <cfRule type="containsText" dxfId="2976" priority="6116" operator="containsText" text="▼">
      <formula>NOT(ISERROR(SEARCH("▼",AB93)))</formula>
    </cfRule>
    <cfRule type="containsText" dxfId="2975" priority="6117" operator="containsText" text="▲">
      <formula>NOT(ISERROR(SEARCH("▲",AB93)))</formula>
    </cfRule>
    <cfRule type="containsText" dxfId="2974" priority="6118" operator="containsText" text="▼">
      <formula>NOT(ISERROR(SEARCH("▼",AB93)))</formula>
    </cfRule>
    <cfRule type="containsText" dxfId="2973" priority="6119" operator="containsText" text="△">
      <formula>NOT(ISERROR(SEARCH("△",AB93)))</formula>
    </cfRule>
    <cfRule type="containsText" dxfId="2972" priority="6120" operator="containsText" text="▽">
      <formula>NOT(ISERROR(SEARCH("▽",AB93)))</formula>
    </cfRule>
    <cfRule type="containsText" dxfId="2971" priority="6121" operator="containsText" text="▲">
      <formula>NOT(ISERROR(SEARCH("▲",AB93)))</formula>
    </cfRule>
    <cfRule type="containsText" dxfId="2970" priority="6122" operator="containsText" text="▼">
      <formula>NOT(ISERROR(SEARCH("▼",AB93)))</formula>
    </cfRule>
  </conditionalFormatting>
  <conditionalFormatting sqref="AB93:AB97 AA101:AB101">
    <cfRule type="containsText" dxfId="2969" priority="5853" operator="containsText" text="▲">
      <formula>NOT(ISERROR(SEARCH("▲",AA93)))</formula>
    </cfRule>
    <cfRule type="containsText" dxfId="2968" priority="5854" operator="containsText" text="▼">
      <formula>NOT(ISERROR(SEARCH("▼",AA93)))</formula>
    </cfRule>
  </conditionalFormatting>
  <conditionalFormatting sqref="AB94:AB97 AB101">
    <cfRule type="containsText" dxfId="2967" priority="5703" operator="containsText" text="▲">
      <formula>NOT(ISERROR(SEARCH("▲",AB94)))</formula>
    </cfRule>
    <cfRule type="containsText" dxfId="2966" priority="5704" operator="containsText" text="▼">
      <formula>NOT(ISERROR(SEARCH("▼",AB94)))</formula>
    </cfRule>
    <cfRule type="containsText" dxfId="2965" priority="5705" operator="containsText" text="▲">
      <formula>NOT(ISERROR(SEARCH("▲",AB94)))</formula>
    </cfRule>
    <cfRule type="containsText" dxfId="2964" priority="5706" operator="containsText" text="▼">
      <formula>NOT(ISERROR(SEARCH("▼",AB94)))</formula>
    </cfRule>
    <cfRule type="containsText" dxfId="2963" priority="5707" operator="containsText" text="▲">
      <formula>NOT(ISERROR(SEARCH("▲",AB94)))</formula>
    </cfRule>
    <cfRule type="containsText" dxfId="2962" priority="5708" operator="containsText" text="▼">
      <formula>NOT(ISERROR(SEARCH("▼",AB94)))</formula>
    </cfRule>
    <cfRule type="containsText" dxfId="2961" priority="5709" operator="containsText" text="▲">
      <formula>NOT(ISERROR(SEARCH("▲",AB94)))</formula>
    </cfRule>
    <cfRule type="containsText" dxfId="2960" priority="5710" operator="containsText" text="▼">
      <formula>NOT(ISERROR(SEARCH("▼",AB94)))</formula>
    </cfRule>
    <cfRule type="containsText" dxfId="2959" priority="5711" operator="containsText" text="▲">
      <formula>NOT(ISERROR(SEARCH("▲",AB94)))</formula>
    </cfRule>
    <cfRule type="containsText" dxfId="2958" priority="5712" operator="containsText" text="▼">
      <formula>NOT(ISERROR(SEARCH("▼",AB94)))</formula>
    </cfRule>
    <cfRule type="containsText" dxfId="2957" priority="5713" operator="containsText" text="▲">
      <formula>NOT(ISERROR(SEARCH("▲",AB94)))</formula>
    </cfRule>
    <cfRule type="containsText" dxfId="2956" priority="5714" operator="containsText" text="▼">
      <formula>NOT(ISERROR(SEARCH("▼",AB94)))</formula>
    </cfRule>
    <cfRule type="containsText" dxfId="2955" priority="5715" operator="containsText" text="▲">
      <formula>NOT(ISERROR(SEARCH("▲",AB94)))</formula>
    </cfRule>
    <cfRule type="containsText" dxfId="2954" priority="5716" operator="containsText" text="▼">
      <formula>NOT(ISERROR(SEARCH("▼",AB94)))</formula>
    </cfRule>
    <cfRule type="containsText" dxfId="2953" priority="5717" operator="containsText" text="▲">
      <formula>NOT(ISERROR(SEARCH("▲",AB94)))</formula>
    </cfRule>
    <cfRule type="containsText" dxfId="2952" priority="5718" operator="containsText" text="▼">
      <formula>NOT(ISERROR(SEARCH("▼",AB94)))</formula>
    </cfRule>
    <cfRule type="containsText" dxfId="2951" priority="5719" operator="containsText" text="▲">
      <formula>NOT(ISERROR(SEARCH("▲",AB94)))</formula>
    </cfRule>
    <cfRule type="containsText" dxfId="2950" priority="5720" operator="containsText" text="▼">
      <formula>NOT(ISERROR(SEARCH("▼",AB94)))</formula>
    </cfRule>
    <cfRule type="containsText" dxfId="2949" priority="5721" operator="containsText" text="▲">
      <formula>NOT(ISERROR(SEARCH("▲",AB94)))</formula>
    </cfRule>
    <cfRule type="containsText" dxfId="2948" priority="5722" operator="containsText" text="▼">
      <formula>NOT(ISERROR(SEARCH("▼",AB94)))</formula>
    </cfRule>
    <cfRule type="containsText" dxfId="2947" priority="5723" operator="containsText" text="▲">
      <formula>NOT(ISERROR(SEARCH("▲",AB94)))</formula>
    </cfRule>
    <cfRule type="containsText" dxfId="2946" priority="5724" operator="containsText" text="▼">
      <formula>NOT(ISERROR(SEARCH("▼",AB94)))</formula>
    </cfRule>
    <cfRule type="containsText" dxfId="2945" priority="5725" operator="containsText" text="▲">
      <formula>NOT(ISERROR(SEARCH("▲",AB94)))</formula>
    </cfRule>
    <cfRule type="containsText" dxfId="2944" priority="5726" operator="containsText" text="▼">
      <formula>NOT(ISERROR(SEARCH("▼",AB94)))</formula>
    </cfRule>
    <cfRule type="containsText" dxfId="2943" priority="5727" operator="containsText" text="▲">
      <formula>NOT(ISERROR(SEARCH("▲",AB94)))</formula>
    </cfRule>
    <cfRule type="containsText" dxfId="2942" priority="5728" operator="containsText" text="▼">
      <formula>NOT(ISERROR(SEARCH("▼",AB94)))</formula>
    </cfRule>
    <cfRule type="containsText" dxfId="2941" priority="5729" operator="containsText" text="▲">
      <formula>NOT(ISERROR(SEARCH("▲",AB94)))</formula>
    </cfRule>
    <cfRule type="containsText" dxfId="2940" priority="5730" operator="containsText" text="▼">
      <formula>NOT(ISERROR(SEARCH("▼",AB94)))</formula>
    </cfRule>
    <cfRule type="containsText" dxfId="2939" priority="5731" operator="containsText" text="▲">
      <formula>NOT(ISERROR(SEARCH("▲",AB94)))</formula>
    </cfRule>
    <cfRule type="containsText" dxfId="2938" priority="5732" operator="containsText" text="▼">
      <formula>NOT(ISERROR(SEARCH("▼",AB94)))</formula>
    </cfRule>
    <cfRule type="containsText" dxfId="2937" priority="5733" operator="containsText" text="▲">
      <formula>NOT(ISERROR(SEARCH("▲",AB94)))</formula>
    </cfRule>
    <cfRule type="containsText" dxfId="2936" priority="5734" operator="containsText" text="▼">
      <formula>NOT(ISERROR(SEARCH("▼",AB94)))</formula>
    </cfRule>
    <cfRule type="containsText" dxfId="2935" priority="5735" operator="containsText" text="▲">
      <formula>NOT(ISERROR(SEARCH("▲",AB94)))</formula>
    </cfRule>
    <cfRule type="containsText" dxfId="2934" priority="5736" operator="containsText" text="▼">
      <formula>NOT(ISERROR(SEARCH("▼",AB94)))</formula>
    </cfRule>
    <cfRule type="containsText" dxfId="2933" priority="5737" operator="containsText" text="▲">
      <formula>NOT(ISERROR(SEARCH("▲",AB94)))</formula>
    </cfRule>
    <cfRule type="containsText" dxfId="2932" priority="5738" operator="containsText" text="▼">
      <formula>NOT(ISERROR(SEARCH("▼",AB94)))</formula>
    </cfRule>
    <cfRule type="containsText" dxfId="2931" priority="5739" operator="containsText" text="▲">
      <formula>NOT(ISERROR(SEARCH("▲",AB94)))</formula>
    </cfRule>
    <cfRule type="containsText" dxfId="2930" priority="5740" operator="containsText" text="▼">
      <formula>NOT(ISERROR(SEARCH("▼",AB94)))</formula>
    </cfRule>
    <cfRule type="containsText" dxfId="2929" priority="5741" operator="containsText" text="▲">
      <formula>NOT(ISERROR(SEARCH("▲",AB94)))</formula>
    </cfRule>
    <cfRule type="containsText" dxfId="2928" priority="5742" operator="containsText" text="▼">
      <formula>NOT(ISERROR(SEARCH("▼",AB94)))</formula>
    </cfRule>
    <cfRule type="containsText" dxfId="2927" priority="5743" operator="containsText" text="△">
      <formula>NOT(ISERROR(SEARCH("△",AB94)))</formula>
    </cfRule>
    <cfRule type="containsText" dxfId="2926" priority="5744" operator="containsText" text="▽">
      <formula>NOT(ISERROR(SEARCH("▽",AB94)))</formula>
    </cfRule>
    <cfRule type="containsText" dxfId="2925" priority="5745" operator="containsText" text="▲">
      <formula>NOT(ISERROR(SEARCH("▲",AB94)))</formula>
    </cfRule>
    <cfRule type="containsText" dxfId="2924" priority="5746" operator="containsText" text="▼">
      <formula>NOT(ISERROR(SEARCH("▼",AB94)))</formula>
    </cfRule>
    <cfRule type="containsText" dxfId="2923" priority="5747" operator="containsText" text="▲">
      <formula>NOT(ISERROR(SEARCH("▲",AB94)))</formula>
    </cfRule>
    <cfRule type="containsText" dxfId="2922" priority="5748" operator="containsText" text="▼">
      <formula>NOT(ISERROR(SEARCH("▼",AB94)))</formula>
    </cfRule>
    <cfRule type="containsText" dxfId="2921" priority="5749" operator="containsText" text="▲">
      <formula>NOT(ISERROR(SEARCH("▲",AB94)))</formula>
    </cfRule>
    <cfRule type="containsText" dxfId="2920" priority="5750" operator="containsText" text="▼">
      <formula>NOT(ISERROR(SEARCH("▼",AB94)))</formula>
    </cfRule>
    <cfRule type="containsText" dxfId="2919" priority="5751" operator="containsText" text="▲">
      <formula>NOT(ISERROR(SEARCH("▲",AB94)))</formula>
    </cfRule>
    <cfRule type="containsText" dxfId="2918" priority="5752" operator="containsText" text="▼">
      <formula>NOT(ISERROR(SEARCH("▼",AB94)))</formula>
    </cfRule>
    <cfRule type="containsText" dxfId="2917" priority="5753" operator="containsText" text="▲">
      <formula>NOT(ISERROR(SEARCH("▲",AB94)))</formula>
    </cfRule>
    <cfRule type="containsText" dxfId="2916" priority="5754" operator="containsText" text="▼">
      <formula>NOT(ISERROR(SEARCH("▼",AB94)))</formula>
    </cfRule>
    <cfRule type="containsText" dxfId="2915" priority="5755" operator="containsText" text="▲">
      <formula>NOT(ISERROR(SEARCH("▲",AB94)))</formula>
    </cfRule>
    <cfRule type="containsText" dxfId="2914" priority="5756" operator="containsText" text="▼">
      <formula>NOT(ISERROR(SEARCH("▼",AB94)))</formula>
    </cfRule>
    <cfRule type="containsText" dxfId="2913" priority="5757" operator="containsText" text="▲">
      <formula>NOT(ISERROR(SEARCH("▲",AB94)))</formula>
    </cfRule>
    <cfRule type="containsText" dxfId="2912" priority="5758" operator="containsText" text="▼">
      <formula>NOT(ISERROR(SEARCH("▼",AB94)))</formula>
    </cfRule>
    <cfRule type="containsText" dxfId="2911" priority="5759" operator="containsText" text="▲">
      <formula>NOT(ISERROR(SEARCH("▲",AB94)))</formula>
    </cfRule>
    <cfRule type="containsText" dxfId="2910" priority="5760" operator="containsText" text="▼">
      <formula>NOT(ISERROR(SEARCH("▼",AB94)))</formula>
    </cfRule>
    <cfRule type="containsText" dxfId="2909" priority="5761" operator="containsText" text="▲">
      <formula>NOT(ISERROR(SEARCH("▲",AB94)))</formula>
    </cfRule>
    <cfRule type="containsText" dxfId="2908" priority="5762" operator="containsText" text="▼">
      <formula>NOT(ISERROR(SEARCH("▼",AB94)))</formula>
    </cfRule>
    <cfRule type="containsText" dxfId="2907" priority="5763" operator="containsText" text="▲">
      <formula>NOT(ISERROR(SEARCH("▲",AB94)))</formula>
    </cfRule>
    <cfRule type="containsText" dxfId="2906" priority="5764" operator="containsText" text="▼">
      <formula>NOT(ISERROR(SEARCH("▼",AB94)))</formula>
    </cfRule>
    <cfRule type="containsText" dxfId="2905" priority="5765" operator="containsText" text="▲">
      <formula>NOT(ISERROR(SEARCH("▲",AB94)))</formula>
    </cfRule>
    <cfRule type="containsText" dxfId="2904" priority="5766" operator="containsText" text="▼">
      <formula>NOT(ISERROR(SEARCH("▼",AB94)))</formula>
    </cfRule>
    <cfRule type="containsText" dxfId="2903" priority="5767" operator="containsText" text="▲">
      <formula>NOT(ISERROR(SEARCH("▲",AB94)))</formula>
    </cfRule>
    <cfRule type="containsText" dxfId="2902" priority="5768" operator="containsText" text="▼">
      <formula>NOT(ISERROR(SEARCH("▼",AB94)))</formula>
    </cfRule>
    <cfRule type="containsText" dxfId="2901" priority="5769" operator="containsText" text="▲">
      <formula>NOT(ISERROR(SEARCH("▲",AB94)))</formula>
    </cfRule>
    <cfRule type="containsText" dxfId="2900" priority="5770" operator="containsText" text="▼">
      <formula>NOT(ISERROR(SEARCH("▼",AB94)))</formula>
    </cfRule>
    <cfRule type="containsText" dxfId="2899" priority="5771" operator="containsText" text="▲">
      <formula>NOT(ISERROR(SEARCH("▲",AB94)))</formula>
    </cfRule>
    <cfRule type="containsText" dxfId="2898" priority="5772" operator="containsText" text="▼">
      <formula>NOT(ISERROR(SEARCH("▼",AB94)))</formula>
    </cfRule>
    <cfRule type="containsText" dxfId="2897" priority="5773" operator="containsText" text="▲">
      <formula>NOT(ISERROR(SEARCH("▲",AB94)))</formula>
    </cfRule>
    <cfRule type="containsText" dxfId="2896" priority="5774" operator="containsText" text="▼">
      <formula>NOT(ISERROR(SEARCH("▼",AB94)))</formula>
    </cfRule>
    <cfRule type="containsText" dxfId="2895" priority="5775" operator="containsText" text="▲">
      <formula>NOT(ISERROR(SEARCH("▲",AB94)))</formula>
    </cfRule>
    <cfRule type="containsText" dxfId="2894" priority="5776" operator="containsText" text="▼">
      <formula>NOT(ISERROR(SEARCH("▼",AB94)))</formula>
    </cfRule>
    <cfRule type="containsText" dxfId="2893" priority="5777" operator="containsText" text="▲">
      <formula>NOT(ISERROR(SEARCH("▲",AB94)))</formula>
    </cfRule>
    <cfRule type="containsText" dxfId="2892" priority="5778" operator="containsText" text="▼">
      <formula>NOT(ISERROR(SEARCH("▼",AB94)))</formula>
    </cfRule>
    <cfRule type="containsText" dxfId="2891" priority="5779" operator="containsText" text="▲">
      <formula>NOT(ISERROR(SEARCH("▲",AB94)))</formula>
    </cfRule>
    <cfRule type="containsText" dxfId="2890" priority="5780" operator="containsText" text="▼">
      <formula>NOT(ISERROR(SEARCH("▼",AB94)))</formula>
    </cfRule>
    <cfRule type="containsText" dxfId="2889" priority="5781" operator="containsText" text="▲">
      <formula>NOT(ISERROR(SEARCH("▲",AB94)))</formula>
    </cfRule>
    <cfRule type="containsText" dxfId="2888" priority="5782" operator="containsText" text="▼">
      <formula>NOT(ISERROR(SEARCH("▼",AB94)))</formula>
    </cfRule>
    <cfRule type="containsText" dxfId="2887" priority="5783" operator="containsText" text="▲">
      <formula>NOT(ISERROR(SEARCH("▲",AB94)))</formula>
    </cfRule>
    <cfRule type="containsText" dxfId="2886" priority="5784" operator="containsText" text="▼">
      <formula>NOT(ISERROR(SEARCH("▼",AB94)))</formula>
    </cfRule>
    <cfRule type="containsText" dxfId="2885" priority="5785" operator="containsText" text="▲">
      <formula>NOT(ISERROR(SEARCH("▲",AB94)))</formula>
    </cfRule>
    <cfRule type="containsText" dxfId="2884" priority="5786" operator="containsText" text="▼">
      <formula>NOT(ISERROR(SEARCH("▼",AB94)))</formula>
    </cfRule>
    <cfRule type="containsText" dxfId="2883" priority="5787" operator="containsText" text="▲">
      <formula>NOT(ISERROR(SEARCH("▲",AB94)))</formula>
    </cfRule>
    <cfRule type="containsText" dxfId="2882" priority="5788" operator="containsText" text="▼">
      <formula>NOT(ISERROR(SEARCH("▼",AB94)))</formula>
    </cfRule>
    <cfRule type="containsText" dxfId="2881" priority="5789" operator="containsText" text="▲">
      <formula>NOT(ISERROR(SEARCH("▲",AB94)))</formula>
    </cfRule>
    <cfRule type="containsText" dxfId="2880" priority="5790" operator="containsText" text="▼">
      <formula>NOT(ISERROR(SEARCH("▼",AB94)))</formula>
    </cfRule>
    <cfRule type="containsText" dxfId="2879" priority="5791" operator="containsText" text="▲">
      <formula>NOT(ISERROR(SEARCH("▲",AB94)))</formula>
    </cfRule>
    <cfRule type="containsText" dxfId="2878" priority="5792" operator="containsText" text="▼">
      <formula>NOT(ISERROR(SEARCH("▼",AB94)))</formula>
    </cfRule>
    <cfRule type="containsText" dxfId="2877" priority="5793" operator="containsText" text="△">
      <formula>NOT(ISERROR(SEARCH("△",AB94)))</formula>
    </cfRule>
    <cfRule type="containsText" dxfId="2876" priority="5794" operator="containsText" text="▽">
      <formula>NOT(ISERROR(SEARCH("▽",AB94)))</formula>
    </cfRule>
    <cfRule type="containsText" dxfId="2875" priority="5795" operator="containsText" text="▲">
      <formula>NOT(ISERROR(SEARCH("▲",AB94)))</formula>
    </cfRule>
    <cfRule type="containsText" dxfId="2874" priority="5796" operator="containsText" text="▼">
      <formula>NOT(ISERROR(SEARCH("▼",AB94)))</formula>
    </cfRule>
    <cfRule type="containsText" dxfId="2873" priority="5797" operator="containsText" text="▲">
      <formula>NOT(ISERROR(SEARCH("▲",AB94)))</formula>
    </cfRule>
    <cfRule type="containsText" dxfId="2872" priority="5798" operator="containsText" text="▼">
      <formula>NOT(ISERROR(SEARCH("▼",AB94)))</formula>
    </cfRule>
    <cfRule type="containsText" dxfId="2871" priority="5799" operator="containsText" text="▲">
      <formula>NOT(ISERROR(SEARCH("▲",AB94)))</formula>
    </cfRule>
    <cfRule type="containsText" dxfId="2870" priority="5800" operator="containsText" text="▼">
      <formula>NOT(ISERROR(SEARCH("▼",AB94)))</formula>
    </cfRule>
    <cfRule type="containsText" dxfId="2869" priority="5849" operator="containsText" text="▲">
      <formula>NOT(ISERROR(SEARCH("▲",AB94)))</formula>
    </cfRule>
    <cfRule type="containsText" dxfId="2868" priority="5802" operator="containsText" text="▼">
      <formula>NOT(ISERROR(SEARCH("▼",AB94)))</formula>
    </cfRule>
    <cfRule type="containsText" dxfId="2867" priority="5803" operator="containsText" text="▲">
      <formula>NOT(ISERROR(SEARCH("▲",AB94)))</formula>
    </cfRule>
    <cfRule type="containsText" dxfId="2866" priority="5804" operator="containsText" text="▼">
      <formula>NOT(ISERROR(SEARCH("▼",AB94)))</formula>
    </cfRule>
    <cfRule type="containsText" dxfId="2865" priority="5805" operator="containsText" text="▲">
      <formula>NOT(ISERROR(SEARCH("▲",AB94)))</formula>
    </cfRule>
    <cfRule type="containsText" dxfId="2864" priority="5806" operator="containsText" text="▼">
      <formula>NOT(ISERROR(SEARCH("▼",AB94)))</formula>
    </cfRule>
    <cfRule type="containsText" dxfId="2863" priority="5807" operator="containsText" text="▲">
      <formula>NOT(ISERROR(SEARCH("▲",AB94)))</formula>
    </cfRule>
    <cfRule type="containsText" dxfId="2862" priority="5808" operator="containsText" text="▼">
      <formula>NOT(ISERROR(SEARCH("▼",AB94)))</formula>
    </cfRule>
    <cfRule type="containsText" dxfId="2861" priority="5809" operator="containsText" text="▲">
      <formula>NOT(ISERROR(SEARCH("▲",AB94)))</formula>
    </cfRule>
    <cfRule type="containsText" dxfId="2860" priority="5810" operator="containsText" text="▼">
      <formula>NOT(ISERROR(SEARCH("▼",AB94)))</formula>
    </cfRule>
    <cfRule type="containsText" dxfId="2859" priority="5811" operator="containsText" text="▲">
      <formula>NOT(ISERROR(SEARCH("▲",AB94)))</formula>
    </cfRule>
    <cfRule type="containsText" dxfId="2858" priority="5812" operator="containsText" text="▼">
      <formula>NOT(ISERROR(SEARCH("▼",AB94)))</formula>
    </cfRule>
    <cfRule type="containsText" dxfId="2857" priority="5813" operator="containsText" text="▲">
      <formula>NOT(ISERROR(SEARCH("▲",AB94)))</formula>
    </cfRule>
    <cfRule type="containsText" dxfId="2856" priority="5814" operator="containsText" text="▼">
      <formula>NOT(ISERROR(SEARCH("▼",AB94)))</formula>
    </cfRule>
    <cfRule type="containsText" dxfId="2855" priority="5815" operator="containsText" text="▲">
      <formula>NOT(ISERROR(SEARCH("▲",AB94)))</formula>
    </cfRule>
    <cfRule type="containsText" dxfId="2854" priority="5816" operator="containsText" text="▼">
      <formula>NOT(ISERROR(SEARCH("▼",AB94)))</formula>
    </cfRule>
    <cfRule type="containsText" dxfId="2853" priority="5817" operator="containsText" text="▲">
      <formula>NOT(ISERROR(SEARCH("▲",AB94)))</formula>
    </cfRule>
    <cfRule type="containsText" dxfId="2852" priority="5818" operator="containsText" text="▼">
      <formula>NOT(ISERROR(SEARCH("▼",AB94)))</formula>
    </cfRule>
    <cfRule type="containsText" dxfId="2851" priority="5819" operator="containsText" text="▲">
      <formula>NOT(ISERROR(SEARCH("▲",AB94)))</formula>
    </cfRule>
    <cfRule type="containsText" dxfId="2850" priority="5820" operator="containsText" text="▼">
      <formula>NOT(ISERROR(SEARCH("▼",AB94)))</formula>
    </cfRule>
    <cfRule type="containsText" dxfId="2849" priority="5821" operator="containsText" text="▲">
      <formula>NOT(ISERROR(SEARCH("▲",AB94)))</formula>
    </cfRule>
    <cfRule type="containsText" dxfId="2848" priority="5822" operator="containsText" text="▼">
      <formula>NOT(ISERROR(SEARCH("▼",AB94)))</formula>
    </cfRule>
    <cfRule type="containsText" dxfId="2847" priority="5823" operator="containsText" text="▲">
      <formula>NOT(ISERROR(SEARCH("▲",AB94)))</formula>
    </cfRule>
    <cfRule type="containsText" dxfId="2846" priority="5824" operator="containsText" text="▼">
      <formula>NOT(ISERROR(SEARCH("▼",AB94)))</formula>
    </cfRule>
    <cfRule type="containsText" dxfId="2845" priority="5825" operator="containsText" text="▲">
      <formula>NOT(ISERROR(SEARCH("▲",AB94)))</formula>
    </cfRule>
    <cfRule type="containsText" dxfId="2844" priority="5826" operator="containsText" text="▼">
      <formula>NOT(ISERROR(SEARCH("▼",AB94)))</formula>
    </cfRule>
    <cfRule type="containsText" dxfId="2843" priority="5827" operator="containsText" text="▲">
      <formula>NOT(ISERROR(SEARCH("▲",AB94)))</formula>
    </cfRule>
    <cfRule type="containsText" dxfId="2842" priority="5828" operator="containsText" text="▼">
      <formula>NOT(ISERROR(SEARCH("▼",AB94)))</formula>
    </cfRule>
    <cfRule type="containsText" dxfId="2841" priority="5829" operator="containsText" text="▲">
      <formula>NOT(ISERROR(SEARCH("▲",AB94)))</formula>
    </cfRule>
    <cfRule type="containsText" dxfId="2840" priority="5830" operator="containsText" text="▼">
      <formula>NOT(ISERROR(SEARCH("▼",AB94)))</formula>
    </cfRule>
    <cfRule type="containsText" dxfId="2839" priority="5831" operator="containsText" text="▲">
      <formula>NOT(ISERROR(SEARCH("▲",AB94)))</formula>
    </cfRule>
    <cfRule type="containsText" dxfId="2838" priority="5832" operator="containsText" text="▼">
      <formula>NOT(ISERROR(SEARCH("▼",AB94)))</formula>
    </cfRule>
    <cfRule type="containsText" dxfId="2837" priority="5833" operator="containsText" text="▲">
      <formula>NOT(ISERROR(SEARCH("▲",AB94)))</formula>
    </cfRule>
    <cfRule type="containsText" dxfId="2836" priority="5834" operator="containsText" text="▼">
      <formula>NOT(ISERROR(SEARCH("▼",AB94)))</formula>
    </cfRule>
    <cfRule type="containsText" dxfId="2835" priority="5835" operator="containsText" text="▲">
      <formula>NOT(ISERROR(SEARCH("▲",AB94)))</formula>
    </cfRule>
    <cfRule type="containsText" dxfId="2834" priority="5836" operator="containsText" text="▼">
      <formula>NOT(ISERROR(SEARCH("▼",AB94)))</formula>
    </cfRule>
    <cfRule type="containsText" dxfId="2833" priority="5837" operator="containsText" text="▲">
      <formula>NOT(ISERROR(SEARCH("▲",AB94)))</formula>
    </cfRule>
    <cfRule type="containsText" dxfId="2832" priority="5838" operator="containsText" text="▼">
      <formula>NOT(ISERROR(SEARCH("▼",AB94)))</formula>
    </cfRule>
    <cfRule type="containsText" dxfId="2831" priority="5839" operator="containsText" text="▲">
      <formula>NOT(ISERROR(SEARCH("▲",AB94)))</formula>
    </cfRule>
    <cfRule type="containsText" dxfId="2830" priority="5840" operator="containsText" text="▼">
      <formula>NOT(ISERROR(SEARCH("▼",AB94)))</formula>
    </cfRule>
    <cfRule type="containsText" dxfId="2829" priority="5841" operator="containsText" text="▲">
      <formula>NOT(ISERROR(SEARCH("▲",AB94)))</formula>
    </cfRule>
    <cfRule type="containsText" dxfId="2828" priority="5842" operator="containsText" text="▼">
      <formula>NOT(ISERROR(SEARCH("▼",AB94)))</formula>
    </cfRule>
    <cfRule type="containsText" dxfId="2827" priority="5843" operator="containsText" text="▲">
      <formula>NOT(ISERROR(SEARCH("▲",AB94)))</formula>
    </cfRule>
    <cfRule type="containsText" dxfId="2826" priority="5844" operator="containsText" text="▼">
      <formula>NOT(ISERROR(SEARCH("▼",AB94)))</formula>
    </cfRule>
    <cfRule type="containsText" dxfId="2825" priority="5845" operator="containsText" text="▲">
      <formula>NOT(ISERROR(SEARCH("▲",AB94)))</formula>
    </cfRule>
    <cfRule type="containsText" dxfId="2824" priority="5846" operator="containsText" text="▼">
      <formula>NOT(ISERROR(SEARCH("▼",AB94)))</formula>
    </cfRule>
    <cfRule type="containsText" dxfId="2823" priority="5847" operator="containsText" text="▲">
      <formula>NOT(ISERROR(SEARCH("▲",AB94)))</formula>
    </cfRule>
    <cfRule type="containsText" dxfId="2822" priority="5848" operator="containsText" text="▼">
      <formula>NOT(ISERROR(SEARCH("▼",AB94)))</formula>
    </cfRule>
    <cfRule type="containsText" dxfId="2821" priority="5850" operator="containsText" text="▼">
      <formula>NOT(ISERROR(SEARCH("▼",AB94)))</formula>
    </cfRule>
    <cfRule type="containsText" dxfId="2820" priority="5851" operator="containsText" text="▲">
      <formula>NOT(ISERROR(SEARCH("▲",AB94)))</formula>
    </cfRule>
    <cfRule type="containsText" dxfId="2819" priority="5852" operator="containsText" text="▼">
      <formula>NOT(ISERROR(SEARCH("▼",AB94)))</formula>
    </cfRule>
    <cfRule type="containsText" dxfId="2818" priority="5701" operator="containsText" text="▲">
      <formula>NOT(ISERROR(SEARCH("▲",AB94)))</formula>
    </cfRule>
    <cfRule type="containsText" dxfId="2817" priority="5702" operator="containsText" text="▼">
      <formula>NOT(ISERROR(SEARCH("▼",AB94)))</formula>
    </cfRule>
    <cfRule type="containsText" dxfId="2816" priority="5855" operator="containsText" text="△">
      <formula>NOT(ISERROR(SEARCH("△",AB94)))</formula>
    </cfRule>
    <cfRule type="containsText" dxfId="2815" priority="5856" operator="containsText" text="▽">
      <formula>NOT(ISERROR(SEARCH("▽",AB94)))</formula>
    </cfRule>
    <cfRule type="containsText" dxfId="2814" priority="5648" operator="containsText" text="▼">
      <formula>NOT(ISERROR(SEARCH("▼",AB94)))</formula>
    </cfRule>
    <cfRule type="containsText" dxfId="2813" priority="5649" operator="containsText" text="▲">
      <formula>NOT(ISERROR(SEARCH("▲",AB94)))</formula>
    </cfRule>
    <cfRule type="containsText" dxfId="2812" priority="5650" operator="containsText" text="▼">
      <formula>NOT(ISERROR(SEARCH("▼",AB94)))</formula>
    </cfRule>
    <cfRule type="containsText" dxfId="2811" priority="5651" operator="containsText" text="▲">
      <formula>NOT(ISERROR(SEARCH("▲",AB94)))</formula>
    </cfRule>
    <cfRule type="containsText" dxfId="2810" priority="5652" operator="containsText" text="▼">
      <formula>NOT(ISERROR(SEARCH("▼",AB94)))</formula>
    </cfRule>
    <cfRule type="containsText" dxfId="2809" priority="5653" operator="containsText" text="▲">
      <formula>NOT(ISERROR(SEARCH("▲",AB94)))</formula>
    </cfRule>
    <cfRule type="containsText" dxfId="2808" priority="5654" operator="containsText" text="▼">
      <formula>NOT(ISERROR(SEARCH("▼",AB94)))</formula>
    </cfRule>
    <cfRule type="containsText" dxfId="2807" priority="5655" operator="containsText" text="▲">
      <formula>NOT(ISERROR(SEARCH("▲",AB94)))</formula>
    </cfRule>
    <cfRule type="containsText" dxfId="2806" priority="5656" operator="containsText" text="▼">
      <formula>NOT(ISERROR(SEARCH("▼",AB94)))</formula>
    </cfRule>
    <cfRule type="containsText" dxfId="2805" priority="5657" operator="containsText" text="▲">
      <formula>NOT(ISERROR(SEARCH("▲",AB94)))</formula>
    </cfRule>
    <cfRule type="containsText" dxfId="2804" priority="5658" operator="containsText" text="▼">
      <formula>NOT(ISERROR(SEARCH("▼",AB94)))</formula>
    </cfRule>
    <cfRule type="containsText" dxfId="2803" priority="5659" operator="containsText" text="▲">
      <formula>NOT(ISERROR(SEARCH("▲",AB94)))</formula>
    </cfRule>
    <cfRule type="containsText" dxfId="2802" priority="5660" operator="containsText" text="▼">
      <formula>NOT(ISERROR(SEARCH("▼",AB94)))</formula>
    </cfRule>
    <cfRule type="containsText" dxfId="2801" priority="5661" operator="containsText" text="▲">
      <formula>NOT(ISERROR(SEARCH("▲",AB94)))</formula>
    </cfRule>
    <cfRule type="containsText" dxfId="2800" priority="5662" operator="containsText" text="▼">
      <formula>NOT(ISERROR(SEARCH("▼",AB94)))</formula>
    </cfRule>
    <cfRule type="containsText" dxfId="2799" priority="5663" operator="containsText" text="▲">
      <formula>NOT(ISERROR(SEARCH("▲",AB94)))</formula>
    </cfRule>
    <cfRule type="containsText" dxfId="2798" priority="5664" operator="containsText" text="▼">
      <formula>NOT(ISERROR(SEARCH("▼",AB94)))</formula>
    </cfRule>
    <cfRule type="containsText" dxfId="2797" priority="5665" operator="containsText" text="▲">
      <formula>NOT(ISERROR(SEARCH("▲",AB94)))</formula>
    </cfRule>
    <cfRule type="containsText" dxfId="2796" priority="5666" operator="containsText" text="▼">
      <formula>NOT(ISERROR(SEARCH("▼",AB94)))</formula>
    </cfRule>
    <cfRule type="containsText" dxfId="2795" priority="5667" operator="containsText" text="▲">
      <formula>NOT(ISERROR(SEARCH("▲",AB94)))</formula>
    </cfRule>
    <cfRule type="containsText" dxfId="2794" priority="5668" operator="containsText" text="▼">
      <formula>NOT(ISERROR(SEARCH("▼",AB94)))</formula>
    </cfRule>
    <cfRule type="containsText" dxfId="2793" priority="5669" operator="containsText" text="▲">
      <formula>NOT(ISERROR(SEARCH("▲",AB94)))</formula>
    </cfRule>
    <cfRule type="containsText" dxfId="2792" priority="5670" operator="containsText" text="▼">
      <formula>NOT(ISERROR(SEARCH("▼",AB94)))</formula>
    </cfRule>
    <cfRule type="containsText" dxfId="2791" priority="5671" operator="containsText" text="▲">
      <formula>NOT(ISERROR(SEARCH("▲",AB94)))</formula>
    </cfRule>
    <cfRule type="containsText" dxfId="2790" priority="5672" operator="containsText" text="▼">
      <formula>NOT(ISERROR(SEARCH("▼",AB94)))</formula>
    </cfRule>
    <cfRule type="containsText" dxfId="2789" priority="5673" operator="containsText" text="▲">
      <formula>NOT(ISERROR(SEARCH("▲",AB94)))</formula>
    </cfRule>
    <cfRule type="containsText" dxfId="2788" priority="5674" operator="containsText" text="▼">
      <formula>NOT(ISERROR(SEARCH("▼",AB94)))</formula>
    </cfRule>
    <cfRule type="containsText" dxfId="2787" priority="5675" operator="containsText" text="▲">
      <formula>NOT(ISERROR(SEARCH("▲",AB94)))</formula>
    </cfRule>
    <cfRule type="containsText" dxfId="2786" priority="5676" operator="containsText" text="▼">
      <formula>NOT(ISERROR(SEARCH("▼",AB94)))</formula>
    </cfRule>
    <cfRule type="containsText" dxfId="2785" priority="5677" operator="containsText" text="▲">
      <formula>NOT(ISERROR(SEARCH("▲",AB94)))</formula>
    </cfRule>
    <cfRule type="containsText" dxfId="2784" priority="5678" operator="containsText" text="▼">
      <formula>NOT(ISERROR(SEARCH("▼",AB94)))</formula>
    </cfRule>
    <cfRule type="containsText" dxfId="2783" priority="5679" operator="containsText" text="▲">
      <formula>NOT(ISERROR(SEARCH("▲",AB94)))</formula>
    </cfRule>
    <cfRule type="containsText" dxfId="2782" priority="5680" operator="containsText" text="▼">
      <formula>NOT(ISERROR(SEARCH("▼",AB94)))</formula>
    </cfRule>
    <cfRule type="containsText" dxfId="2781" priority="5681" operator="containsText" text="▲">
      <formula>NOT(ISERROR(SEARCH("▲",AB94)))</formula>
    </cfRule>
    <cfRule type="containsText" dxfId="2780" priority="5682" operator="containsText" text="▼">
      <formula>NOT(ISERROR(SEARCH("▼",AB94)))</formula>
    </cfRule>
    <cfRule type="containsText" dxfId="2779" priority="5683" operator="containsText" text="▲">
      <formula>NOT(ISERROR(SEARCH("▲",AB94)))</formula>
    </cfRule>
    <cfRule type="containsText" dxfId="2778" priority="5684" operator="containsText" text="▼">
      <formula>NOT(ISERROR(SEARCH("▼",AB94)))</formula>
    </cfRule>
    <cfRule type="containsText" dxfId="2777" priority="5685" operator="containsText" text="▲">
      <formula>NOT(ISERROR(SEARCH("▲",AB94)))</formula>
    </cfRule>
    <cfRule type="containsText" dxfId="2776" priority="5686" operator="containsText" text="▼">
      <formula>NOT(ISERROR(SEARCH("▼",AB94)))</formula>
    </cfRule>
    <cfRule type="containsText" dxfId="2775" priority="5687" operator="containsText" text="▲">
      <formula>NOT(ISERROR(SEARCH("▲",AB94)))</formula>
    </cfRule>
    <cfRule type="containsText" dxfId="2774" priority="5688" operator="containsText" text="▼">
      <formula>NOT(ISERROR(SEARCH("▼",AB94)))</formula>
    </cfRule>
    <cfRule type="containsText" dxfId="2773" priority="5689" operator="containsText" text="▲">
      <formula>NOT(ISERROR(SEARCH("▲",AB94)))</formula>
    </cfRule>
    <cfRule type="containsText" dxfId="2772" priority="5690" operator="containsText" text="▼">
      <formula>NOT(ISERROR(SEARCH("▼",AB94)))</formula>
    </cfRule>
    <cfRule type="containsText" dxfId="2771" priority="5691" operator="containsText" text="▲">
      <formula>NOT(ISERROR(SEARCH("▲",AB94)))</formula>
    </cfRule>
    <cfRule type="containsText" dxfId="2770" priority="5692" operator="containsText" text="▼">
      <formula>NOT(ISERROR(SEARCH("▼",AB94)))</formula>
    </cfRule>
    <cfRule type="containsText" dxfId="2769" priority="5693" operator="containsText" text="▲">
      <formula>NOT(ISERROR(SEARCH("▲",AB94)))</formula>
    </cfRule>
    <cfRule type="containsText" dxfId="2768" priority="5694" operator="containsText" text="▼">
      <formula>NOT(ISERROR(SEARCH("▼",AB94)))</formula>
    </cfRule>
    <cfRule type="containsText" dxfId="2767" priority="5695" operator="containsText" text="△">
      <formula>NOT(ISERROR(SEARCH("△",AB94)))</formula>
    </cfRule>
    <cfRule type="containsText" dxfId="2766" priority="5696" operator="containsText" text="▽">
      <formula>NOT(ISERROR(SEARCH("▽",AB94)))</formula>
    </cfRule>
    <cfRule type="containsText" dxfId="2765" priority="5697" operator="containsText" text="▲">
      <formula>NOT(ISERROR(SEARCH("▲",AB94)))</formula>
    </cfRule>
    <cfRule type="containsText" dxfId="2764" priority="5698" operator="containsText" text="▼">
      <formula>NOT(ISERROR(SEARCH("▼",AB94)))</formula>
    </cfRule>
    <cfRule type="containsText" dxfId="2763" priority="5699" operator="containsText" text="▲">
      <formula>NOT(ISERROR(SEARCH("▲",AB94)))</formula>
    </cfRule>
    <cfRule type="containsText" dxfId="2762" priority="5700" operator="containsText" text="▼">
      <formula>NOT(ISERROR(SEARCH("▼",AB94)))</formula>
    </cfRule>
    <cfRule type="containsText" dxfId="2761" priority="5801" operator="containsText" text="▲">
      <formula>NOT(ISERROR(SEARCH("▲",AB94)))</formula>
    </cfRule>
  </conditionalFormatting>
  <conditionalFormatting sqref="AB94:AB99">
    <cfRule type="containsText" dxfId="2760" priority="3157" operator="containsText" text="▲">
      <formula>NOT(ISERROR(SEARCH("▲",AB94)))</formula>
    </cfRule>
    <cfRule type="containsText" dxfId="2759" priority="3158" operator="containsText" text="▼">
      <formula>NOT(ISERROR(SEARCH("▼",AB94)))</formula>
    </cfRule>
  </conditionalFormatting>
  <conditionalFormatting sqref="AB98">
    <cfRule type="containsText" dxfId="2758" priority="2621" operator="containsText" text="▲">
      <formula>NOT(ISERROR(SEARCH("▲",AB98)))</formula>
    </cfRule>
    <cfRule type="containsText" dxfId="2757" priority="2620" operator="containsText" text="▼">
      <formula>NOT(ISERROR(SEARCH("▼",AB98)))</formula>
    </cfRule>
    <cfRule type="containsText" dxfId="2756" priority="2619" operator="containsText" text="▲">
      <formula>NOT(ISERROR(SEARCH("▲",AB98)))</formula>
    </cfRule>
    <cfRule type="containsText" dxfId="2755" priority="2618" operator="containsText" text="▼">
      <formula>NOT(ISERROR(SEARCH("▼",AB98)))</formula>
    </cfRule>
    <cfRule type="containsText" dxfId="2754" priority="2617" operator="containsText" text="▲">
      <formula>NOT(ISERROR(SEARCH("▲",AB98)))</formula>
    </cfRule>
    <cfRule type="containsText" dxfId="2753" priority="2616" operator="containsText" text="▼">
      <formula>NOT(ISERROR(SEARCH("▼",AB98)))</formula>
    </cfRule>
    <cfRule type="containsText" dxfId="2752" priority="2615" operator="containsText" text="▲">
      <formula>NOT(ISERROR(SEARCH("▲",AB98)))</formula>
    </cfRule>
    <cfRule type="containsText" dxfId="2751" priority="2614" operator="containsText" text="▼">
      <formula>NOT(ISERROR(SEARCH("▼",AB98)))</formula>
    </cfRule>
    <cfRule type="containsText" dxfId="2750" priority="2613" operator="containsText" text="▲">
      <formula>NOT(ISERROR(SEARCH("▲",AB98)))</formula>
    </cfRule>
    <cfRule type="containsText" dxfId="2749" priority="2612" operator="containsText" text="▼">
      <formula>NOT(ISERROR(SEARCH("▼",AB98)))</formula>
    </cfRule>
    <cfRule type="containsText" dxfId="2748" priority="2611" operator="containsText" text="▲">
      <formula>NOT(ISERROR(SEARCH("▲",AB98)))</formula>
    </cfRule>
    <cfRule type="containsText" dxfId="2747" priority="2610" operator="containsText" text="▼">
      <formula>NOT(ISERROR(SEARCH("▼",AB98)))</formula>
    </cfRule>
    <cfRule type="containsText" dxfId="2746" priority="2609" operator="containsText" text="▲">
      <formula>NOT(ISERROR(SEARCH("▲",AB98)))</formula>
    </cfRule>
    <cfRule type="containsText" dxfId="2745" priority="2608" operator="containsText" text="▼">
      <formula>NOT(ISERROR(SEARCH("▼",AB98)))</formula>
    </cfRule>
    <cfRule type="containsText" dxfId="2744" priority="2607" operator="containsText" text="▲">
      <formula>NOT(ISERROR(SEARCH("▲",AB98)))</formula>
    </cfRule>
    <cfRule type="containsText" dxfId="2743" priority="2606" operator="containsText" text="▼">
      <formula>NOT(ISERROR(SEARCH("▼",AB98)))</formula>
    </cfRule>
    <cfRule type="containsText" dxfId="2742" priority="2605" operator="containsText" text="▲">
      <formula>NOT(ISERROR(SEARCH("▲",AB98)))</formula>
    </cfRule>
    <cfRule type="containsText" dxfId="2741" priority="2604" operator="containsText" text="▼">
      <formula>NOT(ISERROR(SEARCH("▼",AB98)))</formula>
    </cfRule>
    <cfRule type="containsText" dxfId="2740" priority="2603" operator="containsText" text="▲">
      <formula>NOT(ISERROR(SEARCH("▲",AB98)))</formula>
    </cfRule>
    <cfRule type="containsText" dxfId="2739" priority="2602" operator="containsText" text="▼">
      <formula>NOT(ISERROR(SEARCH("▼",AB98)))</formula>
    </cfRule>
    <cfRule type="containsText" dxfId="2738" priority="2601" operator="containsText" text="▲">
      <formula>NOT(ISERROR(SEARCH("▲",AB98)))</formula>
    </cfRule>
    <cfRule type="containsText" dxfId="2737" priority="2600" operator="containsText" text="▼">
      <formula>NOT(ISERROR(SEARCH("▼",AB98)))</formula>
    </cfRule>
    <cfRule type="containsText" dxfId="2736" priority="2599" operator="containsText" text="▲">
      <formula>NOT(ISERROR(SEARCH("▲",AB98)))</formula>
    </cfRule>
    <cfRule type="containsText" dxfId="2735" priority="2598" operator="containsText" text="▼">
      <formula>NOT(ISERROR(SEARCH("▼",AB98)))</formula>
    </cfRule>
    <cfRule type="containsText" dxfId="2734" priority="2597" operator="containsText" text="▲">
      <formula>NOT(ISERROR(SEARCH("▲",AB98)))</formula>
    </cfRule>
    <cfRule type="containsText" dxfId="2733" priority="2596" operator="containsText" text="▼">
      <formula>NOT(ISERROR(SEARCH("▼",AB98)))</formula>
    </cfRule>
    <cfRule type="containsText" dxfId="2732" priority="2595" operator="containsText" text="▲">
      <formula>NOT(ISERROR(SEARCH("▲",AB98)))</formula>
    </cfRule>
    <cfRule type="containsText" dxfId="2731" priority="2594" operator="containsText" text="▼">
      <formula>NOT(ISERROR(SEARCH("▼",AB98)))</formula>
    </cfRule>
    <cfRule type="containsText" dxfId="2730" priority="2593" operator="containsText" text="▲">
      <formula>NOT(ISERROR(SEARCH("▲",AB98)))</formula>
    </cfRule>
    <cfRule type="containsText" dxfId="2729" priority="2592" operator="containsText" text="▼">
      <formula>NOT(ISERROR(SEARCH("▼",AB98)))</formula>
    </cfRule>
    <cfRule type="containsText" dxfId="2728" priority="2591" operator="containsText" text="▲">
      <formula>NOT(ISERROR(SEARCH("▲",AB98)))</formula>
    </cfRule>
    <cfRule type="containsText" dxfId="2727" priority="2590" operator="containsText" text="▼">
      <formula>NOT(ISERROR(SEARCH("▼",AB98)))</formula>
    </cfRule>
    <cfRule type="containsText" dxfId="2726" priority="2589" operator="containsText" text="▲">
      <formula>NOT(ISERROR(SEARCH("▲",AB98)))</formula>
    </cfRule>
    <cfRule type="containsText" dxfId="2725" priority="2588" operator="containsText" text="▼">
      <formula>NOT(ISERROR(SEARCH("▼",AB98)))</formula>
    </cfRule>
    <cfRule type="containsText" dxfId="2724" priority="2587" operator="containsText" text="▲">
      <formula>NOT(ISERROR(SEARCH("▲",AB98)))</formula>
    </cfRule>
    <cfRule type="containsText" dxfId="2723" priority="2586" operator="containsText" text="▼">
      <formula>NOT(ISERROR(SEARCH("▼",AB98)))</formula>
    </cfRule>
    <cfRule type="containsText" dxfId="2722" priority="2585" operator="containsText" text="▲">
      <formula>NOT(ISERROR(SEARCH("▲",AB98)))</formula>
    </cfRule>
    <cfRule type="containsText" dxfId="2721" priority="2584" operator="containsText" text="▼">
      <formula>NOT(ISERROR(SEARCH("▼",AB98)))</formula>
    </cfRule>
    <cfRule type="containsText" dxfId="2720" priority="2583" operator="containsText" text="▲">
      <formula>NOT(ISERROR(SEARCH("▲",AB98)))</formula>
    </cfRule>
    <cfRule type="containsText" dxfId="2719" priority="2582" operator="containsText" text="▼">
      <formula>NOT(ISERROR(SEARCH("▼",AB98)))</formula>
    </cfRule>
    <cfRule type="containsText" dxfId="2718" priority="2581" operator="containsText" text="▲">
      <formula>NOT(ISERROR(SEARCH("▲",AB98)))</formula>
    </cfRule>
    <cfRule type="containsText" dxfId="2717" priority="2580" operator="containsText" text="▼">
      <formula>NOT(ISERROR(SEARCH("▼",AB98)))</formula>
    </cfRule>
    <cfRule type="containsText" dxfId="2716" priority="2579" operator="containsText" text="▲">
      <formula>NOT(ISERROR(SEARCH("▲",AB98)))</formula>
    </cfRule>
    <cfRule type="containsText" dxfId="2715" priority="2578" operator="containsText" text="▼">
      <formula>NOT(ISERROR(SEARCH("▼",AB98)))</formula>
    </cfRule>
    <cfRule type="containsText" dxfId="2714" priority="2577" operator="containsText" text="▲">
      <formula>NOT(ISERROR(SEARCH("▲",AB98)))</formula>
    </cfRule>
    <cfRule type="containsText" dxfId="2713" priority="2576" operator="containsText" text="▼">
      <formula>NOT(ISERROR(SEARCH("▼",AB98)))</formula>
    </cfRule>
    <cfRule type="containsText" dxfId="2712" priority="2575" operator="containsText" text="▲">
      <formula>NOT(ISERROR(SEARCH("▲",AB98)))</formula>
    </cfRule>
    <cfRule type="containsText" dxfId="2711" priority="2574" operator="containsText" text="▽">
      <formula>NOT(ISERROR(SEARCH("▽",AB98)))</formula>
    </cfRule>
    <cfRule type="containsText" dxfId="2710" priority="2573" operator="containsText" text="△">
      <formula>NOT(ISERROR(SEARCH("△",AB98)))</formula>
    </cfRule>
    <cfRule type="containsText" dxfId="2709" priority="2572" operator="containsText" text="▼">
      <formula>NOT(ISERROR(SEARCH("▼",AB98)))</formula>
    </cfRule>
    <cfRule type="containsText" dxfId="2708" priority="2571" operator="containsText" text="▲">
      <formula>NOT(ISERROR(SEARCH("▲",AB98)))</formula>
    </cfRule>
    <cfRule type="containsText" dxfId="2707" priority="2570" operator="containsText" text="▼">
      <formula>NOT(ISERROR(SEARCH("▼",AB98)))</formula>
    </cfRule>
    <cfRule type="containsText" dxfId="2706" priority="2569" operator="containsText" text="▲">
      <formula>NOT(ISERROR(SEARCH("▲",AB98)))</formula>
    </cfRule>
    <cfRule type="containsText" dxfId="2705" priority="2568" operator="containsText" text="▼">
      <formula>NOT(ISERROR(SEARCH("▼",AB98)))</formula>
    </cfRule>
    <cfRule type="containsText" dxfId="2704" priority="2567" operator="containsText" text="▲">
      <formula>NOT(ISERROR(SEARCH("▲",AB98)))</formula>
    </cfRule>
    <cfRule type="containsText" dxfId="2703" priority="2566" operator="containsText" text="▼">
      <formula>NOT(ISERROR(SEARCH("▼",AB98)))</formula>
    </cfRule>
    <cfRule type="containsText" dxfId="2702" priority="2565" operator="containsText" text="▲">
      <formula>NOT(ISERROR(SEARCH("▲",AB98)))</formula>
    </cfRule>
    <cfRule type="containsText" dxfId="2701" priority="2564" operator="containsText" text="▼">
      <formula>NOT(ISERROR(SEARCH("▼",AB98)))</formula>
    </cfRule>
    <cfRule type="containsText" dxfId="2700" priority="2562" operator="containsText" text="▼">
      <formula>NOT(ISERROR(SEARCH("▼",AB98)))</formula>
    </cfRule>
    <cfRule type="containsText" dxfId="2699" priority="2561" operator="containsText" text="▲">
      <formula>NOT(ISERROR(SEARCH("▲",AB98)))</formula>
    </cfRule>
    <cfRule type="containsText" dxfId="2698" priority="2560" operator="containsText" text="▼">
      <formula>NOT(ISERROR(SEARCH("▼",AB98)))</formula>
    </cfRule>
    <cfRule type="containsText" dxfId="2697" priority="2559" operator="containsText" text="▲">
      <formula>NOT(ISERROR(SEARCH("▲",AB98)))</formula>
    </cfRule>
    <cfRule type="containsText" dxfId="2696" priority="2558" operator="containsText" text="▼">
      <formula>NOT(ISERROR(SEARCH("▼",AB98)))</formula>
    </cfRule>
    <cfRule type="containsText" dxfId="2695" priority="2557" operator="containsText" text="▲">
      <formula>NOT(ISERROR(SEARCH("▲",AB98)))</formula>
    </cfRule>
    <cfRule type="containsText" dxfId="2694" priority="2556" operator="containsText" text="▼">
      <formula>NOT(ISERROR(SEARCH("▼",AB98)))</formula>
    </cfRule>
    <cfRule type="containsText" dxfId="2693" priority="2555" operator="containsText" text="▲">
      <formula>NOT(ISERROR(SEARCH("▲",AB98)))</formula>
    </cfRule>
    <cfRule type="containsText" dxfId="2692" priority="2554" operator="containsText" text="▼">
      <formula>NOT(ISERROR(SEARCH("▼",AB98)))</formula>
    </cfRule>
    <cfRule type="containsText" dxfId="2691" priority="2553" operator="containsText" text="▲">
      <formula>NOT(ISERROR(SEARCH("▲",AB98)))</formula>
    </cfRule>
    <cfRule type="containsText" dxfId="2690" priority="2552" operator="containsText" text="▼">
      <formula>NOT(ISERROR(SEARCH("▼",AB98)))</formula>
    </cfRule>
    <cfRule type="containsText" dxfId="2689" priority="2551" operator="containsText" text="▲">
      <formula>NOT(ISERROR(SEARCH("▲",AB98)))</formula>
    </cfRule>
    <cfRule type="containsText" dxfId="2688" priority="2550" operator="containsText" text="▼">
      <formula>NOT(ISERROR(SEARCH("▼",AB98)))</formula>
    </cfRule>
    <cfRule type="containsText" dxfId="2687" priority="2549" operator="containsText" text="▲">
      <formula>NOT(ISERROR(SEARCH("▲",AB98)))</formula>
    </cfRule>
    <cfRule type="containsText" dxfId="2686" priority="2548" operator="containsText" text="▼">
      <formula>NOT(ISERROR(SEARCH("▼",AB98)))</formula>
    </cfRule>
    <cfRule type="containsText" dxfId="2685" priority="2547" operator="containsText" text="▲">
      <formula>NOT(ISERROR(SEARCH("▲",AB98)))</formula>
    </cfRule>
    <cfRule type="containsText" dxfId="2684" priority="2546" operator="containsText" text="▼">
      <formula>NOT(ISERROR(SEARCH("▼",AB98)))</formula>
    </cfRule>
    <cfRule type="containsText" dxfId="2683" priority="2545" operator="containsText" text="▲">
      <formula>NOT(ISERROR(SEARCH("▲",AB98)))</formula>
    </cfRule>
    <cfRule type="containsText" dxfId="2682" priority="2518" operator="containsText" text="▼">
      <formula>NOT(ISERROR(SEARCH("▼",AB98)))</formula>
    </cfRule>
    <cfRule type="containsText" dxfId="2681" priority="2544" operator="containsText" text="▼">
      <formula>NOT(ISERROR(SEARCH("▼",AB98)))</formula>
    </cfRule>
    <cfRule type="containsText" dxfId="2680" priority="2543" operator="containsText" text="▲">
      <formula>NOT(ISERROR(SEARCH("▲",AB98)))</formula>
    </cfRule>
    <cfRule type="containsText" dxfId="2679" priority="2542" operator="containsText" text="▼">
      <formula>NOT(ISERROR(SEARCH("▼",AB98)))</formula>
    </cfRule>
    <cfRule type="containsText" dxfId="2678" priority="2541" operator="containsText" text="▲">
      <formula>NOT(ISERROR(SEARCH("▲",AB98)))</formula>
    </cfRule>
    <cfRule type="containsText" dxfId="2677" priority="2540" operator="containsText" text="▼">
      <formula>NOT(ISERROR(SEARCH("▼",AB98)))</formula>
    </cfRule>
    <cfRule type="containsText" dxfId="2676" priority="2539" operator="containsText" text="▲">
      <formula>NOT(ISERROR(SEARCH("▲",AB98)))</formula>
    </cfRule>
    <cfRule type="containsText" dxfId="2675" priority="2538" operator="containsText" text="▼">
      <formula>NOT(ISERROR(SEARCH("▼",AB98)))</formula>
    </cfRule>
    <cfRule type="containsText" dxfId="2674" priority="2537" operator="containsText" text="▲">
      <formula>NOT(ISERROR(SEARCH("▲",AB98)))</formula>
    </cfRule>
    <cfRule type="containsText" dxfId="2673" priority="2536" operator="containsText" text="▼">
      <formula>NOT(ISERROR(SEARCH("▼",AB98)))</formula>
    </cfRule>
    <cfRule type="containsText" dxfId="2672" priority="2535" operator="containsText" text="▲">
      <formula>NOT(ISERROR(SEARCH("▲",AB98)))</formula>
    </cfRule>
    <cfRule type="containsText" dxfId="2671" priority="2534" operator="containsText" text="▼">
      <formula>NOT(ISERROR(SEARCH("▼",AB98)))</formula>
    </cfRule>
    <cfRule type="containsText" dxfId="2670" priority="2533" operator="containsText" text="▲">
      <formula>NOT(ISERROR(SEARCH("▲",AB98)))</formula>
    </cfRule>
    <cfRule type="containsText" dxfId="2669" priority="2532" operator="containsText" text="▼">
      <formula>NOT(ISERROR(SEARCH("▼",AB98)))</formula>
    </cfRule>
    <cfRule type="containsText" dxfId="2668" priority="2531" operator="containsText" text="▲">
      <formula>NOT(ISERROR(SEARCH("▲",AB98)))</formula>
    </cfRule>
    <cfRule type="containsText" dxfId="2667" priority="2530" operator="containsText" text="▼">
      <formula>NOT(ISERROR(SEARCH("▼",AB98)))</formula>
    </cfRule>
    <cfRule type="containsText" dxfId="2666" priority="2529" operator="containsText" text="▲">
      <formula>NOT(ISERROR(SEARCH("▲",AB98)))</formula>
    </cfRule>
    <cfRule type="containsText" dxfId="2665" priority="2528" operator="containsText" text="▼">
      <formula>NOT(ISERROR(SEARCH("▼",AB98)))</formula>
    </cfRule>
    <cfRule type="containsText" dxfId="2664" priority="2527" operator="containsText" text="▲">
      <formula>NOT(ISERROR(SEARCH("▲",AB98)))</formula>
    </cfRule>
    <cfRule type="containsText" dxfId="2663" priority="2526" operator="containsText" text="▼">
      <formula>NOT(ISERROR(SEARCH("▼",AB98)))</formula>
    </cfRule>
    <cfRule type="containsText" dxfId="2662" priority="2525" operator="containsText" text="▲">
      <formula>NOT(ISERROR(SEARCH("▲",AB98)))</formula>
    </cfRule>
    <cfRule type="containsText" dxfId="2661" priority="2524" operator="containsText" text="▽">
      <formula>NOT(ISERROR(SEARCH("▽",AB98)))</formula>
    </cfRule>
    <cfRule type="containsText" dxfId="2660" priority="2523" operator="containsText" text="△">
      <formula>NOT(ISERROR(SEARCH("△",AB98)))</formula>
    </cfRule>
    <cfRule type="containsText" dxfId="2659" priority="2522" operator="containsText" text="▼">
      <formula>NOT(ISERROR(SEARCH("▼",AB98)))</formula>
    </cfRule>
    <cfRule type="containsText" dxfId="2658" priority="2521" operator="containsText" text="▲">
      <formula>NOT(ISERROR(SEARCH("▲",AB98)))</formula>
    </cfRule>
    <cfRule type="containsText" dxfId="2657" priority="2520" operator="containsText" text="▼">
      <formula>NOT(ISERROR(SEARCH("▼",AB98)))</formula>
    </cfRule>
    <cfRule type="containsText" dxfId="2656" priority="2519" operator="containsText" text="▲">
      <formula>NOT(ISERROR(SEARCH("▲",AB98)))</formula>
    </cfRule>
    <cfRule type="containsText" dxfId="2655" priority="2517" operator="containsText" text="▲">
      <formula>NOT(ISERROR(SEARCH("▲",AB98)))</formula>
    </cfRule>
    <cfRule type="containsText" dxfId="2654" priority="2516" operator="containsText" text="▼">
      <formula>NOT(ISERROR(SEARCH("▼",AB98)))</formula>
    </cfRule>
    <cfRule type="containsText" dxfId="2653" priority="2515" operator="containsText" text="▲">
      <formula>NOT(ISERROR(SEARCH("▲",AB98)))</formula>
    </cfRule>
    <cfRule type="containsText" dxfId="2652" priority="2514" operator="containsText" text="▼">
      <formula>NOT(ISERROR(SEARCH("▼",AB98)))</formula>
    </cfRule>
    <cfRule type="containsText" dxfId="2651" priority="2513" operator="containsText" text="▲">
      <formula>NOT(ISERROR(SEARCH("▲",AB98)))</formula>
    </cfRule>
    <cfRule type="containsText" dxfId="2650" priority="2512" operator="containsText" text="▼">
      <formula>NOT(ISERROR(SEARCH("▼",AB98)))</formula>
    </cfRule>
    <cfRule type="containsText" dxfId="2649" priority="2511" operator="containsText" text="▲">
      <formula>NOT(ISERROR(SEARCH("▲",AB98)))</formula>
    </cfRule>
    <cfRule type="containsText" dxfId="2648" priority="2510" operator="containsText" text="▼">
      <formula>NOT(ISERROR(SEARCH("▼",AB98)))</formula>
    </cfRule>
    <cfRule type="containsText" dxfId="2647" priority="2509" operator="containsText" text="▲">
      <formula>NOT(ISERROR(SEARCH("▲",AB98)))</formula>
    </cfRule>
    <cfRule type="containsText" dxfId="2646" priority="2508" operator="containsText" text="▼">
      <formula>NOT(ISERROR(SEARCH("▼",AB98)))</formula>
    </cfRule>
    <cfRule type="containsText" dxfId="2645" priority="2507" operator="containsText" text="▲">
      <formula>NOT(ISERROR(SEARCH("▲",AB98)))</formula>
    </cfRule>
    <cfRule type="containsText" dxfId="2644" priority="2506" operator="containsText" text="▼">
      <formula>NOT(ISERROR(SEARCH("▼",AB98)))</formula>
    </cfRule>
    <cfRule type="containsText" dxfId="2643" priority="2505" operator="containsText" text="▲">
      <formula>NOT(ISERROR(SEARCH("▲",AB98)))</formula>
    </cfRule>
    <cfRule type="containsText" dxfId="2642" priority="2504" operator="containsText" text="▼">
      <formula>NOT(ISERROR(SEARCH("▼",AB98)))</formula>
    </cfRule>
    <cfRule type="containsText" dxfId="2641" priority="2503" operator="containsText" text="▲">
      <formula>NOT(ISERROR(SEARCH("▲",AB98)))</formula>
    </cfRule>
    <cfRule type="containsText" dxfId="2640" priority="2502" operator="containsText" text="▼">
      <formula>NOT(ISERROR(SEARCH("▼",AB98)))</formula>
    </cfRule>
    <cfRule type="containsText" dxfId="2639" priority="2501" operator="containsText" text="▲">
      <formula>NOT(ISERROR(SEARCH("▲",AB98)))</formula>
    </cfRule>
    <cfRule type="containsText" dxfId="2638" priority="2500" operator="containsText" text="▼">
      <formula>NOT(ISERROR(SEARCH("▼",AB98)))</formula>
    </cfRule>
    <cfRule type="containsText" dxfId="2637" priority="2499" operator="containsText" text="▲">
      <formula>NOT(ISERROR(SEARCH("▲",AB98)))</formula>
    </cfRule>
    <cfRule type="containsText" dxfId="2636" priority="2498" operator="containsText" text="▼">
      <formula>NOT(ISERROR(SEARCH("▼",AB98)))</formula>
    </cfRule>
    <cfRule type="containsText" dxfId="2635" priority="2497" operator="containsText" text="▲">
      <formula>NOT(ISERROR(SEARCH("▲",AB98)))</formula>
    </cfRule>
    <cfRule type="containsText" dxfId="2634" priority="2496" operator="containsText" text="▼">
      <formula>NOT(ISERROR(SEARCH("▼",AB98)))</formula>
    </cfRule>
    <cfRule type="containsText" dxfId="2633" priority="2495" operator="containsText" text="▲">
      <formula>NOT(ISERROR(SEARCH("▲",AB98)))</formula>
    </cfRule>
    <cfRule type="containsText" dxfId="2632" priority="2494" operator="containsText" text="▼">
      <formula>NOT(ISERROR(SEARCH("▼",AB98)))</formula>
    </cfRule>
    <cfRule type="containsText" dxfId="2631" priority="2493" operator="containsText" text="▲">
      <formula>NOT(ISERROR(SEARCH("▲",AB98)))</formula>
    </cfRule>
    <cfRule type="containsText" dxfId="2630" priority="2492" operator="containsText" text="▼">
      <formula>NOT(ISERROR(SEARCH("▼",AB98)))</formula>
    </cfRule>
    <cfRule type="containsText" dxfId="2629" priority="2491" operator="containsText" text="▲">
      <formula>NOT(ISERROR(SEARCH("▲",AB98)))</formula>
    </cfRule>
    <cfRule type="containsText" dxfId="2628" priority="2490" operator="containsText" text="▼">
      <formula>NOT(ISERROR(SEARCH("▼",AB98)))</formula>
    </cfRule>
    <cfRule type="containsText" dxfId="2627" priority="2489" operator="containsText" text="▲">
      <formula>NOT(ISERROR(SEARCH("▲",AB98)))</formula>
    </cfRule>
    <cfRule type="containsText" dxfId="2626" priority="2488" operator="containsText" text="▼">
      <formula>NOT(ISERROR(SEARCH("▼",AB98)))</formula>
    </cfRule>
    <cfRule type="containsText" dxfId="2625" priority="2487" operator="containsText" text="▲">
      <formula>NOT(ISERROR(SEARCH("▲",AB98)))</formula>
    </cfRule>
    <cfRule type="containsText" dxfId="2624" priority="2486" operator="containsText" text="▼">
      <formula>NOT(ISERROR(SEARCH("▼",AB98)))</formula>
    </cfRule>
    <cfRule type="containsText" dxfId="2623" priority="2485" operator="containsText" text="▲">
      <formula>NOT(ISERROR(SEARCH("▲",AB98)))</formula>
    </cfRule>
    <cfRule type="containsText" dxfId="2622" priority="2484" operator="containsText" text="▼">
      <formula>NOT(ISERROR(SEARCH("▼",AB98)))</formula>
    </cfRule>
    <cfRule type="containsText" dxfId="2621" priority="2483" operator="containsText" text="▲">
      <formula>NOT(ISERROR(SEARCH("▲",AB98)))</formula>
    </cfRule>
    <cfRule type="containsText" dxfId="2620" priority="2482" operator="containsText" text="▼">
      <formula>NOT(ISERROR(SEARCH("▼",AB98)))</formula>
    </cfRule>
    <cfRule type="containsText" dxfId="2619" priority="2481" operator="containsText" text="▲">
      <formula>NOT(ISERROR(SEARCH("▲",AB98)))</formula>
    </cfRule>
    <cfRule type="containsText" dxfId="2618" priority="2480" operator="containsText" text="▼">
      <formula>NOT(ISERROR(SEARCH("▼",AB98)))</formula>
    </cfRule>
    <cfRule type="containsText" dxfId="2617" priority="2479" operator="containsText" text="▲">
      <formula>NOT(ISERROR(SEARCH("▲",AB98)))</formula>
    </cfRule>
    <cfRule type="containsText" dxfId="2616" priority="2478" operator="containsText" text="▼">
      <formula>NOT(ISERROR(SEARCH("▼",AB98)))</formula>
    </cfRule>
    <cfRule type="containsText" dxfId="2615" priority="2477" operator="containsText" text="▲">
      <formula>NOT(ISERROR(SEARCH("▲",AB98)))</formula>
    </cfRule>
    <cfRule type="containsText" dxfId="2614" priority="2476" operator="containsText" text="▼">
      <formula>NOT(ISERROR(SEARCH("▼",AB98)))</formula>
    </cfRule>
    <cfRule type="containsText" dxfId="2613" priority="2475" operator="containsText" text="▲">
      <formula>NOT(ISERROR(SEARCH("▲",AB98)))</formula>
    </cfRule>
    <cfRule type="containsText" dxfId="2612" priority="2474" operator="containsText" text="▼">
      <formula>NOT(ISERROR(SEARCH("▼",AB98)))</formula>
    </cfRule>
    <cfRule type="containsText" dxfId="2611" priority="2473" operator="containsText" text="▲">
      <formula>NOT(ISERROR(SEARCH("▲",AB98)))</formula>
    </cfRule>
    <cfRule type="containsText" dxfId="2610" priority="2472" operator="containsText" text="▼">
      <formula>NOT(ISERROR(SEARCH("▼",AB98)))</formula>
    </cfRule>
    <cfRule type="containsText" dxfId="2609" priority="2471" operator="containsText" text="▲">
      <formula>NOT(ISERROR(SEARCH("▲",AB98)))</formula>
    </cfRule>
    <cfRule type="containsText" dxfId="2608" priority="2470" operator="containsText" text="▼">
      <formula>NOT(ISERROR(SEARCH("▼",AB98)))</formula>
    </cfRule>
    <cfRule type="containsText" dxfId="2607" priority="2469" operator="containsText" text="▲">
      <formula>NOT(ISERROR(SEARCH("▲",AB98)))</formula>
    </cfRule>
    <cfRule type="containsText" dxfId="2606" priority="2468" operator="containsText" text="▼">
      <formula>NOT(ISERROR(SEARCH("▼",AB98)))</formula>
    </cfRule>
    <cfRule type="containsText" dxfId="2605" priority="2467" operator="containsText" text="▲">
      <formula>NOT(ISERROR(SEARCH("▲",AB98)))</formula>
    </cfRule>
    <cfRule type="containsText" dxfId="2604" priority="2466" operator="containsText" text="▼">
      <formula>NOT(ISERROR(SEARCH("▼",AB98)))</formula>
    </cfRule>
    <cfRule type="containsText" dxfId="2603" priority="2465" operator="containsText" text="▲">
      <formula>NOT(ISERROR(SEARCH("▲",AB98)))</formula>
    </cfRule>
    <cfRule type="containsText" dxfId="2602" priority="2464" operator="containsText" text="▼">
      <formula>NOT(ISERROR(SEARCH("▼",AB98)))</formula>
    </cfRule>
    <cfRule type="containsText" dxfId="2601" priority="2463" operator="containsText" text="▲">
      <formula>NOT(ISERROR(SEARCH("▲",AB98)))</formula>
    </cfRule>
    <cfRule type="containsText" dxfId="2600" priority="2462" operator="containsText" text="▼">
      <formula>NOT(ISERROR(SEARCH("▼",AB98)))</formula>
    </cfRule>
    <cfRule type="containsText" dxfId="2599" priority="2461" operator="containsText" text="▲">
      <formula>NOT(ISERROR(SEARCH("▲",AB98)))</formula>
    </cfRule>
    <cfRule type="containsText" dxfId="2598" priority="2460" operator="containsText" text="▽">
      <formula>NOT(ISERROR(SEARCH("▽",AB98)))</formula>
    </cfRule>
    <cfRule type="containsText" dxfId="2597" priority="2459" operator="containsText" text="△">
      <formula>NOT(ISERROR(SEARCH("△",AB98)))</formula>
    </cfRule>
    <cfRule type="containsText" dxfId="2596" priority="2458" operator="containsText" text="▼">
      <formula>NOT(ISERROR(SEARCH("▼",AB98)))</formula>
    </cfRule>
    <cfRule type="containsText" dxfId="2595" priority="2457" operator="containsText" text="▲">
      <formula>NOT(ISERROR(SEARCH("▲",AB98)))</formula>
    </cfRule>
    <cfRule type="containsText" dxfId="2594" priority="2456" operator="containsText" text="▼">
      <formula>NOT(ISERROR(SEARCH("▼",AB98)))</formula>
    </cfRule>
    <cfRule type="containsText" dxfId="2593" priority="2455" operator="containsText" text="▲">
      <formula>NOT(ISERROR(SEARCH("▲",AB98)))</formula>
    </cfRule>
    <cfRule type="containsText" dxfId="2592" priority="2454" operator="containsText" text="▼">
      <formula>NOT(ISERROR(SEARCH("▼",AB98)))</formula>
    </cfRule>
    <cfRule type="containsText" dxfId="2591" priority="2453" operator="containsText" text="▲">
      <formula>NOT(ISERROR(SEARCH("▲",AB98)))</formula>
    </cfRule>
    <cfRule type="containsText" dxfId="2590" priority="2452" operator="containsText" text="▼">
      <formula>NOT(ISERROR(SEARCH("▼",AB98)))</formula>
    </cfRule>
    <cfRule type="containsText" dxfId="2589" priority="2451" operator="containsText" text="▲">
      <formula>NOT(ISERROR(SEARCH("▲",AB98)))</formula>
    </cfRule>
    <cfRule type="containsText" dxfId="2588" priority="2450" operator="containsText" text="▼">
      <formula>NOT(ISERROR(SEARCH("▼",AB98)))</formula>
    </cfRule>
    <cfRule type="containsText" dxfId="2587" priority="2449" operator="containsText" text="▲">
      <formula>NOT(ISERROR(SEARCH("▲",AB98)))</formula>
    </cfRule>
    <cfRule type="containsText" dxfId="2586" priority="2448" operator="containsText" text="▼">
      <formula>NOT(ISERROR(SEARCH("▼",AB98)))</formula>
    </cfRule>
    <cfRule type="containsText" dxfId="2585" priority="2447" operator="containsText" text="▲">
      <formula>NOT(ISERROR(SEARCH("▲",AB98)))</formula>
    </cfRule>
    <cfRule type="containsText" dxfId="2584" priority="2446" operator="containsText" text="▼">
      <formula>NOT(ISERROR(SEARCH("▼",AB98)))</formula>
    </cfRule>
    <cfRule type="containsText" dxfId="2583" priority="2445" operator="containsText" text="▲">
      <formula>NOT(ISERROR(SEARCH("▲",AB98)))</formula>
    </cfRule>
    <cfRule type="containsText" dxfId="2582" priority="2444" operator="containsText" text="▼">
      <formula>NOT(ISERROR(SEARCH("▼",AB98)))</formula>
    </cfRule>
    <cfRule type="containsText" dxfId="2581" priority="2443" operator="containsText" text="▲">
      <formula>NOT(ISERROR(SEARCH("▲",AB98)))</formula>
    </cfRule>
    <cfRule type="containsText" dxfId="2580" priority="2442" operator="containsText" text="▼">
      <formula>NOT(ISERROR(SEARCH("▼",AB98)))</formula>
    </cfRule>
    <cfRule type="containsText" dxfId="2579" priority="2441" operator="containsText" text="▲">
      <formula>NOT(ISERROR(SEARCH("▲",AB98)))</formula>
    </cfRule>
    <cfRule type="containsText" dxfId="2578" priority="2440" operator="containsText" text="▼">
      <formula>NOT(ISERROR(SEARCH("▼",AB98)))</formula>
    </cfRule>
    <cfRule type="containsText" dxfId="2577" priority="2439" operator="containsText" text="▲">
      <formula>NOT(ISERROR(SEARCH("▲",AB98)))</formula>
    </cfRule>
    <cfRule type="containsText" dxfId="2576" priority="2438" operator="containsText" text="▼">
      <formula>NOT(ISERROR(SEARCH("▼",AB98)))</formula>
    </cfRule>
    <cfRule type="containsText" dxfId="2575" priority="2437" operator="containsText" text="▲">
      <formula>NOT(ISERROR(SEARCH("▲",AB98)))</formula>
    </cfRule>
    <cfRule type="containsText" dxfId="2574" priority="2436" operator="containsText" text="▼">
      <formula>NOT(ISERROR(SEARCH("▼",AB98)))</formula>
    </cfRule>
    <cfRule type="containsText" dxfId="2573" priority="2435" operator="containsText" text="▲">
      <formula>NOT(ISERROR(SEARCH("▲",AB98)))</formula>
    </cfRule>
    <cfRule type="containsText" dxfId="2572" priority="2434" operator="containsText" text="▼">
      <formula>NOT(ISERROR(SEARCH("▼",AB98)))</formula>
    </cfRule>
    <cfRule type="containsText" dxfId="2571" priority="2433" operator="containsText" text="▲">
      <formula>NOT(ISERROR(SEARCH("▲",AB98)))</formula>
    </cfRule>
    <cfRule type="containsText" dxfId="2570" priority="2432" operator="containsText" text="▼">
      <formula>NOT(ISERROR(SEARCH("▼",AB98)))</formula>
    </cfRule>
    <cfRule type="containsText" dxfId="2569" priority="2431" operator="containsText" text="▲">
      <formula>NOT(ISERROR(SEARCH("▲",AB98)))</formula>
    </cfRule>
    <cfRule type="containsText" dxfId="2568" priority="2430" operator="containsText" text="▼">
      <formula>NOT(ISERROR(SEARCH("▼",AB98)))</formula>
    </cfRule>
    <cfRule type="containsText" dxfId="2567" priority="2429" operator="containsText" text="▲">
      <formula>NOT(ISERROR(SEARCH("▲",AB98)))</formula>
    </cfRule>
    <cfRule type="containsText" dxfId="2566" priority="2428" operator="containsText" text="▼">
      <formula>NOT(ISERROR(SEARCH("▼",AB98)))</formula>
    </cfRule>
    <cfRule type="containsText" dxfId="2565" priority="2427" operator="containsText" text="▲">
      <formula>NOT(ISERROR(SEARCH("▲",AB98)))</formula>
    </cfRule>
    <cfRule type="containsText" dxfId="2564" priority="2426" operator="containsText" text="▼">
      <formula>NOT(ISERROR(SEARCH("▼",AB98)))</formula>
    </cfRule>
    <cfRule type="containsText" dxfId="2563" priority="2425" operator="containsText" text="▲">
      <formula>NOT(ISERROR(SEARCH("▲",AB98)))</formula>
    </cfRule>
    <cfRule type="containsText" dxfId="2562" priority="2424" operator="containsText" text="▼">
      <formula>NOT(ISERROR(SEARCH("▼",AB98)))</formula>
    </cfRule>
    <cfRule type="containsText" dxfId="2561" priority="2423" operator="containsText" text="▲">
      <formula>NOT(ISERROR(SEARCH("▲",AB98)))</formula>
    </cfRule>
    <cfRule type="containsText" dxfId="2560" priority="2422" operator="containsText" text="▼">
      <formula>NOT(ISERROR(SEARCH("▼",AB98)))</formula>
    </cfRule>
    <cfRule type="containsText" dxfId="2559" priority="2421" operator="containsText" text="▲">
      <formula>NOT(ISERROR(SEARCH("▲",AB98)))</formula>
    </cfRule>
    <cfRule type="containsText" dxfId="2558" priority="2420" operator="containsText" text="▼">
      <formula>NOT(ISERROR(SEARCH("▼",AB98)))</formula>
    </cfRule>
    <cfRule type="containsText" dxfId="2557" priority="2419" operator="containsText" text="▲">
      <formula>NOT(ISERROR(SEARCH("▲",AB98)))</formula>
    </cfRule>
    <cfRule type="containsText" dxfId="2556" priority="2418" operator="containsText" text="▼">
      <formula>NOT(ISERROR(SEARCH("▼",AB98)))</formula>
    </cfRule>
    <cfRule type="containsText" dxfId="2555" priority="2417" operator="containsText" text="▲">
      <formula>NOT(ISERROR(SEARCH("▲",AB98)))</formula>
    </cfRule>
    <cfRule type="containsText" dxfId="2554" priority="2416" operator="containsText" text="▼">
      <formula>NOT(ISERROR(SEARCH("▼",AB98)))</formula>
    </cfRule>
    <cfRule type="containsText" dxfId="2553" priority="2415" operator="containsText" text="▲">
      <formula>NOT(ISERROR(SEARCH("▲",AB98)))</formula>
    </cfRule>
    <cfRule type="containsText" dxfId="2552" priority="2414" operator="containsText" text="▼">
      <formula>NOT(ISERROR(SEARCH("▼",AB98)))</formula>
    </cfRule>
    <cfRule type="containsText" dxfId="2551" priority="2413" operator="containsText" text="▲">
      <formula>NOT(ISERROR(SEARCH("▲",AB98)))</formula>
    </cfRule>
    <cfRule type="containsText" dxfId="2550" priority="2412" operator="containsText" text="▼">
      <formula>NOT(ISERROR(SEARCH("▼",AB98)))</formula>
    </cfRule>
    <cfRule type="containsText" dxfId="2549" priority="2411" operator="containsText" text="▲">
      <formula>NOT(ISERROR(SEARCH("▲",AB98)))</formula>
    </cfRule>
    <cfRule type="containsText" dxfId="2548" priority="2410" operator="containsText" text="▽">
      <formula>NOT(ISERROR(SEARCH("▽",AB98)))</formula>
    </cfRule>
    <cfRule type="containsText" dxfId="2547" priority="2409" operator="containsText" text="△">
      <formula>NOT(ISERROR(SEARCH("△",AB98)))</formula>
    </cfRule>
    <cfRule type="containsText" dxfId="2546" priority="2408" operator="containsText" text="▼">
      <formula>NOT(ISERROR(SEARCH("▼",AB98)))</formula>
    </cfRule>
    <cfRule type="containsText" dxfId="2545" priority="2407" operator="containsText" text="▲">
      <formula>NOT(ISERROR(SEARCH("▲",AB98)))</formula>
    </cfRule>
    <cfRule type="containsText" dxfId="2544" priority="2406" operator="containsText" text="▼">
      <formula>NOT(ISERROR(SEARCH("▼",AB98)))</formula>
    </cfRule>
    <cfRule type="containsText" dxfId="2543" priority="2405" operator="containsText" text="▲">
      <formula>NOT(ISERROR(SEARCH("▲",AB98)))</formula>
    </cfRule>
    <cfRule type="containsText" dxfId="2542" priority="2404" operator="containsText" text="▼">
      <formula>NOT(ISERROR(SEARCH("▼",AB98)))</formula>
    </cfRule>
    <cfRule type="containsText" dxfId="2541" priority="2403" operator="containsText" text="▲">
      <formula>NOT(ISERROR(SEARCH("▲",AB98)))</formula>
    </cfRule>
    <cfRule type="containsText" dxfId="2540" priority="2402" operator="containsText" text="▼">
      <formula>NOT(ISERROR(SEARCH("▼",AB98)))</formula>
    </cfRule>
    <cfRule type="containsText" dxfId="2539" priority="2401" operator="containsText" text="▲">
      <formula>NOT(ISERROR(SEARCH("▲",AB98)))</formula>
    </cfRule>
    <cfRule type="containsText" dxfId="2538" priority="2400" operator="containsText" text="▼">
      <formula>NOT(ISERROR(SEARCH("▼",AB98)))</formula>
    </cfRule>
    <cfRule type="containsText" dxfId="2537" priority="2399" operator="containsText" text="▲">
      <formula>NOT(ISERROR(SEARCH("▲",AB98)))</formula>
    </cfRule>
    <cfRule type="containsText" dxfId="2536" priority="2398" operator="containsText" text="▼">
      <formula>NOT(ISERROR(SEARCH("▼",AB98)))</formula>
    </cfRule>
    <cfRule type="containsText" dxfId="2535" priority="2397" operator="containsText" text="▲">
      <formula>NOT(ISERROR(SEARCH("▲",AB98)))</formula>
    </cfRule>
    <cfRule type="containsText" dxfId="2534" priority="2396" operator="containsText" text="▼">
      <formula>NOT(ISERROR(SEARCH("▼",AB98)))</formula>
    </cfRule>
    <cfRule type="containsText" dxfId="2533" priority="2395" operator="containsText" text="▲">
      <formula>NOT(ISERROR(SEARCH("▲",AB98)))</formula>
    </cfRule>
    <cfRule type="containsText" dxfId="2532" priority="2394" operator="containsText" text="▼">
      <formula>NOT(ISERROR(SEARCH("▼",AB98)))</formula>
    </cfRule>
    <cfRule type="containsText" dxfId="2531" priority="2393" operator="containsText" text="▲">
      <formula>NOT(ISERROR(SEARCH("▲",AB98)))</formula>
    </cfRule>
    <cfRule type="containsText" dxfId="2530" priority="2392" operator="containsText" text="▼">
      <formula>NOT(ISERROR(SEARCH("▼",AB98)))</formula>
    </cfRule>
    <cfRule type="containsText" dxfId="2529" priority="2391" operator="containsText" text="▲">
      <formula>NOT(ISERROR(SEARCH("▲",AB98)))</formula>
    </cfRule>
    <cfRule type="containsText" dxfId="2528" priority="2390" operator="containsText" text="▼">
      <formula>NOT(ISERROR(SEARCH("▼",AB98)))</formula>
    </cfRule>
    <cfRule type="containsText" dxfId="2527" priority="2389" operator="containsText" text="▲">
      <formula>NOT(ISERROR(SEARCH("▲",AB98)))</formula>
    </cfRule>
    <cfRule type="containsText" dxfId="2526" priority="2388" operator="containsText" text="▼">
      <formula>NOT(ISERROR(SEARCH("▼",AB98)))</formula>
    </cfRule>
    <cfRule type="containsText" dxfId="2525" priority="2387" operator="containsText" text="▲">
      <formula>NOT(ISERROR(SEARCH("▲",AB98)))</formula>
    </cfRule>
    <cfRule type="containsText" dxfId="2524" priority="2386" operator="containsText" text="▼">
      <formula>NOT(ISERROR(SEARCH("▼",AB98)))</formula>
    </cfRule>
    <cfRule type="containsText" dxfId="2523" priority="2385" operator="containsText" text="▲">
      <formula>NOT(ISERROR(SEARCH("▲",AB98)))</formula>
    </cfRule>
    <cfRule type="containsText" dxfId="2522" priority="2384" operator="containsText" text="▼">
      <formula>NOT(ISERROR(SEARCH("▼",AB98)))</formula>
    </cfRule>
    <cfRule type="containsText" dxfId="2521" priority="2383" operator="containsText" text="▲">
      <formula>NOT(ISERROR(SEARCH("▲",AB98)))</formula>
    </cfRule>
    <cfRule type="containsText" dxfId="2520" priority="2382" operator="containsText" text="▼">
      <formula>NOT(ISERROR(SEARCH("▼",AB98)))</formula>
    </cfRule>
    <cfRule type="containsText" dxfId="2519" priority="2381" operator="containsText" text="▲">
      <formula>NOT(ISERROR(SEARCH("▲",AB98)))</formula>
    </cfRule>
    <cfRule type="containsText" dxfId="2518" priority="2380" operator="containsText" text="▼">
      <formula>NOT(ISERROR(SEARCH("▼",AB98)))</formula>
    </cfRule>
    <cfRule type="containsText" dxfId="2517" priority="2379" operator="containsText" text="▲">
      <formula>NOT(ISERROR(SEARCH("▲",AB98)))</formula>
    </cfRule>
    <cfRule type="containsText" dxfId="2516" priority="2378" operator="containsText" text="▼">
      <formula>NOT(ISERROR(SEARCH("▼",AB98)))</formula>
    </cfRule>
    <cfRule type="containsText" dxfId="2515" priority="2377" operator="containsText" text="▲">
      <formula>NOT(ISERROR(SEARCH("▲",AB98)))</formula>
    </cfRule>
    <cfRule type="containsText" dxfId="2514" priority="2376" operator="containsText" text="▼">
      <formula>NOT(ISERROR(SEARCH("▼",AB98)))</formula>
    </cfRule>
    <cfRule type="containsText" dxfId="2513" priority="2375" operator="containsText" text="▲">
      <formula>NOT(ISERROR(SEARCH("▲",AB98)))</formula>
    </cfRule>
    <cfRule type="containsText" dxfId="2512" priority="2374" operator="containsText" text="▼">
      <formula>NOT(ISERROR(SEARCH("▼",AB98)))</formula>
    </cfRule>
    <cfRule type="containsText" dxfId="2511" priority="2373" operator="containsText" text="▲">
      <formula>NOT(ISERROR(SEARCH("▲",AB98)))</formula>
    </cfRule>
    <cfRule type="containsText" dxfId="2510" priority="2372" operator="containsText" text="▼">
      <formula>NOT(ISERROR(SEARCH("▼",AB98)))</formula>
    </cfRule>
    <cfRule type="containsText" dxfId="2509" priority="2371" operator="containsText" text="▲">
      <formula>NOT(ISERROR(SEARCH("▲",AB98)))</formula>
    </cfRule>
    <cfRule type="containsText" dxfId="2508" priority="2370" operator="containsText" text="▼">
      <formula>NOT(ISERROR(SEARCH("▼",AB98)))</formula>
    </cfRule>
    <cfRule type="containsText" dxfId="2507" priority="2369" operator="containsText" text="▲">
      <formula>NOT(ISERROR(SEARCH("▲",AB98)))</formula>
    </cfRule>
    <cfRule type="containsText" dxfId="2506" priority="2368" operator="containsText" text="▼">
      <formula>NOT(ISERROR(SEARCH("▼",AB98)))</formula>
    </cfRule>
    <cfRule type="containsText" dxfId="2505" priority="2367" operator="containsText" text="▲">
      <formula>NOT(ISERROR(SEARCH("▲",AB98)))</formula>
    </cfRule>
    <cfRule type="containsText" dxfId="2504" priority="2366" operator="containsText" text="▼">
      <formula>NOT(ISERROR(SEARCH("▼",AB98)))</formula>
    </cfRule>
    <cfRule type="containsText" dxfId="2503" priority="2365" operator="containsText" text="▲">
      <formula>NOT(ISERROR(SEARCH("▲",AB98)))</formula>
    </cfRule>
    <cfRule type="containsText" dxfId="2502" priority="2364" operator="containsText" text="▼">
      <formula>NOT(ISERROR(SEARCH("▼",AB98)))</formula>
    </cfRule>
    <cfRule type="containsText" dxfId="2501" priority="2363" operator="containsText" text="▲">
      <formula>NOT(ISERROR(SEARCH("▲",AB98)))</formula>
    </cfRule>
    <cfRule type="containsText" dxfId="2500" priority="2362" operator="containsText" text="▽">
      <formula>NOT(ISERROR(SEARCH("▽",AB98)))</formula>
    </cfRule>
    <cfRule type="containsText" dxfId="2499" priority="2361" operator="containsText" text="△">
      <formula>NOT(ISERROR(SEARCH("△",AB98)))</formula>
    </cfRule>
    <cfRule type="containsText" dxfId="2498" priority="2360" operator="containsText" text="▼">
      <formula>NOT(ISERROR(SEARCH("▼",AB98)))</formula>
    </cfRule>
    <cfRule type="containsText" dxfId="2497" priority="2359" operator="containsText" text="▲">
      <formula>NOT(ISERROR(SEARCH("▲",AB98)))</formula>
    </cfRule>
    <cfRule type="containsText" dxfId="2496" priority="2358" operator="containsText" text="▼">
      <formula>NOT(ISERROR(SEARCH("▼",AB98)))</formula>
    </cfRule>
    <cfRule type="containsText" dxfId="2495" priority="2357" operator="containsText" text="▲">
      <formula>NOT(ISERROR(SEARCH("▲",AB98)))</formula>
    </cfRule>
    <cfRule type="containsText" dxfId="2494" priority="2356" operator="containsText" text="▼">
      <formula>NOT(ISERROR(SEARCH("▼",AB98)))</formula>
    </cfRule>
    <cfRule type="containsText" dxfId="2493" priority="2355" operator="containsText" text="▲">
      <formula>NOT(ISERROR(SEARCH("▲",AB98)))</formula>
    </cfRule>
    <cfRule type="containsText" dxfId="2492" priority="2354" operator="containsText" text="▼">
      <formula>NOT(ISERROR(SEARCH("▼",AB98)))</formula>
    </cfRule>
    <cfRule type="containsText" dxfId="2491" priority="2353" operator="containsText" text="▲">
      <formula>NOT(ISERROR(SEARCH("▲",AB98)))</formula>
    </cfRule>
    <cfRule type="containsText" dxfId="2490" priority="2352" operator="containsText" text="▼">
      <formula>NOT(ISERROR(SEARCH("▼",AB98)))</formula>
    </cfRule>
    <cfRule type="containsText" dxfId="2489" priority="2351" operator="containsText" text="▲">
      <formula>NOT(ISERROR(SEARCH("▲",AB98)))</formula>
    </cfRule>
    <cfRule type="containsText" dxfId="2488" priority="2350" operator="containsText" text="▼">
      <formula>NOT(ISERROR(SEARCH("▼",AB98)))</formula>
    </cfRule>
    <cfRule type="containsText" dxfId="2487" priority="2349" operator="containsText" text="▲">
      <formula>NOT(ISERROR(SEARCH("▲",AB98)))</formula>
    </cfRule>
    <cfRule type="containsText" dxfId="2486" priority="2348" operator="containsText" text="▼">
      <formula>NOT(ISERROR(SEARCH("▼",AB98)))</formula>
    </cfRule>
    <cfRule type="containsText" dxfId="2485" priority="2347" operator="containsText" text="▲">
      <formula>NOT(ISERROR(SEARCH("▲",AB98)))</formula>
    </cfRule>
    <cfRule type="containsText" dxfId="2484" priority="2346" operator="containsText" text="▼">
      <formula>NOT(ISERROR(SEARCH("▼",AB98)))</formula>
    </cfRule>
    <cfRule type="containsText" dxfId="2483" priority="2345" operator="containsText" text="▲">
      <formula>NOT(ISERROR(SEARCH("▲",AB98)))</formula>
    </cfRule>
    <cfRule type="containsText" dxfId="2482" priority="2344" operator="containsText" text="▼">
      <formula>NOT(ISERROR(SEARCH("▼",AB98)))</formula>
    </cfRule>
    <cfRule type="containsText" dxfId="2481" priority="2343" operator="containsText" text="▲">
      <formula>NOT(ISERROR(SEARCH("▲",AB98)))</formula>
    </cfRule>
    <cfRule type="containsText" dxfId="2480" priority="2342" operator="containsText" text="▼">
      <formula>NOT(ISERROR(SEARCH("▼",AB98)))</formula>
    </cfRule>
    <cfRule type="containsText" dxfId="2479" priority="2341" operator="containsText" text="▲">
      <formula>NOT(ISERROR(SEARCH("▲",AB98)))</formula>
    </cfRule>
    <cfRule type="containsText" dxfId="2478" priority="2340" operator="containsText" text="▼">
      <formula>NOT(ISERROR(SEARCH("▼",AB98)))</formula>
    </cfRule>
    <cfRule type="containsText" dxfId="2477" priority="2339" operator="containsText" text="▲">
      <formula>NOT(ISERROR(SEARCH("▲",AB98)))</formula>
    </cfRule>
    <cfRule type="containsText" dxfId="2476" priority="2338" operator="containsText" text="▼">
      <formula>NOT(ISERROR(SEARCH("▼",AB98)))</formula>
    </cfRule>
    <cfRule type="containsText" dxfId="2475" priority="2337" operator="containsText" text="▲">
      <formula>NOT(ISERROR(SEARCH("▲",AB98)))</formula>
    </cfRule>
    <cfRule type="containsText" dxfId="2474" priority="2336" operator="containsText" text="▼">
      <formula>NOT(ISERROR(SEARCH("▼",AB98)))</formula>
    </cfRule>
    <cfRule type="containsText" dxfId="2473" priority="2335" operator="containsText" text="▲">
      <formula>NOT(ISERROR(SEARCH("▲",AB98)))</formula>
    </cfRule>
    <cfRule type="containsText" dxfId="2472" priority="2334" operator="containsText" text="▼">
      <formula>NOT(ISERROR(SEARCH("▼",AB98)))</formula>
    </cfRule>
    <cfRule type="containsText" dxfId="2471" priority="2333" operator="containsText" text="▲">
      <formula>NOT(ISERROR(SEARCH("▲",AB98)))</formula>
    </cfRule>
    <cfRule type="containsText" dxfId="2470" priority="2332" operator="containsText" text="▼">
      <formula>NOT(ISERROR(SEARCH("▼",AB98)))</formula>
    </cfRule>
    <cfRule type="containsText" dxfId="2469" priority="2331" operator="containsText" text="▲">
      <formula>NOT(ISERROR(SEARCH("▲",AB98)))</formula>
    </cfRule>
    <cfRule type="containsText" dxfId="2468" priority="2330" operator="containsText" text="▼">
      <formula>NOT(ISERROR(SEARCH("▼",AB98)))</formula>
    </cfRule>
    <cfRule type="containsText" dxfId="2467" priority="2329" operator="containsText" text="▲">
      <formula>NOT(ISERROR(SEARCH("▲",AB98)))</formula>
    </cfRule>
    <cfRule type="containsText" dxfId="2466" priority="2328" operator="containsText" text="▼">
      <formula>NOT(ISERROR(SEARCH("▼",AB98)))</formula>
    </cfRule>
    <cfRule type="containsText" dxfId="2465" priority="2327" operator="containsText" text="▲">
      <formula>NOT(ISERROR(SEARCH("▲",AB98)))</formula>
    </cfRule>
    <cfRule type="containsText" dxfId="2464" priority="2326" operator="containsText" text="▼">
      <formula>NOT(ISERROR(SEARCH("▼",AB98)))</formula>
    </cfRule>
    <cfRule type="containsText" dxfId="2463" priority="2325" operator="containsText" text="▲">
      <formula>NOT(ISERROR(SEARCH("▲",AB98)))</formula>
    </cfRule>
    <cfRule type="containsText" dxfId="2462" priority="2324" operator="containsText" text="▼">
      <formula>NOT(ISERROR(SEARCH("▼",AB98)))</formula>
    </cfRule>
    <cfRule type="containsText" dxfId="2461" priority="2323" operator="containsText" text="▲">
      <formula>NOT(ISERROR(SEARCH("▲",AB98)))</formula>
    </cfRule>
    <cfRule type="containsText" dxfId="2460" priority="2322" operator="containsText" text="▼">
      <formula>NOT(ISERROR(SEARCH("▼",AB98)))</formula>
    </cfRule>
    <cfRule type="containsText" dxfId="2459" priority="2321" operator="containsText" text="▲">
      <formula>NOT(ISERROR(SEARCH("▲",AB98)))</formula>
    </cfRule>
    <cfRule type="containsText" dxfId="2458" priority="2320" operator="containsText" text="▼">
      <formula>NOT(ISERROR(SEARCH("▼",AB98)))</formula>
    </cfRule>
    <cfRule type="containsText" dxfId="2457" priority="2319" operator="containsText" text="▲">
      <formula>NOT(ISERROR(SEARCH("▲",AB98)))</formula>
    </cfRule>
    <cfRule type="containsText" dxfId="2456" priority="2318" operator="containsText" text="▼">
      <formula>NOT(ISERROR(SEARCH("▼",AB98)))</formula>
    </cfRule>
    <cfRule type="containsText" dxfId="2455" priority="2317" operator="containsText" text="▲">
      <formula>NOT(ISERROR(SEARCH("▲",AB98)))</formula>
    </cfRule>
    <cfRule type="containsText" dxfId="2454" priority="2316" operator="containsText" text="▼">
      <formula>NOT(ISERROR(SEARCH("▼",AB98)))</formula>
    </cfRule>
    <cfRule type="containsText" dxfId="2453" priority="2315" operator="containsText" text="▲">
      <formula>NOT(ISERROR(SEARCH("▲",AB98)))</formula>
    </cfRule>
    <cfRule type="containsText" dxfId="2452" priority="2314" operator="containsText" text="▼">
      <formula>NOT(ISERROR(SEARCH("▼",AB98)))</formula>
    </cfRule>
    <cfRule type="containsText" dxfId="2451" priority="2313" operator="containsText" text="▲">
      <formula>NOT(ISERROR(SEARCH("▲",AB98)))</formula>
    </cfRule>
    <cfRule type="containsText" dxfId="2450" priority="2312" operator="containsText" text="▼">
      <formula>NOT(ISERROR(SEARCH("▼",AB98)))</formula>
    </cfRule>
    <cfRule type="containsText" dxfId="2449" priority="2311" operator="containsText" text="▲">
      <formula>NOT(ISERROR(SEARCH("▲",AB98)))</formula>
    </cfRule>
    <cfRule type="containsText" dxfId="2448" priority="2563" operator="containsText" text="▲">
      <formula>NOT(ISERROR(SEARCH("▲",AB98)))</formula>
    </cfRule>
    <cfRule type="containsText" dxfId="2447" priority="2738" operator="containsText" text="▽">
      <formula>NOT(ISERROR(SEARCH("▽",AB98)))</formula>
    </cfRule>
    <cfRule type="containsText" dxfId="2446" priority="2737" operator="containsText" text="△">
      <formula>NOT(ISERROR(SEARCH("△",AB98)))</formula>
    </cfRule>
    <cfRule type="containsText" dxfId="2445" priority="2736" operator="containsText" text="▼">
      <formula>NOT(ISERROR(SEARCH("▼",AB98)))</formula>
    </cfRule>
    <cfRule type="containsText" dxfId="2444" priority="2735" operator="containsText" text="▲">
      <formula>NOT(ISERROR(SEARCH("▲",AB98)))</formula>
    </cfRule>
    <cfRule type="containsText" dxfId="2443" priority="2734" operator="containsText" text="▼">
      <formula>NOT(ISERROR(SEARCH("▼",AB98)))</formula>
    </cfRule>
    <cfRule type="containsText" dxfId="2442" priority="2733" operator="containsText" text="▲">
      <formula>NOT(ISERROR(SEARCH("▲",AB98)))</formula>
    </cfRule>
    <cfRule type="containsText" dxfId="2441" priority="2732" operator="containsText" text="▼">
      <formula>NOT(ISERROR(SEARCH("▼",AB98)))</formula>
    </cfRule>
    <cfRule type="containsText" dxfId="2440" priority="2731" operator="containsText" text="▲">
      <formula>NOT(ISERROR(SEARCH("▲",AB98)))</formula>
    </cfRule>
    <cfRule type="containsText" dxfId="2439" priority="2730" operator="containsText" text="▼">
      <formula>NOT(ISERROR(SEARCH("▼",AB98)))</formula>
    </cfRule>
    <cfRule type="containsText" dxfId="2438" priority="2729" operator="containsText" text="▲">
      <formula>NOT(ISERROR(SEARCH("▲",AB98)))</formula>
    </cfRule>
    <cfRule type="containsText" dxfId="2437" priority="2728" operator="containsText" text="▼">
      <formula>NOT(ISERROR(SEARCH("▼",AB98)))</formula>
    </cfRule>
    <cfRule type="containsText" dxfId="2436" priority="2727" operator="containsText" text="▲">
      <formula>NOT(ISERROR(SEARCH("▲",AB98)))</formula>
    </cfRule>
    <cfRule type="containsText" dxfId="2435" priority="2726" operator="containsText" text="▼">
      <formula>NOT(ISERROR(SEARCH("▼",AB98)))</formula>
    </cfRule>
    <cfRule type="containsText" dxfId="2434" priority="2725" operator="containsText" text="▲">
      <formula>NOT(ISERROR(SEARCH("▲",AB98)))</formula>
    </cfRule>
    <cfRule type="containsText" dxfId="2433" priority="2724" operator="containsText" text="▼">
      <formula>NOT(ISERROR(SEARCH("▼",AB98)))</formula>
    </cfRule>
    <cfRule type="containsText" dxfId="2432" priority="2723" operator="containsText" text="▲">
      <formula>NOT(ISERROR(SEARCH("▲",AB98)))</formula>
    </cfRule>
    <cfRule type="containsText" dxfId="2431" priority="2722" operator="containsText" text="▼">
      <formula>NOT(ISERROR(SEARCH("▼",AB98)))</formula>
    </cfRule>
    <cfRule type="containsText" dxfId="2430" priority="2721" operator="containsText" text="▲">
      <formula>NOT(ISERROR(SEARCH("▲",AB98)))</formula>
    </cfRule>
    <cfRule type="containsText" dxfId="2429" priority="2720" operator="containsText" text="▼">
      <formula>NOT(ISERROR(SEARCH("▼",AB98)))</formula>
    </cfRule>
    <cfRule type="containsText" dxfId="2428" priority="2719" operator="containsText" text="▲">
      <formula>NOT(ISERROR(SEARCH("▲",AB98)))</formula>
    </cfRule>
    <cfRule type="containsText" dxfId="2427" priority="2718" operator="containsText" text="▼">
      <formula>NOT(ISERROR(SEARCH("▼",AB98)))</formula>
    </cfRule>
    <cfRule type="containsText" dxfId="2426" priority="2717" operator="containsText" text="▲">
      <formula>NOT(ISERROR(SEARCH("▲",AB98)))</formula>
    </cfRule>
    <cfRule type="containsText" dxfId="2425" priority="2716" operator="containsText" text="▼">
      <formula>NOT(ISERROR(SEARCH("▼",AB98)))</formula>
    </cfRule>
    <cfRule type="containsText" dxfId="2424" priority="2715" operator="containsText" text="▲">
      <formula>NOT(ISERROR(SEARCH("▲",AB98)))</formula>
    </cfRule>
    <cfRule type="containsText" dxfId="2423" priority="2714" operator="containsText" text="▼">
      <formula>NOT(ISERROR(SEARCH("▼",AB98)))</formula>
    </cfRule>
    <cfRule type="containsText" dxfId="2422" priority="2713" operator="containsText" text="▲">
      <formula>NOT(ISERROR(SEARCH("▲",AB98)))</formula>
    </cfRule>
    <cfRule type="containsText" dxfId="2421" priority="2712" operator="containsText" text="▼">
      <formula>NOT(ISERROR(SEARCH("▼",AB98)))</formula>
    </cfRule>
    <cfRule type="containsText" dxfId="2420" priority="2711" operator="containsText" text="▲">
      <formula>NOT(ISERROR(SEARCH("▲",AB98)))</formula>
    </cfRule>
    <cfRule type="containsText" dxfId="2419" priority="2710" operator="containsText" text="▼">
      <formula>NOT(ISERROR(SEARCH("▼",AB98)))</formula>
    </cfRule>
    <cfRule type="containsText" dxfId="2418" priority="2709" operator="containsText" text="▲">
      <formula>NOT(ISERROR(SEARCH("▲",AB98)))</formula>
    </cfRule>
    <cfRule type="containsText" dxfId="2417" priority="2708" operator="containsText" text="▼">
      <formula>NOT(ISERROR(SEARCH("▼",AB98)))</formula>
    </cfRule>
    <cfRule type="containsText" dxfId="2416" priority="2707" operator="containsText" text="▲">
      <formula>NOT(ISERROR(SEARCH("▲",AB98)))</formula>
    </cfRule>
    <cfRule type="containsText" dxfId="2415" priority="2706" operator="containsText" text="▼">
      <formula>NOT(ISERROR(SEARCH("▼",AB98)))</formula>
    </cfRule>
    <cfRule type="containsText" dxfId="2414" priority="2705" operator="containsText" text="▲">
      <formula>NOT(ISERROR(SEARCH("▲",AB98)))</formula>
    </cfRule>
    <cfRule type="containsText" dxfId="2413" priority="2704" operator="containsText" text="▼">
      <formula>NOT(ISERROR(SEARCH("▼",AB98)))</formula>
    </cfRule>
    <cfRule type="containsText" dxfId="2412" priority="2703" operator="containsText" text="▲">
      <formula>NOT(ISERROR(SEARCH("▲",AB98)))</formula>
    </cfRule>
    <cfRule type="containsText" dxfId="2411" priority="2702" operator="containsText" text="▼">
      <formula>NOT(ISERROR(SEARCH("▼",AB98)))</formula>
    </cfRule>
    <cfRule type="containsText" dxfId="2410" priority="2701" operator="containsText" text="▲">
      <formula>NOT(ISERROR(SEARCH("▲",AB98)))</formula>
    </cfRule>
    <cfRule type="containsText" dxfId="2409" priority="2700" operator="containsText" text="▼">
      <formula>NOT(ISERROR(SEARCH("▼",AB98)))</formula>
    </cfRule>
    <cfRule type="containsText" dxfId="2408" priority="2699" operator="containsText" text="▲">
      <formula>NOT(ISERROR(SEARCH("▲",AB98)))</formula>
    </cfRule>
    <cfRule type="containsText" dxfId="2407" priority="2698" operator="containsText" text="▼">
      <formula>NOT(ISERROR(SEARCH("▼",AB98)))</formula>
    </cfRule>
    <cfRule type="containsText" dxfId="2406" priority="2697" operator="containsText" text="▲">
      <formula>NOT(ISERROR(SEARCH("▲",AB98)))</formula>
    </cfRule>
    <cfRule type="containsText" dxfId="2405" priority="2696" operator="containsText" text="▼">
      <formula>NOT(ISERROR(SEARCH("▼",AB98)))</formula>
    </cfRule>
    <cfRule type="containsText" dxfId="2404" priority="2695" operator="containsText" text="▲">
      <formula>NOT(ISERROR(SEARCH("▲",AB98)))</formula>
    </cfRule>
    <cfRule type="containsText" dxfId="2403" priority="2694" operator="containsText" text="▼">
      <formula>NOT(ISERROR(SEARCH("▼",AB98)))</formula>
    </cfRule>
    <cfRule type="containsText" dxfId="2402" priority="2693" operator="containsText" text="▲">
      <formula>NOT(ISERROR(SEARCH("▲",AB98)))</formula>
    </cfRule>
    <cfRule type="containsText" dxfId="2401" priority="2692" operator="containsText" text="▼">
      <formula>NOT(ISERROR(SEARCH("▼",AB98)))</formula>
    </cfRule>
    <cfRule type="containsText" dxfId="2400" priority="2691" operator="containsText" text="▲">
      <formula>NOT(ISERROR(SEARCH("▲",AB98)))</formula>
    </cfRule>
    <cfRule type="containsText" dxfId="2399" priority="2690" operator="containsText" text="▼">
      <formula>NOT(ISERROR(SEARCH("▼",AB98)))</formula>
    </cfRule>
    <cfRule type="containsText" dxfId="2398" priority="2689" operator="containsText" text="▲">
      <formula>NOT(ISERROR(SEARCH("▲",AB98)))</formula>
    </cfRule>
    <cfRule type="containsText" dxfId="2397" priority="2688" operator="containsText" text="▼">
      <formula>NOT(ISERROR(SEARCH("▼",AB98)))</formula>
    </cfRule>
    <cfRule type="containsText" dxfId="2396" priority="2687" operator="containsText" text="▲">
      <formula>NOT(ISERROR(SEARCH("▲",AB98)))</formula>
    </cfRule>
    <cfRule type="containsText" dxfId="2395" priority="2686" operator="containsText" text="▼">
      <formula>NOT(ISERROR(SEARCH("▼",AB98)))</formula>
    </cfRule>
    <cfRule type="containsText" dxfId="2394" priority="2685" operator="containsText" text="▲">
      <formula>NOT(ISERROR(SEARCH("▲",AB98)))</formula>
    </cfRule>
    <cfRule type="containsText" dxfId="2393" priority="2684" operator="containsText" text="▼">
      <formula>NOT(ISERROR(SEARCH("▼",AB98)))</formula>
    </cfRule>
    <cfRule type="containsText" dxfId="2392" priority="2683" operator="containsText" text="▲">
      <formula>NOT(ISERROR(SEARCH("▲",AB98)))</formula>
    </cfRule>
    <cfRule type="containsText" dxfId="2391" priority="2682" operator="containsText" text="▼">
      <formula>NOT(ISERROR(SEARCH("▼",AB98)))</formula>
    </cfRule>
    <cfRule type="containsText" dxfId="2390" priority="2681" operator="containsText" text="▲">
      <formula>NOT(ISERROR(SEARCH("▲",AB98)))</formula>
    </cfRule>
    <cfRule type="containsText" dxfId="2389" priority="2680" operator="containsText" text="▼">
      <formula>NOT(ISERROR(SEARCH("▼",AB98)))</formula>
    </cfRule>
    <cfRule type="containsText" dxfId="2388" priority="2679" operator="containsText" text="▲">
      <formula>NOT(ISERROR(SEARCH("▲",AB98)))</formula>
    </cfRule>
    <cfRule type="containsText" dxfId="2387" priority="2678" operator="containsText" text="▼">
      <formula>NOT(ISERROR(SEARCH("▼",AB98)))</formula>
    </cfRule>
    <cfRule type="containsText" dxfId="2386" priority="2677" operator="containsText" text="▲">
      <formula>NOT(ISERROR(SEARCH("▲",AB98)))</formula>
    </cfRule>
    <cfRule type="containsText" dxfId="2385" priority="2676" operator="containsText" text="▽">
      <formula>NOT(ISERROR(SEARCH("▽",AB98)))</formula>
    </cfRule>
    <cfRule type="containsText" dxfId="2384" priority="2675" operator="containsText" text="△">
      <formula>NOT(ISERROR(SEARCH("△",AB98)))</formula>
    </cfRule>
    <cfRule type="containsText" dxfId="2383" priority="2674" operator="containsText" text="▼">
      <formula>NOT(ISERROR(SEARCH("▼",AB98)))</formula>
    </cfRule>
    <cfRule type="containsText" dxfId="2382" priority="2673" operator="containsText" text="▲">
      <formula>NOT(ISERROR(SEARCH("▲",AB98)))</formula>
    </cfRule>
    <cfRule type="containsText" dxfId="2381" priority="2672" operator="containsText" text="▼">
      <formula>NOT(ISERROR(SEARCH("▼",AB98)))</formula>
    </cfRule>
    <cfRule type="containsText" dxfId="2380" priority="2671" operator="containsText" text="▲">
      <formula>NOT(ISERROR(SEARCH("▲",AB98)))</formula>
    </cfRule>
    <cfRule type="containsText" dxfId="2379" priority="2670" operator="containsText" text="▼">
      <formula>NOT(ISERROR(SEARCH("▼",AB98)))</formula>
    </cfRule>
    <cfRule type="containsText" dxfId="2378" priority="2669" operator="containsText" text="▲">
      <formula>NOT(ISERROR(SEARCH("▲",AB98)))</formula>
    </cfRule>
    <cfRule type="containsText" dxfId="2377" priority="2668" operator="containsText" text="▼">
      <formula>NOT(ISERROR(SEARCH("▼",AB98)))</formula>
    </cfRule>
    <cfRule type="containsText" dxfId="2376" priority="2667" operator="containsText" text="▲">
      <formula>NOT(ISERROR(SEARCH("▲",AB98)))</formula>
    </cfRule>
    <cfRule type="containsText" dxfId="2375" priority="2666" operator="containsText" text="▼">
      <formula>NOT(ISERROR(SEARCH("▼",AB98)))</formula>
    </cfRule>
    <cfRule type="containsText" dxfId="2374" priority="2665" operator="containsText" text="▲">
      <formula>NOT(ISERROR(SEARCH("▲",AB98)))</formula>
    </cfRule>
    <cfRule type="containsText" dxfId="2373" priority="2664" operator="containsText" text="▼">
      <formula>NOT(ISERROR(SEARCH("▼",AB98)))</formula>
    </cfRule>
    <cfRule type="containsText" dxfId="2372" priority="2663" operator="containsText" text="▲">
      <formula>NOT(ISERROR(SEARCH("▲",AB98)))</formula>
    </cfRule>
    <cfRule type="containsText" dxfId="2371" priority="2662" operator="containsText" text="▼">
      <formula>NOT(ISERROR(SEARCH("▼",AB98)))</formula>
    </cfRule>
    <cfRule type="containsText" dxfId="2370" priority="2661" operator="containsText" text="▲">
      <formula>NOT(ISERROR(SEARCH("▲",AB98)))</formula>
    </cfRule>
    <cfRule type="containsText" dxfId="2369" priority="2660" operator="containsText" text="▼">
      <formula>NOT(ISERROR(SEARCH("▼",AB98)))</formula>
    </cfRule>
    <cfRule type="containsText" dxfId="2368" priority="2659" operator="containsText" text="▲">
      <formula>NOT(ISERROR(SEARCH("▲",AB98)))</formula>
    </cfRule>
    <cfRule type="containsText" dxfId="2367" priority="2658" operator="containsText" text="▼">
      <formula>NOT(ISERROR(SEARCH("▼",AB98)))</formula>
    </cfRule>
    <cfRule type="containsText" dxfId="2366" priority="2657" operator="containsText" text="▲">
      <formula>NOT(ISERROR(SEARCH("▲",AB98)))</formula>
    </cfRule>
    <cfRule type="containsText" dxfId="2365" priority="2656" operator="containsText" text="▼">
      <formula>NOT(ISERROR(SEARCH("▼",AB98)))</formula>
    </cfRule>
    <cfRule type="containsText" dxfId="2364" priority="2655" operator="containsText" text="▲">
      <formula>NOT(ISERROR(SEARCH("▲",AB98)))</formula>
    </cfRule>
    <cfRule type="containsText" dxfId="2363" priority="2654" operator="containsText" text="▼">
      <formula>NOT(ISERROR(SEARCH("▼",AB98)))</formula>
    </cfRule>
    <cfRule type="containsText" dxfId="2362" priority="2653" operator="containsText" text="▲">
      <formula>NOT(ISERROR(SEARCH("▲",AB98)))</formula>
    </cfRule>
    <cfRule type="containsText" dxfId="2361" priority="2652" operator="containsText" text="▼">
      <formula>NOT(ISERROR(SEARCH("▼",AB98)))</formula>
    </cfRule>
    <cfRule type="containsText" dxfId="2360" priority="2651" operator="containsText" text="▲">
      <formula>NOT(ISERROR(SEARCH("▲",AB98)))</formula>
    </cfRule>
    <cfRule type="containsText" dxfId="2359" priority="2650" operator="containsText" text="▼">
      <formula>NOT(ISERROR(SEARCH("▼",AB98)))</formula>
    </cfRule>
    <cfRule type="containsText" dxfId="2358" priority="2649" operator="containsText" text="▲">
      <formula>NOT(ISERROR(SEARCH("▲",AB98)))</formula>
    </cfRule>
    <cfRule type="containsText" dxfId="2357" priority="2648" operator="containsText" text="▼">
      <formula>NOT(ISERROR(SEARCH("▼",AB98)))</formula>
    </cfRule>
    <cfRule type="containsText" dxfId="2356" priority="2647" operator="containsText" text="▲">
      <formula>NOT(ISERROR(SEARCH("▲",AB98)))</formula>
    </cfRule>
    <cfRule type="containsText" dxfId="2355" priority="2646" operator="containsText" text="▼">
      <formula>NOT(ISERROR(SEARCH("▼",AB98)))</formula>
    </cfRule>
    <cfRule type="containsText" dxfId="2354" priority="2645" operator="containsText" text="▲">
      <formula>NOT(ISERROR(SEARCH("▲",AB98)))</formula>
    </cfRule>
    <cfRule type="containsText" dxfId="2353" priority="2644" operator="containsText" text="▼">
      <formula>NOT(ISERROR(SEARCH("▼",AB98)))</formula>
    </cfRule>
    <cfRule type="containsText" dxfId="2352" priority="2643" operator="containsText" text="▲">
      <formula>NOT(ISERROR(SEARCH("▲",AB98)))</formula>
    </cfRule>
    <cfRule type="containsText" dxfId="2351" priority="2642" operator="containsText" text="▼">
      <formula>NOT(ISERROR(SEARCH("▼",AB98)))</formula>
    </cfRule>
    <cfRule type="containsText" dxfId="2350" priority="2641" operator="containsText" text="▲">
      <formula>NOT(ISERROR(SEARCH("▲",AB98)))</formula>
    </cfRule>
    <cfRule type="containsText" dxfId="2349" priority="2640" operator="containsText" text="▼">
      <formula>NOT(ISERROR(SEARCH("▼",AB98)))</formula>
    </cfRule>
    <cfRule type="containsText" dxfId="2348" priority="2639" operator="containsText" text="▲">
      <formula>NOT(ISERROR(SEARCH("▲",AB98)))</formula>
    </cfRule>
    <cfRule type="containsText" dxfId="2347" priority="2638" operator="containsText" text="▼">
      <formula>NOT(ISERROR(SEARCH("▼",AB98)))</formula>
    </cfRule>
    <cfRule type="containsText" dxfId="2346" priority="2637" operator="containsText" text="▲">
      <formula>NOT(ISERROR(SEARCH("▲",AB98)))</formula>
    </cfRule>
    <cfRule type="containsText" dxfId="2345" priority="2636" operator="containsText" text="▼">
      <formula>NOT(ISERROR(SEARCH("▼",AB98)))</formula>
    </cfRule>
    <cfRule type="containsText" dxfId="2344" priority="2635" operator="containsText" text="▲">
      <formula>NOT(ISERROR(SEARCH("▲",AB98)))</formula>
    </cfRule>
    <cfRule type="containsText" dxfId="2343" priority="2634" operator="containsText" text="▼">
      <formula>NOT(ISERROR(SEARCH("▼",AB98)))</formula>
    </cfRule>
    <cfRule type="containsText" dxfId="2342" priority="2633" operator="containsText" text="▲">
      <formula>NOT(ISERROR(SEARCH("▲",AB98)))</formula>
    </cfRule>
    <cfRule type="containsText" dxfId="2341" priority="2632" operator="containsText" text="▼">
      <formula>NOT(ISERROR(SEARCH("▼",AB98)))</formula>
    </cfRule>
    <cfRule type="containsText" dxfId="2340" priority="2631" operator="containsText" text="▲">
      <formula>NOT(ISERROR(SEARCH("▲",AB98)))</formula>
    </cfRule>
    <cfRule type="containsText" dxfId="2339" priority="2630" operator="containsText" text="▼">
      <formula>NOT(ISERROR(SEARCH("▼",AB98)))</formula>
    </cfRule>
    <cfRule type="containsText" dxfId="2338" priority="2629" operator="containsText" text="▲">
      <formula>NOT(ISERROR(SEARCH("▲",AB98)))</formula>
    </cfRule>
    <cfRule type="containsText" dxfId="2337" priority="2628" operator="containsText" text="▼">
      <formula>NOT(ISERROR(SEARCH("▼",AB98)))</formula>
    </cfRule>
    <cfRule type="containsText" dxfId="2336" priority="2627" operator="containsText" text="▲">
      <formula>NOT(ISERROR(SEARCH("▲",AB98)))</formula>
    </cfRule>
    <cfRule type="containsText" dxfId="2335" priority="2626" operator="containsText" text="▼">
      <formula>NOT(ISERROR(SEARCH("▼",AB98)))</formula>
    </cfRule>
    <cfRule type="containsText" dxfId="2334" priority="2625" operator="containsText" text="▲">
      <formula>NOT(ISERROR(SEARCH("▲",AB98)))</formula>
    </cfRule>
    <cfRule type="containsText" dxfId="2333" priority="2624" operator="containsText" text="▽">
      <formula>NOT(ISERROR(SEARCH("▽",AB98)))</formula>
    </cfRule>
    <cfRule type="containsText" dxfId="2332" priority="2623" operator="containsText" text="△">
      <formula>NOT(ISERROR(SEARCH("△",AB98)))</formula>
    </cfRule>
    <cfRule type="containsText" dxfId="2331" priority="2622" operator="containsText" text="▼">
      <formula>NOT(ISERROR(SEARCH("▼",AB98)))</formula>
    </cfRule>
  </conditionalFormatting>
  <conditionalFormatting sqref="AB99">
    <cfRule type="containsText" dxfId="2330" priority="3154" operator="containsText" text="▼">
      <formula>NOT(ISERROR(SEARCH("▼",AB99)))</formula>
    </cfRule>
    <cfRule type="containsText" dxfId="2329" priority="3152" operator="containsText" text="▼">
      <formula>NOT(ISERROR(SEARCH("▼",AB99)))</formula>
    </cfRule>
    <cfRule type="containsText" dxfId="2328" priority="3151" operator="containsText" text="▲">
      <formula>NOT(ISERROR(SEARCH("▲",AB99)))</formula>
    </cfRule>
    <cfRule type="containsText" dxfId="2327" priority="3150" operator="containsText" text="▼">
      <formula>NOT(ISERROR(SEARCH("▼",AB99)))</formula>
    </cfRule>
    <cfRule type="containsText" dxfId="2326" priority="3149" operator="containsText" text="▲">
      <formula>NOT(ISERROR(SEARCH("▲",AB99)))</formula>
    </cfRule>
    <cfRule type="containsText" dxfId="2325" priority="2973" operator="containsText" text="▲">
      <formula>NOT(ISERROR(SEARCH("▲",AB99)))</formula>
    </cfRule>
    <cfRule type="containsText" dxfId="2324" priority="2972" operator="containsText" text="▼">
      <formula>NOT(ISERROR(SEARCH("▼",AB99)))</formula>
    </cfRule>
    <cfRule type="containsText" dxfId="2323" priority="2971" operator="containsText" text="▲">
      <formula>NOT(ISERROR(SEARCH("▲",AB99)))</formula>
    </cfRule>
    <cfRule type="containsText" dxfId="2322" priority="2952" operator="containsText" text="▼">
      <formula>NOT(ISERROR(SEARCH("▼",AB99)))</formula>
    </cfRule>
    <cfRule type="containsText" dxfId="2321" priority="2953" operator="containsText" text="▲">
      <formula>NOT(ISERROR(SEARCH("▲",AB99)))</formula>
    </cfRule>
    <cfRule type="containsText" dxfId="2320" priority="2954" operator="containsText" text="▼">
      <formula>NOT(ISERROR(SEARCH("▼",AB99)))</formula>
    </cfRule>
    <cfRule type="containsText" dxfId="2319" priority="2955" operator="containsText" text="▲">
      <formula>NOT(ISERROR(SEARCH("▲",AB99)))</formula>
    </cfRule>
    <cfRule type="containsText" dxfId="2318" priority="2956" operator="containsText" text="▼">
      <formula>NOT(ISERROR(SEARCH("▼",AB99)))</formula>
    </cfRule>
    <cfRule type="containsText" dxfId="2317" priority="2957" operator="containsText" text="▲">
      <formula>NOT(ISERROR(SEARCH("▲",AB99)))</formula>
    </cfRule>
    <cfRule type="containsText" dxfId="2316" priority="2958" operator="containsText" text="▼">
      <formula>NOT(ISERROR(SEARCH("▼",AB99)))</formula>
    </cfRule>
    <cfRule type="containsText" dxfId="2315" priority="2959" operator="containsText" text="▲">
      <formula>NOT(ISERROR(SEARCH("▲",AB99)))</formula>
    </cfRule>
    <cfRule type="containsText" dxfId="2314" priority="2960" operator="containsText" text="▼">
      <formula>NOT(ISERROR(SEARCH("▼",AB99)))</formula>
    </cfRule>
    <cfRule type="containsText" dxfId="2313" priority="2961" operator="containsText" text="▲">
      <formula>NOT(ISERROR(SEARCH("▲",AB99)))</formula>
    </cfRule>
    <cfRule type="containsText" dxfId="2312" priority="2964" operator="containsText" text="▼">
      <formula>NOT(ISERROR(SEARCH("▼",AB99)))</formula>
    </cfRule>
    <cfRule type="containsText" dxfId="2311" priority="3153" operator="containsText" text="▲">
      <formula>NOT(ISERROR(SEARCH("▲",AB99)))</formula>
    </cfRule>
    <cfRule type="containsText" dxfId="2310" priority="3146" operator="containsText" text="▼">
      <formula>NOT(ISERROR(SEARCH("▼",AB99)))</formula>
    </cfRule>
    <cfRule type="containsText" dxfId="2309" priority="3145" operator="containsText" text="▲">
      <formula>NOT(ISERROR(SEARCH("▲",AB99)))</formula>
    </cfRule>
    <cfRule type="containsText" dxfId="2308" priority="3144" operator="containsText" text="▼">
      <formula>NOT(ISERROR(SEARCH("▼",AB99)))</formula>
    </cfRule>
    <cfRule type="containsText" dxfId="2307" priority="3143" operator="containsText" text="▲">
      <formula>NOT(ISERROR(SEARCH("▲",AB99)))</formula>
    </cfRule>
    <cfRule type="containsText" dxfId="2306" priority="3142" operator="containsText" text="▼">
      <formula>NOT(ISERROR(SEARCH("▼",AB99)))</formula>
    </cfRule>
    <cfRule type="containsText" dxfId="2305" priority="3141" operator="containsText" text="▲">
      <formula>NOT(ISERROR(SEARCH("▲",AB99)))</formula>
    </cfRule>
    <cfRule type="containsText" dxfId="2304" priority="3140" operator="containsText" text="▼">
      <formula>NOT(ISERROR(SEARCH("▼",AB99)))</formula>
    </cfRule>
    <cfRule type="containsText" dxfId="2303" priority="3139" operator="containsText" text="▲">
      <formula>NOT(ISERROR(SEARCH("▲",AB99)))</formula>
    </cfRule>
    <cfRule type="containsText" dxfId="2302" priority="3138" operator="containsText" text="▼">
      <formula>NOT(ISERROR(SEARCH("▼",AB99)))</formula>
    </cfRule>
    <cfRule type="containsText" dxfId="2301" priority="3137" operator="containsText" text="▲">
      <formula>NOT(ISERROR(SEARCH("▲",AB99)))</formula>
    </cfRule>
    <cfRule type="containsText" dxfId="2300" priority="3136" operator="containsText" text="▼">
      <formula>NOT(ISERROR(SEARCH("▼",AB99)))</formula>
    </cfRule>
    <cfRule type="containsText" dxfId="2299" priority="3135" operator="containsText" text="▲">
      <formula>NOT(ISERROR(SEARCH("▲",AB99)))</formula>
    </cfRule>
    <cfRule type="containsText" dxfId="2298" priority="3134" operator="containsText" text="▼">
      <formula>NOT(ISERROR(SEARCH("▼",AB99)))</formula>
    </cfRule>
    <cfRule type="containsText" dxfId="2297" priority="3133" operator="containsText" text="▲">
      <formula>NOT(ISERROR(SEARCH("▲",AB99)))</formula>
    </cfRule>
    <cfRule type="containsText" dxfId="2296" priority="3132" operator="containsText" text="▼">
      <formula>NOT(ISERROR(SEARCH("▼",AB99)))</formula>
    </cfRule>
    <cfRule type="containsText" dxfId="2295" priority="3131" operator="containsText" text="▲">
      <formula>NOT(ISERROR(SEARCH("▲",AB99)))</formula>
    </cfRule>
    <cfRule type="containsText" dxfId="2294" priority="3130" operator="containsText" text="▼">
      <formula>NOT(ISERROR(SEARCH("▼",AB99)))</formula>
    </cfRule>
    <cfRule type="containsText" dxfId="2293" priority="3129" operator="containsText" text="▲">
      <formula>NOT(ISERROR(SEARCH("▲",AB99)))</formula>
    </cfRule>
    <cfRule type="containsText" dxfId="2292" priority="3128" operator="containsText" text="▼">
      <formula>NOT(ISERROR(SEARCH("▼",AB99)))</formula>
    </cfRule>
    <cfRule type="containsText" dxfId="2291" priority="3127" operator="containsText" text="▲">
      <formula>NOT(ISERROR(SEARCH("▲",AB99)))</formula>
    </cfRule>
    <cfRule type="containsText" dxfId="2290" priority="3126" operator="containsText" text="▼">
      <formula>NOT(ISERROR(SEARCH("▼",AB99)))</formula>
    </cfRule>
    <cfRule type="containsText" dxfId="2289" priority="3125" operator="containsText" text="▲">
      <formula>NOT(ISERROR(SEARCH("▲",AB99)))</formula>
    </cfRule>
    <cfRule type="containsText" dxfId="2288" priority="3124" operator="containsText" text="▼">
      <formula>NOT(ISERROR(SEARCH("▼",AB99)))</formula>
    </cfRule>
    <cfRule type="containsText" dxfId="2287" priority="3148" operator="containsText" text="▼">
      <formula>NOT(ISERROR(SEARCH("▼",AB99)))</formula>
    </cfRule>
    <cfRule type="containsText" dxfId="2286" priority="3123" operator="containsText" text="▲">
      <formula>NOT(ISERROR(SEARCH("▲",AB99)))</formula>
    </cfRule>
    <cfRule type="containsText" dxfId="2285" priority="3122" operator="containsText" text="▼">
      <formula>NOT(ISERROR(SEARCH("▼",AB99)))</formula>
    </cfRule>
    <cfRule type="containsText" dxfId="2284" priority="3121" operator="containsText" text="▲">
      <formula>NOT(ISERROR(SEARCH("▲",AB99)))</formula>
    </cfRule>
    <cfRule type="containsText" dxfId="2283" priority="3120" operator="containsText" text="▼">
      <formula>NOT(ISERROR(SEARCH("▼",AB99)))</formula>
    </cfRule>
    <cfRule type="containsText" dxfId="2282" priority="3119" operator="containsText" text="▲">
      <formula>NOT(ISERROR(SEARCH("▲",AB99)))</formula>
    </cfRule>
    <cfRule type="containsText" dxfId="2281" priority="3118" operator="containsText" text="▼">
      <formula>NOT(ISERROR(SEARCH("▼",AB99)))</formula>
    </cfRule>
    <cfRule type="containsText" dxfId="2280" priority="3117" operator="containsText" text="▲">
      <formula>NOT(ISERROR(SEARCH("▲",AB99)))</formula>
    </cfRule>
    <cfRule type="containsText" dxfId="2279" priority="3116" operator="containsText" text="▼">
      <formula>NOT(ISERROR(SEARCH("▼",AB99)))</formula>
    </cfRule>
    <cfRule type="containsText" dxfId="2278" priority="3115" operator="containsText" text="▲">
      <formula>NOT(ISERROR(SEARCH("▲",AB99)))</formula>
    </cfRule>
    <cfRule type="containsText" dxfId="2277" priority="3114" operator="containsText" text="▼">
      <formula>NOT(ISERROR(SEARCH("▼",AB99)))</formula>
    </cfRule>
    <cfRule type="containsText" dxfId="2276" priority="3113" operator="containsText" text="▲">
      <formula>NOT(ISERROR(SEARCH("▲",AB99)))</formula>
    </cfRule>
    <cfRule type="containsText" dxfId="2275" priority="3112" operator="containsText" text="▼">
      <formula>NOT(ISERROR(SEARCH("▼",AB99)))</formula>
    </cfRule>
    <cfRule type="containsText" dxfId="2274" priority="3111" operator="containsText" text="▲">
      <formula>NOT(ISERROR(SEARCH("▲",AB99)))</formula>
    </cfRule>
    <cfRule type="containsText" dxfId="2273" priority="3110" operator="containsText" text="▼">
      <formula>NOT(ISERROR(SEARCH("▼",AB99)))</formula>
    </cfRule>
    <cfRule type="containsText" dxfId="2272" priority="3109" operator="containsText" text="▲">
      <formula>NOT(ISERROR(SEARCH("▲",AB99)))</formula>
    </cfRule>
    <cfRule type="containsText" dxfId="2271" priority="3108" operator="containsText" text="▼">
      <formula>NOT(ISERROR(SEARCH("▼",AB99)))</formula>
    </cfRule>
    <cfRule type="containsText" dxfId="2270" priority="3107" operator="containsText" text="▲">
      <formula>NOT(ISERROR(SEARCH("▲",AB99)))</formula>
    </cfRule>
    <cfRule type="containsText" dxfId="2269" priority="3106" operator="containsText" text="▼">
      <formula>NOT(ISERROR(SEARCH("▼",AB99)))</formula>
    </cfRule>
    <cfRule type="containsText" dxfId="2268" priority="3105" operator="containsText" text="▲">
      <formula>NOT(ISERROR(SEARCH("▲",AB99)))</formula>
    </cfRule>
    <cfRule type="containsText" dxfId="2267" priority="3104" operator="containsText" text="▼">
      <formula>NOT(ISERROR(SEARCH("▼",AB99)))</formula>
    </cfRule>
    <cfRule type="containsText" dxfId="2266" priority="3103" operator="containsText" text="▲">
      <formula>NOT(ISERROR(SEARCH("▲",AB99)))</formula>
    </cfRule>
    <cfRule type="containsText" dxfId="2265" priority="3102" operator="containsText" text="▼">
      <formula>NOT(ISERROR(SEARCH("▼",AB99)))</formula>
    </cfRule>
    <cfRule type="containsText" dxfId="2264" priority="3101" operator="containsText" text="▲">
      <formula>NOT(ISERROR(SEARCH("▲",AB99)))</formula>
    </cfRule>
    <cfRule type="containsText" dxfId="2263" priority="3100" operator="containsText" text="▼">
      <formula>NOT(ISERROR(SEARCH("▼",AB99)))</formula>
    </cfRule>
    <cfRule type="containsText" dxfId="2262" priority="3099" operator="containsText" text="▲">
      <formula>NOT(ISERROR(SEARCH("▲",AB99)))</formula>
    </cfRule>
    <cfRule type="containsText" dxfId="2261" priority="3098" operator="containsText" text="▽">
      <formula>NOT(ISERROR(SEARCH("▽",AB99)))</formula>
    </cfRule>
    <cfRule type="containsText" dxfId="2260" priority="3097" operator="containsText" text="△">
      <formula>NOT(ISERROR(SEARCH("△",AB99)))</formula>
    </cfRule>
    <cfRule type="containsText" dxfId="2259" priority="3096" operator="containsText" text="▼">
      <formula>NOT(ISERROR(SEARCH("▼",AB99)))</formula>
    </cfRule>
    <cfRule type="containsText" dxfId="2258" priority="3095" operator="containsText" text="▲">
      <formula>NOT(ISERROR(SEARCH("▲",AB99)))</formula>
    </cfRule>
    <cfRule type="containsText" dxfId="2257" priority="3094" operator="containsText" text="▼">
      <formula>NOT(ISERROR(SEARCH("▼",AB99)))</formula>
    </cfRule>
    <cfRule type="containsText" dxfId="2256" priority="3093" operator="containsText" text="▲">
      <formula>NOT(ISERROR(SEARCH("▲",AB99)))</formula>
    </cfRule>
    <cfRule type="containsText" dxfId="2255" priority="3092" operator="containsText" text="▼">
      <formula>NOT(ISERROR(SEARCH("▼",AB99)))</formula>
    </cfRule>
    <cfRule type="containsText" dxfId="2254" priority="3091" operator="containsText" text="▲">
      <formula>NOT(ISERROR(SEARCH("▲",AB99)))</formula>
    </cfRule>
    <cfRule type="containsText" dxfId="2253" priority="3090" operator="containsText" text="▼">
      <formula>NOT(ISERROR(SEARCH("▼",AB99)))</formula>
    </cfRule>
    <cfRule type="containsText" dxfId="2252" priority="3089" operator="containsText" text="▲">
      <formula>NOT(ISERROR(SEARCH("▲",AB99)))</formula>
    </cfRule>
    <cfRule type="containsText" dxfId="2251" priority="3088" operator="containsText" text="▼">
      <formula>NOT(ISERROR(SEARCH("▼",AB99)))</formula>
    </cfRule>
    <cfRule type="containsText" dxfId="2250" priority="3087" operator="containsText" text="▲">
      <formula>NOT(ISERROR(SEARCH("▲",AB99)))</formula>
    </cfRule>
    <cfRule type="containsText" dxfId="2249" priority="3086" operator="containsText" text="▼">
      <formula>NOT(ISERROR(SEARCH("▼",AB99)))</formula>
    </cfRule>
    <cfRule type="containsText" dxfId="2248" priority="2962" operator="containsText" text="▼">
      <formula>NOT(ISERROR(SEARCH("▼",AB99)))</formula>
    </cfRule>
    <cfRule type="containsText" dxfId="2247" priority="3085" operator="containsText" text="▲">
      <formula>NOT(ISERROR(SEARCH("▲",AB99)))</formula>
    </cfRule>
    <cfRule type="containsText" dxfId="2246" priority="3084" operator="containsText" text="▼">
      <formula>NOT(ISERROR(SEARCH("▼",AB99)))</formula>
    </cfRule>
    <cfRule type="containsText" dxfId="2245" priority="3083" operator="containsText" text="▲">
      <formula>NOT(ISERROR(SEARCH("▲",AB99)))</formula>
    </cfRule>
    <cfRule type="containsText" dxfId="2244" priority="3082" operator="containsText" text="▼">
      <formula>NOT(ISERROR(SEARCH("▼",AB99)))</formula>
    </cfRule>
    <cfRule type="containsText" dxfId="2243" priority="3081" operator="containsText" text="▲">
      <formula>NOT(ISERROR(SEARCH("▲",AB99)))</formula>
    </cfRule>
    <cfRule type="containsText" dxfId="2242" priority="3080" operator="containsText" text="▼">
      <formula>NOT(ISERROR(SEARCH("▼",AB99)))</formula>
    </cfRule>
    <cfRule type="containsText" dxfId="2241" priority="3079" operator="containsText" text="▲">
      <formula>NOT(ISERROR(SEARCH("▲",AB99)))</formula>
    </cfRule>
    <cfRule type="containsText" dxfId="2240" priority="3078" operator="containsText" text="▼">
      <formula>NOT(ISERROR(SEARCH("▼",AB99)))</formula>
    </cfRule>
    <cfRule type="containsText" dxfId="2239" priority="3077" operator="containsText" text="▲">
      <formula>NOT(ISERROR(SEARCH("▲",AB99)))</formula>
    </cfRule>
    <cfRule type="containsText" dxfId="2238" priority="3076" operator="containsText" text="▼">
      <formula>NOT(ISERROR(SEARCH("▼",AB99)))</formula>
    </cfRule>
    <cfRule type="containsText" dxfId="2237" priority="3075" operator="containsText" text="▲">
      <formula>NOT(ISERROR(SEARCH("▲",AB99)))</formula>
    </cfRule>
    <cfRule type="containsText" dxfId="2236" priority="3074" operator="containsText" text="▼">
      <formula>NOT(ISERROR(SEARCH("▼",AB99)))</formula>
    </cfRule>
    <cfRule type="containsText" dxfId="2235" priority="3073" operator="containsText" text="▲">
      <formula>NOT(ISERROR(SEARCH("▲",AB99)))</formula>
    </cfRule>
    <cfRule type="containsText" dxfId="2234" priority="3072" operator="containsText" text="▼">
      <formula>NOT(ISERROR(SEARCH("▼",AB99)))</formula>
    </cfRule>
    <cfRule type="containsText" dxfId="2233" priority="3071" operator="containsText" text="▲">
      <formula>NOT(ISERROR(SEARCH("▲",AB99)))</formula>
    </cfRule>
    <cfRule type="containsText" dxfId="2232" priority="3070" operator="containsText" text="▼">
      <formula>NOT(ISERROR(SEARCH("▼",AB99)))</formula>
    </cfRule>
    <cfRule type="containsText" dxfId="2231" priority="3069" operator="containsText" text="▲">
      <formula>NOT(ISERROR(SEARCH("▲",AB99)))</formula>
    </cfRule>
    <cfRule type="containsText" dxfId="2230" priority="3068" operator="containsText" text="▼">
      <formula>NOT(ISERROR(SEARCH("▼",AB99)))</formula>
    </cfRule>
    <cfRule type="containsText" dxfId="2229" priority="3067" operator="containsText" text="▲">
      <formula>NOT(ISERROR(SEARCH("▲",AB99)))</formula>
    </cfRule>
    <cfRule type="containsText" dxfId="2228" priority="3066" operator="containsText" text="▼">
      <formula>NOT(ISERROR(SEARCH("▼",AB99)))</formula>
    </cfRule>
    <cfRule type="containsText" dxfId="2227" priority="3065" operator="containsText" text="▲">
      <formula>NOT(ISERROR(SEARCH("▲",AB99)))</formula>
    </cfRule>
    <cfRule type="containsText" dxfId="2226" priority="2963" operator="containsText" text="▲">
      <formula>NOT(ISERROR(SEARCH("▲",AB99)))</formula>
    </cfRule>
    <cfRule type="containsText" dxfId="2225" priority="3064" operator="containsText" text="▼">
      <formula>NOT(ISERROR(SEARCH("▼",AB99)))</formula>
    </cfRule>
    <cfRule type="containsText" dxfId="2224" priority="3063" operator="containsText" text="▲">
      <formula>NOT(ISERROR(SEARCH("▲",AB99)))</formula>
    </cfRule>
    <cfRule type="containsText" dxfId="2223" priority="3062" operator="containsText" text="▼">
      <formula>NOT(ISERROR(SEARCH("▼",AB99)))</formula>
    </cfRule>
    <cfRule type="containsText" dxfId="2222" priority="3061" operator="containsText" text="▲">
      <formula>NOT(ISERROR(SEARCH("▲",AB99)))</formula>
    </cfRule>
    <cfRule type="containsText" dxfId="2221" priority="3060" operator="containsText" text="▼">
      <formula>NOT(ISERROR(SEARCH("▼",AB99)))</formula>
    </cfRule>
    <cfRule type="containsText" dxfId="2220" priority="3059" operator="containsText" text="▲">
      <formula>NOT(ISERROR(SEARCH("▲",AB99)))</formula>
    </cfRule>
    <cfRule type="containsText" dxfId="2219" priority="3058" operator="containsText" text="▼">
      <formula>NOT(ISERROR(SEARCH("▼",AB99)))</formula>
    </cfRule>
    <cfRule type="containsText" dxfId="2218" priority="3057" operator="containsText" text="▲">
      <formula>NOT(ISERROR(SEARCH("▲",AB99)))</formula>
    </cfRule>
    <cfRule type="containsText" dxfId="2217" priority="3056" operator="containsText" text="▼">
      <formula>NOT(ISERROR(SEARCH("▼",AB99)))</formula>
    </cfRule>
    <cfRule type="containsText" dxfId="2216" priority="3055" operator="containsText" text="▲">
      <formula>NOT(ISERROR(SEARCH("▲",AB99)))</formula>
    </cfRule>
    <cfRule type="containsText" dxfId="2215" priority="3054" operator="containsText" text="▼">
      <formula>NOT(ISERROR(SEARCH("▼",AB99)))</formula>
    </cfRule>
    <cfRule type="containsText" dxfId="2214" priority="3053" operator="containsText" text="▲">
      <formula>NOT(ISERROR(SEARCH("▲",AB99)))</formula>
    </cfRule>
    <cfRule type="containsText" dxfId="2213" priority="3052" operator="containsText" text="▼">
      <formula>NOT(ISERROR(SEARCH("▼",AB99)))</formula>
    </cfRule>
    <cfRule type="containsText" dxfId="2212" priority="3051" operator="containsText" text="▲">
      <formula>NOT(ISERROR(SEARCH("▲",AB99)))</formula>
    </cfRule>
    <cfRule type="containsText" dxfId="2211" priority="3050" operator="containsText" text="▼">
      <formula>NOT(ISERROR(SEARCH("▼",AB99)))</formula>
    </cfRule>
    <cfRule type="containsText" dxfId="2210" priority="3049" operator="containsText" text="▲">
      <formula>NOT(ISERROR(SEARCH("▲",AB99)))</formula>
    </cfRule>
    <cfRule type="containsText" dxfId="2209" priority="3048" operator="containsText" text="▽">
      <formula>NOT(ISERROR(SEARCH("▽",AB99)))</formula>
    </cfRule>
    <cfRule type="containsText" dxfId="2208" priority="3047" operator="containsText" text="△">
      <formula>NOT(ISERROR(SEARCH("△",AB99)))</formula>
    </cfRule>
    <cfRule type="containsText" dxfId="2207" priority="3046" operator="containsText" text="▼">
      <formula>NOT(ISERROR(SEARCH("▼",AB99)))</formula>
    </cfRule>
    <cfRule type="containsText" dxfId="2206" priority="3045" operator="containsText" text="▲">
      <formula>NOT(ISERROR(SEARCH("▲",AB99)))</formula>
    </cfRule>
    <cfRule type="containsText" dxfId="2205" priority="3044" operator="containsText" text="▼">
      <formula>NOT(ISERROR(SEARCH("▼",AB99)))</formula>
    </cfRule>
    <cfRule type="containsText" dxfId="2204" priority="3043" operator="containsText" text="▲">
      <formula>NOT(ISERROR(SEARCH("▲",AB99)))</formula>
    </cfRule>
    <cfRule type="containsText" dxfId="2203" priority="3042" operator="containsText" text="▼">
      <formula>NOT(ISERROR(SEARCH("▼",AB99)))</formula>
    </cfRule>
    <cfRule type="containsText" dxfId="2202" priority="3041" operator="containsText" text="▲">
      <formula>NOT(ISERROR(SEARCH("▲",AB99)))</formula>
    </cfRule>
    <cfRule type="containsText" dxfId="2201" priority="3040" operator="containsText" text="▼">
      <formula>NOT(ISERROR(SEARCH("▼",AB99)))</formula>
    </cfRule>
    <cfRule type="containsText" dxfId="2200" priority="3039" operator="containsText" text="▲">
      <formula>NOT(ISERROR(SEARCH("▲",AB99)))</formula>
    </cfRule>
    <cfRule type="containsText" dxfId="2199" priority="3038" operator="containsText" text="▼">
      <formula>NOT(ISERROR(SEARCH("▼",AB99)))</formula>
    </cfRule>
    <cfRule type="containsText" dxfId="2198" priority="3147" operator="containsText" text="▲">
      <formula>NOT(ISERROR(SEARCH("▲",AB99)))</formula>
    </cfRule>
    <cfRule type="containsText" dxfId="2197" priority="3037" operator="containsText" text="▲">
      <formula>NOT(ISERROR(SEARCH("▲",AB99)))</formula>
    </cfRule>
    <cfRule type="containsText" dxfId="2196" priority="2970" operator="containsText" text="▼">
      <formula>NOT(ISERROR(SEARCH("▼",AB99)))</formula>
    </cfRule>
    <cfRule type="containsText" dxfId="2195" priority="3036" operator="containsText" text="▼">
      <formula>NOT(ISERROR(SEARCH("▼",AB99)))</formula>
    </cfRule>
    <cfRule type="containsText" dxfId="2194" priority="3035" operator="containsText" text="▲">
      <formula>NOT(ISERROR(SEARCH("▲",AB99)))</formula>
    </cfRule>
    <cfRule type="containsText" dxfId="2193" priority="3034" operator="containsText" text="▼">
      <formula>NOT(ISERROR(SEARCH("▼",AB99)))</formula>
    </cfRule>
    <cfRule type="containsText" dxfId="2192" priority="3033" operator="containsText" text="▲">
      <formula>NOT(ISERROR(SEARCH("▲",AB99)))</formula>
    </cfRule>
    <cfRule type="containsText" dxfId="2191" priority="3032" operator="containsText" text="▼">
      <formula>NOT(ISERROR(SEARCH("▼",AB99)))</formula>
    </cfRule>
    <cfRule type="containsText" dxfId="2190" priority="3031" operator="containsText" text="▲">
      <formula>NOT(ISERROR(SEARCH("▲",AB99)))</formula>
    </cfRule>
    <cfRule type="containsText" dxfId="2189" priority="3030" operator="containsText" text="▼">
      <formula>NOT(ISERROR(SEARCH("▼",AB99)))</formula>
    </cfRule>
    <cfRule type="containsText" dxfId="2188" priority="3029" operator="containsText" text="▲">
      <formula>NOT(ISERROR(SEARCH("▲",AB99)))</formula>
    </cfRule>
    <cfRule type="containsText" dxfId="2187" priority="3028" operator="containsText" text="▼">
      <formula>NOT(ISERROR(SEARCH("▼",AB99)))</formula>
    </cfRule>
    <cfRule type="containsText" dxfId="2186" priority="3027" operator="containsText" text="▲">
      <formula>NOT(ISERROR(SEARCH("▲",AB99)))</formula>
    </cfRule>
    <cfRule type="containsText" dxfId="2185" priority="3026" operator="containsText" text="▼">
      <formula>NOT(ISERROR(SEARCH("▼",AB99)))</formula>
    </cfRule>
    <cfRule type="containsText" dxfId="2184" priority="3025" operator="containsText" text="▲">
      <formula>NOT(ISERROR(SEARCH("▲",AB99)))</formula>
    </cfRule>
    <cfRule type="containsText" dxfId="2183" priority="3024" operator="containsText" text="▼">
      <formula>NOT(ISERROR(SEARCH("▼",AB99)))</formula>
    </cfRule>
    <cfRule type="containsText" dxfId="2182" priority="3023" operator="containsText" text="▲">
      <formula>NOT(ISERROR(SEARCH("▲",AB99)))</formula>
    </cfRule>
    <cfRule type="containsText" dxfId="2181" priority="3022" operator="containsText" text="▼">
      <formula>NOT(ISERROR(SEARCH("▼",AB99)))</formula>
    </cfRule>
    <cfRule type="containsText" dxfId="2180" priority="3021" operator="containsText" text="▲">
      <formula>NOT(ISERROR(SEARCH("▲",AB99)))</formula>
    </cfRule>
    <cfRule type="containsText" dxfId="2179" priority="3020" operator="containsText" text="▼">
      <formula>NOT(ISERROR(SEARCH("▼",AB99)))</formula>
    </cfRule>
    <cfRule type="containsText" dxfId="2178" priority="3019" operator="containsText" text="▲">
      <formula>NOT(ISERROR(SEARCH("▲",AB99)))</formula>
    </cfRule>
    <cfRule type="containsText" dxfId="2177" priority="3018" operator="containsText" text="▼">
      <formula>NOT(ISERROR(SEARCH("▼",AB99)))</formula>
    </cfRule>
    <cfRule type="containsText" dxfId="2176" priority="3017" operator="containsText" text="▲">
      <formula>NOT(ISERROR(SEARCH("▲",AB99)))</formula>
    </cfRule>
    <cfRule type="containsText" dxfId="2175" priority="3016" operator="containsText" text="▼">
      <formula>NOT(ISERROR(SEARCH("▼",AB99)))</formula>
    </cfRule>
    <cfRule type="containsText" dxfId="2174" priority="3015" operator="containsText" text="▲">
      <formula>NOT(ISERROR(SEARCH("▲",AB99)))</formula>
    </cfRule>
    <cfRule type="containsText" dxfId="2173" priority="3014" operator="containsText" text="▼">
      <formula>NOT(ISERROR(SEARCH("▼",AB99)))</formula>
    </cfRule>
    <cfRule type="containsText" dxfId="2172" priority="3013" operator="containsText" text="▲">
      <formula>NOT(ISERROR(SEARCH("▲",AB99)))</formula>
    </cfRule>
    <cfRule type="containsText" dxfId="2171" priority="3012" operator="containsText" text="▼">
      <formula>NOT(ISERROR(SEARCH("▼",AB99)))</formula>
    </cfRule>
    <cfRule type="containsText" dxfId="2170" priority="3011" operator="containsText" text="▲">
      <formula>NOT(ISERROR(SEARCH("▲",AB99)))</formula>
    </cfRule>
    <cfRule type="containsText" dxfId="2169" priority="3010" operator="containsText" text="▼">
      <formula>NOT(ISERROR(SEARCH("▼",AB99)))</formula>
    </cfRule>
    <cfRule type="containsText" dxfId="2168" priority="3009" operator="containsText" text="▲">
      <formula>NOT(ISERROR(SEARCH("▲",AB99)))</formula>
    </cfRule>
    <cfRule type="containsText" dxfId="2167" priority="3008" operator="containsText" text="▼">
      <formula>NOT(ISERROR(SEARCH("▼",AB99)))</formula>
    </cfRule>
    <cfRule type="containsText" dxfId="2166" priority="3007" operator="containsText" text="▲">
      <formula>NOT(ISERROR(SEARCH("▲",AB99)))</formula>
    </cfRule>
    <cfRule type="containsText" dxfId="2165" priority="3006" operator="containsText" text="▼">
      <formula>NOT(ISERROR(SEARCH("▼",AB99)))</formula>
    </cfRule>
    <cfRule type="containsText" dxfId="2164" priority="3005" operator="containsText" text="▲">
      <formula>NOT(ISERROR(SEARCH("▲",AB99)))</formula>
    </cfRule>
    <cfRule type="containsText" dxfId="2163" priority="3004" operator="containsText" text="▼">
      <formula>NOT(ISERROR(SEARCH("▼",AB99)))</formula>
    </cfRule>
    <cfRule type="containsText" dxfId="2162" priority="3003" operator="containsText" text="▲">
      <formula>NOT(ISERROR(SEARCH("▲",AB99)))</formula>
    </cfRule>
    <cfRule type="containsText" dxfId="2161" priority="3002" operator="containsText" text="▼">
      <formula>NOT(ISERROR(SEARCH("▼",AB99)))</formula>
    </cfRule>
    <cfRule type="containsText" dxfId="2160" priority="3001" operator="containsText" text="▲">
      <formula>NOT(ISERROR(SEARCH("▲",AB99)))</formula>
    </cfRule>
    <cfRule type="containsText" dxfId="2159" priority="3000" operator="containsText" text="▽">
      <formula>NOT(ISERROR(SEARCH("▽",AB99)))</formula>
    </cfRule>
    <cfRule type="containsText" dxfId="2158" priority="2999" operator="containsText" text="△">
      <formula>NOT(ISERROR(SEARCH("△",AB99)))</formula>
    </cfRule>
    <cfRule type="containsText" dxfId="2157" priority="2998" operator="containsText" text="▼">
      <formula>NOT(ISERROR(SEARCH("▼",AB99)))</formula>
    </cfRule>
    <cfRule type="containsText" dxfId="2156" priority="2997" operator="containsText" text="▲">
      <formula>NOT(ISERROR(SEARCH("▲",AB99)))</formula>
    </cfRule>
    <cfRule type="containsText" dxfId="2155" priority="2996" operator="containsText" text="▼">
      <formula>NOT(ISERROR(SEARCH("▼",AB99)))</formula>
    </cfRule>
    <cfRule type="containsText" dxfId="2154" priority="2995" operator="containsText" text="▲">
      <formula>NOT(ISERROR(SEARCH("▲",AB99)))</formula>
    </cfRule>
    <cfRule type="containsText" dxfId="2153" priority="2994" operator="containsText" text="▼">
      <formula>NOT(ISERROR(SEARCH("▼",AB99)))</formula>
    </cfRule>
    <cfRule type="containsText" dxfId="2152" priority="2993" operator="containsText" text="▲">
      <formula>NOT(ISERROR(SEARCH("▲",AB99)))</formula>
    </cfRule>
    <cfRule type="containsText" dxfId="2151" priority="2992" operator="containsText" text="▼">
      <formula>NOT(ISERROR(SEARCH("▼",AB99)))</formula>
    </cfRule>
    <cfRule type="containsText" dxfId="2150" priority="2991" operator="containsText" text="▲">
      <formula>NOT(ISERROR(SEARCH("▲",AB99)))</formula>
    </cfRule>
    <cfRule type="containsText" dxfId="2149" priority="2990" operator="containsText" text="▼">
      <formula>NOT(ISERROR(SEARCH("▼",AB99)))</formula>
    </cfRule>
    <cfRule type="containsText" dxfId="2148" priority="2989" operator="containsText" text="▲">
      <formula>NOT(ISERROR(SEARCH("▲",AB99)))</formula>
    </cfRule>
    <cfRule type="containsText" dxfId="2147" priority="2988" operator="containsText" text="▼">
      <formula>NOT(ISERROR(SEARCH("▼",AB99)))</formula>
    </cfRule>
    <cfRule type="containsText" dxfId="2146" priority="2987" operator="containsText" text="▲">
      <formula>NOT(ISERROR(SEARCH("▲",AB99)))</formula>
    </cfRule>
    <cfRule type="containsText" dxfId="2145" priority="2986" operator="containsText" text="▼">
      <formula>NOT(ISERROR(SEARCH("▼",AB99)))</formula>
    </cfRule>
    <cfRule type="containsText" dxfId="2144" priority="2985" operator="containsText" text="▲">
      <formula>NOT(ISERROR(SEARCH("▲",AB99)))</formula>
    </cfRule>
    <cfRule type="containsText" dxfId="2143" priority="2984" operator="containsText" text="▼">
      <formula>NOT(ISERROR(SEARCH("▼",AB99)))</formula>
    </cfRule>
    <cfRule type="containsText" dxfId="2142" priority="2983" operator="containsText" text="▲">
      <formula>NOT(ISERROR(SEARCH("▲",AB99)))</formula>
    </cfRule>
    <cfRule type="containsText" dxfId="2141" priority="2982" operator="containsText" text="▼">
      <formula>NOT(ISERROR(SEARCH("▼",AB99)))</formula>
    </cfRule>
    <cfRule type="containsText" dxfId="2140" priority="2981" operator="containsText" text="▲">
      <formula>NOT(ISERROR(SEARCH("▲",AB99)))</formula>
    </cfRule>
    <cfRule type="containsText" dxfId="2139" priority="2980" operator="containsText" text="▼">
      <formula>NOT(ISERROR(SEARCH("▼",AB99)))</formula>
    </cfRule>
    <cfRule type="containsText" dxfId="2138" priority="2979" operator="containsText" text="▲">
      <formula>NOT(ISERROR(SEARCH("▲",AB99)))</formula>
    </cfRule>
    <cfRule type="containsText" dxfId="2137" priority="2978" operator="containsText" text="▼">
      <formula>NOT(ISERROR(SEARCH("▼",AB99)))</formula>
    </cfRule>
    <cfRule type="containsText" dxfId="2136" priority="2951" operator="containsText" text="▲">
      <formula>NOT(ISERROR(SEARCH("▲",AB99)))</formula>
    </cfRule>
    <cfRule type="containsText" dxfId="2135" priority="2977" operator="containsText" text="▲">
      <formula>NOT(ISERROR(SEARCH("▲",AB99)))</formula>
    </cfRule>
    <cfRule type="containsText" dxfId="2134" priority="2976" operator="containsText" text="▼">
      <formula>NOT(ISERROR(SEARCH("▼",AB99)))</formula>
    </cfRule>
    <cfRule type="containsText" dxfId="2133" priority="2975" operator="containsText" text="▲">
      <formula>NOT(ISERROR(SEARCH("▲",AB99)))</formula>
    </cfRule>
    <cfRule type="containsText" dxfId="2132" priority="2974" operator="containsText" text="▼">
      <formula>NOT(ISERROR(SEARCH("▼",AB99)))</formula>
    </cfRule>
    <cfRule type="containsText" dxfId="2131" priority="2969" operator="containsText" text="▲">
      <formula>NOT(ISERROR(SEARCH("▲",AB99)))</formula>
    </cfRule>
    <cfRule type="containsText" dxfId="2130" priority="2968" operator="containsText" text="▼">
      <formula>NOT(ISERROR(SEARCH("▼",AB99)))</formula>
    </cfRule>
    <cfRule type="containsText" dxfId="2129" priority="2967" operator="containsText" text="▲">
      <formula>NOT(ISERROR(SEARCH("▲",AB99)))</formula>
    </cfRule>
    <cfRule type="containsText" dxfId="2128" priority="2966" operator="containsText" text="▼">
      <formula>NOT(ISERROR(SEARCH("▼",AB99)))</formula>
    </cfRule>
    <cfRule type="containsText" dxfId="2127" priority="2965" operator="containsText" text="▲">
      <formula>NOT(ISERROR(SEARCH("▲",AB99)))</formula>
    </cfRule>
    <cfRule type="containsText" dxfId="2126" priority="3160" operator="containsText" text="▽">
      <formula>NOT(ISERROR(SEARCH("▽",AB99)))</formula>
    </cfRule>
    <cfRule type="containsText" dxfId="2125" priority="3159" operator="containsText" text="△">
      <formula>NOT(ISERROR(SEARCH("△",AB99)))</formula>
    </cfRule>
    <cfRule type="containsText" dxfId="2124" priority="3156" operator="containsText" text="▼">
      <formula>NOT(ISERROR(SEARCH("▼",AB99)))</formula>
    </cfRule>
    <cfRule type="containsText" dxfId="2123" priority="3155" operator="containsText" text="▲">
      <formula>NOT(ISERROR(SEARCH("▲",AB99)))</formula>
    </cfRule>
  </conditionalFormatting>
  <conditionalFormatting sqref="AB99:AB100">
    <cfRule type="containsText" dxfId="2122" priority="2947" operator="containsText" text="▲">
      <formula>NOT(ISERROR(SEARCH("▲",AB99)))</formula>
    </cfRule>
    <cfRule type="containsText" dxfId="2121" priority="2948" operator="containsText" text="▼">
      <formula>NOT(ISERROR(SEARCH("▼",AB99)))</formula>
    </cfRule>
  </conditionalFormatting>
  <conditionalFormatting sqref="AB100">
    <cfRule type="containsText" dxfId="2120" priority="2929" operator="containsText" text="▲">
      <formula>NOT(ISERROR(SEARCH("▲",AB100)))</formula>
    </cfRule>
    <cfRule type="containsText" dxfId="2119" priority="2928" operator="containsText" text="▼">
      <formula>NOT(ISERROR(SEARCH("▼",AB100)))</formula>
    </cfRule>
    <cfRule type="containsText" dxfId="2118" priority="2927" operator="containsText" text="▲">
      <formula>NOT(ISERROR(SEARCH("▲",AB100)))</formula>
    </cfRule>
    <cfRule type="containsText" dxfId="2117" priority="2926" operator="containsText" text="▼">
      <formula>NOT(ISERROR(SEARCH("▼",AB100)))</formula>
    </cfRule>
    <cfRule type="containsText" dxfId="2116" priority="2925" operator="containsText" text="▲">
      <formula>NOT(ISERROR(SEARCH("▲",AB100)))</formula>
    </cfRule>
    <cfRule type="containsText" dxfId="2115" priority="2924" operator="containsText" text="▼">
      <formula>NOT(ISERROR(SEARCH("▼",AB100)))</formula>
    </cfRule>
    <cfRule type="containsText" dxfId="2114" priority="2923" operator="containsText" text="▲">
      <formula>NOT(ISERROR(SEARCH("▲",AB100)))</formula>
    </cfRule>
    <cfRule type="containsText" dxfId="2113" priority="2922" operator="containsText" text="▼">
      <formula>NOT(ISERROR(SEARCH("▼",AB100)))</formula>
    </cfRule>
    <cfRule type="containsText" dxfId="2112" priority="2921" operator="containsText" text="▲">
      <formula>NOT(ISERROR(SEARCH("▲",AB100)))</formula>
    </cfRule>
    <cfRule type="containsText" dxfId="2111" priority="2920" operator="containsText" text="▼">
      <formula>NOT(ISERROR(SEARCH("▼",AB100)))</formula>
    </cfRule>
    <cfRule type="containsText" dxfId="2110" priority="2919" operator="containsText" text="▲">
      <formula>NOT(ISERROR(SEARCH("▲",AB100)))</formula>
    </cfRule>
    <cfRule type="containsText" dxfId="2109" priority="2918" operator="containsText" text="▼">
      <formula>NOT(ISERROR(SEARCH("▼",AB100)))</formula>
    </cfRule>
    <cfRule type="containsText" dxfId="2108" priority="2917" operator="containsText" text="▲">
      <formula>NOT(ISERROR(SEARCH("▲",AB100)))</formula>
    </cfRule>
    <cfRule type="containsText" dxfId="2107" priority="2916" operator="containsText" text="▼">
      <formula>NOT(ISERROR(SEARCH("▼",AB100)))</formula>
    </cfRule>
    <cfRule type="containsText" dxfId="2106" priority="2915" operator="containsText" text="▲">
      <formula>NOT(ISERROR(SEARCH("▲",AB100)))</formula>
    </cfRule>
    <cfRule type="containsText" dxfId="2105" priority="2914" operator="containsText" text="▼">
      <formula>NOT(ISERROR(SEARCH("▼",AB100)))</formula>
    </cfRule>
    <cfRule type="containsText" dxfId="2104" priority="2913" operator="containsText" text="▲">
      <formula>NOT(ISERROR(SEARCH("▲",AB100)))</formula>
    </cfRule>
    <cfRule type="containsText" dxfId="2103" priority="2912" operator="containsText" text="▼">
      <formula>NOT(ISERROR(SEARCH("▼",AB100)))</formula>
    </cfRule>
    <cfRule type="containsText" dxfId="2102" priority="2911" operator="containsText" text="▲">
      <formula>NOT(ISERROR(SEARCH("▲",AB100)))</formula>
    </cfRule>
    <cfRule type="containsText" dxfId="2101" priority="2910" operator="containsText" text="▼">
      <formula>NOT(ISERROR(SEARCH("▼",AB100)))</formula>
    </cfRule>
    <cfRule type="containsText" dxfId="2100" priority="2909" operator="containsText" text="▲">
      <formula>NOT(ISERROR(SEARCH("▲",AB100)))</formula>
    </cfRule>
    <cfRule type="containsText" dxfId="2099" priority="2908" operator="containsText" text="▼">
      <formula>NOT(ISERROR(SEARCH("▼",AB100)))</formula>
    </cfRule>
    <cfRule type="containsText" dxfId="2098" priority="2907" operator="containsText" text="▲">
      <formula>NOT(ISERROR(SEARCH("▲",AB100)))</formula>
    </cfRule>
    <cfRule type="containsText" dxfId="2097" priority="2906" operator="containsText" text="▼">
      <formula>NOT(ISERROR(SEARCH("▼",AB100)))</formula>
    </cfRule>
    <cfRule type="containsText" dxfId="2096" priority="2905" operator="containsText" text="▲">
      <formula>NOT(ISERROR(SEARCH("▲",AB100)))</formula>
    </cfRule>
    <cfRule type="containsText" dxfId="2095" priority="2904" operator="containsText" text="▼">
      <formula>NOT(ISERROR(SEARCH("▼",AB100)))</formula>
    </cfRule>
    <cfRule type="containsText" dxfId="2094" priority="2903" operator="containsText" text="▲">
      <formula>NOT(ISERROR(SEARCH("▲",AB100)))</formula>
    </cfRule>
    <cfRule type="containsText" dxfId="2093" priority="2902" operator="containsText" text="▼">
      <formula>NOT(ISERROR(SEARCH("▼",AB100)))</formula>
    </cfRule>
    <cfRule type="containsText" dxfId="2092" priority="2901" operator="containsText" text="▲">
      <formula>NOT(ISERROR(SEARCH("▲",AB100)))</formula>
    </cfRule>
    <cfRule type="containsText" dxfId="2091" priority="2900" operator="containsText" text="▼">
      <formula>NOT(ISERROR(SEARCH("▼",AB100)))</formula>
    </cfRule>
    <cfRule type="containsText" dxfId="2090" priority="2899" operator="containsText" text="▲">
      <formula>NOT(ISERROR(SEARCH("▲",AB100)))</formula>
    </cfRule>
    <cfRule type="containsText" dxfId="2089" priority="2898" operator="containsText" text="▼">
      <formula>NOT(ISERROR(SEARCH("▼",AB100)))</formula>
    </cfRule>
    <cfRule type="containsText" dxfId="2088" priority="2897" operator="containsText" text="▲">
      <formula>NOT(ISERROR(SEARCH("▲",AB100)))</formula>
    </cfRule>
    <cfRule type="containsText" dxfId="2087" priority="2896" operator="containsText" text="▼">
      <formula>NOT(ISERROR(SEARCH("▼",AB100)))</formula>
    </cfRule>
    <cfRule type="containsText" dxfId="2086" priority="2895" operator="containsText" text="▲">
      <formula>NOT(ISERROR(SEARCH("▲",AB100)))</formula>
    </cfRule>
    <cfRule type="containsText" dxfId="2085" priority="2894" operator="containsText" text="▼">
      <formula>NOT(ISERROR(SEARCH("▼",AB100)))</formula>
    </cfRule>
    <cfRule type="containsText" dxfId="2084" priority="2893" operator="containsText" text="▲">
      <formula>NOT(ISERROR(SEARCH("▲",AB100)))</formula>
    </cfRule>
    <cfRule type="containsText" dxfId="2083" priority="2892" operator="containsText" text="▼">
      <formula>NOT(ISERROR(SEARCH("▼",AB100)))</formula>
    </cfRule>
    <cfRule type="containsText" dxfId="2082" priority="2891" operator="containsText" text="▲">
      <formula>NOT(ISERROR(SEARCH("▲",AB100)))</formula>
    </cfRule>
    <cfRule type="containsText" dxfId="2081" priority="2890" operator="containsText" text="▼">
      <formula>NOT(ISERROR(SEARCH("▼",AB100)))</formula>
    </cfRule>
    <cfRule type="containsText" dxfId="2080" priority="2889" operator="containsText" text="▲">
      <formula>NOT(ISERROR(SEARCH("▲",AB100)))</formula>
    </cfRule>
    <cfRule type="containsText" dxfId="2079" priority="2888" operator="containsText" text="▽">
      <formula>NOT(ISERROR(SEARCH("▽",AB100)))</formula>
    </cfRule>
    <cfRule type="containsText" dxfId="2078" priority="2887" operator="containsText" text="△">
      <formula>NOT(ISERROR(SEARCH("△",AB100)))</formula>
    </cfRule>
    <cfRule type="containsText" dxfId="2077" priority="2886" operator="containsText" text="▼">
      <formula>NOT(ISERROR(SEARCH("▼",AB100)))</formula>
    </cfRule>
    <cfRule type="containsText" dxfId="2076" priority="2885" operator="containsText" text="▲">
      <formula>NOT(ISERROR(SEARCH("▲",AB100)))</formula>
    </cfRule>
    <cfRule type="containsText" dxfId="2075" priority="2884" operator="containsText" text="▼">
      <formula>NOT(ISERROR(SEARCH("▼",AB100)))</formula>
    </cfRule>
    <cfRule type="containsText" dxfId="2074" priority="2883" operator="containsText" text="▲">
      <formula>NOT(ISERROR(SEARCH("▲",AB100)))</formula>
    </cfRule>
    <cfRule type="containsText" dxfId="2073" priority="2882" operator="containsText" text="▼">
      <formula>NOT(ISERROR(SEARCH("▼",AB100)))</formula>
    </cfRule>
    <cfRule type="containsText" dxfId="2072" priority="2881" operator="containsText" text="▲">
      <formula>NOT(ISERROR(SEARCH("▲",AB100)))</formula>
    </cfRule>
    <cfRule type="containsText" dxfId="2071" priority="2880" operator="containsText" text="▼">
      <formula>NOT(ISERROR(SEARCH("▼",AB100)))</formula>
    </cfRule>
    <cfRule type="containsText" dxfId="2070" priority="2879" operator="containsText" text="▲">
      <formula>NOT(ISERROR(SEARCH("▲",AB100)))</formula>
    </cfRule>
    <cfRule type="containsText" dxfId="2069" priority="2878" operator="containsText" text="▼">
      <formula>NOT(ISERROR(SEARCH("▼",AB100)))</formula>
    </cfRule>
    <cfRule type="containsText" dxfId="2068" priority="2877" operator="containsText" text="▲">
      <formula>NOT(ISERROR(SEARCH("▲",AB100)))</formula>
    </cfRule>
    <cfRule type="containsText" dxfId="2067" priority="2876" operator="containsText" text="▼">
      <formula>NOT(ISERROR(SEARCH("▼",AB100)))</formula>
    </cfRule>
    <cfRule type="containsText" dxfId="2066" priority="2875" operator="containsText" text="▲">
      <formula>NOT(ISERROR(SEARCH("▲",AB100)))</formula>
    </cfRule>
    <cfRule type="containsText" dxfId="2065" priority="2874" operator="containsText" text="▼">
      <formula>NOT(ISERROR(SEARCH("▼",AB100)))</formula>
    </cfRule>
    <cfRule type="containsText" dxfId="2064" priority="2873" operator="containsText" text="▲">
      <formula>NOT(ISERROR(SEARCH("▲",AB100)))</formula>
    </cfRule>
    <cfRule type="containsText" dxfId="2063" priority="2872" operator="containsText" text="▼">
      <formula>NOT(ISERROR(SEARCH("▼",AB100)))</formula>
    </cfRule>
    <cfRule type="containsText" dxfId="2062" priority="2871" operator="containsText" text="▲">
      <formula>NOT(ISERROR(SEARCH("▲",AB100)))</formula>
    </cfRule>
    <cfRule type="containsText" dxfId="2061" priority="2870" operator="containsText" text="▼">
      <formula>NOT(ISERROR(SEARCH("▼",AB100)))</formula>
    </cfRule>
    <cfRule type="containsText" dxfId="2060" priority="2869" operator="containsText" text="▲">
      <formula>NOT(ISERROR(SEARCH("▲",AB100)))</formula>
    </cfRule>
    <cfRule type="containsText" dxfId="2059" priority="2868" operator="containsText" text="▼">
      <formula>NOT(ISERROR(SEARCH("▼",AB100)))</formula>
    </cfRule>
    <cfRule type="containsText" dxfId="2058" priority="2867" operator="containsText" text="▲">
      <formula>NOT(ISERROR(SEARCH("▲",AB100)))</formula>
    </cfRule>
    <cfRule type="containsText" dxfId="2057" priority="2866" operator="containsText" text="▼">
      <formula>NOT(ISERROR(SEARCH("▼",AB100)))</formula>
    </cfRule>
    <cfRule type="containsText" dxfId="2056" priority="2865" operator="containsText" text="▲">
      <formula>NOT(ISERROR(SEARCH("▲",AB100)))</formula>
    </cfRule>
    <cfRule type="containsText" dxfId="2055" priority="2864" operator="containsText" text="▼">
      <formula>NOT(ISERROR(SEARCH("▼",AB100)))</formula>
    </cfRule>
    <cfRule type="containsText" dxfId="2054" priority="2863" operator="containsText" text="▲">
      <formula>NOT(ISERROR(SEARCH("▲",AB100)))</formula>
    </cfRule>
    <cfRule type="containsText" dxfId="2053" priority="2862" operator="containsText" text="▼">
      <formula>NOT(ISERROR(SEARCH("▼",AB100)))</formula>
    </cfRule>
    <cfRule type="containsText" dxfId="2052" priority="2861" operator="containsText" text="▲">
      <formula>NOT(ISERROR(SEARCH("▲",AB100)))</formula>
    </cfRule>
    <cfRule type="containsText" dxfId="2051" priority="2860" operator="containsText" text="▼">
      <formula>NOT(ISERROR(SEARCH("▼",AB100)))</formula>
    </cfRule>
    <cfRule type="containsText" dxfId="2050" priority="2859" operator="containsText" text="▲">
      <formula>NOT(ISERROR(SEARCH("▲",AB100)))</formula>
    </cfRule>
    <cfRule type="containsText" dxfId="2049" priority="2858" operator="containsText" text="▼">
      <formula>NOT(ISERROR(SEARCH("▼",AB100)))</formula>
    </cfRule>
    <cfRule type="containsText" dxfId="2048" priority="2857" operator="containsText" text="▲">
      <formula>NOT(ISERROR(SEARCH("▲",AB100)))</formula>
    </cfRule>
    <cfRule type="containsText" dxfId="2047" priority="2856" operator="containsText" text="▼">
      <formula>NOT(ISERROR(SEARCH("▼",AB100)))</formula>
    </cfRule>
    <cfRule type="containsText" dxfId="2046" priority="2855" operator="containsText" text="▲">
      <formula>NOT(ISERROR(SEARCH("▲",AB100)))</formula>
    </cfRule>
    <cfRule type="containsText" dxfId="2045" priority="2854" operator="containsText" text="▼">
      <formula>NOT(ISERROR(SEARCH("▼",AB100)))</formula>
    </cfRule>
    <cfRule type="containsText" dxfId="2044" priority="2853" operator="containsText" text="▲">
      <formula>NOT(ISERROR(SEARCH("▲",AB100)))</formula>
    </cfRule>
    <cfRule type="containsText" dxfId="2043" priority="2852" operator="containsText" text="▼">
      <formula>NOT(ISERROR(SEARCH("▼",AB100)))</formula>
    </cfRule>
    <cfRule type="containsText" dxfId="2042" priority="2851" operator="containsText" text="▲">
      <formula>NOT(ISERROR(SEARCH("▲",AB100)))</formula>
    </cfRule>
    <cfRule type="containsText" dxfId="2041" priority="2850" operator="containsText" text="▼">
      <formula>NOT(ISERROR(SEARCH("▼",AB100)))</formula>
    </cfRule>
    <cfRule type="containsText" dxfId="2040" priority="2849" operator="containsText" text="▲">
      <formula>NOT(ISERROR(SEARCH("▲",AB100)))</formula>
    </cfRule>
    <cfRule type="containsText" dxfId="2039" priority="2848" operator="containsText" text="▼">
      <formula>NOT(ISERROR(SEARCH("▼",AB100)))</formula>
    </cfRule>
    <cfRule type="containsText" dxfId="2038" priority="2847" operator="containsText" text="▲">
      <formula>NOT(ISERROR(SEARCH("▲",AB100)))</formula>
    </cfRule>
    <cfRule type="containsText" dxfId="2037" priority="2846" operator="containsText" text="▼">
      <formula>NOT(ISERROR(SEARCH("▼",AB100)))</formula>
    </cfRule>
    <cfRule type="containsText" dxfId="2036" priority="2845" operator="containsText" text="▲">
      <formula>NOT(ISERROR(SEARCH("▲",AB100)))</formula>
    </cfRule>
    <cfRule type="containsText" dxfId="2035" priority="2844" operator="containsText" text="▼">
      <formula>NOT(ISERROR(SEARCH("▼",AB100)))</formula>
    </cfRule>
    <cfRule type="containsText" dxfId="2034" priority="2843" operator="containsText" text="▲">
      <formula>NOT(ISERROR(SEARCH("▲",AB100)))</formula>
    </cfRule>
    <cfRule type="containsText" dxfId="2033" priority="2842" operator="containsText" text="▼">
      <formula>NOT(ISERROR(SEARCH("▼",AB100)))</formula>
    </cfRule>
    <cfRule type="containsText" dxfId="2032" priority="2841" operator="containsText" text="▲">
      <formula>NOT(ISERROR(SEARCH("▲",AB100)))</formula>
    </cfRule>
    <cfRule type="containsText" dxfId="2031" priority="2840" operator="containsText" text="▼">
      <formula>NOT(ISERROR(SEARCH("▼",AB100)))</formula>
    </cfRule>
    <cfRule type="containsText" dxfId="2030" priority="2839" operator="containsText" text="▲">
      <formula>NOT(ISERROR(SEARCH("▲",AB100)))</formula>
    </cfRule>
    <cfRule type="containsText" dxfId="2029" priority="2838" operator="containsText" text="▽">
      <formula>NOT(ISERROR(SEARCH("▽",AB100)))</formula>
    </cfRule>
    <cfRule type="containsText" dxfId="2028" priority="2837" operator="containsText" text="△">
      <formula>NOT(ISERROR(SEARCH("△",AB100)))</formula>
    </cfRule>
    <cfRule type="containsText" dxfId="2027" priority="2836" operator="containsText" text="▼">
      <formula>NOT(ISERROR(SEARCH("▼",AB100)))</formula>
    </cfRule>
    <cfRule type="containsText" dxfId="2026" priority="2835" operator="containsText" text="▲">
      <formula>NOT(ISERROR(SEARCH("▲",AB100)))</formula>
    </cfRule>
    <cfRule type="containsText" dxfId="2025" priority="2834" operator="containsText" text="▼">
      <formula>NOT(ISERROR(SEARCH("▼",AB100)))</formula>
    </cfRule>
    <cfRule type="containsText" dxfId="2024" priority="2833" operator="containsText" text="▲">
      <formula>NOT(ISERROR(SEARCH("▲",AB100)))</formula>
    </cfRule>
    <cfRule type="containsText" dxfId="2023" priority="2832" operator="containsText" text="▼">
      <formula>NOT(ISERROR(SEARCH("▼",AB100)))</formula>
    </cfRule>
    <cfRule type="containsText" dxfId="2022" priority="2831" operator="containsText" text="▲">
      <formula>NOT(ISERROR(SEARCH("▲",AB100)))</formula>
    </cfRule>
    <cfRule type="containsText" dxfId="2021" priority="2830" operator="containsText" text="▼">
      <formula>NOT(ISERROR(SEARCH("▼",AB100)))</formula>
    </cfRule>
    <cfRule type="containsText" dxfId="2020" priority="2829" operator="containsText" text="▲">
      <formula>NOT(ISERROR(SEARCH("▲",AB100)))</formula>
    </cfRule>
    <cfRule type="containsText" dxfId="2019" priority="2828" operator="containsText" text="▼">
      <formula>NOT(ISERROR(SEARCH("▼",AB100)))</formula>
    </cfRule>
    <cfRule type="containsText" dxfId="2018" priority="2827" operator="containsText" text="▲">
      <formula>NOT(ISERROR(SEARCH("▲",AB100)))</formula>
    </cfRule>
    <cfRule type="containsText" dxfId="2017" priority="2825" operator="containsText" text="▲">
      <formula>NOT(ISERROR(SEARCH("▲",AB100)))</formula>
    </cfRule>
    <cfRule type="containsText" dxfId="2016" priority="2824" operator="containsText" text="▼">
      <formula>NOT(ISERROR(SEARCH("▼",AB100)))</formula>
    </cfRule>
    <cfRule type="containsText" dxfId="2015" priority="2823" operator="containsText" text="▲">
      <formula>NOT(ISERROR(SEARCH("▲",AB100)))</formula>
    </cfRule>
    <cfRule type="containsText" dxfId="2014" priority="2822" operator="containsText" text="▼">
      <formula>NOT(ISERROR(SEARCH("▼",AB100)))</formula>
    </cfRule>
    <cfRule type="containsText" dxfId="2013" priority="2821" operator="containsText" text="▲">
      <formula>NOT(ISERROR(SEARCH("▲",AB100)))</formula>
    </cfRule>
    <cfRule type="containsText" dxfId="2012" priority="2820" operator="containsText" text="▼">
      <formula>NOT(ISERROR(SEARCH("▼",AB100)))</formula>
    </cfRule>
    <cfRule type="containsText" dxfId="2011" priority="2819" operator="containsText" text="▲">
      <formula>NOT(ISERROR(SEARCH("▲",AB100)))</formula>
    </cfRule>
    <cfRule type="containsText" dxfId="2010" priority="2818" operator="containsText" text="▼">
      <formula>NOT(ISERROR(SEARCH("▼",AB100)))</formula>
    </cfRule>
    <cfRule type="containsText" dxfId="2009" priority="2817" operator="containsText" text="▲">
      <formula>NOT(ISERROR(SEARCH("▲",AB100)))</formula>
    </cfRule>
    <cfRule type="containsText" dxfId="2008" priority="2816" operator="containsText" text="▼">
      <formula>NOT(ISERROR(SEARCH("▼",AB100)))</formula>
    </cfRule>
    <cfRule type="containsText" dxfId="2007" priority="2815" operator="containsText" text="▲">
      <formula>NOT(ISERROR(SEARCH("▲",AB100)))</formula>
    </cfRule>
    <cfRule type="containsText" dxfId="2006" priority="2814" operator="containsText" text="▼">
      <formula>NOT(ISERROR(SEARCH("▼",AB100)))</formula>
    </cfRule>
    <cfRule type="containsText" dxfId="2005" priority="2813" operator="containsText" text="▲">
      <formula>NOT(ISERROR(SEARCH("▲",AB100)))</formula>
    </cfRule>
    <cfRule type="containsText" dxfId="2004" priority="2812" operator="containsText" text="▼">
      <formula>NOT(ISERROR(SEARCH("▼",AB100)))</formula>
    </cfRule>
    <cfRule type="containsText" dxfId="2003" priority="2811" operator="containsText" text="▲">
      <formula>NOT(ISERROR(SEARCH("▲",AB100)))</formula>
    </cfRule>
    <cfRule type="containsText" dxfId="2002" priority="2810" operator="containsText" text="▼">
      <formula>NOT(ISERROR(SEARCH("▼",AB100)))</formula>
    </cfRule>
    <cfRule type="containsText" dxfId="2001" priority="2809" operator="containsText" text="▲">
      <formula>NOT(ISERROR(SEARCH("▲",AB100)))</formula>
    </cfRule>
    <cfRule type="containsText" dxfId="2000" priority="2808" operator="containsText" text="▼">
      <formula>NOT(ISERROR(SEARCH("▼",AB100)))</formula>
    </cfRule>
    <cfRule type="containsText" dxfId="1999" priority="2807" operator="containsText" text="▲">
      <formula>NOT(ISERROR(SEARCH("▲",AB100)))</formula>
    </cfRule>
    <cfRule type="containsText" dxfId="1998" priority="2806" operator="containsText" text="▼">
      <formula>NOT(ISERROR(SEARCH("▼",AB100)))</formula>
    </cfRule>
    <cfRule type="containsText" dxfId="1997" priority="2805" operator="containsText" text="▲">
      <formula>NOT(ISERROR(SEARCH("▲",AB100)))</formula>
    </cfRule>
    <cfRule type="containsText" dxfId="1996" priority="2804" operator="containsText" text="▼">
      <formula>NOT(ISERROR(SEARCH("▼",AB100)))</formula>
    </cfRule>
    <cfRule type="containsText" dxfId="1995" priority="2803" operator="containsText" text="▲">
      <formula>NOT(ISERROR(SEARCH("▲",AB100)))</formula>
    </cfRule>
    <cfRule type="containsText" dxfId="1994" priority="2802" operator="containsText" text="▼">
      <formula>NOT(ISERROR(SEARCH("▼",AB100)))</formula>
    </cfRule>
    <cfRule type="containsText" dxfId="1993" priority="2801" operator="containsText" text="▲">
      <formula>NOT(ISERROR(SEARCH("▲",AB100)))</formula>
    </cfRule>
    <cfRule type="containsText" dxfId="1992" priority="2800" operator="containsText" text="▼">
      <formula>NOT(ISERROR(SEARCH("▼",AB100)))</formula>
    </cfRule>
    <cfRule type="containsText" dxfId="1991" priority="2799" operator="containsText" text="▲">
      <formula>NOT(ISERROR(SEARCH("▲",AB100)))</formula>
    </cfRule>
    <cfRule type="containsText" dxfId="1990" priority="2798" operator="containsText" text="▼">
      <formula>NOT(ISERROR(SEARCH("▼",AB100)))</formula>
    </cfRule>
    <cfRule type="containsText" dxfId="1989" priority="2797" operator="containsText" text="▲">
      <formula>NOT(ISERROR(SEARCH("▲",AB100)))</formula>
    </cfRule>
    <cfRule type="containsText" dxfId="1988" priority="2795" operator="containsText" text="▲">
      <formula>NOT(ISERROR(SEARCH("▲",AB100)))</formula>
    </cfRule>
    <cfRule type="containsText" dxfId="1987" priority="2794" operator="containsText" text="▼">
      <formula>NOT(ISERROR(SEARCH("▼",AB100)))</formula>
    </cfRule>
    <cfRule type="containsText" dxfId="1986" priority="2793" operator="containsText" text="▲">
      <formula>NOT(ISERROR(SEARCH("▲",AB100)))</formula>
    </cfRule>
    <cfRule type="containsText" dxfId="1985" priority="2792" operator="containsText" text="▼">
      <formula>NOT(ISERROR(SEARCH("▼",AB100)))</formula>
    </cfRule>
    <cfRule type="containsText" dxfId="1984" priority="2791" operator="containsText" text="▲">
      <formula>NOT(ISERROR(SEARCH("▲",AB100)))</formula>
    </cfRule>
    <cfRule type="containsText" dxfId="1983" priority="2790" operator="containsText" text="▽">
      <formula>NOT(ISERROR(SEARCH("▽",AB100)))</formula>
    </cfRule>
    <cfRule type="containsText" dxfId="1982" priority="2789" operator="containsText" text="△">
      <formula>NOT(ISERROR(SEARCH("△",AB100)))</formula>
    </cfRule>
    <cfRule type="containsText" dxfId="1981" priority="2788" operator="containsText" text="▼">
      <formula>NOT(ISERROR(SEARCH("▼",AB100)))</formula>
    </cfRule>
    <cfRule type="containsText" dxfId="1980" priority="2787" operator="containsText" text="▲">
      <formula>NOT(ISERROR(SEARCH("▲",AB100)))</formula>
    </cfRule>
    <cfRule type="containsText" dxfId="1979" priority="2786" operator="containsText" text="▼">
      <formula>NOT(ISERROR(SEARCH("▼",AB100)))</formula>
    </cfRule>
    <cfRule type="containsText" dxfId="1978" priority="2785" operator="containsText" text="▲">
      <formula>NOT(ISERROR(SEARCH("▲",AB100)))</formula>
    </cfRule>
    <cfRule type="containsText" dxfId="1977" priority="2784" operator="containsText" text="▼">
      <formula>NOT(ISERROR(SEARCH("▼",AB100)))</formula>
    </cfRule>
    <cfRule type="containsText" dxfId="1976" priority="2783" operator="containsText" text="▲">
      <formula>NOT(ISERROR(SEARCH("▲",AB100)))</formula>
    </cfRule>
    <cfRule type="containsText" dxfId="1975" priority="2782" operator="containsText" text="▼">
      <formula>NOT(ISERROR(SEARCH("▼",AB100)))</formula>
    </cfRule>
    <cfRule type="containsText" dxfId="1974" priority="2781" operator="containsText" text="▲">
      <formula>NOT(ISERROR(SEARCH("▲",AB100)))</formula>
    </cfRule>
    <cfRule type="containsText" dxfId="1973" priority="2780" operator="containsText" text="▼">
      <formula>NOT(ISERROR(SEARCH("▼",AB100)))</formula>
    </cfRule>
    <cfRule type="containsText" dxfId="1972" priority="2779" operator="containsText" text="▲">
      <formula>NOT(ISERROR(SEARCH("▲",AB100)))</formula>
    </cfRule>
    <cfRule type="containsText" dxfId="1971" priority="2778" operator="containsText" text="▼">
      <formula>NOT(ISERROR(SEARCH("▼",AB100)))</formula>
    </cfRule>
    <cfRule type="containsText" dxfId="1970" priority="2777" operator="containsText" text="▲">
      <formula>NOT(ISERROR(SEARCH("▲",AB100)))</formula>
    </cfRule>
    <cfRule type="containsText" dxfId="1969" priority="2776" operator="containsText" text="▼">
      <formula>NOT(ISERROR(SEARCH("▼",AB100)))</formula>
    </cfRule>
    <cfRule type="containsText" dxfId="1968" priority="2775" operator="containsText" text="▲">
      <formula>NOT(ISERROR(SEARCH("▲",AB100)))</formula>
    </cfRule>
    <cfRule type="containsText" dxfId="1967" priority="2774" operator="containsText" text="▼">
      <formula>NOT(ISERROR(SEARCH("▼",AB100)))</formula>
    </cfRule>
    <cfRule type="containsText" dxfId="1966" priority="2773" operator="containsText" text="▲">
      <formula>NOT(ISERROR(SEARCH("▲",AB100)))</formula>
    </cfRule>
    <cfRule type="containsText" dxfId="1965" priority="2772" operator="containsText" text="▼">
      <formula>NOT(ISERROR(SEARCH("▼",AB100)))</formula>
    </cfRule>
    <cfRule type="containsText" dxfId="1964" priority="2771" operator="containsText" text="▲">
      <formula>NOT(ISERROR(SEARCH("▲",AB100)))</formula>
    </cfRule>
    <cfRule type="containsText" dxfId="1963" priority="2770" operator="containsText" text="▼">
      <formula>NOT(ISERROR(SEARCH("▼",AB100)))</formula>
    </cfRule>
    <cfRule type="containsText" dxfId="1962" priority="2769" operator="containsText" text="▲">
      <formula>NOT(ISERROR(SEARCH("▲",AB100)))</formula>
    </cfRule>
    <cfRule type="containsText" dxfId="1961" priority="2768" operator="containsText" text="▼">
      <formula>NOT(ISERROR(SEARCH("▼",AB100)))</formula>
    </cfRule>
    <cfRule type="containsText" dxfId="1960" priority="2767" operator="containsText" text="▲">
      <formula>NOT(ISERROR(SEARCH("▲",AB100)))</formula>
    </cfRule>
    <cfRule type="containsText" dxfId="1959" priority="2766" operator="containsText" text="▼">
      <formula>NOT(ISERROR(SEARCH("▼",AB100)))</formula>
    </cfRule>
    <cfRule type="containsText" dxfId="1958" priority="2765" operator="containsText" text="▲">
      <formula>NOT(ISERROR(SEARCH("▲",AB100)))</formula>
    </cfRule>
    <cfRule type="containsText" dxfId="1957" priority="2764" operator="containsText" text="▼">
      <formula>NOT(ISERROR(SEARCH("▼",AB100)))</formula>
    </cfRule>
    <cfRule type="containsText" dxfId="1956" priority="2763" operator="containsText" text="▲">
      <formula>NOT(ISERROR(SEARCH("▲",AB100)))</formula>
    </cfRule>
    <cfRule type="containsText" dxfId="1955" priority="2762" operator="containsText" text="▼">
      <formula>NOT(ISERROR(SEARCH("▼",AB100)))</formula>
    </cfRule>
    <cfRule type="containsText" dxfId="1954" priority="2761" operator="containsText" text="▲">
      <formula>NOT(ISERROR(SEARCH("▲",AB100)))</formula>
    </cfRule>
    <cfRule type="containsText" dxfId="1953" priority="2760" operator="containsText" text="▼">
      <formula>NOT(ISERROR(SEARCH("▼",AB100)))</formula>
    </cfRule>
    <cfRule type="containsText" dxfId="1952" priority="2759" operator="containsText" text="▲">
      <formula>NOT(ISERROR(SEARCH("▲",AB100)))</formula>
    </cfRule>
    <cfRule type="containsText" dxfId="1951" priority="2758" operator="containsText" text="▼">
      <formula>NOT(ISERROR(SEARCH("▼",AB100)))</formula>
    </cfRule>
    <cfRule type="containsText" dxfId="1950" priority="2757" operator="containsText" text="▲">
      <formula>NOT(ISERROR(SEARCH("▲",AB100)))</formula>
    </cfRule>
    <cfRule type="containsText" dxfId="1949" priority="2756" operator="containsText" text="▼">
      <formula>NOT(ISERROR(SEARCH("▼",AB100)))</formula>
    </cfRule>
    <cfRule type="containsText" dxfId="1948" priority="2755" operator="containsText" text="▲">
      <formula>NOT(ISERROR(SEARCH("▲",AB100)))</formula>
    </cfRule>
    <cfRule type="containsText" dxfId="1947" priority="2754" operator="containsText" text="▼">
      <formula>NOT(ISERROR(SEARCH("▼",AB100)))</formula>
    </cfRule>
    <cfRule type="containsText" dxfId="1946" priority="2753" operator="containsText" text="▲">
      <formula>NOT(ISERROR(SEARCH("▲",AB100)))</formula>
    </cfRule>
    <cfRule type="containsText" dxfId="1945" priority="2752" operator="containsText" text="▼">
      <formula>NOT(ISERROR(SEARCH("▼",AB100)))</formula>
    </cfRule>
    <cfRule type="containsText" dxfId="1944" priority="2751" operator="containsText" text="▲">
      <formula>NOT(ISERROR(SEARCH("▲",AB100)))</formula>
    </cfRule>
    <cfRule type="containsText" dxfId="1943" priority="2750" operator="containsText" text="▼">
      <formula>NOT(ISERROR(SEARCH("▼",AB100)))</formula>
    </cfRule>
    <cfRule type="containsText" dxfId="1942" priority="2749" operator="containsText" text="▲">
      <formula>NOT(ISERROR(SEARCH("▲",AB100)))</formula>
    </cfRule>
    <cfRule type="containsText" dxfId="1941" priority="2748" operator="containsText" text="▼">
      <formula>NOT(ISERROR(SEARCH("▼",AB100)))</formula>
    </cfRule>
    <cfRule type="containsText" dxfId="1940" priority="2747" operator="containsText" text="▲">
      <formula>NOT(ISERROR(SEARCH("▲",AB100)))</formula>
    </cfRule>
    <cfRule type="containsText" dxfId="1939" priority="2746" operator="containsText" text="▼">
      <formula>NOT(ISERROR(SEARCH("▼",AB100)))</formula>
    </cfRule>
    <cfRule type="containsText" dxfId="1938" priority="2745" operator="containsText" text="▲">
      <formula>NOT(ISERROR(SEARCH("▲",AB100)))</formula>
    </cfRule>
    <cfRule type="containsText" dxfId="1937" priority="2744" operator="containsText" text="▼">
      <formula>NOT(ISERROR(SEARCH("▼",AB100)))</formula>
    </cfRule>
    <cfRule type="containsText" dxfId="1936" priority="2743" operator="containsText" text="▲">
      <formula>NOT(ISERROR(SEARCH("▲",AB100)))</formula>
    </cfRule>
    <cfRule type="containsText" dxfId="1935" priority="2742" operator="containsText" text="▼">
      <formula>NOT(ISERROR(SEARCH("▼",AB100)))</formula>
    </cfRule>
    <cfRule type="containsText" dxfId="1934" priority="2741" operator="containsText" text="▲">
      <formula>NOT(ISERROR(SEARCH("▲",AB100)))</formula>
    </cfRule>
    <cfRule type="containsText" dxfId="1933" priority="2740" operator="containsText" text="▼">
      <formula>NOT(ISERROR(SEARCH("▼",AB100)))</formula>
    </cfRule>
    <cfRule type="containsText" dxfId="1932" priority="2739" operator="containsText" text="▲">
      <formula>NOT(ISERROR(SEARCH("▲",AB100)))</formula>
    </cfRule>
    <cfRule type="containsText" dxfId="1931" priority="2949" operator="containsText" text="△">
      <formula>NOT(ISERROR(SEARCH("△",AB100)))</formula>
    </cfRule>
    <cfRule type="containsText" dxfId="1930" priority="2950" operator="containsText" text="▽">
      <formula>NOT(ISERROR(SEARCH("▽",AB100)))</formula>
    </cfRule>
    <cfRule type="containsText" dxfId="1929" priority="2933" operator="containsText" text="▲">
      <formula>NOT(ISERROR(SEARCH("▲",AB100)))</formula>
    </cfRule>
    <cfRule type="containsText" dxfId="1928" priority="2932" operator="containsText" text="▼">
      <formula>NOT(ISERROR(SEARCH("▼",AB100)))</formula>
    </cfRule>
    <cfRule type="containsText" dxfId="1927" priority="2931" operator="containsText" text="▲">
      <formula>NOT(ISERROR(SEARCH("▲",AB100)))</formula>
    </cfRule>
    <cfRule type="containsText" dxfId="1926" priority="2930" operator="containsText" text="▼">
      <formula>NOT(ISERROR(SEARCH("▼",AB100)))</formula>
    </cfRule>
    <cfRule type="containsText" dxfId="1925" priority="2934" operator="containsText" text="▼">
      <formula>NOT(ISERROR(SEARCH("▼",AB100)))</formula>
    </cfRule>
    <cfRule type="containsText" dxfId="1924" priority="2935" operator="containsText" text="▲">
      <formula>NOT(ISERROR(SEARCH("▲",AB100)))</formula>
    </cfRule>
    <cfRule type="containsText" dxfId="1923" priority="2936" operator="containsText" text="▼">
      <formula>NOT(ISERROR(SEARCH("▼",AB100)))</formula>
    </cfRule>
    <cfRule type="containsText" dxfId="1922" priority="2937" operator="containsText" text="▲">
      <formula>NOT(ISERROR(SEARCH("▲",AB100)))</formula>
    </cfRule>
    <cfRule type="containsText" dxfId="1921" priority="2938" operator="containsText" text="▼">
      <formula>NOT(ISERROR(SEARCH("▼",AB100)))</formula>
    </cfRule>
    <cfRule type="containsText" dxfId="1920" priority="2939" operator="containsText" text="▲">
      <formula>NOT(ISERROR(SEARCH("▲",AB100)))</formula>
    </cfRule>
    <cfRule type="containsText" dxfId="1919" priority="2940" operator="containsText" text="▼">
      <formula>NOT(ISERROR(SEARCH("▼",AB100)))</formula>
    </cfRule>
    <cfRule type="containsText" dxfId="1918" priority="2941" operator="containsText" text="▲">
      <formula>NOT(ISERROR(SEARCH("▲",AB100)))</formula>
    </cfRule>
    <cfRule type="containsText" dxfId="1917" priority="2942" operator="containsText" text="▼">
      <formula>NOT(ISERROR(SEARCH("▼",AB100)))</formula>
    </cfRule>
    <cfRule type="containsText" dxfId="1916" priority="2943" operator="containsText" text="▲">
      <formula>NOT(ISERROR(SEARCH("▲",AB100)))</formula>
    </cfRule>
    <cfRule type="containsText" dxfId="1915" priority="2944" operator="containsText" text="▼">
      <formula>NOT(ISERROR(SEARCH("▼",AB100)))</formula>
    </cfRule>
    <cfRule type="containsText" dxfId="1914" priority="2945" operator="containsText" text="▲">
      <formula>NOT(ISERROR(SEARCH("▲",AB100)))</formula>
    </cfRule>
    <cfRule type="containsText" dxfId="1913" priority="2946" operator="containsText" text="▼">
      <formula>NOT(ISERROR(SEARCH("▼",AB100)))</formula>
    </cfRule>
    <cfRule type="containsText" dxfId="1912" priority="2796" operator="containsText" text="▼">
      <formula>NOT(ISERROR(SEARCH("▼",AB100)))</formula>
    </cfRule>
    <cfRule type="containsText" dxfId="1911" priority="2826" operator="containsText" text="▼">
      <formula>NOT(ISERROR(SEARCH("▼",AB100)))</formula>
    </cfRule>
  </conditionalFormatting>
  <conditionalFormatting sqref="AB101 AB94:AB97">
    <cfRule type="containsText" dxfId="1910" priority="5647" operator="containsText" text="▲">
      <formula>NOT(ISERROR(SEARCH("▲",AB94)))</formula>
    </cfRule>
  </conditionalFormatting>
  <conditionalFormatting sqref="AB102">
    <cfRule type="containsText" dxfId="1909" priority="4869" operator="containsText" text="▲">
      <formula>NOT(ISERROR(SEARCH("▲",AB102)))</formula>
    </cfRule>
    <cfRule type="containsText" dxfId="1908" priority="4868" operator="containsText" text="▼">
      <formula>NOT(ISERROR(SEARCH("▼",AB102)))</formula>
    </cfRule>
    <cfRule type="containsText" dxfId="1907" priority="4867" operator="containsText" text="▲">
      <formula>NOT(ISERROR(SEARCH("▲",AB102)))</formula>
    </cfRule>
    <cfRule type="containsText" dxfId="1906" priority="4866" operator="containsText" text="▼">
      <formula>NOT(ISERROR(SEARCH("▼",AB102)))</formula>
    </cfRule>
    <cfRule type="containsText" dxfId="1905" priority="4863" operator="containsText" text="▲">
      <formula>NOT(ISERROR(SEARCH("▲",AB102)))</formula>
    </cfRule>
    <cfRule type="containsText" dxfId="1904" priority="4864" operator="containsText" text="▼">
      <formula>NOT(ISERROR(SEARCH("▼",AB102)))</formula>
    </cfRule>
    <cfRule type="containsText" dxfId="1903" priority="5018" operator="containsText" text="▼">
      <formula>NOT(ISERROR(SEARCH("▼",AB102)))</formula>
    </cfRule>
    <cfRule type="containsText" dxfId="1902" priority="4924" operator="containsText" text="▼">
      <formula>NOT(ISERROR(SEARCH("▼",AB102)))</formula>
    </cfRule>
    <cfRule type="containsText" dxfId="1901" priority="4865" operator="containsText" text="▲">
      <formula>NOT(ISERROR(SEARCH("▲",AB102)))</formula>
    </cfRule>
    <cfRule type="containsText" dxfId="1900" priority="4872" operator="containsText" text="▼">
      <formula>NOT(ISERROR(SEARCH("▼",AB102)))</formula>
    </cfRule>
    <cfRule type="containsText" dxfId="1899" priority="4974" operator="containsText" text="▼">
      <formula>NOT(ISERROR(SEARCH("▼",AB102)))</formula>
    </cfRule>
    <cfRule type="containsText" dxfId="1898" priority="4973" operator="containsText" text="▲">
      <formula>NOT(ISERROR(SEARCH("▲",AB102)))</formula>
    </cfRule>
    <cfRule type="containsText" dxfId="1897" priority="4972" operator="containsText" text="▼">
      <formula>NOT(ISERROR(SEARCH("▼",AB102)))</formula>
    </cfRule>
    <cfRule type="containsText" dxfId="1896" priority="4971" operator="containsText" text="▲">
      <formula>NOT(ISERROR(SEARCH("▲",AB102)))</formula>
    </cfRule>
    <cfRule type="containsText" dxfId="1895" priority="4970" operator="containsText" text="▼">
      <formula>NOT(ISERROR(SEARCH("▼",AB102)))</formula>
    </cfRule>
    <cfRule type="containsText" dxfId="1894" priority="4969" operator="containsText" text="▲">
      <formula>NOT(ISERROR(SEARCH("▲",AB102)))</formula>
    </cfRule>
    <cfRule type="containsText" dxfId="1893" priority="4968" operator="containsText" text="▼">
      <formula>NOT(ISERROR(SEARCH("▼",AB102)))</formula>
    </cfRule>
    <cfRule type="containsText" dxfId="1892" priority="4967" operator="containsText" text="▲">
      <formula>NOT(ISERROR(SEARCH("▲",AB102)))</formula>
    </cfRule>
    <cfRule type="containsText" dxfId="1891" priority="4966" operator="containsText" text="▼">
      <formula>NOT(ISERROR(SEARCH("▼",AB102)))</formula>
    </cfRule>
    <cfRule type="containsText" dxfId="1890" priority="4965" operator="containsText" text="▲">
      <formula>NOT(ISERROR(SEARCH("▲",AB102)))</formula>
    </cfRule>
    <cfRule type="containsText" dxfId="1889" priority="4964" operator="containsText" text="▼">
      <formula>NOT(ISERROR(SEARCH("▼",AB102)))</formula>
    </cfRule>
    <cfRule type="containsText" dxfId="1888" priority="4963" operator="containsText" text="▲">
      <formula>NOT(ISERROR(SEARCH("▲",AB102)))</formula>
    </cfRule>
    <cfRule type="containsText" dxfId="1887" priority="4962" operator="containsText" text="▼">
      <formula>NOT(ISERROR(SEARCH("▼",AB102)))</formula>
    </cfRule>
    <cfRule type="containsText" dxfId="1886" priority="4961" operator="containsText" text="▲">
      <formula>NOT(ISERROR(SEARCH("▲",AB102)))</formula>
    </cfRule>
    <cfRule type="containsText" dxfId="1885" priority="4960" operator="containsText" text="▼">
      <formula>NOT(ISERROR(SEARCH("▼",AB102)))</formula>
    </cfRule>
    <cfRule type="containsText" dxfId="1884" priority="4959" operator="containsText" text="▲">
      <formula>NOT(ISERROR(SEARCH("▲",AB102)))</formula>
    </cfRule>
    <cfRule type="containsText" dxfId="1883" priority="4958" operator="containsText" text="▼">
      <formula>NOT(ISERROR(SEARCH("▼",AB102)))</formula>
    </cfRule>
    <cfRule type="containsText" dxfId="1882" priority="4957" operator="containsText" text="▲">
      <formula>NOT(ISERROR(SEARCH("▲",AB102)))</formula>
    </cfRule>
    <cfRule type="containsText" dxfId="1881" priority="4956" operator="containsText" text="▽">
      <formula>NOT(ISERROR(SEARCH("▽",AB102)))</formula>
    </cfRule>
    <cfRule type="containsText" dxfId="1880" priority="4955" operator="containsText" text="△">
      <formula>NOT(ISERROR(SEARCH("△",AB102)))</formula>
    </cfRule>
    <cfRule type="containsText" dxfId="1879" priority="4954" operator="containsText" text="▼">
      <formula>NOT(ISERROR(SEARCH("▼",AB102)))</formula>
    </cfRule>
    <cfRule type="containsText" dxfId="1878" priority="4953" operator="containsText" text="▲">
      <formula>NOT(ISERROR(SEARCH("▲",AB102)))</formula>
    </cfRule>
    <cfRule type="containsText" dxfId="1877" priority="4952" operator="containsText" text="▼">
      <formula>NOT(ISERROR(SEARCH("▼",AB102)))</formula>
    </cfRule>
    <cfRule type="containsText" dxfId="1876" priority="4951" operator="containsText" text="▲">
      <formula>NOT(ISERROR(SEARCH("▲",AB102)))</formula>
    </cfRule>
    <cfRule type="containsText" dxfId="1875" priority="4950" operator="containsText" text="▼">
      <formula>NOT(ISERROR(SEARCH("▼",AB102)))</formula>
    </cfRule>
    <cfRule type="containsText" dxfId="1874" priority="4949" operator="containsText" text="▲">
      <formula>NOT(ISERROR(SEARCH("▲",AB102)))</formula>
    </cfRule>
    <cfRule type="containsText" dxfId="1873" priority="4948" operator="containsText" text="▼">
      <formula>NOT(ISERROR(SEARCH("▼",AB102)))</formula>
    </cfRule>
    <cfRule type="containsText" dxfId="1872" priority="4947" operator="containsText" text="▲">
      <formula>NOT(ISERROR(SEARCH("▲",AB102)))</formula>
    </cfRule>
    <cfRule type="containsText" dxfId="1871" priority="4946" operator="containsText" text="▼">
      <formula>NOT(ISERROR(SEARCH("▼",AB102)))</formula>
    </cfRule>
    <cfRule type="containsText" dxfId="1870" priority="4945" operator="containsText" text="▲">
      <formula>NOT(ISERROR(SEARCH("▲",AB102)))</formula>
    </cfRule>
    <cfRule type="containsText" dxfId="1869" priority="4944" operator="containsText" text="▼">
      <formula>NOT(ISERROR(SEARCH("▼",AB102)))</formula>
    </cfRule>
    <cfRule type="containsText" dxfId="1868" priority="4943" operator="containsText" text="▲">
      <formula>NOT(ISERROR(SEARCH("▲",AB102)))</formula>
    </cfRule>
    <cfRule type="containsText" dxfId="1867" priority="4942" operator="containsText" text="▼">
      <formula>NOT(ISERROR(SEARCH("▼",AB102)))</formula>
    </cfRule>
    <cfRule type="containsText" dxfId="1866" priority="4941" operator="containsText" text="▲">
      <formula>NOT(ISERROR(SEARCH("▲",AB102)))</formula>
    </cfRule>
    <cfRule type="containsText" dxfId="1865" priority="4940" operator="containsText" text="▼">
      <formula>NOT(ISERROR(SEARCH("▼",AB102)))</formula>
    </cfRule>
    <cfRule type="containsText" dxfId="1864" priority="4939" operator="containsText" text="▲">
      <formula>NOT(ISERROR(SEARCH("▲",AB102)))</formula>
    </cfRule>
    <cfRule type="containsText" dxfId="1863" priority="4938" operator="containsText" text="▼">
      <formula>NOT(ISERROR(SEARCH("▼",AB102)))</formula>
    </cfRule>
    <cfRule type="containsText" dxfId="1862" priority="4937" operator="containsText" text="▲">
      <formula>NOT(ISERROR(SEARCH("▲",AB102)))</formula>
    </cfRule>
    <cfRule type="containsText" dxfId="1861" priority="4936" operator="containsText" text="▼">
      <formula>NOT(ISERROR(SEARCH("▼",AB102)))</formula>
    </cfRule>
    <cfRule type="containsText" dxfId="1860" priority="4935" operator="containsText" text="▲">
      <formula>NOT(ISERROR(SEARCH("▲",AB102)))</formula>
    </cfRule>
    <cfRule type="containsText" dxfId="1859" priority="4934" operator="containsText" text="▼">
      <formula>NOT(ISERROR(SEARCH("▼",AB102)))</formula>
    </cfRule>
    <cfRule type="containsText" dxfId="1858" priority="4933" operator="containsText" text="▲">
      <formula>NOT(ISERROR(SEARCH("▲",AB102)))</formula>
    </cfRule>
    <cfRule type="containsText" dxfId="1857" priority="4932" operator="containsText" text="▼">
      <formula>NOT(ISERROR(SEARCH("▼",AB102)))</formula>
    </cfRule>
    <cfRule type="containsText" dxfId="1856" priority="4931" operator="containsText" text="▲">
      <formula>NOT(ISERROR(SEARCH("▲",AB102)))</formula>
    </cfRule>
    <cfRule type="containsText" dxfId="1855" priority="4930" operator="containsText" text="▼">
      <formula>NOT(ISERROR(SEARCH("▼",AB102)))</formula>
    </cfRule>
    <cfRule type="containsText" dxfId="1854" priority="4929" operator="containsText" text="▲">
      <formula>NOT(ISERROR(SEARCH("▲",AB102)))</formula>
    </cfRule>
    <cfRule type="containsText" dxfId="1853" priority="4927" operator="containsText" text="▲">
      <formula>NOT(ISERROR(SEARCH("▲",AB102)))</formula>
    </cfRule>
    <cfRule type="containsText" dxfId="1852" priority="4926" operator="containsText" text="▼">
      <formula>NOT(ISERROR(SEARCH("▼",AB102)))</formula>
    </cfRule>
    <cfRule type="containsText" dxfId="1851" priority="4925" operator="containsText" text="▲">
      <formula>NOT(ISERROR(SEARCH("▲",AB102)))</formula>
    </cfRule>
    <cfRule type="containsText" dxfId="1850" priority="4923" operator="containsText" text="▲">
      <formula>NOT(ISERROR(SEARCH("▲",AB102)))</formula>
    </cfRule>
    <cfRule type="containsText" dxfId="1849" priority="4922" operator="containsText" text="▼">
      <formula>NOT(ISERROR(SEARCH("▼",AB102)))</formula>
    </cfRule>
    <cfRule type="containsText" dxfId="1848" priority="4921" operator="containsText" text="▲">
      <formula>NOT(ISERROR(SEARCH("▲",AB102)))</formula>
    </cfRule>
    <cfRule type="containsText" dxfId="1847" priority="4920" operator="containsText" text="▼">
      <formula>NOT(ISERROR(SEARCH("▼",AB102)))</formula>
    </cfRule>
    <cfRule type="containsText" dxfId="1846" priority="4919" operator="containsText" text="▲">
      <formula>NOT(ISERROR(SEARCH("▲",AB102)))</formula>
    </cfRule>
    <cfRule type="containsText" dxfId="1845" priority="4918" operator="containsText" text="▼">
      <formula>NOT(ISERROR(SEARCH("▼",AB102)))</formula>
    </cfRule>
    <cfRule type="containsText" dxfId="1844" priority="4917" operator="containsText" text="▲">
      <formula>NOT(ISERROR(SEARCH("▲",AB102)))</formula>
    </cfRule>
    <cfRule type="containsText" dxfId="1843" priority="4916" operator="containsText" text="▼">
      <formula>NOT(ISERROR(SEARCH("▼",AB102)))</formula>
    </cfRule>
    <cfRule type="containsText" dxfId="1842" priority="4915" operator="containsText" text="▲">
      <formula>NOT(ISERROR(SEARCH("▲",AB102)))</formula>
    </cfRule>
    <cfRule type="containsText" dxfId="1841" priority="4914" operator="containsText" text="▼">
      <formula>NOT(ISERROR(SEARCH("▼",AB102)))</formula>
    </cfRule>
    <cfRule type="containsText" dxfId="1840" priority="4913" operator="containsText" text="▲">
      <formula>NOT(ISERROR(SEARCH("▲",AB102)))</formula>
    </cfRule>
    <cfRule type="containsText" dxfId="1839" priority="4912" operator="containsText" text="▼">
      <formula>NOT(ISERROR(SEARCH("▼",AB102)))</formula>
    </cfRule>
    <cfRule type="containsText" dxfId="1838" priority="4911" operator="containsText" text="▲">
      <formula>NOT(ISERROR(SEARCH("▲",AB102)))</formula>
    </cfRule>
    <cfRule type="containsText" dxfId="1837" priority="4910" operator="containsText" text="▼">
      <formula>NOT(ISERROR(SEARCH("▼",AB102)))</formula>
    </cfRule>
    <cfRule type="containsText" dxfId="1836" priority="4909" operator="containsText" text="▲">
      <formula>NOT(ISERROR(SEARCH("▲",AB102)))</formula>
    </cfRule>
    <cfRule type="containsText" dxfId="1835" priority="4908" operator="containsText" text="▽">
      <formula>NOT(ISERROR(SEARCH("▽",AB102)))</formula>
    </cfRule>
    <cfRule type="containsText" dxfId="1834" priority="4907" operator="containsText" text="△">
      <formula>NOT(ISERROR(SEARCH("△",AB102)))</formula>
    </cfRule>
    <cfRule type="containsText" dxfId="1833" priority="4906" operator="containsText" text="▼">
      <formula>NOT(ISERROR(SEARCH("▼",AB102)))</formula>
    </cfRule>
    <cfRule type="containsText" dxfId="1832" priority="4905" operator="containsText" text="▲">
      <formula>NOT(ISERROR(SEARCH("▲",AB102)))</formula>
    </cfRule>
    <cfRule type="containsText" dxfId="1831" priority="4904" operator="containsText" text="▼">
      <formula>NOT(ISERROR(SEARCH("▼",AB102)))</formula>
    </cfRule>
    <cfRule type="containsText" dxfId="1830" priority="4903" operator="containsText" text="▲">
      <formula>NOT(ISERROR(SEARCH("▲",AB102)))</formula>
    </cfRule>
    <cfRule type="containsText" dxfId="1829" priority="4902" operator="containsText" text="▼">
      <formula>NOT(ISERROR(SEARCH("▼",AB102)))</formula>
    </cfRule>
    <cfRule type="containsText" dxfId="1828" priority="4901" operator="containsText" text="▲">
      <formula>NOT(ISERROR(SEARCH("▲",AB102)))</formula>
    </cfRule>
    <cfRule type="containsText" dxfId="1827" priority="4900" operator="containsText" text="▼">
      <formula>NOT(ISERROR(SEARCH("▼",AB102)))</formula>
    </cfRule>
    <cfRule type="containsText" dxfId="1826" priority="4899" operator="containsText" text="▲">
      <formula>NOT(ISERROR(SEARCH("▲",AB102)))</formula>
    </cfRule>
    <cfRule type="containsText" dxfId="1825" priority="4898" operator="containsText" text="▼">
      <formula>NOT(ISERROR(SEARCH("▼",AB102)))</formula>
    </cfRule>
    <cfRule type="containsText" dxfId="1824" priority="4897" operator="containsText" text="▲">
      <formula>NOT(ISERROR(SEARCH("▲",AB102)))</formula>
    </cfRule>
    <cfRule type="containsText" dxfId="1823" priority="4896" operator="containsText" text="▼">
      <formula>NOT(ISERROR(SEARCH("▼",AB102)))</formula>
    </cfRule>
    <cfRule type="containsText" dxfId="1822" priority="4895" operator="containsText" text="▲">
      <formula>NOT(ISERROR(SEARCH("▲",AB102)))</formula>
    </cfRule>
    <cfRule type="containsText" dxfId="1821" priority="4894" operator="containsText" text="▼">
      <formula>NOT(ISERROR(SEARCH("▼",AB102)))</formula>
    </cfRule>
    <cfRule type="containsText" dxfId="1820" priority="4893" operator="containsText" text="▲">
      <formula>NOT(ISERROR(SEARCH("▲",AB102)))</formula>
    </cfRule>
    <cfRule type="containsText" dxfId="1819" priority="4892" operator="containsText" text="▼">
      <formula>NOT(ISERROR(SEARCH("▼",AB102)))</formula>
    </cfRule>
    <cfRule type="containsText" dxfId="1818" priority="4891" operator="containsText" text="▲">
      <formula>NOT(ISERROR(SEARCH("▲",AB102)))</formula>
    </cfRule>
    <cfRule type="containsText" dxfId="1817" priority="4890" operator="containsText" text="▼">
      <formula>NOT(ISERROR(SEARCH("▼",AB102)))</formula>
    </cfRule>
    <cfRule type="containsText" dxfId="1816" priority="4889" operator="containsText" text="▲">
      <formula>NOT(ISERROR(SEARCH("▲",AB102)))</formula>
    </cfRule>
    <cfRule type="containsText" dxfId="1815" priority="4888" operator="containsText" text="▼">
      <formula>NOT(ISERROR(SEARCH("▼",AB102)))</formula>
    </cfRule>
    <cfRule type="containsText" dxfId="1814" priority="4887" operator="containsText" text="▲">
      <formula>NOT(ISERROR(SEARCH("▲",AB102)))</formula>
    </cfRule>
    <cfRule type="containsText" dxfId="1813" priority="4886" operator="containsText" text="▼">
      <formula>NOT(ISERROR(SEARCH("▼",AB102)))</formula>
    </cfRule>
    <cfRule type="containsText" dxfId="1812" priority="4885" operator="containsText" text="▲">
      <formula>NOT(ISERROR(SEARCH("▲",AB102)))</formula>
    </cfRule>
    <cfRule type="containsText" dxfId="1811" priority="4884" operator="containsText" text="▼">
      <formula>NOT(ISERROR(SEARCH("▼",AB102)))</formula>
    </cfRule>
    <cfRule type="containsText" dxfId="1810" priority="4883" operator="containsText" text="▲">
      <formula>NOT(ISERROR(SEARCH("▲",AB102)))</formula>
    </cfRule>
    <cfRule type="containsText" dxfId="1809" priority="4882" operator="containsText" text="▼">
      <formula>NOT(ISERROR(SEARCH("▼",AB102)))</formula>
    </cfRule>
    <cfRule type="containsText" dxfId="1808" priority="4881" operator="containsText" text="▲">
      <formula>NOT(ISERROR(SEARCH("▲",AB102)))</formula>
    </cfRule>
    <cfRule type="containsText" dxfId="1807" priority="4880" operator="containsText" text="▼">
      <formula>NOT(ISERROR(SEARCH("▼",AB102)))</formula>
    </cfRule>
    <cfRule type="containsText" dxfId="1806" priority="4879" operator="containsText" text="▲">
      <formula>NOT(ISERROR(SEARCH("▲",AB102)))</formula>
    </cfRule>
    <cfRule type="containsText" dxfId="1805" priority="4878" operator="containsText" text="▼">
      <formula>NOT(ISERROR(SEARCH("▼",AB102)))</formula>
    </cfRule>
    <cfRule type="containsText" dxfId="1804" priority="4877" operator="containsText" text="▲">
      <formula>NOT(ISERROR(SEARCH("▲",AB102)))</formula>
    </cfRule>
    <cfRule type="containsText" dxfId="1803" priority="4876" operator="containsText" text="▼">
      <formula>NOT(ISERROR(SEARCH("▼",AB102)))</formula>
    </cfRule>
    <cfRule type="containsText" dxfId="1802" priority="4875" operator="containsText" text="▲">
      <formula>NOT(ISERROR(SEARCH("▲",AB102)))</formula>
    </cfRule>
    <cfRule type="containsText" dxfId="1801" priority="4874" operator="containsText" text="▼">
      <formula>NOT(ISERROR(SEARCH("▼",AB102)))</formula>
    </cfRule>
    <cfRule type="containsText" dxfId="1800" priority="4873" operator="containsText" text="▲">
      <formula>NOT(ISERROR(SEARCH("▲",AB102)))</formula>
    </cfRule>
    <cfRule type="containsText" dxfId="1799" priority="5067" operator="containsText" text="△">
      <formula>NOT(ISERROR(SEARCH("△",AB102)))</formula>
    </cfRule>
    <cfRule type="containsText" dxfId="1798" priority="4871" operator="containsText" text="▲">
      <formula>NOT(ISERROR(SEARCH("▲",AB102)))</formula>
    </cfRule>
    <cfRule type="containsText" dxfId="1797" priority="4870" operator="containsText" text="▼">
      <formula>NOT(ISERROR(SEARCH("▼",AB102)))</formula>
    </cfRule>
    <cfRule type="containsText" dxfId="1796" priority="4861" operator="containsText" text="▲">
      <formula>NOT(ISERROR(SEARCH("▲",AB102)))</formula>
    </cfRule>
    <cfRule type="containsText" dxfId="1795" priority="4862" operator="containsText" text="▼">
      <formula>NOT(ISERROR(SEARCH("▼",AB102)))</formula>
    </cfRule>
    <cfRule type="containsText" dxfId="1794" priority="4975" operator="containsText" text="▲">
      <formula>NOT(ISERROR(SEARCH("▲",AB102)))</formula>
    </cfRule>
    <cfRule type="containsText" dxfId="1793" priority="4976" operator="containsText" text="▼">
      <formula>NOT(ISERROR(SEARCH("▼",AB102)))</formula>
    </cfRule>
    <cfRule type="containsText" dxfId="1792" priority="4977" operator="containsText" text="▲">
      <formula>NOT(ISERROR(SEARCH("▲",AB102)))</formula>
    </cfRule>
    <cfRule type="containsText" dxfId="1791" priority="4978" operator="containsText" text="▼">
      <formula>NOT(ISERROR(SEARCH("▼",AB102)))</formula>
    </cfRule>
    <cfRule type="containsText" dxfId="1790" priority="4979" operator="containsText" text="▲">
      <formula>NOT(ISERROR(SEARCH("▲",AB102)))</formula>
    </cfRule>
    <cfRule type="containsText" dxfId="1789" priority="4980" operator="containsText" text="▼">
      <formula>NOT(ISERROR(SEARCH("▼",AB102)))</formula>
    </cfRule>
    <cfRule type="containsText" dxfId="1788" priority="4981" operator="containsText" text="▲">
      <formula>NOT(ISERROR(SEARCH("▲",AB102)))</formula>
    </cfRule>
    <cfRule type="containsText" dxfId="1787" priority="4982" operator="containsText" text="▼">
      <formula>NOT(ISERROR(SEARCH("▼",AB102)))</formula>
    </cfRule>
    <cfRule type="containsText" dxfId="1786" priority="4983" operator="containsText" text="▲">
      <formula>NOT(ISERROR(SEARCH("▲",AB102)))</formula>
    </cfRule>
    <cfRule type="containsText" dxfId="1785" priority="4984" operator="containsText" text="▼">
      <formula>NOT(ISERROR(SEARCH("▼",AB102)))</formula>
    </cfRule>
    <cfRule type="containsText" dxfId="1784" priority="4985" operator="containsText" text="▲">
      <formula>NOT(ISERROR(SEARCH("▲",AB102)))</formula>
    </cfRule>
    <cfRule type="containsText" dxfId="1783" priority="4986" operator="containsText" text="▼">
      <formula>NOT(ISERROR(SEARCH("▼",AB102)))</formula>
    </cfRule>
    <cfRule type="containsText" dxfId="1782" priority="4987" operator="containsText" text="▲">
      <formula>NOT(ISERROR(SEARCH("▲",AB102)))</formula>
    </cfRule>
    <cfRule type="containsText" dxfId="1781" priority="4988" operator="containsText" text="▼">
      <formula>NOT(ISERROR(SEARCH("▼",AB102)))</formula>
    </cfRule>
    <cfRule type="containsText" dxfId="1780" priority="4989" operator="containsText" text="▲">
      <formula>NOT(ISERROR(SEARCH("▲",AB102)))</formula>
    </cfRule>
    <cfRule type="containsText" dxfId="1779" priority="4990" operator="containsText" text="▼">
      <formula>NOT(ISERROR(SEARCH("▼",AB102)))</formula>
    </cfRule>
    <cfRule type="containsText" dxfId="1778" priority="4991" operator="containsText" text="▲">
      <formula>NOT(ISERROR(SEARCH("▲",AB102)))</formula>
    </cfRule>
    <cfRule type="containsText" dxfId="1777" priority="4992" operator="containsText" text="▼">
      <formula>NOT(ISERROR(SEARCH("▼",AB102)))</formula>
    </cfRule>
    <cfRule type="containsText" dxfId="1776" priority="4993" operator="containsText" text="▲">
      <formula>NOT(ISERROR(SEARCH("▲",AB102)))</formula>
    </cfRule>
    <cfRule type="containsText" dxfId="1775" priority="4994" operator="containsText" text="▼">
      <formula>NOT(ISERROR(SEARCH("▼",AB102)))</formula>
    </cfRule>
    <cfRule type="containsText" dxfId="1774" priority="4995" operator="containsText" text="▲">
      <formula>NOT(ISERROR(SEARCH("▲",AB102)))</formula>
    </cfRule>
    <cfRule type="containsText" dxfId="1773" priority="4996" operator="containsText" text="▼">
      <formula>NOT(ISERROR(SEARCH("▼",AB102)))</formula>
    </cfRule>
    <cfRule type="containsText" dxfId="1772" priority="4997" operator="containsText" text="▲">
      <formula>NOT(ISERROR(SEARCH("▲",AB102)))</formula>
    </cfRule>
    <cfRule type="containsText" dxfId="1771" priority="4998" operator="containsText" text="▼">
      <formula>NOT(ISERROR(SEARCH("▼",AB102)))</formula>
    </cfRule>
    <cfRule type="containsText" dxfId="1770" priority="4928" operator="containsText" text="▼">
      <formula>NOT(ISERROR(SEARCH("▼",AB102)))</formula>
    </cfRule>
    <cfRule type="containsText" dxfId="1769" priority="4999" operator="containsText" text="▲">
      <formula>NOT(ISERROR(SEARCH("▲",AB102)))</formula>
    </cfRule>
    <cfRule type="containsText" dxfId="1768" priority="5000" operator="containsText" text="▼">
      <formula>NOT(ISERROR(SEARCH("▼",AB102)))</formula>
    </cfRule>
    <cfRule type="containsText" dxfId="1767" priority="5001" operator="containsText" text="▲">
      <formula>NOT(ISERROR(SEARCH("▲",AB102)))</formula>
    </cfRule>
    <cfRule type="containsText" dxfId="1766" priority="5002" operator="containsText" text="▼">
      <formula>NOT(ISERROR(SEARCH("▼",AB102)))</formula>
    </cfRule>
    <cfRule type="containsText" dxfId="1765" priority="5003" operator="containsText" text="▲">
      <formula>NOT(ISERROR(SEARCH("▲",AB102)))</formula>
    </cfRule>
    <cfRule type="containsText" dxfId="1764" priority="5004" operator="containsText" text="▼">
      <formula>NOT(ISERROR(SEARCH("▼",AB102)))</formula>
    </cfRule>
    <cfRule type="containsText" dxfId="1763" priority="5005" operator="containsText" text="△">
      <formula>NOT(ISERROR(SEARCH("△",AB102)))</formula>
    </cfRule>
    <cfRule type="containsText" dxfId="1762" priority="5006" operator="containsText" text="▽">
      <formula>NOT(ISERROR(SEARCH("▽",AB102)))</formula>
    </cfRule>
    <cfRule type="containsText" dxfId="1761" priority="5007" operator="containsText" text="▲">
      <formula>NOT(ISERROR(SEARCH("▲",AB102)))</formula>
    </cfRule>
    <cfRule type="containsText" dxfId="1760" priority="5008" operator="containsText" text="▼">
      <formula>NOT(ISERROR(SEARCH("▼",AB102)))</formula>
    </cfRule>
    <cfRule type="containsText" dxfId="1759" priority="5009" operator="containsText" text="▲">
      <formula>NOT(ISERROR(SEARCH("▲",AB102)))</formula>
    </cfRule>
    <cfRule type="containsText" dxfId="1758" priority="5010" operator="containsText" text="▼">
      <formula>NOT(ISERROR(SEARCH("▼",AB102)))</formula>
    </cfRule>
    <cfRule type="containsText" dxfId="1757" priority="5011" operator="containsText" text="▲">
      <formula>NOT(ISERROR(SEARCH("▲",AB102)))</formula>
    </cfRule>
    <cfRule type="containsText" dxfId="1756" priority="5012" operator="containsText" text="▼">
      <formula>NOT(ISERROR(SEARCH("▼",AB102)))</formula>
    </cfRule>
    <cfRule type="containsText" dxfId="1755" priority="5013" operator="containsText" text="▲">
      <formula>NOT(ISERROR(SEARCH("▲",AB102)))</formula>
    </cfRule>
    <cfRule type="containsText" dxfId="1754" priority="5014" operator="containsText" text="▼">
      <formula>NOT(ISERROR(SEARCH("▼",AB102)))</formula>
    </cfRule>
    <cfRule type="containsText" dxfId="1753" priority="5015" operator="containsText" text="▲">
      <formula>NOT(ISERROR(SEARCH("▲",AB102)))</formula>
    </cfRule>
    <cfRule type="containsText" dxfId="1752" priority="5016" operator="containsText" text="▼">
      <formula>NOT(ISERROR(SEARCH("▼",AB102)))</formula>
    </cfRule>
    <cfRule type="containsText" dxfId="1751" priority="5017" operator="containsText" text="▲">
      <formula>NOT(ISERROR(SEARCH("▲",AB102)))</formula>
    </cfRule>
    <cfRule type="containsText" dxfId="1750" priority="5019" operator="containsText" text="▲">
      <formula>NOT(ISERROR(SEARCH("▲",AB102)))</formula>
    </cfRule>
    <cfRule type="containsText" dxfId="1749" priority="5020" operator="containsText" text="▼">
      <formula>NOT(ISERROR(SEARCH("▼",AB102)))</formula>
    </cfRule>
    <cfRule type="containsText" dxfId="1748" priority="5021" operator="containsText" text="▲">
      <formula>NOT(ISERROR(SEARCH("▲",AB102)))</formula>
    </cfRule>
    <cfRule type="containsText" dxfId="1747" priority="5022" operator="containsText" text="▼">
      <formula>NOT(ISERROR(SEARCH("▼",AB102)))</formula>
    </cfRule>
    <cfRule type="containsText" dxfId="1746" priority="5023" operator="containsText" text="▲">
      <formula>NOT(ISERROR(SEARCH("▲",AB102)))</formula>
    </cfRule>
    <cfRule type="containsText" dxfId="1745" priority="5024" operator="containsText" text="▼">
      <formula>NOT(ISERROR(SEARCH("▼",AB102)))</formula>
    </cfRule>
    <cfRule type="containsText" dxfId="1744" priority="5025" operator="containsText" text="▲">
      <formula>NOT(ISERROR(SEARCH("▲",AB102)))</formula>
    </cfRule>
    <cfRule type="containsText" dxfId="1743" priority="5026" operator="containsText" text="▼">
      <formula>NOT(ISERROR(SEARCH("▼",AB102)))</formula>
    </cfRule>
    <cfRule type="containsText" dxfId="1742" priority="5027" operator="containsText" text="▲">
      <formula>NOT(ISERROR(SEARCH("▲",AB102)))</formula>
    </cfRule>
    <cfRule type="containsText" dxfId="1741" priority="5028" operator="containsText" text="▼">
      <formula>NOT(ISERROR(SEARCH("▼",AB102)))</formula>
    </cfRule>
    <cfRule type="containsText" dxfId="1740" priority="5029" operator="containsText" text="▲">
      <formula>NOT(ISERROR(SEARCH("▲",AB102)))</formula>
    </cfRule>
    <cfRule type="containsText" dxfId="1739" priority="5030" operator="containsText" text="▼">
      <formula>NOT(ISERROR(SEARCH("▼",AB102)))</formula>
    </cfRule>
    <cfRule type="containsText" dxfId="1738" priority="5031" operator="containsText" text="▲">
      <formula>NOT(ISERROR(SEARCH("▲",AB102)))</formula>
    </cfRule>
    <cfRule type="containsText" dxfId="1737" priority="5032" operator="containsText" text="▼">
      <formula>NOT(ISERROR(SEARCH("▼",AB102)))</formula>
    </cfRule>
    <cfRule type="containsText" dxfId="1736" priority="5033" operator="containsText" text="▲">
      <formula>NOT(ISERROR(SEARCH("▲",AB102)))</formula>
    </cfRule>
    <cfRule type="containsText" dxfId="1735" priority="5034" operator="containsText" text="▼">
      <formula>NOT(ISERROR(SEARCH("▼",AB102)))</formula>
    </cfRule>
    <cfRule type="containsText" dxfId="1734" priority="5035" operator="containsText" text="▲">
      <formula>NOT(ISERROR(SEARCH("▲",AB102)))</formula>
    </cfRule>
    <cfRule type="containsText" dxfId="1733" priority="5036" operator="containsText" text="▼">
      <formula>NOT(ISERROR(SEARCH("▼",AB102)))</formula>
    </cfRule>
    <cfRule type="containsText" dxfId="1732" priority="5037" operator="containsText" text="▲">
      <formula>NOT(ISERROR(SEARCH("▲",AB102)))</formula>
    </cfRule>
    <cfRule type="containsText" dxfId="1731" priority="5038" operator="containsText" text="▼">
      <formula>NOT(ISERROR(SEARCH("▼",AB102)))</formula>
    </cfRule>
    <cfRule type="containsText" dxfId="1730" priority="5039" operator="containsText" text="▲">
      <formula>NOT(ISERROR(SEARCH("▲",AB102)))</formula>
    </cfRule>
    <cfRule type="containsText" dxfId="1729" priority="5040" operator="containsText" text="▼">
      <formula>NOT(ISERROR(SEARCH("▼",AB102)))</formula>
    </cfRule>
    <cfRule type="containsText" dxfId="1728" priority="5041" operator="containsText" text="▲">
      <formula>NOT(ISERROR(SEARCH("▲",AB102)))</formula>
    </cfRule>
    <cfRule type="containsText" dxfId="1727" priority="5042" operator="containsText" text="▼">
      <formula>NOT(ISERROR(SEARCH("▼",AB102)))</formula>
    </cfRule>
    <cfRule type="containsText" dxfId="1726" priority="5043" operator="containsText" text="▲">
      <formula>NOT(ISERROR(SEARCH("▲",AB102)))</formula>
    </cfRule>
    <cfRule type="containsText" dxfId="1725" priority="5044" operator="containsText" text="▼">
      <formula>NOT(ISERROR(SEARCH("▼",AB102)))</formula>
    </cfRule>
    <cfRule type="containsText" dxfId="1724" priority="5045" operator="containsText" text="▲">
      <formula>NOT(ISERROR(SEARCH("▲",AB102)))</formula>
    </cfRule>
    <cfRule type="containsText" dxfId="1723" priority="5046" operator="containsText" text="▼">
      <formula>NOT(ISERROR(SEARCH("▼",AB102)))</formula>
    </cfRule>
    <cfRule type="containsText" dxfId="1722" priority="5047" operator="containsText" text="▲">
      <formula>NOT(ISERROR(SEARCH("▲",AB102)))</formula>
    </cfRule>
    <cfRule type="containsText" dxfId="1721" priority="5048" operator="containsText" text="▼">
      <formula>NOT(ISERROR(SEARCH("▼",AB102)))</formula>
    </cfRule>
    <cfRule type="containsText" dxfId="1720" priority="5049" operator="containsText" text="▲">
      <formula>NOT(ISERROR(SEARCH("▲",AB102)))</formula>
    </cfRule>
    <cfRule type="containsText" dxfId="1719" priority="5050" operator="containsText" text="▼">
      <formula>NOT(ISERROR(SEARCH("▼",AB102)))</formula>
    </cfRule>
    <cfRule type="containsText" dxfId="1718" priority="5051" operator="containsText" text="▲">
      <formula>NOT(ISERROR(SEARCH("▲",AB102)))</formula>
    </cfRule>
    <cfRule type="containsText" dxfId="1717" priority="5052" operator="containsText" text="▼">
      <formula>NOT(ISERROR(SEARCH("▼",AB102)))</formula>
    </cfRule>
    <cfRule type="containsText" dxfId="1716" priority="5053" operator="containsText" text="▲">
      <formula>NOT(ISERROR(SEARCH("▲",AB102)))</formula>
    </cfRule>
    <cfRule type="containsText" dxfId="1715" priority="5054" operator="containsText" text="▼">
      <formula>NOT(ISERROR(SEARCH("▼",AB102)))</formula>
    </cfRule>
    <cfRule type="containsText" dxfId="1714" priority="5055" operator="containsText" text="▲">
      <formula>NOT(ISERROR(SEARCH("▲",AB102)))</formula>
    </cfRule>
    <cfRule type="containsText" dxfId="1713" priority="5056" operator="containsText" text="▼">
      <formula>NOT(ISERROR(SEARCH("▼",AB102)))</formula>
    </cfRule>
    <cfRule type="containsText" dxfId="1712" priority="5057" operator="containsText" text="▲">
      <formula>NOT(ISERROR(SEARCH("▲",AB102)))</formula>
    </cfRule>
    <cfRule type="containsText" dxfId="1711" priority="5068" operator="containsText" text="▽">
      <formula>NOT(ISERROR(SEARCH("▽",AB102)))</formula>
    </cfRule>
    <cfRule type="containsText" dxfId="1710" priority="5058" operator="containsText" text="▼">
      <formula>NOT(ISERROR(SEARCH("▼",AB102)))</formula>
    </cfRule>
    <cfRule type="containsText" dxfId="1709" priority="5059" operator="containsText" text="▲">
      <formula>NOT(ISERROR(SEARCH("▲",AB102)))</formula>
    </cfRule>
    <cfRule type="containsText" dxfId="1708" priority="5060" operator="containsText" text="▼">
      <formula>NOT(ISERROR(SEARCH("▼",AB102)))</formula>
    </cfRule>
    <cfRule type="containsText" dxfId="1707" priority="5061" operator="containsText" text="▲">
      <formula>NOT(ISERROR(SEARCH("▲",AB102)))</formula>
    </cfRule>
    <cfRule type="containsText" dxfId="1706" priority="5062" operator="containsText" text="▼">
      <formula>NOT(ISERROR(SEARCH("▼",AB102)))</formula>
    </cfRule>
    <cfRule type="containsText" dxfId="1705" priority="5063" operator="containsText" text="▲">
      <formula>NOT(ISERROR(SEARCH("▲",AB102)))</formula>
    </cfRule>
    <cfRule type="containsText" dxfId="1704" priority="5064" operator="containsText" text="▼">
      <formula>NOT(ISERROR(SEARCH("▼",AB102)))</formula>
    </cfRule>
    <cfRule type="containsText" dxfId="1703" priority="5065" operator="containsText" text="▲">
      <formula>NOT(ISERROR(SEARCH("▲",AB102)))</formula>
    </cfRule>
    <cfRule type="containsText" dxfId="1702" priority="5066" operator="containsText" text="▼">
      <formula>NOT(ISERROR(SEARCH("▼",AB102)))</formula>
    </cfRule>
  </conditionalFormatting>
  <conditionalFormatting sqref="AB102:AB106">
    <cfRule type="containsText" dxfId="1701" priority="1322" operator="containsText" text="▼">
      <formula>NOT(ISERROR(SEARCH("▼",AB102)))</formula>
    </cfRule>
    <cfRule type="containsText" dxfId="1700" priority="1321" operator="containsText" text="▲">
      <formula>NOT(ISERROR(SEARCH("▲",AB102)))</formula>
    </cfRule>
  </conditionalFormatting>
  <conditionalFormatting sqref="AB103">
    <cfRule type="containsText" dxfId="1699" priority="792" operator="containsText" text="▽">
      <formula>NOT(ISERROR(SEARCH("▽",AB103)))</formula>
    </cfRule>
    <cfRule type="containsText" dxfId="1698" priority="588" operator="containsText" text="▼">
      <formula>NOT(ISERROR(SEARCH("▼",AB103)))</formula>
    </cfRule>
    <cfRule type="containsText" dxfId="1697" priority="589" operator="containsText" text="▲">
      <formula>NOT(ISERROR(SEARCH("▲",AB103)))</formula>
    </cfRule>
    <cfRule type="containsText" dxfId="1696" priority="590" operator="containsText" text="▼">
      <formula>NOT(ISERROR(SEARCH("▼",AB103)))</formula>
    </cfRule>
    <cfRule type="containsText" dxfId="1695" priority="591" operator="containsText" text="▲">
      <formula>NOT(ISERROR(SEARCH("▲",AB103)))</formula>
    </cfRule>
    <cfRule type="containsText" dxfId="1694" priority="592" operator="containsText" text="▼">
      <formula>NOT(ISERROR(SEARCH("▼",AB103)))</formula>
    </cfRule>
    <cfRule type="containsText" dxfId="1693" priority="593" operator="containsText" text="▲">
      <formula>NOT(ISERROR(SEARCH("▲",AB103)))</formula>
    </cfRule>
    <cfRule type="containsText" dxfId="1692" priority="594" operator="containsText" text="▼">
      <formula>NOT(ISERROR(SEARCH("▼",AB103)))</formula>
    </cfRule>
    <cfRule type="containsText" dxfId="1691" priority="595" operator="containsText" text="▲">
      <formula>NOT(ISERROR(SEARCH("▲",AB103)))</formula>
    </cfRule>
    <cfRule type="containsText" dxfId="1690" priority="596" operator="containsText" text="▼">
      <formula>NOT(ISERROR(SEARCH("▼",AB103)))</formula>
    </cfRule>
    <cfRule type="containsText" dxfId="1689" priority="597" operator="containsText" text="▲">
      <formula>NOT(ISERROR(SEARCH("▲",AB103)))</formula>
    </cfRule>
    <cfRule type="containsText" dxfId="1688" priority="598" operator="containsText" text="▼">
      <formula>NOT(ISERROR(SEARCH("▼",AB103)))</formula>
    </cfRule>
    <cfRule type="containsText" dxfId="1687" priority="599" operator="containsText" text="▲">
      <formula>NOT(ISERROR(SEARCH("▲",AB103)))</formula>
    </cfRule>
    <cfRule type="containsText" dxfId="1686" priority="600" operator="containsText" text="▼">
      <formula>NOT(ISERROR(SEARCH("▼",AB103)))</formula>
    </cfRule>
    <cfRule type="containsText" dxfId="1685" priority="601" operator="containsText" text="▲">
      <formula>NOT(ISERROR(SEARCH("▲",AB103)))</formula>
    </cfRule>
    <cfRule type="containsText" dxfId="1684" priority="602" operator="containsText" text="▼">
      <formula>NOT(ISERROR(SEARCH("▼",AB103)))</formula>
    </cfRule>
    <cfRule type="containsText" dxfId="1683" priority="603" operator="containsText" text="▲">
      <formula>NOT(ISERROR(SEARCH("▲",AB103)))</formula>
    </cfRule>
    <cfRule type="containsText" dxfId="1682" priority="604" operator="containsText" text="▼">
      <formula>NOT(ISERROR(SEARCH("▼",AB103)))</formula>
    </cfRule>
    <cfRule type="containsText" dxfId="1681" priority="605" operator="containsText" text="▲">
      <formula>NOT(ISERROR(SEARCH("▲",AB103)))</formula>
    </cfRule>
    <cfRule type="containsText" dxfId="1680" priority="606" operator="containsText" text="▼">
      <formula>NOT(ISERROR(SEARCH("▼",AB103)))</formula>
    </cfRule>
    <cfRule type="containsText" dxfId="1679" priority="607" operator="containsText" text="▲">
      <formula>NOT(ISERROR(SEARCH("▲",AB103)))</formula>
    </cfRule>
    <cfRule type="containsText" dxfId="1678" priority="608" operator="containsText" text="▼">
      <formula>NOT(ISERROR(SEARCH("▼",AB103)))</formula>
    </cfRule>
    <cfRule type="containsText" dxfId="1677" priority="609" operator="containsText" text="▲">
      <formula>NOT(ISERROR(SEARCH("▲",AB103)))</formula>
    </cfRule>
    <cfRule type="containsText" dxfId="1676" priority="610" operator="containsText" text="▼">
      <formula>NOT(ISERROR(SEARCH("▼",AB103)))</formula>
    </cfRule>
    <cfRule type="containsText" dxfId="1675" priority="611" operator="containsText" text="▲">
      <formula>NOT(ISERROR(SEARCH("▲",AB103)))</formula>
    </cfRule>
    <cfRule type="containsText" dxfId="1674" priority="612" operator="containsText" text="▼">
      <formula>NOT(ISERROR(SEARCH("▼",AB103)))</formula>
    </cfRule>
    <cfRule type="containsText" dxfId="1673" priority="613" operator="containsText" text="▲">
      <formula>NOT(ISERROR(SEARCH("▲",AB103)))</formula>
    </cfRule>
    <cfRule type="containsText" dxfId="1672" priority="614" operator="containsText" text="▼">
      <formula>NOT(ISERROR(SEARCH("▼",AB103)))</formula>
    </cfRule>
    <cfRule type="containsText" dxfId="1671" priority="615" operator="containsText" text="▲">
      <formula>NOT(ISERROR(SEARCH("▲",AB103)))</formula>
    </cfRule>
    <cfRule type="containsText" dxfId="1670" priority="616" operator="containsText" text="▼">
      <formula>NOT(ISERROR(SEARCH("▼",AB103)))</formula>
    </cfRule>
    <cfRule type="containsText" dxfId="1669" priority="617" operator="containsText" text="▲">
      <formula>NOT(ISERROR(SEARCH("▲",AB103)))</formula>
    </cfRule>
    <cfRule type="containsText" dxfId="1668" priority="618" operator="containsText" text="▼">
      <formula>NOT(ISERROR(SEARCH("▼",AB103)))</formula>
    </cfRule>
    <cfRule type="containsText" dxfId="1667" priority="619" operator="containsText" text="▲">
      <formula>NOT(ISERROR(SEARCH("▲",AB103)))</formula>
    </cfRule>
    <cfRule type="containsText" dxfId="1666" priority="620" operator="containsText" text="▼">
      <formula>NOT(ISERROR(SEARCH("▼",AB103)))</formula>
    </cfRule>
    <cfRule type="containsText" dxfId="1665" priority="621" operator="containsText" text="▲">
      <formula>NOT(ISERROR(SEARCH("▲",AB103)))</formula>
    </cfRule>
    <cfRule type="containsText" dxfId="1664" priority="622" operator="containsText" text="▼">
      <formula>NOT(ISERROR(SEARCH("▼",AB103)))</formula>
    </cfRule>
    <cfRule type="containsText" dxfId="1663" priority="623" operator="containsText" text="▲">
      <formula>NOT(ISERROR(SEARCH("▲",AB103)))</formula>
    </cfRule>
    <cfRule type="containsText" dxfId="1662" priority="624" operator="containsText" text="▼">
      <formula>NOT(ISERROR(SEARCH("▼",AB103)))</formula>
    </cfRule>
    <cfRule type="containsText" dxfId="1661" priority="625" operator="containsText" text="▲">
      <formula>NOT(ISERROR(SEARCH("▲",AB103)))</formula>
    </cfRule>
    <cfRule type="containsText" dxfId="1660" priority="626" operator="containsText" text="▼">
      <formula>NOT(ISERROR(SEARCH("▼",AB103)))</formula>
    </cfRule>
    <cfRule type="containsText" dxfId="1659" priority="627" operator="containsText" text="▲">
      <formula>NOT(ISERROR(SEARCH("▲",AB103)))</formula>
    </cfRule>
    <cfRule type="containsText" dxfId="1658" priority="628" operator="containsText" text="▼">
      <formula>NOT(ISERROR(SEARCH("▼",AB103)))</formula>
    </cfRule>
    <cfRule type="containsText" dxfId="1657" priority="629" operator="containsText" text="▲">
      <formula>NOT(ISERROR(SEARCH("▲",AB103)))</formula>
    </cfRule>
    <cfRule type="containsText" dxfId="1656" priority="630" operator="containsText" text="▼">
      <formula>NOT(ISERROR(SEARCH("▼",AB103)))</formula>
    </cfRule>
    <cfRule type="containsText" dxfId="1655" priority="631" operator="containsText" text="▲">
      <formula>NOT(ISERROR(SEARCH("▲",AB103)))</formula>
    </cfRule>
    <cfRule type="containsText" dxfId="1654" priority="633" operator="containsText" text="△">
      <formula>NOT(ISERROR(SEARCH("△",AB103)))</formula>
    </cfRule>
    <cfRule type="containsText" dxfId="1653" priority="634" operator="containsText" text="▽">
      <formula>NOT(ISERROR(SEARCH("▽",AB103)))</formula>
    </cfRule>
    <cfRule type="containsText" dxfId="1652" priority="635" operator="containsText" text="▲">
      <formula>NOT(ISERROR(SEARCH("▲",AB103)))</formula>
    </cfRule>
    <cfRule type="containsText" dxfId="1651" priority="636" operator="containsText" text="▼">
      <formula>NOT(ISERROR(SEARCH("▼",AB103)))</formula>
    </cfRule>
    <cfRule type="containsText" dxfId="1650" priority="637" operator="containsText" text="▲">
      <formula>NOT(ISERROR(SEARCH("▲",AB103)))</formula>
    </cfRule>
    <cfRule type="containsText" dxfId="1649" priority="790" operator="containsText" text="▼">
      <formula>NOT(ISERROR(SEARCH("▼",AB103)))</formula>
    </cfRule>
    <cfRule type="containsText" dxfId="1648" priority="638" operator="containsText" text="▼">
      <formula>NOT(ISERROR(SEARCH("▼",AB103)))</formula>
    </cfRule>
    <cfRule type="containsText" dxfId="1647" priority="639" operator="containsText" text="▲">
      <formula>NOT(ISERROR(SEARCH("▲",AB103)))</formula>
    </cfRule>
    <cfRule type="containsText" dxfId="1646" priority="640" operator="containsText" text="▼">
      <formula>NOT(ISERROR(SEARCH("▼",AB103)))</formula>
    </cfRule>
    <cfRule type="containsText" dxfId="1645" priority="641" operator="containsText" text="▲">
      <formula>NOT(ISERROR(SEARCH("▲",AB103)))</formula>
    </cfRule>
    <cfRule type="containsText" dxfId="1644" priority="642" operator="containsText" text="▼">
      <formula>NOT(ISERROR(SEARCH("▼",AB103)))</formula>
    </cfRule>
    <cfRule type="containsText" dxfId="1643" priority="643" operator="containsText" text="▲">
      <formula>NOT(ISERROR(SEARCH("▲",AB103)))</formula>
    </cfRule>
    <cfRule type="containsText" dxfId="1642" priority="644" operator="containsText" text="▼">
      <formula>NOT(ISERROR(SEARCH("▼",AB103)))</formula>
    </cfRule>
    <cfRule type="containsText" dxfId="1641" priority="645" operator="containsText" text="▲">
      <formula>NOT(ISERROR(SEARCH("▲",AB103)))</formula>
    </cfRule>
    <cfRule type="containsText" dxfId="1640" priority="646" operator="containsText" text="▼">
      <formula>NOT(ISERROR(SEARCH("▼",AB103)))</formula>
    </cfRule>
    <cfRule type="containsText" dxfId="1639" priority="647" operator="containsText" text="▲">
      <formula>NOT(ISERROR(SEARCH("▲",AB103)))</formula>
    </cfRule>
    <cfRule type="containsText" dxfId="1638" priority="648" operator="containsText" text="▼">
      <formula>NOT(ISERROR(SEARCH("▼",AB103)))</formula>
    </cfRule>
    <cfRule type="containsText" dxfId="1637" priority="649" operator="containsText" text="▲">
      <formula>NOT(ISERROR(SEARCH("▲",AB103)))</formula>
    </cfRule>
    <cfRule type="containsText" dxfId="1636" priority="650" operator="containsText" text="▼">
      <formula>NOT(ISERROR(SEARCH("▼",AB103)))</formula>
    </cfRule>
    <cfRule type="containsText" dxfId="1635" priority="651" operator="containsText" text="▲">
      <formula>NOT(ISERROR(SEARCH("▲",AB103)))</formula>
    </cfRule>
    <cfRule type="containsText" dxfId="1634" priority="652" operator="containsText" text="▼">
      <formula>NOT(ISERROR(SEARCH("▼",AB103)))</formula>
    </cfRule>
    <cfRule type="containsText" dxfId="1633" priority="653" operator="containsText" text="▲">
      <formula>NOT(ISERROR(SEARCH("▲",AB103)))</formula>
    </cfRule>
    <cfRule type="containsText" dxfId="1632" priority="654" operator="containsText" text="▼">
      <formula>NOT(ISERROR(SEARCH("▼",AB103)))</formula>
    </cfRule>
    <cfRule type="containsText" dxfId="1631" priority="655" operator="containsText" text="▲">
      <formula>NOT(ISERROR(SEARCH("▲",AB103)))</formula>
    </cfRule>
    <cfRule type="containsText" dxfId="1630" priority="656" operator="containsText" text="▼">
      <formula>NOT(ISERROR(SEARCH("▼",AB103)))</formula>
    </cfRule>
    <cfRule type="containsText" dxfId="1629" priority="657" operator="containsText" text="▲">
      <formula>NOT(ISERROR(SEARCH("▲",AB103)))</formula>
    </cfRule>
    <cfRule type="containsText" dxfId="1628" priority="658" operator="containsText" text="▼">
      <formula>NOT(ISERROR(SEARCH("▼",AB103)))</formula>
    </cfRule>
    <cfRule type="containsText" dxfId="1627" priority="659" operator="containsText" text="▲">
      <formula>NOT(ISERROR(SEARCH("▲",AB103)))</formula>
    </cfRule>
    <cfRule type="containsText" dxfId="1626" priority="660" operator="containsText" text="▼">
      <formula>NOT(ISERROR(SEARCH("▼",AB103)))</formula>
    </cfRule>
    <cfRule type="containsText" dxfId="1625" priority="661" operator="containsText" text="▲">
      <formula>NOT(ISERROR(SEARCH("▲",AB103)))</formula>
    </cfRule>
    <cfRule type="containsText" dxfId="1624" priority="662" operator="containsText" text="▼">
      <formula>NOT(ISERROR(SEARCH("▼",AB103)))</formula>
    </cfRule>
    <cfRule type="containsText" dxfId="1623" priority="663" operator="containsText" text="▲">
      <formula>NOT(ISERROR(SEARCH("▲",AB103)))</formula>
    </cfRule>
    <cfRule type="containsText" dxfId="1622" priority="665" operator="containsText" text="▲">
      <formula>NOT(ISERROR(SEARCH("▲",AB103)))</formula>
    </cfRule>
    <cfRule type="containsText" dxfId="1621" priority="666" operator="containsText" text="▼">
      <formula>NOT(ISERROR(SEARCH("▼",AB103)))</formula>
    </cfRule>
    <cfRule type="containsText" dxfId="1620" priority="667" operator="containsText" text="▲">
      <formula>NOT(ISERROR(SEARCH("▲",AB103)))</formula>
    </cfRule>
    <cfRule type="containsText" dxfId="1619" priority="668" operator="containsText" text="▼">
      <formula>NOT(ISERROR(SEARCH("▼",AB103)))</formula>
    </cfRule>
    <cfRule type="containsText" dxfId="1618" priority="669" operator="containsText" text="▲">
      <formula>NOT(ISERROR(SEARCH("▲",AB103)))</formula>
    </cfRule>
    <cfRule type="containsText" dxfId="1617" priority="670" operator="containsText" text="▼">
      <formula>NOT(ISERROR(SEARCH("▼",AB103)))</formula>
    </cfRule>
    <cfRule type="containsText" dxfId="1616" priority="671" operator="containsText" text="▲">
      <formula>NOT(ISERROR(SEARCH("▲",AB103)))</formula>
    </cfRule>
    <cfRule type="containsText" dxfId="1615" priority="672" operator="containsText" text="▼">
      <formula>NOT(ISERROR(SEARCH("▼",AB103)))</formula>
    </cfRule>
    <cfRule type="containsText" dxfId="1614" priority="673" operator="containsText" text="▲">
      <formula>NOT(ISERROR(SEARCH("▲",AB103)))</formula>
    </cfRule>
    <cfRule type="containsText" dxfId="1613" priority="743" operator="containsText" text="▲">
      <formula>NOT(ISERROR(SEARCH("▲",AB103)))</formula>
    </cfRule>
    <cfRule type="containsText" dxfId="1612" priority="674" operator="containsText" text="▼">
      <formula>NOT(ISERROR(SEARCH("▼",AB103)))</formula>
    </cfRule>
    <cfRule type="containsText" dxfId="1611" priority="675" operator="containsText" text="▲">
      <formula>NOT(ISERROR(SEARCH("▲",AB103)))</formula>
    </cfRule>
    <cfRule type="containsText" dxfId="1610" priority="676" operator="containsText" text="▼">
      <formula>NOT(ISERROR(SEARCH("▼",AB103)))</formula>
    </cfRule>
    <cfRule type="containsText" dxfId="1609" priority="677" operator="containsText" text="▲">
      <formula>NOT(ISERROR(SEARCH("▲",AB103)))</formula>
    </cfRule>
    <cfRule type="containsText" dxfId="1608" priority="678" operator="containsText" text="▼">
      <formula>NOT(ISERROR(SEARCH("▼",AB103)))</formula>
    </cfRule>
    <cfRule type="containsText" dxfId="1607" priority="679" operator="containsText" text="▲">
      <formula>NOT(ISERROR(SEARCH("▲",AB103)))</formula>
    </cfRule>
    <cfRule type="containsText" dxfId="1606" priority="680" operator="containsText" text="▼">
      <formula>NOT(ISERROR(SEARCH("▼",AB103)))</formula>
    </cfRule>
    <cfRule type="containsText" dxfId="1605" priority="681" operator="containsText" text="△">
      <formula>NOT(ISERROR(SEARCH("△",AB103)))</formula>
    </cfRule>
    <cfRule type="containsText" dxfId="1604" priority="682" operator="containsText" text="▽">
      <formula>NOT(ISERROR(SEARCH("▽",AB103)))</formula>
    </cfRule>
    <cfRule type="containsText" dxfId="1603" priority="683" operator="containsText" text="▲">
      <formula>NOT(ISERROR(SEARCH("▲",AB103)))</formula>
    </cfRule>
    <cfRule type="containsText" dxfId="1602" priority="684" operator="containsText" text="▼">
      <formula>NOT(ISERROR(SEARCH("▼",AB103)))</formula>
    </cfRule>
    <cfRule type="containsText" dxfId="1601" priority="685" operator="containsText" text="▲">
      <formula>NOT(ISERROR(SEARCH("▲",AB103)))</formula>
    </cfRule>
    <cfRule type="containsText" dxfId="1600" priority="686" operator="containsText" text="▼">
      <formula>NOT(ISERROR(SEARCH("▼",AB103)))</formula>
    </cfRule>
    <cfRule type="containsText" dxfId="1599" priority="687" operator="containsText" text="▲">
      <formula>NOT(ISERROR(SEARCH("▲",AB103)))</formula>
    </cfRule>
    <cfRule type="containsText" dxfId="1598" priority="688" operator="containsText" text="▼">
      <formula>NOT(ISERROR(SEARCH("▼",AB103)))</formula>
    </cfRule>
    <cfRule type="containsText" dxfId="1597" priority="689" operator="containsText" text="▲">
      <formula>NOT(ISERROR(SEARCH("▲",AB103)))</formula>
    </cfRule>
    <cfRule type="containsText" dxfId="1596" priority="690" operator="containsText" text="▼">
      <formula>NOT(ISERROR(SEARCH("▼",AB103)))</formula>
    </cfRule>
    <cfRule type="containsText" dxfId="1595" priority="691" operator="containsText" text="▲">
      <formula>NOT(ISERROR(SEARCH("▲",AB103)))</formula>
    </cfRule>
    <cfRule type="containsText" dxfId="1594" priority="692" operator="containsText" text="▼">
      <formula>NOT(ISERROR(SEARCH("▼",AB103)))</formula>
    </cfRule>
    <cfRule type="containsText" dxfId="1593" priority="693" operator="containsText" text="▲">
      <formula>NOT(ISERROR(SEARCH("▲",AB103)))</formula>
    </cfRule>
    <cfRule type="containsText" dxfId="1592" priority="694" operator="containsText" text="▼">
      <formula>NOT(ISERROR(SEARCH("▼",AB103)))</formula>
    </cfRule>
    <cfRule type="containsText" dxfId="1591" priority="695" operator="containsText" text="▲">
      <formula>NOT(ISERROR(SEARCH("▲",AB103)))</formula>
    </cfRule>
    <cfRule type="containsText" dxfId="1590" priority="696" operator="containsText" text="▼">
      <formula>NOT(ISERROR(SEARCH("▼",AB103)))</formula>
    </cfRule>
    <cfRule type="containsText" dxfId="1589" priority="697" operator="containsText" text="▲">
      <formula>NOT(ISERROR(SEARCH("▲",AB103)))</formula>
    </cfRule>
    <cfRule type="containsText" dxfId="1588" priority="698" operator="containsText" text="▼">
      <formula>NOT(ISERROR(SEARCH("▼",AB103)))</formula>
    </cfRule>
    <cfRule type="containsText" dxfId="1587" priority="699" operator="containsText" text="▲">
      <formula>NOT(ISERROR(SEARCH("▲",AB103)))</formula>
    </cfRule>
    <cfRule type="containsText" dxfId="1586" priority="700" operator="containsText" text="▼">
      <formula>NOT(ISERROR(SEARCH("▼",AB103)))</formula>
    </cfRule>
    <cfRule type="containsText" dxfId="1585" priority="701" operator="containsText" text="▲">
      <formula>NOT(ISERROR(SEARCH("▲",AB103)))</formula>
    </cfRule>
    <cfRule type="containsText" dxfId="1584" priority="702" operator="containsText" text="▼">
      <formula>NOT(ISERROR(SEARCH("▼",AB103)))</formula>
    </cfRule>
    <cfRule type="containsText" dxfId="1583" priority="703" operator="containsText" text="▲">
      <formula>NOT(ISERROR(SEARCH("▲",AB103)))</formula>
    </cfRule>
    <cfRule type="containsText" dxfId="1582" priority="704" operator="containsText" text="▼">
      <formula>NOT(ISERROR(SEARCH("▼",AB103)))</formula>
    </cfRule>
    <cfRule type="containsText" dxfId="1581" priority="705" operator="containsText" text="▲">
      <formula>NOT(ISERROR(SEARCH("▲",AB103)))</formula>
    </cfRule>
    <cfRule type="containsText" dxfId="1580" priority="706" operator="containsText" text="▼">
      <formula>NOT(ISERROR(SEARCH("▼",AB103)))</formula>
    </cfRule>
    <cfRule type="containsText" dxfId="1579" priority="707" operator="containsText" text="▲">
      <formula>NOT(ISERROR(SEARCH("▲",AB103)))</formula>
    </cfRule>
    <cfRule type="containsText" dxfId="1578" priority="708" operator="containsText" text="▼">
      <formula>NOT(ISERROR(SEARCH("▼",AB103)))</formula>
    </cfRule>
    <cfRule type="containsText" dxfId="1577" priority="709" operator="containsText" text="▲">
      <formula>NOT(ISERROR(SEARCH("▲",AB103)))</formula>
    </cfRule>
    <cfRule type="containsText" dxfId="1576" priority="710" operator="containsText" text="▼">
      <formula>NOT(ISERROR(SEARCH("▼",AB103)))</formula>
    </cfRule>
    <cfRule type="containsText" dxfId="1575" priority="711" operator="containsText" text="▲">
      <formula>NOT(ISERROR(SEARCH("▲",AB103)))</formula>
    </cfRule>
    <cfRule type="containsText" dxfId="1574" priority="712" operator="containsText" text="▼">
      <formula>NOT(ISERROR(SEARCH("▼",AB103)))</formula>
    </cfRule>
    <cfRule type="containsText" dxfId="1573" priority="713" operator="containsText" text="▲">
      <formula>NOT(ISERROR(SEARCH("▲",AB103)))</formula>
    </cfRule>
    <cfRule type="containsText" dxfId="1572" priority="714" operator="containsText" text="▼">
      <formula>NOT(ISERROR(SEARCH("▼",AB103)))</formula>
    </cfRule>
    <cfRule type="containsText" dxfId="1571" priority="715" operator="containsText" text="▲">
      <formula>NOT(ISERROR(SEARCH("▲",AB103)))</formula>
    </cfRule>
    <cfRule type="containsText" dxfId="1570" priority="716" operator="containsText" text="▼">
      <formula>NOT(ISERROR(SEARCH("▼",AB103)))</formula>
    </cfRule>
    <cfRule type="containsText" dxfId="1569" priority="717" operator="containsText" text="▲">
      <formula>NOT(ISERROR(SEARCH("▲",AB103)))</formula>
    </cfRule>
    <cfRule type="containsText" dxfId="1568" priority="718" operator="containsText" text="▼">
      <formula>NOT(ISERROR(SEARCH("▼",AB103)))</formula>
    </cfRule>
    <cfRule type="containsText" dxfId="1567" priority="664" operator="containsText" text="▼">
      <formula>NOT(ISERROR(SEARCH("▼",AB103)))</formula>
    </cfRule>
    <cfRule type="containsText" dxfId="1566" priority="719" operator="containsText" text="▲">
      <formula>NOT(ISERROR(SEARCH("▲",AB103)))</formula>
    </cfRule>
    <cfRule type="containsText" dxfId="1565" priority="720" operator="containsText" text="▼">
      <formula>NOT(ISERROR(SEARCH("▼",AB103)))</formula>
    </cfRule>
    <cfRule type="containsText" dxfId="1564" priority="721" operator="containsText" text="▲">
      <formula>NOT(ISERROR(SEARCH("▲",AB103)))</formula>
    </cfRule>
    <cfRule type="containsText" dxfId="1563" priority="722" operator="containsText" text="▼">
      <formula>NOT(ISERROR(SEARCH("▼",AB103)))</formula>
    </cfRule>
    <cfRule type="containsText" dxfId="1562" priority="723" operator="containsText" text="▲">
      <formula>NOT(ISERROR(SEARCH("▲",AB103)))</formula>
    </cfRule>
    <cfRule type="containsText" dxfId="1561" priority="724" operator="containsText" text="▼">
      <formula>NOT(ISERROR(SEARCH("▼",AB103)))</formula>
    </cfRule>
    <cfRule type="containsText" dxfId="1560" priority="725" operator="containsText" text="▲">
      <formula>NOT(ISERROR(SEARCH("▲",AB103)))</formula>
    </cfRule>
    <cfRule type="containsText" dxfId="1559" priority="726" operator="containsText" text="▼">
      <formula>NOT(ISERROR(SEARCH("▼",AB103)))</formula>
    </cfRule>
    <cfRule type="containsText" dxfId="1558" priority="727" operator="containsText" text="▲">
      <formula>NOT(ISERROR(SEARCH("▲",AB103)))</formula>
    </cfRule>
    <cfRule type="containsText" dxfId="1557" priority="728" operator="containsText" text="▼">
      <formula>NOT(ISERROR(SEARCH("▼",AB103)))</formula>
    </cfRule>
    <cfRule type="containsText" dxfId="1556" priority="729" operator="containsText" text="▲">
      <formula>NOT(ISERROR(SEARCH("▲",AB103)))</formula>
    </cfRule>
    <cfRule type="containsText" dxfId="1555" priority="730" operator="containsText" text="▼">
      <formula>NOT(ISERROR(SEARCH("▼",AB103)))</formula>
    </cfRule>
    <cfRule type="containsText" dxfId="1554" priority="731" operator="containsText" text="△">
      <formula>NOT(ISERROR(SEARCH("△",AB103)))</formula>
    </cfRule>
    <cfRule type="containsText" dxfId="1553" priority="732" operator="containsText" text="▽">
      <formula>NOT(ISERROR(SEARCH("▽",AB103)))</formula>
    </cfRule>
    <cfRule type="containsText" dxfId="1552" priority="733" operator="containsText" text="▲">
      <formula>NOT(ISERROR(SEARCH("▲",AB103)))</formula>
    </cfRule>
    <cfRule type="containsText" dxfId="1551" priority="734" operator="containsText" text="▼">
      <formula>NOT(ISERROR(SEARCH("▼",AB103)))</formula>
    </cfRule>
    <cfRule type="containsText" dxfId="1550" priority="735" operator="containsText" text="▲">
      <formula>NOT(ISERROR(SEARCH("▲",AB103)))</formula>
    </cfRule>
    <cfRule type="containsText" dxfId="1549" priority="736" operator="containsText" text="▼">
      <formula>NOT(ISERROR(SEARCH("▼",AB103)))</formula>
    </cfRule>
    <cfRule type="containsText" dxfId="1548" priority="737" operator="containsText" text="▲">
      <formula>NOT(ISERROR(SEARCH("▲",AB103)))</formula>
    </cfRule>
    <cfRule type="containsText" dxfId="1547" priority="739" operator="containsText" text="▲">
      <formula>NOT(ISERROR(SEARCH("▲",AB103)))</formula>
    </cfRule>
    <cfRule type="containsText" dxfId="1546" priority="738" operator="containsText" text="▼">
      <formula>NOT(ISERROR(SEARCH("▼",AB103)))</formula>
    </cfRule>
    <cfRule type="containsText" dxfId="1545" priority="740" operator="containsText" text="▼">
      <formula>NOT(ISERROR(SEARCH("▼",AB103)))</formula>
    </cfRule>
    <cfRule type="containsText" dxfId="1544" priority="741" operator="containsText" text="▲">
      <formula>NOT(ISERROR(SEARCH("▲",AB103)))</formula>
    </cfRule>
    <cfRule type="containsText" dxfId="1543" priority="742" operator="containsText" text="▼">
      <formula>NOT(ISERROR(SEARCH("▼",AB103)))</formula>
    </cfRule>
    <cfRule type="containsText" dxfId="1542" priority="744" operator="containsText" text="▼">
      <formula>NOT(ISERROR(SEARCH("▼",AB103)))</formula>
    </cfRule>
    <cfRule type="containsText" dxfId="1541" priority="745" operator="containsText" text="▲">
      <formula>NOT(ISERROR(SEARCH("▲",AB103)))</formula>
    </cfRule>
    <cfRule type="containsText" dxfId="1540" priority="746" operator="containsText" text="▼">
      <formula>NOT(ISERROR(SEARCH("▼",AB103)))</formula>
    </cfRule>
    <cfRule type="containsText" dxfId="1539" priority="747" operator="containsText" text="▲">
      <formula>NOT(ISERROR(SEARCH("▲",AB103)))</formula>
    </cfRule>
    <cfRule type="containsText" dxfId="1538" priority="748" operator="containsText" text="▼">
      <formula>NOT(ISERROR(SEARCH("▼",AB103)))</formula>
    </cfRule>
    <cfRule type="containsText" dxfId="1537" priority="749" operator="containsText" text="▲">
      <formula>NOT(ISERROR(SEARCH("▲",AB103)))</formula>
    </cfRule>
    <cfRule type="containsText" dxfId="1536" priority="750" operator="containsText" text="▼">
      <formula>NOT(ISERROR(SEARCH("▼",AB103)))</formula>
    </cfRule>
    <cfRule type="containsText" dxfId="1535" priority="751" operator="containsText" text="▲">
      <formula>NOT(ISERROR(SEARCH("▲",AB103)))</formula>
    </cfRule>
    <cfRule type="containsText" dxfId="1534" priority="752" operator="containsText" text="▼">
      <formula>NOT(ISERROR(SEARCH("▼",AB103)))</formula>
    </cfRule>
    <cfRule type="containsText" dxfId="1533" priority="753" operator="containsText" text="▲">
      <formula>NOT(ISERROR(SEARCH("▲",AB103)))</formula>
    </cfRule>
    <cfRule type="containsText" dxfId="1532" priority="754" operator="containsText" text="▼">
      <formula>NOT(ISERROR(SEARCH("▼",AB103)))</formula>
    </cfRule>
    <cfRule type="containsText" dxfId="1531" priority="755" operator="containsText" text="▲">
      <formula>NOT(ISERROR(SEARCH("▲",AB103)))</formula>
    </cfRule>
    <cfRule type="containsText" dxfId="1530" priority="756" operator="containsText" text="▼">
      <formula>NOT(ISERROR(SEARCH("▼",AB103)))</formula>
    </cfRule>
    <cfRule type="containsText" dxfId="1529" priority="757" operator="containsText" text="▲">
      <formula>NOT(ISERROR(SEARCH("▲",AB103)))</formula>
    </cfRule>
    <cfRule type="containsText" dxfId="1528" priority="758" operator="containsText" text="▼">
      <formula>NOT(ISERROR(SEARCH("▼",AB103)))</formula>
    </cfRule>
    <cfRule type="containsText" dxfId="1527" priority="759" operator="containsText" text="▲">
      <formula>NOT(ISERROR(SEARCH("▲",AB103)))</formula>
    </cfRule>
    <cfRule type="containsText" dxfId="1526" priority="760" operator="containsText" text="▼">
      <formula>NOT(ISERROR(SEARCH("▼",AB103)))</formula>
    </cfRule>
    <cfRule type="containsText" dxfId="1525" priority="761" operator="containsText" text="▲">
      <formula>NOT(ISERROR(SEARCH("▲",AB103)))</formula>
    </cfRule>
    <cfRule type="containsText" dxfId="1524" priority="762" operator="containsText" text="▼">
      <formula>NOT(ISERROR(SEARCH("▼",AB103)))</formula>
    </cfRule>
    <cfRule type="containsText" dxfId="1523" priority="763" operator="containsText" text="▲">
      <formula>NOT(ISERROR(SEARCH("▲",AB103)))</formula>
    </cfRule>
    <cfRule type="containsText" dxfId="1522" priority="764" operator="containsText" text="▼">
      <formula>NOT(ISERROR(SEARCH("▼",AB103)))</formula>
    </cfRule>
    <cfRule type="containsText" dxfId="1521" priority="765" operator="containsText" text="▲">
      <formula>NOT(ISERROR(SEARCH("▲",AB103)))</formula>
    </cfRule>
    <cfRule type="containsText" dxfId="1520" priority="766" operator="containsText" text="▼">
      <formula>NOT(ISERROR(SEARCH("▼",AB103)))</formula>
    </cfRule>
    <cfRule type="containsText" dxfId="1519" priority="767" operator="containsText" text="▲">
      <formula>NOT(ISERROR(SEARCH("▲",AB103)))</formula>
    </cfRule>
    <cfRule type="containsText" dxfId="1518" priority="768" operator="containsText" text="▼">
      <formula>NOT(ISERROR(SEARCH("▼",AB103)))</formula>
    </cfRule>
    <cfRule type="containsText" dxfId="1517" priority="769" operator="containsText" text="▲">
      <formula>NOT(ISERROR(SEARCH("▲",AB103)))</formula>
    </cfRule>
    <cfRule type="containsText" dxfId="1516" priority="770" operator="containsText" text="▼">
      <formula>NOT(ISERROR(SEARCH("▼",AB103)))</formula>
    </cfRule>
    <cfRule type="containsText" dxfId="1515" priority="771" operator="containsText" text="▲">
      <formula>NOT(ISERROR(SEARCH("▲",AB103)))</formula>
    </cfRule>
    <cfRule type="containsText" dxfId="1514" priority="772" operator="containsText" text="▼">
      <formula>NOT(ISERROR(SEARCH("▼",AB103)))</formula>
    </cfRule>
    <cfRule type="containsText" dxfId="1513" priority="773" operator="containsText" text="▲">
      <formula>NOT(ISERROR(SEARCH("▲",AB103)))</formula>
    </cfRule>
    <cfRule type="containsText" dxfId="1512" priority="774" operator="containsText" text="▼">
      <formula>NOT(ISERROR(SEARCH("▼",AB103)))</formula>
    </cfRule>
    <cfRule type="containsText" dxfId="1511" priority="775" operator="containsText" text="▲">
      <formula>NOT(ISERROR(SEARCH("▲",AB103)))</formula>
    </cfRule>
    <cfRule type="containsText" dxfId="1510" priority="776" operator="containsText" text="▼">
      <formula>NOT(ISERROR(SEARCH("▼",AB103)))</formula>
    </cfRule>
    <cfRule type="containsText" dxfId="1509" priority="777" operator="containsText" text="▲">
      <formula>NOT(ISERROR(SEARCH("▲",AB103)))</formula>
    </cfRule>
    <cfRule type="containsText" dxfId="1508" priority="778" operator="containsText" text="▼">
      <formula>NOT(ISERROR(SEARCH("▼",AB103)))</formula>
    </cfRule>
    <cfRule type="containsText" dxfId="1507" priority="779" operator="containsText" text="▲">
      <formula>NOT(ISERROR(SEARCH("▲",AB103)))</formula>
    </cfRule>
    <cfRule type="containsText" dxfId="1506" priority="780" operator="containsText" text="▼">
      <formula>NOT(ISERROR(SEARCH("▼",AB103)))</formula>
    </cfRule>
    <cfRule type="containsText" dxfId="1505" priority="781" operator="containsText" text="▲">
      <formula>NOT(ISERROR(SEARCH("▲",AB103)))</formula>
    </cfRule>
    <cfRule type="containsText" dxfId="1504" priority="782" operator="containsText" text="▼">
      <formula>NOT(ISERROR(SEARCH("▼",AB103)))</formula>
    </cfRule>
    <cfRule type="containsText" dxfId="1503" priority="783" operator="containsText" text="▲">
      <formula>NOT(ISERROR(SEARCH("▲",AB103)))</formula>
    </cfRule>
    <cfRule type="containsText" dxfId="1502" priority="784" operator="containsText" text="▼">
      <formula>NOT(ISERROR(SEARCH("▼",AB103)))</formula>
    </cfRule>
    <cfRule type="containsText" dxfId="1501" priority="785" operator="containsText" text="▲">
      <formula>NOT(ISERROR(SEARCH("▲",AB103)))</formula>
    </cfRule>
    <cfRule type="containsText" dxfId="1500" priority="786" operator="containsText" text="▼">
      <formula>NOT(ISERROR(SEARCH("▼",AB103)))</formula>
    </cfRule>
    <cfRule type="containsText" dxfId="1499" priority="787" operator="containsText" text="▲">
      <formula>NOT(ISERROR(SEARCH("▲",AB103)))</formula>
    </cfRule>
    <cfRule type="containsText" dxfId="1498" priority="788" operator="containsText" text="▼">
      <formula>NOT(ISERROR(SEARCH("▼",AB103)))</formula>
    </cfRule>
    <cfRule type="containsText" dxfId="1497" priority="789" operator="containsText" text="▲">
      <formula>NOT(ISERROR(SEARCH("▲",AB103)))</formula>
    </cfRule>
    <cfRule type="containsText" dxfId="1496" priority="632" operator="containsText" text="▼">
      <formula>NOT(ISERROR(SEARCH("▼",AB103)))</formula>
    </cfRule>
    <cfRule type="containsText" dxfId="1495" priority="587" operator="containsText" text="▲">
      <formula>NOT(ISERROR(SEARCH("▲",AB103)))</formula>
    </cfRule>
    <cfRule type="containsText" dxfId="1494" priority="791" operator="containsText" text="△">
      <formula>NOT(ISERROR(SEARCH("△",AB103)))</formula>
    </cfRule>
  </conditionalFormatting>
  <conditionalFormatting sqref="AB103:AB104">
    <cfRule type="containsText" dxfId="1493" priority="533" operator="containsText" text="▲">
      <formula>NOT(ISERROR(SEARCH("▲",AB103)))</formula>
    </cfRule>
    <cfRule type="containsText" dxfId="1492" priority="534" operator="containsText" text="▼">
      <formula>NOT(ISERROR(SEARCH("▼",AB103)))</formula>
    </cfRule>
  </conditionalFormatting>
  <conditionalFormatting sqref="AB104">
    <cfRule type="containsText" dxfId="1491" priority="209" operator="containsText" text="▲">
      <formula>NOT(ISERROR(SEARCH("▲",AB104)))</formula>
    </cfRule>
    <cfRule type="containsText" dxfId="1490" priority="210" operator="containsText" text="▼">
      <formula>NOT(ISERROR(SEARCH("▼",AB104)))</formula>
    </cfRule>
    <cfRule type="containsText" dxfId="1489" priority="211" operator="containsText" text="▲">
      <formula>NOT(ISERROR(SEARCH("▲",AB104)))</formula>
    </cfRule>
    <cfRule type="containsText" dxfId="1488" priority="212" operator="containsText" text="▼">
      <formula>NOT(ISERROR(SEARCH("▼",AB104)))</formula>
    </cfRule>
    <cfRule type="containsText" dxfId="1487" priority="213" operator="containsText" text="▲">
      <formula>NOT(ISERROR(SEARCH("▲",AB104)))</formula>
    </cfRule>
    <cfRule type="containsText" dxfId="1486" priority="214" operator="containsText" text="▼">
      <formula>NOT(ISERROR(SEARCH("▼",AB104)))</formula>
    </cfRule>
    <cfRule type="containsText" dxfId="1485" priority="215" operator="containsText" text="▲">
      <formula>NOT(ISERROR(SEARCH("▲",AB104)))</formula>
    </cfRule>
    <cfRule type="containsText" dxfId="1484" priority="216" operator="containsText" text="▼">
      <formula>NOT(ISERROR(SEARCH("▼",AB104)))</formula>
    </cfRule>
    <cfRule type="containsText" dxfId="1483" priority="217" operator="containsText" text="▲">
      <formula>NOT(ISERROR(SEARCH("▲",AB104)))</formula>
    </cfRule>
    <cfRule type="containsText" dxfId="1482" priority="218" operator="containsText" text="▼">
      <formula>NOT(ISERROR(SEARCH("▼",AB104)))</formula>
    </cfRule>
    <cfRule type="containsText" dxfId="1481" priority="219" operator="containsText" text="▲">
      <formula>NOT(ISERROR(SEARCH("▲",AB104)))</formula>
    </cfRule>
    <cfRule type="containsText" dxfId="1480" priority="220" operator="containsText" text="▼">
      <formula>NOT(ISERROR(SEARCH("▼",AB104)))</formula>
    </cfRule>
    <cfRule type="containsText" dxfId="1479" priority="221" operator="containsText" text="▲">
      <formula>NOT(ISERROR(SEARCH("▲",AB104)))</formula>
    </cfRule>
    <cfRule type="containsText" dxfId="1478" priority="222" operator="containsText" text="▼">
      <formula>NOT(ISERROR(SEARCH("▼",AB104)))</formula>
    </cfRule>
    <cfRule type="containsText" dxfId="1477" priority="223" operator="containsText" text="▲">
      <formula>NOT(ISERROR(SEARCH("▲",AB104)))</formula>
    </cfRule>
    <cfRule type="containsText" dxfId="1476" priority="224" operator="containsText" text="▼">
      <formula>NOT(ISERROR(SEARCH("▼",AB104)))</formula>
    </cfRule>
    <cfRule type="containsText" dxfId="1475" priority="225" operator="containsText" text="▲">
      <formula>NOT(ISERROR(SEARCH("▲",AB104)))</formula>
    </cfRule>
    <cfRule type="containsText" dxfId="1474" priority="226" operator="containsText" text="▼">
      <formula>NOT(ISERROR(SEARCH("▼",AB104)))</formula>
    </cfRule>
    <cfRule type="containsText" dxfId="1473" priority="227" operator="containsText" text="▲">
      <formula>NOT(ISERROR(SEARCH("▲",AB104)))</formula>
    </cfRule>
    <cfRule type="containsText" dxfId="1472" priority="228" operator="containsText" text="▼">
      <formula>NOT(ISERROR(SEARCH("▼",AB104)))</formula>
    </cfRule>
    <cfRule type="containsText" dxfId="1471" priority="229" operator="containsText" text="▲">
      <formula>NOT(ISERROR(SEARCH("▲",AB104)))</formula>
    </cfRule>
    <cfRule type="containsText" dxfId="1470" priority="230" operator="containsText" text="▼">
      <formula>NOT(ISERROR(SEARCH("▼",AB104)))</formula>
    </cfRule>
    <cfRule type="containsText" dxfId="1469" priority="231" operator="containsText" text="▲">
      <formula>NOT(ISERROR(SEARCH("▲",AB104)))</formula>
    </cfRule>
    <cfRule type="containsText" dxfId="1468" priority="232" operator="containsText" text="▼">
      <formula>NOT(ISERROR(SEARCH("▼",AB104)))</formula>
    </cfRule>
    <cfRule type="containsText" dxfId="1467" priority="233" operator="containsText" text="▲">
      <formula>NOT(ISERROR(SEARCH("▲",AB104)))</formula>
    </cfRule>
    <cfRule type="containsText" dxfId="1466" priority="234" operator="containsText" text="▼">
      <formula>NOT(ISERROR(SEARCH("▼",AB104)))</formula>
    </cfRule>
    <cfRule type="containsText" dxfId="1465" priority="235" operator="containsText" text="▲">
      <formula>NOT(ISERROR(SEARCH("▲",AB104)))</formula>
    </cfRule>
    <cfRule type="containsText" dxfId="1464" priority="236" operator="containsText" text="▼">
      <formula>NOT(ISERROR(SEARCH("▼",AB104)))</formula>
    </cfRule>
    <cfRule type="containsText" dxfId="1463" priority="237" operator="containsText" text="▲">
      <formula>NOT(ISERROR(SEARCH("▲",AB104)))</formula>
    </cfRule>
    <cfRule type="containsText" dxfId="1462" priority="238" operator="containsText" text="▼">
      <formula>NOT(ISERROR(SEARCH("▼",AB104)))</formula>
    </cfRule>
    <cfRule type="containsText" dxfId="1461" priority="239" operator="containsText" text="▲">
      <formula>NOT(ISERROR(SEARCH("▲",AB104)))</formula>
    </cfRule>
    <cfRule type="containsText" dxfId="1460" priority="240" operator="containsText" text="▼">
      <formula>NOT(ISERROR(SEARCH("▼",AB104)))</formula>
    </cfRule>
    <cfRule type="containsText" dxfId="1459" priority="241" operator="containsText" text="▲">
      <formula>NOT(ISERROR(SEARCH("▲",AB104)))</formula>
    </cfRule>
    <cfRule type="containsText" dxfId="1458" priority="242" operator="containsText" text="▼">
      <formula>NOT(ISERROR(SEARCH("▼",AB104)))</formula>
    </cfRule>
    <cfRule type="containsText" dxfId="1457" priority="243" operator="containsText" text="▲">
      <formula>NOT(ISERROR(SEARCH("▲",AB104)))</formula>
    </cfRule>
    <cfRule type="containsText" dxfId="1456" priority="244" operator="containsText" text="▼">
      <formula>NOT(ISERROR(SEARCH("▼",AB104)))</formula>
    </cfRule>
    <cfRule type="containsText" dxfId="1455" priority="245" operator="containsText" text="▲">
      <formula>NOT(ISERROR(SEARCH("▲",AB104)))</formula>
    </cfRule>
    <cfRule type="containsText" dxfId="1454" priority="246" operator="containsText" text="▼">
      <formula>NOT(ISERROR(SEARCH("▼",AB104)))</formula>
    </cfRule>
    <cfRule type="containsText" dxfId="1453" priority="247" operator="containsText" text="▲">
      <formula>NOT(ISERROR(SEARCH("▲",AB104)))</formula>
    </cfRule>
    <cfRule type="containsText" dxfId="1452" priority="248" operator="containsText" text="▼">
      <formula>NOT(ISERROR(SEARCH("▼",AB104)))</formula>
    </cfRule>
    <cfRule type="containsText" dxfId="1451" priority="249" operator="containsText" text="▲">
      <formula>NOT(ISERROR(SEARCH("▲",AB104)))</formula>
    </cfRule>
    <cfRule type="containsText" dxfId="1450" priority="250" operator="containsText" text="▼">
      <formula>NOT(ISERROR(SEARCH("▼",AB104)))</formula>
    </cfRule>
    <cfRule type="containsText" dxfId="1449" priority="251" operator="containsText" text="▲">
      <formula>NOT(ISERROR(SEARCH("▲",AB104)))</formula>
    </cfRule>
    <cfRule type="containsText" dxfId="1448" priority="252" operator="containsText" text="▼">
      <formula>NOT(ISERROR(SEARCH("▼",AB104)))</formula>
    </cfRule>
    <cfRule type="containsText" dxfId="1447" priority="253" operator="containsText" text="▲">
      <formula>NOT(ISERROR(SEARCH("▲",AB104)))</formula>
    </cfRule>
    <cfRule type="containsText" dxfId="1446" priority="254" operator="containsText" text="▼">
      <formula>NOT(ISERROR(SEARCH("▼",AB104)))</formula>
    </cfRule>
    <cfRule type="containsText" dxfId="1445" priority="255" operator="containsText" text="▲">
      <formula>NOT(ISERROR(SEARCH("▲",AB104)))</formula>
    </cfRule>
    <cfRule type="containsText" dxfId="1444" priority="256" operator="containsText" text="▼">
      <formula>NOT(ISERROR(SEARCH("▼",AB104)))</formula>
    </cfRule>
    <cfRule type="containsText" dxfId="1443" priority="257" operator="containsText" text="△">
      <formula>NOT(ISERROR(SEARCH("△",AB104)))</formula>
    </cfRule>
    <cfRule type="containsText" dxfId="1442" priority="258" operator="containsText" text="▽">
      <formula>NOT(ISERROR(SEARCH("▽",AB104)))</formula>
    </cfRule>
    <cfRule type="containsText" dxfId="1441" priority="259" operator="containsText" text="▲">
      <formula>NOT(ISERROR(SEARCH("▲",AB104)))</formula>
    </cfRule>
    <cfRule type="containsText" dxfId="1440" priority="260" operator="containsText" text="▼">
      <formula>NOT(ISERROR(SEARCH("▼",AB104)))</formula>
    </cfRule>
    <cfRule type="containsText" dxfId="1439" priority="261" operator="containsText" text="▲">
      <formula>NOT(ISERROR(SEARCH("▲",AB104)))</formula>
    </cfRule>
    <cfRule type="containsText" dxfId="1438" priority="262" operator="containsText" text="▼">
      <formula>NOT(ISERROR(SEARCH("▼",AB104)))</formula>
    </cfRule>
    <cfRule type="containsText" dxfId="1437" priority="263" operator="containsText" text="▲">
      <formula>NOT(ISERROR(SEARCH("▲",AB104)))</formula>
    </cfRule>
    <cfRule type="containsText" dxfId="1436" priority="264" operator="containsText" text="▼">
      <formula>NOT(ISERROR(SEARCH("▼",AB104)))</formula>
    </cfRule>
    <cfRule type="containsText" dxfId="1435" priority="265" operator="containsText" text="▲">
      <formula>NOT(ISERROR(SEARCH("▲",AB104)))</formula>
    </cfRule>
    <cfRule type="containsText" dxfId="1434" priority="266" operator="containsText" text="▼">
      <formula>NOT(ISERROR(SEARCH("▼",AB104)))</formula>
    </cfRule>
    <cfRule type="containsText" dxfId="1433" priority="267" operator="containsText" text="▲">
      <formula>NOT(ISERROR(SEARCH("▲",AB104)))</formula>
    </cfRule>
    <cfRule type="containsText" dxfId="1432" priority="268" operator="containsText" text="▼">
      <formula>NOT(ISERROR(SEARCH("▼",AB104)))</formula>
    </cfRule>
    <cfRule type="containsText" dxfId="1431" priority="269" operator="containsText" text="▲">
      <formula>NOT(ISERROR(SEARCH("▲",AB104)))</formula>
    </cfRule>
    <cfRule type="containsText" dxfId="1430" priority="270" operator="containsText" text="▼">
      <formula>NOT(ISERROR(SEARCH("▼",AB104)))</formula>
    </cfRule>
    <cfRule type="containsText" dxfId="1429" priority="271" operator="containsText" text="▲">
      <formula>NOT(ISERROR(SEARCH("▲",AB104)))</formula>
    </cfRule>
    <cfRule type="containsText" dxfId="1428" priority="272" operator="containsText" text="▼">
      <formula>NOT(ISERROR(SEARCH("▼",AB104)))</formula>
    </cfRule>
    <cfRule type="containsText" dxfId="1427" priority="273" operator="containsText" text="▲">
      <formula>NOT(ISERROR(SEARCH("▲",AB104)))</formula>
    </cfRule>
    <cfRule type="containsText" dxfId="1426" priority="274" operator="containsText" text="▼">
      <formula>NOT(ISERROR(SEARCH("▼",AB104)))</formula>
    </cfRule>
    <cfRule type="containsText" dxfId="1425" priority="275" operator="containsText" text="▲">
      <formula>NOT(ISERROR(SEARCH("▲",AB104)))</formula>
    </cfRule>
    <cfRule type="containsText" dxfId="1424" priority="276" operator="containsText" text="▼">
      <formula>NOT(ISERROR(SEARCH("▼",AB104)))</formula>
    </cfRule>
    <cfRule type="containsText" dxfId="1423" priority="277" operator="containsText" text="▲">
      <formula>NOT(ISERROR(SEARCH("▲",AB104)))</formula>
    </cfRule>
    <cfRule type="containsText" dxfId="1422" priority="278" operator="containsText" text="▼">
      <formula>NOT(ISERROR(SEARCH("▼",AB104)))</formula>
    </cfRule>
    <cfRule type="containsText" dxfId="1421" priority="279" operator="containsText" text="▲">
      <formula>NOT(ISERROR(SEARCH("▲",AB104)))</formula>
    </cfRule>
    <cfRule type="containsText" dxfId="1420" priority="280" operator="containsText" text="▼">
      <formula>NOT(ISERROR(SEARCH("▼",AB104)))</formula>
    </cfRule>
    <cfRule type="containsText" dxfId="1419" priority="281" operator="containsText" text="▲">
      <formula>NOT(ISERROR(SEARCH("▲",AB104)))</formula>
    </cfRule>
    <cfRule type="containsText" dxfId="1418" priority="282" operator="containsText" text="▼">
      <formula>NOT(ISERROR(SEARCH("▼",AB104)))</formula>
    </cfRule>
    <cfRule type="containsText" dxfId="1417" priority="283" operator="containsText" text="▲">
      <formula>NOT(ISERROR(SEARCH("▲",AB104)))</formula>
    </cfRule>
    <cfRule type="containsText" dxfId="1416" priority="284" operator="containsText" text="▼">
      <formula>NOT(ISERROR(SEARCH("▼",AB104)))</formula>
    </cfRule>
    <cfRule type="containsText" dxfId="1415" priority="285" operator="containsText" text="▲">
      <formula>NOT(ISERROR(SEARCH("▲",AB104)))</formula>
    </cfRule>
    <cfRule type="containsText" dxfId="1414" priority="286" operator="containsText" text="▼">
      <formula>NOT(ISERROR(SEARCH("▼",AB104)))</formula>
    </cfRule>
    <cfRule type="containsText" dxfId="1413" priority="287" operator="containsText" text="▲">
      <formula>NOT(ISERROR(SEARCH("▲",AB104)))</formula>
    </cfRule>
    <cfRule type="containsText" dxfId="1412" priority="288" operator="containsText" text="▼">
      <formula>NOT(ISERROR(SEARCH("▼",AB104)))</formula>
    </cfRule>
    <cfRule type="containsText" dxfId="1411" priority="289" operator="containsText" text="▲">
      <formula>NOT(ISERROR(SEARCH("▲",AB104)))</formula>
    </cfRule>
    <cfRule type="containsText" dxfId="1410" priority="290" operator="containsText" text="▼">
      <formula>NOT(ISERROR(SEARCH("▼",AB104)))</formula>
    </cfRule>
    <cfRule type="containsText" dxfId="1409" priority="291" operator="containsText" text="▲">
      <formula>NOT(ISERROR(SEARCH("▲",AB104)))</formula>
    </cfRule>
    <cfRule type="containsText" dxfId="1408" priority="292" operator="containsText" text="▼">
      <formula>NOT(ISERROR(SEARCH("▼",AB104)))</formula>
    </cfRule>
    <cfRule type="containsText" dxfId="1407" priority="293" operator="containsText" text="▲">
      <formula>NOT(ISERROR(SEARCH("▲",AB104)))</formula>
    </cfRule>
    <cfRule type="containsText" dxfId="1406" priority="294" operator="containsText" text="▼">
      <formula>NOT(ISERROR(SEARCH("▼",AB104)))</formula>
    </cfRule>
    <cfRule type="containsText" dxfId="1405" priority="295" operator="containsText" text="▲">
      <formula>NOT(ISERROR(SEARCH("▲",AB104)))</formula>
    </cfRule>
    <cfRule type="containsText" dxfId="1404" priority="296" operator="containsText" text="▼">
      <formula>NOT(ISERROR(SEARCH("▼",AB104)))</formula>
    </cfRule>
    <cfRule type="containsText" dxfId="1403" priority="297" operator="containsText" text="▲">
      <formula>NOT(ISERROR(SEARCH("▲",AB104)))</formula>
    </cfRule>
    <cfRule type="containsText" dxfId="1402" priority="298" operator="containsText" text="▼">
      <formula>NOT(ISERROR(SEARCH("▼",AB104)))</formula>
    </cfRule>
    <cfRule type="containsText" dxfId="1401" priority="299" operator="containsText" text="▲">
      <formula>NOT(ISERROR(SEARCH("▲",AB104)))</formula>
    </cfRule>
    <cfRule type="containsText" dxfId="1400" priority="300" operator="containsText" text="▼">
      <formula>NOT(ISERROR(SEARCH("▼",AB104)))</formula>
    </cfRule>
    <cfRule type="containsText" dxfId="1399" priority="301" operator="containsText" text="▲">
      <formula>NOT(ISERROR(SEARCH("▲",AB104)))</formula>
    </cfRule>
    <cfRule type="containsText" dxfId="1398" priority="302" operator="containsText" text="▼">
      <formula>NOT(ISERROR(SEARCH("▼",AB104)))</formula>
    </cfRule>
    <cfRule type="containsText" dxfId="1397" priority="303" operator="containsText" text="▲">
      <formula>NOT(ISERROR(SEARCH("▲",AB104)))</formula>
    </cfRule>
    <cfRule type="containsText" dxfId="1396" priority="304" operator="containsText" text="▼">
      <formula>NOT(ISERROR(SEARCH("▼",AB104)))</formula>
    </cfRule>
    <cfRule type="containsText" dxfId="1395" priority="305" operator="containsText" text="▲">
      <formula>NOT(ISERROR(SEARCH("▲",AB104)))</formula>
    </cfRule>
    <cfRule type="containsText" dxfId="1394" priority="306" operator="containsText" text="▼">
      <formula>NOT(ISERROR(SEARCH("▼",AB104)))</formula>
    </cfRule>
    <cfRule type="containsText" dxfId="1393" priority="307" operator="containsText" text="▲">
      <formula>NOT(ISERROR(SEARCH("▲",AB104)))</formula>
    </cfRule>
    <cfRule type="containsText" dxfId="1392" priority="308" operator="containsText" text="▼">
      <formula>NOT(ISERROR(SEARCH("▼",AB104)))</formula>
    </cfRule>
    <cfRule type="containsText" dxfId="1391" priority="309" operator="containsText" text="▲">
      <formula>NOT(ISERROR(SEARCH("▲",AB104)))</formula>
    </cfRule>
    <cfRule type="containsText" dxfId="1390" priority="310" operator="containsText" text="▼">
      <formula>NOT(ISERROR(SEARCH("▼",AB104)))</formula>
    </cfRule>
    <cfRule type="containsText" dxfId="1389" priority="311" operator="containsText" text="▲">
      <formula>NOT(ISERROR(SEARCH("▲",AB104)))</formula>
    </cfRule>
    <cfRule type="containsText" dxfId="1388" priority="312" operator="containsText" text="▼">
      <formula>NOT(ISERROR(SEARCH("▼",AB104)))</formula>
    </cfRule>
    <cfRule type="containsText" dxfId="1387" priority="313" operator="containsText" text="▲">
      <formula>NOT(ISERROR(SEARCH("▲",AB104)))</formula>
    </cfRule>
    <cfRule type="containsText" dxfId="1386" priority="314" operator="containsText" text="▼">
      <formula>NOT(ISERROR(SEARCH("▼",AB104)))</formula>
    </cfRule>
    <cfRule type="containsText" dxfId="1385" priority="315" operator="containsText" text="▲">
      <formula>NOT(ISERROR(SEARCH("▲",AB104)))</formula>
    </cfRule>
    <cfRule type="containsText" dxfId="1384" priority="316" operator="containsText" text="▼">
      <formula>NOT(ISERROR(SEARCH("▼",AB104)))</formula>
    </cfRule>
    <cfRule type="containsText" dxfId="1383" priority="317" operator="containsText" text="▲">
      <formula>NOT(ISERROR(SEARCH("▲",AB104)))</formula>
    </cfRule>
    <cfRule type="containsText" dxfId="1382" priority="318" operator="containsText" text="▼">
      <formula>NOT(ISERROR(SEARCH("▼",AB104)))</formula>
    </cfRule>
    <cfRule type="containsText" dxfId="1381" priority="319" operator="containsText" text="▲">
      <formula>NOT(ISERROR(SEARCH("▲",AB104)))</formula>
    </cfRule>
    <cfRule type="containsText" dxfId="1380" priority="320" operator="containsText" text="▼">
      <formula>NOT(ISERROR(SEARCH("▼",AB104)))</formula>
    </cfRule>
    <cfRule type="containsText" dxfId="1379" priority="321" operator="containsText" text="△">
      <formula>NOT(ISERROR(SEARCH("△",AB104)))</formula>
    </cfRule>
    <cfRule type="containsText" dxfId="1378" priority="322" operator="containsText" text="▽">
      <formula>NOT(ISERROR(SEARCH("▽",AB104)))</formula>
    </cfRule>
    <cfRule type="containsText" dxfId="1377" priority="323" operator="containsText" text="▲">
      <formula>NOT(ISERROR(SEARCH("▲",AB104)))</formula>
    </cfRule>
    <cfRule type="containsText" dxfId="1376" priority="324" operator="containsText" text="▼">
      <formula>NOT(ISERROR(SEARCH("▼",AB104)))</formula>
    </cfRule>
    <cfRule type="containsText" dxfId="1375" priority="325" operator="containsText" text="▲">
      <formula>NOT(ISERROR(SEARCH("▲",AB104)))</formula>
    </cfRule>
    <cfRule type="containsText" dxfId="1374" priority="326" operator="containsText" text="▼">
      <formula>NOT(ISERROR(SEARCH("▼",AB104)))</formula>
    </cfRule>
    <cfRule type="containsText" dxfId="1373" priority="327" operator="containsText" text="▲">
      <formula>NOT(ISERROR(SEARCH("▲",AB104)))</formula>
    </cfRule>
    <cfRule type="containsText" dxfId="1372" priority="328" operator="containsText" text="▼">
      <formula>NOT(ISERROR(SEARCH("▼",AB104)))</formula>
    </cfRule>
    <cfRule type="containsText" dxfId="1371" priority="329" operator="containsText" text="▲">
      <formula>NOT(ISERROR(SEARCH("▲",AB104)))</formula>
    </cfRule>
    <cfRule type="containsText" dxfId="1370" priority="330" operator="containsText" text="▼">
      <formula>NOT(ISERROR(SEARCH("▼",AB104)))</formula>
    </cfRule>
    <cfRule type="containsText" dxfId="1369" priority="331" operator="containsText" text="▲">
      <formula>NOT(ISERROR(SEARCH("▲",AB104)))</formula>
    </cfRule>
    <cfRule type="containsText" dxfId="1368" priority="332" operator="containsText" text="▼">
      <formula>NOT(ISERROR(SEARCH("▼",AB104)))</formula>
    </cfRule>
    <cfRule type="containsText" dxfId="1367" priority="333" operator="containsText" text="▲">
      <formula>NOT(ISERROR(SEARCH("▲",AB104)))</formula>
    </cfRule>
    <cfRule type="containsText" dxfId="1366" priority="334" operator="containsText" text="▼">
      <formula>NOT(ISERROR(SEARCH("▼",AB104)))</formula>
    </cfRule>
    <cfRule type="containsText" dxfId="1365" priority="335" operator="containsText" text="▲">
      <formula>NOT(ISERROR(SEARCH("▲",AB104)))</formula>
    </cfRule>
    <cfRule type="containsText" dxfId="1364" priority="336" operator="containsText" text="▼">
      <formula>NOT(ISERROR(SEARCH("▼",AB104)))</formula>
    </cfRule>
    <cfRule type="containsText" dxfId="1363" priority="337" operator="containsText" text="▲">
      <formula>NOT(ISERROR(SEARCH("▲",AB104)))</formula>
    </cfRule>
    <cfRule type="containsText" dxfId="1362" priority="338" operator="containsText" text="▼">
      <formula>NOT(ISERROR(SEARCH("▼",AB104)))</formula>
    </cfRule>
    <cfRule type="containsText" dxfId="1361" priority="339" operator="containsText" text="▲">
      <formula>NOT(ISERROR(SEARCH("▲",AB104)))</formula>
    </cfRule>
    <cfRule type="containsText" dxfId="1360" priority="340" operator="containsText" text="▼">
      <formula>NOT(ISERROR(SEARCH("▼",AB104)))</formula>
    </cfRule>
    <cfRule type="containsText" dxfId="1359" priority="341" operator="containsText" text="▲">
      <formula>NOT(ISERROR(SEARCH("▲",AB104)))</formula>
    </cfRule>
    <cfRule type="containsText" dxfId="1358" priority="342" operator="containsText" text="▼">
      <formula>NOT(ISERROR(SEARCH("▼",AB104)))</formula>
    </cfRule>
    <cfRule type="containsText" dxfId="1357" priority="343" operator="containsText" text="▲">
      <formula>NOT(ISERROR(SEARCH("▲",AB104)))</formula>
    </cfRule>
    <cfRule type="containsText" dxfId="1356" priority="344" operator="containsText" text="▼">
      <formula>NOT(ISERROR(SEARCH("▼",AB104)))</formula>
    </cfRule>
    <cfRule type="containsText" dxfId="1355" priority="345" operator="containsText" text="▲">
      <formula>NOT(ISERROR(SEARCH("▲",AB104)))</formula>
    </cfRule>
    <cfRule type="containsText" dxfId="1354" priority="346" operator="containsText" text="▼">
      <formula>NOT(ISERROR(SEARCH("▼",AB104)))</formula>
    </cfRule>
    <cfRule type="containsText" dxfId="1353" priority="347" operator="containsText" text="▲">
      <formula>NOT(ISERROR(SEARCH("▲",AB104)))</formula>
    </cfRule>
    <cfRule type="containsText" dxfId="1352" priority="348" operator="containsText" text="▼">
      <formula>NOT(ISERROR(SEARCH("▼",AB104)))</formula>
    </cfRule>
    <cfRule type="containsText" dxfId="1351" priority="349" operator="containsText" text="▲">
      <formula>NOT(ISERROR(SEARCH("▲",AB104)))</formula>
    </cfRule>
    <cfRule type="containsText" dxfId="1350" priority="350" operator="containsText" text="▼">
      <formula>NOT(ISERROR(SEARCH("▼",AB104)))</formula>
    </cfRule>
    <cfRule type="containsText" dxfId="1349" priority="351" operator="containsText" text="▲">
      <formula>NOT(ISERROR(SEARCH("▲",AB104)))</formula>
    </cfRule>
    <cfRule type="containsText" dxfId="1348" priority="352" operator="containsText" text="▼">
      <formula>NOT(ISERROR(SEARCH("▼",AB104)))</formula>
    </cfRule>
    <cfRule type="containsText" dxfId="1347" priority="353" operator="containsText" text="▲">
      <formula>NOT(ISERROR(SEARCH("▲",AB104)))</formula>
    </cfRule>
    <cfRule type="containsText" dxfId="1346" priority="354" operator="containsText" text="▼">
      <formula>NOT(ISERROR(SEARCH("▼",AB104)))</formula>
    </cfRule>
    <cfRule type="containsText" dxfId="1345" priority="355" operator="containsText" text="▲">
      <formula>NOT(ISERROR(SEARCH("▲",AB104)))</formula>
    </cfRule>
    <cfRule type="containsText" dxfId="1344" priority="356" operator="containsText" text="▼">
      <formula>NOT(ISERROR(SEARCH("▼",AB104)))</formula>
    </cfRule>
    <cfRule type="containsText" dxfId="1343" priority="357" operator="containsText" text="▲">
      <formula>NOT(ISERROR(SEARCH("▲",AB104)))</formula>
    </cfRule>
    <cfRule type="containsText" dxfId="1342" priority="358" operator="containsText" text="▼">
      <formula>NOT(ISERROR(SEARCH("▼",AB104)))</formula>
    </cfRule>
    <cfRule type="containsText" dxfId="1341" priority="359" operator="containsText" text="▲">
      <formula>NOT(ISERROR(SEARCH("▲",AB104)))</formula>
    </cfRule>
    <cfRule type="containsText" dxfId="1340" priority="360" operator="containsText" text="▼">
      <formula>NOT(ISERROR(SEARCH("▼",AB104)))</formula>
    </cfRule>
    <cfRule type="containsText" dxfId="1339" priority="361" operator="containsText" text="▲">
      <formula>NOT(ISERROR(SEARCH("▲",AB104)))</formula>
    </cfRule>
    <cfRule type="containsText" dxfId="1338" priority="362" operator="containsText" text="▼">
      <formula>NOT(ISERROR(SEARCH("▼",AB104)))</formula>
    </cfRule>
    <cfRule type="containsText" dxfId="1337" priority="363" operator="containsText" text="▲">
      <formula>NOT(ISERROR(SEARCH("▲",AB104)))</formula>
    </cfRule>
    <cfRule type="containsText" dxfId="1336" priority="364" operator="containsText" text="▼">
      <formula>NOT(ISERROR(SEARCH("▼",AB104)))</formula>
    </cfRule>
    <cfRule type="containsText" dxfId="1335" priority="365" operator="containsText" text="▲">
      <formula>NOT(ISERROR(SEARCH("▲",AB104)))</formula>
    </cfRule>
    <cfRule type="containsText" dxfId="1334" priority="366" operator="containsText" text="▼">
      <formula>NOT(ISERROR(SEARCH("▼",AB104)))</formula>
    </cfRule>
    <cfRule type="containsText" dxfId="1333" priority="367" operator="containsText" text="▲">
      <formula>NOT(ISERROR(SEARCH("▲",AB104)))</formula>
    </cfRule>
    <cfRule type="containsText" dxfId="1332" priority="368" operator="containsText" text="▼">
      <formula>NOT(ISERROR(SEARCH("▼",AB104)))</formula>
    </cfRule>
    <cfRule type="containsText" dxfId="1331" priority="369" operator="containsText" text="▲">
      <formula>NOT(ISERROR(SEARCH("▲",AB104)))</formula>
    </cfRule>
    <cfRule type="containsText" dxfId="1330" priority="370" operator="containsText" text="▼">
      <formula>NOT(ISERROR(SEARCH("▼",AB104)))</formula>
    </cfRule>
    <cfRule type="containsText" dxfId="1329" priority="371" operator="containsText" text="△">
      <formula>NOT(ISERROR(SEARCH("△",AB104)))</formula>
    </cfRule>
    <cfRule type="containsText" dxfId="1328" priority="372" operator="containsText" text="▽">
      <formula>NOT(ISERROR(SEARCH("▽",AB104)))</formula>
    </cfRule>
    <cfRule type="containsText" dxfId="1327" priority="373" operator="containsText" text="▲">
      <formula>NOT(ISERROR(SEARCH("▲",AB104)))</formula>
    </cfRule>
    <cfRule type="containsText" dxfId="1326" priority="374" operator="containsText" text="▼">
      <formula>NOT(ISERROR(SEARCH("▼",AB104)))</formula>
    </cfRule>
    <cfRule type="containsText" dxfId="1325" priority="375" operator="containsText" text="▲">
      <formula>NOT(ISERROR(SEARCH("▲",AB104)))</formula>
    </cfRule>
    <cfRule type="containsText" dxfId="1324" priority="376" operator="containsText" text="▼">
      <formula>NOT(ISERROR(SEARCH("▼",AB104)))</formula>
    </cfRule>
    <cfRule type="containsText" dxfId="1323" priority="377" operator="containsText" text="▲">
      <formula>NOT(ISERROR(SEARCH("▲",AB104)))</formula>
    </cfRule>
    <cfRule type="containsText" dxfId="1322" priority="378" operator="containsText" text="▼">
      <formula>NOT(ISERROR(SEARCH("▼",AB104)))</formula>
    </cfRule>
    <cfRule type="containsText" dxfId="1321" priority="379" operator="containsText" text="▲">
      <formula>NOT(ISERROR(SEARCH("▲",AB104)))</formula>
    </cfRule>
    <cfRule type="containsText" dxfId="1320" priority="380" operator="containsText" text="▼">
      <formula>NOT(ISERROR(SEARCH("▼",AB104)))</formula>
    </cfRule>
    <cfRule type="containsText" dxfId="1319" priority="381" operator="containsText" text="▲">
      <formula>NOT(ISERROR(SEARCH("▲",AB104)))</formula>
    </cfRule>
    <cfRule type="containsText" dxfId="1318" priority="382" operator="containsText" text="▼">
      <formula>NOT(ISERROR(SEARCH("▼",AB104)))</formula>
    </cfRule>
    <cfRule type="containsText" dxfId="1317" priority="383" operator="containsText" text="▲">
      <formula>NOT(ISERROR(SEARCH("▲",AB104)))</formula>
    </cfRule>
    <cfRule type="containsText" dxfId="1316" priority="384" operator="containsText" text="▼">
      <formula>NOT(ISERROR(SEARCH("▼",AB104)))</formula>
    </cfRule>
    <cfRule type="containsText" dxfId="1315" priority="385" operator="containsText" text="▲">
      <formula>NOT(ISERROR(SEARCH("▲",AB104)))</formula>
    </cfRule>
    <cfRule type="containsText" dxfId="1314" priority="386" operator="containsText" text="▼">
      <formula>NOT(ISERROR(SEARCH("▼",AB104)))</formula>
    </cfRule>
    <cfRule type="containsText" dxfId="1313" priority="387" operator="containsText" text="▲">
      <formula>NOT(ISERROR(SEARCH("▲",AB104)))</formula>
    </cfRule>
    <cfRule type="containsText" dxfId="1312" priority="388" operator="containsText" text="▼">
      <formula>NOT(ISERROR(SEARCH("▼",AB104)))</formula>
    </cfRule>
    <cfRule type="containsText" dxfId="1311" priority="389" operator="containsText" text="▲">
      <formula>NOT(ISERROR(SEARCH("▲",AB104)))</formula>
    </cfRule>
    <cfRule type="containsText" dxfId="1310" priority="390" operator="containsText" text="▼">
      <formula>NOT(ISERROR(SEARCH("▼",AB104)))</formula>
    </cfRule>
    <cfRule type="containsText" dxfId="1309" priority="391" operator="containsText" text="▲">
      <formula>NOT(ISERROR(SEARCH("▲",AB104)))</formula>
    </cfRule>
    <cfRule type="containsText" dxfId="1308" priority="392" operator="containsText" text="▼">
      <formula>NOT(ISERROR(SEARCH("▼",AB104)))</formula>
    </cfRule>
    <cfRule type="containsText" dxfId="1307" priority="393" operator="containsText" text="▲">
      <formula>NOT(ISERROR(SEARCH("▲",AB104)))</formula>
    </cfRule>
    <cfRule type="containsText" dxfId="1306" priority="394" operator="containsText" text="▼">
      <formula>NOT(ISERROR(SEARCH("▼",AB104)))</formula>
    </cfRule>
    <cfRule type="containsText" dxfId="1305" priority="395" operator="containsText" text="▲">
      <formula>NOT(ISERROR(SEARCH("▲",AB104)))</formula>
    </cfRule>
    <cfRule type="containsText" dxfId="1304" priority="396" operator="containsText" text="▼">
      <formula>NOT(ISERROR(SEARCH("▼",AB104)))</formula>
    </cfRule>
    <cfRule type="containsText" dxfId="1303" priority="397" operator="containsText" text="▲">
      <formula>NOT(ISERROR(SEARCH("▲",AB104)))</formula>
    </cfRule>
    <cfRule type="containsText" dxfId="1302" priority="398" operator="containsText" text="▼">
      <formula>NOT(ISERROR(SEARCH("▼",AB104)))</formula>
    </cfRule>
    <cfRule type="containsText" dxfId="1301" priority="399" operator="containsText" text="▲">
      <formula>NOT(ISERROR(SEARCH("▲",AB104)))</formula>
    </cfRule>
    <cfRule type="containsText" dxfId="1300" priority="400" operator="containsText" text="▼">
      <formula>NOT(ISERROR(SEARCH("▼",AB104)))</formula>
    </cfRule>
    <cfRule type="containsText" dxfId="1299" priority="402" operator="containsText" text="▼">
      <formula>NOT(ISERROR(SEARCH("▼",AB104)))</formula>
    </cfRule>
    <cfRule type="containsText" dxfId="1298" priority="403" operator="containsText" text="▲">
      <formula>NOT(ISERROR(SEARCH("▲",AB104)))</formula>
    </cfRule>
    <cfRule type="containsText" dxfId="1297" priority="404" operator="containsText" text="▼">
      <formula>NOT(ISERROR(SEARCH("▼",AB104)))</formula>
    </cfRule>
    <cfRule type="containsText" dxfId="1296" priority="405" operator="containsText" text="▲">
      <formula>NOT(ISERROR(SEARCH("▲",AB104)))</formula>
    </cfRule>
    <cfRule type="containsText" dxfId="1295" priority="406" operator="containsText" text="▼">
      <formula>NOT(ISERROR(SEARCH("▼",AB104)))</formula>
    </cfRule>
    <cfRule type="containsText" dxfId="1294" priority="407" operator="containsText" text="▲">
      <formula>NOT(ISERROR(SEARCH("▲",AB104)))</formula>
    </cfRule>
    <cfRule type="containsText" dxfId="1293" priority="408" operator="containsText" text="▼">
      <formula>NOT(ISERROR(SEARCH("▼",AB104)))</formula>
    </cfRule>
    <cfRule type="containsText" dxfId="1292" priority="409" operator="containsText" text="▲">
      <formula>NOT(ISERROR(SEARCH("▲",AB104)))</formula>
    </cfRule>
    <cfRule type="containsText" dxfId="1291" priority="410" operator="containsText" text="▼">
      <formula>NOT(ISERROR(SEARCH("▼",AB104)))</formula>
    </cfRule>
    <cfRule type="containsText" dxfId="1290" priority="411" operator="containsText" text="▲">
      <formula>NOT(ISERROR(SEARCH("▲",AB104)))</formula>
    </cfRule>
    <cfRule type="containsText" dxfId="1289" priority="412" operator="containsText" text="▼">
      <formula>NOT(ISERROR(SEARCH("▼",AB104)))</formula>
    </cfRule>
    <cfRule type="containsText" dxfId="1288" priority="413" operator="containsText" text="▲">
      <formula>NOT(ISERROR(SEARCH("▲",AB104)))</formula>
    </cfRule>
    <cfRule type="containsText" dxfId="1287" priority="414" operator="containsText" text="▼">
      <formula>NOT(ISERROR(SEARCH("▼",AB104)))</formula>
    </cfRule>
    <cfRule type="containsText" dxfId="1286" priority="415" operator="containsText" text="▲">
      <formula>NOT(ISERROR(SEARCH("▲",AB104)))</formula>
    </cfRule>
    <cfRule type="containsText" dxfId="1285" priority="416" operator="containsText" text="▼">
      <formula>NOT(ISERROR(SEARCH("▼",AB104)))</formula>
    </cfRule>
    <cfRule type="containsText" dxfId="1284" priority="417" operator="containsText" text="▲">
      <formula>NOT(ISERROR(SEARCH("▲",AB104)))</formula>
    </cfRule>
    <cfRule type="containsText" dxfId="1283" priority="418" operator="containsText" text="▼">
      <formula>NOT(ISERROR(SEARCH("▼",AB104)))</formula>
    </cfRule>
    <cfRule type="containsText" dxfId="1282" priority="419" operator="containsText" text="▲">
      <formula>NOT(ISERROR(SEARCH("▲",AB104)))</formula>
    </cfRule>
    <cfRule type="containsText" dxfId="1281" priority="420" operator="containsText" text="▼">
      <formula>NOT(ISERROR(SEARCH("▼",AB104)))</formula>
    </cfRule>
    <cfRule type="containsText" dxfId="1280" priority="421" operator="containsText" text="△">
      <formula>NOT(ISERROR(SEARCH("△",AB104)))</formula>
    </cfRule>
    <cfRule type="containsText" dxfId="1279" priority="422" operator="containsText" text="▽">
      <formula>NOT(ISERROR(SEARCH("▽",AB104)))</formula>
    </cfRule>
    <cfRule type="containsText" dxfId="1278" priority="423" operator="containsText" text="▲">
      <formula>NOT(ISERROR(SEARCH("▲",AB104)))</formula>
    </cfRule>
    <cfRule type="containsText" dxfId="1277" priority="424" operator="containsText" text="▼">
      <formula>NOT(ISERROR(SEARCH("▼",AB104)))</formula>
    </cfRule>
    <cfRule type="containsText" dxfId="1276" priority="425" operator="containsText" text="▲">
      <formula>NOT(ISERROR(SEARCH("▲",AB104)))</formula>
    </cfRule>
    <cfRule type="containsText" dxfId="1275" priority="426" operator="containsText" text="▼">
      <formula>NOT(ISERROR(SEARCH("▼",AB104)))</formula>
    </cfRule>
    <cfRule type="containsText" dxfId="1274" priority="427" operator="containsText" text="▲">
      <formula>NOT(ISERROR(SEARCH("▲",AB104)))</formula>
    </cfRule>
    <cfRule type="containsText" dxfId="1273" priority="428" operator="containsText" text="▼">
      <formula>NOT(ISERROR(SEARCH("▼",AB104)))</formula>
    </cfRule>
    <cfRule type="containsText" dxfId="1272" priority="429" operator="containsText" text="▲">
      <formula>NOT(ISERROR(SEARCH("▲",AB104)))</formula>
    </cfRule>
    <cfRule type="containsText" dxfId="1271" priority="430" operator="containsText" text="▼">
      <formula>NOT(ISERROR(SEARCH("▼",AB104)))</formula>
    </cfRule>
    <cfRule type="containsText" dxfId="1270" priority="431" operator="containsText" text="▲">
      <formula>NOT(ISERROR(SEARCH("▲",AB104)))</formula>
    </cfRule>
    <cfRule type="containsText" dxfId="1269" priority="432" operator="containsText" text="▼">
      <formula>NOT(ISERROR(SEARCH("▼",AB104)))</formula>
    </cfRule>
    <cfRule type="containsText" dxfId="1268" priority="433" operator="containsText" text="▲">
      <formula>NOT(ISERROR(SEARCH("▲",AB104)))</formula>
    </cfRule>
    <cfRule type="containsText" dxfId="1267" priority="434" operator="containsText" text="▼">
      <formula>NOT(ISERROR(SEARCH("▼",AB104)))</formula>
    </cfRule>
    <cfRule type="containsText" dxfId="1266" priority="435" operator="containsText" text="▲">
      <formula>NOT(ISERROR(SEARCH("▲",AB104)))</formula>
    </cfRule>
    <cfRule type="containsText" dxfId="1265" priority="436" operator="containsText" text="▼">
      <formula>NOT(ISERROR(SEARCH("▼",AB104)))</formula>
    </cfRule>
    <cfRule type="containsText" dxfId="1264" priority="437" operator="containsText" text="▲">
      <formula>NOT(ISERROR(SEARCH("▲",AB104)))</formula>
    </cfRule>
    <cfRule type="containsText" dxfId="1263" priority="438" operator="containsText" text="▼">
      <formula>NOT(ISERROR(SEARCH("▼",AB104)))</formula>
    </cfRule>
    <cfRule type="containsText" dxfId="1262" priority="439" operator="containsText" text="▲">
      <formula>NOT(ISERROR(SEARCH("▲",AB104)))</formula>
    </cfRule>
    <cfRule type="containsText" dxfId="1261" priority="440" operator="containsText" text="▼">
      <formula>NOT(ISERROR(SEARCH("▼",AB104)))</formula>
    </cfRule>
    <cfRule type="containsText" dxfId="1260" priority="441" operator="containsText" text="▲">
      <formula>NOT(ISERROR(SEARCH("▲",AB104)))</formula>
    </cfRule>
    <cfRule type="containsText" dxfId="1259" priority="442" operator="containsText" text="▼">
      <formula>NOT(ISERROR(SEARCH("▼",AB104)))</formula>
    </cfRule>
    <cfRule type="containsText" dxfId="1258" priority="443" operator="containsText" text="▲">
      <formula>NOT(ISERROR(SEARCH("▲",AB104)))</formula>
    </cfRule>
    <cfRule type="containsText" dxfId="1257" priority="444" operator="containsText" text="▼">
      <formula>NOT(ISERROR(SEARCH("▼",AB104)))</formula>
    </cfRule>
    <cfRule type="containsText" dxfId="1256" priority="445" operator="containsText" text="▲">
      <formula>NOT(ISERROR(SEARCH("▲",AB104)))</formula>
    </cfRule>
    <cfRule type="containsText" dxfId="1255" priority="446" operator="containsText" text="▼">
      <formula>NOT(ISERROR(SEARCH("▼",AB104)))</formula>
    </cfRule>
    <cfRule type="containsText" dxfId="1254" priority="447" operator="containsText" text="▲">
      <formula>NOT(ISERROR(SEARCH("▲",AB104)))</formula>
    </cfRule>
    <cfRule type="containsText" dxfId="1253" priority="448" operator="containsText" text="▼">
      <formula>NOT(ISERROR(SEARCH("▼",AB104)))</formula>
    </cfRule>
    <cfRule type="containsText" dxfId="1252" priority="449" operator="containsText" text="▲">
      <formula>NOT(ISERROR(SEARCH("▲",AB104)))</formula>
    </cfRule>
    <cfRule type="containsText" dxfId="1251" priority="450" operator="containsText" text="▼">
      <formula>NOT(ISERROR(SEARCH("▼",AB104)))</formula>
    </cfRule>
    <cfRule type="containsText" dxfId="1250" priority="451" operator="containsText" text="▲">
      <formula>NOT(ISERROR(SEARCH("▲",AB104)))</formula>
    </cfRule>
    <cfRule type="containsText" dxfId="1249" priority="452" operator="containsText" text="▼">
      <formula>NOT(ISERROR(SEARCH("▼",AB104)))</formula>
    </cfRule>
    <cfRule type="containsText" dxfId="1248" priority="453" operator="containsText" text="▲">
      <formula>NOT(ISERROR(SEARCH("▲",AB104)))</formula>
    </cfRule>
    <cfRule type="containsText" dxfId="1247" priority="454" operator="containsText" text="▼">
      <formula>NOT(ISERROR(SEARCH("▼",AB104)))</formula>
    </cfRule>
    <cfRule type="containsText" dxfId="1246" priority="455" operator="containsText" text="▲">
      <formula>NOT(ISERROR(SEARCH("▲",AB104)))</formula>
    </cfRule>
    <cfRule type="containsText" dxfId="1245" priority="456" operator="containsText" text="▼">
      <formula>NOT(ISERROR(SEARCH("▼",AB104)))</formula>
    </cfRule>
    <cfRule type="containsText" dxfId="1244" priority="457" operator="containsText" text="▲">
      <formula>NOT(ISERROR(SEARCH("▲",AB104)))</formula>
    </cfRule>
    <cfRule type="containsText" dxfId="1243" priority="458" operator="containsText" text="▼">
      <formula>NOT(ISERROR(SEARCH("▼",AB104)))</formula>
    </cfRule>
    <cfRule type="containsText" dxfId="1242" priority="459" operator="containsText" text="▲">
      <formula>NOT(ISERROR(SEARCH("▲",AB104)))</formula>
    </cfRule>
    <cfRule type="containsText" dxfId="1241" priority="460" operator="containsText" text="▼">
      <formula>NOT(ISERROR(SEARCH("▼",AB104)))</formula>
    </cfRule>
    <cfRule type="containsText" dxfId="1240" priority="461" operator="containsText" text="▲">
      <formula>NOT(ISERROR(SEARCH("▲",AB104)))</formula>
    </cfRule>
    <cfRule type="containsText" dxfId="1239" priority="462" operator="containsText" text="▼">
      <formula>NOT(ISERROR(SEARCH("▼",AB104)))</formula>
    </cfRule>
    <cfRule type="containsText" dxfId="1238" priority="463" operator="containsText" text="▲">
      <formula>NOT(ISERROR(SEARCH("▲",AB104)))</formula>
    </cfRule>
    <cfRule type="containsText" dxfId="1237" priority="464" operator="containsText" text="▼">
      <formula>NOT(ISERROR(SEARCH("▼",AB104)))</formula>
    </cfRule>
    <cfRule type="containsText" dxfId="1236" priority="465" operator="containsText" text="▲">
      <formula>NOT(ISERROR(SEARCH("▲",AB104)))</formula>
    </cfRule>
    <cfRule type="containsText" dxfId="1235" priority="466" operator="containsText" text="▼">
      <formula>NOT(ISERROR(SEARCH("▼",AB104)))</formula>
    </cfRule>
    <cfRule type="containsText" dxfId="1234" priority="467" operator="containsText" text="▲">
      <formula>NOT(ISERROR(SEARCH("▲",AB104)))</formula>
    </cfRule>
    <cfRule type="containsText" dxfId="1233" priority="468" operator="containsText" text="▼">
      <formula>NOT(ISERROR(SEARCH("▼",AB104)))</formula>
    </cfRule>
    <cfRule type="containsText" dxfId="1232" priority="469" operator="containsText" text="▲">
      <formula>NOT(ISERROR(SEARCH("▲",AB104)))</formula>
    </cfRule>
    <cfRule type="containsText" dxfId="1231" priority="470" operator="containsText" text="▼">
      <formula>NOT(ISERROR(SEARCH("▼",AB104)))</formula>
    </cfRule>
    <cfRule type="containsText" dxfId="1230" priority="471" operator="containsText" text="▲">
      <formula>NOT(ISERROR(SEARCH("▲",AB104)))</formula>
    </cfRule>
    <cfRule type="containsText" dxfId="1229" priority="472" operator="containsText" text="▼">
      <formula>NOT(ISERROR(SEARCH("▼",AB104)))</formula>
    </cfRule>
    <cfRule type="containsText" dxfId="1228" priority="473" operator="containsText" text="△">
      <formula>NOT(ISERROR(SEARCH("△",AB104)))</formula>
    </cfRule>
    <cfRule type="containsText" dxfId="1227" priority="474" operator="containsText" text="▽">
      <formula>NOT(ISERROR(SEARCH("▽",AB104)))</formula>
    </cfRule>
    <cfRule type="containsText" dxfId="1226" priority="475" operator="containsText" text="▲">
      <formula>NOT(ISERROR(SEARCH("▲",AB104)))</formula>
    </cfRule>
    <cfRule type="containsText" dxfId="1225" priority="476" operator="containsText" text="▼">
      <formula>NOT(ISERROR(SEARCH("▼",AB104)))</formula>
    </cfRule>
    <cfRule type="containsText" dxfId="1224" priority="477" operator="containsText" text="▲">
      <formula>NOT(ISERROR(SEARCH("▲",AB104)))</formula>
    </cfRule>
    <cfRule type="containsText" dxfId="1223" priority="478" operator="containsText" text="▼">
      <formula>NOT(ISERROR(SEARCH("▼",AB104)))</formula>
    </cfRule>
    <cfRule type="containsText" dxfId="1222" priority="479" operator="containsText" text="▲">
      <formula>NOT(ISERROR(SEARCH("▲",AB104)))</formula>
    </cfRule>
    <cfRule type="containsText" dxfId="1221" priority="480" operator="containsText" text="▼">
      <formula>NOT(ISERROR(SEARCH("▼",AB104)))</formula>
    </cfRule>
    <cfRule type="containsText" dxfId="1220" priority="481" operator="containsText" text="▲">
      <formula>NOT(ISERROR(SEARCH("▲",AB104)))</formula>
    </cfRule>
    <cfRule type="containsText" dxfId="1219" priority="482" operator="containsText" text="▼">
      <formula>NOT(ISERROR(SEARCH("▼",AB104)))</formula>
    </cfRule>
    <cfRule type="containsText" dxfId="1218" priority="483" operator="containsText" text="▲">
      <formula>NOT(ISERROR(SEARCH("▲",AB104)))</formula>
    </cfRule>
    <cfRule type="containsText" dxfId="1217" priority="484" operator="containsText" text="▼">
      <formula>NOT(ISERROR(SEARCH("▼",AB104)))</formula>
    </cfRule>
    <cfRule type="containsText" dxfId="1216" priority="485" operator="containsText" text="▲">
      <formula>NOT(ISERROR(SEARCH("▲",AB104)))</formula>
    </cfRule>
    <cfRule type="containsText" dxfId="1215" priority="486" operator="containsText" text="▼">
      <formula>NOT(ISERROR(SEARCH("▼",AB104)))</formula>
    </cfRule>
    <cfRule type="containsText" dxfId="1214" priority="487" operator="containsText" text="▲">
      <formula>NOT(ISERROR(SEARCH("▲",AB104)))</formula>
    </cfRule>
    <cfRule type="containsText" dxfId="1213" priority="488" operator="containsText" text="▼">
      <formula>NOT(ISERROR(SEARCH("▼",AB104)))</formula>
    </cfRule>
    <cfRule type="containsText" dxfId="1212" priority="489" operator="containsText" text="▲">
      <formula>NOT(ISERROR(SEARCH("▲",AB104)))</formula>
    </cfRule>
    <cfRule type="containsText" dxfId="1211" priority="490" operator="containsText" text="▼">
      <formula>NOT(ISERROR(SEARCH("▼",AB104)))</formula>
    </cfRule>
    <cfRule type="containsText" dxfId="1210" priority="491" operator="containsText" text="▲">
      <formula>NOT(ISERROR(SEARCH("▲",AB104)))</formula>
    </cfRule>
    <cfRule type="containsText" dxfId="1209" priority="492" operator="containsText" text="▼">
      <formula>NOT(ISERROR(SEARCH("▼",AB104)))</formula>
    </cfRule>
    <cfRule type="containsText" dxfId="1208" priority="493" operator="containsText" text="▲">
      <formula>NOT(ISERROR(SEARCH("▲",AB104)))</formula>
    </cfRule>
    <cfRule type="containsText" dxfId="1207" priority="494" operator="containsText" text="▼">
      <formula>NOT(ISERROR(SEARCH("▼",AB104)))</formula>
    </cfRule>
    <cfRule type="containsText" dxfId="1206" priority="495" operator="containsText" text="▲">
      <formula>NOT(ISERROR(SEARCH("▲",AB104)))</formula>
    </cfRule>
    <cfRule type="containsText" dxfId="1205" priority="496" operator="containsText" text="▼">
      <formula>NOT(ISERROR(SEARCH("▼",AB104)))</formula>
    </cfRule>
    <cfRule type="containsText" dxfId="1204" priority="497" operator="containsText" text="▲">
      <formula>NOT(ISERROR(SEARCH("▲",AB104)))</formula>
    </cfRule>
    <cfRule type="containsText" dxfId="1203" priority="498" operator="containsText" text="▼">
      <formula>NOT(ISERROR(SEARCH("▼",AB104)))</formula>
    </cfRule>
    <cfRule type="containsText" dxfId="1202" priority="499" operator="containsText" text="▲">
      <formula>NOT(ISERROR(SEARCH("▲",AB104)))</formula>
    </cfRule>
    <cfRule type="containsText" dxfId="1201" priority="500" operator="containsText" text="▼">
      <formula>NOT(ISERROR(SEARCH("▼",AB104)))</formula>
    </cfRule>
    <cfRule type="containsText" dxfId="1200" priority="501" operator="containsText" text="▲">
      <formula>NOT(ISERROR(SEARCH("▲",AB104)))</formula>
    </cfRule>
    <cfRule type="containsText" dxfId="1199" priority="502" operator="containsText" text="▼">
      <formula>NOT(ISERROR(SEARCH("▼",AB104)))</formula>
    </cfRule>
    <cfRule type="containsText" dxfId="1198" priority="503" operator="containsText" text="▲">
      <formula>NOT(ISERROR(SEARCH("▲",AB104)))</formula>
    </cfRule>
    <cfRule type="containsText" dxfId="1197" priority="504" operator="containsText" text="▼">
      <formula>NOT(ISERROR(SEARCH("▼",AB104)))</formula>
    </cfRule>
    <cfRule type="containsText" dxfId="1196" priority="505" operator="containsText" text="▲">
      <formula>NOT(ISERROR(SEARCH("▲",AB104)))</formula>
    </cfRule>
    <cfRule type="containsText" dxfId="1195" priority="506" operator="containsText" text="▼">
      <formula>NOT(ISERROR(SEARCH("▼",AB104)))</formula>
    </cfRule>
    <cfRule type="containsText" dxfId="1194" priority="507" operator="containsText" text="▲">
      <formula>NOT(ISERROR(SEARCH("▲",AB104)))</formula>
    </cfRule>
    <cfRule type="containsText" dxfId="1193" priority="508" operator="containsText" text="▼">
      <formula>NOT(ISERROR(SEARCH("▼",AB104)))</formula>
    </cfRule>
    <cfRule type="containsText" dxfId="1192" priority="509" operator="containsText" text="▲">
      <formula>NOT(ISERROR(SEARCH("▲",AB104)))</formula>
    </cfRule>
    <cfRule type="containsText" dxfId="1191" priority="510" operator="containsText" text="▼">
      <formula>NOT(ISERROR(SEARCH("▼",AB104)))</formula>
    </cfRule>
    <cfRule type="containsText" dxfId="1190" priority="511" operator="containsText" text="▲">
      <formula>NOT(ISERROR(SEARCH("▲",AB104)))</formula>
    </cfRule>
    <cfRule type="containsText" dxfId="1189" priority="512" operator="containsText" text="▼">
      <formula>NOT(ISERROR(SEARCH("▼",AB104)))</formula>
    </cfRule>
    <cfRule type="containsText" dxfId="1188" priority="513" operator="containsText" text="▲">
      <formula>NOT(ISERROR(SEARCH("▲",AB104)))</formula>
    </cfRule>
    <cfRule type="containsText" dxfId="1187" priority="514" operator="containsText" text="▼">
      <formula>NOT(ISERROR(SEARCH("▼",AB104)))</formula>
    </cfRule>
    <cfRule type="containsText" dxfId="1186" priority="515" operator="containsText" text="▲">
      <formula>NOT(ISERROR(SEARCH("▲",AB104)))</formula>
    </cfRule>
    <cfRule type="containsText" dxfId="1185" priority="516" operator="containsText" text="▼">
      <formula>NOT(ISERROR(SEARCH("▼",AB104)))</formula>
    </cfRule>
    <cfRule type="containsText" dxfId="1184" priority="517" operator="containsText" text="▲">
      <formula>NOT(ISERROR(SEARCH("▲",AB104)))</formula>
    </cfRule>
    <cfRule type="containsText" dxfId="1183" priority="518" operator="containsText" text="▼">
      <formula>NOT(ISERROR(SEARCH("▼",AB104)))</formula>
    </cfRule>
    <cfRule type="containsText" dxfId="1182" priority="519" operator="containsText" text="▲">
      <formula>NOT(ISERROR(SEARCH("▲",AB104)))</formula>
    </cfRule>
    <cfRule type="containsText" dxfId="1181" priority="520" operator="containsText" text="▼">
      <formula>NOT(ISERROR(SEARCH("▼",AB104)))</formula>
    </cfRule>
    <cfRule type="containsText" dxfId="1180" priority="521" operator="containsText" text="▲">
      <formula>NOT(ISERROR(SEARCH("▲",AB104)))</formula>
    </cfRule>
    <cfRule type="containsText" dxfId="1179" priority="522" operator="containsText" text="▼">
      <formula>NOT(ISERROR(SEARCH("▼",AB104)))</formula>
    </cfRule>
    <cfRule type="containsText" dxfId="1178" priority="523" operator="containsText" text="▲">
      <formula>NOT(ISERROR(SEARCH("▲",AB104)))</formula>
    </cfRule>
    <cfRule type="containsText" dxfId="1177" priority="524" operator="containsText" text="▼">
      <formula>NOT(ISERROR(SEARCH("▼",AB104)))</formula>
    </cfRule>
    <cfRule type="containsText" dxfId="1176" priority="525" operator="containsText" text="▲">
      <formula>NOT(ISERROR(SEARCH("▲",AB104)))</formula>
    </cfRule>
    <cfRule type="containsText" dxfId="1175" priority="526" operator="containsText" text="▼">
      <formula>NOT(ISERROR(SEARCH("▼",AB104)))</formula>
    </cfRule>
    <cfRule type="containsText" dxfId="1174" priority="527" operator="containsText" text="▲">
      <formula>NOT(ISERROR(SEARCH("▲",AB104)))</formula>
    </cfRule>
    <cfRule type="containsText" dxfId="1173" priority="528" operator="containsText" text="▼">
      <formula>NOT(ISERROR(SEARCH("▼",AB104)))</formula>
    </cfRule>
    <cfRule type="containsText" dxfId="1172" priority="529" operator="containsText" text="▲">
      <formula>NOT(ISERROR(SEARCH("▲",AB104)))</formula>
    </cfRule>
    <cfRule type="containsText" dxfId="1171" priority="530" operator="containsText" text="▼">
      <formula>NOT(ISERROR(SEARCH("▼",AB104)))</formula>
    </cfRule>
    <cfRule type="containsText" dxfId="1170" priority="531" operator="containsText" text="▲">
      <formula>NOT(ISERROR(SEARCH("▲",AB104)))</formula>
    </cfRule>
    <cfRule type="containsText" dxfId="1169" priority="532" operator="containsText" text="▼">
      <formula>NOT(ISERROR(SEARCH("▼",AB104)))</formula>
    </cfRule>
    <cfRule type="containsText" dxfId="1168" priority="535" operator="containsText" text="△">
      <formula>NOT(ISERROR(SEARCH("△",AB104)))</formula>
    </cfRule>
    <cfRule type="containsText" dxfId="1167" priority="536" operator="containsText" text="▽">
      <formula>NOT(ISERROR(SEARCH("▽",AB104)))</formula>
    </cfRule>
    <cfRule type="containsText" dxfId="1166" priority="401" operator="containsText" text="▲">
      <formula>NOT(ISERROR(SEARCH("▲",AB104)))</formula>
    </cfRule>
    <cfRule type="containsText" dxfId="1165" priority="110" operator="containsText" text="▼">
      <formula>NOT(ISERROR(SEARCH("▼",AB104)))</formula>
    </cfRule>
    <cfRule type="containsText" dxfId="1164" priority="109" operator="containsText" text="▲">
      <formula>NOT(ISERROR(SEARCH("▲",AB104)))</formula>
    </cfRule>
    <cfRule type="containsText" dxfId="1163" priority="111" operator="containsText" text="▲">
      <formula>NOT(ISERROR(SEARCH("▲",AB104)))</formula>
    </cfRule>
    <cfRule type="containsText" dxfId="1162" priority="112" operator="containsText" text="▼">
      <formula>NOT(ISERROR(SEARCH("▼",AB104)))</formula>
    </cfRule>
    <cfRule type="containsText" dxfId="1161" priority="113" operator="containsText" text="▲">
      <formula>NOT(ISERROR(SEARCH("▲",AB104)))</formula>
    </cfRule>
    <cfRule type="containsText" dxfId="1160" priority="114" operator="containsText" text="▼">
      <formula>NOT(ISERROR(SEARCH("▼",AB104)))</formula>
    </cfRule>
    <cfRule type="containsText" dxfId="1159" priority="115" operator="containsText" text="▲">
      <formula>NOT(ISERROR(SEARCH("▲",AB104)))</formula>
    </cfRule>
    <cfRule type="containsText" dxfId="1158" priority="116" operator="containsText" text="▼">
      <formula>NOT(ISERROR(SEARCH("▼",AB104)))</formula>
    </cfRule>
    <cfRule type="containsText" dxfId="1157" priority="117" operator="containsText" text="▲">
      <formula>NOT(ISERROR(SEARCH("▲",AB104)))</formula>
    </cfRule>
    <cfRule type="containsText" dxfId="1156" priority="118" operator="containsText" text="▼">
      <formula>NOT(ISERROR(SEARCH("▼",AB104)))</formula>
    </cfRule>
    <cfRule type="containsText" dxfId="1155" priority="119" operator="containsText" text="▲">
      <formula>NOT(ISERROR(SEARCH("▲",AB104)))</formula>
    </cfRule>
    <cfRule type="containsText" dxfId="1154" priority="120" operator="containsText" text="▼">
      <formula>NOT(ISERROR(SEARCH("▼",AB104)))</formula>
    </cfRule>
    <cfRule type="containsText" dxfId="1153" priority="121" operator="containsText" text="▲">
      <formula>NOT(ISERROR(SEARCH("▲",AB104)))</formula>
    </cfRule>
    <cfRule type="containsText" dxfId="1152" priority="122" operator="containsText" text="▼">
      <formula>NOT(ISERROR(SEARCH("▼",AB104)))</formula>
    </cfRule>
    <cfRule type="containsText" dxfId="1151" priority="123" operator="containsText" text="▲">
      <formula>NOT(ISERROR(SEARCH("▲",AB104)))</formula>
    </cfRule>
    <cfRule type="containsText" dxfId="1150" priority="124" operator="containsText" text="▼">
      <formula>NOT(ISERROR(SEARCH("▼",AB104)))</formula>
    </cfRule>
    <cfRule type="containsText" dxfId="1149" priority="125" operator="containsText" text="▲">
      <formula>NOT(ISERROR(SEARCH("▲",AB104)))</formula>
    </cfRule>
    <cfRule type="containsText" dxfId="1148" priority="126" operator="containsText" text="▼">
      <formula>NOT(ISERROR(SEARCH("▼",AB104)))</formula>
    </cfRule>
    <cfRule type="containsText" dxfId="1147" priority="127" operator="containsText" text="▲">
      <formula>NOT(ISERROR(SEARCH("▲",AB104)))</formula>
    </cfRule>
    <cfRule type="containsText" dxfId="1146" priority="128" operator="containsText" text="▼">
      <formula>NOT(ISERROR(SEARCH("▼",AB104)))</formula>
    </cfRule>
    <cfRule type="containsText" dxfId="1145" priority="129" operator="containsText" text="▲">
      <formula>NOT(ISERROR(SEARCH("▲",AB104)))</formula>
    </cfRule>
    <cfRule type="containsText" dxfId="1144" priority="130" operator="containsText" text="▼">
      <formula>NOT(ISERROR(SEARCH("▼",AB104)))</formula>
    </cfRule>
    <cfRule type="containsText" dxfId="1143" priority="131" operator="containsText" text="▲">
      <formula>NOT(ISERROR(SEARCH("▲",AB104)))</formula>
    </cfRule>
    <cfRule type="containsText" dxfId="1142" priority="132" operator="containsText" text="▼">
      <formula>NOT(ISERROR(SEARCH("▼",AB104)))</formula>
    </cfRule>
    <cfRule type="containsText" dxfId="1141" priority="133" operator="containsText" text="▲">
      <formula>NOT(ISERROR(SEARCH("▲",AB104)))</formula>
    </cfRule>
    <cfRule type="containsText" dxfId="1140" priority="134" operator="containsText" text="▼">
      <formula>NOT(ISERROR(SEARCH("▼",AB104)))</formula>
    </cfRule>
    <cfRule type="containsText" dxfId="1139" priority="135" operator="containsText" text="▲">
      <formula>NOT(ISERROR(SEARCH("▲",AB104)))</formula>
    </cfRule>
    <cfRule type="containsText" dxfId="1138" priority="136" operator="containsText" text="▼">
      <formula>NOT(ISERROR(SEARCH("▼",AB104)))</formula>
    </cfRule>
    <cfRule type="containsText" dxfId="1137" priority="137" operator="containsText" text="▲">
      <formula>NOT(ISERROR(SEARCH("▲",AB104)))</formula>
    </cfRule>
    <cfRule type="containsText" dxfId="1136" priority="138" operator="containsText" text="▼">
      <formula>NOT(ISERROR(SEARCH("▼",AB104)))</formula>
    </cfRule>
    <cfRule type="containsText" dxfId="1135" priority="139" operator="containsText" text="▲">
      <formula>NOT(ISERROR(SEARCH("▲",AB104)))</formula>
    </cfRule>
    <cfRule type="containsText" dxfId="1134" priority="140" operator="containsText" text="▼">
      <formula>NOT(ISERROR(SEARCH("▼",AB104)))</formula>
    </cfRule>
    <cfRule type="containsText" dxfId="1133" priority="141" operator="containsText" text="▲">
      <formula>NOT(ISERROR(SEARCH("▲",AB104)))</formula>
    </cfRule>
    <cfRule type="containsText" dxfId="1132" priority="142" operator="containsText" text="▼">
      <formula>NOT(ISERROR(SEARCH("▼",AB104)))</formula>
    </cfRule>
    <cfRule type="containsText" dxfId="1131" priority="143" operator="containsText" text="▲">
      <formula>NOT(ISERROR(SEARCH("▲",AB104)))</formula>
    </cfRule>
    <cfRule type="containsText" dxfId="1130" priority="144" operator="containsText" text="▼">
      <formula>NOT(ISERROR(SEARCH("▼",AB104)))</formula>
    </cfRule>
    <cfRule type="containsText" dxfId="1129" priority="145" operator="containsText" text="▲">
      <formula>NOT(ISERROR(SEARCH("▲",AB104)))</formula>
    </cfRule>
    <cfRule type="containsText" dxfId="1128" priority="146" operator="containsText" text="▼">
      <formula>NOT(ISERROR(SEARCH("▼",AB104)))</formula>
    </cfRule>
    <cfRule type="containsText" dxfId="1127" priority="147" operator="containsText" text="▲">
      <formula>NOT(ISERROR(SEARCH("▲",AB104)))</formula>
    </cfRule>
    <cfRule type="containsText" dxfId="1126" priority="148" operator="containsText" text="▼">
      <formula>NOT(ISERROR(SEARCH("▼",AB104)))</formula>
    </cfRule>
    <cfRule type="containsText" dxfId="1125" priority="149" operator="containsText" text="▲">
      <formula>NOT(ISERROR(SEARCH("▲",AB104)))</formula>
    </cfRule>
    <cfRule type="containsText" dxfId="1124" priority="150" operator="containsText" text="▼">
      <formula>NOT(ISERROR(SEARCH("▼",AB104)))</formula>
    </cfRule>
    <cfRule type="containsText" dxfId="1123" priority="151" operator="containsText" text="▲">
      <formula>NOT(ISERROR(SEARCH("▲",AB104)))</formula>
    </cfRule>
    <cfRule type="containsText" dxfId="1122" priority="152" operator="containsText" text="▼">
      <formula>NOT(ISERROR(SEARCH("▼",AB104)))</formula>
    </cfRule>
    <cfRule type="containsText" dxfId="1121" priority="153" operator="containsText" text="▲">
      <formula>NOT(ISERROR(SEARCH("▲",AB104)))</formula>
    </cfRule>
    <cfRule type="containsText" dxfId="1120" priority="154" operator="containsText" text="▼">
      <formula>NOT(ISERROR(SEARCH("▼",AB104)))</formula>
    </cfRule>
    <cfRule type="containsText" dxfId="1119" priority="155" operator="containsText" text="▲">
      <formula>NOT(ISERROR(SEARCH("▲",AB104)))</formula>
    </cfRule>
    <cfRule type="containsText" dxfId="1118" priority="156" operator="containsText" text="▼">
      <formula>NOT(ISERROR(SEARCH("▼",AB104)))</formula>
    </cfRule>
    <cfRule type="containsText" dxfId="1117" priority="157" operator="containsText" text="▲">
      <formula>NOT(ISERROR(SEARCH("▲",AB104)))</formula>
    </cfRule>
    <cfRule type="containsText" dxfId="1116" priority="158" operator="containsText" text="▼">
      <formula>NOT(ISERROR(SEARCH("▼",AB104)))</formula>
    </cfRule>
    <cfRule type="containsText" dxfId="1115" priority="159" operator="containsText" text="△">
      <formula>NOT(ISERROR(SEARCH("△",AB104)))</formula>
    </cfRule>
    <cfRule type="containsText" dxfId="1114" priority="160" operator="containsText" text="▽">
      <formula>NOT(ISERROR(SEARCH("▽",AB104)))</formula>
    </cfRule>
    <cfRule type="containsText" dxfId="1113" priority="161" operator="containsText" text="▲">
      <formula>NOT(ISERROR(SEARCH("▲",AB104)))</formula>
    </cfRule>
    <cfRule type="containsText" dxfId="1112" priority="162" operator="containsText" text="▼">
      <formula>NOT(ISERROR(SEARCH("▼",AB104)))</formula>
    </cfRule>
    <cfRule type="containsText" dxfId="1111" priority="163" operator="containsText" text="▲">
      <formula>NOT(ISERROR(SEARCH("▲",AB104)))</formula>
    </cfRule>
    <cfRule type="containsText" dxfId="1110" priority="164" operator="containsText" text="▼">
      <formula>NOT(ISERROR(SEARCH("▼",AB104)))</formula>
    </cfRule>
    <cfRule type="containsText" dxfId="1109" priority="165" operator="containsText" text="▲">
      <formula>NOT(ISERROR(SEARCH("▲",AB104)))</formula>
    </cfRule>
    <cfRule type="containsText" dxfId="1108" priority="166" operator="containsText" text="▼">
      <formula>NOT(ISERROR(SEARCH("▼",AB104)))</formula>
    </cfRule>
    <cfRule type="containsText" dxfId="1107" priority="167" operator="containsText" text="▲">
      <formula>NOT(ISERROR(SEARCH("▲",AB104)))</formula>
    </cfRule>
    <cfRule type="containsText" dxfId="1106" priority="168" operator="containsText" text="▼">
      <formula>NOT(ISERROR(SEARCH("▼",AB104)))</formula>
    </cfRule>
    <cfRule type="containsText" dxfId="1105" priority="169" operator="containsText" text="▲">
      <formula>NOT(ISERROR(SEARCH("▲",AB104)))</formula>
    </cfRule>
    <cfRule type="containsText" dxfId="1104" priority="170" operator="containsText" text="▼">
      <formula>NOT(ISERROR(SEARCH("▼",AB104)))</formula>
    </cfRule>
    <cfRule type="containsText" dxfId="1103" priority="171" operator="containsText" text="▲">
      <formula>NOT(ISERROR(SEARCH("▲",AB104)))</formula>
    </cfRule>
    <cfRule type="containsText" dxfId="1102" priority="172" operator="containsText" text="▼">
      <formula>NOT(ISERROR(SEARCH("▼",AB104)))</formula>
    </cfRule>
    <cfRule type="containsText" dxfId="1101" priority="173" operator="containsText" text="▲">
      <formula>NOT(ISERROR(SEARCH("▲",AB104)))</formula>
    </cfRule>
    <cfRule type="containsText" dxfId="1100" priority="174" operator="containsText" text="▼">
      <formula>NOT(ISERROR(SEARCH("▼",AB104)))</formula>
    </cfRule>
    <cfRule type="containsText" dxfId="1099" priority="175" operator="containsText" text="▲">
      <formula>NOT(ISERROR(SEARCH("▲",AB104)))</formula>
    </cfRule>
    <cfRule type="containsText" dxfId="1098" priority="176" operator="containsText" text="▼">
      <formula>NOT(ISERROR(SEARCH("▼",AB104)))</formula>
    </cfRule>
    <cfRule type="containsText" dxfId="1097" priority="177" operator="containsText" text="▲">
      <formula>NOT(ISERROR(SEARCH("▲",AB104)))</formula>
    </cfRule>
    <cfRule type="containsText" dxfId="1096" priority="178" operator="containsText" text="▼">
      <formula>NOT(ISERROR(SEARCH("▼",AB104)))</formula>
    </cfRule>
    <cfRule type="containsText" dxfId="1095" priority="179" operator="containsText" text="▲">
      <formula>NOT(ISERROR(SEARCH("▲",AB104)))</formula>
    </cfRule>
    <cfRule type="containsText" dxfId="1094" priority="180" operator="containsText" text="▼">
      <formula>NOT(ISERROR(SEARCH("▼",AB104)))</formula>
    </cfRule>
    <cfRule type="containsText" dxfId="1093" priority="181" operator="containsText" text="▲">
      <formula>NOT(ISERROR(SEARCH("▲",AB104)))</formula>
    </cfRule>
    <cfRule type="containsText" dxfId="1092" priority="182" operator="containsText" text="▼">
      <formula>NOT(ISERROR(SEARCH("▼",AB104)))</formula>
    </cfRule>
    <cfRule type="containsText" dxfId="1091" priority="183" operator="containsText" text="▲">
      <formula>NOT(ISERROR(SEARCH("▲",AB104)))</formula>
    </cfRule>
    <cfRule type="containsText" dxfId="1090" priority="184" operator="containsText" text="▼">
      <formula>NOT(ISERROR(SEARCH("▼",AB104)))</formula>
    </cfRule>
    <cfRule type="containsText" dxfId="1089" priority="185" operator="containsText" text="▲">
      <formula>NOT(ISERROR(SEARCH("▲",AB104)))</formula>
    </cfRule>
    <cfRule type="containsText" dxfId="1088" priority="186" operator="containsText" text="▼">
      <formula>NOT(ISERROR(SEARCH("▼",AB104)))</formula>
    </cfRule>
    <cfRule type="containsText" dxfId="1087" priority="187" operator="containsText" text="▲">
      <formula>NOT(ISERROR(SEARCH("▲",AB104)))</formula>
    </cfRule>
    <cfRule type="containsText" dxfId="1086" priority="188" operator="containsText" text="▼">
      <formula>NOT(ISERROR(SEARCH("▼",AB104)))</formula>
    </cfRule>
    <cfRule type="containsText" dxfId="1085" priority="189" operator="containsText" text="▲">
      <formula>NOT(ISERROR(SEARCH("▲",AB104)))</formula>
    </cfRule>
    <cfRule type="containsText" dxfId="1084" priority="190" operator="containsText" text="▼">
      <formula>NOT(ISERROR(SEARCH("▼",AB104)))</formula>
    </cfRule>
    <cfRule type="containsText" dxfId="1083" priority="191" operator="containsText" text="▲">
      <formula>NOT(ISERROR(SEARCH("▲",AB104)))</formula>
    </cfRule>
    <cfRule type="containsText" dxfId="1082" priority="192" operator="containsText" text="▼">
      <formula>NOT(ISERROR(SEARCH("▼",AB104)))</formula>
    </cfRule>
    <cfRule type="containsText" dxfId="1081" priority="193" operator="containsText" text="▲">
      <formula>NOT(ISERROR(SEARCH("▲",AB104)))</formula>
    </cfRule>
    <cfRule type="containsText" dxfId="1080" priority="194" operator="containsText" text="▼">
      <formula>NOT(ISERROR(SEARCH("▼",AB104)))</formula>
    </cfRule>
    <cfRule type="containsText" dxfId="1079" priority="195" operator="containsText" text="▲">
      <formula>NOT(ISERROR(SEARCH("▲",AB104)))</formula>
    </cfRule>
    <cfRule type="containsText" dxfId="1078" priority="196" operator="containsText" text="▼">
      <formula>NOT(ISERROR(SEARCH("▼",AB104)))</formula>
    </cfRule>
    <cfRule type="containsText" dxfId="1077" priority="197" operator="containsText" text="▲">
      <formula>NOT(ISERROR(SEARCH("▲",AB104)))</formula>
    </cfRule>
    <cfRule type="containsText" dxfId="1076" priority="198" operator="containsText" text="▼">
      <formula>NOT(ISERROR(SEARCH("▼",AB104)))</formula>
    </cfRule>
    <cfRule type="containsText" dxfId="1075" priority="199" operator="containsText" text="▲">
      <formula>NOT(ISERROR(SEARCH("▲",AB104)))</formula>
    </cfRule>
    <cfRule type="containsText" dxfId="1074" priority="200" operator="containsText" text="▼">
      <formula>NOT(ISERROR(SEARCH("▼",AB104)))</formula>
    </cfRule>
    <cfRule type="containsText" dxfId="1073" priority="201" operator="containsText" text="▲">
      <formula>NOT(ISERROR(SEARCH("▲",AB104)))</formula>
    </cfRule>
    <cfRule type="containsText" dxfId="1072" priority="202" operator="containsText" text="▼">
      <formula>NOT(ISERROR(SEARCH("▼",AB104)))</formula>
    </cfRule>
    <cfRule type="containsText" dxfId="1071" priority="203" operator="containsText" text="▲">
      <formula>NOT(ISERROR(SEARCH("▲",AB104)))</formula>
    </cfRule>
    <cfRule type="containsText" dxfId="1070" priority="204" operator="containsText" text="▼">
      <formula>NOT(ISERROR(SEARCH("▼",AB104)))</formula>
    </cfRule>
    <cfRule type="containsText" dxfId="1069" priority="205" operator="containsText" text="▲">
      <formula>NOT(ISERROR(SEARCH("▲",AB104)))</formula>
    </cfRule>
    <cfRule type="containsText" dxfId="1068" priority="206" operator="containsText" text="▼">
      <formula>NOT(ISERROR(SEARCH("▼",AB104)))</formula>
    </cfRule>
    <cfRule type="containsText" dxfId="1067" priority="207" operator="containsText" text="△">
      <formula>NOT(ISERROR(SEARCH("△",AB104)))</formula>
    </cfRule>
    <cfRule type="containsText" dxfId="1066" priority="208" operator="containsText" text="▽">
      <formula>NOT(ISERROR(SEARCH("▽",AB104)))</formula>
    </cfRule>
  </conditionalFormatting>
  <conditionalFormatting sqref="AB105">
    <cfRule type="containsText" dxfId="1065" priority="4752" operator="containsText" text="▼">
      <formula>NOT(ISERROR(SEARCH("▼",AB105)))</formula>
    </cfRule>
    <cfRule type="containsText" dxfId="1064" priority="4753" operator="containsText" text="▲">
      <formula>NOT(ISERROR(SEARCH("▲",AB105)))</formula>
    </cfRule>
    <cfRule type="containsText" dxfId="1063" priority="4754" operator="containsText" text="▼">
      <formula>NOT(ISERROR(SEARCH("▼",AB105)))</formula>
    </cfRule>
    <cfRule type="containsText" dxfId="1062" priority="4755" operator="containsText" text="▲">
      <formula>NOT(ISERROR(SEARCH("▲",AB105)))</formula>
    </cfRule>
    <cfRule type="containsText" dxfId="1061" priority="4756" operator="containsText" text="▼">
      <formula>NOT(ISERROR(SEARCH("▼",AB105)))</formula>
    </cfRule>
    <cfRule type="containsText" dxfId="1060" priority="4757" operator="containsText" text="▲">
      <formula>NOT(ISERROR(SEARCH("▲",AB105)))</formula>
    </cfRule>
    <cfRule type="containsText" dxfId="1059" priority="4758" operator="containsText" text="▼">
      <formula>NOT(ISERROR(SEARCH("▼",AB105)))</formula>
    </cfRule>
    <cfRule type="containsText" dxfId="1058" priority="4759" operator="containsText" text="▲">
      <formula>NOT(ISERROR(SEARCH("▲",AB105)))</formula>
    </cfRule>
    <cfRule type="containsText" dxfId="1057" priority="4760" operator="containsText" text="▼">
      <formula>NOT(ISERROR(SEARCH("▼",AB105)))</formula>
    </cfRule>
    <cfRule type="containsText" dxfId="1056" priority="4761" operator="containsText" text="▲">
      <formula>NOT(ISERROR(SEARCH("▲",AB105)))</formula>
    </cfRule>
    <cfRule type="containsText" dxfId="1055" priority="4762" operator="containsText" text="▼">
      <formula>NOT(ISERROR(SEARCH("▼",AB105)))</formula>
    </cfRule>
    <cfRule type="containsText" dxfId="1054" priority="4763" operator="containsText" text="▲">
      <formula>NOT(ISERROR(SEARCH("▲",AB105)))</formula>
    </cfRule>
    <cfRule type="containsText" dxfId="1053" priority="4764" operator="containsText" text="▼">
      <formula>NOT(ISERROR(SEARCH("▼",AB105)))</formula>
    </cfRule>
    <cfRule type="containsText" dxfId="1052" priority="4765" operator="containsText" text="▲">
      <formula>NOT(ISERROR(SEARCH("▲",AB105)))</formula>
    </cfRule>
    <cfRule type="containsText" dxfId="1051" priority="4766" operator="containsText" text="▼">
      <formula>NOT(ISERROR(SEARCH("▼",AB105)))</formula>
    </cfRule>
    <cfRule type="containsText" dxfId="1050" priority="4767" operator="containsText" text="▲">
      <formula>NOT(ISERROR(SEARCH("▲",AB105)))</formula>
    </cfRule>
    <cfRule type="containsText" dxfId="1049" priority="4768" operator="containsText" text="▼">
      <formula>NOT(ISERROR(SEARCH("▼",AB105)))</formula>
    </cfRule>
    <cfRule type="containsText" dxfId="1048" priority="4769" operator="containsText" text="▲">
      <formula>NOT(ISERROR(SEARCH("▲",AB105)))</formula>
    </cfRule>
    <cfRule type="containsText" dxfId="1047" priority="4770" operator="containsText" text="▼">
      <formula>NOT(ISERROR(SEARCH("▼",AB105)))</formula>
    </cfRule>
    <cfRule type="containsText" dxfId="1046" priority="4771" operator="containsText" text="▲">
      <formula>NOT(ISERROR(SEARCH("▲",AB105)))</formula>
    </cfRule>
    <cfRule type="containsText" dxfId="1045" priority="4772" operator="containsText" text="▼">
      <formula>NOT(ISERROR(SEARCH("▼",AB105)))</formula>
    </cfRule>
    <cfRule type="containsText" dxfId="1044" priority="4773" operator="containsText" text="▲">
      <formula>NOT(ISERROR(SEARCH("▲",AB105)))</formula>
    </cfRule>
    <cfRule type="containsText" dxfId="1043" priority="4774" operator="containsText" text="▼">
      <formula>NOT(ISERROR(SEARCH("▼",AB105)))</formula>
    </cfRule>
    <cfRule type="containsText" dxfId="1042" priority="4775" operator="containsText" text="▲">
      <formula>NOT(ISERROR(SEARCH("▲",AB105)))</formula>
    </cfRule>
    <cfRule type="containsText" dxfId="1041" priority="4776" operator="containsText" text="▼">
      <formula>NOT(ISERROR(SEARCH("▼",AB105)))</formula>
    </cfRule>
    <cfRule type="containsText" dxfId="1040" priority="4777" operator="containsText" text="▲">
      <formula>NOT(ISERROR(SEARCH("▲",AB105)))</formula>
    </cfRule>
    <cfRule type="containsText" dxfId="1039" priority="4778" operator="containsText" text="▼">
      <formula>NOT(ISERROR(SEARCH("▼",AB105)))</formula>
    </cfRule>
    <cfRule type="containsText" dxfId="1038" priority="4779" operator="containsText" text="▲">
      <formula>NOT(ISERROR(SEARCH("▲",AB105)))</formula>
    </cfRule>
    <cfRule type="containsText" dxfId="1037" priority="4780" operator="containsText" text="▼">
      <formula>NOT(ISERROR(SEARCH("▼",AB105)))</formula>
    </cfRule>
    <cfRule type="containsText" dxfId="1036" priority="4781" operator="containsText" text="▲">
      <formula>NOT(ISERROR(SEARCH("▲",AB105)))</formula>
    </cfRule>
    <cfRule type="containsText" dxfId="1035" priority="4782" operator="containsText" text="▼">
      <formula>NOT(ISERROR(SEARCH("▼",AB105)))</formula>
    </cfRule>
    <cfRule type="containsText" dxfId="1034" priority="4783" operator="containsText" text="▲">
      <formula>NOT(ISERROR(SEARCH("▲",AB105)))</formula>
    </cfRule>
    <cfRule type="containsText" dxfId="1033" priority="4784" operator="containsText" text="▼">
      <formula>NOT(ISERROR(SEARCH("▼",AB105)))</formula>
    </cfRule>
    <cfRule type="containsText" dxfId="1032" priority="4785" operator="containsText" text="▲">
      <formula>NOT(ISERROR(SEARCH("▲",AB105)))</formula>
    </cfRule>
    <cfRule type="containsText" dxfId="1031" priority="4786" operator="containsText" text="▼">
      <formula>NOT(ISERROR(SEARCH("▼",AB105)))</formula>
    </cfRule>
    <cfRule type="containsText" dxfId="1030" priority="4787" operator="containsText" text="▲">
      <formula>NOT(ISERROR(SEARCH("▲",AB105)))</formula>
    </cfRule>
    <cfRule type="containsText" dxfId="1029" priority="4788" operator="containsText" text="▼">
      <formula>NOT(ISERROR(SEARCH("▼",AB105)))</formula>
    </cfRule>
    <cfRule type="containsText" dxfId="1028" priority="4789" operator="containsText" text="▲">
      <formula>NOT(ISERROR(SEARCH("▲",AB105)))</formula>
    </cfRule>
    <cfRule type="containsText" dxfId="1027" priority="4790" operator="containsText" text="▼">
      <formula>NOT(ISERROR(SEARCH("▼",AB105)))</formula>
    </cfRule>
    <cfRule type="containsText" dxfId="1026" priority="4791" operator="containsText" text="▲">
      <formula>NOT(ISERROR(SEARCH("▲",AB105)))</formula>
    </cfRule>
    <cfRule type="containsText" dxfId="1025" priority="4792" operator="containsText" text="▼">
      <formula>NOT(ISERROR(SEARCH("▼",AB105)))</formula>
    </cfRule>
    <cfRule type="containsText" dxfId="1024" priority="4793" operator="containsText" text="△">
      <formula>NOT(ISERROR(SEARCH("△",AB105)))</formula>
    </cfRule>
    <cfRule type="containsText" dxfId="1023" priority="4794" operator="containsText" text="▽">
      <formula>NOT(ISERROR(SEARCH("▽",AB105)))</formula>
    </cfRule>
    <cfRule type="containsText" dxfId="1022" priority="4795" operator="containsText" text="▲">
      <formula>NOT(ISERROR(SEARCH("▲",AB105)))</formula>
    </cfRule>
    <cfRule type="containsText" dxfId="1021" priority="4796" operator="containsText" text="▼">
      <formula>NOT(ISERROR(SEARCH("▼",AB105)))</formula>
    </cfRule>
    <cfRule type="containsText" dxfId="1020" priority="4797" operator="containsText" text="▲">
      <formula>NOT(ISERROR(SEARCH("▲",AB105)))</formula>
    </cfRule>
    <cfRule type="containsText" dxfId="1019" priority="4798" operator="containsText" text="▼">
      <formula>NOT(ISERROR(SEARCH("▼",AB105)))</formula>
    </cfRule>
    <cfRule type="containsText" dxfId="1018" priority="4799" operator="containsText" text="▲">
      <formula>NOT(ISERROR(SEARCH("▲",AB105)))</formula>
    </cfRule>
    <cfRule type="containsText" dxfId="1017" priority="4800" operator="containsText" text="▼">
      <formula>NOT(ISERROR(SEARCH("▼",AB105)))</formula>
    </cfRule>
    <cfRule type="containsText" dxfId="1016" priority="4801" operator="containsText" text="▲">
      <formula>NOT(ISERROR(SEARCH("▲",AB105)))</formula>
    </cfRule>
    <cfRule type="containsText" dxfId="1015" priority="4802" operator="containsText" text="▼">
      <formula>NOT(ISERROR(SEARCH("▼",AB105)))</formula>
    </cfRule>
    <cfRule type="containsText" dxfId="1014" priority="4803" operator="containsText" text="▲">
      <formula>NOT(ISERROR(SEARCH("▲",AB105)))</formula>
    </cfRule>
    <cfRule type="containsText" dxfId="1013" priority="4804" operator="containsText" text="▼">
      <formula>NOT(ISERROR(SEARCH("▼",AB105)))</formula>
    </cfRule>
    <cfRule type="containsText" dxfId="1012" priority="4805" operator="containsText" text="▲">
      <formula>NOT(ISERROR(SEARCH("▲",AB105)))</formula>
    </cfRule>
    <cfRule type="containsText" dxfId="1011" priority="4806" operator="containsText" text="▼">
      <formula>NOT(ISERROR(SEARCH("▼",AB105)))</formula>
    </cfRule>
    <cfRule type="containsText" dxfId="1010" priority="4807" operator="containsText" text="▲">
      <formula>NOT(ISERROR(SEARCH("▲",AB105)))</formula>
    </cfRule>
    <cfRule type="containsText" dxfId="1009" priority="4808" operator="containsText" text="▼">
      <formula>NOT(ISERROR(SEARCH("▼",AB105)))</formula>
    </cfRule>
    <cfRule type="containsText" dxfId="1008" priority="4809" operator="containsText" text="▲">
      <formula>NOT(ISERROR(SEARCH("▲",AB105)))</formula>
    </cfRule>
    <cfRule type="containsText" dxfId="1007" priority="4810" operator="containsText" text="▼">
      <formula>NOT(ISERROR(SEARCH("▼",AB105)))</formula>
    </cfRule>
    <cfRule type="containsText" dxfId="1006" priority="4811" operator="containsText" text="▲">
      <formula>NOT(ISERROR(SEARCH("▲",AB105)))</formula>
    </cfRule>
    <cfRule type="containsText" dxfId="1005" priority="4812" operator="containsText" text="▼">
      <formula>NOT(ISERROR(SEARCH("▼",AB105)))</formula>
    </cfRule>
    <cfRule type="containsText" dxfId="1004" priority="4813" operator="containsText" text="▲">
      <formula>NOT(ISERROR(SEARCH("▲",AB105)))</formula>
    </cfRule>
    <cfRule type="containsText" dxfId="1003" priority="4814" operator="containsText" text="▼">
      <formula>NOT(ISERROR(SEARCH("▼",AB105)))</formula>
    </cfRule>
    <cfRule type="containsText" dxfId="1002" priority="4815" operator="containsText" text="▲">
      <formula>NOT(ISERROR(SEARCH("▲",AB105)))</formula>
    </cfRule>
    <cfRule type="containsText" dxfId="1001" priority="4816" operator="containsText" text="▼">
      <formula>NOT(ISERROR(SEARCH("▼",AB105)))</formula>
    </cfRule>
    <cfRule type="containsText" dxfId="1000" priority="4817" operator="containsText" text="▲">
      <formula>NOT(ISERROR(SEARCH("▲",AB105)))</formula>
    </cfRule>
    <cfRule type="containsText" dxfId="999" priority="4818" operator="containsText" text="▼">
      <formula>NOT(ISERROR(SEARCH("▼",AB105)))</formula>
    </cfRule>
    <cfRule type="containsText" dxfId="998" priority="4819" operator="containsText" text="▲">
      <formula>NOT(ISERROR(SEARCH("▲",AB105)))</formula>
    </cfRule>
    <cfRule type="containsText" dxfId="997" priority="4820" operator="containsText" text="▼">
      <formula>NOT(ISERROR(SEARCH("▼",AB105)))</formula>
    </cfRule>
    <cfRule type="containsText" dxfId="996" priority="4821" operator="containsText" text="▲">
      <formula>NOT(ISERROR(SEARCH("▲",AB105)))</formula>
    </cfRule>
    <cfRule type="containsText" dxfId="995" priority="4822" operator="containsText" text="▼">
      <formula>NOT(ISERROR(SEARCH("▼",AB105)))</formula>
    </cfRule>
    <cfRule type="containsText" dxfId="994" priority="4823" operator="containsText" text="▲">
      <formula>NOT(ISERROR(SEARCH("▲",AB105)))</formula>
    </cfRule>
    <cfRule type="containsText" dxfId="993" priority="4824" operator="containsText" text="▼">
      <formula>NOT(ISERROR(SEARCH("▼",AB105)))</formula>
    </cfRule>
    <cfRule type="containsText" dxfId="992" priority="4825" operator="containsText" text="▲">
      <formula>NOT(ISERROR(SEARCH("▲",AB105)))</formula>
    </cfRule>
    <cfRule type="containsText" dxfId="991" priority="4826" operator="containsText" text="▼">
      <formula>NOT(ISERROR(SEARCH("▼",AB105)))</formula>
    </cfRule>
    <cfRule type="containsText" dxfId="990" priority="4827" operator="containsText" text="▲">
      <formula>NOT(ISERROR(SEARCH("▲",AB105)))</formula>
    </cfRule>
    <cfRule type="containsText" dxfId="989" priority="4828" operator="containsText" text="▼">
      <formula>NOT(ISERROR(SEARCH("▼",AB105)))</formula>
    </cfRule>
    <cfRule type="containsText" dxfId="988" priority="4829" operator="containsText" text="▲">
      <formula>NOT(ISERROR(SEARCH("▲",AB105)))</formula>
    </cfRule>
    <cfRule type="containsText" dxfId="987" priority="4830" operator="containsText" text="▼">
      <formula>NOT(ISERROR(SEARCH("▼",AB105)))</formula>
    </cfRule>
    <cfRule type="containsText" dxfId="986" priority="4723" operator="containsText" text="▲">
      <formula>NOT(ISERROR(SEARCH("▲",AB105)))</formula>
    </cfRule>
    <cfRule type="containsText" dxfId="985" priority="4851" operator="containsText" text="▲">
      <formula>NOT(ISERROR(SEARCH("▲",AB105)))</formula>
    </cfRule>
    <cfRule type="containsText" dxfId="984" priority="4852" operator="containsText" text="▼">
      <formula>NOT(ISERROR(SEARCH("▼",AB105)))</formula>
    </cfRule>
    <cfRule type="containsText" dxfId="983" priority="4853" operator="containsText" text="▲">
      <formula>NOT(ISERROR(SEARCH("▲",AB105)))</formula>
    </cfRule>
    <cfRule type="containsText" dxfId="982" priority="4854" operator="containsText" text="▼">
      <formula>NOT(ISERROR(SEARCH("▼",AB105)))</formula>
    </cfRule>
    <cfRule type="containsText" dxfId="981" priority="4833" operator="containsText" text="▲">
      <formula>NOT(ISERROR(SEARCH("▲",AB105)))</formula>
    </cfRule>
    <cfRule type="containsText" dxfId="980" priority="4834" operator="containsText" text="▼">
      <formula>NOT(ISERROR(SEARCH("▼",AB105)))</formula>
    </cfRule>
    <cfRule type="containsText" dxfId="979" priority="4835" operator="containsText" text="▲">
      <formula>NOT(ISERROR(SEARCH("▲",AB105)))</formula>
    </cfRule>
    <cfRule type="containsText" dxfId="978" priority="4836" operator="containsText" text="▼">
      <formula>NOT(ISERROR(SEARCH("▼",AB105)))</formula>
    </cfRule>
    <cfRule type="containsText" dxfId="977" priority="4837" operator="containsText" text="▲">
      <formula>NOT(ISERROR(SEARCH("▲",AB105)))</formula>
    </cfRule>
    <cfRule type="containsText" dxfId="976" priority="4832" operator="containsText" text="▼">
      <formula>NOT(ISERROR(SEARCH("▼",AB105)))</formula>
    </cfRule>
    <cfRule type="containsText" dxfId="975" priority="4838" operator="containsText" text="▼">
      <formula>NOT(ISERROR(SEARCH("▼",AB105)))</formula>
    </cfRule>
    <cfRule type="containsText" dxfId="974" priority="4839" operator="containsText" text="▲">
      <formula>NOT(ISERROR(SEARCH("▲",AB105)))</formula>
    </cfRule>
    <cfRule type="containsText" dxfId="973" priority="4840" operator="containsText" text="▼">
      <formula>NOT(ISERROR(SEARCH("▼",AB105)))</formula>
    </cfRule>
    <cfRule type="containsText" dxfId="972" priority="4841" operator="containsText" text="▲">
      <formula>NOT(ISERROR(SEARCH("▲",AB105)))</formula>
    </cfRule>
    <cfRule type="containsText" dxfId="971" priority="4842" operator="containsText" text="▼">
      <formula>NOT(ISERROR(SEARCH("▼",AB105)))</formula>
    </cfRule>
    <cfRule type="containsText" dxfId="970" priority="4855" operator="containsText" text="△">
      <formula>NOT(ISERROR(SEARCH("△",AB105)))</formula>
    </cfRule>
    <cfRule type="containsText" dxfId="969" priority="4843" operator="containsText" text="▲">
      <formula>NOT(ISERROR(SEARCH("▲",AB105)))</formula>
    </cfRule>
    <cfRule type="containsText" dxfId="968" priority="4831" operator="containsText" text="▲">
      <formula>NOT(ISERROR(SEARCH("▲",AB105)))</formula>
    </cfRule>
    <cfRule type="containsText" dxfId="967" priority="4844" operator="containsText" text="▼">
      <formula>NOT(ISERROR(SEARCH("▼",AB105)))</formula>
    </cfRule>
    <cfRule type="containsText" dxfId="966" priority="4845" operator="containsText" text="▲">
      <formula>NOT(ISERROR(SEARCH("▲",AB105)))</formula>
    </cfRule>
    <cfRule type="containsText" dxfId="965" priority="4846" operator="containsText" text="▼">
      <formula>NOT(ISERROR(SEARCH("▼",AB105)))</formula>
    </cfRule>
    <cfRule type="containsText" dxfId="964" priority="4847" operator="containsText" text="▲">
      <formula>NOT(ISERROR(SEARCH("▲",AB105)))</formula>
    </cfRule>
    <cfRule type="containsText" dxfId="963" priority="4848" operator="containsText" text="▼">
      <formula>NOT(ISERROR(SEARCH("▼",AB105)))</formula>
    </cfRule>
    <cfRule type="containsText" dxfId="962" priority="4849" operator="containsText" text="▲">
      <formula>NOT(ISERROR(SEARCH("▲",AB105)))</formula>
    </cfRule>
    <cfRule type="containsText" dxfId="961" priority="4850" operator="containsText" text="▼">
      <formula>NOT(ISERROR(SEARCH("▼",AB105)))</formula>
    </cfRule>
    <cfRule type="containsText" dxfId="960" priority="4856" operator="containsText" text="▽">
      <formula>NOT(ISERROR(SEARCH("▽",AB105)))</formula>
    </cfRule>
    <cfRule type="containsText" dxfId="959" priority="4647" operator="containsText" text="▲">
      <formula>NOT(ISERROR(SEARCH("▲",AB105)))</formula>
    </cfRule>
    <cfRule type="containsText" dxfId="958" priority="4648" operator="containsText" text="▼">
      <formula>NOT(ISERROR(SEARCH("▼",AB105)))</formula>
    </cfRule>
    <cfRule type="containsText" dxfId="957" priority="4649" operator="containsText" text="▲">
      <formula>NOT(ISERROR(SEARCH("▲",AB105)))</formula>
    </cfRule>
    <cfRule type="containsText" dxfId="956" priority="4650" operator="containsText" text="▼">
      <formula>NOT(ISERROR(SEARCH("▼",AB105)))</formula>
    </cfRule>
    <cfRule type="containsText" dxfId="955" priority="4651" operator="containsText" text="▲">
      <formula>NOT(ISERROR(SEARCH("▲",AB105)))</formula>
    </cfRule>
    <cfRule type="containsText" dxfId="954" priority="4652" operator="containsText" text="▼">
      <formula>NOT(ISERROR(SEARCH("▼",AB105)))</formula>
    </cfRule>
    <cfRule type="containsText" dxfId="953" priority="4653" operator="containsText" text="▲">
      <formula>NOT(ISERROR(SEARCH("▲",AB105)))</formula>
    </cfRule>
    <cfRule type="containsText" dxfId="952" priority="4654" operator="containsText" text="▼">
      <formula>NOT(ISERROR(SEARCH("▼",AB105)))</formula>
    </cfRule>
    <cfRule type="containsText" dxfId="951" priority="4655" operator="containsText" text="▲">
      <formula>NOT(ISERROR(SEARCH("▲",AB105)))</formula>
    </cfRule>
    <cfRule type="containsText" dxfId="950" priority="4656" operator="containsText" text="▼">
      <formula>NOT(ISERROR(SEARCH("▼",AB105)))</formula>
    </cfRule>
    <cfRule type="containsText" dxfId="949" priority="4657" operator="containsText" text="▲">
      <formula>NOT(ISERROR(SEARCH("▲",AB105)))</formula>
    </cfRule>
    <cfRule type="containsText" dxfId="948" priority="4658" operator="containsText" text="▼">
      <formula>NOT(ISERROR(SEARCH("▼",AB105)))</formula>
    </cfRule>
    <cfRule type="containsText" dxfId="947" priority="4659" operator="containsText" text="▲">
      <formula>NOT(ISERROR(SEARCH("▲",AB105)))</formula>
    </cfRule>
    <cfRule type="containsText" dxfId="946" priority="4660" operator="containsText" text="▼">
      <formula>NOT(ISERROR(SEARCH("▼",AB105)))</formula>
    </cfRule>
    <cfRule type="containsText" dxfId="945" priority="4661" operator="containsText" text="▲">
      <formula>NOT(ISERROR(SEARCH("▲",AB105)))</formula>
    </cfRule>
    <cfRule type="containsText" dxfId="944" priority="4662" operator="containsText" text="▼">
      <formula>NOT(ISERROR(SEARCH("▼",AB105)))</formula>
    </cfRule>
    <cfRule type="containsText" dxfId="943" priority="4663" operator="containsText" text="▲">
      <formula>NOT(ISERROR(SEARCH("▲",AB105)))</formula>
    </cfRule>
    <cfRule type="containsText" dxfId="942" priority="4664" operator="containsText" text="▼">
      <formula>NOT(ISERROR(SEARCH("▼",AB105)))</formula>
    </cfRule>
    <cfRule type="containsText" dxfId="941" priority="4665" operator="containsText" text="▲">
      <formula>NOT(ISERROR(SEARCH("▲",AB105)))</formula>
    </cfRule>
    <cfRule type="containsText" dxfId="940" priority="4666" operator="containsText" text="▼">
      <formula>NOT(ISERROR(SEARCH("▼",AB105)))</formula>
    </cfRule>
    <cfRule type="containsText" dxfId="939" priority="4667" operator="containsText" text="▲">
      <formula>NOT(ISERROR(SEARCH("▲",AB105)))</formula>
    </cfRule>
    <cfRule type="containsText" dxfId="938" priority="4668" operator="containsText" text="▼">
      <formula>NOT(ISERROR(SEARCH("▼",AB105)))</formula>
    </cfRule>
    <cfRule type="containsText" dxfId="937" priority="4669" operator="containsText" text="▲">
      <formula>NOT(ISERROR(SEARCH("▲",AB105)))</formula>
    </cfRule>
    <cfRule type="containsText" dxfId="936" priority="4670" operator="containsText" text="▼">
      <formula>NOT(ISERROR(SEARCH("▼",AB105)))</formula>
    </cfRule>
    <cfRule type="containsText" dxfId="935" priority="4671" operator="containsText" text="▲">
      <formula>NOT(ISERROR(SEARCH("▲",AB105)))</formula>
    </cfRule>
    <cfRule type="containsText" dxfId="934" priority="4672" operator="containsText" text="▼">
      <formula>NOT(ISERROR(SEARCH("▼",AB105)))</formula>
    </cfRule>
    <cfRule type="containsText" dxfId="933" priority="4673" operator="containsText" text="▲">
      <formula>NOT(ISERROR(SEARCH("▲",AB105)))</formula>
    </cfRule>
    <cfRule type="containsText" dxfId="932" priority="4674" operator="containsText" text="▼">
      <formula>NOT(ISERROR(SEARCH("▼",AB105)))</formula>
    </cfRule>
    <cfRule type="containsText" dxfId="931" priority="4675" operator="containsText" text="▲">
      <formula>NOT(ISERROR(SEARCH("▲",AB105)))</formula>
    </cfRule>
    <cfRule type="containsText" dxfId="930" priority="4676" operator="containsText" text="▼">
      <formula>NOT(ISERROR(SEARCH("▼",AB105)))</formula>
    </cfRule>
    <cfRule type="containsText" dxfId="929" priority="4677" operator="containsText" text="▲">
      <formula>NOT(ISERROR(SEARCH("▲",AB105)))</formula>
    </cfRule>
    <cfRule type="containsText" dxfId="928" priority="4678" operator="containsText" text="▼">
      <formula>NOT(ISERROR(SEARCH("▼",AB105)))</formula>
    </cfRule>
    <cfRule type="containsText" dxfId="927" priority="4679" operator="containsText" text="▲">
      <formula>NOT(ISERROR(SEARCH("▲",AB105)))</formula>
    </cfRule>
    <cfRule type="containsText" dxfId="926" priority="4680" operator="containsText" text="▼">
      <formula>NOT(ISERROR(SEARCH("▼",AB105)))</formula>
    </cfRule>
    <cfRule type="containsText" dxfId="925" priority="4681" operator="containsText" text="▲">
      <formula>NOT(ISERROR(SEARCH("▲",AB105)))</formula>
    </cfRule>
    <cfRule type="containsText" dxfId="924" priority="4682" operator="containsText" text="▼">
      <formula>NOT(ISERROR(SEARCH("▼",AB105)))</formula>
    </cfRule>
    <cfRule type="containsText" dxfId="923" priority="4683" operator="containsText" text="▲">
      <formula>NOT(ISERROR(SEARCH("▲",AB105)))</formula>
    </cfRule>
    <cfRule type="containsText" dxfId="922" priority="4684" operator="containsText" text="▼">
      <formula>NOT(ISERROR(SEARCH("▼",AB105)))</formula>
    </cfRule>
    <cfRule type="containsText" dxfId="921" priority="4685" operator="containsText" text="▲">
      <formula>NOT(ISERROR(SEARCH("▲",AB105)))</formula>
    </cfRule>
    <cfRule type="containsText" dxfId="920" priority="4686" operator="containsText" text="▼">
      <formula>NOT(ISERROR(SEARCH("▼",AB105)))</formula>
    </cfRule>
    <cfRule type="containsText" dxfId="919" priority="4687" operator="containsText" text="▲">
      <formula>NOT(ISERROR(SEARCH("▲",AB105)))</formula>
    </cfRule>
    <cfRule type="containsText" dxfId="918" priority="4688" operator="containsText" text="▼">
      <formula>NOT(ISERROR(SEARCH("▼",AB105)))</formula>
    </cfRule>
    <cfRule type="containsText" dxfId="917" priority="4689" operator="containsText" text="▲">
      <formula>NOT(ISERROR(SEARCH("▲",AB105)))</formula>
    </cfRule>
    <cfRule type="containsText" dxfId="916" priority="4690" operator="containsText" text="▼">
      <formula>NOT(ISERROR(SEARCH("▼",AB105)))</formula>
    </cfRule>
    <cfRule type="containsText" dxfId="915" priority="4691" operator="containsText" text="▲">
      <formula>NOT(ISERROR(SEARCH("▲",AB105)))</formula>
    </cfRule>
    <cfRule type="containsText" dxfId="914" priority="4692" operator="containsText" text="▼">
      <formula>NOT(ISERROR(SEARCH("▼",AB105)))</formula>
    </cfRule>
    <cfRule type="containsText" dxfId="913" priority="4693" operator="containsText" text="▲">
      <formula>NOT(ISERROR(SEARCH("▲",AB105)))</formula>
    </cfRule>
    <cfRule type="containsText" dxfId="912" priority="4694" operator="containsText" text="▼">
      <formula>NOT(ISERROR(SEARCH("▼",AB105)))</formula>
    </cfRule>
    <cfRule type="containsText" dxfId="911" priority="4695" operator="containsText" text="△">
      <formula>NOT(ISERROR(SEARCH("△",AB105)))</formula>
    </cfRule>
    <cfRule type="containsText" dxfId="910" priority="4696" operator="containsText" text="▽">
      <formula>NOT(ISERROR(SEARCH("▽",AB105)))</formula>
    </cfRule>
    <cfRule type="containsText" dxfId="909" priority="4697" operator="containsText" text="▲">
      <formula>NOT(ISERROR(SEARCH("▲",AB105)))</formula>
    </cfRule>
    <cfRule type="containsText" dxfId="908" priority="4698" operator="containsText" text="▼">
      <formula>NOT(ISERROR(SEARCH("▼",AB105)))</formula>
    </cfRule>
    <cfRule type="containsText" dxfId="907" priority="4699" operator="containsText" text="▲">
      <formula>NOT(ISERROR(SEARCH("▲",AB105)))</formula>
    </cfRule>
    <cfRule type="containsText" dxfId="906" priority="4700" operator="containsText" text="▼">
      <formula>NOT(ISERROR(SEARCH("▼",AB105)))</formula>
    </cfRule>
    <cfRule type="containsText" dxfId="905" priority="4701" operator="containsText" text="▲">
      <formula>NOT(ISERROR(SEARCH("▲",AB105)))</formula>
    </cfRule>
    <cfRule type="containsText" dxfId="904" priority="4702" operator="containsText" text="▼">
      <formula>NOT(ISERROR(SEARCH("▼",AB105)))</formula>
    </cfRule>
    <cfRule type="containsText" dxfId="903" priority="4703" operator="containsText" text="▲">
      <formula>NOT(ISERROR(SEARCH("▲",AB105)))</formula>
    </cfRule>
    <cfRule type="containsText" dxfId="902" priority="4704" operator="containsText" text="▼">
      <formula>NOT(ISERROR(SEARCH("▼",AB105)))</formula>
    </cfRule>
    <cfRule type="containsText" dxfId="901" priority="4705" operator="containsText" text="▲">
      <formula>NOT(ISERROR(SEARCH("▲",AB105)))</formula>
    </cfRule>
    <cfRule type="containsText" dxfId="900" priority="4706" operator="containsText" text="▼">
      <formula>NOT(ISERROR(SEARCH("▼",AB105)))</formula>
    </cfRule>
    <cfRule type="containsText" dxfId="899" priority="4707" operator="containsText" text="▲">
      <formula>NOT(ISERROR(SEARCH("▲",AB105)))</formula>
    </cfRule>
    <cfRule type="containsText" dxfId="898" priority="4708" operator="containsText" text="▼">
      <formula>NOT(ISERROR(SEARCH("▼",AB105)))</formula>
    </cfRule>
    <cfRule type="containsText" dxfId="897" priority="4709" operator="containsText" text="▲">
      <formula>NOT(ISERROR(SEARCH("▲",AB105)))</formula>
    </cfRule>
    <cfRule type="containsText" dxfId="896" priority="4710" operator="containsText" text="▼">
      <formula>NOT(ISERROR(SEARCH("▼",AB105)))</formula>
    </cfRule>
    <cfRule type="containsText" dxfId="895" priority="4711" operator="containsText" text="▲">
      <formula>NOT(ISERROR(SEARCH("▲",AB105)))</formula>
    </cfRule>
    <cfRule type="containsText" dxfId="894" priority="4712" operator="containsText" text="▼">
      <formula>NOT(ISERROR(SEARCH("▼",AB105)))</formula>
    </cfRule>
    <cfRule type="containsText" dxfId="893" priority="4713" operator="containsText" text="▲">
      <formula>NOT(ISERROR(SEARCH("▲",AB105)))</formula>
    </cfRule>
    <cfRule type="containsText" dxfId="892" priority="4714" operator="containsText" text="▼">
      <formula>NOT(ISERROR(SEARCH("▼",AB105)))</formula>
    </cfRule>
    <cfRule type="containsText" dxfId="891" priority="4715" operator="containsText" text="▲">
      <formula>NOT(ISERROR(SEARCH("▲",AB105)))</formula>
    </cfRule>
    <cfRule type="containsText" dxfId="890" priority="4716" operator="containsText" text="▼">
      <formula>NOT(ISERROR(SEARCH("▼",AB105)))</formula>
    </cfRule>
    <cfRule type="containsText" dxfId="889" priority="4717" operator="containsText" text="▲">
      <formula>NOT(ISERROR(SEARCH("▲",AB105)))</formula>
    </cfRule>
    <cfRule type="containsText" dxfId="888" priority="4718" operator="containsText" text="▼">
      <formula>NOT(ISERROR(SEARCH("▼",AB105)))</formula>
    </cfRule>
    <cfRule type="containsText" dxfId="887" priority="4719" operator="containsText" text="▲">
      <formula>NOT(ISERROR(SEARCH("▲",AB105)))</formula>
    </cfRule>
    <cfRule type="containsText" dxfId="886" priority="4720" operator="containsText" text="▼">
      <formula>NOT(ISERROR(SEARCH("▼",AB105)))</formula>
    </cfRule>
    <cfRule type="containsText" dxfId="885" priority="4721" operator="containsText" text="▲">
      <formula>NOT(ISERROR(SEARCH("▲",AB105)))</formula>
    </cfRule>
    <cfRule type="containsText" dxfId="884" priority="4722" operator="containsText" text="▼">
      <formula>NOT(ISERROR(SEARCH("▼",AB105)))</formula>
    </cfRule>
    <cfRule type="containsText" dxfId="883" priority="4724" operator="containsText" text="▼">
      <formula>NOT(ISERROR(SEARCH("▼",AB105)))</formula>
    </cfRule>
    <cfRule type="containsText" dxfId="882" priority="4725" operator="containsText" text="▲">
      <formula>NOT(ISERROR(SEARCH("▲",AB105)))</formula>
    </cfRule>
    <cfRule type="containsText" dxfId="881" priority="4726" operator="containsText" text="▼">
      <formula>NOT(ISERROR(SEARCH("▼",AB105)))</formula>
    </cfRule>
    <cfRule type="containsText" dxfId="880" priority="4727" operator="containsText" text="▲">
      <formula>NOT(ISERROR(SEARCH("▲",AB105)))</formula>
    </cfRule>
    <cfRule type="containsText" dxfId="879" priority="4728" operator="containsText" text="▼">
      <formula>NOT(ISERROR(SEARCH("▼",AB105)))</formula>
    </cfRule>
    <cfRule type="containsText" dxfId="878" priority="4729" operator="containsText" text="▲">
      <formula>NOT(ISERROR(SEARCH("▲",AB105)))</formula>
    </cfRule>
    <cfRule type="containsText" dxfId="877" priority="4730" operator="containsText" text="▼">
      <formula>NOT(ISERROR(SEARCH("▼",AB105)))</formula>
    </cfRule>
    <cfRule type="containsText" dxfId="876" priority="4731" operator="containsText" text="▲">
      <formula>NOT(ISERROR(SEARCH("▲",AB105)))</formula>
    </cfRule>
    <cfRule type="containsText" dxfId="875" priority="4732" operator="containsText" text="▼">
      <formula>NOT(ISERROR(SEARCH("▼",AB105)))</formula>
    </cfRule>
    <cfRule type="containsText" dxfId="874" priority="4733" operator="containsText" text="▲">
      <formula>NOT(ISERROR(SEARCH("▲",AB105)))</formula>
    </cfRule>
    <cfRule type="containsText" dxfId="873" priority="4734" operator="containsText" text="▼">
      <formula>NOT(ISERROR(SEARCH("▼",AB105)))</formula>
    </cfRule>
    <cfRule type="containsText" dxfId="872" priority="4735" operator="containsText" text="▲">
      <formula>NOT(ISERROR(SEARCH("▲",AB105)))</formula>
    </cfRule>
    <cfRule type="containsText" dxfId="871" priority="4736" operator="containsText" text="▼">
      <formula>NOT(ISERROR(SEARCH("▼",AB105)))</formula>
    </cfRule>
    <cfRule type="containsText" dxfId="870" priority="4737" operator="containsText" text="▲">
      <formula>NOT(ISERROR(SEARCH("▲",AB105)))</formula>
    </cfRule>
    <cfRule type="containsText" dxfId="869" priority="4738" operator="containsText" text="▼">
      <formula>NOT(ISERROR(SEARCH("▼",AB105)))</formula>
    </cfRule>
    <cfRule type="containsText" dxfId="868" priority="4739" operator="containsText" text="▲">
      <formula>NOT(ISERROR(SEARCH("▲",AB105)))</formula>
    </cfRule>
    <cfRule type="containsText" dxfId="867" priority="4740" operator="containsText" text="▼">
      <formula>NOT(ISERROR(SEARCH("▼",AB105)))</formula>
    </cfRule>
    <cfRule type="containsText" dxfId="866" priority="4741" operator="containsText" text="▲">
      <formula>NOT(ISERROR(SEARCH("▲",AB105)))</formula>
    </cfRule>
    <cfRule type="containsText" dxfId="865" priority="4742" operator="containsText" text="▼">
      <formula>NOT(ISERROR(SEARCH("▼",AB105)))</formula>
    </cfRule>
    <cfRule type="containsText" dxfId="864" priority="4743" operator="containsText" text="△">
      <formula>NOT(ISERROR(SEARCH("△",AB105)))</formula>
    </cfRule>
    <cfRule type="containsText" dxfId="863" priority="4744" operator="containsText" text="▽">
      <formula>NOT(ISERROR(SEARCH("▽",AB105)))</formula>
    </cfRule>
    <cfRule type="containsText" dxfId="862" priority="4745" operator="containsText" text="▲">
      <formula>NOT(ISERROR(SEARCH("▲",AB105)))</formula>
    </cfRule>
    <cfRule type="containsText" dxfId="861" priority="4746" operator="containsText" text="▼">
      <formula>NOT(ISERROR(SEARCH("▼",AB105)))</formula>
    </cfRule>
    <cfRule type="containsText" dxfId="860" priority="4747" operator="containsText" text="▲">
      <formula>NOT(ISERROR(SEARCH("▲",AB105)))</formula>
    </cfRule>
    <cfRule type="containsText" dxfId="859" priority="4748" operator="containsText" text="▼">
      <formula>NOT(ISERROR(SEARCH("▼",AB105)))</formula>
    </cfRule>
    <cfRule type="containsText" dxfId="858" priority="4749" operator="containsText" text="▲">
      <formula>NOT(ISERROR(SEARCH("▲",AB105)))</formula>
    </cfRule>
    <cfRule type="containsText" dxfId="857" priority="4750" operator="containsText" text="▼">
      <formula>NOT(ISERROR(SEARCH("▼",AB105)))</formula>
    </cfRule>
    <cfRule type="containsText" dxfId="856" priority="4751" operator="containsText" text="▲">
      <formula>NOT(ISERROR(SEARCH("▲",AB105)))</formula>
    </cfRule>
  </conditionalFormatting>
  <conditionalFormatting sqref="AB106">
    <cfRule type="containsText" dxfId="855" priority="1318" operator="containsText" text="▼">
      <formula>NOT(ISERROR(SEARCH("▼",AB106)))</formula>
    </cfRule>
    <cfRule type="containsText" dxfId="854" priority="1319" operator="containsText" text="▲">
      <formula>NOT(ISERROR(SEARCH("▲",AB106)))</formula>
    </cfRule>
    <cfRule type="containsText" dxfId="853" priority="1320" operator="containsText" text="▼">
      <formula>NOT(ISERROR(SEARCH("▼",AB106)))</formula>
    </cfRule>
    <cfRule type="containsText" dxfId="852" priority="1323" operator="containsText" text="△">
      <formula>NOT(ISERROR(SEARCH("△",AB106)))</formula>
    </cfRule>
    <cfRule type="containsText" dxfId="851" priority="1324" operator="containsText" text="▽">
      <formula>NOT(ISERROR(SEARCH("▽",AB106)))</formula>
    </cfRule>
    <cfRule type="containsText" dxfId="850" priority="895" operator="containsText" text="▲">
      <formula>NOT(ISERROR(SEARCH("▲",AB106)))</formula>
    </cfRule>
    <cfRule type="containsText" dxfId="849" priority="896" operator="containsText" text="▼">
      <formula>NOT(ISERROR(SEARCH("▼",AB106)))</formula>
    </cfRule>
    <cfRule type="containsText" dxfId="848" priority="897" operator="containsText" text="▲">
      <formula>NOT(ISERROR(SEARCH("▲",AB106)))</formula>
    </cfRule>
    <cfRule type="containsText" dxfId="847" priority="898" operator="containsText" text="▼">
      <formula>NOT(ISERROR(SEARCH("▼",AB106)))</formula>
    </cfRule>
    <cfRule type="containsText" dxfId="846" priority="899" operator="containsText" text="▲">
      <formula>NOT(ISERROR(SEARCH("▲",AB106)))</formula>
    </cfRule>
    <cfRule type="containsText" dxfId="845" priority="900" operator="containsText" text="▼">
      <formula>NOT(ISERROR(SEARCH("▼",AB106)))</formula>
    </cfRule>
    <cfRule type="containsText" dxfId="844" priority="901" operator="containsText" text="▲">
      <formula>NOT(ISERROR(SEARCH("▲",AB106)))</formula>
    </cfRule>
    <cfRule type="containsText" dxfId="843" priority="902" operator="containsText" text="▼">
      <formula>NOT(ISERROR(SEARCH("▼",AB106)))</formula>
    </cfRule>
    <cfRule type="containsText" dxfId="842" priority="903" operator="containsText" text="▲">
      <formula>NOT(ISERROR(SEARCH("▲",AB106)))</formula>
    </cfRule>
    <cfRule type="containsText" dxfId="841" priority="904" operator="containsText" text="▼">
      <formula>NOT(ISERROR(SEARCH("▼",AB106)))</formula>
    </cfRule>
    <cfRule type="containsText" dxfId="840" priority="905" operator="containsText" text="▲">
      <formula>NOT(ISERROR(SEARCH("▲",AB106)))</formula>
    </cfRule>
    <cfRule type="containsText" dxfId="839" priority="906" operator="containsText" text="▼">
      <formula>NOT(ISERROR(SEARCH("▼",AB106)))</formula>
    </cfRule>
    <cfRule type="containsText" dxfId="838" priority="907" operator="containsText" text="▲">
      <formula>NOT(ISERROR(SEARCH("▲",AB106)))</formula>
    </cfRule>
    <cfRule type="containsText" dxfId="837" priority="908" operator="containsText" text="▼">
      <formula>NOT(ISERROR(SEARCH("▼",AB106)))</formula>
    </cfRule>
    <cfRule type="containsText" dxfId="836" priority="909" operator="containsText" text="▲">
      <formula>NOT(ISERROR(SEARCH("▲",AB106)))</formula>
    </cfRule>
    <cfRule type="containsText" dxfId="835" priority="910" operator="containsText" text="▼">
      <formula>NOT(ISERROR(SEARCH("▼",AB106)))</formula>
    </cfRule>
    <cfRule type="containsText" dxfId="834" priority="911" operator="containsText" text="▲">
      <formula>NOT(ISERROR(SEARCH("▲",AB106)))</formula>
    </cfRule>
    <cfRule type="containsText" dxfId="833" priority="912" operator="containsText" text="▼">
      <formula>NOT(ISERROR(SEARCH("▼",AB106)))</formula>
    </cfRule>
    <cfRule type="containsText" dxfId="832" priority="913" operator="containsText" text="▲">
      <formula>NOT(ISERROR(SEARCH("▲",AB106)))</formula>
    </cfRule>
    <cfRule type="containsText" dxfId="831" priority="914" operator="containsText" text="▼">
      <formula>NOT(ISERROR(SEARCH("▼",AB106)))</formula>
    </cfRule>
    <cfRule type="containsText" dxfId="830" priority="915" operator="containsText" text="▲">
      <formula>NOT(ISERROR(SEARCH("▲",AB106)))</formula>
    </cfRule>
    <cfRule type="containsText" dxfId="829" priority="916" operator="containsText" text="▼">
      <formula>NOT(ISERROR(SEARCH("▼",AB106)))</formula>
    </cfRule>
    <cfRule type="containsText" dxfId="828" priority="917" operator="containsText" text="▲">
      <formula>NOT(ISERROR(SEARCH("▲",AB106)))</formula>
    </cfRule>
    <cfRule type="containsText" dxfId="827" priority="918" operator="containsText" text="▼">
      <formula>NOT(ISERROR(SEARCH("▼",AB106)))</formula>
    </cfRule>
    <cfRule type="containsText" dxfId="826" priority="919" operator="containsText" text="▲">
      <formula>NOT(ISERROR(SEARCH("▲",AB106)))</formula>
    </cfRule>
    <cfRule type="containsText" dxfId="825" priority="920" operator="containsText" text="▼">
      <formula>NOT(ISERROR(SEARCH("▼",AB106)))</formula>
    </cfRule>
    <cfRule type="containsText" dxfId="824" priority="921" operator="containsText" text="▲">
      <formula>NOT(ISERROR(SEARCH("▲",AB106)))</formula>
    </cfRule>
    <cfRule type="containsText" dxfId="823" priority="922" operator="containsText" text="▼">
      <formula>NOT(ISERROR(SEARCH("▼",AB106)))</formula>
    </cfRule>
    <cfRule type="containsText" dxfId="822" priority="923" operator="containsText" text="▲">
      <formula>NOT(ISERROR(SEARCH("▲",AB106)))</formula>
    </cfRule>
    <cfRule type="containsText" dxfId="821" priority="924" operator="containsText" text="▼">
      <formula>NOT(ISERROR(SEARCH("▼",AB106)))</formula>
    </cfRule>
    <cfRule type="containsText" dxfId="820" priority="925" operator="containsText" text="▲">
      <formula>NOT(ISERROR(SEARCH("▲",AB106)))</formula>
    </cfRule>
    <cfRule type="containsText" dxfId="819" priority="926" operator="containsText" text="▼">
      <formula>NOT(ISERROR(SEARCH("▼",AB106)))</formula>
    </cfRule>
    <cfRule type="containsText" dxfId="818" priority="927" operator="containsText" text="▲">
      <formula>NOT(ISERROR(SEARCH("▲",AB106)))</formula>
    </cfRule>
    <cfRule type="containsText" dxfId="817" priority="928" operator="containsText" text="▼">
      <formula>NOT(ISERROR(SEARCH("▼",AB106)))</formula>
    </cfRule>
    <cfRule type="containsText" dxfId="816" priority="929" operator="containsText" text="▲">
      <formula>NOT(ISERROR(SEARCH("▲",AB106)))</formula>
    </cfRule>
    <cfRule type="containsText" dxfId="815" priority="930" operator="containsText" text="▼">
      <formula>NOT(ISERROR(SEARCH("▼",AB106)))</formula>
    </cfRule>
    <cfRule type="containsText" dxfId="814" priority="931" operator="containsText" text="▲">
      <formula>NOT(ISERROR(SEARCH("▲",AB106)))</formula>
    </cfRule>
    <cfRule type="containsText" dxfId="813" priority="932" operator="containsText" text="▼">
      <formula>NOT(ISERROR(SEARCH("▼",AB106)))</formula>
    </cfRule>
    <cfRule type="containsText" dxfId="812" priority="933" operator="containsText" text="▲">
      <formula>NOT(ISERROR(SEARCH("▲",AB106)))</formula>
    </cfRule>
    <cfRule type="containsText" dxfId="811" priority="934" operator="containsText" text="▼">
      <formula>NOT(ISERROR(SEARCH("▼",AB106)))</formula>
    </cfRule>
    <cfRule type="containsText" dxfId="810" priority="935" operator="containsText" text="▲">
      <formula>NOT(ISERROR(SEARCH("▲",AB106)))</formula>
    </cfRule>
    <cfRule type="containsText" dxfId="809" priority="936" operator="containsText" text="▼">
      <formula>NOT(ISERROR(SEARCH("▼",AB106)))</formula>
    </cfRule>
    <cfRule type="containsText" dxfId="808" priority="937" operator="containsText" text="▲">
      <formula>NOT(ISERROR(SEARCH("▲",AB106)))</formula>
    </cfRule>
    <cfRule type="containsText" dxfId="807" priority="938" operator="containsText" text="▼">
      <formula>NOT(ISERROR(SEARCH("▼",AB106)))</formula>
    </cfRule>
    <cfRule type="containsText" dxfId="806" priority="939" operator="containsText" text="▲">
      <formula>NOT(ISERROR(SEARCH("▲",AB106)))</formula>
    </cfRule>
    <cfRule type="containsText" dxfId="805" priority="940" operator="containsText" text="▼">
      <formula>NOT(ISERROR(SEARCH("▼",AB106)))</formula>
    </cfRule>
    <cfRule type="containsText" dxfId="804" priority="941" operator="containsText" text="▲">
      <formula>NOT(ISERROR(SEARCH("▲",AB106)))</formula>
    </cfRule>
    <cfRule type="containsText" dxfId="803" priority="942" operator="containsText" text="▼">
      <formula>NOT(ISERROR(SEARCH("▼",AB106)))</formula>
    </cfRule>
    <cfRule type="containsText" dxfId="802" priority="944" operator="containsText" text="▼">
      <formula>NOT(ISERROR(SEARCH("▼",AB106)))</formula>
    </cfRule>
    <cfRule type="containsText" dxfId="801" priority="945" operator="containsText" text="△">
      <formula>NOT(ISERROR(SEARCH("△",AB106)))</formula>
    </cfRule>
    <cfRule type="containsText" dxfId="800" priority="946" operator="containsText" text="▽">
      <formula>NOT(ISERROR(SEARCH("▽",AB106)))</formula>
    </cfRule>
    <cfRule type="containsText" dxfId="799" priority="947" operator="containsText" text="▲">
      <formula>NOT(ISERROR(SEARCH("▲",AB106)))</formula>
    </cfRule>
    <cfRule type="containsText" dxfId="798" priority="948" operator="containsText" text="▼">
      <formula>NOT(ISERROR(SEARCH("▼",AB106)))</formula>
    </cfRule>
    <cfRule type="containsText" dxfId="797" priority="949" operator="containsText" text="▲">
      <formula>NOT(ISERROR(SEARCH("▲",AB106)))</formula>
    </cfRule>
    <cfRule type="containsText" dxfId="796" priority="950" operator="containsText" text="▼">
      <formula>NOT(ISERROR(SEARCH("▼",AB106)))</formula>
    </cfRule>
    <cfRule type="containsText" dxfId="795" priority="951" operator="containsText" text="▲">
      <formula>NOT(ISERROR(SEARCH("▲",AB106)))</formula>
    </cfRule>
    <cfRule type="containsText" dxfId="794" priority="952" operator="containsText" text="▼">
      <formula>NOT(ISERROR(SEARCH("▼",AB106)))</formula>
    </cfRule>
    <cfRule type="containsText" dxfId="793" priority="953" operator="containsText" text="▲">
      <formula>NOT(ISERROR(SEARCH("▲",AB106)))</formula>
    </cfRule>
    <cfRule type="containsText" dxfId="792" priority="954" operator="containsText" text="▼">
      <formula>NOT(ISERROR(SEARCH("▼",AB106)))</formula>
    </cfRule>
    <cfRule type="containsText" dxfId="791" priority="955" operator="containsText" text="▲">
      <formula>NOT(ISERROR(SEARCH("▲",AB106)))</formula>
    </cfRule>
    <cfRule type="containsText" dxfId="790" priority="956" operator="containsText" text="▼">
      <formula>NOT(ISERROR(SEARCH("▼",AB106)))</formula>
    </cfRule>
    <cfRule type="containsText" dxfId="789" priority="957" operator="containsText" text="▲">
      <formula>NOT(ISERROR(SEARCH("▲",AB106)))</formula>
    </cfRule>
    <cfRule type="containsText" dxfId="788" priority="958" operator="containsText" text="▼">
      <formula>NOT(ISERROR(SEARCH("▼",AB106)))</formula>
    </cfRule>
    <cfRule type="containsText" dxfId="787" priority="959" operator="containsText" text="▲">
      <formula>NOT(ISERROR(SEARCH("▲",AB106)))</formula>
    </cfRule>
    <cfRule type="containsText" dxfId="786" priority="960" operator="containsText" text="▼">
      <formula>NOT(ISERROR(SEARCH("▼",AB106)))</formula>
    </cfRule>
    <cfRule type="containsText" dxfId="785" priority="961" operator="containsText" text="▲">
      <formula>NOT(ISERROR(SEARCH("▲",AB106)))</formula>
    </cfRule>
    <cfRule type="containsText" dxfId="784" priority="962" operator="containsText" text="▼">
      <formula>NOT(ISERROR(SEARCH("▼",AB106)))</formula>
    </cfRule>
    <cfRule type="containsText" dxfId="783" priority="963" operator="containsText" text="▲">
      <formula>NOT(ISERROR(SEARCH("▲",AB106)))</formula>
    </cfRule>
    <cfRule type="containsText" dxfId="782" priority="964" operator="containsText" text="▼">
      <formula>NOT(ISERROR(SEARCH("▼",AB106)))</formula>
    </cfRule>
    <cfRule type="containsText" dxfId="781" priority="965" operator="containsText" text="▲">
      <formula>NOT(ISERROR(SEARCH("▲",AB106)))</formula>
    </cfRule>
    <cfRule type="containsText" dxfId="780" priority="966" operator="containsText" text="▼">
      <formula>NOT(ISERROR(SEARCH("▼",AB106)))</formula>
    </cfRule>
    <cfRule type="containsText" dxfId="779" priority="967" operator="containsText" text="▲">
      <formula>NOT(ISERROR(SEARCH("▲",AB106)))</formula>
    </cfRule>
    <cfRule type="containsText" dxfId="778" priority="968" operator="containsText" text="▼">
      <formula>NOT(ISERROR(SEARCH("▼",AB106)))</formula>
    </cfRule>
    <cfRule type="containsText" dxfId="777" priority="969" operator="containsText" text="▲">
      <formula>NOT(ISERROR(SEARCH("▲",AB106)))</formula>
    </cfRule>
    <cfRule type="containsText" dxfId="776" priority="970" operator="containsText" text="▼">
      <formula>NOT(ISERROR(SEARCH("▼",AB106)))</formula>
    </cfRule>
    <cfRule type="containsText" dxfId="775" priority="971" operator="containsText" text="▲">
      <formula>NOT(ISERROR(SEARCH("▲",AB106)))</formula>
    </cfRule>
    <cfRule type="containsText" dxfId="774" priority="972" operator="containsText" text="▼">
      <formula>NOT(ISERROR(SEARCH("▼",AB106)))</formula>
    </cfRule>
    <cfRule type="containsText" dxfId="773" priority="973" operator="containsText" text="▲">
      <formula>NOT(ISERROR(SEARCH("▲",AB106)))</formula>
    </cfRule>
    <cfRule type="containsText" dxfId="772" priority="974" operator="containsText" text="▼">
      <formula>NOT(ISERROR(SEARCH("▼",AB106)))</formula>
    </cfRule>
    <cfRule type="containsText" dxfId="771" priority="975" operator="containsText" text="▲">
      <formula>NOT(ISERROR(SEARCH("▲",AB106)))</formula>
    </cfRule>
    <cfRule type="containsText" dxfId="770" priority="976" operator="containsText" text="▼">
      <formula>NOT(ISERROR(SEARCH("▼",AB106)))</formula>
    </cfRule>
    <cfRule type="containsText" dxfId="769" priority="977" operator="containsText" text="▲">
      <formula>NOT(ISERROR(SEARCH("▲",AB106)))</formula>
    </cfRule>
    <cfRule type="containsText" dxfId="768" priority="978" operator="containsText" text="▼">
      <formula>NOT(ISERROR(SEARCH("▼",AB106)))</formula>
    </cfRule>
    <cfRule type="containsText" dxfId="767" priority="979" operator="containsText" text="▲">
      <formula>NOT(ISERROR(SEARCH("▲",AB106)))</formula>
    </cfRule>
    <cfRule type="containsText" dxfId="766" priority="980" operator="containsText" text="▼">
      <formula>NOT(ISERROR(SEARCH("▼",AB106)))</formula>
    </cfRule>
    <cfRule type="containsText" dxfId="765" priority="981" operator="containsText" text="▲">
      <formula>NOT(ISERROR(SEARCH("▲",AB106)))</formula>
    </cfRule>
    <cfRule type="containsText" dxfId="764" priority="982" operator="containsText" text="▼">
      <formula>NOT(ISERROR(SEARCH("▼",AB106)))</formula>
    </cfRule>
    <cfRule type="containsText" dxfId="763" priority="983" operator="containsText" text="▲">
      <formula>NOT(ISERROR(SEARCH("▲",AB106)))</formula>
    </cfRule>
    <cfRule type="containsText" dxfId="762" priority="984" operator="containsText" text="▼">
      <formula>NOT(ISERROR(SEARCH("▼",AB106)))</formula>
    </cfRule>
    <cfRule type="containsText" dxfId="761" priority="985" operator="containsText" text="▲">
      <formula>NOT(ISERROR(SEARCH("▲",AB106)))</formula>
    </cfRule>
    <cfRule type="containsText" dxfId="760" priority="986" operator="containsText" text="▼">
      <formula>NOT(ISERROR(SEARCH("▼",AB106)))</formula>
    </cfRule>
    <cfRule type="containsText" dxfId="759" priority="987" operator="containsText" text="▲">
      <formula>NOT(ISERROR(SEARCH("▲",AB106)))</formula>
    </cfRule>
    <cfRule type="containsText" dxfId="758" priority="988" operator="containsText" text="▼">
      <formula>NOT(ISERROR(SEARCH("▼",AB106)))</formula>
    </cfRule>
    <cfRule type="containsText" dxfId="757" priority="989" operator="containsText" text="▲">
      <formula>NOT(ISERROR(SEARCH("▲",AB106)))</formula>
    </cfRule>
    <cfRule type="containsText" dxfId="756" priority="990" operator="containsText" text="▼">
      <formula>NOT(ISERROR(SEARCH("▼",AB106)))</formula>
    </cfRule>
    <cfRule type="containsText" dxfId="755" priority="991" operator="containsText" text="▲">
      <formula>NOT(ISERROR(SEARCH("▲",AB106)))</formula>
    </cfRule>
    <cfRule type="containsText" dxfId="754" priority="992" operator="containsText" text="▼">
      <formula>NOT(ISERROR(SEARCH("▼",AB106)))</formula>
    </cfRule>
    <cfRule type="containsText" dxfId="753" priority="993" operator="containsText" text="△">
      <formula>NOT(ISERROR(SEARCH("△",AB106)))</formula>
    </cfRule>
    <cfRule type="containsText" dxfId="752" priority="994" operator="containsText" text="▽">
      <formula>NOT(ISERROR(SEARCH("▽",AB106)))</formula>
    </cfRule>
    <cfRule type="containsText" dxfId="751" priority="995" operator="containsText" text="▲">
      <formula>NOT(ISERROR(SEARCH("▲",AB106)))</formula>
    </cfRule>
    <cfRule type="containsText" dxfId="750" priority="996" operator="containsText" text="▼">
      <formula>NOT(ISERROR(SEARCH("▼",AB106)))</formula>
    </cfRule>
    <cfRule type="containsText" dxfId="749" priority="997" operator="containsText" text="▲">
      <formula>NOT(ISERROR(SEARCH("▲",AB106)))</formula>
    </cfRule>
    <cfRule type="containsText" dxfId="748" priority="998" operator="containsText" text="▼">
      <formula>NOT(ISERROR(SEARCH("▼",AB106)))</formula>
    </cfRule>
    <cfRule type="containsText" dxfId="747" priority="999" operator="containsText" text="▲">
      <formula>NOT(ISERROR(SEARCH("▲",AB106)))</formula>
    </cfRule>
    <cfRule type="containsText" dxfId="746" priority="1214" operator="containsText" text="▼">
      <formula>NOT(ISERROR(SEARCH("▼",AB106)))</formula>
    </cfRule>
    <cfRule type="containsText" dxfId="745" priority="1215" operator="containsText" text="▲">
      <formula>NOT(ISERROR(SEARCH("▲",AB106)))</formula>
    </cfRule>
    <cfRule type="containsText" dxfId="744" priority="1216" operator="containsText" text="▼">
      <formula>NOT(ISERROR(SEARCH("▼",AB106)))</formula>
    </cfRule>
    <cfRule type="containsText" dxfId="743" priority="1217" operator="containsText" text="▲">
      <formula>NOT(ISERROR(SEARCH("▲",AB106)))</formula>
    </cfRule>
    <cfRule type="containsText" dxfId="742" priority="1218" operator="containsText" text="▼">
      <formula>NOT(ISERROR(SEARCH("▼",AB106)))</formula>
    </cfRule>
    <cfRule type="containsText" dxfId="741" priority="1219" operator="containsText" text="▲">
      <formula>NOT(ISERROR(SEARCH("▲",AB106)))</formula>
    </cfRule>
    <cfRule type="containsText" dxfId="740" priority="1220" operator="containsText" text="▼">
      <formula>NOT(ISERROR(SEARCH("▼",AB106)))</formula>
    </cfRule>
    <cfRule type="containsText" dxfId="739" priority="1221" operator="containsText" text="▲">
      <formula>NOT(ISERROR(SEARCH("▲",AB106)))</formula>
    </cfRule>
    <cfRule type="containsText" dxfId="738" priority="1222" operator="containsText" text="▼">
      <formula>NOT(ISERROR(SEARCH("▼",AB106)))</formula>
    </cfRule>
    <cfRule type="containsText" dxfId="737" priority="1223" operator="containsText" text="▲">
      <formula>NOT(ISERROR(SEARCH("▲",AB106)))</formula>
    </cfRule>
    <cfRule type="containsText" dxfId="736" priority="1224" operator="containsText" text="▼">
      <formula>NOT(ISERROR(SEARCH("▼",AB106)))</formula>
    </cfRule>
    <cfRule type="containsText" dxfId="735" priority="1225" operator="containsText" text="▲">
      <formula>NOT(ISERROR(SEARCH("▲",AB106)))</formula>
    </cfRule>
    <cfRule type="containsText" dxfId="734" priority="1226" operator="containsText" text="▼">
      <formula>NOT(ISERROR(SEARCH("▼",AB106)))</formula>
    </cfRule>
    <cfRule type="containsText" dxfId="733" priority="1227" operator="containsText" text="▲">
      <formula>NOT(ISERROR(SEARCH("▲",AB106)))</formula>
    </cfRule>
    <cfRule type="containsText" dxfId="732" priority="1228" operator="containsText" text="▼">
      <formula>NOT(ISERROR(SEARCH("▼",AB106)))</formula>
    </cfRule>
    <cfRule type="containsText" dxfId="731" priority="1229" operator="containsText" text="▲">
      <formula>NOT(ISERROR(SEARCH("▲",AB106)))</formula>
    </cfRule>
    <cfRule type="containsText" dxfId="730" priority="1230" operator="containsText" text="▼">
      <formula>NOT(ISERROR(SEARCH("▼",AB106)))</formula>
    </cfRule>
    <cfRule type="containsText" dxfId="729" priority="1231" operator="containsText" text="▲">
      <formula>NOT(ISERROR(SEARCH("▲",AB106)))</formula>
    </cfRule>
    <cfRule type="containsText" dxfId="728" priority="1232" operator="containsText" text="▼">
      <formula>NOT(ISERROR(SEARCH("▼",AB106)))</formula>
    </cfRule>
    <cfRule type="containsText" dxfId="727" priority="1233" operator="containsText" text="▲">
      <formula>NOT(ISERROR(SEARCH("▲",AB106)))</formula>
    </cfRule>
    <cfRule type="containsText" dxfId="726" priority="1234" operator="containsText" text="▼">
      <formula>NOT(ISERROR(SEARCH("▼",AB106)))</formula>
    </cfRule>
    <cfRule type="containsText" dxfId="725" priority="1138" operator="containsText" text="▼">
      <formula>NOT(ISERROR(SEARCH("▼",AB106)))</formula>
    </cfRule>
    <cfRule type="containsText" dxfId="724" priority="1235" operator="containsText" text="▲">
      <formula>NOT(ISERROR(SEARCH("▲",AB106)))</formula>
    </cfRule>
    <cfRule type="containsText" dxfId="723" priority="1236" operator="containsText" text="▼">
      <formula>NOT(ISERROR(SEARCH("▼",AB106)))</formula>
    </cfRule>
    <cfRule type="containsText" dxfId="722" priority="1237" operator="containsText" text="▲">
      <formula>NOT(ISERROR(SEARCH("▲",AB106)))</formula>
    </cfRule>
    <cfRule type="containsText" dxfId="721" priority="1238" operator="containsText" text="▼">
      <formula>NOT(ISERROR(SEARCH("▼",AB106)))</formula>
    </cfRule>
    <cfRule type="containsText" dxfId="720" priority="1239" operator="containsText" text="▲">
      <formula>NOT(ISERROR(SEARCH("▲",AB106)))</formula>
    </cfRule>
    <cfRule type="containsText" dxfId="719" priority="1240" operator="containsText" text="▼">
      <formula>NOT(ISERROR(SEARCH("▼",AB106)))</formula>
    </cfRule>
    <cfRule type="containsText" dxfId="718" priority="1241" operator="containsText" text="▲">
      <formula>NOT(ISERROR(SEARCH("▲",AB106)))</formula>
    </cfRule>
    <cfRule type="containsText" dxfId="717" priority="1242" operator="containsText" text="▼">
      <formula>NOT(ISERROR(SEARCH("▼",AB106)))</formula>
    </cfRule>
    <cfRule type="containsText" dxfId="716" priority="1243" operator="containsText" text="▲">
      <formula>NOT(ISERROR(SEARCH("▲",AB106)))</formula>
    </cfRule>
    <cfRule type="containsText" dxfId="715" priority="1244" operator="containsText" text="▼">
      <formula>NOT(ISERROR(SEARCH("▼",AB106)))</formula>
    </cfRule>
    <cfRule type="containsText" dxfId="714" priority="1245" operator="containsText" text="▲">
      <formula>NOT(ISERROR(SEARCH("▲",AB106)))</formula>
    </cfRule>
    <cfRule type="containsText" dxfId="713" priority="1246" operator="containsText" text="▼">
      <formula>NOT(ISERROR(SEARCH("▼",AB106)))</formula>
    </cfRule>
    <cfRule type="containsText" dxfId="712" priority="1247" operator="containsText" text="▲">
      <formula>NOT(ISERROR(SEARCH("▲",AB106)))</formula>
    </cfRule>
    <cfRule type="containsText" dxfId="711" priority="1248" operator="containsText" text="▼">
      <formula>NOT(ISERROR(SEARCH("▼",AB106)))</formula>
    </cfRule>
    <cfRule type="containsText" dxfId="710" priority="1249" operator="containsText" text="▲">
      <formula>NOT(ISERROR(SEARCH("▲",AB106)))</formula>
    </cfRule>
    <cfRule type="containsText" dxfId="709" priority="1250" operator="containsText" text="▼">
      <formula>NOT(ISERROR(SEARCH("▼",AB106)))</formula>
    </cfRule>
    <cfRule type="containsText" dxfId="708" priority="1251" operator="containsText" text="▲">
      <formula>NOT(ISERROR(SEARCH("▲",AB106)))</formula>
    </cfRule>
    <cfRule type="containsText" dxfId="707" priority="1252" operator="containsText" text="▼">
      <formula>NOT(ISERROR(SEARCH("▼",AB106)))</formula>
    </cfRule>
    <cfRule type="containsText" dxfId="706" priority="1253" operator="containsText" text="▲">
      <formula>NOT(ISERROR(SEARCH("▲",AB106)))</formula>
    </cfRule>
    <cfRule type="containsText" dxfId="705" priority="1150" operator="containsText" text="▼">
      <formula>NOT(ISERROR(SEARCH("▼",AB106)))</formula>
    </cfRule>
    <cfRule type="containsText" dxfId="704" priority="1254" operator="containsText" text="▼">
      <formula>NOT(ISERROR(SEARCH("▼",AB106)))</formula>
    </cfRule>
    <cfRule type="containsText" dxfId="703" priority="1255" operator="containsText" text="▲">
      <formula>NOT(ISERROR(SEARCH("▲",AB106)))</formula>
    </cfRule>
    <cfRule type="containsText" dxfId="702" priority="1256" operator="containsText" text="▼">
      <formula>NOT(ISERROR(SEARCH("▼",AB106)))</formula>
    </cfRule>
    <cfRule type="containsText" dxfId="701" priority="1257" operator="containsText" text="▲">
      <formula>NOT(ISERROR(SEARCH("▲",AB106)))</formula>
    </cfRule>
    <cfRule type="containsText" dxfId="700" priority="1258" operator="containsText" text="▼">
      <formula>NOT(ISERROR(SEARCH("▼",AB106)))</formula>
    </cfRule>
    <cfRule type="containsText" dxfId="699" priority="1259" operator="containsText" text="△">
      <formula>NOT(ISERROR(SEARCH("△",AB106)))</formula>
    </cfRule>
    <cfRule type="containsText" dxfId="698" priority="1260" operator="containsText" text="▽">
      <formula>NOT(ISERROR(SEARCH("▽",AB106)))</formula>
    </cfRule>
    <cfRule type="containsText" dxfId="697" priority="1261" operator="containsText" text="▲">
      <formula>NOT(ISERROR(SEARCH("▲",AB106)))</formula>
    </cfRule>
    <cfRule type="containsText" dxfId="696" priority="1262" operator="containsText" text="▼">
      <formula>NOT(ISERROR(SEARCH("▼",AB106)))</formula>
    </cfRule>
    <cfRule type="containsText" dxfId="695" priority="1263" operator="containsText" text="▲">
      <formula>NOT(ISERROR(SEARCH("▲",AB106)))</formula>
    </cfRule>
    <cfRule type="containsText" dxfId="694" priority="1264" operator="containsText" text="▼">
      <formula>NOT(ISERROR(SEARCH("▼",AB106)))</formula>
    </cfRule>
    <cfRule type="containsText" dxfId="693" priority="1265" operator="containsText" text="▲">
      <formula>NOT(ISERROR(SEARCH("▲",AB106)))</formula>
    </cfRule>
    <cfRule type="containsText" dxfId="692" priority="1266" operator="containsText" text="▼">
      <formula>NOT(ISERROR(SEARCH("▼",AB106)))</formula>
    </cfRule>
    <cfRule type="containsText" dxfId="691" priority="1131" operator="containsText" text="▲">
      <formula>NOT(ISERROR(SEARCH("▲",AB106)))</formula>
    </cfRule>
    <cfRule type="containsText" dxfId="690" priority="1267" operator="containsText" text="▲">
      <formula>NOT(ISERROR(SEARCH("▲",AB106)))</formula>
    </cfRule>
    <cfRule type="containsText" dxfId="689" priority="1268" operator="containsText" text="▼">
      <formula>NOT(ISERROR(SEARCH("▼",AB106)))</formula>
    </cfRule>
    <cfRule type="containsText" dxfId="688" priority="1269" operator="containsText" text="▲">
      <formula>NOT(ISERROR(SEARCH("▲",AB106)))</formula>
    </cfRule>
    <cfRule type="containsText" dxfId="687" priority="1270" operator="containsText" text="▼">
      <formula>NOT(ISERROR(SEARCH("▼",AB106)))</formula>
    </cfRule>
    <cfRule type="containsText" dxfId="686" priority="1271" operator="containsText" text="▲">
      <formula>NOT(ISERROR(SEARCH("▲",AB106)))</formula>
    </cfRule>
    <cfRule type="containsText" dxfId="685" priority="1272" operator="containsText" text="▼">
      <formula>NOT(ISERROR(SEARCH("▼",AB106)))</formula>
    </cfRule>
    <cfRule type="containsText" dxfId="684" priority="1273" operator="containsText" text="▲">
      <formula>NOT(ISERROR(SEARCH("▲",AB106)))</formula>
    </cfRule>
    <cfRule type="containsText" dxfId="683" priority="1274" operator="containsText" text="▼">
      <formula>NOT(ISERROR(SEARCH("▼",AB106)))</formula>
    </cfRule>
    <cfRule type="containsText" dxfId="682" priority="1275" operator="containsText" text="▲">
      <formula>NOT(ISERROR(SEARCH("▲",AB106)))</formula>
    </cfRule>
    <cfRule type="containsText" dxfId="681" priority="1276" operator="containsText" text="▼">
      <formula>NOT(ISERROR(SEARCH("▼",AB106)))</formula>
    </cfRule>
    <cfRule type="containsText" dxfId="680" priority="1277" operator="containsText" text="▲">
      <formula>NOT(ISERROR(SEARCH("▲",AB106)))</formula>
    </cfRule>
    <cfRule type="containsText" dxfId="679" priority="1278" operator="containsText" text="▼">
      <formula>NOT(ISERROR(SEARCH("▼",AB106)))</formula>
    </cfRule>
    <cfRule type="containsText" dxfId="678" priority="1279" operator="containsText" text="▲">
      <formula>NOT(ISERROR(SEARCH("▲",AB106)))</formula>
    </cfRule>
    <cfRule type="containsText" dxfId="677" priority="1280" operator="containsText" text="▼">
      <formula>NOT(ISERROR(SEARCH("▼",AB106)))</formula>
    </cfRule>
    <cfRule type="containsText" dxfId="676" priority="1281" operator="containsText" text="▲">
      <formula>NOT(ISERROR(SEARCH("▲",AB106)))</formula>
    </cfRule>
    <cfRule type="containsText" dxfId="675" priority="1282" operator="containsText" text="▼">
      <formula>NOT(ISERROR(SEARCH("▼",AB106)))</formula>
    </cfRule>
    <cfRule type="containsText" dxfId="674" priority="1283" operator="containsText" text="▲">
      <formula>NOT(ISERROR(SEARCH("▲",AB106)))</formula>
    </cfRule>
    <cfRule type="containsText" dxfId="673" priority="1284" operator="containsText" text="▼">
      <formula>NOT(ISERROR(SEARCH("▼",AB106)))</formula>
    </cfRule>
    <cfRule type="containsText" dxfId="672" priority="1285" operator="containsText" text="▲">
      <formula>NOT(ISERROR(SEARCH("▲",AB106)))</formula>
    </cfRule>
    <cfRule type="containsText" dxfId="671" priority="1286" operator="containsText" text="▼">
      <formula>NOT(ISERROR(SEARCH("▼",AB106)))</formula>
    </cfRule>
    <cfRule type="containsText" dxfId="670" priority="1287" operator="containsText" text="▲">
      <formula>NOT(ISERROR(SEARCH("▲",AB106)))</formula>
    </cfRule>
    <cfRule type="containsText" dxfId="669" priority="1288" operator="containsText" text="▼">
      <formula>NOT(ISERROR(SEARCH("▼",AB106)))</formula>
    </cfRule>
    <cfRule type="containsText" dxfId="668" priority="1289" operator="containsText" text="▲">
      <formula>NOT(ISERROR(SEARCH("▲",AB106)))</formula>
    </cfRule>
    <cfRule type="containsText" dxfId="667" priority="943" operator="containsText" text="▲">
      <formula>NOT(ISERROR(SEARCH("▲",AB106)))</formula>
    </cfRule>
    <cfRule type="containsText" dxfId="666" priority="1290" operator="containsText" text="▼">
      <formula>NOT(ISERROR(SEARCH("▼",AB106)))</formula>
    </cfRule>
    <cfRule type="containsText" dxfId="665" priority="1291" operator="containsText" text="▲">
      <formula>NOT(ISERROR(SEARCH("▲",AB106)))</formula>
    </cfRule>
    <cfRule type="containsText" dxfId="664" priority="1292" operator="containsText" text="▼">
      <formula>NOT(ISERROR(SEARCH("▼",AB106)))</formula>
    </cfRule>
    <cfRule type="containsText" dxfId="663" priority="1293" operator="containsText" text="▲">
      <formula>NOT(ISERROR(SEARCH("▲",AB106)))</formula>
    </cfRule>
    <cfRule type="containsText" dxfId="662" priority="1294" operator="containsText" text="▼">
      <formula>NOT(ISERROR(SEARCH("▼",AB106)))</formula>
    </cfRule>
    <cfRule type="containsText" dxfId="661" priority="1295" operator="containsText" text="▲">
      <formula>NOT(ISERROR(SEARCH("▲",AB106)))</formula>
    </cfRule>
    <cfRule type="containsText" dxfId="660" priority="1296" operator="containsText" text="▼">
      <formula>NOT(ISERROR(SEARCH("▼",AB106)))</formula>
    </cfRule>
    <cfRule type="containsText" dxfId="659" priority="1297" operator="containsText" text="▲">
      <formula>NOT(ISERROR(SEARCH("▲",AB106)))</formula>
    </cfRule>
    <cfRule type="containsText" dxfId="658" priority="1298" operator="containsText" text="▼">
      <formula>NOT(ISERROR(SEARCH("▼",AB106)))</formula>
    </cfRule>
    <cfRule type="containsText" dxfId="657" priority="1299" operator="containsText" text="▲">
      <formula>NOT(ISERROR(SEARCH("▲",AB106)))</formula>
    </cfRule>
    <cfRule type="containsText" dxfId="656" priority="1300" operator="containsText" text="▼">
      <formula>NOT(ISERROR(SEARCH("▼",AB106)))</formula>
    </cfRule>
    <cfRule type="containsText" dxfId="655" priority="1301" operator="containsText" text="▲">
      <formula>NOT(ISERROR(SEARCH("▲",AB106)))</formula>
    </cfRule>
    <cfRule type="containsText" dxfId="654" priority="1302" operator="containsText" text="▼">
      <formula>NOT(ISERROR(SEARCH("▼",AB106)))</formula>
    </cfRule>
    <cfRule type="containsText" dxfId="653" priority="1303" operator="containsText" text="▲">
      <formula>NOT(ISERROR(SEARCH("▲",AB106)))</formula>
    </cfRule>
    <cfRule type="containsText" dxfId="652" priority="1304" operator="containsText" text="▼">
      <formula>NOT(ISERROR(SEARCH("▼",AB106)))</formula>
    </cfRule>
    <cfRule type="containsText" dxfId="651" priority="1305" operator="containsText" text="▲">
      <formula>NOT(ISERROR(SEARCH("▲",AB106)))</formula>
    </cfRule>
    <cfRule type="containsText" dxfId="650" priority="1306" operator="containsText" text="▼">
      <formula>NOT(ISERROR(SEARCH("▼",AB106)))</formula>
    </cfRule>
    <cfRule type="containsText" dxfId="649" priority="1307" operator="containsText" text="▲">
      <formula>NOT(ISERROR(SEARCH("▲",AB106)))</formula>
    </cfRule>
    <cfRule type="containsText" dxfId="648" priority="1308" operator="containsText" text="▼">
      <formula>NOT(ISERROR(SEARCH("▼",AB106)))</formula>
    </cfRule>
    <cfRule type="containsText" dxfId="647" priority="1309" operator="containsText" text="▲">
      <formula>NOT(ISERROR(SEARCH("▲",AB106)))</formula>
    </cfRule>
    <cfRule type="containsText" dxfId="646" priority="1310" operator="containsText" text="▼">
      <formula>NOT(ISERROR(SEARCH("▼",AB106)))</formula>
    </cfRule>
    <cfRule type="containsText" dxfId="645" priority="1311" operator="containsText" text="▲">
      <formula>NOT(ISERROR(SEARCH("▲",AB106)))</formula>
    </cfRule>
    <cfRule type="containsText" dxfId="644" priority="1312" operator="containsText" text="▼">
      <formula>NOT(ISERROR(SEARCH("▼",AB106)))</formula>
    </cfRule>
    <cfRule type="containsText" dxfId="643" priority="1313" operator="containsText" text="▲">
      <formula>NOT(ISERROR(SEARCH("▲",AB106)))</formula>
    </cfRule>
    <cfRule type="containsText" dxfId="642" priority="1314" operator="containsText" text="▼">
      <formula>NOT(ISERROR(SEARCH("▼",AB106)))</formula>
    </cfRule>
    <cfRule type="containsText" dxfId="641" priority="1315" operator="containsText" text="▲">
      <formula>NOT(ISERROR(SEARCH("▲",AB106)))</formula>
    </cfRule>
    <cfRule type="containsText" dxfId="640" priority="1316" operator="containsText" text="▼">
      <formula>NOT(ISERROR(SEARCH("▼",AB106)))</formula>
    </cfRule>
    <cfRule type="containsText" dxfId="639" priority="1317" operator="containsText" text="▲">
      <formula>NOT(ISERROR(SEARCH("▲",AB106)))</formula>
    </cfRule>
    <cfRule type="containsText" dxfId="638" priority="1213" operator="containsText" text="▲">
      <formula>NOT(ISERROR(SEARCH("▲",AB106)))</formula>
    </cfRule>
    <cfRule type="containsText" dxfId="637" priority="1212" operator="containsText" text="▼">
      <formula>NOT(ISERROR(SEARCH("▼",AB106)))</formula>
    </cfRule>
    <cfRule type="containsText" dxfId="636" priority="1211" operator="containsText" text="▲">
      <formula>NOT(ISERROR(SEARCH("▲",AB106)))</formula>
    </cfRule>
    <cfRule type="containsText" dxfId="635" priority="1210" operator="containsText" text="▼">
      <formula>NOT(ISERROR(SEARCH("▼",AB106)))</formula>
    </cfRule>
    <cfRule type="containsText" dxfId="634" priority="1209" operator="containsText" text="▲">
      <formula>NOT(ISERROR(SEARCH("▲",AB106)))</formula>
    </cfRule>
    <cfRule type="containsText" dxfId="633" priority="1208" operator="containsText" text="▽">
      <formula>NOT(ISERROR(SEARCH("▽",AB106)))</formula>
    </cfRule>
    <cfRule type="containsText" dxfId="632" priority="1207" operator="containsText" text="△">
      <formula>NOT(ISERROR(SEARCH("△",AB106)))</formula>
    </cfRule>
    <cfRule type="containsText" dxfId="631" priority="1206" operator="containsText" text="▼">
      <formula>NOT(ISERROR(SEARCH("▼",AB106)))</formula>
    </cfRule>
    <cfRule type="containsText" dxfId="630" priority="1205" operator="containsText" text="▲">
      <formula>NOT(ISERROR(SEARCH("▲",AB106)))</formula>
    </cfRule>
    <cfRule type="containsText" dxfId="629" priority="1204" operator="containsText" text="▼">
      <formula>NOT(ISERROR(SEARCH("▼",AB106)))</formula>
    </cfRule>
    <cfRule type="containsText" dxfId="628" priority="1203" operator="containsText" text="▲">
      <formula>NOT(ISERROR(SEARCH("▲",AB106)))</formula>
    </cfRule>
    <cfRule type="containsText" dxfId="627" priority="1202" operator="containsText" text="▼">
      <formula>NOT(ISERROR(SEARCH("▼",AB106)))</formula>
    </cfRule>
    <cfRule type="containsText" dxfId="626" priority="1201" operator="containsText" text="▲">
      <formula>NOT(ISERROR(SEARCH("▲",AB106)))</formula>
    </cfRule>
    <cfRule type="containsText" dxfId="625" priority="1200" operator="containsText" text="▼">
      <formula>NOT(ISERROR(SEARCH("▼",AB106)))</formula>
    </cfRule>
    <cfRule type="containsText" dxfId="624" priority="1199" operator="containsText" text="▲">
      <formula>NOT(ISERROR(SEARCH("▲",AB106)))</formula>
    </cfRule>
    <cfRule type="containsText" dxfId="623" priority="1198" operator="containsText" text="▼">
      <formula>NOT(ISERROR(SEARCH("▼",AB106)))</formula>
    </cfRule>
    <cfRule type="containsText" dxfId="622" priority="1197" operator="containsText" text="▲">
      <formula>NOT(ISERROR(SEARCH("▲",AB106)))</formula>
    </cfRule>
    <cfRule type="containsText" dxfId="621" priority="1196" operator="containsText" text="▼">
      <formula>NOT(ISERROR(SEARCH("▼",AB106)))</formula>
    </cfRule>
    <cfRule type="containsText" dxfId="620" priority="1195" operator="containsText" text="▲">
      <formula>NOT(ISERROR(SEARCH("▲",AB106)))</formula>
    </cfRule>
    <cfRule type="containsText" dxfId="619" priority="1194" operator="containsText" text="▼">
      <formula>NOT(ISERROR(SEARCH("▼",AB106)))</formula>
    </cfRule>
    <cfRule type="containsText" dxfId="618" priority="1193" operator="containsText" text="▲">
      <formula>NOT(ISERROR(SEARCH("▲",AB106)))</formula>
    </cfRule>
    <cfRule type="containsText" dxfId="617" priority="1192" operator="containsText" text="▼">
      <formula>NOT(ISERROR(SEARCH("▼",AB106)))</formula>
    </cfRule>
    <cfRule type="containsText" dxfId="616" priority="1191" operator="containsText" text="▲">
      <formula>NOT(ISERROR(SEARCH("▲",AB106)))</formula>
    </cfRule>
    <cfRule type="containsText" dxfId="615" priority="1190" operator="containsText" text="▼">
      <formula>NOT(ISERROR(SEARCH("▼",AB106)))</formula>
    </cfRule>
    <cfRule type="containsText" dxfId="614" priority="1189" operator="containsText" text="▲">
      <formula>NOT(ISERROR(SEARCH("▲",AB106)))</formula>
    </cfRule>
    <cfRule type="containsText" dxfId="613" priority="1188" operator="containsText" text="▼">
      <formula>NOT(ISERROR(SEARCH("▼",AB106)))</formula>
    </cfRule>
    <cfRule type="containsText" dxfId="612" priority="1187" operator="containsText" text="▲">
      <formula>NOT(ISERROR(SEARCH("▲",AB106)))</formula>
    </cfRule>
    <cfRule type="containsText" dxfId="611" priority="1186" operator="containsText" text="▼">
      <formula>NOT(ISERROR(SEARCH("▼",AB106)))</formula>
    </cfRule>
    <cfRule type="containsText" dxfId="610" priority="1185" operator="containsText" text="▲">
      <formula>NOT(ISERROR(SEARCH("▲",AB106)))</formula>
    </cfRule>
    <cfRule type="containsText" dxfId="609" priority="1184" operator="containsText" text="▼">
      <formula>NOT(ISERROR(SEARCH("▼",AB106)))</formula>
    </cfRule>
    <cfRule type="containsText" dxfId="608" priority="1183" operator="containsText" text="▲">
      <formula>NOT(ISERROR(SEARCH("▲",AB106)))</formula>
    </cfRule>
    <cfRule type="containsText" dxfId="607" priority="1182" operator="containsText" text="▼">
      <formula>NOT(ISERROR(SEARCH("▼",AB106)))</formula>
    </cfRule>
    <cfRule type="containsText" dxfId="606" priority="1181" operator="containsText" text="▲">
      <formula>NOT(ISERROR(SEARCH("▲",AB106)))</formula>
    </cfRule>
    <cfRule type="containsText" dxfId="605" priority="1180" operator="containsText" text="▼">
      <formula>NOT(ISERROR(SEARCH("▼",AB106)))</formula>
    </cfRule>
    <cfRule type="containsText" dxfId="604" priority="1179" operator="containsText" text="▲">
      <formula>NOT(ISERROR(SEARCH("▲",AB106)))</formula>
    </cfRule>
    <cfRule type="containsText" dxfId="603" priority="1178" operator="containsText" text="▼">
      <formula>NOT(ISERROR(SEARCH("▼",AB106)))</formula>
    </cfRule>
    <cfRule type="containsText" dxfId="602" priority="1177" operator="containsText" text="▲">
      <formula>NOT(ISERROR(SEARCH("▲",AB106)))</formula>
    </cfRule>
    <cfRule type="containsText" dxfId="601" priority="1176" operator="containsText" text="▼">
      <formula>NOT(ISERROR(SEARCH("▼",AB106)))</formula>
    </cfRule>
    <cfRule type="containsText" dxfId="600" priority="1175" operator="containsText" text="▲">
      <formula>NOT(ISERROR(SEARCH("▲",AB106)))</formula>
    </cfRule>
    <cfRule type="containsText" dxfId="599" priority="1174" operator="containsText" text="▼">
      <formula>NOT(ISERROR(SEARCH("▼",AB106)))</formula>
    </cfRule>
    <cfRule type="containsText" dxfId="598" priority="1173" operator="containsText" text="▲">
      <formula>NOT(ISERROR(SEARCH("▲",AB106)))</formula>
    </cfRule>
    <cfRule type="containsText" dxfId="597" priority="1172" operator="containsText" text="▼">
      <formula>NOT(ISERROR(SEARCH("▼",AB106)))</formula>
    </cfRule>
    <cfRule type="containsText" dxfId="596" priority="1171" operator="containsText" text="▲">
      <formula>NOT(ISERROR(SEARCH("▲",AB106)))</formula>
    </cfRule>
    <cfRule type="containsText" dxfId="595" priority="1170" operator="containsText" text="▼">
      <formula>NOT(ISERROR(SEARCH("▼",AB106)))</formula>
    </cfRule>
    <cfRule type="containsText" dxfId="594" priority="1169" operator="containsText" text="▲">
      <formula>NOT(ISERROR(SEARCH("▲",AB106)))</formula>
    </cfRule>
    <cfRule type="containsText" dxfId="593" priority="1168" operator="containsText" text="▼">
      <formula>NOT(ISERROR(SEARCH("▼",AB106)))</formula>
    </cfRule>
    <cfRule type="containsText" dxfId="592" priority="1167" operator="containsText" text="▲">
      <formula>NOT(ISERROR(SEARCH("▲",AB106)))</formula>
    </cfRule>
    <cfRule type="containsText" dxfId="591" priority="1166" operator="containsText" text="▼">
      <formula>NOT(ISERROR(SEARCH("▼",AB106)))</formula>
    </cfRule>
    <cfRule type="containsText" dxfId="590" priority="1165" operator="containsText" text="▲">
      <formula>NOT(ISERROR(SEARCH("▲",AB106)))</formula>
    </cfRule>
    <cfRule type="containsText" dxfId="589" priority="1164" operator="containsText" text="▼">
      <formula>NOT(ISERROR(SEARCH("▼",AB106)))</formula>
    </cfRule>
    <cfRule type="containsText" dxfId="588" priority="1163" operator="containsText" text="▲">
      <formula>NOT(ISERROR(SEARCH("▲",AB106)))</formula>
    </cfRule>
    <cfRule type="containsText" dxfId="587" priority="1162" operator="containsText" text="▼">
      <formula>NOT(ISERROR(SEARCH("▼",AB106)))</formula>
    </cfRule>
    <cfRule type="containsText" dxfId="586" priority="1161" operator="containsText" text="▲">
      <formula>NOT(ISERROR(SEARCH("▲",AB106)))</formula>
    </cfRule>
    <cfRule type="containsText" dxfId="585" priority="1160" operator="containsText" text="▼">
      <formula>NOT(ISERROR(SEARCH("▼",AB106)))</formula>
    </cfRule>
    <cfRule type="containsText" dxfId="584" priority="1159" operator="containsText" text="▲">
      <formula>NOT(ISERROR(SEARCH("▲",AB106)))</formula>
    </cfRule>
    <cfRule type="containsText" dxfId="583" priority="1158" operator="containsText" text="▽">
      <formula>NOT(ISERROR(SEARCH("▽",AB106)))</formula>
    </cfRule>
    <cfRule type="containsText" dxfId="582" priority="1157" operator="containsText" text="△">
      <formula>NOT(ISERROR(SEARCH("△",AB106)))</formula>
    </cfRule>
    <cfRule type="containsText" dxfId="581" priority="1156" operator="containsText" text="▼">
      <formula>NOT(ISERROR(SEARCH("▼",AB106)))</formula>
    </cfRule>
    <cfRule type="containsText" dxfId="580" priority="1155" operator="containsText" text="▲">
      <formula>NOT(ISERROR(SEARCH("▲",AB106)))</formula>
    </cfRule>
    <cfRule type="containsText" dxfId="579" priority="1154" operator="containsText" text="▼">
      <formula>NOT(ISERROR(SEARCH("▼",AB106)))</formula>
    </cfRule>
    <cfRule type="containsText" dxfId="578" priority="1153" operator="containsText" text="▲">
      <formula>NOT(ISERROR(SEARCH("▲",AB106)))</formula>
    </cfRule>
    <cfRule type="containsText" dxfId="577" priority="1152" operator="containsText" text="▼">
      <formula>NOT(ISERROR(SEARCH("▼",AB106)))</formula>
    </cfRule>
    <cfRule type="containsText" dxfId="576" priority="1151" operator="containsText" text="▲">
      <formula>NOT(ISERROR(SEARCH("▲",AB106)))</formula>
    </cfRule>
    <cfRule type="containsText" dxfId="575" priority="1149" operator="containsText" text="▲">
      <formula>NOT(ISERROR(SEARCH("▲",AB106)))</formula>
    </cfRule>
    <cfRule type="containsText" dxfId="574" priority="1148" operator="containsText" text="▼">
      <formula>NOT(ISERROR(SEARCH("▼",AB106)))</formula>
    </cfRule>
    <cfRule type="containsText" dxfId="573" priority="1147" operator="containsText" text="▲">
      <formula>NOT(ISERROR(SEARCH("▲",AB106)))</formula>
    </cfRule>
    <cfRule type="containsText" dxfId="572" priority="1146" operator="containsText" text="▼">
      <formula>NOT(ISERROR(SEARCH("▼",AB106)))</formula>
    </cfRule>
    <cfRule type="containsText" dxfId="571" priority="1145" operator="containsText" text="▲">
      <formula>NOT(ISERROR(SEARCH("▲",AB106)))</formula>
    </cfRule>
    <cfRule type="containsText" dxfId="570" priority="1144" operator="containsText" text="▼">
      <formula>NOT(ISERROR(SEARCH("▼",AB106)))</formula>
    </cfRule>
    <cfRule type="containsText" dxfId="569" priority="1143" operator="containsText" text="▲">
      <formula>NOT(ISERROR(SEARCH("▲",AB106)))</formula>
    </cfRule>
    <cfRule type="containsText" dxfId="568" priority="1142" operator="containsText" text="▼">
      <formula>NOT(ISERROR(SEARCH("▼",AB106)))</formula>
    </cfRule>
    <cfRule type="containsText" dxfId="567" priority="1141" operator="containsText" text="▲">
      <formula>NOT(ISERROR(SEARCH("▲",AB106)))</formula>
    </cfRule>
    <cfRule type="containsText" dxfId="566" priority="1140" operator="containsText" text="▼">
      <formula>NOT(ISERROR(SEARCH("▼",AB106)))</formula>
    </cfRule>
    <cfRule type="containsText" dxfId="565" priority="1139" operator="containsText" text="▲">
      <formula>NOT(ISERROR(SEARCH("▲",AB106)))</formula>
    </cfRule>
    <cfRule type="containsText" dxfId="564" priority="1137" operator="containsText" text="▲">
      <formula>NOT(ISERROR(SEARCH("▲",AB106)))</formula>
    </cfRule>
    <cfRule type="containsText" dxfId="563" priority="1136" operator="containsText" text="▼">
      <formula>NOT(ISERROR(SEARCH("▼",AB106)))</formula>
    </cfRule>
    <cfRule type="containsText" dxfId="562" priority="1135" operator="containsText" text="▲">
      <formula>NOT(ISERROR(SEARCH("▲",AB106)))</formula>
    </cfRule>
    <cfRule type="containsText" dxfId="561" priority="1134" operator="containsText" text="▼">
      <formula>NOT(ISERROR(SEARCH("▼",AB106)))</formula>
    </cfRule>
    <cfRule type="containsText" dxfId="560" priority="1133" operator="containsText" text="▲">
      <formula>NOT(ISERROR(SEARCH("▲",AB106)))</formula>
    </cfRule>
    <cfRule type="containsText" dxfId="559" priority="1132" operator="containsText" text="▼">
      <formula>NOT(ISERROR(SEARCH("▼",AB106)))</formula>
    </cfRule>
    <cfRule type="containsText" dxfId="558" priority="1130" operator="containsText" text="▼">
      <formula>NOT(ISERROR(SEARCH("▼",AB106)))</formula>
    </cfRule>
    <cfRule type="containsText" dxfId="557" priority="1129" operator="containsText" text="▲">
      <formula>NOT(ISERROR(SEARCH("▲",AB106)))</formula>
    </cfRule>
    <cfRule type="containsText" dxfId="556" priority="1128" operator="containsText" text="▼">
      <formula>NOT(ISERROR(SEARCH("▼",AB106)))</formula>
    </cfRule>
    <cfRule type="containsText" dxfId="555" priority="1127" operator="containsText" text="▲">
      <formula>NOT(ISERROR(SEARCH("▲",AB106)))</formula>
    </cfRule>
    <cfRule type="containsText" dxfId="554" priority="1126" operator="containsText" text="▼">
      <formula>NOT(ISERROR(SEARCH("▼",AB106)))</formula>
    </cfRule>
    <cfRule type="containsText" dxfId="553" priority="1125" operator="containsText" text="▲">
      <formula>NOT(ISERROR(SEARCH("▲",AB106)))</formula>
    </cfRule>
    <cfRule type="containsText" dxfId="552" priority="1124" operator="containsText" text="▼">
      <formula>NOT(ISERROR(SEARCH("▼",AB106)))</formula>
    </cfRule>
    <cfRule type="containsText" dxfId="551" priority="1123" operator="containsText" text="▲">
      <formula>NOT(ISERROR(SEARCH("▲",AB106)))</formula>
    </cfRule>
    <cfRule type="containsText" dxfId="550" priority="1122" operator="containsText" text="▼">
      <formula>NOT(ISERROR(SEARCH("▼",AB106)))</formula>
    </cfRule>
    <cfRule type="containsText" dxfId="549" priority="1121" operator="containsText" text="▲">
      <formula>NOT(ISERROR(SEARCH("▲",AB106)))</formula>
    </cfRule>
    <cfRule type="containsText" dxfId="548" priority="1120" operator="containsText" text="▼">
      <formula>NOT(ISERROR(SEARCH("▼",AB106)))</formula>
    </cfRule>
    <cfRule type="containsText" dxfId="547" priority="1119" operator="containsText" text="▲">
      <formula>NOT(ISERROR(SEARCH("▲",AB106)))</formula>
    </cfRule>
    <cfRule type="containsText" dxfId="546" priority="1118" operator="containsText" text="▼">
      <formula>NOT(ISERROR(SEARCH("▼",AB106)))</formula>
    </cfRule>
    <cfRule type="containsText" dxfId="545" priority="1117" operator="containsText" text="▲">
      <formula>NOT(ISERROR(SEARCH("▲",AB106)))</formula>
    </cfRule>
    <cfRule type="containsText" dxfId="544" priority="1116" operator="containsText" text="▼">
      <formula>NOT(ISERROR(SEARCH("▼",AB106)))</formula>
    </cfRule>
    <cfRule type="containsText" dxfId="543" priority="1115" operator="containsText" text="▲">
      <formula>NOT(ISERROR(SEARCH("▲",AB106)))</formula>
    </cfRule>
    <cfRule type="containsText" dxfId="542" priority="1114" operator="containsText" text="▼">
      <formula>NOT(ISERROR(SEARCH("▼",AB106)))</formula>
    </cfRule>
    <cfRule type="containsText" dxfId="541" priority="1113" operator="containsText" text="▲">
      <formula>NOT(ISERROR(SEARCH("▲",AB106)))</formula>
    </cfRule>
    <cfRule type="containsText" dxfId="540" priority="1112" operator="containsText" text="▼">
      <formula>NOT(ISERROR(SEARCH("▼",AB106)))</formula>
    </cfRule>
    <cfRule type="containsText" dxfId="539" priority="1111" operator="containsText" text="▲">
      <formula>NOT(ISERROR(SEARCH("▲",AB106)))</formula>
    </cfRule>
    <cfRule type="containsText" dxfId="538" priority="1110" operator="containsText" text="▼">
      <formula>NOT(ISERROR(SEARCH("▼",AB106)))</formula>
    </cfRule>
    <cfRule type="containsText" dxfId="537" priority="1109" operator="containsText" text="▲">
      <formula>NOT(ISERROR(SEARCH("▲",AB106)))</formula>
    </cfRule>
    <cfRule type="containsText" dxfId="536" priority="1108" operator="containsText" text="▽">
      <formula>NOT(ISERROR(SEARCH("▽",AB106)))</formula>
    </cfRule>
    <cfRule type="containsText" dxfId="535" priority="1107" operator="containsText" text="△">
      <formula>NOT(ISERROR(SEARCH("△",AB106)))</formula>
    </cfRule>
    <cfRule type="containsText" dxfId="534" priority="1106" operator="containsText" text="▼">
      <formula>NOT(ISERROR(SEARCH("▼",AB106)))</formula>
    </cfRule>
    <cfRule type="containsText" dxfId="533" priority="1105" operator="containsText" text="▲">
      <formula>NOT(ISERROR(SEARCH("▲",AB106)))</formula>
    </cfRule>
    <cfRule type="containsText" dxfId="532" priority="1104" operator="containsText" text="▼">
      <formula>NOT(ISERROR(SEARCH("▼",AB106)))</formula>
    </cfRule>
    <cfRule type="containsText" dxfId="531" priority="1103" operator="containsText" text="▲">
      <formula>NOT(ISERROR(SEARCH("▲",AB106)))</formula>
    </cfRule>
    <cfRule type="containsText" dxfId="530" priority="1102" operator="containsText" text="▼">
      <formula>NOT(ISERROR(SEARCH("▼",AB106)))</formula>
    </cfRule>
    <cfRule type="containsText" dxfId="529" priority="1101" operator="containsText" text="▲">
      <formula>NOT(ISERROR(SEARCH("▲",AB106)))</formula>
    </cfRule>
    <cfRule type="containsText" dxfId="528" priority="1100" operator="containsText" text="▼">
      <formula>NOT(ISERROR(SEARCH("▼",AB106)))</formula>
    </cfRule>
    <cfRule type="containsText" dxfId="527" priority="1099" operator="containsText" text="▲">
      <formula>NOT(ISERROR(SEARCH("▲",AB106)))</formula>
    </cfRule>
    <cfRule type="containsText" dxfId="526" priority="1098" operator="containsText" text="▼">
      <formula>NOT(ISERROR(SEARCH("▼",AB106)))</formula>
    </cfRule>
    <cfRule type="containsText" dxfId="525" priority="1097" operator="containsText" text="▲">
      <formula>NOT(ISERROR(SEARCH("▲",AB106)))</formula>
    </cfRule>
    <cfRule type="containsText" dxfId="524" priority="1096" operator="containsText" text="▼">
      <formula>NOT(ISERROR(SEARCH("▼",AB106)))</formula>
    </cfRule>
    <cfRule type="containsText" dxfId="523" priority="1095" operator="containsText" text="▲">
      <formula>NOT(ISERROR(SEARCH("▲",AB106)))</formula>
    </cfRule>
    <cfRule type="containsText" dxfId="522" priority="1094" operator="containsText" text="▼">
      <formula>NOT(ISERROR(SEARCH("▼",AB106)))</formula>
    </cfRule>
    <cfRule type="containsText" dxfId="521" priority="1093" operator="containsText" text="▲">
      <formula>NOT(ISERROR(SEARCH("▲",AB106)))</formula>
    </cfRule>
    <cfRule type="containsText" dxfId="520" priority="1092" operator="containsText" text="▼">
      <formula>NOT(ISERROR(SEARCH("▼",AB106)))</formula>
    </cfRule>
    <cfRule type="containsText" dxfId="519" priority="1091" operator="containsText" text="▲">
      <formula>NOT(ISERROR(SEARCH("▲",AB106)))</formula>
    </cfRule>
    <cfRule type="containsText" dxfId="518" priority="1090" operator="containsText" text="▼">
      <formula>NOT(ISERROR(SEARCH("▼",AB106)))</formula>
    </cfRule>
    <cfRule type="containsText" dxfId="517" priority="1089" operator="containsText" text="▲">
      <formula>NOT(ISERROR(SEARCH("▲",AB106)))</formula>
    </cfRule>
    <cfRule type="containsText" dxfId="516" priority="1088" operator="containsText" text="▼">
      <formula>NOT(ISERROR(SEARCH("▼",AB106)))</formula>
    </cfRule>
    <cfRule type="containsText" dxfId="515" priority="1087" operator="containsText" text="▲">
      <formula>NOT(ISERROR(SEARCH("▲",AB106)))</formula>
    </cfRule>
    <cfRule type="containsText" dxfId="514" priority="1086" operator="containsText" text="▼">
      <formula>NOT(ISERROR(SEARCH("▼",AB106)))</formula>
    </cfRule>
    <cfRule type="containsText" dxfId="513" priority="1085" operator="containsText" text="▲">
      <formula>NOT(ISERROR(SEARCH("▲",AB106)))</formula>
    </cfRule>
    <cfRule type="containsText" dxfId="512" priority="1084" operator="containsText" text="▼">
      <formula>NOT(ISERROR(SEARCH("▼",AB106)))</formula>
    </cfRule>
    <cfRule type="containsText" dxfId="511" priority="1083" operator="containsText" text="▲">
      <formula>NOT(ISERROR(SEARCH("▲",AB106)))</formula>
    </cfRule>
    <cfRule type="containsText" dxfId="510" priority="1082" operator="containsText" text="▼">
      <formula>NOT(ISERROR(SEARCH("▼",AB106)))</formula>
    </cfRule>
    <cfRule type="containsText" dxfId="509" priority="1081" operator="containsText" text="▲">
      <formula>NOT(ISERROR(SEARCH("▲",AB106)))</formula>
    </cfRule>
    <cfRule type="containsText" dxfId="508" priority="1080" operator="containsText" text="▼">
      <formula>NOT(ISERROR(SEARCH("▼",AB106)))</formula>
    </cfRule>
    <cfRule type="containsText" dxfId="507" priority="1079" operator="containsText" text="▲">
      <formula>NOT(ISERROR(SEARCH("▲",AB106)))</formula>
    </cfRule>
    <cfRule type="containsText" dxfId="506" priority="1078" operator="containsText" text="▼">
      <formula>NOT(ISERROR(SEARCH("▼",AB106)))</formula>
    </cfRule>
    <cfRule type="containsText" dxfId="505" priority="1077" operator="containsText" text="▲">
      <formula>NOT(ISERROR(SEARCH("▲",AB106)))</formula>
    </cfRule>
    <cfRule type="containsText" dxfId="504" priority="1076" operator="containsText" text="▼">
      <formula>NOT(ISERROR(SEARCH("▼",AB106)))</formula>
    </cfRule>
    <cfRule type="containsText" dxfId="503" priority="1075" operator="containsText" text="▲">
      <formula>NOT(ISERROR(SEARCH("▲",AB106)))</formula>
    </cfRule>
    <cfRule type="containsText" dxfId="502" priority="1074" operator="containsText" text="▼">
      <formula>NOT(ISERROR(SEARCH("▼",AB106)))</formula>
    </cfRule>
    <cfRule type="containsText" dxfId="501" priority="1073" operator="containsText" text="▲">
      <formula>NOT(ISERROR(SEARCH("▲",AB106)))</formula>
    </cfRule>
    <cfRule type="containsText" dxfId="500" priority="1072" operator="containsText" text="▼">
      <formula>NOT(ISERROR(SEARCH("▼",AB106)))</formula>
    </cfRule>
    <cfRule type="containsText" dxfId="499" priority="1071" operator="containsText" text="▲">
      <formula>NOT(ISERROR(SEARCH("▲",AB106)))</formula>
    </cfRule>
    <cfRule type="containsText" dxfId="498" priority="1070" operator="containsText" text="▼">
      <formula>NOT(ISERROR(SEARCH("▼",AB106)))</formula>
    </cfRule>
    <cfRule type="containsText" dxfId="497" priority="1069" operator="containsText" text="▲">
      <formula>NOT(ISERROR(SEARCH("▲",AB106)))</formula>
    </cfRule>
    <cfRule type="containsText" dxfId="496" priority="1068" operator="containsText" text="▼">
      <formula>NOT(ISERROR(SEARCH("▼",AB106)))</formula>
    </cfRule>
    <cfRule type="containsText" dxfId="495" priority="1067" operator="containsText" text="▲">
      <formula>NOT(ISERROR(SEARCH("▲",AB106)))</formula>
    </cfRule>
    <cfRule type="containsText" dxfId="494" priority="1066" operator="containsText" text="▼">
      <formula>NOT(ISERROR(SEARCH("▼",AB106)))</formula>
    </cfRule>
    <cfRule type="containsText" dxfId="493" priority="1065" operator="containsText" text="▲">
      <formula>NOT(ISERROR(SEARCH("▲",AB106)))</formula>
    </cfRule>
    <cfRule type="containsText" dxfId="492" priority="1064" operator="containsText" text="▼">
      <formula>NOT(ISERROR(SEARCH("▼",AB106)))</formula>
    </cfRule>
    <cfRule type="containsText" dxfId="491" priority="1063" operator="containsText" text="▲">
      <formula>NOT(ISERROR(SEARCH("▲",AB106)))</formula>
    </cfRule>
    <cfRule type="containsText" dxfId="490" priority="1062" operator="containsText" text="▼">
      <formula>NOT(ISERROR(SEARCH("▼",AB106)))</formula>
    </cfRule>
    <cfRule type="containsText" dxfId="489" priority="1061" operator="containsText" text="▲">
      <formula>NOT(ISERROR(SEARCH("▲",AB106)))</formula>
    </cfRule>
    <cfRule type="containsText" dxfId="488" priority="1060" operator="containsText" text="▼">
      <formula>NOT(ISERROR(SEARCH("▼",AB106)))</formula>
    </cfRule>
    <cfRule type="containsText" dxfId="487" priority="1059" operator="containsText" text="▲">
      <formula>NOT(ISERROR(SEARCH("▲",AB106)))</formula>
    </cfRule>
    <cfRule type="containsText" dxfId="486" priority="1058" operator="containsText" text="▼">
      <formula>NOT(ISERROR(SEARCH("▼",AB106)))</formula>
    </cfRule>
    <cfRule type="containsText" dxfId="485" priority="1057" operator="containsText" text="▲">
      <formula>NOT(ISERROR(SEARCH("▲",AB106)))</formula>
    </cfRule>
    <cfRule type="containsText" dxfId="484" priority="1056" operator="containsText" text="▼">
      <formula>NOT(ISERROR(SEARCH("▼",AB106)))</formula>
    </cfRule>
    <cfRule type="containsText" dxfId="483" priority="1055" operator="containsText" text="▲">
      <formula>NOT(ISERROR(SEARCH("▲",AB106)))</formula>
    </cfRule>
    <cfRule type="containsText" dxfId="482" priority="1054" operator="containsText" text="▼">
      <formula>NOT(ISERROR(SEARCH("▼",AB106)))</formula>
    </cfRule>
    <cfRule type="containsText" dxfId="481" priority="1053" operator="containsText" text="▲">
      <formula>NOT(ISERROR(SEARCH("▲",AB106)))</formula>
    </cfRule>
    <cfRule type="containsText" dxfId="480" priority="1052" operator="containsText" text="▼">
      <formula>NOT(ISERROR(SEARCH("▼",AB106)))</formula>
    </cfRule>
    <cfRule type="containsText" dxfId="479" priority="1051" operator="containsText" text="▲">
      <formula>NOT(ISERROR(SEARCH("▲",AB106)))</formula>
    </cfRule>
    <cfRule type="containsText" dxfId="478" priority="1050" operator="containsText" text="▼">
      <formula>NOT(ISERROR(SEARCH("▼",AB106)))</formula>
    </cfRule>
    <cfRule type="containsText" dxfId="477" priority="1049" operator="containsText" text="▲">
      <formula>NOT(ISERROR(SEARCH("▲",AB106)))</formula>
    </cfRule>
    <cfRule type="containsText" dxfId="476" priority="1048" operator="containsText" text="▼">
      <formula>NOT(ISERROR(SEARCH("▼",AB106)))</formula>
    </cfRule>
    <cfRule type="containsText" dxfId="475" priority="1047" operator="containsText" text="▲">
      <formula>NOT(ISERROR(SEARCH("▲",AB106)))</formula>
    </cfRule>
    <cfRule type="containsText" dxfId="474" priority="1046" operator="containsText" text="▼">
      <formula>NOT(ISERROR(SEARCH("▼",AB106)))</formula>
    </cfRule>
    <cfRule type="containsText" dxfId="473" priority="1045" operator="containsText" text="▲">
      <formula>NOT(ISERROR(SEARCH("▲",AB106)))</formula>
    </cfRule>
    <cfRule type="containsText" dxfId="472" priority="1044" operator="containsText" text="▽">
      <formula>NOT(ISERROR(SEARCH("▽",AB106)))</formula>
    </cfRule>
    <cfRule type="containsText" dxfId="471" priority="1043" operator="containsText" text="△">
      <formula>NOT(ISERROR(SEARCH("△",AB106)))</formula>
    </cfRule>
    <cfRule type="containsText" dxfId="470" priority="1042" operator="containsText" text="▼">
      <formula>NOT(ISERROR(SEARCH("▼",AB106)))</formula>
    </cfRule>
    <cfRule type="containsText" dxfId="469" priority="1041" operator="containsText" text="▲">
      <formula>NOT(ISERROR(SEARCH("▲",AB106)))</formula>
    </cfRule>
    <cfRule type="containsText" dxfId="468" priority="1040" operator="containsText" text="▼">
      <formula>NOT(ISERROR(SEARCH("▼",AB106)))</formula>
    </cfRule>
    <cfRule type="containsText" dxfId="467" priority="1039" operator="containsText" text="▲">
      <formula>NOT(ISERROR(SEARCH("▲",AB106)))</formula>
    </cfRule>
    <cfRule type="containsText" dxfId="466" priority="1038" operator="containsText" text="▼">
      <formula>NOT(ISERROR(SEARCH("▼",AB106)))</formula>
    </cfRule>
    <cfRule type="containsText" dxfId="465" priority="1037" operator="containsText" text="▲">
      <formula>NOT(ISERROR(SEARCH("▲",AB106)))</formula>
    </cfRule>
    <cfRule type="containsText" dxfId="464" priority="1036" operator="containsText" text="▼">
      <formula>NOT(ISERROR(SEARCH("▼",AB106)))</formula>
    </cfRule>
    <cfRule type="containsText" dxfId="463" priority="1035" operator="containsText" text="▲">
      <formula>NOT(ISERROR(SEARCH("▲",AB106)))</formula>
    </cfRule>
    <cfRule type="containsText" dxfId="462" priority="1034" operator="containsText" text="▼">
      <formula>NOT(ISERROR(SEARCH("▼",AB106)))</formula>
    </cfRule>
    <cfRule type="containsText" dxfId="461" priority="1033" operator="containsText" text="▲">
      <formula>NOT(ISERROR(SEARCH("▲",AB106)))</formula>
    </cfRule>
    <cfRule type="containsText" dxfId="460" priority="1032" operator="containsText" text="▼">
      <formula>NOT(ISERROR(SEARCH("▼",AB106)))</formula>
    </cfRule>
    <cfRule type="containsText" dxfId="459" priority="1031" operator="containsText" text="▲">
      <formula>NOT(ISERROR(SEARCH("▲",AB106)))</formula>
    </cfRule>
    <cfRule type="containsText" dxfId="458" priority="1030" operator="containsText" text="▼">
      <formula>NOT(ISERROR(SEARCH("▼",AB106)))</formula>
    </cfRule>
    <cfRule type="containsText" dxfId="457" priority="1029" operator="containsText" text="▲">
      <formula>NOT(ISERROR(SEARCH("▲",AB106)))</formula>
    </cfRule>
    <cfRule type="containsText" dxfId="456" priority="1028" operator="containsText" text="▼">
      <formula>NOT(ISERROR(SEARCH("▼",AB106)))</formula>
    </cfRule>
    <cfRule type="containsText" dxfId="455" priority="1027" operator="containsText" text="▲">
      <formula>NOT(ISERROR(SEARCH("▲",AB106)))</formula>
    </cfRule>
    <cfRule type="containsText" dxfId="454" priority="1026" operator="containsText" text="▼">
      <formula>NOT(ISERROR(SEARCH("▼",AB106)))</formula>
    </cfRule>
    <cfRule type="containsText" dxfId="453" priority="1025" operator="containsText" text="▲">
      <formula>NOT(ISERROR(SEARCH("▲",AB106)))</formula>
    </cfRule>
    <cfRule type="containsText" dxfId="452" priority="1024" operator="containsText" text="▼">
      <formula>NOT(ISERROR(SEARCH("▼",AB106)))</formula>
    </cfRule>
    <cfRule type="containsText" dxfId="451" priority="1023" operator="containsText" text="▲">
      <formula>NOT(ISERROR(SEARCH("▲",AB106)))</formula>
    </cfRule>
    <cfRule type="containsText" dxfId="450" priority="1022" operator="containsText" text="▼">
      <formula>NOT(ISERROR(SEARCH("▼",AB106)))</formula>
    </cfRule>
    <cfRule type="containsText" dxfId="449" priority="1021" operator="containsText" text="▲">
      <formula>NOT(ISERROR(SEARCH("▲",AB106)))</formula>
    </cfRule>
    <cfRule type="containsText" dxfId="448" priority="1020" operator="containsText" text="▼">
      <formula>NOT(ISERROR(SEARCH("▼",AB106)))</formula>
    </cfRule>
    <cfRule type="containsText" dxfId="447" priority="1019" operator="containsText" text="▲">
      <formula>NOT(ISERROR(SEARCH("▲",AB106)))</formula>
    </cfRule>
    <cfRule type="containsText" dxfId="446" priority="1018" operator="containsText" text="▼">
      <formula>NOT(ISERROR(SEARCH("▼",AB106)))</formula>
    </cfRule>
    <cfRule type="containsText" dxfId="445" priority="1017" operator="containsText" text="▲">
      <formula>NOT(ISERROR(SEARCH("▲",AB106)))</formula>
    </cfRule>
    <cfRule type="containsText" dxfId="444" priority="1016" operator="containsText" text="▼">
      <formula>NOT(ISERROR(SEARCH("▼",AB106)))</formula>
    </cfRule>
    <cfRule type="containsText" dxfId="443" priority="1015" operator="containsText" text="▲">
      <formula>NOT(ISERROR(SEARCH("▲",AB106)))</formula>
    </cfRule>
    <cfRule type="containsText" dxfId="442" priority="1014" operator="containsText" text="▼">
      <formula>NOT(ISERROR(SEARCH("▼",AB106)))</formula>
    </cfRule>
    <cfRule type="containsText" dxfId="441" priority="1013" operator="containsText" text="▲">
      <formula>NOT(ISERROR(SEARCH("▲",AB106)))</formula>
    </cfRule>
    <cfRule type="containsText" dxfId="440" priority="1012" operator="containsText" text="▼">
      <formula>NOT(ISERROR(SEARCH("▼",AB106)))</formula>
    </cfRule>
    <cfRule type="containsText" dxfId="439" priority="1011" operator="containsText" text="▲">
      <formula>NOT(ISERROR(SEARCH("▲",AB106)))</formula>
    </cfRule>
    <cfRule type="containsText" dxfId="438" priority="1010" operator="containsText" text="▼">
      <formula>NOT(ISERROR(SEARCH("▼",AB106)))</formula>
    </cfRule>
    <cfRule type="containsText" dxfId="437" priority="1009" operator="containsText" text="▲">
      <formula>NOT(ISERROR(SEARCH("▲",AB106)))</formula>
    </cfRule>
    <cfRule type="containsText" dxfId="436" priority="1008" operator="containsText" text="▼">
      <formula>NOT(ISERROR(SEARCH("▼",AB106)))</formula>
    </cfRule>
    <cfRule type="containsText" dxfId="435" priority="1007" operator="containsText" text="▲">
      <formula>NOT(ISERROR(SEARCH("▲",AB106)))</formula>
    </cfRule>
    <cfRule type="containsText" dxfId="434" priority="1006" operator="containsText" text="▼">
      <formula>NOT(ISERROR(SEARCH("▼",AB106)))</formula>
    </cfRule>
    <cfRule type="containsText" dxfId="433" priority="1005" operator="containsText" text="▲">
      <formula>NOT(ISERROR(SEARCH("▲",AB106)))</formula>
    </cfRule>
    <cfRule type="containsText" dxfId="432" priority="1004" operator="containsText" text="▼">
      <formula>NOT(ISERROR(SEARCH("▼",AB106)))</formula>
    </cfRule>
    <cfRule type="containsText" dxfId="431" priority="1003" operator="containsText" text="▲">
      <formula>NOT(ISERROR(SEARCH("▲",AB106)))</formula>
    </cfRule>
    <cfRule type="containsText" dxfId="430" priority="1002" operator="containsText" text="▼">
      <formula>NOT(ISERROR(SEARCH("▼",AB106)))</formula>
    </cfRule>
    <cfRule type="containsText" dxfId="429" priority="1001" operator="containsText" text="▲">
      <formula>NOT(ISERROR(SEARCH("▲",AB106)))</formula>
    </cfRule>
    <cfRule type="containsText" dxfId="428" priority="1000" operator="containsText" text="▼">
      <formula>NOT(ISERROR(SEARCH("▼",AB106)))</formula>
    </cfRule>
  </conditionalFormatting>
  <conditionalFormatting sqref="AB107">
    <cfRule type="containsText" dxfId="427" priority="8059" operator="containsText" text="▲">
      <formula>NOT(ISERROR(SEARCH("▲",AB107)))</formula>
    </cfRule>
    <cfRule type="containsText" dxfId="426" priority="8058" operator="containsText" text="▼">
      <formula>NOT(ISERROR(SEARCH("▼",AB107)))</formula>
    </cfRule>
    <cfRule type="containsText" dxfId="425" priority="8057" operator="containsText" text="▲">
      <formula>NOT(ISERROR(SEARCH("▲",AB107)))</formula>
    </cfRule>
    <cfRule type="containsText" dxfId="424" priority="8056" operator="containsText" text="▼">
      <formula>NOT(ISERROR(SEARCH("▼",AB107)))</formula>
    </cfRule>
    <cfRule type="containsText" dxfId="423" priority="8055" operator="containsText" text="▲">
      <formula>NOT(ISERROR(SEARCH("▲",AB107)))</formula>
    </cfRule>
    <cfRule type="containsText" dxfId="422" priority="8054" operator="containsText" text="▼">
      <formula>NOT(ISERROR(SEARCH("▼",AB107)))</formula>
    </cfRule>
    <cfRule type="containsText" dxfId="421" priority="8053" operator="containsText" text="▲">
      <formula>NOT(ISERROR(SEARCH("▲",AB107)))</formula>
    </cfRule>
    <cfRule type="containsText" dxfId="420" priority="8052" operator="containsText" text="▼">
      <formula>NOT(ISERROR(SEARCH("▼",AB107)))</formula>
    </cfRule>
    <cfRule type="containsText" dxfId="419" priority="8051" operator="containsText" text="▲">
      <formula>NOT(ISERROR(SEARCH("▲",AB107)))</formula>
    </cfRule>
    <cfRule type="containsText" dxfId="418" priority="8050" operator="containsText" text="▼">
      <formula>NOT(ISERROR(SEARCH("▼",AB107)))</formula>
    </cfRule>
    <cfRule type="containsText" dxfId="417" priority="8049" operator="containsText" text="▲">
      <formula>NOT(ISERROR(SEARCH("▲",AB107)))</formula>
    </cfRule>
    <cfRule type="containsText" dxfId="416" priority="8048" operator="containsText" text="▼">
      <formula>NOT(ISERROR(SEARCH("▼",AB107)))</formula>
    </cfRule>
    <cfRule type="containsText" dxfId="415" priority="8047" operator="containsText" text="▲">
      <formula>NOT(ISERROR(SEARCH("▲",AB107)))</formula>
    </cfRule>
    <cfRule type="containsText" dxfId="414" priority="8046" operator="containsText" text="▼">
      <formula>NOT(ISERROR(SEARCH("▼",AB107)))</formula>
    </cfRule>
    <cfRule type="containsText" dxfId="413" priority="8045" operator="containsText" text="▲">
      <formula>NOT(ISERROR(SEARCH("▲",AB107)))</formula>
    </cfRule>
    <cfRule type="containsText" dxfId="412" priority="8044" operator="containsText" text="▽">
      <formula>NOT(ISERROR(SEARCH("▽",AB107)))</formula>
    </cfRule>
    <cfRule type="containsText" dxfId="411" priority="8043" operator="containsText" text="△">
      <formula>NOT(ISERROR(SEARCH("△",AB107)))</formula>
    </cfRule>
    <cfRule type="containsText" dxfId="410" priority="8042" operator="containsText" text="▼">
      <formula>NOT(ISERROR(SEARCH("▼",AB107)))</formula>
    </cfRule>
    <cfRule type="containsText" dxfId="409" priority="8041" operator="containsText" text="▲">
      <formula>NOT(ISERROR(SEARCH("▲",AB107)))</formula>
    </cfRule>
    <cfRule type="containsText" dxfId="408" priority="8040" operator="containsText" text="▼">
      <formula>NOT(ISERROR(SEARCH("▼",AB107)))</formula>
    </cfRule>
    <cfRule type="containsText" dxfId="407" priority="8039" operator="containsText" text="▲">
      <formula>NOT(ISERROR(SEARCH("▲",AB107)))</formula>
    </cfRule>
    <cfRule type="containsText" dxfId="406" priority="8038" operator="containsText" text="▼">
      <formula>NOT(ISERROR(SEARCH("▼",AB107)))</formula>
    </cfRule>
    <cfRule type="containsText" dxfId="405" priority="8037" operator="containsText" text="▲">
      <formula>NOT(ISERROR(SEARCH("▲",AB107)))</formula>
    </cfRule>
    <cfRule type="containsText" dxfId="404" priority="8036" operator="containsText" text="▼">
      <formula>NOT(ISERROR(SEARCH("▼",AB107)))</formula>
    </cfRule>
    <cfRule type="containsText" dxfId="403" priority="8035" operator="containsText" text="▲">
      <formula>NOT(ISERROR(SEARCH("▲",AB107)))</formula>
    </cfRule>
    <cfRule type="containsText" dxfId="402" priority="8034" operator="containsText" text="▼">
      <formula>NOT(ISERROR(SEARCH("▼",AB107)))</formula>
    </cfRule>
    <cfRule type="containsText" dxfId="401" priority="8033" operator="containsText" text="▲">
      <formula>NOT(ISERROR(SEARCH("▲",AB107)))</formula>
    </cfRule>
    <cfRule type="containsText" dxfId="400" priority="8032" operator="containsText" text="▼">
      <formula>NOT(ISERROR(SEARCH("▼",AB107)))</formula>
    </cfRule>
    <cfRule type="containsText" dxfId="399" priority="8031" operator="containsText" text="▲">
      <formula>NOT(ISERROR(SEARCH("▲",AB107)))</formula>
    </cfRule>
    <cfRule type="containsText" dxfId="398" priority="8030" operator="containsText" text="▼">
      <formula>NOT(ISERROR(SEARCH("▼",AB107)))</formula>
    </cfRule>
    <cfRule type="containsText" dxfId="397" priority="8029" operator="containsText" text="▲">
      <formula>NOT(ISERROR(SEARCH("▲",AB107)))</formula>
    </cfRule>
    <cfRule type="containsText" dxfId="396" priority="8028" operator="containsText" text="▼">
      <formula>NOT(ISERROR(SEARCH("▼",AB107)))</formula>
    </cfRule>
    <cfRule type="containsText" dxfId="395" priority="8027" operator="containsText" text="▲">
      <formula>NOT(ISERROR(SEARCH("▲",AB107)))</formula>
    </cfRule>
    <cfRule type="containsText" dxfId="394" priority="8026" operator="containsText" text="▼">
      <formula>NOT(ISERROR(SEARCH("▼",AB107)))</formula>
    </cfRule>
    <cfRule type="containsText" dxfId="393" priority="8025" operator="containsText" text="▲">
      <formula>NOT(ISERROR(SEARCH("▲",AB107)))</formula>
    </cfRule>
    <cfRule type="containsText" dxfId="392" priority="8024" operator="containsText" text="▼">
      <formula>NOT(ISERROR(SEARCH("▼",AB107)))</formula>
    </cfRule>
    <cfRule type="containsText" dxfId="391" priority="8023" operator="containsText" text="▲">
      <formula>NOT(ISERROR(SEARCH("▲",AB107)))</formula>
    </cfRule>
    <cfRule type="containsText" dxfId="390" priority="8022" operator="containsText" text="▼">
      <formula>NOT(ISERROR(SEARCH("▼",AB107)))</formula>
    </cfRule>
    <cfRule type="containsText" dxfId="389" priority="8021" operator="containsText" text="▲">
      <formula>NOT(ISERROR(SEARCH("▲",AB107)))</formula>
    </cfRule>
    <cfRule type="containsText" dxfId="388" priority="8020" operator="containsText" text="▼">
      <formula>NOT(ISERROR(SEARCH("▼",AB107)))</formula>
    </cfRule>
    <cfRule type="containsText" dxfId="387" priority="8019" operator="containsText" text="▲">
      <formula>NOT(ISERROR(SEARCH("▲",AB107)))</formula>
    </cfRule>
    <cfRule type="containsText" dxfId="386" priority="8018" operator="containsText" text="▼">
      <formula>NOT(ISERROR(SEARCH("▼",AB107)))</formula>
    </cfRule>
    <cfRule type="containsText" dxfId="385" priority="8017" operator="containsText" text="▲">
      <formula>NOT(ISERROR(SEARCH("▲",AB107)))</formula>
    </cfRule>
    <cfRule type="containsText" dxfId="384" priority="8016" operator="containsText" text="▼">
      <formula>NOT(ISERROR(SEARCH("▼",AB107)))</formula>
    </cfRule>
    <cfRule type="containsText" dxfId="383" priority="8015" operator="containsText" text="▲">
      <formula>NOT(ISERROR(SEARCH("▲",AB107)))</formula>
    </cfRule>
    <cfRule type="containsText" dxfId="382" priority="8014" operator="containsText" text="▼">
      <formula>NOT(ISERROR(SEARCH("▼",AB107)))</formula>
    </cfRule>
    <cfRule type="containsText" dxfId="381" priority="8013" operator="containsText" text="▲">
      <formula>NOT(ISERROR(SEARCH("▲",AB107)))</formula>
    </cfRule>
    <cfRule type="containsText" dxfId="380" priority="8012" operator="containsText" text="▼">
      <formula>NOT(ISERROR(SEARCH("▼",AB107)))</formula>
    </cfRule>
    <cfRule type="containsText" dxfId="379" priority="8011" operator="containsText" text="▲">
      <formula>NOT(ISERROR(SEARCH("▲",AB107)))</formula>
    </cfRule>
    <cfRule type="containsText" dxfId="378" priority="8010" operator="containsText" text="▼">
      <formula>NOT(ISERROR(SEARCH("▼",AB107)))</formula>
    </cfRule>
    <cfRule type="containsText" dxfId="377" priority="8009" operator="containsText" text="▲">
      <formula>NOT(ISERROR(SEARCH("▲",AB107)))</formula>
    </cfRule>
    <cfRule type="containsText" dxfId="376" priority="8008" operator="containsText" text="▼">
      <formula>NOT(ISERROR(SEARCH("▼",AB107)))</formula>
    </cfRule>
    <cfRule type="containsText" dxfId="375" priority="8007" operator="containsText" text="▲">
      <formula>NOT(ISERROR(SEARCH("▲",AB107)))</formula>
    </cfRule>
    <cfRule type="containsText" dxfId="374" priority="8006" operator="containsText" text="▼">
      <formula>NOT(ISERROR(SEARCH("▼",AB107)))</formula>
    </cfRule>
    <cfRule type="containsText" dxfId="373" priority="8005" operator="containsText" text="▲">
      <formula>NOT(ISERROR(SEARCH("▲",AB107)))</formula>
    </cfRule>
    <cfRule type="containsText" dxfId="372" priority="8004" operator="containsText" text="▼">
      <formula>NOT(ISERROR(SEARCH("▼",AB107)))</formula>
    </cfRule>
    <cfRule type="containsText" dxfId="371" priority="8003" operator="containsText" text="▲">
      <formula>NOT(ISERROR(SEARCH("▲",AB107)))</formula>
    </cfRule>
    <cfRule type="containsText" dxfId="370" priority="8002" operator="containsText" text="▼">
      <formula>NOT(ISERROR(SEARCH("▼",AB107)))</formula>
    </cfRule>
    <cfRule type="containsText" dxfId="369" priority="8001" operator="containsText" text="▲">
      <formula>NOT(ISERROR(SEARCH("▲",AB107)))</formula>
    </cfRule>
    <cfRule type="containsText" dxfId="368" priority="8000" operator="containsText" text="▼">
      <formula>NOT(ISERROR(SEARCH("▼",AB107)))</formula>
    </cfRule>
    <cfRule type="containsText" dxfId="367" priority="7999" operator="containsText" text="▲">
      <formula>NOT(ISERROR(SEARCH("▲",AB107)))</formula>
    </cfRule>
    <cfRule type="containsText" dxfId="366" priority="7998" operator="containsText" text="▼">
      <formula>NOT(ISERROR(SEARCH("▼",AB107)))</formula>
    </cfRule>
    <cfRule type="containsText" dxfId="365" priority="7997" operator="containsText" text="▲">
      <formula>NOT(ISERROR(SEARCH("▲",AB107)))</formula>
    </cfRule>
    <cfRule type="containsText" dxfId="364" priority="7996" operator="containsText" text="▼">
      <formula>NOT(ISERROR(SEARCH("▼",AB107)))</formula>
    </cfRule>
    <cfRule type="containsText" dxfId="363" priority="7995" operator="containsText" text="▲">
      <formula>NOT(ISERROR(SEARCH("▲",AB107)))</formula>
    </cfRule>
    <cfRule type="containsText" dxfId="362" priority="7994" operator="containsText" text="▽">
      <formula>NOT(ISERROR(SEARCH("▽",AB107)))</formula>
    </cfRule>
    <cfRule type="containsText" dxfId="361" priority="7993" operator="containsText" text="△">
      <formula>NOT(ISERROR(SEARCH("△",AB107)))</formula>
    </cfRule>
    <cfRule type="containsText" dxfId="360" priority="7992" operator="containsText" text="▼">
      <formula>NOT(ISERROR(SEARCH("▼",AB107)))</formula>
    </cfRule>
    <cfRule type="containsText" dxfId="359" priority="7991" operator="containsText" text="▲">
      <formula>NOT(ISERROR(SEARCH("▲",AB107)))</formula>
    </cfRule>
    <cfRule type="containsText" dxfId="358" priority="7990" operator="containsText" text="▼">
      <formula>NOT(ISERROR(SEARCH("▼",AB107)))</formula>
    </cfRule>
    <cfRule type="containsText" dxfId="357" priority="7989" operator="containsText" text="▲">
      <formula>NOT(ISERROR(SEARCH("▲",AB107)))</formula>
    </cfRule>
    <cfRule type="containsText" dxfId="356" priority="7988" operator="containsText" text="▼">
      <formula>NOT(ISERROR(SEARCH("▼",AB107)))</formula>
    </cfRule>
    <cfRule type="containsText" dxfId="355" priority="7987" operator="containsText" text="▲">
      <formula>NOT(ISERROR(SEARCH("▲",AB107)))</formula>
    </cfRule>
    <cfRule type="containsText" dxfId="354" priority="7986" operator="containsText" text="▼">
      <formula>NOT(ISERROR(SEARCH("▼",AB107)))</formula>
    </cfRule>
    <cfRule type="containsText" dxfId="353" priority="7985" operator="containsText" text="▲">
      <formula>NOT(ISERROR(SEARCH("▲",AB107)))</formula>
    </cfRule>
    <cfRule type="containsText" dxfId="352" priority="7984" operator="containsText" text="▼">
      <formula>NOT(ISERROR(SEARCH("▼",AB107)))</formula>
    </cfRule>
    <cfRule type="containsText" dxfId="351" priority="7983" operator="containsText" text="▲">
      <formula>NOT(ISERROR(SEARCH("▲",AB107)))</formula>
    </cfRule>
    <cfRule type="containsText" dxfId="350" priority="7982" operator="containsText" text="▼">
      <formula>NOT(ISERROR(SEARCH("▼",AB107)))</formula>
    </cfRule>
    <cfRule type="containsText" dxfId="349" priority="7981" operator="containsText" text="▲">
      <formula>NOT(ISERROR(SEARCH("▲",AB107)))</formula>
    </cfRule>
    <cfRule type="containsText" dxfId="348" priority="7980" operator="containsText" text="▼">
      <formula>NOT(ISERROR(SEARCH("▼",AB107)))</formula>
    </cfRule>
    <cfRule type="containsText" dxfId="347" priority="8158" operator="containsText" text="▼">
      <formula>NOT(ISERROR(SEARCH("▼",AB107)))</formula>
    </cfRule>
    <cfRule type="containsText" dxfId="346" priority="7979" operator="containsText" text="▲">
      <formula>NOT(ISERROR(SEARCH("▲",AB107)))</formula>
    </cfRule>
    <cfRule type="containsText" dxfId="345" priority="7978" operator="containsText" text="▼">
      <formula>NOT(ISERROR(SEARCH("▼",AB107)))</formula>
    </cfRule>
    <cfRule type="containsText" dxfId="344" priority="7977" operator="containsText" text="▲">
      <formula>NOT(ISERROR(SEARCH("▲",AB107)))</formula>
    </cfRule>
    <cfRule type="containsText" dxfId="343" priority="7976" operator="containsText" text="▼">
      <formula>NOT(ISERROR(SEARCH("▼",AB107)))</formula>
    </cfRule>
    <cfRule type="containsText" dxfId="342" priority="7975" operator="containsText" text="▲">
      <formula>NOT(ISERROR(SEARCH("▲",AB107)))</formula>
    </cfRule>
    <cfRule type="containsText" dxfId="341" priority="7974" operator="containsText" text="▼">
      <formula>NOT(ISERROR(SEARCH("▼",AB107)))</formula>
    </cfRule>
    <cfRule type="containsText" dxfId="340" priority="7973" operator="containsText" text="▲">
      <formula>NOT(ISERROR(SEARCH("▲",AB107)))</formula>
    </cfRule>
    <cfRule type="containsText" dxfId="339" priority="7972" operator="containsText" text="▼">
      <formula>NOT(ISERROR(SEARCH("▼",AB107)))</formula>
    </cfRule>
    <cfRule type="containsText" dxfId="338" priority="7971" operator="containsText" text="▲">
      <formula>NOT(ISERROR(SEARCH("▲",AB107)))</formula>
    </cfRule>
    <cfRule type="containsText" dxfId="337" priority="7970" operator="containsText" text="▼">
      <formula>NOT(ISERROR(SEARCH("▼",AB107)))</formula>
    </cfRule>
    <cfRule type="containsText" dxfId="336" priority="7969" operator="containsText" text="▲">
      <formula>NOT(ISERROR(SEARCH("▲",AB107)))</formula>
    </cfRule>
    <cfRule type="containsText" dxfId="335" priority="7968" operator="containsText" text="▼">
      <formula>NOT(ISERROR(SEARCH("▼",AB107)))</formula>
    </cfRule>
    <cfRule type="containsText" dxfId="334" priority="7967" operator="containsText" text="▲">
      <formula>NOT(ISERROR(SEARCH("▲",AB107)))</formula>
    </cfRule>
    <cfRule type="containsText" dxfId="333" priority="7966" operator="containsText" text="▼">
      <formula>NOT(ISERROR(SEARCH("▼",AB107)))</formula>
    </cfRule>
    <cfRule type="containsText" dxfId="332" priority="7965" operator="containsText" text="▲">
      <formula>NOT(ISERROR(SEARCH("▲",AB107)))</formula>
    </cfRule>
    <cfRule type="containsText" dxfId="331" priority="7964" operator="containsText" text="▼">
      <formula>NOT(ISERROR(SEARCH("▼",AB107)))</formula>
    </cfRule>
    <cfRule type="containsText" dxfId="330" priority="7963" operator="containsText" text="▲">
      <formula>NOT(ISERROR(SEARCH("▲",AB107)))</formula>
    </cfRule>
    <cfRule type="containsText" dxfId="329" priority="7962" operator="containsText" text="▼">
      <formula>NOT(ISERROR(SEARCH("▼",AB107)))</formula>
    </cfRule>
    <cfRule type="containsText" dxfId="328" priority="7961" operator="containsText" text="▲">
      <formula>NOT(ISERROR(SEARCH("▲",AB107)))</formula>
    </cfRule>
    <cfRule type="containsText" dxfId="327" priority="7960" operator="containsText" text="▼">
      <formula>NOT(ISERROR(SEARCH("▼",AB107)))</formula>
    </cfRule>
    <cfRule type="containsText" dxfId="326" priority="7959" operator="containsText" text="▲">
      <formula>NOT(ISERROR(SEARCH("▲",AB107)))</formula>
    </cfRule>
    <cfRule type="containsText" dxfId="325" priority="7958" operator="containsText" text="▼">
      <formula>NOT(ISERROR(SEARCH("▼",AB107)))</formula>
    </cfRule>
    <cfRule type="containsText" dxfId="324" priority="7957" operator="containsText" text="▲">
      <formula>NOT(ISERROR(SEARCH("▲",AB107)))</formula>
    </cfRule>
    <cfRule type="containsText" dxfId="323" priority="7956" operator="containsText" text="▼">
      <formula>NOT(ISERROR(SEARCH("▼",AB107)))</formula>
    </cfRule>
    <cfRule type="containsText" dxfId="322" priority="7955" operator="containsText" text="▲">
      <formula>NOT(ISERROR(SEARCH("▲",AB107)))</formula>
    </cfRule>
    <cfRule type="containsText" dxfId="321" priority="7954" operator="containsText" text="▼">
      <formula>NOT(ISERROR(SEARCH("▼",AB107)))</formula>
    </cfRule>
    <cfRule type="containsText" dxfId="320" priority="7953" operator="containsText" text="▲">
      <formula>NOT(ISERROR(SEARCH("▲",AB107)))</formula>
    </cfRule>
    <cfRule type="containsText" dxfId="319" priority="7952" operator="containsText" text="▼">
      <formula>NOT(ISERROR(SEARCH("▼",AB107)))</formula>
    </cfRule>
    <cfRule type="containsText" dxfId="318" priority="7951" operator="containsText" text="▲">
      <formula>NOT(ISERROR(SEARCH("▲",AB107)))</formula>
    </cfRule>
    <cfRule type="containsText" dxfId="317" priority="7950" operator="containsText" text="▼">
      <formula>NOT(ISERROR(SEARCH("▼",AB107)))</formula>
    </cfRule>
    <cfRule type="containsText" dxfId="316" priority="7949" operator="containsText" text="▲">
      <formula>NOT(ISERROR(SEARCH("▲",AB107)))</formula>
    </cfRule>
    <cfRule type="containsText" dxfId="315" priority="7948" operator="containsText" text="▼">
      <formula>NOT(ISERROR(SEARCH("▼",AB107)))</formula>
    </cfRule>
    <cfRule type="containsText" dxfId="314" priority="7947" operator="containsText" text="▲">
      <formula>NOT(ISERROR(SEARCH("▲",AB107)))</formula>
    </cfRule>
    <cfRule type="containsText" dxfId="313" priority="8157" operator="containsText" text="▲">
      <formula>NOT(ISERROR(SEARCH("▲",AB107)))</formula>
    </cfRule>
    <cfRule type="containsText" dxfId="312" priority="8156" operator="containsText" text="▼">
      <formula>NOT(ISERROR(SEARCH("▼",AB107)))</formula>
    </cfRule>
    <cfRule type="containsText" dxfId="311" priority="8155" operator="containsText" text="▲">
      <formula>NOT(ISERROR(SEARCH("▲",AB107)))</formula>
    </cfRule>
    <cfRule type="containsText" dxfId="310" priority="8154" operator="containsText" text="▼">
      <formula>NOT(ISERROR(SEARCH("▼",AB107)))</formula>
    </cfRule>
    <cfRule type="containsText" dxfId="309" priority="8153" operator="containsText" text="▲">
      <formula>NOT(ISERROR(SEARCH("▲",AB107)))</formula>
    </cfRule>
    <cfRule type="containsText" dxfId="308" priority="8152" operator="containsText" text="▼">
      <formula>NOT(ISERROR(SEARCH("▼",AB107)))</formula>
    </cfRule>
    <cfRule type="containsText" dxfId="307" priority="8151" operator="containsText" text="▲">
      <formula>NOT(ISERROR(SEARCH("▲",AB107)))</formula>
    </cfRule>
    <cfRule type="containsText" dxfId="306" priority="8150" operator="containsText" text="▼">
      <formula>NOT(ISERROR(SEARCH("▼",AB107)))</formula>
    </cfRule>
    <cfRule type="containsText" dxfId="305" priority="8149" operator="containsText" text="▲">
      <formula>NOT(ISERROR(SEARCH("▲",AB107)))</formula>
    </cfRule>
    <cfRule type="containsText" dxfId="304" priority="8148" operator="containsText" text="▼">
      <formula>NOT(ISERROR(SEARCH("▼",AB107)))</formula>
    </cfRule>
    <cfRule type="containsText" dxfId="303" priority="8147" operator="containsText" text="▲">
      <formula>NOT(ISERROR(SEARCH("▲",AB107)))</formula>
    </cfRule>
    <cfRule type="containsText" dxfId="302" priority="8146" operator="containsText" text="▼">
      <formula>NOT(ISERROR(SEARCH("▼",AB107)))</formula>
    </cfRule>
    <cfRule type="containsText" dxfId="301" priority="8145" operator="containsText" text="▲">
      <formula>NOT(ISERROR(SEARCH("▲",AB107)))</formula>
    </cfRule>
    <cfRule type="containsText" dxfId="300" priority="8144" operator="containsText" text="▼">
      <formula>NOT(ISERROR(SEARCH("▼",AB107)))</formula>
    </cfRule>
    <cfRule type="containsText" dxfId="299" priority="8143" operator="containsText" text="▲">
      <formula>NOT(ISERROR(SEARCH("▲",AB107)))</formula>
    </cfRule>
    <cfRule type="containsText" dxfId="298" priority="8142" operator="containsText" text="▼">
      <formula>NOT(ISERROR(SEARCH("▼",AB107)))</formula>
    </cfRule>
    <cfRule type="containsText" dxfId="297" priority="8141" operator="containsText" text="▲">
      <formula>NOT(ISERROR(SEARCH("▲",AB107)))</formula>
    </cfRule>
    <cfRule type="containsText" dxfId="296" priority="8140" operator="containsText" text="▼">
      <formula>NOT(ISERROR(SEARCH("▼",AB107)))</formula>
    </cfRule>
    <cfRule type="containsText" dxfId="295" priority="8139" operator="containsText" text="▲">
      <formula>NOT(ISERROR(SEARCH("▲",AB107)))</formula>
    </cfRule>
    <cfRule type="containsText" dxfId="294" priority="8138" operator="containsText" text="▼">
      <formula>NOT(ISERROR(SEARCH("▼",AB107)))</formula>
    </cfRule>
    <cfRule type="containsText" dxfId="293" priority="8137" operator="containsText" text="▲">
      <formula>NOT(ISERROR(SEARCH("▲",AB107)))</formula>
    </cfRule>
    <cfRule type="containsText" dxfId="292" priority="8136" operator="containsText" text="▼">
      <formula>NOT(ISERROR(SEARCH("▼",AB107)))</formula>
    </cfRule>
    <cfRule type="containsText" dxfId="291" priority="8135" operator="containsText" text="▲">
      <formula>NOT(ISERROR(SEARCH("▲",AB107)))</formula>
    </cfRule>
    <cfRule type="containsText" dxfId="290" priority="8134" operator="containsText" text="▼">
      <formula>NOT(ISERROR(SEARCH("▼",AB107)))</formula>
    </cfRule>
    <cfRule type="containsText" dxfId="289" priority="8133" operator="containsText" text="▲">
      <formula>NOT(ISERROR(SEARCH("▲",AB107)))</formula>
    </cfRule>
    <cfRule type="containsText" dxfId="288" priority="8132" operator="containsText" text="▼">
      <formula>NOT(ISERROR(SEARCH("▼",AB107)))</formula>
    </cfRule>
    <cfRule type="containsText" dxfId="287" priority="8131" operator="containsText" text="▲">
      <formula>NOT(ISERROR(SEARCH("▲",AB107)))</formula>
    </cfRule>
    <cfRule type="containsText" dxfId="286" priority="8130" operator="containsText" text="▼">
      <formula>NOT(ISERROR(SEARCH("▼",AB107)))</formula>
    </cfRule>
    <cfRule type="containsText" dxfId="285" priority="8129" operator="containsText" text="▲">
      <formula>NOT(ISERROR(SEARCH("▲",AB107)))</formula>
    </cfRule>
    <cfRule type="containsText" dxfId="284" priority="8128" operator="containsText" text="▼">
      <formula>NOT(ISERROR(SEARCH("▼",AB107)))</formula>
    </cfRule>
    <cfRule type="containsText" dxfId="283" priority="8127" operator="containsText" text="▲">
      <formula>NOT(ISERROR(SEARCH("▲",AB107)))</formula>
    </cfRule>
    <cfRule type="containsText" dxfId="282" priority="8126" operator="containsText" text="▼">
      <formula>NOT(ISERROR(SEARCH("▼",AB107)))</formula>
    </cfRule>
    <cfRule type="containsText" dxfId="281" priority="8125" operator="containsText" text="▲">
      <formula>NOT(ISERROR(SEARCH("▲",AB107)))</formula>
    </cfRule>
    <cfRule type="containsText" dxfId="280" priority="8124" operator="containsText" text="▼">
      <formula>NOT(ISERROR(SEARCH("▼",AB107)))</formula>
    </cfRule>
    <cfRule type="containsText" dxfId="279" priority="8123" operator="containsText" text="▲">
      <formula>NOT(ISERROR(SEARCH("▲",AB107)))</formula>
    </cfRule>
    <cfRule type="containsText" dxfId="278" priority="8122" operator="containsText" text="▼">
      <formula>NOT(ISERROR(SEARCH("▼",AB107)))</formula>
    </cfRule>
    <cfRule type="containsText" dxfId="277" priority="8121" operator="containsText" text="▲">
      <formula>NOT(ISERROR(SEARCH("▲",AB107)))</formula>
    </cfRule>
    <cfRule type="containsText" dxfId="276" priority="8120" operator="containsText" text="▼">
      <formula>NOT(ISERROR(SEARCH("▼",AB107)))</formula>
    </cfRule>
    <cfRule type="containsText" dxfId="275" priority="8119" operator="containsText" text="▲">
      <formula>NOT(ISERROR(SEARCH("▲",AB107)))</formula>
    </cfRule>
    <cfRule type="containsText" dxfId="274" priority="8118" operator="containsText" text="▼">
      <formula>NOT(ISERROR(SEARCH("▼",AB107)))</formula>
    </cfRule>
    <cfRule type="containsText" dxfId="273" priority="8117" operator="containsText" text="▲">
      <formula>NOT(ISERROR(SEARCH("▲",AB107)))</formula>
    </cfRule>
    <cfRule type="containsText" dxfId="272" priority="8116" operator="containsText" text="▼">
      <formula>NOT(ISERROR(SEARCH("▼",AB107)))</formula>
    </cfRule>
    <cfRule type="containsText" dxfId="271" priority="8115" operator="containsText" text="▲">
      <formula>NOT(ISERROR(SEARCH("▲",AB107)))</formula>
    </cfRule>
    <cfRule type="containsText" dxfId="270" priority="8114" operator="containsText" text="▼">
      <formula>NOT(ISERROR(SEARCH("▼",AB107)))</formula>
    </cfRule>
    <cfRule type="containsText" dxfId="269" priority="8113" operator="containsText" text="▲">
      <formula>NOT(ISERROR(SEARCH("▲",AB107)))</formula>
    </cfRule>
    <cfRule type="containsText" dxfId="268" priority="8112" operator="containsText" text="▼">
      <formula>NOT(ISERROR(SEARCH("▼",AB107)))</formula>
    </cfRule>
    <cfRule type="containsText" dxfId="267" priority="8111" operator="containsText" text="▲">
      <formula>NOT(ISERROR(SEARCH("▲",AB107)))</formula>
    </cfRule>
    <cfRule type="containsText" dxfId="266" priority="8110" operator="containsText" text="▼">
      <formula>NOT(ISERROR(SEARCH("▼",AB107)))</formula>
    </cfRule>
    <cfRule type="containsText" dxfId="265" priority="8109" operator="containsText" text="▲">
      <formula>NOT(ISERROR(SEARCH("▲",AB107)))</formula>
    </cfRule>
    <cfRule type="containsText" dxfId="264" priority="8108" operator="containsText" text="▼">
      <formula>NOT(ISERROR(SEARCH("▼",AB107)))</formula>
    </cfRule>
    <cfRule type="containsText" dxfId="263" priority="8107" operator="containsText" text="▲">
      <formula>NOT(ISERROR(SEARCH("▲",AB107)))</formula>
    </cfRule>
    <cfRule type="containsText" dxfId="262" priority="8106" operator="containsText" text="▼">
      <formula>NOT(ISERROR(SEARCH("▼",AB107)))</formula>
    </cfRule>
    <cfRule type="containsText" dxfId="261" priority="8105" operator="containsText" text="▲">
      <formula>NOT(ISERROR(SEARCH("▲",AB107)))</formula>
    </cfRule>
    <cfRule type="containsText" dxfId="260" priority="8104" operator="containsText" text="▼">
      <formula>NOT(ISERROR(SEARCH("▼",AB107)))</formula>
    </cfRule>
    <cfRule type="containsText" dxfId="259" priority="8103" operator="containsText" text="▲">
      <formula>NOT(ISERROR(SEARCH("▲",AB107)))</formula>
    </cfRule>
    <cfRule type="containsText" dxfId="258" priority="8102" operator="containsText" text="▼">
      <formula>NOT(ISERROR(SEARCH("▼",AB107)))</formula>
    </cfRule>
    <cfRule type="containsText" dxfId="257" priority="8101" operator="containsText" text="▲">
      <formula>NOT(ISERROR(SEARCH("▲",AB107)))</formula>
    </cfRule>
    <cfRule type="containsText" dxfId="256" priority="8100" operator="containsText" text="▼">
      <formula>NOT(ISERROR(SEARCH("▼",AB107)))</formula>
    </cfRule>
    <cfRule type="containsText" dxfId="255" priority="8099" operator="containsText" text="▲">
      <formula>NOT(ISERROR(SEARCH("▲",AB107)))</formula>
    </cfRule>
    <cfRule type="containsText" dxfId="254" priority="8098" operator="containsText" text="▼">
      <formula>NOT(ISERROR(SEARCH("▼",AB107)))</formula>
    </cfRule>
    <cfRule type="containsText" dxfId="253" priority="8097" operator="containsText" text="▲">
      <formula>NOT(ISERROR(SEARCH("▲",AB107)))</formula>
    </cfRule>
    <cfRule type="containsText" dxfId="252" priority="8096" operator="containsText" text="▽">
      <formula>NOT(ISERROR(SEARCH("▽",AB107)))</formula>
    </cfRule>
    <cfRule type="containsText" dxfId="251" priority="8095" operator="containsText" text="△">
      <formula>NOT(ISERROR(SEARCH("△",AB107)))</formula>
    </cfRule>
    <cfRule type="containsText" dxfId="250" priority="8094" operator="containsText" text="▼">
      <formula>NOT(ISERROR(SEARCH("▼",AB107)))</formula>
    </cfRule>
    <cfRule type="containsText" dxfId="249" priority="8093" operator="containsText" text="▲">
      <formula>NOT(ISERROR(SEARCH("▲",AB107)))</formula>
    </cfRule>
    <cfRule type="containsText" dxfId="248" priority="8092" operator="containsText" text="▼">
      <formula>NOT(ISERROR(SEARCH("▼",AB107)))</formula>
    </cfRule>
    <cfRule type="containsText" dxfId="247" priority="8091" operator="containsText" text="▲">
      <formula>NOT(ISERROR(SEARCH("▲",AB107)))</formula>
    </cfRule>
    <cfRule type="containsText" dxfId="246" priority="8090" operator="containsText" text="▼">
      <formula>NOT(ISERROR(SEARCH("▼",AB107)))</formula>
    </cfRule>
    <cfRule type="containsText" dxfId="245" priority="8089" operator="containsText" text="▲">
      <formula>NOT(ISERROR(SEARCH("▲",AB107)))</formula>
    </cfRule>
    <cfRule type="containsText" dxfId="244" priority="8088" operator="containsText" text="▼">
      <formula>NOT(ISERROR(SEARCH("▼",AB107)))</formula>
    </cfRule>
    <cfRule type="containsText" dxfId="243" priority="8087" operator="containsText" text="▲">
      <formula>NOT(ISERROR(SEARCH("▲",AB107)))</formula>
    </cfRule>
    <cfRule type="containsText" dxfId="242" priority="8086" operator="containsText" text="▼">
      <formula>NOT(ISERROR(SEARCH("▼",AB107)))</formula>
    </cfRule>
    <cfRule type="containsText" dxfId="241" priority="8085" operator="containsText" text="▲">
      <formula>NOT(ISERROR(SEARCH("▲",AB107)))</formula>
    </cfRule>
    <cfRule type="containsText" dxfId="240" priority="8084" operator="containsText" text="▼">
      <formula>NOT(ISERROR(SEARCH("▼",AB107)))</formula>
    </cfRule>
    <cfRule type="containsText" dxfId="239" priority="8083" operator="containsText" text="▲">
      <formula>NOT(ISERROR(SEARCH("▲",AB107)))</formula>
    </cfRule>
    <cfRule type="containsText" dxfId="238" priority="8082" operator="containsText" text="▼">
      <formula>NOT(ISERROR(SEARCH("▼",AB107)))</formula>
    </cfRule>
    <cfRule type="containsText" dxfId="237" priority="8081" operator="containsText" text="▲">
      <formula>NOT(ISERROR(SEARCH("▲",AB107)))</formula>
    </cfRule>
    <cfRule type="containsText" dxfId="236" priority="8080" operator="containsText" text="▼">
      <formula>NOT(ISERROR(SEARCH("▼",AB107)))</formula>
    </cfRule>
    <cfRule type="containsText" dxfId="235" priority="8079" operator="containsText" text="▲">
      <formula>NOT(ISERROR(SEARCH("▲",AB107)))</formula>
    </cfRule>
    <cfRule type="containsText" dxfId="234" priority="8078" operator="containsText" text="▼">
      <formula>NOT(ISERROR(SEARCH("▼",AB107)))</formula>
    </cfRule>
    <cfRule type="containsText" dxfId="233" priority="8077" operator="containsText" text="▲">
      <formula>NOT(ISERROR(SEARCH("▲",AB107)))</formula>
    </cfRule>
    <cfRule type="containsText" dxfId="232" priority="8076" operator="containsText" text="▼">
      <formula>NOT(ISERROR(SEARCH("▼",AB107)))</formula>
    </cfRule>
    <cfRule type="containsText" dxfId="231" priority="8075" operator="containsText" text="▲">
      <formula>NOT(ISERROR(SEARCH("▲",AB107)))</formula>
    </cfRule>
    <cfRule type="containsText" dxfId="230" priority="8074" operator="containsText" text="▼">
      <formula>NOT(ISERROR(SEARCH("▼",AB107)))</formula>
    </cfRule>
    <cfRule type="containsText" dxfId="229" priority="8073" operator="containsText" text="▲">
      <formula>NOT(ISERROR(SEARCH("▲",AB107)))</formula>
    </cfRule>
    <cfRule type="containsText" dxfId="228" priority="8072" operator="containsText" text="▼">
      <formula>NOT(ISERROR(SEARCH("▼",AB107)))</formula>
    </cfRule>
    <cfRule type="containsText" dxfId="227" priority="8071" operator="containsText" text="▲">
      <formula>NOT(ISERROR(SEARCH("▲",AB107)))</formula>
    </cfRule>
    <cfRule type="containsText" dxfId="226" priority="8070" operator="containsText" text="▼">
      <formula>NOT(ISERROR(SEARCH("▼",AB107)))</formula>
    </cfRule>
    <cfRule type="containsText" dxfId="225" priority="8069" operator="containsText" text="▲">
      <formula>NOT(ISERROR(SEARCH("▲",AB107)))</formula>
    </cfRule>
    <cfRule type="containsText" dxfId="224" priority="8068" operator="containsText" text="▼">
      <formula>NOT(ISERROR(SEARCH("▼",AB107)))</formula>
    </cfRule>
    <cfRule type="containsText" dxfId="223" priority="8067" operator="containsText" text="▲">
      <formula>NOT(ISERROR(SEARCH("▲",AB107)))</formula>
    </cfRule>
    <cfRule type="containsText" dxfId="222" priority="8066" operator="containsText" text="▼">
      <formula>NOT(ISERROR(SEARCH("▼",AB107)))</formula>
    </cfRule>
    <cfRule type="containsText" dxfId="221" priority="8065" operator="containsText" text="▲">
      <formula>NOT(ISERROR(SEARCH("▲",AB107)))</formula>
    </cfRule>
    <cfRule type="containsText" dxfId="220" priority="8064" operator="containsText" text="▼">
      <formula>NOT(ISERROR(SEARCH("▼",AB107)))</formula>
    </cfRule>
    <cfRule type="containsText" dxfId="219" priority="8063" operator="containsText" text="▲">
      <formula>NOT(ISERROR(SEARCH("▲",AB107)))</formula>
    </cfRule>
    <cfRule type="containsText" dxfId="218" priority="8062" operator="containsText" text="▼">
      <formula>NOT(ISERROR(SEARCH("▼",AB107)))</formula>
    </cfRule>
    <cfRule type="containsText" dxfId="217" priority="8061" operator="containsText" text="▲">
      <formula>NOT(ISERROR(SEARCH("▲",AB107)))</formula>
    </cfRule>
    <cfRule type="containsText" dxfId="216" priority="8060" operator="containsText" text="▼">
      <formula>NOT(ISERROR(SEARCH("▼",AB107)))</formula>
    </cfRule>
  </conditionalFormatting>
  <conditionalFormatting sqref="AB107:AB108">
    <cfRule type="containsText" dxfId="215" priority="7728" operator="containsText" text="▼">
      <formula>NOT(ISERROR(SEARCH("▼",AB107)))</formula>
    </cfRule>
    <cfRule type="containsText" dxfId="214" priority="7727" operator="containsText" text="▲">
      <formula>NOT(ISERROR(SEARCH("▲",AB107)))</formula>
    </cfRule>
  </conditionalFormatting>
  <conditionalFormatting sqref="AB108">
    <cfRule type="containsText" dxfId="213" priority="7518" operator="containsText" text="▼">
      <formula>NOT(ISERROR(SEARCH("▼",AB108)))</formula>
    </cfRule>
    <cfRule type="containsText" dxfId="212" priority="7517" operator="containsText" text="▲">
      <formula>NOT(ISERROR(SEARCH("▲",AB108)))</formula>
    </cfRule>
    <cfRule type="containsText" dxfId="211" priority="7635" operator="containsText" text="▲">
      <formula>NOT(ISERROR(SEARCH("▲",AB108)))</formula>
    </cfRule>
    <cfRule type="containsText" dxfId="210" priority="7634" operator="containsText" text="▼">
      <formula>NOT(ISERROR(SEARCH("▼",AB108)))</formula>
    </cfRule>
    <cfRule type="containsText" dxfId="209" priority="7633" operator="containsText" text="▲">
      <formula>NOT(ISERROR(SEARCH("▲",AB108)))</formula>
    </cfRule>
    <cfRule type="containsText" dxfId="208" priority="7632" operator="containsText" text="▼">
      <formula>NOT(ISERROR(SEARCH("▼",AB108)))</formula>
    </cfRule>
    <cfRule type="containsText" dxfId="207" priority="7631" operator="containsText" text="▲">
      <formula>NOT(ISERROR(SEARCH("▲",AB108)))</formula>
    </cfRule>
    <cfRule type="containsText" dxfId="206" priority="7630" operator="containsText" text="▼">
      <formula>NOT(ISERROR(SEARCH("▼",AB108)))</formula>
    </cfRule>
    <cfRule type="containsText" dxfId="205" priority="7629" operator="containsText" text="▲">
      <formula>NOT(ISERROR(SEARCH("▲",AB108)))</formula>
    </cfRule>
    <cfRule type="containsText" dxfId="204" priority="7628" operator="containsText" text="▼">
      <formula>NOT(ISERROR(SEARCH("▼",AB108)))</formula>
    </cfRule>
    <cfRule type="containsText" dxfId="203" priority="7521" operator="containsText" text="▲">
      <formula>NOT(ISERROR(SEARCH("▲",AB108)))</formula>
    </cfRule>
    <cfRule type="containsText" dxfId="202" priority="7520" operator="containsText" text="▼">
      <formula>NOT(ISERROR(SEARCH("▼",AB108)))</formula>
    </cfRule>
    <cfRule type="containsText" dxfId="201" priority="7726" operator="containsText" text="▼">
      <formula>NOT(ISERROR(SEARCH("▼",AB108)))</formula>
    </cfRule>
    <cfRule type="containsText" dxfId="200" priority="7725" operator="containsText" text="▲">
      <formula>NOT(ISERROR(SEARCH("▲",AB108)))</formula>
    </cfRule>
    <cfRule type="containsText" dxfId="199" priority="7724" operator="containsText" text="▼">
      <formula>NOT(ISERROR(SEARCH("▼",AB108)))</formula>
    </cfRule>
    <cfRule type="containsText" dxfId="198" priority="7723" operator="containsText" text="▲">
      <formula>NOT(ISERROR(SEARCH("▲",AB108)))</formula>
    </cfRule>
    <cfRule type="containsText" dxfId="197" priority="7722" operator="containsText" text="▼">
      <formula>NOT(ISERROR(SEARCH("▼",AB108)))</formula>
    </cfRule>
    <cfRule type="containsText" dxfId="196" priority="7721" operator="containsText" text="▲">
      <formula>NOT(ISERROR(SEARCH("▲",AB108)))</formula>
    </cfRule>
    <cfRule type="containsText" dxfId="195" priority="7720" operator="containsText" text="▼">
      <formula>NOT(ISERROR(SEARCH("▼",AB108)))</formula>
    </cfRule>
    <cfRule type="containsText" dxfId="194" priority="7719" operator="containsText" text="▲">
      <formula>NOT(ISERROR(SEARCH("▲",AB108)))</formula>
    </cfRule>
    <cfRule type="containsText" dxfId="193" priority="7718" operator="containsText" text="▼">
      <formula>NOT(ISERROR(SEARCH("▼",AB108)))</formula>
    </cfRule>
    <cfRule type="containsText" dxfId="192" priority="7717" operator="containsText" text="▲">
      <formula>NOT(ISERROR(SEARCH("▲",AB108)))</formula>
    </cfRule>
    <cfRule type="containsText" dxfId="191" priority="7716" operator="containsText" text="▼">
      <formula>NOT(ISERROR(SEARCH("▼",AB108)))</formula>
    </cfRule>
    <cfRule type="containsText" dxfId="190" priority="7715" operator="containsText" text="▲">
      <formula>NOT(ISERROR(SEARCH("▲",AB108)))</formula>
    </cfRule>
    <cfRule type="containsText" dxfId="189" priority="7714" operator="containsText" text="▼">
      <formula>NOT(ISERROR(SEARCH("▼",AB108)))</formula>
    </cfRule>
    <cfRule type="containsText" dxfId="188" priority="7713" operator="containsText" text="▲">
      <formula>NOT(ISERROR(SEARCH("▲",AB108)))</formula>
    </cfRule>
    <cfRule type="containsText" dxfId="187" priority="7712" operator="containsText" text="▼">
      <formula>NOT(ISERROR(SEARCH("▼",AB108)))</formula>
    </cfRule>
    <cfRule type="containsText" dxfId="186" priority="7711" operator="containsText" text="▲">
      <formula>NOT(ISERROR(SEARCH("▲",AB108)))</formula>
    </cfRule>
    <cfRule type="containsText" dxfId="185" priority="7710" operator="containsText" text="▼">
      <formula>NOT(ISERROR(SEARCH("▼",AB108)))</formula>
    </cfRule>
    <cfRule type="containsText" dxfId="184" priority="7709" operator="containsText" text="▲">
      <formula>NOT(ISERROR(SEARCH("▲",AB108)))</formula>
    </cfRule>
    <cfRule type="containsText" dxfId="183" priority="7708" operator="containsText" text="▼">
      <formula>NOT(ISERROR(SEARCH("▼",AB108)))</formula>
    </cfRule>
    <cfRule type="containsText" dxfId="182" priority="7707" operator="containsText" text="▲">
      <formula>NOT(ISERROR(SEARCH("▲",AB108)))</formula>
    </cfRule>
    <cfRule type="containsText" dxfId="181" priority="7706" operator="containsText" text="▼">
      <formula>NOT(ISERROR(SEARCH("▼",AB108)))</formula>
    </cfRule>
    <cfRule type="containsText" dxfId="180" priority="7705" operator="containsText" text="▲">
      <formula>NOT(ISERROR(SEARCH("▲",AB108)))</formula>
    </cfRule>
    <cfRule type="containsText" dxfId="179" priority="7704" operator="containsText" text="▼">
      <formula>NOT(ISERROR(SEARCH("▼",AB108)))</formula>
    </cfRule>
    <cfRule type="containsText" dxfId="178" priority="7703" operator="containsText" text="▲">
      <formula>NOT(ISERROR(SEARCH("▲",AB108)))</formula>
    </cfRule>
    <cfRule type="containsText" dxfId="177" priority="7702" operator="containsText" text="▼">
      <formula>NOT(ISERROR(SEARCH("▼",AB108)))</formula>
    </cfRule>
    <cfRule type="containsText" dxfId="176" priority="7701" operator="containsText" text="▲">
      <formula>NOT(ISERROR(SEARCH("▲",AB108)))</formula>
    </cfRule>
    <cfRule type="containsText" dxfId="175" priority="7700" operator="containsText" text="▼">
      <formula>NOT(ISERROR(SEARCH("▼",AB108)))</formula>
    </cfRule>
    <cfRule type="containsText" dxfId="174" priority="7519" operator="containsText" text="▲">
      <formula>NOT(ISERROR(SEARCH("▲",AB108)))</formula>
    </cfRule>
    <cfRule type="containsText" dxfId="173" priority="7584" operator="containsText" text="▼">
      <formula>NOT(ISERROR(SEARCH("▼",AB108)))</formula>
    </cfRule>
    <cfRule type="containsText" dxfId="172" priority="7699" operator="containsText" text="▲">
      <formula>NOT(ISERROR(SEARCH("▲",AB108)))</formula>
    </cfRule>
    <cfRule type="containsText" dxfId="171" priority="7698" operator="containsText" text="▼">
      <formula>NOT(ISERROR(SEARCH("▼",AB108)))</formula>
    </cfRule>
    <cfRule type="containsText" dxfId="170" priority="7697" operator="containsText" text="▲">
      <formula>NOT(ISERROR(SEARCH("▲",AB108)))</formula>
    </cfRule>
    <cfRule type="containsText" dxfId="169" priority="7696" operator="containsText" text="▼">
      <formula>NOT(ISERROR(SEARCH("▼",AB108)))</formula>
    </cfRule>
    <cfRule type="containsText" dxfId="168" priority="7695" operator="containsText" text="▲">
      <formula>NOT(ISERROR(SEARCH("▲",AB108)))</formula>
    </cfRule>
    <cfRule type="containsText" dxfId="167" priority="7694" operator="containsText" text="▼">
      <formula>NOT(ISERROR(SEARCH("▼",AB108)))</formula>
    </cfRule>
    <cfRule type="containsText" dxfId="166" priority="7693" operator="containsText" text="▲">
      <formula>NOT(ISERROR(SEARCH("▲",AB108)))</formula>
    </cfRule>
    <cfRule type="containsText" dxfId="165" priority="7692" operator="containsText" text="▼">
      <formula>NOT(ISERROR(SEARCH("▼",AB108)))</formula>
    </cfRule>
    <cfRule type="containsText" dxfId="164" priority="7691" operator="containsText" text="▲">
      <formula>NOT(ISERROR(SEARCH("▲",AB108)))</formula>
    </cfRule>
    <cfRule type="containsText" dxfId="163" priority="7690" operator="containsText" text="▼">
      <formula>NOT(ISERROR(SEARCH("▼",AB108)))</formula>
    </cfRule>
    <cfRule type="containsText" dxfId="162" priority="7689" operator="containsText" text="▲">
      <formula>NOT(ISERROR(SEARCH("▲",AB108)))</formula>
    </cfRule>
    <cfRule type="containsText" dxfId="161" priority="7688" operator="containsText" text="▼">
      <formula>NOT(ISERROR(SEARCH("▼",AB108)))</formula>
    </cfRule>
    <cfRule type="containsText" dxfId="160" priority="7687" operator="containsText" text="▲">
      <formula>NOT(ISERROR(SEARCH("▲",AB108)))</formula>
    </cfRule>
    <cfRule type="containsText" dxfId="159" priority="7686" operator="containsText" text="▼">
      <formula>NOT(ISERROR(SEARCH("▼",AB108)))</formula>
    </cfRule>
    <cfRule type="containsText" dxfId="158" priority="7685" operator="containsText" text="▲">
      <formula>NOT(ISERROR(SEARCH("▲",AB108)))</formula>
    </cfRule>
    <cfRule type="containsText" dxfId="157" priority="7684" operator="containsText" text="▼">
      <formula>NOT(ISERROR(SEARCH("▼",AB108)))</formula>
    </cfRule>
    <cfRule type="containsText" dxfId="156" priority="7683" operator="containsText" text="▲">
      <formula>NOT(ISERROR(SEARCH("▲",AB108)))</formula>
    </cfRule>
    <cfRule type="containsText" dxfId="155" priority="7682" operator="containsText" text="▼">
      <formula>NOT(ISERROR(SEARCH("▼",AB108)))</formula>
    </cfRule>
    <cfRule type="containsText" dxfId="154" priority="7681" operator="containsText" text="▲">
      <formula>NOT(ISERROR(SEARCH("▲",AB108)))</formula>
    </cfRule>
    <cfRule type="containsText" dxfId="153" priority="7680" operator="containsText" text="▼">
      <formula>NOT(ISERROR(SEARCH("▼",AB108)))</formula>
    </cfRule>
    <cfRule type="containsText" dxfId="152" priority="7679" operator="containsText" text="▲">
      <formula>NOT(ISERROR(SEARCH("▲",AB108)))</formula>
    </cfRule>
    <cfRule type="containsText" dxfId="151" priority="7678" operator="containsText" text="▼">
      <formula>NOT(ISERROR(SEARCH("▼",AB108)))</formula>
    </cfRule>
    <cfRule type="containsText" dxfId="150" priority="7677" operator="containsText" text="▲">
      <formula>NOT(ISERROR(SEARCH("▲",AB108)))</formula>
    </cfRule>
    <cfRule type="containsText" dxfId="149" priority="7676" operator="containsText" text="▼">
      <formula>NOT(ISERROR(SEARCH("▼",AB108)))</formula>
    </cfRule>
    <cfRule type="containsText" dxfId="148" priority="7675" operator="containsText" text="▲">
      <formula>NOT(ISERROR(SEARCH("▲",AB108)))</formula>
    </cfRule>
    <cfRule type="containsText" dxfId="147" priority="7674" operator="containsText" text="▼">
      <formula>NOT(ISERROR(SEARCH("▼",AB108)))</formula>
    </cfRule>
    <cfRule type="containsText" dxfId="146" priority="7673" operator="containsText" text="▲">
      <formula>NOT(ISERROR(SEARCH("▲",AB108)))</formula>
    </cfRule>
    <cfRule type="containsText" dxfId="145" priority="7672" operator="containsText" text="▼">
      <formula>NOT(ISERROR(SEARCH("▼",AB108)))</formula>
    </cfRule>
    <cfRule type="containsText" dxfId="144" priority="7671" operator="containsText" text="▲">
      <formula>NOT(ISERROR(SEARCH("▲",AB108)))</formula>
    </cfRule>
    <cfRule type="containsText" dxfId="143" priority="7670" operator="containsText" text="▼">
      <formula>NOT(ISERROR(SEARCH("▼",AB108)))</formula>
    </cfRule>
    <cfRule type="containsText" dxfId="142" priority="7669" operator="containsText" text="▲">
      <formula>NOT(ISERROR(SEARCH("▲",AB108)))</formula>
    </cfRule>
    <cfRule type="containsText" dxfId="141" priority="7668" operator="containsText" text="▼">
      <formula>NOT(ISERROR(SEARCH("▼",AB108)))</formula>
    </cfRule>
    <cfRule type="containsText" dxfId="140" priority="7667" operator="containsText" text="▲">
      <formula>NOT(ISERROR(SEARCH("▲",AB108)))</formula>
    </cfRule>
    <cfRule type="containsText" dxfId="139" priority="7666" operator="containsText" text="▽">
      <formula>NOT(ISERROR(SEARCH("▽",AB108)))</formula>
    </cfRule>
    <cfRule type="containsText" dxfId="138" priority="7665" operator="containsText" text="△">
      <formula>NOT(ISERROR(SEARCH("△",AB108)))</formula>
    </cfRule>
    <cfRule type="containsText" dxfId="137" priority="7664" operator="containsText" text="▼">
      <formula>NOT(ISERROR(SEARCH("▼",AB108)))</formula>
    </cfRule>
    <cfRule type="containsText" dxfId="136" priority="7663" operator="containsText" text="▲">
      <formula>NOT(ISERROR(SEARCH("▲",AB108)))</formula>
    </cfRule>
    <cfRule type="containsText" dxfId="135" priority="7662" operator="containsText" text="▼">
      <formula>NOT(ISERROR(SEARCH("▼",AB108)))</formula>
    </cfRule>
    <cfRule type="containsText" dxfId="134" priority="7661" operator="containsText" text="▲">
      <formula>NOT(ISERROR(SEARCH("▲",AB108)))</formula>
    </cfRule>
    <cfRule type="containsText" dxfId="133" priority="7570" operator="containsText" text="▼">
      <formula>NOT(ISERROR(SEARCH("▼",AB108)))</formula>
    </cfRule>
    <cfRule type="containsText" dxfId="132" priority="7660" operator="containsText" text="▼">
      <formula>NOT(ISERROR(SEARCH("▼",AB108)))</formula>
    </cfRule>
    <cfRule type="containsText" dxfId="131" priority="7659" operator="containsText" text="▲">
      <formula>NOT(ISERROR(SEARCH("▲",AB108)))</formula>
    </cfRule>
    <cfRule type="containsText" dxfId="130" priority="7658" operator="containsText" text="▼">
      <formula>NOT(ISERROR(SEARCH("▼",AB108)))</formula>
    </cfRule>
    <cfRule type="containsText" dxfId="129" priority="7657" operator="containsText" text="▲">
      <formula>NOT(ISERROR(SEARCH("▲",AB108)))</formula>
    </cfRule>
    <cfRule type="containsText" dxfId="128" priority="7656" operator="containsText" text="▼">
      <formula>NOT(ISERROR(SEARCH("▼",AB108)))</formula>
    </cfRule>
    <cfRule type="containsText" dxfId="127" priority="7655" operator="containsText" text="▲">
      <formula>NOT(ISERROR(SEARCH("▲",AB108)))</formula>
    </cfRule>
    <cfRule type="containsText" dxfId="126" priority="7654" operator="containsText" text="▼">
      <formula>NOT(ISERROR(SEARCH("▼",AB108)))</formula>
    </cfRule>
    <cfRule type="containsText" dxfId="125" priority="7653" operator="containsText" text="▲">
      <formula>NOT(ISERROR(SEARCH("▲",AB108)))</formula>
    </cfRule>
    <cfRule type="containsText" dxfId="124" priority="7652" operator="containsText" text="▼">
      <formula>NOT(ISERROR(SEARCH("▼",AB108)))</formula>
    </cfRule>
    <cfRule type="containsText" dxfId="123" priority="7651" operator="containsText" text="▲">
      <formula>NOT(ISERROR(SEARCH("▲",AB108)))</formula>
    </cfRule>
    <cfRule type="containsText" dxfId="122" priority="7650" operator="containsText" text="▼">
      <formula>NOT(ISERROR(SEARCH("▼",AB108)))</formula>
    </cfRule>
    <cfRule type="containsText" dxfId="121" priority="7649" operator="containsText" text="▲">
      <formula>NOT(ISERROR(SEARCH("▲",AB108)))</formula>
    </cfRule>
    <cfRule type="containsText" dxfId="120" priority="7648" operator="containsText" text="▼">
      <formula>NOT(ISERROR(SEARCH("▼",AB108)))</formula>
    </cfRule>
    <cfRule type="containsText" dxfId="119" priority="7647" operator="containsText" text="▲">
      <formula>NOT(ISERROR(SEARCH("▲",AB108)))</formula>
    </cfRule>
    <cfRule type="containsText" dxfId="118" priority="7646" operator="containsText" text="▼">
      <formula>NOT(ISERROR(SEARCH("▼",AB108)))</formula>
    </cfRule>
    <cfRule type="containsText" dxfId="117" priority="7645" operator="containsText" text="▲">
      <formula>NOT(ISERROR(SEARCH("▲",AB108)))</formula>
    </cfRule>
    <cfRule type="containsText" dxfId="116" priority="7644" operator="containsText" text="▼">
      <formula>NOT(ISERROR(SEARCH("▼",AB108)))</formula>
    </cfRule>
    <cfRule type="containsText" dxfId="115" priority="7643" operator="containsText" text="▲">
      <formula>NOT(ISERROR(SEARCH("▲",AB108)))</formula>
    </cfRule>
    <cfRule type="containsText" dxfId="114" priority="7642" operator="containsText" text="▼">
      <formula>NOT(ISERROR(SEARCH("▼",AB108)))</formula>
    </cfRule>
    <cfRule type="containsText" dxfId="113" priority="7641" operator="containsText" text="▲">
      <formula>NOT(ISERROR(SEARCH("▲",AB108)))</formula>
    </cfRule>
    <cfRule type="containsText" dxfId="112" priority="7640" operator="containsText" text="▼">
      <formula>NOT(ISERROR(SEARCH("▼",AB108)))</formula>
    </cfRule>
    <cfRule type="containsText" dxfId="111" priority="7639" operator="containsText" text="▲">
      <formula>NOT(ISERROR(SEARCH("▲",AB108)))</formula>
    </cfRule>
    <cfRule type="containsText" dxfId="110" priority="7638" operator="containsText" text="▼">
      <formula>NOT(ISERROR(SEARCH("▼",AB108)))</formula>
    </cfRule>
    <cfRule type="containsText" dxfId="109" priority="7627" operator="containsText" text="▲">
      <formula>NOT(ISERROR(SEARCH("▲",AB108)))</formula>
    </cfRule>
    <cfRule type="containsText" dxfId="108" priority="7626" operator="containsText" text="▼">
      <formula>NOT(ISERROR(SEARCH("▼",AB108)))</formula>
    </cfRule>
    <cfRule type="containsText" dxfId="107" priority="7637" operator="containsText" text="▲">
      <formula>NOT(ISERROR(SEARCH("▲",AB108)))</formula>
    </cfRule>
    <cfRule type="containsText" dxfId="106" priority="7636" operator="containsText" text="▼">
      <formula>NOT(ISERROR(SEARCH("▼",AB108)))</formula>
    </cfRule>
    <cfRule type="containsText" dxfId="105" priority="7625" operator="containsText" text="▲">
      <formula>NOT(ISERROR(SEARCH("▲",AB108)))</formula>
    </cfRule>
    <cfRule type="containsText" dxfId="104" priority="7624" operator="containsText" text="▼">
      <formula>NOT(ISERROR(SEARCH("▼",AB108)))</formula>
    </cfRule>
    <cfRule type="containsText" dxfId="103" priority="7623" operator="containsText" text="▲">
      <formula>NOT(ISERROR(SEARCH("▲",AB108)))</formula>
    </cfRule>
    <cfRule type="containsText" dxfId="102" priority="7622" operator="containsText" text="▼">
      <formula>NOT(ISERROR(SEARCH("▼",AB108)))</formula>
    </cfRule>
    <cfRule type="containsText" dxfId="101" priority="7621" operator="containsText" text="▲">
      <formula>NOT(ISERROR(SEARCH("▲",AB108)))</formula>
    </cfRule>
    <cfRule type="containsText" dxfId="100" priority="7620" operator="containsText" text="▼">
      <formula>NOT(ISERROR(SEARCH("▼",AB108)))</formula>
    </cfRule>
    <cfRule type="containsText" dxfId="99" priority="7619" operator="containsText" text="▲">
      <formula>NOT(ISERROR(SEARCH("▲",AB108)))</formula>
    </cfRule>
    <cfRule type="containsText" dxfId="98" priority="7618" operator="containsText" text="▼">
      <formula>NOT(ISERROR(SEARCH("▼",AB108)))</formula>
    </cfRule>
    <cfRule type="containsText" dxfId="97" priority="7617" operator="containsText" text="▲">
      <formula>NOT(ISERROR(SEARCH("▲",AB108)))</formula>
    </cfRule>
    <cfRule type="containsText" dxfId="96" priority="7616" operator="containsText" text="▽">
      <formula>NOT(ISERROR(SEARCH("▽",AB108)))</formula>
    </cfRule>
    <cfRule type="containsText" dxfId="95" priority="7615" operator="containsText" text="△">
      <formula>NOT(ISERROR(SEARCH("△",AB108)))</formula>
    </cfRule>
    <cfRule type="containsText" dxfId="94" priority="7614" operator="containsText" text="▼">
      <formula>NOT(ISERROR(SEARCH("▼",AB108)))</formula>
    </cfRule>
    <cfRule type="containsText" dxfId="93" priority="7613" operator="containsText" text="▲">
      <formula>NOT(ISERROR(SEARCH("▲",AB108)))</formula>
    </cfRule>
    <cfRule type="containsText" dxfId="92" priority="7612" operator="containsText" text="▼">
      <formula>NOT(ISERROR(SEARCH("▼",AB108)))</formula>
    </cfRule>
    <cfRule type="containsText" dxfId="91" priority="7611" operator="containsText" text="▲">
      <formula>NOT(ISERROR(SEARCH("▲",AB108)))</formula>
    </cfRule>
    <cfRule type="containsText" dxfId="90" priority="7610" operator="containsText" text="▼">
      <formula>NOT(ISERROR(SEARCH("▼",AB108)))</formula>
    </cfRule>
    <cfRule type="containsText" dxfId="89" priority="7609" operator="containsText" text="▲">
      <formula>NOT(ISERROR(SEARCH("▲",AB108)))</formula>
    </cfRule>
    <cfRule type="containsText" dxfId="88" priority="7608" operator="containsText" text="▼">
      <formula>NOT(ISERROR(SEARCH("▼",AB108)))</formula>
    </cfRule>
    <cfRule type="containsText" dxfId="87" priority="7607" operator="containsText" text="▲">
      <formula>NOT(ISERROR(SEARCH("▲",AB108)))</formula>
    </cfRule>
    <cfRule type="containsText" dxfId="86" priority="7606" operator="containsText" text="▼">
      <formula>NOT(ISERROR(SEARCH("▼",AB108)))</formula>
    </cfRule>
    <cfRule type="containsText" dxfId="85" priority="7605" operator="containsText" text="▲">
      <formula>NOT(ISERROR(SEARCH("▲",AB108)))</formula>
    </cfRule>
    <cfRule type="containsText" dxfId="84" priority="7604" operator="containsText" text="▼">
      <formula>NOT(ISERROR(SEARCH("▼",AB108)))</formula>
    </cfRule>
    <cfRule type="containsText" dxfId="83" priority="7603" operator="containsText" text="▲">
      <formula>NOT(ISERROR(SEARCH("▲",AB108)))</formula>
    </cfRule>
    <cfRule type="containsText" dxfId="82" priority="7602" operator="containsText" text="▼">
      <formula>NOT(ISERROR(SEARCH("▼",AB108)))</formula>
    </cfRule>
    <cfRule type="containsText" dxfId="81" priority="7601" operator="containsText" text="▲">
      <formula>NOT(ISERROR(SEARCH("▲",AB108)))</formula>
    </cfRule>
    <cfRule type="containsText" dxfId="80" priority="7600" operator="containsText" text="▼">
      <formula>NOT(ISERROR(SEARCH("▼",AB108)))</formula>
    </cfRule>
    <cfRule type="containsText" dxfId="79" priority="7599" operator="containsText" text="▲">
      <formula>NOT(ISERROR(SEARCH("▲",AB108)))</formula>
    </cfRule>
    <cfRule type="containsText" dxfId="78" priority="7598" operator="containsText" text="▼">
      <formula>NOT(ISERROR(SEARCH("▼",AB108)))</formula>
    </cfRule>
    <cfRule type="containsText" dxfId="77" priority="7597" operator="containsText" text="▲">
      <formula>NOT(ISERROR(SEARCH("▲",AB108)))</formula>
    </cfRule>
    <cfRule type="containsText" dxfId="76" priority="7596" operator="containsText" text="▼">
      <formula>NOT(ISERROR(SEARCH("▼",AB108)))</formula>
    </cfRule>
    <cfRule type="containsText" dxfId="75" priority="7595" operator="containsText" text="▲">
      <formula>NOT(ISERROR(SEARCH("▲",AB108)))</formula>
    </cfRule>
    <cfRule type="containsText" dxfId="74" priority="7594" operator="containsText" text="▼">
      <formula>NOT(ISERROR(SEARCH("▼",AB108)))</formula>
    </cfRule>
    <cfRule type="containsText" dxfId="73" priority="7593" operator="containsText" text="▲">
      <formula>NOT(ISERROR(SEARCH("▲",AB108)))</formula>
    </cfRule>
    <cfRule type="containsText" dxfId="72" priority="7592" operator="containsText" text="▼">
      <formula>NOT(ISERROR(SEARCH("▼",AB108)))</formula>
    </cfRule>
    <cfRule type="containsText" dxfId="71" priority="7591" operator="containsText" text="▲">
      <formula>NOT(ISERROR(SEARCH("▲",AB108)))</formula>
    </cfRule>
    <cfRule type="containsText" dxfId="70" priority="7590" operator="containsText" text="▼">
      <formula>NOT(ISERROR(SEARCH("▼",AB108)))</formula>
    </cfRule>
    <cfRule type="containsText" dxfId="69" priority="7589" operator="containsText" text="▲">
      <formula>NOT(ISERROR(SEARCH("▲",AB108)))</formula>
    </cfRule>
    <cfRule type="containsText" dxfId="68" priority="7588" operator="containsText" text="▼">
      <formula>NOT(ISERROR(SEARCH("▼",AB108)))</formula>
    </cfRule>
    <cfRule type="containsText" dxfId="67" priority="7587" operator="containsText" text="▲">
      <formula>NOT(ISERROR(SEARCH("▲",AB108)))</formula>
    </cfRule>
    <cfRule type="containsText" dxfId="66" priority="7586" operator="containsText" text="▼">
      <formula>NOT(ISERROR(SEARCH("▼",AB108)))</formula>
    </cfRule>
    <cfRule type="containsText" dxfId="65" priority="7585" operator="containsText" text="▲">
      <formula>NOT(ISERROR(SEARCH("▲",AB108)))</formula>
    </cfRule>
    <cfRule type="containsText" dxfId="64" priority="7583" operator="containsText" text="▲">
      <formula>NOT(ISERROR(SEARCH("▲",AB108)))</formula>
    </cfRule>
    <cfRule type="containsText" dxfId="63" priority="7582" operator="containsText" text="▼">
      <formula>NOT(ISERROR(SEARCH("▼",AB108)))</formula>
    </cfRule>
    <cfRule type="containsText" dxfId="62" priority="7581" operator="containsText" text="▲">
      <formula>NOT(ISERROR(SEARCH("▲",AB108)))</formula>
    </cfRule>
    <cfRule type="containsText" dxfId="61" priority="7580" operator="containsText" text="▼">
      <formula>NOT(ISERROR(SEARCH("▼",AB108)))</formula>
    </cfRule>
    <cfRule type="containsText" dxfId="60" priority="7579" operator="containsText" text="▲">
      <formula>NOT(ISERROR(SEARCH("▲",AB108)))</formula>
    </cfRule>
    <cfRule type="containsText" dxfId="59" priority="7578" operator="containsText" text="▼">
      <formula>NOT(ISERROR(SEARCH("▼",AB108)))</formula>
    </cfRule>
    <cfRule type="containsText" dxfId="58" priority="7577" operator="containsText" text="▲">
      <formula>NOT(ISERROR(SEARCH("▲",AB108)))</formula>
    </cfRule>
    <cfRule type="containsText" dxfId="57" priority="7576" operator="containsText" text="▼">
      <formula>NOT(ISERROR(SEARCH("▼",AB108)))</formula>
    </cfRule>
    <cfRule type="containsText" dxfId="56" priority="7575" operator="containsText" text="▲">
      <formula>NOT(ISERROR(SEARCH("▲",AB108)))</formula>
    </cfRule>
    <cfRule type="containsText" dxfId="55" priority="7574" operator="containsText" text="▼">
      <formula>NOT(ISERROR(SEARCH("▼",AB108)))</formula>
    </cfRule>
    <cfRule type="containsText" dxfId="54" priority="7573" operator="containsText" text="▲">
      <formula>NOT(ISERROR(SEARCH("▲",AB108)))</formula>
    </cfRule>
    <cfRule type="containsText" dxfId="53" priority="7572" operator="containsText" text="▼">
      <formula>NOT(ISERROR(SEARCH("▼",AB108)))</formula>
    </cfRule>
    <cfRule type="containsText" dxfId="52" priority="7571" operator="containsText" text="▲">
      <formula>NOT(ISERROR(SEARCH("▲",AB108)))</formula>
    </cfRule>
    <cfRule type="containsText" dxfId="51" priority="7569" operator="containsText" text="▲">
      <formula>NOT(ISERROR(SEARCH("▲",AB108)))</formula>
    </cfRule>
    <cfRule type="containsText" dxfId="50" priority="7568" operator="containsText" text="▽">
      <formula>NOT(ISERROR(SEARCH("▽",AB108)))</formula>
    </cfRule>
    <cfRule type="containsText" dxfId="49" priority="7567" operator="containsText" text="△">
      <formula>NOT(ISERROR(SEARCH("△",AB108)))</formula>
    </cfRule>
    <cfRule type="containsText" dxfId="48" priority="7566" operator="containsText" text="▼">
      <formula>NOT(ISERROR(SEARCH("▼",AB108)))</formula>
    </cfRule>
    <cfRule type="containsText" dxfId="47" priority="7565" operator="containsText" text="▲">
      <formula>NOT(ISERROR(SEARCH("▲",AB108)))</formula>
    </cfRule>
    <cfRule type="containsText" dxfId="46" priority="7564" operator="containsText" text="▼">
      <formula>NOT(ISERROR(SEARCH("▼",AB108)))</formula>
    </cfRule>
    <cfRule type="containsText" dxfId="45" priority="7563" operator="containsText" text="▲">
      <formula>NOT(ISERROR(SEARCH("▲",AB108)))</formula>
    </cfRule>
    <cfRule type="containsText" dxfId="44" priority="7562" operator="containsText" text="▼">
      <formula>NOT(ISERROR(SEARCH("▼",AB108)))</formula>
    </cfRule>
    <cfRule type="containsText" dxfId="43" priority="7561" operator="containsText" text="▲">
      <formula>NOT(ISERROR(SEARCH("▲",AB108)))</formula>
    </cfRule>
    <cfRule type="containsText" dxfId="42" priority="7560" operator="containsText" text="▼">
      <formula>NOT(ISERROR(SEARCH("▼",AB108)))</formula>
    </cfRule>
    <cfRule type="containsText" dxfId="41" priority="7559" operator="containsText" text="▲">
      <formula>NOT(ISERROR(SEARCH("▲",AB108)))</formula>
    </cfRule>
    <cfRule type="containsText" dxfId="40" priority="7558" operator="containsText" text="▼">
      <formula>NOT(ISERROR(SEARCH("▼",AB108)))</formula>
    </cfRule>
    <cfRule type="containsText" dxfId="39" priority="7557" operator="containsText" text="▲">
      <formula>NOT(ISERROR(SEARCH("▲",AB108)))</formula>
    </cfRule>
    <cfRule type="containsText" dxfId="38" priority="7556" operator="containsText" text="▼">
      <formula>NOT(ISERROR(SEARCH("▼",AB108)))</formula>
    </cfRule>
    <cfRule type="containsText" dxfId="37" priority="7555" operator="containsText" text="▲">
      <formula>NOT(ISERROR(SEARCH("▲",AB108)))</formula>
    </cfRule>
    <cfRule type="containsText" dxfId="36" priority="7554" operator="containsText" text="▼">
      <formula>NOT(ISERROR(SEARCH("▼",AB108)))</formula>
    </cfRule>
    <cfRule type="containsText" dxfId="35" priority="7553" operator="containsText" text="▲">
      <formula>NOT(ISERROR(SEARCH("▲",AB108)))</formula>
    </cfRule>
    <cfRule type="containsText" dxfId="34" priority="7552" operator="containsText" text="▼">
      <formula>NOT(ISERROR(SEARCH("▼",AB108)))</formula>
    </cfRule>
    <cfRule type="containsText" dxfId="33" priority="7551" operator="containsText" text="▲">
      <formula>NOT(ISERROR(SEARCH("▲",AB108)))</formula>
    </cfRule>
    <cfRule type="containsText" dxfId="32" priority="7550" operator="containsText" text="▼">
      <formula>NOT(ISERROR(SEARCH("▼",AB108)))</formula>
    </cfRule>
    <cfRule type="containsText" dxfId="31" priority="7549" operator="containsText" text="▲">
      <formula>NOT(ISERROR(SEARCH("▲",AB108)))</formula>
    </cfRule>
    <cfRule type="containsText" dxfId="30" priority="7548" operator="containsText" text="▼">
      <formula>NOT(ISERROR(SEARCH("▼",AB108)))</formula>
    </cfRule>
    <cfRule type="containsText" dxfId="29" priority="7547" operator="containsText" text="▲">
      <formula>NOT(ISERROR(SEARCH("▲",AB108)))</formula>
    </cfRule>
    <cfRule type="containsText" dxfId="28" priority="7546" operator="containsText" text="▼">
      <formula>NOT(ISERROR(SEARCH("▼",AB108)))</formula>
    </cfRule>
    <cfRule type="containsText" dxfId="27" priority="7545" operator="containsText" text="▲">
      <formula>NOT(ISERROR(SEARCH("▲",AB108)))</formula>
    </cfRule>
    <cfRule type="containsText" dxfId="26" priority="7544" operator="containsText" text="▼">
      <formula>NOT(ISERROR(SEARCH("▼",AB108)))</formula>
    </cfRule>
    <cfRule type="containsText" dxfId="25" priority="7543" operator="containsText" text="▲">
      <formula>NOT(ISERROR(SEARCH("▲",AB108)))</formula>
    </cfRule>
    <cfRule type="containsText" dxfId="24" priority="7542" operator="containsText" text="▼">
      <formula>NOT(ISERROR(SEARCH("▼",AB108)))</formula>
    </cfRule>
    <cfRule type="containsText" dxfId="23" priority="7541" operator="containsText" text="▲">
      <formula>NOT(ISERROR(SEARCH("▲",AB108)))</formula>
    </cfRule>
    <cfRule type="containsText" dxfId="22" priority="7540" operator="containsText" text="▼">
      <formula>NOT(ISERROR(SEARCH("▼",AB108)))</formula>
    </cfRule>
    <cfRule type="containsText" dxfId="21" priority="7539" operator="containsText" text="▲">
      <formula>NOT(ISERROR(SEARCH("▲",AB108)))</formula>
    </cfRule>
    <cfRule type="containsText" dxfId="20" priority="7538" operator="containsText" text="▼">
      <formula>NOT(ISERROR(SEARCH("▼",AB108)))</formula>
    </cfRule>
    <cfRule type="containsText" dxfId="19" priority="7537" operator="containsText" text="▲">
      <formula>NOT(ISERROR(SEARCH("▲",AB108)))</formula>
    </cfRule>
    <cfRule type="containsText" dxfId="18" priority="7536" operator="containsText" text="▼">
      <formula>NOT(ISERROR(SEARCH("▼",AB108)))</formula>
    </cfRule>
    <cfRule type="containsText" dxfId="17" priority="7535" operator="containsText" text="▲">
      <formula>NOT(ISERROR(SEARCH("▲",AB108)))</formula>
    </cfRule>
    <cfRule type="containsText" dxfId="16" priority="7534" operator="containsText" text="▼">
      <formula>NOT(ISERROR(SEARCH("▼",AB108)))</formula>
    </cfRule>
    <cfRule type="containsText" dxfId="15" priority="7533" operator="containsText" text="▲">
      <formula>NOT(ISERROR(SEARCH("▲",AB108)))</formula>
    </cfRule>
    <cfRule type="containsText" dxfId="14" priority="7532" operator="containsText" text="▼">
      <formula>NOT(ISERROR(SEARCH("▼",AB108)))</formula>
    </cfRule>
    <cfRule type="containsText" dxfId="13" priority="7531" operator="containsText" text="▲">
      <formula>NOT(ISERROR(SEARCH("▲",AB108)))</formula>
    </cfRule>
    <cfRule type="containsText" dxfId="12" priority="7530" operator="containsText" text="▼">
      <formula>NOT(ISERROR(SEARCH("▼",AB108)))</formula>
    </cfRule>
    <cfRule type="containsText" dxfId="11" priority="7529" operator="containsText" text="▲">
      <formula>NOT(ISERROR(SEARCH("▲",AB108)))</formula>
    </cfRule>
    <cfRule type="containsText" dxfId="10" priority="7528" operator="containsText" text="▼">
      <formula>NOT(ISERROR(SEARCH("▼",AB108)))</formula>
    </cfRule>
    <cfRule type="containsText" dxfId="9" priority="7527" operator="containsText" text="▲">
      <formula>NOT(ISERROR(SEARCH("▲",AB108)))</formula>
    </cfRule>
    <cfRule type="containsText" dxfId="8" priority="7526" operator="containsText" text="▼">
      <formula>NOT(ISERROR(SEARCH("▼",AB108)))</formula>
    </cfRule>
    <cfRule type="containsText" dxfId="7" priority="7525" operator="containsText" text="▲">
      <formula>NOT(ISERROR(SEARCH("▲",AB108)))</formula>
    </cfRule>
    <cfRule type="containsText" dxfId="6" priority="7524" operator="containsText" text="▼">
      <formula>NOT(ISERROR(SEARCH("▼",AB108)))</formula>
    </cfRule>
    <cfRule type="containsText" dxfId="5" priority="7523" operator="containsText" text="▲">
      <formula>NOT(ISERROR(SEARCH("▲",AB108)))</formula>
    </cfRule>
    <cfRule type="containsText" dxfId="4" priority="7522" operator="containsText" text="▼">
      <formula>NOT(ISERROR(SEARCH("▼",AB108)))</formula>
    </cfRule>
  </conditionalFormatting>
  <conditionalFormatting sqref="AB108:AB109">
    <cfRule type="containsText" dxfId="3" priority="7730" operator="containsText" text="▽">
      <formula>NOT(ISERROR(SEARCH("▽",AB108)))</formula>
    </cfRule>
    <cfRule type="containsText" dxfId="2" priority="7729" operator="containsText" text="△">
      <formula>NOT(ISERROR(SEARCH("△",AB108)))</formula>
    </cfRule>
  </conditionalFormatting>
  <conditionalFormatting sqref="AB127">
    <cfRule type="containsText" dxfId="1" priority="8542" operator="containsText" text="▽">
      <formula>NOT(ISERROR(SEARCH("▽",AB127)))</formula>
    </cfRule>
    <cfRule type="containsText" dxfId="0" priority="8541" operator="containsText" text="△">
      <formula>NOT(ISERROR(SEARCH("△",AB127)))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7296-56DC-4D80-B139-B954287B4AB9}">
  <sheetPr>
    <outlinePr summaryBelow="0" summaryRight="0"/>
  </sheetPr>
  <dimension ref="A1:O658"/>
  <sheetViews>
    <sheetView zoomScale="80" zoomScaleNormal="80" workbookViewId="0">
      <pane ySplit="1" topLeftCell="A146" activePane="bottomLeft" state="frozen"/>
      <selection pane="bottomLeft" activeCell="K124" sqref="K124:L655"/>
    </sheetView>
  </sheetViews>
  <sheetFormatPr defaultRowHeight="16.5"/>
  <cols>
    <col min="1" max="1" width="10.5" bestFit="1" customWidth="1"/>
    <col min="2" max="3" width="10.75" bestFit="1" customWidth="1"/>
    <col min="4" max="4" width="10.75" style="76" bestFit="1" customWidth="1"/>
    <col min="5" max="6" width="10.75" bestFit="1" customWidth="1"/>
    <col min="7" max="7" width="10.75" style="76" bestFit="1" customWidth="1"/>
    <col min="8" max="8" width="19.875" bestFit="1" customWidth="1"/>
    <col min="9" max="9" width="17" bestFit="1" customWidth="1"/>
    <col min="10" max="10" width="5.875" bestFit="1" customWidth="1"/>
    <col min="11" max="12" width="10" bestFit="1" customWidth="1"/>
  </cols>
  <sheetData>
    <row r="1" spans="1:15" ht="17.25">
      <c r="A1" s="464" t="s">
        <v>3791</v>
      </c>
      <c r="B1" s="465" t="s">
        <v>3852</v>
      </c>
      <c r="C1" s="466" t="s">
        <v>3853</v>
      </c>
      <c r="D1" s="465" t="s">
        <v>3857</v>
      </c>
      <c r="E1" s="467" t="s">
        <v>3854</v>
      </c>
      <c r="F1" s="466" t="s">
        <v>3855</v>
      </c>
      <c r="G1" s="465" t="s">
        <v>3856</v>
      </c>
      <c r="H1" s="468"/>
      <c r="I1" s="468"/>
      <c r="J1" s="468" t="s">
        <v>3792</v>
      </c>
      <c r="K1" s="468" t="s">
        <v>3793</v>
      </c>
      <c r="L1" s="468" t="s">
        <v>3794</v>
      </c>
    </row>
    <row r="2" spans="1:15">
      <c r="A2" s="105">
        <v>45698</v>
      </c>
      <c r="B2" s="101"/>
      <c r="C2" s="100">
        <v>429</v>
      </c>
      <c r="D2" s="108">
        <f>C2-B2</f>
        <v>429</v>
      </c>
      <c r="E2" s="469"/>
      <c r="F2" s="474"/>
      <c r="G2" s="470">
        <v>0</v>
      </c>
      <c r="H2" s="493"/>
      <c r="I2" s="61"/>
      <c r="J2" t="s">
        <v>3795</v>
      </c>
      <c r="K2">
        <f>C2</f>
        <v>429</v>
      </c>
      <c r="L2">
        <f>G2</f>
        <v>0</v>
      </c>
    </row>
    <row r="3" spans="1:15">
      <c r="A3" s="105">
        <v>45698</v>
      </c>
      <c r="B3" s="101"/>
      <c r="C3" s="100">
        <v>50000</v>
      </c>
      <c r="D3" s="108">
        <f>D2+C3-B3</f>
        <v>50429</v>
      </c>
      <c r="E3" s="469"/>
      <c r="F3" s="474"/>
      <c r="G3" s="470">
        <f>G2+F3-E3</f>
        <v>0</v>
      </c>
      <c r="H3" s="493" t="s">
        <v>3849</v>
      </c>
      <c r="I3" s="61"/>
      <c r="J3" t="s">
        <v>3795</v>
      </c>
      <c r="K3">
        <f>IF(J3="本金",C3-B3+K2,K2)</f>
        <v>50429</v>
      </c>
      <c r="L3">
        <f t="shared" ref="L3:L13" si="0">IF(J3="本金",F3+L2,L2)</f>
        <v>0</v>
      </c>
    </row>
    <row r="4" spans="1:15">
      <c r="A4" s="105">
        <v>45698</v>
      </c>
      <c r="B4" s="101"/>
      <c r="C4" s="100">
        <v>500000</v>
      </c>
      <c r="D4" s="108">
        <f t="shared" ref="D4:D39" si="1">D3+C4-B4</f>
        <v>550429</v>
      </c>
      <c r="E4" s="469"/>
      <c r="F4" s="474"/>
      <c r="G4" s="470">
        <f t="shared" ref="G4:G70" si="2">G3+F4-E4</f>
        <v>0</v>
      </c>
      <c r="H4" s="493" t="s">
        <v>3849</v>
      </c>
      <c r="I4" s="61"/>
      <c r="J4" t="s">
        <v>3795</v>
      </c>
      <c r="K4">
        <f t="shared" ref="K4:K13" si="3">IF(J4="本金",C4-B4+K3,K3)</f>
        <v>550429</v>
      </c>
      <c r="L4">
        <f t="shared" si="0"/>
        <v>0</v>
      </c>
    </row>
    <row r="5" spans="1:15">
      <c r="A5" s="105">
        <v>45700</v>
      </c>
      <c r="B5" s="101">
        <v>113597</v>
      </c>
      <c r="C5" s="100"/>
      <c r="D5" s="108">
        <f t="shared" si="1"/>
        <v>436832</v>
      </c>
      <c r="E5" s="469"/>
      <c r="F5" s="474"/>
      <c r="G5" s="470">
        <f t="shared" si="2"/>
        <v>0</v>
      </c>
      <c r="H5" s="61" t="s">
        <v>1266</v>
      </c>
      <c r="I5" s="61"/>
      <c r="J5" t="s">
        <v>3796</v>
      </c>
      <c r="K5">
        <f t="shared" si="3"/>
        <v>550429</v>
      </c>
      <c r="L5">
        <f t="shared" si="0"/>
        <v>0</v>
      </c>
    </row>
    <row r="6" spans="1:15">
      <c r="A6" s="105">
        <v>45700</v>
      </c>
      <c r="B6" s="101">
        <v>118601</v>
      </c>
      <c r="C6" s="100"/>
      <c r="D6" s="108">
        <f t="shared" si="1"/>
        <v>318231</v>
      </c>
      <c r="E6" s="469"/>
      <c r="F6" s="474"/>
      <c r="G6" s="470">
        <f t="shared" si="2"/>
        <v>0</v>
      </c>
      <c r="H6" s="61" t="s">
        <v>1235</v>
      </c>
      <c r="I6" s="61"/>
      <c r="J6" t="s">
        <v>3796</v>
      </c>
      <c r="K6">
        <f t="shared" si="3"/>
        <v>550429</v>
      </c>
      <c r="L6">
        <f t="shared" si="0"/>
        <v>0</v>
      </c>
    </row>
    <row r="7" spans="1:15">
      <c r="A7" s="105">
        <v>45701</v>
      </c>
      <c r="B7" s="101">
        <v>92579</v>
      </c>
      <c r="C7" s="100"/>
      <c r="D7" s="108">
        <f t="shared" si="1"/>
        <v>225652</v>
      </c>
      <c r="E7" s="469"/>
      <c r="F7" s="474"/>
      <c r="G7" s="470">
        <f t="shared" si="2"/>
        <v>0</v>
      </c>
      <c r="H7" s="61" t="s">
        <v>219</v>
      </c>
      <c r="I7" s="61"/>
      <c r="J7" t="s">
        <v>3796</v>
      </c>
      <c r="K7">
        <f t="shared" si="3"/>
        <v>550429</v>
      </c>
      <c r="L7">
        <f t="shared" si="0"/>
        <v>0</v>
      </c>
    </row>
    <row r="8" spans="1:15">
      <c r="A8" s="105">
        <v>45705</v>
      </c>
      <c r="B8" s="101"/>
      <c r="C8" s="100">
        <v>450000</v>
      </c>
      <c r="D8" s="108">
        <f t="shared" si="1"/>
        <v>675652</v>
      </c>
      <c r="E8" s="469"/>
      <c r="F8" s="474"/>
      <c r="G8" s="470">
        <f t="shared" si="2"/>
        <v>0</v>
      </c>
      <c r="H8" s="493" t="s">
        <v>3849</v>
      </c>
      <c r="I8" s="61"/>
      <c r="J8" t="s">
        <v>3795</v>
      </c>
      <c r="K8">
        <f t="shared" si="3"/>
        <v>1000429</v>
      </c>
      <c r="L8">
        <f t="shared" si="0"/>
        <v>0</v>
      </c>
    </row>
    <row r="9" spans="1:15">
      <c r="A9" s="105">
        <v>45706</v>
      </c>
      <c r="B9" s="101">
        <v>29124</v>
      </c>
      <c r="C9" s="100"/>
      <c r="D9" s="108">
        <f t="shared" si="1"/>
        <v>646528</v>
      </c>
      <c r="E9" s="469"/>
      <c r="F9" s="474"/>
      <c r="G9" s="470">
        <f t="shared" si="2"/>
        <v>0</v>
      </c>
      <c r="H9" s="61" t="s">
        <v>250</v>
      </c>
      <c r="I9" s="61"/>
      <c r="J9" t="s">
        <v>3796</v>
      </c>
      <c r="K9">
        <f t="shared" si="3"/>
        <v>1000429</v>
      </c>
      <c r="L9">
        <f t="shared" si="0"/>
        <v>0</v>
      </c>
    </row>
    <row r="10" spans="1:15">
      <c r="A10" s="105">
        <v>45706</v>
      </c>
      <c r="B10" s="101">
        <v>53345</v>
      </c>
      <c r="C10" s="100"/>
      <c r="D10" s="108">
        <f t="shared" si="1"/>
        <v>593183</v>
      </c>
      <c r="E10" s="469"/>
      <c r="F10" s="474"/>
      <c r="G10" s="470">
        <f t="shared" si="2"/>
        <v>0</v>
      </c>
      <c r="H10" s="61" t="s">
        <v>387</v>
      </c>
      <c r="I10" s="61"/>
      <c r="J10" t="s">
        <v>3796</v>
      </c>
      <c r="K10">
        <f t="shared" si="3"/>
        <v>1000429</v>
      </c>
      <c r="L10">
        <f t="shared" si="0"/>
        <v>0</v>
      </c>
    </row>
    <row r="11" spans="1:15">
      <c r="A11" s="105">
        <v>45706</v>
      </c>
      <c r="B11" s="101">
        <v>69359</v>
      </c>
      <c r="C11" s="100"/>
      <c r="D11" s="108">
        <f t="shared" si="1"/>
        <v>523824</v>
      </c>
      <c r="E11" s="469"/>
      <c r="F11" s="474"/>
      <c r="G11" s="470">
        <f t="shared" si="2"/>
        <v>0</v>
      </c>
      <c r="H11" s="61" t="s">
        <v>630</v>
      </c>
      <c r="I11" s="61"/>
      <c r="J11" t="s">
        <v>3796</v>
      </c>
      <c r="K11">
        <f t="shared" si="3"/>
        <v>1000429</v>
      </c>
      <c r="L11">
        <f t="shared" si="0"/>
        <v>0</v>
      </c>
    </row>
    <row r="12" spans="1:15">
      <c r="A12" s="105">
        <v>45706</v>
      </c>
      <c r="B12" s="101">
        <v>110594</v>
      </c>
      <c r="C12" s="100"/>
      <c r="D12" s="108">
        <f t="shared" si="1"/>
        <v>413230</v>
      </c>
      <c r="E12" s="469"/>
      <c r="F12" s="474"/>
      <c r="G12" s="470">
        <f t="shared" si="2"/>
        <v>0</v>
      </c>
      <c r="H12" s="61" t="s">
        <v>496</v>
      </c>
      <c r="I12" s="61"/>
      <c r="J12" t="s">
        <v>3796</v>
      </c>
      <c r="K12">
        <f t="shared" si="3"/>
        <v>1000429</v>
      </c>
      <c r="L12">
        <f t="shared" si="0"/>
        <v>0</v>
      </c>
      <c r="O12" s="75"/>
    </row>
    <row r="13" spans="1:15">
      <c r="A13" s="105">
        <v>45708</v>
      </c>
      <c r="B13" s="101">
        <v>17920</v>
      </c>
      <c r="C13" s="100"/>
      <c r="D13" s="108">
        <f t="shared" si="1"/>
        <v>395310</v>
      </c>
      <c r="E13" s="469"/>
      <c r="F13" s="474"/>
      <c r="G13" s="470">
        <f t="shared" si="2"/>
        <v>0</v>
      </c>
      <c r="H13" s="61" t="s">
        <v>2574</v>
      </c>
      <c r="I13" s="61"/>
      <c r="J13" t="s">
        <v>3796</v>
      </c>
      <c r="K13">
        <f t="shared" si="3"/>
        <v>1000429</v>
      </c>
      <c r="L13">
        <f t="shared" si="0"/>
        <v>0</v>
      </c>
      <c r="O13" s="75"/>
    </row>
    <row r="14" spans="1:15">
      <c r="A14" s="105">
        <v>45709</v>
      </c>
      <c r="B14" s="101">
        <v>87975</v>
      </c>
      <c r="C14" s="100"/>
      <c r="D14" s="108">
        <f t="shared" si="1"/>
        <v>307335</v>
      </c>
      <c r="E14" s="469"/>
      <c r="F14" s="474"/>
      <c r="G14" s="470">
        <f t="shared" si="2"/>
        <v>0</v>
      </c>
      <c r="H14" s="61" t="s">
        <v>734</v>
      </c>
      <c r="I14" s="61"/>
      <c r="J14" t="s">
        <v>3796</v>
      </c>
      <c r="K14">
        <f t="shared" ref="K14:K77" si="4">IF(J14="本金",C14-B14+K13,K13)</f>
        <v>1000429</v>
      </c>
      <c r="L14">
        <f t="shared" ref="L14:L77" si="5">IF(J14="本金",F14+L13,L13)</f>
        <v>0</v>
      </c>
      <c r="O14" s="75"/>
    </row>
    <row r="15" spans="1:15">
      <c r="A15" s="105">
        <v>45713</v>
      </c>
      <c r="B15" s="101"/>
      <c r="C15" s="100">
        <v>84973</v>
      </c>
      <c r="D15" s="108">
        <f t="shared" si="1"/>
        <v>392308</v>
      </c>
      <c r="E15" s="469"/>
      <c r="F15" s="474"/>
      <c r="G15" s="470">
        <f t="shared" si="2"/>
        <v>0</v>
      </c>
      <c r="H15" s="61" t="s">
        <v>734</v>
      </c>
      <c r="I15" s="61"/>
      <c r="J15" t="s">
        <v>3796</v>
      </c>
      <c r="K15">
        <f t="shared" si="4"/>
        <v>1000429</v>
      </c>
      <c r="L15">
        <f t="shared" si="5"/>
        <v>0</v>
      </c>
      <c r="O15" s="75"/>
    </row>
    <row r="16" spans="1:15">
      <c r="A16" s="105">
        <v>45713</v>
      </c>
      <c r="B16" s="101">
        <v>70059</v>
      </c>
      <c r="C16" s="100"/>
      <c r="D16" s="108">
        <f t="shared" si="1"/>
        <v>322249</v>
      </c>
      <c r="E16" s="469"/>
      <c r="F16" s="474"/>
      <c r="G16" s="470">
        <f t="shared" si="2"/>
        <v>0</v>
      </c>
      <c r="H16" s="61" t="s">
        <v>61</v>
      </c>
      <c r="I16" s="61"/>
      <c r="J16" t="s">
        <v>3796</v>
      </c>
      <c r="K16">
        <f t="shared" si="4"/>
        <v>1000429</v>
      </c>
      <c r="L16">
        <f t="shared" si="5"/>
        <v>0</v>
      </c>
      <c r="O16" s="75"/>
    </row>
    <row r="17" spans="1:15">
      <c r="A17" s="105">
        <v>45713</v>
      </c>
      <c r="B17" s="101"/>
      <c r="C17" s="100">
        <v>500000</v>
      </c>
      <c r="D17" s="108">
        <f t="shared" si="1"/>
        <v>822249</v>
      </c>
      <c r="E17" s="469"/>
      <c r="F17" s="474"/>
      <c r="G17" s="470">
        <f t="shared" si="2"/>
        <v>0</v>
      </c>
      <c r="H17" s="493" t="s">
        <v>3849</v>
      </c>
      <c r="I17" s="61"/>
      <c r="J17" t="s">
        <v>3795</v>
      </c>
      <c r="K17">
        <f t="shared" si="4"/>
        <v>1500429</v>
      </c>
      <c r="L17">
        <f t="shared" si="5"/>
        <v>0</v>
      </c>
      <c r="O17" s="75"/>
    </row>
    <row r="18" spans="1:15">
      <c r="A18" s="105">
        <v>45715</v>
      </c>
      <c r="B18" s="101"/>
      <c r="C18" s="100">
        <v>115056</v>
      </c>
      <c r="D18" s="108">
        <f t="shared" si="1"/>
        <v>937305</v>
      </c>
      <c r="E18" s="469"/>
      <c r="F18" s="474"/>
      <c r="G18" s="470">
        <f t="shared" si="2"/>
        <v>0</v>
      </c>
      <c r="H18" s="61" t="s">
        <v>1266</v>
      </c>
      <c r="I18" s="61"/>
      <c r="J18" t="s">
        <v>3796</v>
      </c>
      <c r="K18">
        <f t="shared" si="4"/>
        <v>1500429</v>
      </c>
      <c r="L18">
        <f t="shared" si="5"/>
        <v>0</v>
      </c>
      <c r="O18" s="75"/>
    </row>
    <row r="19" spans="1:15">
      <c r="A19" s="105">
        <v>45715</v>
      </c>
      <c r="B19" s="101"/>
      <c r="C19" s="100">
        <v>500000</v>
      </c>
      <c r="D19" s="108">
        <f t="shared" si="1"/>
        <v>1437305</v>
      </c>
      <c r="E19" s="469"/>
      <c r="F19" s="474"/>
      <c r="G19" s="470">
        <f t="shared" si="2"/>
        <v>0</v>
      </c>
      <c r="H19" s="493" t="s">
        <v>3849</v>
      </c>
      <c r="I19" s="61"/>
      <c r="J19" t="s">
        <v>3795</v>
      </c>
      <c r="K19">
        <f t="shared" si="4"/>
        <v>2000429</v>
      </c>
      <c r="L19">
        <f t="shared" si="5"/>
        <v>0</v>
      </c>
      <c r="O19" s="75"/>
    </row>
    <row r="20" spans="1:15">
      <c r="A20" s="105">
        <v>45715</v>
      </c>
      <c r="B20" s="101">
        <v>654559</v>
      </c>
      <c r="C20" s="100"/>
      <c r="D20" s="108">
        <f t="shared" si="1"/>
        <v>782746</v>
      </c>
      <c r="E20" s="469"/>
      <c r="F20" s="474"/>
      <c r="G20" s="470">
        <f t="shared" si="2"/>
        <v>0</v>
      </c>
      <c r="H20" s="61" t="s">
        <v>354</v>
      </c>
      <c r="I20" s="61"/>
      <c r="J20" t="s">
        <v>3796</v>
      </c>
      <c r="K20">
        <f t="shared" si="4"/>
        <v>2000429</v>
      </c>
      <c r="L20">
        <f t="shared" si="5"/>
        <v>0</v>
      </c>
      <c r="O20" s="75"/>
    </row>
    <row r="21" spans="1:15">
      <c r="A21" s="105">
        <v>45715</v>
      </c>
      <c r="B21" s="101">
        <v>100</v>
      </c>
      <c r="C21" s="100"/>
      <c r="D21" s="108">
        <f t="shared" si="1"/>
        <v>782646</v>
      </c>
      <c r="E21" s="469"/>
      <c r="F21" s="474"/>
      <c r="G21" s="470">
        <f t="shared" si="2"/>
        <v>0</v>
      </c>
      <c r="H21" s="61" t="s">
        <v>37</v>
      </c>
      <c r="I21" s="61"/>
      <c r="J21" t="s">
        <v>3796</v>
      </c>
      <c r="K21">
        <f t="shared" si="4"/>
        <v>2000429</v>
      </c>
      <c r="L21">
        <f t="shared" si="5"/>
        <v>0</v>
      </c>
      <c r="O21" s="75"/>
    </row>
    <row r="22" spans="1:15">
      <c r="A22" s="105">
        <v>45719</v>
      </c>
      <c r="B22" s="101"/>
      <c r="C22" s="100">
        <v>91547</v>
      </c>
      <c r="D22" s="108">
        <f t="shared" si="1"/>
        <v>874193</v>
      </c>
      <c r="E22" s="469"/>
      <c r="F22" s="474"/>
      <c r="G22" s="470">
        <f t="shared" si="2"/>
        <v>0</v>
      </c>
      <c r="H22" s="61" t="s">
        <v>219</v>
      </c>
      <c r="I22" s="61"/>
      <c r="J22" t="s">
        <v>3796</v>
      </c>
      <c r="K22">
        <f t="shared" si="4"/>
        <v>2000429</v>
      </c>
      <c r="L22">
        <f t="shared" si="5"/>
        <v>0</v>
      </c>
      <c r="O22" s="75"/>
    </row>
    <row r="23" spans="1:15">
      <c r="A23" s="105">
        <v>45719</v>
      </c>
      <c r="B23" s="101">
        <v>564482</v>
      </c>
      <c r="C23" s="100"/>
      <c r="D23" s="108">
        <f t="shared" si="1"/>
        <v>309711</v>
      </c>
      <c r="E23" s="469"/>
      <c r="F23" s="474"/>
      <c r="G23" s="470">
        <f t="shared" si="2"/>
        <v>0</v>
      </c>
      <c r="H23" s="61" t="s">
        <v>1959</v>
      </c>
      <c r="I23" s="61"/>
      <c r="J23" t="s">
        <v>3796</v>
      </c>
      <c r="K23">
        <f t="shared" si="4"/>
        <v>2000429</v>
      </c>
      <c r="L23">
        <f t="shared" si="5"/>
        <v>0</v>
      </c>
      <c r="O23" s="75"/>
    </row>
    <row r="24" spans="1:15">
      <c r="A24" s="105">
        <v>45720</v>
      </c>
      <c r="B24" s="101"/>
      <c r="C24" s="100">
        <v>18076</v>
      </c>
      <c r="D24" s="108">
        <f t="shared" si="1"/>
        <v>327787</v>
      </c>
      <c r="E24" s="469"/>
      <c r="F24" s="474"/>
      <c r="G24" s="470">
        <f t="shared" si="2"/>
        <v>0</v>
      </c>
      <c r="H24" s="61" t="s">
        <v>2574</v>
      </c>
      <c r="I24" s="61"/>
      <c r="J24" t="s">
        <v>3796</v>
      </c>
      <c r="K24">
        <f t="shared" si="4"/>
        <v>2000429</v>
      </c>
      <c r="L24">
        <f t="shared" si="5"/>
        <v>0</v>
      </c>
      <c r="O24" s="75"/>
    </row>
    <row r="25" spans="1:15">
      <c r="A25" s="105">
        <v>45720</v>
      </c>
      <c r="B25" s="101"/>
      <c r="C25" s="100">
        <v>29387</v>
      </c>
      <c r="D25" s="108">
        <f t="shared" si="1"/>
        <v>357174</v>
      </c>
      <c r="E25" s="469"/>
      <c r="F25" s="474"/>
      <c r="G25" s="470">
        <f t="shared" si="2"/>
        <v>0</v>
      </c>
      <c r="H25" s="61" t="s">
        <v>250</v>
      </c>
      <c r="I25" s="61"/>
      <c r="J25" t="s">
        <v>3796</v>
      </c>
      <c r="K25">
        <f t="shared" si="4"/>
        <v>2000429</v>
      </c>
      <c r="L25">
        <f t="shared" si="5"/>
        <v>0</v>
      </c>
    </row>
    <row r="26" spans="1:15">
      <c r="A26" s="105">
        <v>45720</v>
      </c>
      <c r="B26" s="101"/>
      <c r="C26" s="100">
        <v>109576</v>
      </c>
      <c r="D26" s="108">
        <f t="shared" si="1"/>
        <v>466750</v>
      </c>
      <c r="E26" s="469"/>
      <c r="F26" s="474"/>
      <c r="G26" s="470">
        <f t="shared" si="2"/>
        <v>0</v>
      </c>
      <c r="H26" s="61" t="s">
        <v>496</v>
      </c>
      <c r="I26" s="61"/>
      <c r="J26" t="s">
        <v>3796</v>
      </c>
      <c r="K26">
        <f t="shared" si="4"/>
        <v>2000429</v>
      </c>
      <c r="L26">
        <f t="shared" si="5"/>
        <v>0</v>
      </c>
    </row>
    <row r="27" spans="1:15">
      <c r="A27" s="105">
        <v>45720</v>
      </c>
      <c r="B27" s="101"/>
      <c r="C27" s="100">
        <v>161875</v>
      </c>
      <c r="D27" s="108">
        <f t="shared" si="1"/>
        <v>628625</v>
      </c>
      <c r="E27" s="469"/>
      <c r="F27" s="474"/>
      <c r="G27" s="470">
        <f t="shared" si="2"/>
        <v>0</v>
      </c>
      <c r="H27" s="61" t="s">
        <v>1235</v>
      </c>
      <c r="I27" s="61"/>
      <c r="J27" t="s">
        <v>3796</v>
      </c>
      <c r="K27">
        <f t="shared" si="4"/>
        <v>2000429</v>
      </c>
      <c r="L27">
        <f t="shared" si="5"/>
        <v>0</v>
      </c>
    </row>
    <row r="28" spans="1:15">
      <c r="A28" s="105">
        <v>45722</v>
      </c>
      <c r="B28" s="101"/>
      <c r="C28" s="100">
        <v>55139</v>
      </c>
      <c r="D28" s="108">
        <f t="shared" si="1"/>
        <v>683764</v>
      </c>
      <c r="E28" s="469"/>
      <c r="F28" s="474"/>
      <c r="G28" s="470">
        <f t="shared" si="2"/>
        <v>0</v>
      </c>
      <c r="H28" s="61" t="s">
        <v>387</v>
      </c>
      <c r="I28" s="61"/>
      <c r="J28" t="s">
        <v>3796</v>
      </c>
      <c r="K28">
        <f t="shared" si="4"/>
        <v>2000429</v>
      </c>
      <c r="L28">
        <f t="shared" si="5"/>
        <v>0</v>
      </c>
      <c r="N28">
        <v>683764</v>
      </c>
      <c r="O28" s="75">
        <f>D28-N28</f>
        <v>0</v>
      </c>
    </row>
    <row r="29" spans="1:15">
      <c r="A29" s="105">
        <v>45723</v>
      </c>
      <c r="B29" s="101">
        <v>172147</v>
      </c>
      <c r="C29" s="100"/>
      <c r="D29" s="108">
        <f t="shared" si="1"/>
        <v>511617</v>
      </c>
      <c r="E29" s="469"/>
      <c r="F29" s="474"/>
      <c r="G29" s="470">
        <f t="shared" si="2"/>
        <v>0</v>
      </c>
      <c r="H29" s="61" t="s">
        <v>1388</v>
      </c>
      <c r="I29" s="61"/>
      <c r="J29" t="s">
        <v>3796</v>
      </c>
      <c r="K29">
        <f t="shared" si="4"/>
        <v>2000429</v>
      </c>
      <c r="L29">
        <f t="shared" si="5"/>
        <v>0</v>
      </c>
    </row>
    <row r="30" spans="1:15">
      <c r="A30" s="105">
        <v>45726</v>
      </c>
      <c r="B30" s="101">
        <v>81769</v>
      </c>
      <c r="C30" s="100"/>
      <c r="D30" s="108">
        <f t="shared" si="1"/>
        <v>429848</v>
      </c>
      <c r="E30" s="469"/>
      <c r="F30" s="474"/>
      <c r="G30" s="470">
        <f t="shared" si="2"/>
        <v>0</v>
      </c>
      <c r="H30" s="61" t="s">
        <v>1269</v>
      </c>
      <c r="I30" s="61"/>
      <c r="J30" t="s">
        <v>3796</v>
      </c>
      <c r="K30">
        <f t="shared" si="4"/>
        <v>2000429</v>
      </c>
      <c r="L30">
        <f t="shared" si="5"/>
        <v>0</v>
      </c>
    </row>
    <row r="31" spans="1:15">
      <c r="A31" s="105">
        <v>45726</v>
      </c>
      <c r="B31" s="101">
        <v>49242</v>
      </c>
      <c r="C31" s="100"/>
      <c r="D31" s="108">
        <f t="shared" si="1"/>
        <v>380606</v>
      </c>
      <c r="E31" s="469"/>
      <c r="F31" s="474"/>
      <c r="G31" s="470">
        <f t="shared" si="2"/>
        <v>0</v>
      </c>
      <c r="H31" s="61" t="s">
        <v>459</v>
      </c>
      <c r="I31" s="61"/>
      <c r="J31" t="s">
        <v>3796</v>
      </c>
      <c r="K31">
        <f t="shared" si="4"/>
        <v>2000429</v>
      </c>
      <c r="L31">
        <f t="shared" si="5"/>
        <v>0</v>
      </c>
    </row>
    <row r="32" spans="1:15">
      <c r="A32" s="105">
        <v>45729</v>
      </c>
      <c r="B32" s="101"/>
      <c r="C32" s="100">
        <v>64352</v>
      </c>
      <c r="D32" s="108">
        <f t="shared" si="1"/>
        <v>444958</v>
      </c>
      <c r="E32" s="469"/>
      <c r="F32" s="474"/>
      <c r="G32" s="470">
        <f t="shared" si="2"/>
        <v>0</v>
      </c>
      <c r="H32" s="61" t="s">
        <v>61</v>
      </c>
      <c r="I32" s="61"/>
      <c r="J32" t="s">
        <v>3796</v>
      </c>
      <c r="K32">
        <f t="shared" si="4"/>
        <v>2000429</v>
      </c>
      <c r="L32">
        <f t="shared" si="5"/>
        <v>0</v>
      </c>
    </row>
    <row r="33" spans="1:15">
      <c r="A33" s="105">
        <v>45729</v>
      </c>
      <c r="B33" s="101"/>
      <c r="C33" s="100">
        <v>75210</v>
      </c>
      <c r="D33" s="108">
        <f t="shared" si="1"/>
        <v>520168</v>
      </c>
      <c r="E33" s="469"/>
      <c r="F33" s="474"/>
      <c r="G33" s="470">
        <f t="shared" si="2"/>
        <v>0</v>
      </c>
      <c r="H33" s="61" t="s">
        <v>1269</v>
      </c>
      <c r="I33" s="61"/>
      <c r="J33" t="s">
        <v>3796</v>
      </c>
      <c r="K33">
        <f t="shared" si="4"/>
        <v>2000429</v>
      </c>
      <c r="L33">
        <f t="shared" si="5"/>
        <v>0</v>
      </c>
    </row>
    <row r="34" spans="1:15">
      <c r="A34" s="105">
        <v>45729</v>
      </c>
      <c r="B34" s="101"/>
      <c r="C34" s="100">
        <v>587726</v>
      </c>
      <c r="D34" s="108">
        <f t="shared" si="1"/>
        <v>1107894</v>
      </c>
      <c r="E34" s="469"/>
      <c r="F34" s="474"/>
      <c r="G34" s="470">
        <f t="shared" si="2"/>
        <v>0</v>
      </c>
      <c r="H34" s="61" t="s">
        <v>354</v>
      </c>
      <c r="I34" s="61"/>
      <c r="J34" t="s">
        <v>3796</v>
      </c>
      <c r="K34">
        <f t="shared" si="4"/>
        <v>2000429</v>
      </c>
      <c r="L34">
        <f t="shared" si="5"/>
        <v>0</v>
      </c>
    </row>
    <row r="35" spans="1:15">
      <c r="A35" s="105">
        <v>45730</v>
      </c>
      <c r="B35" s="101"/>
      <c r="C35" s="100">
        <v>48663</v>
      </c>
      <c r="D35" s="108">
        <f t="shared" si="1"/>
        <v>1156557</v>
      </c>
      <c r="E35" s="469"/>
      <c r="F35" s="474"/>
      <c r="G35" s="470">
        <f t="shared" si="2"/>
        <v>0</v>
      </c>
      <c r="H35" s="61" t="s">
        <v>459</v>
      </c>
      <c r="I35" s="61"/>
      <c r="J35" t="s">
        <v>3796</v>
      </c>
      <c r="K35">
        <f t="shared" si="4"/>
        <v>2000429</v>
      </c>
      <c r="L35">
        <f t="shared" si="5"/>
        <v>0</v>
      </c>
    </row>
    <row r="36" spans="1:15">
      <c r="A36" s="105">
        <v>45730</v>
      </c>
      <c r="B36" s="101"/>
      <c r="C36" s="100">
        <v>70329</v>
      </c>
      <c r="D36" s="108">
        <f t="shared" si="1"/>
        <v>1226886</v>
      </c>
      <c r="E36" s="469"/>
      <c r="F36" s="474"/>
      <c r="G36" s="470">
        <f t="shared" si="2"/>
        <v>0</v>
      </c>
      <c r="H36" s="61" t="s">
        <v>630</v>
      </c>
      <c r="I36" s="61"/>
      <c r="J36" t="s">
        <v>3796</v>
      </c>
      <c r="K36">
        <f t="shared" si="4"/>
        <v>2000429</v>
      </c>
      <c r="L36">
        <f t="shared" si="5"/>
        <v>0</v>
      </c>
    </row>
    <row r="37" spans="1:15">
      <c r="A37" s="105">
        <v>45730</v>
      </c>
      <c r="B37" s="101">
        <v>86874</v>
      </c>
      <c r="C37" s="100"/>
      <c r="D37" s="108">
        <f t="shared" si="1"/>
        <v>1140012</v>
      </c>
      <c r="E37" s="469"/>
      <c r="F37" s="474"/>
      <c r="G37" s="470">
        <f t="shared" si="2"/>
        <v>0</v>
      </c>
      <c r="H37" s="61" t="s">
        <v>1031</v>
      </c>
      <c r="I37" s="61"/>
      <c r="J37" t="s">
        <v>3796</v>
      </c>
      <c r="K37">
        <f t="shared" si="4"/>
        <v>2000429</v>
      </c>
      <c r="L37">
        <f t="shared" si="5"/>
        <v>0</v>
      </c>
    </row>
    <row r="38" spans="1:15">
      <c r="A38" s="105">
        <v>45733</v>
      </c>
      <c r="B38" s="101"/>
      <c r="C38" s="100">
        <v>2319</v>
      </c>
      <c r="D38" s="108">
        <f t="shared" si="1"/>
        <v>1142331</v>
      </c>
      <c r="E38" s="469"/>
      <c r="F38" s="474"/>
      <c r="G38" s="470">
        <f t="shared" si="2"/>
        <v>0</v>
      </c>
      <c r="H38" s="61" t="s">
        <v>762</v>
      </c>
      <c r="I38" s="61"/>
      <c r="J38" t="s">
        <v>3796</v>
      </c>
      <c r="K38">
        <f t="shared" si="4"/>
        <v>2000429</v>
      </c>
      <c r="L38">
        <f t="shared" si="5"/>
        <v>0</v>
      </c>
    </row>
    <row r="39" spans="1:15">
      <c r="A39" s="105">
        <v>45733</v>
      </c>
      <c r="B39" s="101"/>
      <c r="C39" s="100">
        <v>161376</v>
      </c>
      <c r="D39" s="108">
        <f t="shared" si="1"/>
        <v>1303707</v>
      </c>
      <c r="E39" s="469"/>
      <c r="F39" s="474"/>
      <c r="G39" s="470">
        <f>G38+F39-E39</f>
        <v>0</v>
      </c>
      <c r="H39" s="61" t="s">
        <v>1388</v>
      </c>
      <c r="I39" s="61"/>
      <c r="J39" t="s">
        <v>3796</v>
      </c>
      <c r="K39">
        <f t="shared" si="4"/>
        <v>2000429</v>
      </c>
      <c r="L39">
        <f t="shared" si="5"/>
        <v>0</v>
      </c>
    </row>
    <row r="40" spans="1:15">
      <c r="A40" s="105">
        <v>45734</v>
      </c>
      <c r="B40" s="101"/>
      <c r="C40" s="100">
        <v>2449</v>
      </c>
      <c r="D40" s="108">
        <f t="shared" ref="D40:D57" si="6">D39+C40-B40</f>
        <v>1306156</v>
      </c>
      <c r="E40" s="469"/>
      <c r="F40" s="474"/>
      <c r="G40" s="470">
        <f t="shared" si="2"/>
        <v>0</v>
      </c>
      <c r="H40" s="61" t="s">
        <v>752</v>
      </c>
      <c r="I40" s="61"/>
      <c r="J40" t="s">
        <v>3796</v>
      </c>
      <c r="K40">
        <f t="shared" si="4"/>
        <v>2000429</v>
      </c>
      <c r="L40">
        <f t="shared" si="5"/>
        <v>0</v>
      </c>
      <c r="N40">
        <v>1306016</v>
      </c>
      <c r="O40" s="75">
        <f>D40-N40</f>
        <v>140</v>
      </c>
    </row>
    <row r="41" spans="1:15">
      <c r="A41" s="105">
        <v>45734</v>
      </c>
      <c r="B41" s="101"/>
      <c r="C41" s="100">
        <v>87264</v>
      </c>
      <c r="D41" s="108">
        <f t="shared" si="6"/>
        <v>1393420</v>
      </c>
      <c r="E41" s="469"/>
      <c r="F41" s="474"/>
      <c r="G41" s="470">
        <f t="shared" si="2"/>
        <v>0</v>
      </c>
      <c r="H41" s="61" t="s">
        <v>1031</v>
      </c>
      <c r="I41" s="61"/>
      <c r="J41" t="s">
        <v>3796</v>
      </c>
      <c r="K41">
        <f t="shared" si="4"/>
        <v>2000429</v>
      </c>
      <c r="L41">
        <f t="shared" si="5"/>
        <v>0</v>
      </c>
    </row>
    <row r="42" spans="1:15">
      <c r="A42" s="105">
        <v>45737</v>
      </c>
      <c r="B42" s="101">
        <v>77266</v>
      </c>
      <c r="C42" s="100"/>
      <c r="D42" s="108">
        <f t="shared" si="6"/>
        <v>1316154</v>
      </c>
      <c r="E42" s="469"/>
      <c r="F42" s="474"/>
      <c r="G42" s="470">
        <f t="shared" si="2"/>
        <v>0</v>
      </c>
      <c r="H42" s="61" t="s">
        <v>632</v>
      </c>
      <c r="I42" s="61"/>
      <c r="J42" t="s">
        <v>3796</v>
      </c>
      <c r="K42">
        <f t="shared" si="4"/>
        <v>2000429</v>
      </c>
      <c r="L42">
        <f t="shared" si="5"/>
        <v>0</v>
      </c>
    </row>
    <row r="43" spans="1:15">
      <c r="A43" s="105">
        <v>45741</v>
      </c>
      <c r="B43" s="101">
        <v>1964</v>
      </c>
      <c r="C43" s="100"/>
      <c r="D43" s="108">
        <f t="shared" si="6"/>
        <v>1314190</v>
      </c>
      <c r="E43" s="469"/>
      <c r="F43" s="474"/>
      <c r="G43" s="470">
        <f t="shared" si="2"/>
        <v>0</v>
      </c>
      <c r="H43" s="61" t="s">
        <v>109</v>
      </c>
      <c r="I43" s="61"/>
      <c r="J43" t="s">
        <v>3796</v>
      </c>
      <c r="K43">
        <f t="shared" si="4"/>
        <v>2000429</v>
      </c>
      <c r="L43">
        <f t="shared" si="5"/>
        <v>0</v>
      </c>
    </row>
    <row r="44" spans="1:15">
      <c r="A44" s="105">
        <v>45741</v>
      </c>
      <c r="B44" s="101">
        <v>51744</v>
      </c>
      <c r="C44" s="100"/>
      <c r="D44" s="108">
        <f t="shared" si="6"/>
        <v>1262446</v>
      </c>
      <c r="E44" s="469"/>
      <c r="F44" s="474"/>
      <c r="G44" s="470">
        <f t="shared" si="2"/>
        <v>0</v>
      </c>
      <c r="H44" s="61" t="s">
        <v>109</v>
      </c>
      <c r="I44" s="61"/>
      <c r="J44" t="s">
        <v>3796</v>
      </c>
      <c r="K44">
        <f t="shared" si="4"/>
        <v>2000429</v>
      </c>
      <c r="L44">
        <f t="shared" si="5"/>
        <v>0</v>
      </c>
    </row>
    <row r="45" spans="1:15">
      <c r="A45" s="105">
        <v>45741</v>
      </c>
      <c r="B45" s="101">
        <v>138117</v>
      </c>
      <c r="C45" s="100"/>
      <c r="D45" s="108">
        <f t="shared" si="6"/>
        <v>1124329</v>
      </c>
      <c r="E45" s="469"/>
      <c r="F45" s="474"/>
      <c r="G45" s="470">
        <f t="shared" si="2"/>
        <v>0</v>
      </c>
      <c r="H45" s="61" t="s">
        <v>59</v>
      </c>
      <c r="I45" s="61"/>
      <c r="J45" t="s">
        <v>3796</v>
      </c>
      <c r="K45">
        <f t="shared" si="4"/>
        <v>2000429</v>
      </c>
      <c r="L45">
        <f t="shared" si="5"/>
        <v>0</v>
      </c>
    </row>
    <row r="46" spans="1:15">
      <c r="A46" s="105">
        <v>45742</v>
      </c>
      <c r="B46" s="101">
        <v>249212</v>
      </c>
      <c r="C46" s="100"/>
      <c r="D46" s="108">
        <f t="shared" si="6"/>
        <v>875117</v>
      </c>
      <c r="E46" s="469"/>
      <c r="F46" s="474"/>
      <c r="G46" s="470">
        <f t="shared" si="2"/>
        <v>0</v>
      </c>
      <c r="H46" s="61" t="s">
        <v>714</v>
      </c>
      <c r="I46" s="61"/>
      <c r="J46" t="s">
        <v>3796</v>
      </c>
      <c r="K46">
        <f t="shared" si="4"/>
        <v>2000429</v>
      </c>
      <c r="L46">
        <f t="shared" si="5"/>
        <v>0</v>
      </c>
    </row>
    <row r="47" spans="1:15">
      <c r="A47" s="105">
        <v>45743</v>
      </c>
      <c r="B47" s="101">
        <v>108092</v>
      </c>
      <c r="C47" s="100"/>
      <c r="D47" s="108">
        <f t="shared" si="6"/>
        <v>767025</v>
      </c>
      <c r="E47" s="469"/>
      <c r="F47" s="474"/>
      <c r="G47" s="470">
        <f t="shared" si="2"/>
        <v>0</v>
      </c>
      <c r="H47" s="61" t="s">
        <v>1144</v>
      </c>
      <c r="I47" s="61"/>
      <c r="J47" t="s">
        <v>3796</v>
      </c>
      <c r="K47">
        <f t="shared" si="4"/>
        <v>2000429</v>
      </c>
      <c r="L47">
        <f t="shared" si="5"/>
        <v>0</v>
      </c>
    </row>
    <row r="48" spans="1:15">
      <c r="A48" s="105">
        <v>45743</v>
      </c>
      <c r="B48" s="101"/>
      <c r="C48" s="100">
        <v>570792</v>
      </c>
      <c r="D48" s="108">
        <f t="shared" si="6"/>
        <v>1337817</v>
      </c>
      <c r="E48" s="469"/>
      <c r="F48" s="474"/>
      <c r="G48" s="470">
        <f t="shared" si="2"/>
        <v>0</v>
      </c>
      <c r="H48" s="61" t="s">
        <v>1959</v>
      </c>
      <c r="I48" s="61"/>
      <c r="J48" t="s">
        <v>3796</v>
      </c>
      <c r="K48">
        <f t="shared" si="4"/>
        <v>2000429</v>
      </c>
      <c r="L48">
        <f t="shared" si="5"/>
        <v>0</v>
      </c>
    </row>
    <row r="49" spans="1:15">
      <c r="A49" s="105">
        <v>45744</v>
      </c>
      <c r="B49" s="101"/>
      <c r="C49" s="100">
        <v>132488</v>
      </c>
      <c r="D49" s="108">
        <f t="shared" si="6"/>
        <v>1470305</v>
      </c>
      <c r="E49" s="469"/>
      <c r="F49" s="474"/>
      <c r="G49" s="470">
        <f t="shared" si="2"/>
        <v>0</v>
      </c>
      <c r="H49" s="61" t="s">
        <v>59</v>
      </c>
      <c r="I49" s="61"/>
      <c r="J49" t="s">
        <v>3796</v>
      </c>
      <c r="K49">
        <f t="shared" si="4"/>
        <v>2000429</v>
      </c>
      <c r="L49">
        <f t="shared" si="5"/>
        <v>0</v>
      </c>
    </row>
    <row r="50" spans="1:15">
      <c r="A50" s="105">
        <v>45747</v>
      </c>
      <c r="B50" s="101"/>
      <c r="C50" s="100">
        <v>52299</v>
      </c>
      <c r="D50" s="108">
        <f t="shared" si="6"/>
        <v>1522604</v>
      </c>
      <c r="E50" s="469"/>
      <c r="F50" s="474"/>
      <c r="G50" s="470">
        <f t="shared" si="2"/>
        <v>0</v>
      </c>
      <c r="H50" s="61" t="s">
        <v>109</v>
      </c>
      <c r="I50" s="61"/>
      <c r="J50" t="s">
        <v>3796</v>
      </c>
      <c r="K50">
        <f t="shared" si="4"/>
        <v>2000429</v>
      </c>
      <c r="L50">
        <f t="shared" si="5"/>
        <v>0</v>
      </c>
      <c r="N50">
        <v>1926603</v>
      </c>
      <c r="O50" s="75">
        <f>D50-N50</f>
        <v>-403999</v>
      </c>
    </row>
    <row r="51" spans="1:15">
      <c r="A51" s="105">
        <v>45747</v>
      </c>
      <c r="B51" s="101"/>
      <c r="C51" s="100">
        <v>75907</v>
      </c>
      <c r="D51" s="108">
        <f t="shared" si="6"/>
        <v>1598511</v>
      </c>
      <c r="E51" s="469"/>
      <c r="F51" s="474"/>
      <c r="G51" s="470">
        <f t="shared" si="2"/>
        <v>0</v>
      </c>
      <c r="H51" s="61" t="s">
        <v>632</v>
      </c>
      <c r="I51" s="61"/>
      <c r="J51" t="s">
        <v>3796</v>
      </c>
      <c r="K51">
        <f t="shared" si="4"/>
        <v>2000429</v>
      </c>
      <c r="L51">
        <f t="shared" si="5"/>
        <v>0</v>
      </c>
    </row>
    <row r="52" spans="1:15">
      <c r="A52" s="105">
        <v>45747</v>
      </c>
      <c r="B52" s="101"/>
      <c r="C52" s="100">
        <v>105094</v>
      </c>
      <c r="D52" s="108">
        <f t="shared" si="6"/>
        <v>1703605</v>
      </c>
      <c r="E52" s="469"/>
      <c r="F52" s="474"/>
      <c r="G52" s="470">
        <f t="shared" si="2"/>
        <v>0</v>
      </c>
      <c r="H52" s="61" t="s">
        <v>1144</v>
      </c>
      <c r="I52" s="61"/>
      <c r="J52" t="s">
        <v>3796</v>
      </c>
      <c r="K52">
        <f t="shared" si="4"/>
        <v>2000429</v>
      </c>
      <c r="L52">
        <f t="shared" si="5"/>
        <v>0</v>
      </c>
    </row>
    <row r="53" spans="1:15">
      <c r="A53" s="105">
        <v>45747</v>
      </c>
      <c r="B53" s="101"/>
      <c r="C53" s="100">
        <v>241068</v>
      </c>
      <c r="D53" s="108">
        <f t="shared" si="6"/>
        <v>1944673</v>
      </c>
      <c r="E53" s="469"/>
      <c r="F53" s="474"/>
      <c r="G53" s="470">
        <f t="shared" si="2"/>
        <v>0</v>
      </c>
      <c r="H53" s="61" t="s">
        <v>714</v>
      </c>
      <c r="I53" s="61"/>
      <c r="J53" t="s">
        <v>3796</v>
      </c>
      <c r="K53">
        <f t="shared" si="4"/>
        <v>2000429</v>
      </c>
      <c r="L53">
        <f t="shared" si="5"/>
        <v>0</v>
      </c>
      <c r="N53">
        <v>1944453</v>
      </c>
      <c r="O53" s="75">
        <f>D53-N53</f>
        <v>220</v>
      </c>
    </row>
    <row r="54" spans="1:15">
      <c r="A54" s="105">
        <v>45747</v>
      </c>
      <c r="B54" s="101">
        <v>220</v>
      </c>
      <c r="C54" s="100"/>
      <c r="D54" s="108">
        <f t="shared" si="6"/>
        <v>1944453</v>
      </c>
      <c r="E54" s="469"/>
      <c r="F54" s="474"/>
      <c r="G54" s="470">
        <f t="shared" si="2"/>
        <v>0</v>
      </c>
      <c r="H54" s="61" t="s">
        <v>37</v>
      </c>
      <c r="I54" s="61"/>
      <c r="J54" t="s">
        <v>3796</v>
      </c>
      <c r="K54">
        <f t="shared" si="4"/>
        <v>2000429</v>
      </c>
      <c r="L54">
        <f t="shared" si="5"/>
        <v>0</v>
      </c>
    </row>
    <row r="55" spans="1:15">
      <c r="A55" s="105">
        <v>45762</v>
      </c>
      <c r="B55" s="101">
        <v>200000</v>
      </c>
      <c r="C55" s="100"/>
      <c r="D55" s="108">
        <f t="shared" si="6"/>
        <v>1744453</v>
      </c>
      <c r="E55" s="469"/>
      <c r="F55" s="474"/>
      <c r="G55" s="470">
        <f t="shared" si="2"/>
        <v>0</v>
      </c>
      <c r="H55" s="61"/>
      <c r="I55" s="61"/>
      <c r="J55" t="s">
        <v>3795</v>
      </c>
      <c r="K55">
        <f t="shared" si="4"/>
        <v>1800429</v>
      </c>
      <c r="L55">
        <f t="shared" si="5"/>
        <v>0</v>
      </c>
    </row>
    <row r="56" spans="1:15">
      <c r="A56" s="105">
        <v>45782</v>
      </c>
      <c r="B56" s="101">
        <v>200000</v>
      </c>
      <c r="C56" s="100"/>
      <c r="D56" s="108">
        <f t="shared" si="6"/>
        <v>1544453</v>
      </c>
      <c r="E56" s="469"/>
      <c r="F56" s="474"/>
      <c r="G56" s="470">
        <f t="shared" si="2"/>
        <v>0</v>
      </c>
      <c r="H56" s="61"/>
      <c r="I56" s="61"/>
      <c r="J56" t="s">
        <v>3795</v>
      </c>
      <c r="K56">
        <f t="shared" si="4"/>
        <v>1600429</v>
      </c>
      <c r="L56">
        <f t="shared" si="5"/>
        <v>0</v>
      </c>
    </row>
    <row r="57" spans="1:15">
      <c r="A57" s="109">
        <v>45829</v>
      </c>
      <c r="B57" s="111"/>
      <c r="C57" s="110">
        <v>23</v>
      </c>
      <c r="D57" s="112">
        <f t="shared" si="6"/>
        <v>1544476</v>
      </c>
      <c r="E57" s="471"/>
      <c r="F57" s="472"/>
      <c r="G57" s="473">
        <f t="shared" si="2"/>
        <v>0</v>
      </c>
      <c r="H57" s="113"/>
      <c r="I57" s="114"/>
      <c r="J57" t="s">
        <v>3796</v>
      </c>
      <c r="K57">
        <f t="shared" si="4"/>
        <v>1600429</v>
      </c>
      <c r="L57">
        <f t="shared" si="5"/>
        <v>0</v>
      </c>
    </row>
    <row r="58" spans="1:15">
      <c r="A58" s="105">
        <v>45891</v>
      </c>
      <c r="B58" s="101">
        <v>37632</v>
      </c>
      <c r="C58" s="100"/>
      <c r="D58" s="108">
        <f>D57+C58-B58</f>
        <v>1506844</v>
      </c>
      <c r="E58" s="469"/>
      <c r="F58" s="474"/>
      <c r="G58" s="470">
        <f t="shared" si="2"/>
        <v>0</v>
      </c>
      <c r="H58" s="61" t="s">
        <v>892</v>
      </c>
      <c r="I58" s="61"/>
      <c r="J58" t="s">
        <v>3796</v>
      </c>
      <c r="K58">
        <f t="shared" si="4"/>
        <v>1600429</v>
      </c>
      <c r="L58">
        <f t="shared" si="5"/>
        <v>0</v>
      </c>
    </row>
    <row r="59" spans="1:15">
      <c r="A59" s="105">
        <v>45901</v>
      </c>
      <c r="B59" s="101">
        <v>10001</v>
      </c>
      <c r="C59" s="100">
        <v>114</v>
      </c>
      <c r="D59" s="108">
        <f t="shared" ref="D59:D96" si="7">D58+C59-B59</f>
        <v>1496957</v>
      </c>
      <c r="E59" s="469"/>
      <c r="F59" s="474"/>
      <c r="G59" s="470">
        <f t="shared" si="2"/>
        <v>0</v>
      </c>
      <c r="H59" s="61" t="s">
        <v>3858</v>
      </c>
      <c r="I59" s="61"/>
      <c r="J59" t="s">
        <v>3796</v>
      </c>
      <c r="K59">
        <f t="shared" si="4"/>
        <v>1600429</v>
      </c>
      <c r="L59">
        <f t="shared" si="5"/>
        <v>0</v>
      </c>
    </row>
    <row r="60" spans="1:15">
      <c r="A60" s="105">
        <v>45908</v>
      </c>
      <c r="B60" s="101">
        <v>10001</v>
      </c>
      <c r="C60" s="100">
        <v>205</v>
      </c>
      <c r="D60" s="108">
        <f t="shared" si="7"/>
        <v>1487161</v>
      </c>
      <c r="E60" s="469"/>
      <c r="F60" s="474"/>
      <c r="G60" s="470">
        <f t="shared" si="2"/>
        <v>0</v>
      </c>
      <c r="H60" s="61" t="s">
        <v>3858</v>
      </c>
      <c r="I60" s="61"/>
      <c r="J60" t="s">
        <v>3796</v>
      </c>
      <c r="K60">
        <f t="shared" si="4"/>
        <v>1600429</v>
      </c>
      <c r="L60">
        <f t="shared" si="5"/>
        <v>0</v>
      </c>
    </row>
    <row r="61" spans="1:15">
      <c r="A61" s="105">
        <v>45912</v>
      </c>
      <c r="B61" s="101">
        <v>60952</v>
      </c>
      <c r="C61" s="100"/>
      <c r="D61" s="108">
        <f t="shared" si="7"/>
        <v>1426209</v>
      </c>
      <c r="E61" s="469"/>
      <c r="F61" s="474"/>
      <c r="G61" s="470">
        <f t="shared" si="2"/>
        <v>0</v>
      </c>
      <c r="H61" s="61" t="s">
        <v>402</v>
      </c>
      <c r="I61" s="61"/>
      <c r="J61" t="s">
        <v>3796</v>
      </c>
      <c r="K61">
        <f t="shared" si="4"/>
        <v>1600429</v>
      </c>
      <c r="L61">
        <f t="shared" si="5"/>
        <v>0</v>
      </c>
    </row>
    <row r="62" spans="1:15">
      <c r="A62" s="105">
        <v>45915</v>
      </c>
      <c r="B62" s="101"/>
      <c r="C62" s="100"/>
      <c r="D62" s="108">
        <f t="shared" si="7"/>
        <v>1426209</v>
      </c>
      <c r="E62" s="469"/>
      <c r="F62" s="474">
        <v>136.51</v>
      </c>
      <c r="G62" s="470">
        <f t="shared" si="2"/>
        <v>136.51</v>
      </c>
      <c r="H62" s="61"/>
      <c r="I62" s="61"/>
      <c r="J62" t="s">
        <v>3795</v>
      </c>
      <c r="K62">
        <f t="shared" si="4"/>
        <v>1600429</v>
      </c>
      <c r="L62">
        <f t="shared" si="5"/>
        <v>136.51</v>
      </c>
    </row>
    <row r="63" spans="1:15">
      <c r="A63" s="105">
        <v>45915</v>
      </c>
      <c r="B63" s="101"/>
      <c r="C63" s="100"/>
      <c r="D63" s="108">
        <f t="shared" si="7"/>
        <v>1426209</v>
      </c>
      <c r="E63" s="469"/>
      <c r="F63" s="474">
        <v>3298.48</v>
      </c>
      <c r="G63" s="470">
        <f t="shared" si="2"/>
        <v>3434.99</v>
      </c>
      <c r="H63" s="61" t="s">
        <v>3872</v>
      </c>
      <c r="I63" s="61"/>
      <c r="J63" t="s">
        <v>3795</v>
      </c>
      <c r="K63">
        <f t="shared" si="4"/>
        <v>1600429</v>
      </c>
      <c r="L63">
        <f t="shared" si="5"/>
        <v>3434.99</v>
      </c>
    </row>
    <row r="64" spans="1:15">
      <c r="A64" s="105">
        <v>45919</v>
      </c>
      <c r="B64" s="101">
        <v>65455</v>
      </c>
      <c r="C64" s="100"/>
      <c r="D64" s="108">
        <f t="shared" si="7"/>
        <v>1360754</v>
      </c>
      <c r="E64" s="469"/>
      <c r="F64" s="474"/>
      <c r="G64" s="470">
        <f t="shared" si="2"/>
        <v>3434.99</v>
      </c>
      <c r="H64" s="61" t="s">
        <v>698</v>
      </c>
      <c r="I64" s="61"/>
      <c r="J64" t="s">
        <v>3796</v>
      </c>
      <c r="K64">
        <f t="shared" si="4"/>
        <v>1600429</v>
      </c>
      <c r="L64">
        <f t="shared" si="5"/>
        <v>3434.99</v>
      </c>
    </row>
    <row r="65" spans="1:12">
      <c r="A65" s="105">
        <v>45919</v>
      </c>
      <c r="B65" s="101">
        <v>92879</v>
      </c>
      <c r="C65" s="100"/>
      <c r="D65" s="108">
        <f t="shared" si="7"/>
        <v>1267875</v>
      </c>
      <c r="E65" s="469"/>
      <c r="F65" s="474"/>
      <c r="G65" s="470">
        <f t="shared" si="2"/>
        <v>3434.99</v>
      </c>
      <c r="H65" s="61" t="s">
        <v>1373</v>
      </c>
      <c r="I65" s="61"/>
      <c r="J65" t="s">
        <v>3796</v>
      </c>
      <c r="K65">
        <f t="shared" si="4"/>
        <v>1600429</v>
      </c>
      <c r="L65">
        <f t="shared" si="5"/>
        <v>3434.99</v>
      </c>
    </row>
    <row r="66" spans="1:12" s="61" customFormat="1">
      <c r="A66" s="105">
        <v>45919</v>
      </c>
      <c r="B66" s="101">
        <v>95081</v>
      </c>
      <c r="C66" s="100"/>
      <c r="D66" s="108">
        <f t="shared" si="7"/>
        <v>1172794</v>
      </c>
      <c r="E66" s="469"/>
      <c r="F66" s="474"/>
      <c r="G66" s="470">
        <f t="shared" si="2"/>
        <v>3434.99</v>
      </c>
      <c r="H66" s="61" t="s">
        <v>849</v>
      </c>
      <c r="J66" t="s">
        <v>3796</v>
      </c>
      <c r="K66">
        <f t="shared" si="4"/>
        <v>1600429</v>
      </c>
      <c r="L66">
        <f t="shared" si="5"/>
        <v>3434.99</v>
      </c>
    </row>
    <row r="67" spans="1:12" s="61" customFormat="1">
      <c r="A67" s="105">
        <v>45924</v>
      </c>
      <c r="B67" s="101"/>
      <c r="C67" s="100"/>
      <c r="D67" s="108">
        <f t="shared" si="7"/>
        <v>1172794</v>
      </c>
      <c r="E67" s="469">
        <f>300+0.6</f>
        <v>300.60000000000002</v>
      </c>
      <c r="F67" s="474"/>
      <c r="G67" s="470">
        <f t="shared" si="2"/>
        <v>3134.39</v>
      </c>
      <c r="H67" s="61" t="s">
        <v>3736</v>
      </c>
      <c r="J67" t="s">
        <v>3796</v>
      </c>
      <c r="K67">
        <f t="shared" si="4"/>
        <v>1600429</v>
      </c>
      <c r="L67">
        <f t="shared" si="5"/>
        <v>3434.99</v>
      </c>
    </row>
    <row r="68" spans="1:12" s="61" customFormat="1">
      <c r="A68" s="105">
        <v>45924</v>
      </c>
      <c r="B68" s="101"/>
      <c r="C68" s="100"/>
      <c r="D68" s="108">
        <f t="shared" si="7"/>
        <v>1172794</v>
      </c>
      <c r="E68" s="469">
        <f>300+0.6</f>
        <v>300.60000000000002</v>
      </c>
      <c r="F68" s="474"/>
      <c r="G68" s="470">
        <f t="shared" ref="G68" si="8">G67+F68-E68</f>
        <v>2833.79</v>
      </c>
      <c r="H68" s="61" t="s">
        <v>3609</v>
      </c>
      <c r="J68" t="s">
        <v>3796</v>
      </c>
      <c r="K68">
        <f t="shared" si="4"/>
        <v>1600429</v>
      </c>
      <c r="L68">
        <f t="shared" si="5"/>
        <v>3434.99</v>
      </c>
    </row>
    <row r="69" spans="1:12" s="61" customFormat="1">
      <c r="A69" s="105">
        <v>45925</v>
      </c>
      <c r="B69" s="101"/>
      <c r="C69" s="100">
        <v>58724</v>
      </c>
      <c r="D69" s="108">
        <f t="shared" si="7"/>
        <v>1231518</v>
      </c>
      <c r="E69" s="469"/>
      <c r="F69" s="474"/>
      <c r="G69" s="470">
        <f t="shared" si="2"/>
        <v>2833.79</v>
      </c>
      <c r="H69" s="61" t="s">
        <v>402</v>
      </c>
      <c r="J69" t="s">
        <v>3796</v>
      </c>
      <c r="K69">
        <f t="shared" si="4"/>
        <v>1600429</v>
      </c>
      <c r="L69">
        <f t="shared" si="5"/>
        <v>3434.99</v>
      </c>
    </row>
    <row r="70" spans="1:12" s="61" customFormat="1">
      <c r="A70" s="105">
        <v>45926</v>
      </c>
      <c r="B70" s="101">
        <v>34229</v>
      </c>
      <c r="C70" s="100"/>
      <c r="D70" s="108">
        <f t="shared" si="7"/>
        <v>1197289</v>
      </c>
      <c r="E70" s="469"/>
      <c r="F70" s="474"/>
      <c r="G70" s="470">
        <f t="shared" si="2"/>
        <v>2833.79</v>
      </c>
      <c r="H70" s="61" t="s">
        <v>892</v>
      </c>
      <c r="J70" t="s">
        <v>3796</v>
      </c>
      <c r="K70">
        <f t="shared" si="4"/>
        <v>1600429</v>
      </c>
      <c r="L70">
        <f t="shared" si="5"/>
        <v>3434.99</v>
      </c>
    </row>
    <row r="71" spans="1:12" s="61" customFormat="1">
      <c r="A71" s="105">
        <v>45930</v>
      </c>
      <c r="B71" s="101"/>
      <c r="C71" s="100">
        <v>72222</v>
      </c>
      <c r="D71" s="108">
        <f t="shared" si="7"/>
        <v>1269511</v>
      </c>
      <c r="E71" s="469"/>
      <c r="F71" s="474"/>
      <c r="G71" s="470">
        <f t="shared" ref="G71:G149" si="9">G70+F71-E71</f>
        <v>2833.79</v>
      </c>
      <c r="H71" s="61" t="s">
        <v>698</v>
      </c>
      <c r="J71" t="s">
        <v>3796</v>
      </c>
      <c r="K71">
        <f t="shared" si="4"/>
        <v>1600429</v>
      </c>
      <c r="L71">
        <f t="shared" si="5"/>
        <v>3434.99</v>
      </c>
    </row>
    <row r="72" spans="1:12" s="61" customFormat="1">
      <c r="A72" s="105">
        <v>45930</v>
      </c>
      <c r="B72" s="101"/>
      <c r="C72" s="100">
        <v>91048</v>
      </c>
      <c r="D72" s="108">
        <f t="shared" si="7"/>
        <v>1360559</v>
      </c>
      <c r="E72" s="469"/>
      <c r="F72" s="474"/>
      <c r="G72" s="470">
        <f t="shared" si="9"/>
        <v>2833.79</v>
      </c>
      <c r="H72" s="61" t="s">
        <v>1373</v>
      </c>
      <c r="J72" t="s">
        <v>3796</v>
      </c>
      <c r="K72">
        <f t="shared" si="4"/>
        <v>1600429</v>
      </c>
      <c r="L72">
        <f t="shared" si="5"/>
        <v>3434.99</v>
      </c>
    </row>
    <row r="73" spans="1:12" s="61" customFormat="1">
      <c r="A73" s="105">
        <v>45930</v>
      </c>
      <c r="B73" s="101"/>
      <c r="C73" s="100">
        <v>106090</v>
      </c>
      <c r="D73" s="108">
        <f t="shared" si="7"/>
        <v>1466649</v>
      </c>
      <c r="E73" s="469"/>
      <c r="F73" s="474"/>
      <c r="G73" s="470">
        <f t="shared" si="9"/>
        <v>2833.79</v>
      </c>
      <c r="H73" s="61" t="s">
        <v>849</v>
      </c>
      <c r="J73" t="s">
        <v>3796</v>
      </c>
      <c r="K73">
        <f t="shared" si="4"/>
        <v>1600429</v>
      </c>
      <c r="L73">
        <f t="shared" si="5"/>
        <v>3434.99</v>
      </c>
    </row>
    <row r="74" spans="1:12" s="61" customFormat="1">
      <c r="A74" s="105">
        <v>45930</v>
      </c>
      <c r="B74" s="101">
        <v>74263</v>
      </c>
      <c r="C74" s="100"/>
      <c r="D74" s="108">
        <f t="shared" si="7"/>
        <v>1392386</v>
      </c>
      <c r="E74" s="469"/>
      <c r="F74" s="474"/>
      <c r="G74" s="470">
        <f t="shared" si="9"/>
        <v>2833.79</v>
      </c>
      <c r="H74" s="61" t="s">
        <v>503</v>
      </c>
      <c r="J74" t="s">
        <v>3796</v>
      </c>
      <c r="K74">
        <f t="shared" si="4"/>
        <v>1600429</v>
      </c>
      <c r="L74">
        <f t="shared" si="5"/>
        <v>3434.99</v>
      </c>
    </row>
    <row r="75" spans="1:12" s="61" customFormat="1">
      <c r="A75" s="105">
        <v>45930</v>
      </c>
      <c r="B75" s="101">
        <v>78867</v>
      </c>
      <c r="C75" s="100"/>
      <c r="D75" s="108">
        <f t="shared" si="7"/>
        <v>1313519</v>
      </c>
      <c r="E75" s="469"/>
      <c r="F75" s="474"/>
      <c r="G75" s="470">
        <f t="shared" si="9"/>
        <v>2833.79</v>
      </c>
      <c r="H75" s="61" t="s">
        <v>1460</v>
      </c>
      <c r="J75" t="s">
        <v>3796</v>
      </c>
      <c r="K75">
        <f t="shared" si="4"/>
        <v>1600429</v>
      </c>
      <c r="L75">
        <f t="shared" si="5"/>
        <v>3434.99</v>
      </c>
    </row>
    <row r="76" spans="1:12" s="61" customFormat="1">
      <c r="A76" s="105">
        <v>45930</v>
      </c>
      <c r="B76" s="101">
        <v>59150</v>
      </c>
      <c r="C76" s="100"/>
      <c r="D76" s="108">
        <f t="shared" si="7"/>
        <v>1254369</v>
      </c>
      <c r="E76" s="469"/>
      <c r="F76" s="474"/>
      <c r="G76" s="470">
        <f t="shared" si="9"/>
        <v>2833.79</v>
      </c>
      <c r="H76" s="61" t="s">
        <v>884</v>
      </c>
      <c r="J76" t="s">
        <v>3796</v>
      </c>
      <c r="K76">
        <f t="shared" si="4"/>
        <v>1600429</v>
      </c>
      <c r="L76">
        <f t="shared" si="5"/>
        <v>3434.99</v>
      </c>
    </row>
    <row r="77" spans="1:12" s="61" customFormat="1">
      <c r="A77" s="105">
        <v>45930</v>
      </c>
      <c r="B77" s="101">
        <v>70760</v>
      </c>
      <c r="C77" s="100"/>
      <c r="D77" s="108">
        <f t="shared" si="7"/>
        <v>1183609</v>
      </c>
      <c r="E77" s="469"/>
      <c r="F77" s="474"/>
      <c r="G77" s="470">
        <f t="shared" si="9"/>
        <v>2833.79</v>
      </c>
      <c r="H77" s="61" t="s">
        <v>1458</v>
      </c>
      <c r="J77" t="s">
        <v>3796</v>
      </c>
      <c r="K77">
        <f t="shared" si="4"/>
        <v>1600429</v>
      </c>
      <c r="L77">
        <f t="shared" si="5"/>
        <v>3434.99</v>
      </c>
    </row>
    <row r="78" spans="1:12" s="61" customFormat="1">
      <c r="A78" s="105">
        <v>45931</v>
      </c>
      <c r="B78" s="101">
        <v>32627</v>
      </c>
      <c r="C78" s="100"/>
      <c r="D78" s="108">
        <f t="shared" si="7"/>
        <v>1150982</v>
      </c>
      <c r="E78" s="469"/>
      <c r="F78" s="474"/>
      <c r="G78" s="470">
        <f t="shared" si="9"/>
        <v>2833.79</v>
      </c>
      <c r="H78" s="61" t="s">
        <v>892</v>
      </c>
      <c r="J78" t="s">
        <v>3796</v>
      </c>
      <c r="K78">
        <f t="shared" ref="K78:K91" si="10">IF(J78="本金",C78-B78+K77,K77)</f>
        <v>1600429</v>
      </c>
      <c r="L78">
        <f t="shared" ref="L78:L91" si="11">IF(J78="本金",F78+L77,L77)</f>
        <v>3434.99</v>
      </c>
    </row>
    <row r="79" spans="1:12" s="61" customFormat="1">
      <c r="A79" s="105">
        <v>45931</v>
      </c>
      <c r="B79" s="101">
        <v>10001</v>
      </c>
      <c r="C79" s="100">
        <v>114</v>
      </c>
      <c r="D79" s="108">
        <f t="shared" si="7"/>
        <v>1141095</v>
      </c>
      <c r="E79" s="469"/>
      <c r="F79" s="474"/>
      <c r="G79" s="470">
        <f t="shared" si="9"/>
        <v>2833.79</v>
      </c>
      <c r="H79" s="61" t="s">
        <v>3858</v>
      </c>
      <c r="J79" t="s">
        <v>3796</v>
      </c>
      <c r="K79">
        <f t="shared" si="10"/>
        <v>1600429</v>
      </c>
      <c r="L79">
        <f t="shared" si="11"/>
        <v>3434.99</v>
      </c>
    </row>
    <row r="80" spans="1:12" s="61" customFormat="1">
      <c r="A80" s="105">
        <v>45932</v>
      </c>
      <c r="B80" s="101"/>
      <c r="C80" s="100">
        <v>64551</v>
      </c>
      <c r="D80" s="108">
        <f t="shared" si="7"/>
        <v>1205646</v>
      </c>
      <c r="E80" s="469"/>
      <c r="F80" s="474"/>
      <c r="G80" s="470">
        <f t="shared" si="9"/>
        <v>2833.79</v>
      </c>
      <c r="H80" s="61" t="s">
        <v>503</v>
      </c>
      <c r="J80" t="s">
        <v>3796</v>
      </c>
      <c r="K80">
        <f t="shared" si="10"/>
        <v>1600429</v>
      </c>
      <c r="L80">
        <f t="shared" si="11"/>
        <v>3434.99</v>
      </c>
    </row>
    <row r="81" spans="1:12" s="61" customFormat="1">
      <c r="A81" s="105">
        <v>45937</v>
      </c>
      <c r="B81" s="101"/>
      <c r="C81" s="100">
        <v>357</v>
      </c>
      <c r="D81" s="108">
        <f t="shared" si="7"/>
        <v>1206003</v>
      </c>
      <c r="E81" s="469"/>
      <c r="F81" s="474"/>
      <c r="G81" s="470">
        <f t="shared" si="9"/>
        <v>2833.79</v>
      </c>
      <c r="H81" s="61" t="s">
        <v>892</v>
      </c>
      <c r="J81" t="s">
        <v>3796</v>
      </c>
      <c r="K81">
        <f t="shared" si="10"/>
        <v>1600429</v>
      </c>
      <c r="L81">
        <f t="shared" si="11"/>
        <v>3434.99</v>
      </c>
    </row>
    <row r="82" spans="1:12" s="61" customFormat="1">
      <c r="A82" s="105">
        <v>45937</v>
      </c>
      <c r="B82" s="101">
        <v>10001</v>
      </c>
      <c r="C82" s="100">
        <v>163</v>
      </c>
      <c r="D82" s="108">
        <f t="shared" si="7"/>
        <v>1196165</v>
      </c>
      <c r="E82" s="469"/>
      <c r="F82" s="474"/>
      <c r="G82" s="470">
        <f t="shared" si="9"/>
        <v>2833.79</v>
      </c>
      <c r="H82" s="61" t="s">
        <v>3858</v>
      </c>
      <c r="J82" t="s">
        <v>3796</v>
      </c>
      <c r="K82">
        <f t="shared" si="10"/>
        <v>1600429</v>
      </c>
      <c r="L82">
        <f t="shared" si="11"/>
        <v>3434.99</v>
      </c>
    </row>
    <row r="83" spans="1:12" s="61" customFormat="1">
      <c r="A83" s="105">
        <v>45938</v>
      </c>
      <c r="B83" s="101"/>
      <c r="C83" s="100">
        <v>71723</v>
      </c>
      <c r="D83" s="108">
        <f t="shared" si="7"/>
        <v>1267888</v>
      </c>
      <c r="E83" s="469"/>
      <c r="F83" s="474"/>
      <c r="G83" s="470">
        <f t="shared" si="9"/>
        <v>2833.79</v>
      </c>
      <c r="H83" s="61" t="s">
        <v>1458</v>
      </c>
      <c r="J83" t="s">
        <v>3796</v>
      </c>
      <c r="K83">
        <f t="shared" si="10"/>
        <v>1600429</v>
      </c>
      <c r="L83">
        <f t="shared" si="11"/>
        <v>3434.99</v>
      </c>
    </row>
    <row r="84" spans="1:12" s="61" customFormat="1">
      <c r="A84" s="105">
        <v>45944</v>
      </c>
      <c r="B84" s="101"/>
      <c r="C84" s="100">
        <v>73218</v>
      </c>
      <c r="D84" s="108">
        <f t="shared" si="7"/>
        <v>1341106</v>
      </c>
      <c r="E84" s="469"/>
      <c r="F84" s="474"/>
      <c r="G84" s="470">
        <f t="shared" si="9"/>
        <v>2833.79</v>
      </c>
      <c r="H84" s="61" t="s">
        <v>884</v>
      </c>
      <c r="J84" t="s">
        <v>3796</v>
      </c>
      <c r="K84">
        <f t="shared" si="10"/>
        <v>1600429</v>
      </c>
      <c r="L84">
        <f t="shared" si="11"/>
        <v>3434.99</v>
      </c>
    </row>
    <row r="85" spans="1:12" s="61" customFormat="1">
      <c r="A85" s="105">
        <v>45946</v>
      </c>
      <c r="B85" s="101"/>
      <c r="C85" s="100">
        <v>76505</v>
      </c>
      <c r="D85" s="108">
        <f t="shared" si="7"/>
        <v>1417611</v>
      </c>
      <c r="E85" s="469"/>
      <c r="F85" s="474"/>
      <c r="G85" s="470">
        <f t="shared" si="9"/>
        <v>2833.79</v>
      </c>
      <c r="H85" s="61" t="s">
        <v>1460</v>
      </c>
      <c r="J85" t="s">
        <v>3796</v>
      </c>
      <c r="K85">
        <f t="shared" si="10"/>
        <v>1600429</v>
      </c>
      <c r="L85">
        <f t="shared" si="11"/>
        <v>3434.99</v>
      </c>
    </row>
    <row r="86" spans="1:12" s="61" customFormat="1">
      <c r="A86" s="105">
        <v>45946</v>
      </c>
      <c r="B86" s="101">
        <v>31727</v>
      </c>
      <c r="C86" s="100"/>
      <c r="D86" s="108">
        <f t="shared" si="7"/>
        <v>1385884</v>
      </c>
      <c r="E86" s="469"/>
      <c r="F86" s="474"/>
      <c r="G86" s="470">
        <f t="shared" si="9"/>
        <v>2833.79</v>
      </c>
      <c r="H86" s="61" t="s">
        <v>892</v>
      </c>
      <c r="J86" t="s">
        <v>3796</v>
      </c>
      <c r="K86">
        <f t="shared" si="10"/>
        <v>1600429</v>
      </c>
      <c r="L86">
        <f t="shared" si="11"/>
        <v>3434.99</v>
      </c>
    </row>
    <row r="87" spans="1:12" s="61" customFormat="1">
      <c r="A87" s="105">
        <v>45957</v>
      </c>
      <c r="B87" s="101"/>
      <c r="C87" s="100"/>
      <c r="D87" s="108">
        <f t="shared" si="7"/>
        <v>1385884</v>
      </c>
      <c r="E87" s="469">
        <f>300+0.6</f>
        <v>300.60000000000002</v>
      </c>
      <c r="F87" s="474"/>
      <c r="G87" s="470">
        <f t="shared" si="9"/>
        <v>2533.19</v>
      </c>
      <c r="H87" s="61" t="s">
        <v>3736</v>
      </c>
      <c r="J87" t="s">
        <v>3796</v>
      </c>
      <c r="K87">
        <f t="shared" si="10"/>
        <v>1600429</v>
      </c>
      <c r="L87">
        <f t="shared" si="11"/>
        <v>3434.99</v>
      </c>
    </row>
    <row r="88" spans="1:12" s="61" customFormat="1">
      <c r="A88" s="105">
        <v>45957</v>
      </c>
      <c r="B88" s="101"/>
      <c r="C88" s="100"/>
      <c r="D88" s="108">
        <f t="shared" si="7"/>
        <v>1385884</v>
      </c>
      <c r="E88" s="469">
        <f>299.36+0.6</f>
        <v>299.96000000000004</v>
      </c>
      <c r="F88" s="474"/>
      <c r="G88" s="470">
        <f t="shared" si="9"/>
        <v>2233.23</v>
      </c>
      <c r="H88" s="61" t="s">
        <v>3609</v>
      </c>
      <c r="J88" t="s">
        <v>3796</v>
      </c>
      <c r="K88">
        <f t="shared" si="10"/>
        <v>1600429</v>
      </c>
      <c r="L88">
        <f t="shared" si="11"/>
        <v>3434.99</v>
      </c>
    </row>
    <row r="89" spans="1:12" s="61" customFormat="1">
      <c r="A89" s="105">
        <v>45964</v>
      </c>
      <c r="B89" s="101">
        <v>10001</v>
      </c>
      <c r="C89" s="100">
        <v>140</v>
      </c>
      <c r="D89" s="108">
        <f t="shared" si="7"/>
        <v>1376023</v>
      </c>
      <c r="E89" s="469"/>
      <c r="F89" s="474"/>
      <c r="G89" s="470">
        <f t="shared" si="9"/>
        <v>2233.23</v>
      </c>
      <c r="H89" s="61" t="s">
        <v>3858</v>
      </c>
      <c r="J89" t="s">
        <v>3796</v>
      </c>
      <c r="K89">
        <f t="shared" si="10"/>
        <v>1600429</v>
      </c>
      <c r="L89">
        <f t="shared" si="11"/>
        <v>3434.99</v>
      </c>
    </row>
    <row r="90" spans="1:12" s="61" customFormat="1">
      <c r="A90" s="105">
        <v>45966</v>
      </c>
      <c r="B90" s="101"/>
      <c r="C90" s="100">
        <v>137867</v>
      </c>
      <c r="D90" s="108">
        <f t="shared" si="7"/>
        <v>1513890</v>
      </c>
      <c r="E90" s="469"/>
      <c r="F90" s="474"/>
      <c r="G90" s="470">
        <f t="shared" si="9"/>
        <v>2233.23</v>
      </c>
      <c r="H90" s="61" t="s">
        <v>892</v>
      </c>
      <c r="J90" t="s">
        <v>3796</v>
      </c>
      <c r="K90">
        <f t="shared" si="10"/>
        <v>1600429</v>
      </c>
      <c r="L90">
        <f t="shared" si="11"/>
        <v>3434.99</v>
      </c>
    </row>
    <row r="91" spans="1:12" s="61" customFormat="1">
      <c r="A91" s="105">
        <v>45967</v>
      </c>
      <c r="B91" s="101">
        <v>10001</v>
      </c>
      <c r="C91" s="100">
        <v>44</v>
      </c>
      <c r="D91" s="108">
        <f t="shared" si="7"/>
        <v>1503933</v>
      </c>
      <c r="E91" s="469"/>
      <c r="F91" s="474"/>
      <c r="G91" s="470">
        <f t="shared" si="9"/>
        <v>2233.23</v>
      </c>
      <c r="H91" s="61" t="s">
        <v>3858</v>
      </c>
      <c r="J91" t="s">
        <v>3796</v>
      </c>
      <c r="K91">
        <f t="shared" si="10"/>
        <v>1600429</v>
      </c>
      <c r="L91">
        <f t="shared" si="11"/>
        <v>3434.99</v>
      </c>
    </row>
    <row r="92" spans="1:12" s="61" customFormat="1">
      <c r="A92" s="105">
        <v>45975</v>
      </c>
      <c r="B92" s="101"/>
      <c r="C92" s="100">
        <v>468</v>
      </c>
      <c r="D92" s="108">
        <f t="shared" si="7"/>
        <v>1504401</v>
      </c>
      <c r="E92" s="469"/>
      <c r="F92" s="474"/>
      <c r="G92" s="470">
        <f t="shared" si="9"/>
        <v>2233.23</v>
      </c>
      <c r="H92" s="61" t="s">
        <v>1492</v>
      </c>
      <c r="J92" t="s">
        <v>3796</v>
      </c>
      <c r="K92">
        <f t="shared" ref="K92:K122" si="12">IF(J92="本金",C92-B92+K91,K91)</f>
        <v>1600429</v>
      </c>
      <c r="L92">
        <f t="shared" ref="L92:L122" si="13">IF(J92="本金",F92+L91,L91)</f>
        <v>3434.99</v>
      </c>
    </row>
    <row r="93" spans="1:12" s="61" customFormat="1">
      <c r="A93" s="105">
        <v>45986</v>
      </c>
      <c r="B93" s="101"/>
      <c r="C93" s="100"/>
      <c r="D93" s="108">
        <f t="shared" si="7"/>
        <v>1504401</v>
      </c>
      <c r="E93" s="469">
        <f>300+0.3</f>
        <v>300.3</v>
      </c>
      <c r="F93" s="474"/>
      <c r="G93" s="470">
        <f t="shared" si="9"/>
        <v>1932.93</v>
      </c>
      <c r="H93" s="61" t="s">
        <v>3736</v>
      </c>
      <c r="J93" t="s">
        <v>3796</v>
      </c>
      <c r="K93">
        <f t="shared" si="12"/>
        <v>1600429</v>
      </c>
      <c r="L93">
        <f t="shared" si="13"/>
        <v>3434.99</v>
      </c>
    </row>
    <row r="94" spans="1:12" s="61" customFormat="1">
      <c r="A94" s="105">
        <v>45986</v>
      </c>
      <c r="B94" s="101"/>
      <c r="C94" s="100"/>
      <c r="D94" s="108">
        <f t="shared" si="7"/>
        <v>1504401</v>
      </c>
      <c r="E94" s="469">
        <f>300+0.3</f>
        <v>300.3</v>
      </c>
      <c r="F94" s="474"/>
      <c r="G94" s="470">
        <f t="shared" si="9"/>
        <v>1632.63</v>
      </c>
      <c r="H94" s="61" t="s">
        <v>3609</v>
      </c>
      <c r="J94" t="s">
        <v>3796</v>
      </c>
      <c r="K94">
        <f t="shared" si="12"/>
        <v>1600429</v>
      </c>
      <c r="L94">
        <f t="shared" si="13"/>
        <v>3434.99</v>
      </c>
    </row>
    <row r="95" spans="1:12" s="61" customFormat="1">
      <c r="A95" s="105">
        <v>45964</v>
      </c>
      <c r="B95" s="101">
        <v>10001</v>
      </c>
      <c r="C95" s="100">
        <v>140</v>
      </c>
      <c r="D95" s="108">
        <f t="shared" si="7"/>
        <v>1494540</v>
      </c>
      <c r="E95" s="469"/>
      <c r="F95" s="474"/>
      <c r="G95" s="470">
        <f t="shared" si="9"/>
        <v>1632.63</v>
      </c>
      <c r="H95" s="61" t="s">
        <v>3858</v>
      </c>
      <c r="J95" t="s">
        <v>3796</v>
      </c>
      <c r="K95">
        <f t="shared" si="12"/>
        <v>1600429</v>
      </c>
      <c r="L95">
        <f t="shared" si="13"/>
        <v>3434.99</v>
      </c>
    </row>
    <row r="96" spans="1:12" s="61" customFormat="1">
      <c r="A96" s="105">
        <v>45992</v>
      </c>
      <c r="B96" s="101">
        <v>10001</v>
      </c>
      <c r="C96" s="100">
        <v>92</v>
      </c>
      <c r="D96" s="108">
        <f t="shared" si="7"/>
        <v>1484631</v>
      </c>
      <c r="E96" s="469"/>
      <c r="F96" s="474"/>
      <c r="G96" s="470">
        <f t="shared" si="9"/>
        <v>1632.63</v>
      </c>
      <c r="H96" s="61" t="s">
        <v>3858</v>
      </c>
      <c r="J96" t="s">
        <v>3796</v>
      </c>
      <c r="K96">
        <f t="shared" si="12"/>
        <v>1600429</v>
      </c>
      <c r="L96">
        <f t="shared" si="13"/>
        <v>3434.99</v>
      </c>
    </row>
    <row r="97" spans="1:12" s="61" customFormat="1">
      <c r="A97" s="105">
        <v>45999</v>
      </c>
      <c r="B97" s="101">
        <v>10001</v>
      </c>
      <c r="C97" s="100">
        <v>30</v>
      </c>
      <c r="D97" s="108">
        <f t="shared" ref="D97:D99" si="14">D96+C97-B97</f>
        <v>1474660</v>
      </c>
      <c r="E97" s="469"/>
      <c r="F97" s="474"/>
      <c r="G97" s="470">
        <f t="shared" si="9"/>
        <v>1632.63</v>
      </c>
      <c r="H97" s="61" t="s">
        <v>3858</v>
      </c>
      <c r="J97" t="s">
        <v>3796</v>
      </c>
      <c r="K97">
        <f t="shared" si="12"/>
        <v>1600429</v>
      </c>
      <c r="L97">
        <f t="shared" si="13"/>
        <v>3434.99</v>
      </c>
    </row>
    <row r="98" spans="1:12" s="61" customFormat="1">
      <c r="A98" s="105">
        <v>46006</v>
      </c>
      <c r="B98" s="101"/>
      <c r="C98" s="100"/>
      <c r="D98" s="108">
        <f t="shared" si="14"/>
        <v>1474660</v>
      </c>
      <c r="E98" s="469"/>
      <c r="F98" s="474">
        <v>958.56</v>
      </c>
      <c r="G98" s="470">
        <f t="shared" si="9"/>
        <v>2591.19</v>
      </c>
      <c r="H98" s="61" t="s">
        <v>3609</v>
      </c>
      <c r="J98" t="s">
        <v>3796</v>
      </c>
      <c r="K98">
        <f t="shared" si="12"/>
        <v>1600429</v>
      </c>
      <c r="L98">
        <f t="shared" si="13"/>
        <v>3434.99</v>
      </c>
    </row>
    <row r="99" spans="1:12" s="61" customFormat="1">
      <c r="A99" s="105">
        <v>46006</v>
      </c>
      <c r="B99" s="101"/>
      <c r="C99" s="100"/>
      <c r="D99" s="108">
        <f t="shared" si="14"/>
        <v>1474660</v>
      </c>
      <c r="E99" s="469"/>
      <c r="F99" s="474">
        <v>6078.85</v>
      </c>
      <c r="G99" s="470">
        <f t="shared" si="9"/>
        <v>8670.0400000000009</v>
      </c>
      <c r="J99" t="s">
        <v>3795</v>
      </c>
      <c r="K99">
        <f t="shared" si="12"/>
        <v>1600429</v>
      </c>
      <c r="L99">
        <f t="shared" si="13"/>
        <v>9513.84</v>
      </c>
    </row>
    <row r="100" spans="1:12">
      <c r="A100" s="109">
        <v>46013</v>
      </c>
      <c r="B100" s="111"/>
      <c r="C100" s="110">
        <v>49</v>
      </c>
      <c r="D100" s="112">
        <f t="shared" ref="D100:D141" si="15">D99+C100-B100</f>
        <v>1474709</v>
      </c>
      <c r="E100" s="471"/>
      <c r="F100" s="472"/>
      <c r="G100" s="473">
        <f t="shared" si="9"/>
        <v>8670.0400000000009</v>
      </c>
      <c r="H100" s="113" t="s">
        <v>3859</v>
      </c>
      <c r="I100" s="114"/>
      <c r="J100" t="s">
        <v>3796</v>
      </c>
      <c r="K100">
        <f t="shared" si="12"/>
        <v>1600429</v>
      </c>
      <c r="L100">
        <f t="shared" si="13"/>
        <v>9513.84</v>
      </c>
    </row>
    <row r="101" spans="1:12">
      <c r="A101" s="109">
        <v>46013</v>
      </c>
      <c r="B101" s="111"/>
      <c r="C101" s="110"/>
      <c r="D101" s="112">
        <f t="shared" si="15"/>
        <v>1474709</v>
      </c>
      <c r="E101" s="471"/>
      <c r="F101" s="472">
        <v>3.79</v>
      </c>
      <c r="G101" s="473">
        <f t="shared" si="9"/>
        <v>8673.8300000000017</v>
      </c>
      <c r="H101" s="113" t="s">
        <v>3859</v>
      </c>
      <c r="I101" s="114"/>
      <c r="J101" t="s">
        <v>3796</v>
      </c>
      <c r="K101">
        <f t="shared" ref="K101" si="16">IF(J101="本金",C101-B101+K100,K100)</f>
        <v>1600429</v>
      </c>
      <c r="L101">
        <f t="shared" ref="L101" si="17">IF(J101="本金",F101+L100,L100)</f>
        <v>9513.84</v>
      </c>
    </row>
    <row r="102" spans="1:12" s="61" customFormat="1">
      <c r="A102" s="105">
        <v>46014</v>
      </c>
      <c r="B102" s="101">
        <v>740</v>
      </c>
      <c r="C102" s="100"/>
      <c r="D102" s="108">
        <f t="shared" si="15"/>
        <v>1473969</v>
      </c>
      <c r="E102" s="469"/>
      <c r="F102" s="474"/>
      <c r="G102" s="470">
        <f t="shared" si="9"/>
        <v>8673.8300000000017</v>
      </c>
      <c r="H102" s="61" t="s">
        <v>37</v>
      </c>
      <c r="J102" t="s">
        <v>3796</v>
      </c>
      <c r="K102">
        <f>IF(J102="本金",C102-B102+K100,K100)</f>
        <v>1600429</v>
      </c>
      <c r="L102">
        <f>IF(J102="本金",F102+L100,L100)</f>
        <v>9513.84</v>
      </c>
    </row>
    <row r="103" spans="1:12" s="61" customFormat="1">
      <c r="A103" s="105">
        <v>46016</v>
      </c>
      <c r="B103" s="101"/>
      <c r="C103" s="100"/>
      <c r="D103" s="108">
        <f t="shared" si="15"/>
        <v>1473969</v>
      </c>
      <c r="E103" s="469">
        <f>300+0.3</f>
        <v>300.3</v>
      </c>
      <c r="F103" s="474"/>
      <c r="G103" s="470">
        <f t="shared" si="9"/>
        <v>8373.5300000000025</v>
      </c>
      <c r="H103" s="61" t="s">
        <v>3736</v>
      </c>
      <c r="J103" t="s">
        <v>3796</v>
      </c>
      <c r="K103">
        <f t="shared" ref="K103:K104" si="18">IF(J103="本金",C103-B103+K102,K102)</f>
        <v>1600429</v>
      </c>
      <c r="L103">
        <f t="shared" ref="L103:L104" si="19">IF(J103="本金",F103+L102,L102)</f>
        <v>9513.84</v>
      </c>
    </row>
    <row r="104" spans="1:12" s="61" customFormat="1">
      <c r="A104" s="105">
        <v>46016</v>
      </c>
      <c r="B104" s="101"/>
      <c r="C104" s="100"/>
      <c r="D104" s="108">
        <f t="shared" si="15"/>
        <v>1473969</v>
      </c>
      <c r="E104" s="469">
        <f>300+0.3</f>
        <v>300.3</v>
      </c>
      <c r="F104" s="474"/>
      <c r="G104" s="470">
        <f t="shared" si="9"/>
        <v>8073.2300000000023</v>
      </c>
      <c r="H104" s="61" t="s">
        <v>3609</v>
      </c>
      <c r="J104" t="s">
        <v>3796</v>
      </c>
      <c r="K104">
        <f t="shared" si="18"/>
        <v>1600429</v>
      </c>
      <c r="L104">
        <f t="shared" si="19"/>
        <v>9513.84</v>
      </c>
    </row>
    <row r="105" spans="1:12" s="61" customFormat="1">
      <c r="A105" s="105">
        <v>46024</v>
      </c>
      <c r="B105" s="101">
        <v>10001</v>
      </c>
      <c r="C105" s="100">
        <v>116</v>
      </c>
      <c r="D105" s="108">
        <f t="shared" si="15"/>
        <v>1464084</v>
      </c>
      <c r="E105" s="469"/>
      <c r="F105" s="474"/>
      <c r="G105" s="470">
        <f t="shared" si="9"/>
        <v>8073.2300000000023</v>
      </c>
      <c r="H105" s="61" t="s">
        <v>3858</v>
      </c>
      <c r="J105" t="s">
        <v>3796</v>
      </c>
      <c r="K105">
        <f>IF(J105="本金",C105-B105+K102,K102)</f>
        <v>1600429</v>
      </c>
      <c r="L105">
        <f>IF(J105="本金",F105+L102,L102)</f>
        <v>9513.84</v>
      </c>
    </row>
    <row r="106" spans="1:12" s="61" customFormat="1">
      <c r="A106" s="494">
        <v>45986</v>
      </c>
      <c r="B106" s="495"/>
      <c r="C106" s="496"/>
      <c r="D106" s="497">
        <f t="shared" si="15"/>
        <v>1464084</v>
      </c>
      <c r="E106" s="498"/>
      <c r="F106" s="499">
        <v>0.83</v>
      </c>
      <c r="G106" s="500">
        <f t="shared" si="9"/>
        <v>8074.0600000000022</v>
      </c>
      <c r="H106" s="501" t="s">
        <v>3873</v>
      </c>
      <c r="I106" s="501"/>
      <c r="J106" t="s">
        <v>3796</v>
      </c>
      <c r="K106">
        <f t="shared" ref="K106" si="20">IF(J106="本金",C106-B106+K105,K105)</f>
        <v>1600429</v>
      </c>
      <c r="L106">
        <f t="shared" ref="L106" si="21">IF(J106="本金",F106+L105,L105)</f>
        <v>9513.84</v>
      </c>
    </row>
    <row r="107" spans="1:12" s="61" customFormat="1">
      <c r="A107" s="105">
        <v>46028</v>
      </c>
      <c r="B107" s="101">
        <v>10001</v>
      </c>
      <c r="C107" s="100">
        <v>110</v>
      </c>
      <c r="D107" s="108">
        <f t="shared" si="15"/>
        <v>1454193</v>
      </c>
      <c r="E107" s="469"/>
      <c r="F107" s="474"/>
      <c r="G107" s="470">
        <f t="shared" si="9"/>
        <v>8074.0600000000022</v>
      </c>
      <c r="H107" s="61" t="s">
        <v>3858</v>
      </c>
      <c r="J107" t="s">
        <v>3796</v>
      </c>
      <c r="K107">
        <f>IF(J107="本金",C107-B107+K105,K105)</f>
        <v>1600429</v>
      </c>
      <c r="L107">
        <f>IF(J107="本金",F107+L105,L105)</f>
        <v>9513.84</v>
      </c>
    </row>
    <row r="108" spans="1:12" s="61" customFormat="1">
      <c r="A108" s="105">
        <v>46045</v>
      </c>
      <c r="B108" s="101">
        <v>145023</v>
      </c>
      <c r="C108" s="100"/>
      <c r="D108" s="108">
        <f t="shared" si="15"/>
        <v>1309170</v>
      </c>
      <c r="E108" s="469"/>
      <c r="F108" s="474"/>
      <c r="G108" s="470">
        <f t="shared" si="9"/>
        <v>8074.0600000000022</v>
      </c>
      <c r="H108" s="61" t="s">
        <v>3860</v>
      </c>
      <c r="J108" t="s">
        <v>3796</v>
      </c>
      <c r="K108">
        <f t="shared" si="12"/>
        <v>1600429</v>
      </c>
      <c r="L108">
        <f t="shared" si="13"/>
        <v>9513.84</v>
      </c>
    </row>
    <row r="109" spans="1:12" s="61" customFormat="1">
      <c r="A109" s="105">
        <v>46047</v>
      </c>
      <c r="B109" s="101"/>
      <c r="C109" s="100"/>
      <c r="D109" s="108">
        <f t="shared" si="15"/>
        <v>1309170</v>
      </c>
      <c r="E109" s="469">
        <f>300+0.3</f>
        <v>300.3</v>
      </c>
      <c r="F109" s="474"/>
      <c r="G109" s="470">
        <f t="shared" ref="G109:G116" si="22">G108+F109-E109</f>
        <v>7773.760000000002</v>
      </c>
      <c r="H109" s="61" t="s">
        <v>3736</v>
      </c>
      <c r="J109" t="s">
        <v>3796</v>
      </c>
      <c r="K109">
        <f t="shared" si="12"/>
        <v>1600429</v>
      </c>
      <c r="L109">
        <f t="shared" si="13"/>
        <v>9513.84</v>
      </c>
    </row>
    <row r="110" spans="1:12" s="61" customFormat="1">
      <c r="A110" s="105">
        <v>46047</v>
      </c>
      <c r="B110" s="101"/>
      <c r="C110" s="100"/>
      <c r="D110" s="108">
        <f t="shared" si="15"/>
        <v>1309170</v>
      </c>
      <c r="E110" s="469">
        <f>300+0.3</f>
        <v>300.3</v>
      </c>
      <c r="F110" s="474"/>
      <c r="G110" s="470">
        <f t="shared" si="22"/>
        <v>7473.4600000000019</v>
      </c>
      <c r="H110" s="61" t="s">
        <v>3609</v>
      </c>
      <c r="J110" t="s">
        <v>3796</v>
      </c>
      <c r="K110">
        <f t="shared" si="12"/>
        <v>1600429</v>
      </c>
      <c r="L110">
        <f t="shared" si="13"/>
        <v>9513.84</v>
      </c>
    </row>
    <row r="111" spans="1:12" s="61" customFormat="1">
      <c r="A111" s="105">
        <v>46052</v>
      </c>
      <c r="B111" s="101"/>
      <c r="C111" s="100">
        <v>147726</v>
      </c>
      <c r="D111" s="108">
        <f t="shared" si="15"/>
        <v>1456896</v>
      </c>
      <c r="E111" s="469"/>
      <c r="F111" s="474"/>
      <c r="G111" s="470">
        <f t="shared" si="22"/>
        <v>7473.4600000000019</v>
      </c>
      <c r="H111" s="61" t="s">
        <v>3860</v>
      </c>
      <c r="J111" t="s">
        <v>3796</v>
      </c>
      <c r="K111">
        <f>IF(J111="本金",C111-B111+K108,K108)</f>
        <v>1600429</v>
      </c>
      <c r="L111">
        <f>IF(J111="本金",F111+L108,L108)</f>
        <v>9513.84</v>
      </c>
    </row>
    <row r="112" spans="1:12" s="61" customFormat="1">
      <c r="A112" s="105">
        <v>46055</v>
      </c>
      <c r="B112" s="101"/>
      <c r="C112" s="100">
        <v>38160</v>
      </c>
      <c r="D112" s="108">
        <f t="shared" si="15"/>
        <v>1495056</v>
      </c>
      <c r="E112" s="469"/>
      <c r="F112" s="474"/>
      <c r="G112" s="470">
        <f t="shared" si="22"/>
        <v>7473.4600000000019</v>
      </c>
      <c r="H112" s="61" t="s">
        <v>3861</v>
      </c>
      <c r="J112" t="s">
        <v>3796</v>
      </c>
      <c r="K112">
        <f t="shared" si="12"/>
        <v>1600429</v>
      </c>
      <c r="L112">
        <f t="shared" si="13"/>
        <v>9513.84</v>
      </c>
    </row>
    <row r="113" spans="1:12" s="61" customFormat="1">
      <c r="A113" s="105">
        <v>46055</v>
      </c>
      <c r="B113" s="101"/>
      <c r="C113" s="100">
        <v>13714</v>
      </c>
      <c r="D113" s="108">
        <f t="shared" si="15"/>
        <v>1508770</v>
      </c>
      <c r="E113" s="469"/>
      <c r="F113" s="474"/>
      <c r="G113" s="470">
        <f t="shared" si="22"/>
        <v>7473.4600000000019</v>
      </c>
      <c r="H113" s="61" t="s">
        <v>3861</v>
      </c>
      <c r="J113" t="s">
        <v>3796</v>
      </c>
      <c r="K113">
        <f t="shared" si="12"/>
        <v>1600429</v>
      </c>
      <c r="L113">
        <f t="shared" si="13"/>
        <v>9513.84</v>
      </c>
    </row>
    <row r="114" spans="1:12" s="61" customFormat="1">
      <c r="A114" s="105">
        <v>46055</v>
      </c>
      <c r="B114" s="101">
        <v>486415</v>
      </c>
      <c r="C114" s="100"/>
      <c r="D114" s="108">
        <f t="shared" si="15"/>
        <v>1022355</v>
      </c>
      <c r="E114" s="469"/>
      <c r="F114" s="474"/>
      <c r="G114" s="470">
        <f t="shared" si="22"/>
        <v>7473.4600000000019</v>
      </c>
      <c r="H114" s="61" t="s">
        <v>752</v>
      </c>
      <c r="J114" t="s">
        <v>3796</v>
      </c>
      <c r="K114">
        <f t="shared" si="12"/>
        <v>1600429</v>
      </c>
      <c r="L114">
        <f t="shared" si="13"/>
        <v>9513.84</v>
      </c>
    </row>
    <row r="115" spans="1:12" s="61" customFormat="1">
      <c r="A115" s="105">
        <v>46055</v>
      </c>
      <c r="B115" s="101">
        <v>113597</v>
      </c>
      <c r="C115" s="100"/>
      <c r="D115" s="108">
        <f t="shared" si="15"/>
        <v>908758</v>
      </c>
      <c r="E115" s="469"/>
      <c r="F115" s="474"/>
      <c r="G115" s="470">
        <f t="shared" si="22"/>
        <v>7473.4600000000019</v>
      </c>
      <c r="H115" s="61" t="s">
        <v>1959</v>
      </c>
      <c r="J115" t="s">
        <v>3796</v>
      </c>
      <c r="K115">
        <f t="shared" si="12"/>
        <v>1600429</v>
      </c>
      <c r="L115">
        <f t="shared" si="13"/>
        <v>9513.84</v>
      </c>
    </row>
    <row r="116" spans="1:12" s="61" customFormat="1">
      <c r="A116" s="105">
        <v>46059</v>
      </c>
      <c r="B116" s="101">
        <v>10001</v>
      </c>
      <c r="C116" s="100">
        <v>160</v>
      </c>
      <c r="D116" s="108">
        <f t="shared" si="15"/>
        <v>898917</v>
      </c>
      <c r="E116" s="469"/>
      <c r="F116" s="474"/>
      <c r="G116" s="470">
        <f t="shared" si="22"/>
        <v>7473.4600000000019</v>
      </c>
      <c r="H116" s="61" t="s">
        <v>3858</v>
      </c>
      <c r="J116" t="s">
        <v>3796</v>
      </c>
      <c r="K116">
        <f t="shared" si="12"/>
        <v>1600429</v>
      </c>
      <c r="L116">
        <f t="shared" si="13"/>
        <v>9513.84</v>
      </c>
    </row>
    <row r="117" spans="1:12" s="61" customFormat="1">
      <c r="A117" s="105">
        <v>46064</v>
      </c>
      <c r="B117" s="101"/>
      <c r="C117" s="100">
        <v>1990</v>
      </c>
      <c r="D117" s="108">
        <f t="shared" si="15"/>
        <v>900907</v>
      </c>
      <c r="E117" s="469"/>
      <c r="F117" s="474"/>
      <c r="G117" s="470">
        <f t="shared" si="9"/>
        <v>7473.4600000000019</v>
      </c>
      <c r="H117" s="61" t="s">
        <v>1488</v>
      </c>
      <c r="J117" t="s">
        <v>3796</v>
      </c>
      <c r="K117">
        <f t="shared" si="12"/>
        <v>1600429</v>
      </c>
      <c r="L117">
        <f t="shared" si="13"/>
        <v>9513.84</v>
      </c>
    </row>
    <row r="118" spans="1:12" s="61" customFormat="1">
      <c r="A118" s="105">
        <v>46064</v>
      </c>
      <c r="B118" s="101"/>
      <c r="C118" s="100">
        <v>209</v>
      </c>
      <c r="D118" s="108">
        <f t="shared" si="15"/>
        <v>901116</v>
      </c>
      <c r="E118" s="469"/>
      <c r="F118" s="474"/>
      <c r="G118" s="470">
        <f t="shared" si="9"/>
        <v>7473.4600000000019</v>
      </c>
      <c r="H118" s="61" t="s">
        <v>3862</v>
      </c>
      <c r="J118" t="s">
        <v>3796</v>
      </c>
      <c r="K118">
        <f t="shared" si="12"/>
        <v>1600429</v>
      </c>
      <c r="L118">
        <f t="shared" si="13"/>
        <v>9513.84</v>
      </c>
    </row>
    <row r="119" spans="1:12" s="61" customFormat="1">
      <c r="A119" s="105">
        <v>46064</v>
      </c>
      <c r="B119" s="101"/>
      <c r="C119" s="100">
        <v>91</v>
      </c>
      <c r="D119" s="108">
        <f t="shared" si="15"/>
        <v>901207</v>
      </c>
      <c r="E119" s="469"/>
      <c r="F119" s="474"/>
      <c r="G119" s="470">
        <f t="shared" si="9"/>
        <v>7473.4600000000019</v>
      </c>
      <c r="H119" s="61" t="s">
        <v>3863</v>
      </c>
      <c r="J119" t="s">
        <v>3796</v>
      </c>
      <c r="K119">
        <f t="shared" si="12"/>
        <v>1600429</v>
      </c>
      <c r="L119">
        <f t="shared" si="13"/>
        <v>9513.84</v>
      </c>
    </row>
    <row r="120" spans="1:12" s="61" customFormat="1">
      <c r="A120" s="105">
        <v>46064</v>
      </c>
      <c r="B120" s="101"/>
      <c r="C120" s="100">
        <v>1167</v>
      </c>
      <c r="D120" s="108">
        <f t="shared" si="15"/>
        <v>902374</v>
      </c>
      <c r="E120" s="469"/>
      <c r="F120" s="474"/>
      <c r="G120" s="470">
        <f t="shared" si="9"/>
        <v>7473.4600000000019</v>
      </c>
      <c r="H120" s="61" t="s">
        <v>1492</v>
      </c>
      <c r="J120" t="s">
        <v>3796</v>
      </c>
      <c r="K120">
        <f t="shared" si="12"/>
        <v>1600429</v>
      </c>
      <c r="L120">
        <f t="shared" si="13"/>
        <v>9513.84</v>
      </c>
    </row>
    <row r="121" spans="1:12" s="61" customFormat="1">
      <c r="A121" s="105">
        <v>46065</v>
      </c>
      <c r="B121" s="101"/>
      <c r="C121" s="100">
        <v>3703</v>
      </c>
      <c r="D121" s="108">
        <f t="shared" si="15"/>
        <v>906077</v>
      </c>
      <c r="E121" s="469"/>
      <c r="F121" s="474"/>
      <c r="G121" s="470">
        <f t="shared" si="9"/>
        <v>7473.4600000000019</v>
      </c>
      <c r="H121" s="61" t="s">
        <v>1664</v>
      </c>
      <c r="J121" t="s">
        <v>3796</v>
      </c>
      <c r="K121">
        <f t="shared" si="12"/>
        <v>1600429</v>
      </c>
      <c r="L121">
        <f t="shared" si="13"/>
        <v>9513.84</v>
      </c>
    </row>
    <row r="122" spans="1:12" s="61" customFormat="1">
      <c r="A122" s="105">
        <v>46066</v>
      </c>
      <c r="B122" s="101">
        <v>37231</v>
      </c>
      <c r="C122" s="100"/>
      <c r="D122" s="108">
        <f t="shared" si="15"/>
        <v>868846</v>
      </c>
      <c r="E122" s="469"/>
      <c r="F122" s="474"/>
      <c r="G122" s="470">
        <f t="shared" si="9"/>
        <v>7473.4600000000019</v>
      </c>
      <c r="H122" s="61" t="s">
        <v>1959</v>
      </c>
      <c r="J122" t="s">
        <v>3796</v>
      </c>
      <c r="K122">
        <f t="shared" si="12"/>
        <v>1600429</v>
      </c>
      <c r="L122">
        <f t="shared" si="13"/>
        <v>9513.84</v>
      </c>
    </row>
    <row r="123" spans="1:12" s="61" customFormat="1">
      <c r="A123" s="105">
        <v>46077</v>
      </c>
      <c r="B123" s="101"/>
      <c r="C123" s="100"/>
      <c r="D123" s="108">
        <f t="shared" si="15"/>
        <v>868846</v>
      </c>
      <c r="E123" s="469">
        <f>300+0.3</f>
        <v>300.3</v>
      </c>
      <c r="F123" s="474"/>
      <c r="G123" s="470">
        <f t="shared" si="9"/>
        <v>7173.1600000000017</v>
      </c>
      <c r="H123" s="61" t="s">
        <v>3736</v>
      </c>
      <c r="J123" t="s">
        <v>3796</v>
      </c>
      <c r="K123">
        <f t="shared" ref="K123:K124" si="23">IF(J123="本金",C123-B123+K122,K122)</f>
        <v>1600429</v>
      </c>
      <c r="L123">
        <f t="shared" ref="L123:L124" si="24">IF(J123="本金",F123+L122,L122)</f>
        <v>9513.84</v>
      </c>
    </row>
    <row r="124" spans="1:12" s="61" customFormat="1">
      <c r="A124" s="105">
        <v>46077</v>
      </c>
      <c r="B124" s="101"/>
      <c r="C124" s="100"/>
      <c r="D124" s="108">
        <f t="shared" si="15"/>
        <v>868846</v>
      </c>
      <c r="E124" s="469">
        <f>300+0.3</f>
        <v>300.3</v>
      </c>
      <c r="F124" s="474"/>
      <c r="G124" s="470">
        <f t="shared" si="9"/>
        <v>6872.8600000000015</v>
      </c>
      <c r="H124" s="61" t="s">
        <v>3609</v>
      </c>
      <c r="J124" t="s">
        <v>3796</v>
      </c>
      <c r="K124">
        <f t="shared" si="23"/>
        <v>1600429</v>
      </c>
      <c r="L124">
        <f t="shared" si="24"/>
        <v>9513.84</v>
      </c>
    </row>
    <row r="125" spans="1:12" s="61" customFormat="1">
      <c r="A125" s="105">
        <v>46090</v>
      </c>
      <c r="B125" s="101">
        <v>10001</v>
      </c>
      <c r="C125" s="100">
        <v>259</v>
      </c>
      <c r="D125" s="108">
        <f t="shared" si="15"/>
        <v>859104</v>
      </c>
      <c r="E125" s="469"/>
      <c r="F125" s="474"/>
      <c r="G125" s="470">
        <f t="shared" si="9"/>
        <v>6872.8600000000015</v>
      </c>
      <c r="H125" s="61" t="s">
        <v>3858</v>
      </c>
      <c r="J125" t="s">
        <v>3796</v>
      </c>
      <c r="K125">
        <f t="shared" ref="K125:K188" si="25">IF(J125="本金",C125-B125+K124,K124)</f>
        <v>1600429</v>
      </c>
      <c r="L125">
        <f t="shared" ref="L125:L188" si="26">IF(J125="本金",F125+L124,L124)</f>
        <v>9513.84</v>
      </c>
    </row>
    <row r="126" spans="1:12" s="61" customFormat="1">
      <c r="A126" s="105">
        <v>46092</v>
      </c>
      <c r="B126" s="101"/>
      <c r="C126" s="100">
        <v>3909</v>
      </c>
      <c r="D126" s="108">
        <f t="shared" si="15"/>
        <v>863013</v>
      </c>
      <c r="E126" s="469"/>
      <c r="F126" s="474"/>
      <c r="G126" s="470">
        <f t="shared" si="9"/>
        <v>6872.8600000000015</v>
      </c>
      <c r="H126" s="61" t="s">
        <v>3864</v>
      </c>
      <c r="J126" t="s">
        <v>3796</v>
      </c>
      <c r="K126">
        <f t="shared" si="25"/>
        <v>1600429</v>
      </c>
      <c r="L126">
        <f t="shared" si="26"/>
        <v>9513.84</v>
      </c>
    </row>
    <row r="127" spans="1:12" s="61" customFormat="1">
      <c r="A127" s="105">
        <v>46092</v>
      </c>
      <c r="B127" s="101"/>
      <c r="C127" s="100">
        <v>49958</v>
      </c>
      <c r="D127" s="108">
        <f t="shared" si="15"/>
        <v>912971</v>
      </c>
      <c r="E127" s="469"/>
      <c r="F127" s="474"/>
      <c r="G127" s="470">
        <f t="shared" si="9"/>
        <v>6872.8600000000015</v>
      </c>
      <c r="H127" s="61" t="s">
        <v>3864</v>
      </c>
      <c r="J127" t="s">
        <v>3796</v>
      </c>
      <c r="K127">
        <f t="shared" si="25"/>
        <v>1600429</v>
      </c>
      <c r="L127">
        <f t="shared" si="26"/>
        <v>9513.84</v>
      </c>
    </row>
    <row r="128" spans="1:12" s="61" customFormat="1">
      <c r="A128" s="105">
        <v>46092</v>
      </c>
      <c r="B128" s="101"/>
      <c r="C128" s="100">
        <v>651479</v>
      </c>
      <c r="D128" s="108">
        <f t="shared" si="15"/>
        <v>1564450</v>
      </c>
      <c r="E128" s="469"/>
      <c r="F128" s="474"/>
      <c r="G128" s="470">
        <f t="shared" si="9"/>
        <v>6872.8600000000015</v>
      </c>
      <c r="H128" s="61" t="s">
        <v>752</v>
      </c>
      <c r="J128" t="s">
        <v>3796</v>
      </c>
      <c r="K128">
        <f t="shared" si="25"/>
        <v>1600429</v>
      </c>
      <c r="L128">
        <f t="shared" si="26"/>
        <v>9513.84</v>
      </c>
    </row>
    <row r="129" spans="1:12" s="61" customFormat="1">
      <c r="A129" s="105">
        <v>46092</v>
      </c>
      <c r="B129" s="101"/>
      <c r="C129" s="100">
        <v>111569</v>
      </c>
      <c r="D129" s="108">
        <f t="shared" si="15"/>
        <v>1676019</v>
      </c>
      <c r="E129" s="469"/>
      <c r="F129" s="474"/>
      <c r="G129" s="470">
        <f t="shared" si="9"/>
        <v>6872.8600000000015</v>
      </c>
      <c r="H129" s="61" t="s">
        <v>1959</v>
      </c>
      <c r="J129" t="s">
        <v>3796</v>
      </c>
      <c r="K129">
        <f t="shared" si="25"/>
        <v>1600429</v>
      </c>
      <c r="L129">
        <f t="shared" si="26"/>
        <v>9513.84</v>
      </c>
    </row>
    <row r="130" spans="1:12" s="61" customFormat="1">
      <c r="A130" s="105">
        <v>46092</v>
      </c>
      <c r="B130" s="101">
        <v>61952</v>
      </c>
      <c r="C130" s="100"/>
      <c r="D130" s="108">
        <f t="shared" si="15"/>
        <v>1614067</v>
      </c>
      <c r="E130" s="469"/>
      <c r="F130" s="474"/>
      <c r="G130" s="470">
        <f t="shared" si="9"/>
        <v>6872.8600000000015</v>
      </c>
      <c r="H130" s="61" t="s">
        <v>632</v>
      </c>
      <c r="J130" t="s">
        <v>3796</v>
      </c>
      <c r="K130">
        <f t="shared" si="25"/>
        <v>1600429</v>
      </c>
      <c r="L130">
        <f t="shared" si="26"/>
        <v>9513.84</v>
      </c>
    </row>
    <row r="131" spans="1:12" s="61" customFormat="1">
      <c r="A131" s="105">
        <v>46120</v>
      </c>
      <c r="B131" s="101">
        <v>10001</v>
      </c>
      <c r="C131" s="100">
        <v>10</v>
      </c>
      <c r="D131" s="108">
        <f t="shared" si="15"/>
        <v>1604076</v>
      </c>
      <c r="E131" s="469"/>
      <c r="F131" s="474"/>
      <c r="G131" s="470">
        <f t="shared" si="9"/>
        <v>6872.8600000000015</v>
      </c>
      <c r="H131" s="61" t="s">
        <v>3858</v>
      </c>
      <c r="J131" t="s">
        <v>3796</v>
      </c>
      <c r="K131">
        <f t="shared" si="25"/>
        <v>1600429</v>
      </c>
      <c r="L131">
        <f t="shared" si="26"/>
        <v>9513.84</v>
      </c>
    </row>
    <row r="132" spans="1:12" s="61" customFormat="1">
      <c r="A132" s="105">
        <v>46128</v>
      </c>
      <c r="B132" s="101">
        <v>80028</v>
      </c>
      <c r="C132" s="100"/>
      <c r="D132" s="108">
        <f t="shared" si="15"/>
        <v>1524048</v>
      </c>
      <c r="E132" s="469"/>
      <c r="F132" s="474"/>
      <c r="G132" s="470">
        <f t="shared" si="9"/>
        <v>6872.8600000000015</v>
      </c>
      <c r="H132" s="61" t="s">
        <v>3861</v>
      </c>
      <c r="J132" t="s">
        <v>3796</v>
      </c>
      <c r="K132">
        <f t="shared" si="25"/>
        <v>1600429</v>
      </c>
      <c r="L132">
        <f t="shared" si="26"/>
        <v>9513.84</v>
      </c>
    </row>
    <row r="133" spans="1:12" s="61" customFormat="1">
      <c r="A133" s="105">
        <v>46128</v>
      </c>
      <c r="B133" s="101">
        <v>14750</v>
      </c>
      <c r="C133" s="100"/>
      <c r="D133" s="108">
        <f t="shared" si="15"/>
        <v>1509298</v>
      </c>
      <c r="E133" s="469"/>
      <c r="F133" s="474"/>
      <c r="G133" s="470">
        <f t="shared" si="9"/>
        <v>6872.8600000000015</v>
      </c>
      <c r="H133" s="61" t="s">
        <v>3865</v>
      </c>
      <c r="J133" t="s">
        <v>3796</v>
      </c>
      <c r="K133">
        <f t="shared" si="25"/>
        <v>1600429</v>
      </c>
      <c r="L133">
        <f t="shared" si="26"/>
        <v>9513.84</v>
      </c>
    </row>
    <row r="134" spans="1:12" s="61" customFormat="1">
      <c r="A134" s="105">
        <v>46128</v>
      </c>
      <c r="B134" s="101">
        <v>14740</v>
      </c>
      <c r="C134" s="100"/>
      <c r="D134" s="108">
        <f t="shared" si="15"/>
        <v>1494558</v>
      </c>
      <c r="E134" s="469"/>
      <c r="F134" s="474"/>
      <c r="G134" s="470">
        <f t="shared" si="9"/>
        <v>6872.8600000000015</v>
      </c>
      <c r="H134" s="61" t="s">
        <v>3865</v>
      </c>
      <c r="J134" t="s">
        <v>3796</v>
      </c>
      <c r="K134">
        <f t="shared" si="25"/>
        <v>1600429</v>
      </c>
      <c r="L134">
        <f t="shared" si="26"/>
        <v>9513.84</v>
      </c>
    </row>
    <row r="135" spans="1:12" s="61" customFormat="1">
      <c r="A135" s="105">
        <v>46128</v>
      </c>
      <c r="B135" s="101">
        <v>22380</v>
      </c>
      <c r="C135" s="100"/>
      <c r="D135" s="108">
        <f t="shared" si="15"/>
        <v>1472178</v>
      </c>
      <c r="E135" s="469"/>
      <c r="F135" s="474"/>
      <c r="G135" s="470">
        <f t="shared" si="9"/>
        <v>6872.8600000000015</v>
      </c>
      <c r="H135" s="61" t="s">
        <v>3866</v>
      </c>
      <c r="J135" t="s">
        <v>3796</v>
      </c>
      <c r="K135">
        <f t="shared" si="25"/>
        <v>1600429</v>
      </c>
      <c r="L135">
        <f t="shared" si="26"/>
        <v>9513.84</v>
      </c>
    </row>
    <row r="136" spans="1:12" s="61" customFormat="1">
      <c r="A136" s="105">
        <v>46128</v>
      </c>
      <c r="B136" s="101">
        <v>18060</v>
      </c>
      <c r="C136" s="100"/>
      <c r="D136" s="108">
        <f t="shared" si="15"/>
        <v>1454118</v>
      </c>
      <c r="E136" s="469"/>
      <c r="F136" s="474"/>
      <c r="G136" s="470">
        <f t="shared" si="9"/>
        <v>6872.8600000000015</v>
      </c>
      <c r="H136" s="61" t="s">
        <v>3867</v>
      </c>
      <c r="J136" t="s">
        <v>3796</v>
      </c>
      <c r="K136">
        <f t="shared" si="25"/>
        <v>1600429</v>
      </c>
      <c r="L136">
        <f t="shared" si="26"/>
        <v>9513.84</v>
      </c>
    </row>
    <row r="137" spans="1:12" s="61" customFormat="1">
      <c r="A137" s="105">
        <v>46128</v>
      </c>
      <c r="B137" s="101">
        <v>16420</v>
      </c>
      <c r="C137" s="100"/>
      <c r="D137" s="108">
        <f t="shared" si="15"/>
        <v>1437698</v>
      </c>
      <c r="E137" s="469"/>
      <c r="F137" s="474"/>
      <c r="G137" s="470">
        <f t="shared" si="9"/>
        <v>6872.8600000000015</v>
      </c>
      <c r="H137" s="61" t="s">
        <v>3868</v>
      </c>
      <c r="J137" t="s">
        <v>3796</v>
      </c>
      <c r="K137">
        <f t="shared" si="25"/>
        <v>1600429</v>
      </c>
      <c r="L137">
        <f t="shared" si="26"/>
        <v>9513.84</v>
      </c>
    </row>
    <row r="138" spans="1:12" s="61" customFormat="1">
      <c r="A138" s="105">
        <v>46132</v>
      </c>
      <c r="B138" s="101"/>
      <c r="C138" s="100">
        <v>18332</v>
      </c>
      <c r="D138" s="108">
        <f t="shared" si="15"/>
        <v>1456030</v>
      </c>
      <c r="E138" s="469"/>
      <c r="F138" s="474"/>
      <c r="G138" s="470">
        <f t="shared" si="9"/>
        <v>6872.8600000000015</v>
      </c>
      <c r="H138" s="61" t="s">
        <v>3867</v>
      </c>
      <c r="J138" t="s">
        <v>3796</v>
      </c>
      <c r="K138">
        <f t="shared" si="25"/>
        <v>1600429</v>
      </c>
      <c r="L138">
        <f t="shared" si="26"/>
        <v>9513.84</v>
      </c>
    </row>
    <row r="139" spans="1:12" s="61" customFormat="1">
      <c r="A139" s="105">
        <v>46133</v>
      </c>
      <c r="B139" s="101"/>
      <c r="C139" s="100">
        <v>30045</v>
      </c>
      <c r="D139" s="108">
        <f t="shared" si="15"/>
        <v>1486075</v>
      </c>
      <c r="E139" s="469"/>
      <c r="F139" s="474"/>
      <c r="G139" s="470">
        <f t="shared" si="9"/>
        <v>6872.8600000000015</v>
      </c>
      <c r="H139" s="61" t="s">
        <v>3865</v>
      </c>
      <c r="J139" t="s">
        <v>3796</v>
      </c>
      <c r="K139">
        <f t="shared" si="25"/>
        <v>1600429</v>
      </c>
      <c r="L139">
        <f t="shared" si="26"/>
        <v>9513.84</v>
      </c>
    </row>
    <row r="140" spans="1:12" s="61" customFormat="1">
      <c r="A140" s="105">
        <v>46133</v>
      </c>
      <c r="B140" s="101"/>
      <c r="C140" s="100">
        <v>22878</v>
      </c>
      <c r="D140" s="108">
        <f t="shared" si="15"/>
        <v>1508953</v>
      </c>
      <c r="E140" s="469"/>
      <c r="F140" s="474"/>
      <c r="G140" s="470">
        <f t="shared" si="9"/>
        <v>6872.8600000000015</v>
      </c>
      <c r="H140" s="61" t="s">
        <v>3866</v>
      </c>
      <c r="J140" t="s">
        <v>3796</v>
      </c>
      <c r="K140">
        <f t="shared" si="25"/>
        <v>1600429</v>
      </c>
      <c r="L140">
        <f t="shared" si="26"/>
        <v>9513.84</v>
      </c>
    </row>
    <row r="141" spans="1:12" s="61" customFormat="1">
      <c r="A141" s="105">
        <v>46133</v>
      </c>
      <c r="B141" s="101"/>
      <c r="C141" s="100">
        <v>16944</v>
      </c>
      <c r="D141" s="108">
        <f t="shared" si="15"/>
        <v>1525897</v>
      </c>
      <c r="E141" s="469"/>
      <c r="F141" s="474"/>
      <c r="G141" s="470">
        <f t="shared" si="9"/>
        <v>6872.8600000000015</v>
      </c>
      <c r="H141" s="61" t="s">
        <v>3868</v>
      </c>
      <c r="J141" t="s">
        <v>3796</v>
      </c>
      <c r="K141">
        <f t="shared" si="25"/>
        <v>1600429</v>
      </c>
      <c r="L141">
        <f t="shared" si="26"/>
        <v>9513.84</v>
      </c>
    </row>
    <row r="142" spans="1:12" s="61" customFormat="1">
      <c r="A142" s="105">
        <v>46134</v>
      </c>
      <c r="B142" s="101">
        <v>205175</v>
      </c>
      <c r="C142" s="100"/>
      <c r="D142" s="108">
        <f t="shared" ref="D142:D205" si="27">D141+C142-B142</f>
        <v>1320722</v>
      </c>
      <c r="E142" s="469"/>
      <c r="F142" s="474"/>
      <c r="G142" s="470">
        <f t="shared" si="9"/>
        <v>6872.8600000000015</v>
      </c>
      <c r="H142" s="61" t="s">
        <v>1360</v>
      </c>
      <c r="J142" t="s">
        <v>3796</v>
      </c>
      <c r="K142">
        <f t="shared" si="25"/>
        <v>1600429</v>
      </c>
      <c r="L142">
        <f t="shared" si="26"/>
        <v>9513.84</v>
      </c>
    </row>
    <row r="143" spans="1:12" s="61" customFormat="1">
      <c r="A143" s="105">
        <v>46136</v>
      </c>
      <c r="B143" s="101"/>
      <c r="C143" s="100">
        <v>84444</v>
      </c>
      <c r="D143" s="108">
        <f t="shared" si="27"/>
        <v>1405166</v>
      </c>
      <c r="E143" s="469"/>
      <c r="F143" s="474"/>
      <c r="G143" s="470">
        <f t="shared" si="9"/>
        <v>6872.8600000000015</v>
      </c>
      <c r="H143" s="61" t="s">
        <v>3861</v>
      </c>
      <c r="J143" t="s">
        <v>3796</v>
      </c>
      <c r="K143">
        <f t="shared" si="25"/>
        <v>1600429</v>
      </c>
      <c r="L143">
        <f t="shared" si="26"/>
        <v>9513.84</v>
      </c>
    </row>
    <row r="144" spans="1:12" s="61" customFormat="1">
      <c r="A144" s="105">
        <v>46148</v>
      </c>
      <c r="B144" s="101">
        <v>58850</v>
      </c>
      <c r="C144" s="100"/>
      <c r="D144" s="108">
        <f t="shared" si="27"/>
        <v>1346316</v>
      </c>
      <c r="E144" s="469"/>
      <c r="F144" s="474"/>
      <c r="G144" s="470">
        <f t="shared" si="9"/>
        <v>6872.8600000000015</v>
      </c>
      <c r="H144" s="61" t="s">
        <v>3869</v>
      </c>
      <c r="J144" t="s">
        <v>3796</v>
      </c>
      <c r="K144">
        <f t="shared" si="25"/>
        <v>1600429</v>
      </c>
      <c r="L144">
        <f t="shared" si="26"/>
        <v>9513.84</v>
      </c>
    </row>
    <row r="145" spans="1:12" s="61" customFormat="1">
      <c r="A145" s="105">
        <v>46150</v>
      </c>
      <c r="B145" s="101">
        <v>103588</v>
      </c>
      <c r="C145" s="100"/>
      <c r="D145" s="108">
        <f t="shared" si="27"/>
        <v>1242728</v>
      </c>
      <c r="E145" s="469"/>
      <c r="F145" s="474"/>
      <c r="G145" s="470">
        <f t="shared" si="9"/>
        <v>6872.8600000000015</v>
      </c>
      <c r="H145" s="61" t="s">
        <v>1296</v>
      </c>
      <c r="J145" t="s">
        <v>3796</v>
      </c>
      <c r="K145">
        <f t="shared" si="25"/>
        <v>1600429</v>
      </c>
      <c r="L145">
        <f t="shared" si="26"/>
        <v>9513.84</v>
      </c>
    </row>
    <row r="146" spans="1:12" s="61" customFormat="1">
      <c r="A146" s="105">
        <v>46150</v>
      </c>
      <c r="B146" s="101">
        <v>10001</v>
      </c>
      <c r="C146" s="100">
        <v>142</v>
      </c>
      <c r="D146" s="108">
        <f t="shared" si="27"/>
        <v>1232869</v>
      </c>
      <c r="E146" s="469"/>
      <c r="F146" s="474"/>
      <c r="G146" s="470">
        <f t="shared" si="9"/>
        <v>6872.8600000000015</v>
      </c>
      <c r="H146" s="61" t="s">
        <v>3858</v>
      </c>
      <c r="J146" t="s">
        <v>3796</v>
      </c>
      <c r="K146">
        <f t="shared" si="25"/>
        <v>1600429</v>
      </c>
      <c r="L146">
        <f t="shared" si="26"/>
        <v>9513.84</v>
      </c>
    </row>
    <row r="147" spans="1:12" s="61" customFormat="1">
      <c r="A147" s="105">
        <v>46153</v>
      </c>
      <c r="B147" s="101">
        <v>70070</v>
      </c>
      <c r="C147" s="100"/>
      <c r="D147" s="108">
        <f t="shared" si="27"/>
        <v>1162799</v>
      </c>
      <c r="E147" s="469"/>
      <c r="F147" s="474"/>
      <c r="G147" s="470">
        <f t="shared" si="9"/>
        <v>6872.8600000000015</v>
      </c>
      <c r="H147" s="61" t="s">
        <v>3870</v>
      </c>
      <c r="J147" t="s">
        <v>3796</v>
      </c>
      <c r="K147">
        <f t="shared" si="25"/>
        <v>1600429</v>
      </c>
      <c r="L147">
        <f t="shared" si="26"/>
        <v>9513.84</v>
      </c>
    </row>
    <row r="148" spans="1:12" s="61" customFormat="1">
      <c r="A148" s="105">
        <v>46153</v>
      </c>
      <c r="B148" s="101">
        <v>83971</v>
      </c>
      <c r="C148" s="100"/>
      <c r="D148" s="108">
        <f t="shared" si="27"/>
        <v>1078828</v>
      </c>
      <c r="E148" s="469"/>
      <c r="F148" s="474"/>
      <c r="G148" s="470">
        <f t="shared" si="9"/>
        <v>6872.8600000000015</v>
      </c>
      <c r="H148" s="61" t="s">
        <v>1380</v>
      </c>
      <c r="J148" t="s">
        <v>3796</v>
      </c>
      <c r="K148">
        <f t="shared" si="25"/>
        <v>1600429</v>
      </c>
      <c r="L148">
        <f t="shared" si="26"/>
        <v>9513.84</v>
      </c>
    </row>
    <row r="149" spans="1:12" s="61" customFormat="1">
      <c r="A149" s="105">
        <v>46154</v>
      </c>
      <c r="B149" s="101">
        <v>148126</v>
      </c>
      <c r="C149" s="100"/>
      <c r="D149" s="108">
        <f t="shared" si="27"/>
        <v>930702</v>
      </c>
      <c r="E149" s="469"/>
      <c r="F149" s="474"/>
      <c r="G149" s="470">
        <f t="shared" si="9"/>
        <v>6872.8600000000015</v>
      </c>
      <c r="H149" s="61" t="s">
        <v>1459</v>
      </c>
      <c r="J149" t="s">
        <v>3796</v>
      </c>
      <c r="K149">
        <f t="shared" si="25"/>
        <v>1600429</v>
      </c>
      <c r="L149">
        <f t="shared" si="26"/>
        <v>9513.84</v>
      </c>
    </row>
    <row r="150" spans="1:12" s="61" customFormat="1">
      <c r="A150" s="105">
        <v>46154</v>
      </c>
      <c r="B150" s="101">
        <v>89976</v>
      </c>
      <c r="C150" s="100"/>
      <c r="D150" s="108">
        <f t="shared" si="27"/>
        <v>840726</v>
      </c>
      <c r="E150" s="469"/>
      <c r="F150" s="474"/>
      <c r="G150" s="470">
        <f t="shared" ref="G150:G213" si="28">G149+F150-E150</f>
        <v>6872.8600000000015</v>
      </c>
      <c r="H150" s="61" t="s">
        <v>1861</v>
      </c>
      <c r="J150" t="s">
        <v>3796</v>
      </c>
      <c r="K150">
        <f t="shared" si="25"/>
        <v>1600429</v>
      </c>
      <c r="L150">
        <f t="shared" si="26"/>
        <v>9513.84</v>
      </c>
    </row>
    <row r="151" spans="1:12" s="61" customFormat="1">
      <c r="A151" s="105">
        <v>46155</v>
      </c>
      <c r="B151" s="101"/>
      <c r="C151" s="100">
        <v>50107</v>
      </c>
      <c r="D151" s="108">
        <f t="shared" si="27"/>
        <v>890833</v>
      </c>
      <c r="E151" s="469"/>
      <c r="F151" s="474"/>
      <c r="G151" s="470">
        <f t="shared" si="28"/>
        <v>6872.8600000000015</v>
      </c>
      <c r="H151" s="61" t="s">
        <v>632</v>
      </c>
      <c r="J151" t="s">
        <v>3796</v>
      </c>
      <c r="K151">
        <f t="shared" si="25"/>
        <v>1600429</v>
      </c>
      <c r="L151">
        <f t="shared" si="26"/>
        <v>9513.84</v>
      </c>
    </row>
    <row r="152" spans="1:12" s="61" customFormat="1">
      <c r="A152" s="105">
        <v>46155</v>
      </c>
      <c r="B152" s="101">
        <v>22669</v>
      </c>
      <c r="C152" s="100"/>
      <c r="D152" s="108">
        <f t="shared" si="27"/>
        <v>868164</v>
      </c>
      <c r="E152" s="469"/>
      <c r="F152" s="474"/>
      <c r="G152" s="470">
        <f t="shared" si="28"/>
        <v>6872.8600000000015</v>
      </c>
      <c r="H152" s="61" t="s">
        <v>1360</v>
      </c>
      <c r="J152" t="s">
        <v>3796</v>
      </c>
      <c r="K152">
        <f t="shared" si="25"/>
        <v>1600429</v>
      </c>
      <c r="L152">
        <f t="shared" si="26"/>
        <v>9513.84</v>
      </c>
    </row>
    <row r="153" spans="1:12" s="61" customFormat="1">
      <c r="A153" s="105">
        <v>46155</v>
      </c>
      <c r="B153" s="101">
        <v>164140</v>
      </c>
      <c r="C153" s="100"/>
      <c r="D153" s="108">
        <f t="shared" si="27"/>
        <v>704024</v>
      </c>
      <c r="E153" s="469"/>
      <c r="F153" s="474"/>
      <c r="G153" s="470">
        <f t="shared" si="28"/>
        <v>6872.8600000000015</v>
      </c>
      <c r="H153" s="61" t="s">
        <v>1459</v>
      </c>
      <c r="J153" t="s">
        <v>3796</v>
      </c>
      <c r="K153">
        <f t="shared" si="25"/>
        <v>1600429</v>
      </c>
      <c r="L153">
        <f t="shared" si="26"/>
        <v>9513.84</v>
      </c>
    </row>
    <row r="154" spans="1:12" s="61" customFormat="1">
      <c r="A154" s="105">
        <v>46157</v>
      </c>
      <c r="B154" s="101">
        <v>63814</v>
      </c>
      <c r="C154" s="100"/>
      <c r="D154" s="108">
        <f t="shared" si="27"/>
        <v>640210</v>
      </c>
      <c r="E154" s="469"/>
      <c r="F154" s="474"/>
      <c r="G154" s="470">
        <f t="shared" si="28"/>
        <v>6872.8600000000015</v>
      </c>
      <c r="H154" s="61" t="s">
        <v>3860</v>
      </c>
      <c r="J154" t="s">
        <v>3796</v>
      </c>
      <c r="K154">
        <f t="shared" si="25"/>
        <v>1600429</v>
      </c>
      <c r="L154">
        <f t="shared" si="26"/>
        <v>9513.84</v>
      </c>
    </row>
    <row r="155" spans="1:12" s="61" customFormat="1">
      <c r="A155" s="105">
        <v>46160</v>
      </c>
      <c r="B155" s="101"/>
      <c r="C155" s="100">
        <v>76405</v>
      </c>
      <c r="D155" s="108">
        <f t="shared" si="27"/>
        <v>716615</v>
      </c>
      <c r="E155" s="469"/>
      <c r="F155" s="474"/>
      <c r="G155" s="470">
        <f t="shared" si="28"/>
        <v>6872.8600000000015</v>
      </c>
      <c r="H155" s="61" t="s">
        <v>1380</v>
      </c>
      <c r="J155" t="s">
        <v>3796</v>
      </c>
      <c r="K155">
        <f t="shared" si="25"/>
        <v>1600429</v>
      </c>
      <c r="L155">
        <f t="shared" si="26"/>
        <v>9513.84</v>
      </c>
    </row>
    <row r="156" spans="1:12" s="61" customFormat="1">
      <c r="A156" s="105">
        <v>46161</v>
      </c>
      <c r="B156" s="101">
        <v>28224</v>
      </c>
      <c r="C156" s="100"/>
      <c r="D156" s="108">
        <f t="shared" si="27"/>
        <v>688391</v>
      </c>
      <c r="E156" s="469"/>
      <c r="F156" s="474"/>
      <c r="G156" s="470">
        <f t="shared" si="28"/>
        <v>6872.8600000000015</v>
      </c>
      <c r="H156" s="61" t="s">
        <v>3871</v>
      </c>
      <c r="J156" t="s">
        <v>3796</v>
      </c>
      <c r="K156">
        <f t="shared" si="25"/>
        <v>1600429</v>
      </c>
      <c r="L156">
        <f t="shared" si="26"/>
        <v>9513.84</v>
      </c>
    </row>
    <row r="157" spans="1:12" s="61" customFormat="1">
      <c r="A157" s="105">
        <v>46161</v>
      </c>
      <c r="B157" s="101">
        <v>25411</v>
      </c>
      <c r="C157" s="100"/>
      <c r="D157" s="108">
        <f t="shared" si="27"/>
        <v>662980</v>
      </c>
      <c r="E157" s="469"/>
      <c r="F157" s="474"/>
      <c r="G157" s="470">
        <f t="shared" si="28"/>
        <v>6872.8600000000015</v>
      </c>
      <c r="H157" s="61" t="s">
        <v>3866</v>
      </c>
      <c r="J157" t="s">
        <v>3796</v>
      </c>
      <c r="K157">
        <f t="shared" si="25"/>
        <v>1600429</v>
      </c>
      <c r="L157">
        <f t="shared" si="26"/>
        <v>9513.84</v>
      </c>
    </row>
    <row r="158" spans="1:12" s="61" customFormat="1">
      <c r="A158" s="105">
        <v>46161</v>
      </c>
      <c r="B158" s="101">
        <v>18850</v>
      </c>
      <c r="C158" s="100"/>
      <c r="D158" s="108">
        <f t="shared" si="27"/>
        <v>644130</v>
      </c>
      <c r="E158" s="469"/>
      <c r="F158" s="474"/>
      <c r="G158" s="470">
        <f t="shared" si="28"/>
        <v>6872.8600000000015</v>
      </c>
      <c r="H158" s="61" t="s">
        <v>3868</v>
      </c>
      <c r="J158" t="s">
        <v>3796</v>
      </c>
      <c r="K158">
        <f t="shared" si="25"/>
        <v>1600429</v>
      </c>
      <c r="L158">
        <f t="shared" si="26"/>
        <v>9513.84</v>
      </c>
    </row>
    <row r="159" spans="1:12" s="61" customFormat="1">
      <c r="A159" s="105">
        <v>46161</v>
      </c>
      <c r="B159" s="101">
        <v>41135</v>
      </c>
      <c r="C159" s="100"/>
      <c r="D159" s="108">
        <f t="shared" si="27"/>
        <v>602995</v>
      </c>
      <c r="E159" s="469"/>
      <c r="F159" s="474"/>
      <c r="G159" s="470">
        <f t="shared" si="28"/>
        <v>6872.8600000000015</v>
      </c>
      <c r="H159" s="61" t="s">
        <v>1861</v>
      </c>
      <c r="J159" t="s">
        <v>3796</v>
      </c>
      <c r="K159">
        <f t="shared" si="25"/>
        <v>1600429</v>
      </c>
      <c r="L159">
        <f t="shared" si="26"/>
        <v>9513.84</v>
      </c>
    </row>
    <row r="160" spans="1:12" s="61" customFormat="1">
      <c r="A160" s="105">
        <v>46170</v>
      </c>
      <c r="B160" s="101"/>
      <c r="C160" s="100">
        <v>29646</v>
      </c>
      <c r="D160" s="108">
        <f t="shared" si="27"/>
        <v>632641</v>
      </c>
      <c r="E160" s="469"/>
      <c r="F160" s="474"/>
      <c r="G160" s="470">
        <f t="shared" si="28"/>
        <v>6872.8600000000015</v>
      </c>
      <c r="H160" s="61" t="s">
        <v>3871</v>
      </c>
      <c r="J160" t="s">
        <v>3796</v>
      </c>
      <c r="K160">
        <f t="shared" si="25"/>
        <v>1600429</v>
      </c>
      <c r="L160">
        <f t="shared" si="26"/>
        <v>9513.84</v>
      </c>
    </row>
    <row r="161" spans="1:12" s="61" customFormat="1">
      <c r="A161" s="105">
        <v>46170</v>
      </c>
      <c r="B161" s="101"/>
      <c r="C161" s="100">
        <v>26871</v>
      </c>
      <c r="D161" s="108">
        <f t="shared" si="27"/>
        <v>659512</v>
      </c>
      <c r="E161" s="469"/>
      <c r="F161" s="474"/>
      <c r="G161" s="470">
        <f t="shared" si="28"/>
        <v>6872.8600000000015</v>
      </c>
      <c r="H161" s="61" t="s">
        <v>3866</v>
      </c>
      <c r="J161" t="s">
        <v>3796</v>
      </c>
      <c r="K161">
        <f t="shared" si="25"/>
        <v>1600429</v>
      </c>
      <c r="L161">
        <f t="shared" si="26"/>
        <v>9513.84</v>
      </c>
    </row>
    <row r="162" spans="1:12" s="61" customFormat="1">
      <c r="A162" s="105">
        <v>46170</v>
      </c>
      <c r="B162" s="101"/>
      <c r="C162" s="100">
        <v>19531</v>
      </c>
      <c r="D162" s="108">
        <f t="shared" si="27"/>
        <v>679043</v>
      </c>
      <c r="E162" s="469"/>
      <c r="F162" s="474"/>
      <c r="G162" s="470">
        <f t="shared" si="28"/>
        <v>6872.8600000000015</v>
      </c>
      <c r="H162" s="61" t="s">
        <v>3868</v>
      </c>
      <c r="J162" t="s">
        <v>3796</v>
      </c>
      <c r="K162">
        <f t="shared" si="25"/>
        <v>1600429</v>
      </c>
      <c r="L162">
        <f t="shared" si="26"/>
        <v>9513.84</v>
      </c>
    </row>
    <row r="163" spans="1:12" s="61" customFormat="1">
      <c r="A163" s="105">
        <v>46174</v>
      </c>
      <c r="B163" s="101">
        <v>34389</v>
      </c>
      <c r="C163" s="100"/>
      <c r="D163" s="108">
        <f t="shared" si="27"/>
        <v>644654</v>
      </c>
      <c r="E163" s="469"/>
      <c r="F163" s="474"/>
      <c r="G163" s="470">
        <f t="shared" si="28"/>
        <v>6872.8600000000015</v>
      </c>
      <c r="H163" s="61" t="s">
        <v>3860</v>
      </c>
      <c r="J163" t="s">
        <v>3796</v>
      </c>
      <c r="K163">
        <f t="shared" si="25"/>
        <v>1600429</v>
      </c>
      <c r="L163">
        <f t="shared" si="26"/>
        <v>9513.84</v>
      </c>
    </row>
    <row r="164" spans="1:12" s="61" customFormat="1">
      <c r="A164" s="105">
        <v>46174</v>
      </c>
      <c r="B164" s="101">
        <v>70660</v>
      </c>
      <c r="C164" s="100"/>
      <c r="D164" s="108">
        <f t="shared" si="27"/>
        <v>573994</v>
      </c>
      <c r="E164" s="469"/>
      <c r="F164" s="474"/>
      <c r="G164" s="470">
        <f t="shared" si="28"/>
        <v>6872.8600000000015</v>
      </c>
      <c r="H164" s="61" t="s">
        <v>436</v>
      </c>
      <c r="J164" t="s">
        <v>3796</v>
      </c>
      <c r="K164">
        <f t="shared" si="25"/>
        <v>1600429</v>
      </c>
      <c r="L164">
        <f t="shared" si="26"/>
        <v>9513.84</v>
      </c>
    </row>
    <row r="165" spans="1:12" s="61" customFormat="1">
      <c r="A165" s="105">
        <v>46176</v>
      </c>
      <c r="B165" s="101">
        <v>53345</v>
      </c>
      <c r="C165" s="100"/>
      <c r="D165" s="108">
        <f t="shared" si="27"/>
        <v>520649</v>
      </c>
      <c r="E165" s="469"/>
      <c r="F165" s="474"/>
      <c r="G165" s="470">
        <f t="shared" si="28"/>
        <v>6872.8600000000015</v>
      </c>
      <c r="H165" s="61" t="s">
        <v>1021</v>
      </c>
      <c r="J165" t="s">
        <v>3796</v>
      </c>
      <c r="K165">
        <f t="shared" si="25"/>
        <v>1600429</v>
      </c>
      <c r="L165">
        <f t="shared" si="26"/>
        <v>9513.84</v>
      </c>
    </row>
    <row r="166" spans="1:12" s="61" customFormat="1">
      <c r="A166" s="105">
        <v>46181</v>
      </c>
      <c r="B166" s="101">
        <v>10001</v>
      </c>
      <c r="C166" s="100">
        <v>156</v>
      </c>
      <c r="D166" s="108">
        <f t="shared" si="27"/>
        <v>510804</v>
      </c>
      <c r="E166" s="469"/>
      <c r="F166" s="474"/>
      <c r="G166" s="470">
        <f t="shared" si="28"/>
        <v>6872.8600000000015</v>
      </c>
      <c r="H166" s="61" t="s">
        <v>3858</v>
      </c>
      <c r="J166" t="s">
        <v>3796</v>
      </c>
      <c r="K166">
        <f t="shared" si="25"/>
        <v>1600429</v>
      </c>
      <c r="L166">
        <f t="shared" si="26"/>
        <v>9513.84</v>
      </c>
    </row>
    <row r="167" spans="1:12" s="61" customFormat="1">
      <c r="A167" s="105">
        <v>46182</v>
      </c>
      <c r="B167" s="101">
        <v>37401</v>
      </c>
      <c r="C167" s="100"/>
      <c r="D167" s="108">
        <f t="shared" si="27"/>
        <v>473403</v>
      </c>
      <c r="E167" s="469"/>
      <c r="F167" s="474"/>
      <c r="G167" s="470">
        <f t="shared" si="28"/>
        <v>6872.8600000000015</v>
      </c>
      <c r="H167" s="61" t="s">
        <v>3860</v>
      </c>
      <c r="J167" t="s">
        <v>3796</v>
      </c>
      <c r="K167">
        <f t="shared" si="25"/>
        <v>1600429</v>
      </c>
      <c r="L167">
        <f t="shared" si="26"/>
        <v>9513.84</v>
      </c>
    </row>
    <row r="168" spans="1:12" s="61" customFormat="1">
      <c r="A168" s="105">
        <v>46183</v>
      </c>
      <c r="B168" s="101">
        <v>34019</v>
      </c>
      <c r="C168" s="100"/>
      <c r="D168" s="108">
        <f t="shared" si="27"/>
        <v>439384</v>
      </c>
      <c r="E168" s="469"/>
      <c r="F168" s="474"/>
      <c r="G168" s="470">
        <f t="shared" si="28"/>
        <v>6872.8600000000015</v>
      </c>
      <c r="H168" s="61" t="s">
        <v>3860</v>
      </c>
      <c r="J168" t="s">
        <v>3796</v>
      </c>
      <c r="K168">
        <f t="shared" si="25"/>
        <v>1600429</v>
      </c>
      <c r="L168">
        <f t="shared" si="26"/>
        <v>9513.84</v>
      </c>
    </row>
    <row r="169" spans="1:12" s="61" customFormat="1">
      <c r="A169" s="105">
        <v>46184</v>
      </c>
      <c r="B169" s="101">
        <v>1020</v>
      </c>
      <c r="C169" s="100"/>
      <c r="D169" s="108">
        <f t="shared" si="27"/>
        <v>438364</v>
      </c>
      <c r="E169" s="469"/>
      <c r="F169" s="474"/>
      <c r="G169" s="470">
        <f t="shared" si="28"/>
        <v>6872.8600000000015</v>
      </c>
      <c r="H169" s="61" t="s">
        <v>37</v>
      </c>
      <c r="J169" t="s">
        <v>3796</v>
      </c>
      <c r="K169">
        <f t="shared" si="25"/>
        <v>1600429</v>
      </c>
      <c r="L169">
        <f t="shared" si="26"/>
        <v>9513.84</v>
      </c>
    </row>
    <row r="170" spans="1:12" s="61" customFormat="1">
      <c r="A170" s="105">
        <v>46185</v>
      </c>
      <c r="B170" s="101">
        <v>33798</v>
      </c>
      <c r="C170" s="100"/>
      <c r="D170" s="108">
        <f t="shared" si="27"/>
        <v>404566</v>
      </c>
      <c r="E170" s="469"/>
      <c r="F170" s="474"/>
      <c r="G170" s="470">
        <f t="shared" si="28"/>
        <v>6872.8600000000015</v>
      </c>
      <c r="H170" s="61" t="s">
        <v>3860</v>
      </c>
      <c r="J170" t="s">
        <v>3796</v>
      </c>
      <c r="K170">
        <f t="shared" si="25"/>
        <v>1600429</v>
      </c>
      <c r="L170">
        <f t="shared" si="26"/>
        <v>9513.84</v>
      </c>
    </row>
    <row r="171" spans="1:12" s="61" customFormat="1">
      <c r="A171" s="105">
        <v>46185</v>
      </c>
      <c r="B171" s="101"/>
      <c r="C171" s="100">
        <v>650</v>
      </c>
      <c r="D171" s="108">
        <f t="shared" si="27"/>
        <v>405216</v>
      </c>
      <c r="E171" s="469"/>
      <c r="F171" s="474"/>
      <c r="G171" s="470">
        <f t="shared" si="28"/>
        <v>6872.8600000000015</v>
      </c>
      <c r="H171" s="61" t="s">
        <v>1748</v>
      </c>
      <c r="J171" t="s">
        <v>3796</v>
      </c>
      <c r="K171">
        <f t="shared" si="25"/>
        <v>1600429</v>
      </c>
      <c r="L171">
        <f t="shared" si="26"/>
        <v>9513.84</v>
      </c>
    </row>
    <row r="172" spans="1:12" s="61" customFormat="1">
      <c r="A172" s="105">
        <v>46185</v>
      </c>
      <c r="B172" s="101"/>
      <c r="C172" s="100">
        <v>240</v>
      </c>
      <c r="D172" s="108">
        <f t="shared" si="27"/>
        <v>405456</v>
      </c>
      <c r="E172" s="469"/>
      <c r="F172" s="474"/>
      <c r="G172" s="470">
        <f t="shared" si="28"/>
        <v>6872.8600000000015</v>
      </c>
      <c r="H172" s="61" t="s">
        <v>2098</v>
      </c>
      <c r="J172" t="s">
        <v>3796</v>
      </c>
      <c r="K172">
        <f t="shared" si="25"/>
        <v>1600429</v>
      </c>
      <c r="L172">
        <f t="shared" si="26"/>
        <v>9513.84</v>
      </c>
    </row>
    <row r="173" spans="1:12" s="61" customFormat="1">
      <c r="A173" s="105">
        <v>46185</v>
      </c>
      <c r="B173" s="101"/>
      <c r="C173" s="100">
        <v>44</v>
      </c>
      <c r="D173" s="108">
        <f t="shared" si="27"/>
        <v>405500</v>
      </c>
      <c r="E173" s="469"/>
      <c r="F173" s="474"/>
      <c r="G173" s="470">
        <f t="shared" si="28"/>
        <v>6872.8600000000015</v>
      </c>
      <c r="H173" s="61" t="s">
        <v>2176</v>
      </c>
      <c r="J173" t="s">
        <v>3796</v>
      </c>
      <c r="K173">
        <f t="shared" si="25"/>
        <v>1600429</v>
      </c>
      <c r="L173">
        <f t="shared" si="26"/>
        <v>9513.84</v>
      </c>
    </row>
    <row r="174" spans="1:12" s="61" customFormat="1">
      <c r="A174" s="105">
        <v>46191</v>
      </c>
      <c r="B174" s="101"/>
      <c r="C174" s="100">
        <v>37531</v>
      </c>
      <c r="D174" s="108">
        <f t="shared" si="27"/>
        <v>443031</v>
      </c>
      <c r="E174" s="469"/>
      <c r="F174" s="474"/>
      <c r="G174" s="470">
        <f t="shared" si="28"/>
        <v>6872.8600000000015</v>
      </c>
      <c r="H174" s="61" t="s">
        <v>3860</v>
      </c>
      <c r="J174" t="s">
        <v>3796</v>
      </c>
      <c r="K174">
        <f t="shared" si="25"/>
        <v>1600429</v>
      </c>
      <c r="L174">
        <f t="shared" si="26"/>
        <v>9513.84</v>
      </c>
    </row>
    <row r="175" spans="1:12">
      <c r="A175" s="109">
        <v>46196</v>
      </c>
      <c r="B175" s="111"/>
      <c r="C175" s="110">
        <v>70</v>
      </c>
      <c r="D175" s="112">
        <f t="shared" si="27"/>
        <v>443101</v>
      </c>
      <c r="E175" s="471"/>
      <c r="F175" s="472"/>
      <c r="G175" s="473">
        <f t="shared" si="28"/>
        <v>6872.8600000000015</v>
      </c>
      <c r="H175" s="113" t="s">
        <v>3859</v>
      </c>
      <c r="I175" s="114"/>
      <c r="J175" t="s">
        <v>3796</v>
      </c>
      <c r="K175">
        <f t="shared" si="25"/>
        <v>1600429</v>
      </c>
      <c r="L175">
        <f t="shared" si="26"/>
        <v>9513.84</v>
      </c>
    </row>
    <row r="176" spans="1:12" s="61" customFormat="1">
      <c r="A176" s="105">
        <v>46199</v>
      </c>
      <c r="B176" s="101">
        <v>38262</v>
      </c>
      <c r="C176" s="100"/>
      <c r="D176" s="108">
        <f t="shared" si="27"/>
        <v>404839</v>
      </c>
      <c r="E176" s="469"/>
      <c r="F176" s="474"/>
      <c r="G176" s="470">
        <f t="shared" si="28"/>
        <v>6872.8600000000015</v>
      </c>
      <c r="H176" s="61" t="s">
        <v>3860</v>
      </c>
      <c r="J176" t="s">
        <v>3796</v>
      </c>
      <c r="K176">
        <f t="shared" si="25"/>
        <v>1600429</v>
      </c>
      <c r="L176">
        <f t="shared" si="26"/>
        <v>9513.84</v>
      </c>
    </row>
    <row r="177" spans="1:12" s="61" customFormat="1">
      <c r="A177" s="105">
        <v>46199</v>
      </c>
      <c r="B177" s="101"/>
      <c r="C177" s="100">
        <v>4490</v>
      </c>
      <c r="D177" s="108">
        <f t="shared" si="27"/>
        <v>409329</v>
      </c>
      <c r="E177" s="469"/>
      <c r="F177" s="474"/>
      <c r="G177" s="470">
        <f t="shared" si="28"/>
        <v>6872.8600000000015</v>
      </c>
      <c r="H177" s="61" t="s">
        <v>1861</v>
      </c>
      <c r="J177" t="s">
        <v>3796</v>
      </c>
      <c r="K177">
        <f t="shared" si="25"/>
        <v>1600429</v>
      </c>
      <c r="L177">
        <f t="shared" si="26"/>
        <v>9513.84</v>
      </c>
    </row>
    <row r="178" spans="1:12" s="61" customFormat="1">
      <c r="A178" s="105"/>
      <c r="B178" s="101"/>
      <c r="C178" s="100"/>
      <c r="D178" s="108">
        <f t="shared" si="27"/>
        <v>409329</v>
      </c>
      <c r="E178" s="469"/>
      <c r="F178" s="474"/>
      <c r="G178" s="470">
        <f t="shared" si="28"/>
        <v>6872.8600000000015</v>
      </c>
      <c r="J178" t="s">
        <v>3796</v>
      </c>
      <c r="K178">
        <f t="shared" si="25"/>
        <v>1600429</v>
      </c>
      <c r="L178">
        <f t="shared" si="26"/>
        <v>9513.84</v>
      </c>
    </row>
    <row r="179" spans="1:12" s="61" customFormat="1">
      <c r="A179" s="105"/>
      <c r="B179" s="101"/>
      <c r="C179" s="100"/>
      <c r="D179" s="108">
        <f t="shared" si="27"/>
        <v>409329</v>
      </c>
      <c r="E179" s="469"/>
      <c r="F179" s="474"/>
      <c r="G179" s="470">
        <f t="shared" si="28"/>
        <v>6872.8600000000015</v>
      </c>
      <c r="J179" t="s">
        <v>3796</v>
      </c>
      <c r="K179">
        <f t="shared" si="25"/>
        <v>1600429</v>
      </c>
      <c r="L179">
        <f t="shared" si="26"/>
        <v>9513.84</v>
      </c>
    </row>
    <row r="180" spans="1:12" s="61" customFormat="1">
      <c r="A180" s="105"/>
      <c r="B180" s="101"/>
      <c r="C180" s="100"/>
      <c r="D180" s="108">
        <f t="shared" si="27"/>
        <v>409329</v>
      </c>
      <c r="E180" s="469"/>
      <c r="F180" s="474"/>
      <c r="G180" s="470">
        <f t="shared" si="28"/>
        <v>6872.8600000000015</v>
      </c>
      <c r="J180" t="s">
        <v>3796</v>
      </c>
      <c r="K180">
        <f t="shared" si="25"/>
        <v>1600429</v>
      </c>
      <c r="L180">
        <f t="shared" si="26"/>
        <v>9513.84</v>
      </c>
    </row>
    <row r="181" spans="1:12" s="61" customFormat="1">
      <c r="A181" s="105"/>
      <c r="B181" s="101"/>
      <c r="C181" s="100"/>
      <c r="D181" s="108">
        <f t="shared" si="27"/>
        <v>409329</v>
      </c>
      <c r="E181" s="469"/>
      <c r="F181" s="474"/>
      <c r="G181" s="470">
        <f t="shared" si="28"/>
        <v>6872.8600000000015</v>
      </c>
      <c r="J181" t="s">
        <v>3796</v>
      </c>
      <c r="K181">
        <f t="shared" si="25"/>
        <v>1600429</v>
      </c>
      <c r="L181">
        <f t="shared" si="26"/>
        <v>9513.84</v>
      </c>
    </row>
    <row r="182" spans="1:12" s="61" customFormat="1">
      <c r="A182" s="105"/>
      <c r="B182" s="101"/>
      <c r="C182" s="100"/>
      <c r="D182" s="108">
        <f t="shared" si="27"/>
        <v>409329</v>
      </c>
      <c r="E182" s="469"/>
      <c r="F182" s="474"/>
      <c r="G182" s="470">
        <f t="shared" si="28"/>
        <v>6872.8600000000015</v>
      </c>
      <c r="J182" t="s">
        <v>3796</v>
      </c>
      <c r="K182">
        <f t="shared" si="25"/>
        <v>1600429</v>
      </c>
      <c r="L182">
        <f t="shared" si="26"/>
        <v>9513.84</v>
      </c>
    </row>
    <row r="183" spans="1:12" s="61" customFormat="1">
      <c r="A183" s="105"/>
      <c r="B183" s="101"/>
      <c r="C183" s="100"/>
      <c r="D183" s="108">
        <f t="shared" si="27"/>
        <v>409329</v>
      </c>
      <c r="E183" s="469"/>
      <c r="F183" s="474"/>
      <c r="G183" s="470">
        <f t="shared" si="28"/>
        <v>6872.8600000000015</v>
      </c>
      <c r="J183" t="s">
        <v>3796</v>
      </c>
      <c r="K183">
        <f t="shared" si="25"/>
        <v>1600429</v>
      </c>
      <c r="L183">
        <f t="shared" si="26"/>
        <v>9513.84</v>
      </c>
    </row>
    <row r="184" spans="1:12" s="61" customFormat="1">
      <c r="A184" s="105"/>
      <c r="B184" s="101"/>
      <c r="C184" s="100"/>
      <c r="D184" s="108">
        <f t="shared" si="27"/>
        <v>409329</v>
      </c>
      <c r="E184" s="469"/>
      <c r="F184" s="474"/>
      <c r="G184" s="470">
        <f t="shared" si="28"/>
        <v>6872.8600000000015</v>
      </c>
      <c r="J184" t="s">
        <v>3796</v>
      </c>
      <c r="K184">
        <f t="shared" si="25"/>
        <v>1600429</v>
      </c>
      <c r="L184">
        <f t="shared" si="26"/>
        <v>9513.84</v>
      </c>
    </row>
    <row r="185" spans="1:12" s="61" customFormat="1">
      <c r="A185" s="105"/>
      <c r="B185" s="101"/>
      <c r="C185" s="100"/>
      <c r="D185" s="108">
        <f t="shared" si="27"/>
        <v>409329</v>
      </c>
      <c r="E185" s="469"/>
      <c r="F185" s="474"/>
      <c r="G185" s="470">
        <f t="shared" si="28"/>
        <v>6872.8600000000015</v>
      </c>
      <c r="J185" t="s">
        <v>3796</v>
      </c>
      <c r="K185">
        <f t="shared" si="25"/>
        <v>1600429</v>
      </c>
      <c r="L185">
        <f t="shared" si="26"/>
        <v>9513.84</v>
      </c>
    </row>
    <row r="186" spans="1:12" s="61" customFormat="1">
      <c r="A186" s="105"/>
      <c r="B186" s="101"/>
      <c r="C186" s="100"/>
      <c r="D186" s="108">
        <f t="shared" si="27"/>
        <v>409329</v>
      </c>
      <c r="E186" s="469"/>
      <c r="F186" s="474"/>
      <c r="G186" s="470">
        <f t="shared" si="28"/>
        <v>6872.8600000000015</v>
      </c>
      <c r="J186" t="s">
        <v>3796</v>
      </c>
      <c r="K186">
        <f t="shared" si="25"/>
        <v>1600429</v>
      </c>
      <c r="L186">
        <f t="shared" si="26"/>
        <v>9513.84</v>
      </c>
    </row>
    <row r="187" spans="1:12" s="61" customFormat="1">
      <c r="A187" s="105"/>
      <c r="B187" s="101"/>
      <c r="C187" s="100"/>
      <c r="D187" s="108">
        <f t="shared" si="27"/>
        <v>409329</v>
      </c>
      <c r="E187" s="469"/>
      <c r="F187" s="474"/>
      <c r="G187" s="470">
        <f t="shared" si="28"/>
        <v>6872.8600000000015</v>
      </c>
      <c r="J187" t="s">
        <v>3796</v>
      </c>
      <c r="K187">
        <f t="shared" si="25"/>
        <v>1600429</v>
      </c>
      <c r="L187">
        <f t="shared" si="26"/>
        <v>9513.84</v>
      </c>
    </row>
    <row r="188" spans="1:12" s="61" customFormat="1">
      <c r="A188" s="105"/>
      <c r="B188" s="101"/>
      <c r="C188" s="100"/>
      <c r="D188" s="108">
        <f t="shared" si="27"/>
        <v>409329</v>
      </c>
      <c r="E188" s="469"/>
      <c r="F188" s="474"/>
      <c r="G188" s="470">
        <f t="shared" si="28"/>
        <v>6872.8600000000015</v>
      </c>
      <c r="J188" t="s">
        <v>3796</v>
      </c>
      <c r="K188">
        <f t="shared" si="25"/>
        <v>1600429</v>
      </c>
      <c r="L188">
        <f t="shared" si="26"/>
        <v>9513.84</v>
      </c>
    </row>
    <row r="189" spans="1:12" s="61" customFormat="1">
      <c r="A189" s="105"/>
      <c r="B189" s="101"/>
      <c r="C189" s="100"/>
      <c r="D189" s="108">
        <f t="shared" si="27"/>
        <v>409329</v>
      </c>
      <c r="E189" s="469"/>
      <c r="F189" s="474"/>
      <c r="G189" s="470">
        <f t="shared" si="28"/>
        <v>6872.8600000000015</v>
      </c>
      <c r="J189" t="s">
        <v>3796</v>
      </c>
      <c r="K189">
        <f t="shared" ref="K189:K252" si="29">IF(J189="本金",C189-B189+K188,K188)</f>
        <v>1600429</v>
      </c>
      <c r="L189">
        <f t="shared" ref="L189:L252" si="30">IF(J189="本金",F189+L188,L188)</f>
        <v>9513.84</v>
      </c>
    </row>
    <row r="190" spans="1:12" s="61" customFormat="1">
      <c r="A190" s="105"/>
      <c r="B190" s="101"/>
      <c r="C190" s="100"/>
      <c r="D190" s="108">
        <f t="shared" si="27"/>
        <v>409329</v>
      </c>
      <c r="E190" s="469"/>
      <c r="F190" s="474"/>
      <c r="G190" s="470">
        <f t="shared" si="28"/>
        <v>6872.8600000000015</v>
      </c>
      <c r="J190" t="s">
        <v>3796</v>
      </c>
      <c r="K190">
        <f t="shared" si="29"/>
        <v>1600429</v>
      </c>
      <c r="L190">
        <f t="shared" si="30"/>
        <v>9513.84</v>
      </c>
    </row>
    <row r="191" spans="1:12" s="61" customFormat="1">
      <c r="A191" s="105"/>
      <c r="B191" s="101"/>
      <c r="C191" s="100"/>
      <c r="D191" s="108">
        <f t="shared" si="27"/>
        <v>409329</v>
      </c>
      <c r="E191" s="469"/>
      <c r="F191" s="474"/>
      <c r="G191" s="470">
        <f t="shared" si="28"/>
        <v>6872.8600000000015</v>
      </c>
      <c r="J191" t="s">
        <v>3796</v>
      </c>
      <c r="K191">
        <f t="shared" si="29"/>
        <v>1600429</v>
      </c>
      <c r="L191">
        <f t="shared" si="30"/>
        <v>9513.84</v>
      </c>
    </row>
    <row r="192" spans="1:12" s="61" customFormat="1">
      <c r="A192" s="105"/>
      <c r="B192" s="101"/>
      <c r="C192" s="100"/>
      <c r="D192" s="108">
        <f t="shared" si="27"/>
        <v>409329</v>
      </c>
      <c r="E192" s="469"/>
      <c r="F192" s="474"/>
      <c r="G192" s="470">
        <f t="shared" si="28"/>
        <v>6872.8600000000015</v>
      </c>
      <c r="J192" t="s">
        <v>3796</v>
      </c>
      <c r="K192">
        <f t="shared" si="29"/>
        <v>1600429</v>
      </c>
      <c r="L192">
        <f t="shared" si="30"/>
        <v>9513.84</v>
      </c>
    </row>
    <row r="193" spans="1:12" s="61" customFormat="1">
      <c r="A193" s="105"/>
      <c r="B193" s="101"/>
      <c r="C193" s="100"/>
      <c r="D193" s="108">
        <f t="shared" si="27"/>
        <v>409329</v>
      </c>
      <c r="E193" s="469"/>
      <c r="F193" s="474"/>
      <c r="G193" s="470">
        <f t="shared" si="28"/>
        <v>6872.8600000000015</v>
      </c>
      <c r="J193" t="s">
        <v>3796</v>
      </c>
      <c r="K193">
        <f t="shared" si="29"/>
        <v>1600429</v>
      </c>
      <c r="L193">
        <f t="shared" si="30"/>
        <v>9513.84</v>
      </c>
    </row>
    <row r="194" spans="1:12" s="61" customFormat="1">
      <c r="A194" s="105"/>
      <c r="B194" s="101"/>
      <c r="C194" s="100"/>
      <c r="D194" s="108">
        <f t="shared" si="27"/>
        <v>409329</v>
      </c>
      <c r="E194" s="469"/>
      <c r="F194" s="474"/>
      <c r="G194" s="470">
        <f t="shared" si="28"/>
        <v>6872.8600000000015</v>
      </c>
      <c r="J194" t="s">
        <v>3796</v>
      </c>
      <c r="K194">
        <f t="shared" si="29"/>
        <v>1600429</v>
      </c>
      <c r="L194">
        <f t="shared" si="30"/>
        <v>9513.84</v>
      </c>
    </row>
    <row r="195" spans="1:12" s="61" customFormat="1">
      <c r="A195" s="105"/>
      <c r="B195" s="101"/>
      <c r="C195" s="100"/>
      <c r="D195" s="108">
        <f t="shared" si="27"/>
        <v>409329</v>
      </c>
      <c r="E195" s="469"/>
      <c r="F195" s="474"/>
      <c r="G195" s="470">
        <f t="shared" si="28"/>
        <v>6872.8600000000015</v>
      </c>
      <c r="J195" t="s">
        <v>3796</v>
      </c>
      <c r="K195">
        <f t="shared" si="29"/>
        <v>1600429</v>
      </c>
      <c r="L195">
        <f t="shared" si="30"/>
        <v>9513.84</v>
      </c>
    </row>
    <row r="196" spans="1:12" s="61" customFormat="1">
      <c r="A196" s="105"/>
      <c r="B196" s="101"/>
      <c r="C196" s="100"/>
      <c r="D196" s="108">
        <f t="shared" si="27"/>
        <v>409329</v>
      </c>
      <c r="E196" s="469"/>
      <c r="F196" s="474"/>
      <c r="G196" s="470">
        <f t="shared" si="28"/>
        <v>6872.8600000000015</v>
      </c>
      <c r="J196" t="s">
        <v>3796</v>
      </c>
      <c r="K196">
        <f t="shared" si="29"/>
        <v>1600429</v>
      </c>
      <c r="L196">
        <f t="shared" si="30"/>
        <v>9513.84</v>
      </c>
    </row>
    <row r="197" spans="1:12" s="61" customFormat="1">
      <c r="A197" s="105"/>
      <c r="B197" s="101"/>
      <c r="C197" s="100"/>
      <c r="D197" s="108">
        <f t="shared" si="27"/>
        <v>409329</v>
      </c>
      <c r="E197" s="469"/>
      <c r="F197" s="474"/>
      <c r="G197" s="470">
        <f t="shared" si="28"/>
        <v>6872.8600000000015</v>
      </c>
      <c r="J197" t="s">
        <v>3796</v>
      </c>
      <c r="K197">
        <f t="shared" si="29"/>
        <v>1600429</v>
      </c>
      <c r="L197">
        <f t="shared" si="30"/>
        <v>9513.84</v>
      </c>
    </row>
    <row r="198" spans="1:12" s="61" customFormat="1">
      <c r="A198" s="105"/>
      <c r="B198" s="101"/>
      <c r="C198" s="100"/>
      <c r="D198" s="108">
        <f t="shared" si="27"/>
        <v>409329</v>
      </c>
      <c r="E198" s="469"/>
      <c r="F198" s="474"/>
      <c r="G198" s="470">
        <f t="shared" si="28"/>
        <v>6872.8600000000015</v>
      </c>
      <c r="J198" t="s">
        <v>3796</v>
      </c>
      <c r="K198">
        <f t="shared" si="29"/>
        <v>1600429</v>
      </c>
      <c r="L198">
        <f t="shared" si="30"/>
        <v>9513.84</v>
      </c>
    </row>
    <row r="199" spans="1:12" s="61" customFormat="1">
      <c r="A199" s="105"/>
      <c r="B199" s="101"/>
      <c r="C199" s="100"/>
      <c r="D199" s="108">
        <f t="shared" si="27"/>
        <v>409329</v>
      </c>
      <c r="E199" s="469"/>
      <c r="F199" s="474"/>
      <c r="G199" s="470">
        <f t="shared" si="28"/>
        <v>6872.8600000000015</v>
      </c>
      <c r="J199" t="s">
        <v>3796</v>
      </c>
      <c r="K199">
        <f t="shared" si="29"/>
        <v>1600429</v>
      </c>
      <c r="L199">
        <f t="shared" si="30"/>
        <v>9513.84</v>
      </c>
    </row>
    <row r="200" spans="1:12" s="61" customFormat="1">
      <c r="A200" s="105"/>
      <c r="B200" s="101"/>
      <c r="C200" s="100"/>
      <c r="D200" s="108">
        <f t="shared" si="27"/>
        <v>409329</v>
      </c>
      <c r="E200" s="469"/>
      <c r="F200" s="474"/>
      <c r="G200" s="470">
        <f t="shared" si="28"/>
        <v>6872.8600000000015</v>
      </c>
      <c r="J200" t="s">
        <v>3796</v>
      </c>
      <c r="K200">
        <f t="shared" si="29"/>
        <v>1600429</v>
      </c>
      <c r="L200">
        <f t="shared" si="30"/>
        <v>9513.84</v>
      </c>
    </row>
    <row r="201" spans="1:12" s="61" customFormat="1">
      <c r="A201" s="105"/>
      <c r="B201" s="101"/>
      <c r="C201" s="100"/>
      <c r="D201" s="108">
        <f t="shared" si="27"/>
        <v>409329</v>
      </c>
      <c r="E201" s="469"/>
      <c r="F201" s="474"/>
      <c r="G201" s="470">
        <f t="shared" si="28"/>
        <v>6872.8600000000015</v>
      </c>
      <c r="J201" t="s">
        <v>3796</v>
      </c>
      <c r="K201">
        <f t="shared" si="29"/>
        <v>1600429</v>
      </c>
      <c r="L201">
        <f t="shared" si="30"/>
        <v>9513.84</v>
      </c>
    </row>
    <row r="202" spans="1:12" s="61" customFormat="1">
      <c r="A202" s="105"/>
      <c r="B202" s="101"/>
      <c r="C202" s="100"/>
      <c r="D202" s="108">
        <f t="shared" si="27"/>
        <v>409329</v>
      </c>
      <c r="E202" s="469"/>
      <c r="F202" s="474"/>
      <c r="G202" s="470">
        <f t="shared" si="28"/>
        <v>6872.8600000000015</v>
      </c>
      <c r="J202" t="s">
        <v>3796</v>
      </c>
      <c r="K202">
        <f t="shared" si="29"/>
        <v>1600429</v>
      </c>
      <c r="L202">
        <f t="shared" si="30"/>
        <v>9513.84</v>
      </c>
    </row>
    <row r="203" spans="1:12" s="61" customFormat="1">
      <c r="A203" s="105"/>
      <c r="B203" s="101"/>
      <c r="C203" s="100"/>
      <c r="D203" s="108">
        <f t="shared" si="27"/>
        <v>409329</v>
      </c>
      <c r="E203" s="469"/>
      <c r="F203" s="474"/>
      <c r="G203" s="470">
        <f t="shared" si="28"/>
        <v>6872.8600000000015</v>
      </c>
      <c r="J203" t="s">
        <v>3796</v>
      </c>
      <c r="K203">
        <f t="shared" si="29"/>
        <v>1600429</v>
      </c>
      <c r="L203">
        <f t="shared" si="30"/>
        <v>9513.84</v>
      </c>
    </row>
    <row r="204" spans="1:12" s="61" customFormat="1">
      <c r="A204" s="105"/>
      <c r="B204" s="101"/>
      <c r="C204" s="100"/>
      <c r="D204" s="108">
        <f t="shared" si="27"/>
        <v>409329</v>
      </c>
      <c r="E204" s="469"/>
      <c r="F204" s="474"/>
      <c r="G204" s="470">
        <f t="shared" si="28"/>
        <v>6872.8600000000015</v>
      </c>
      <c r="J204" t="s">
        <v>3796</v>
      </c>
      <c r="K204">
        <f t="shared" si="29"/>
        <v>1600429</v>
      </c>
      <c r="L204">
        <f t="shared" si="30"/>
        <v>9513.84</v>
      </c>
    </row>
    <row r="205" spans="1:12" s="61" customFormat="1">
      <c r="A205" s="105"/>
      <c r="B205" s="101"/>
      <c r="C205" s="100"/>
      <c r="D205" s="108">
        <f t="shared" si="27"/>
        <v>409329</v>
      </c>
      <c r="E205" s="469"/>
      <c r="F205" s="474"/>
      <c r="G205" s="470">
        <f t="shared" si="28"/>
        <v>6872.8600000000015</v>
      </c>
      <c r="J205" t="s">
        <v>3796</v>
      </c>
      <c r="K205">
        <f t="shared" si="29"/>
        <v>1600429</v>
      </c>
      <c r="L205">
        <f t="shared" si="30"/>
        <v>9513.84</v>
      </c>
    </row>
    <row r="206" spans="1:12" s="61" customFormat="1">
      <c r="A206" s="105"/>
      <c r="B206" s="101"/>
      <c r="C206" s="100"/>
      <c r="D206" s="108">
        <f t="shared" ref="D206:D269" si="31">D205+C206-B206</f>
        <v>409329</v>
      </c>
      <c r="E206" s="469"/>
      <c r="F206" s="474"/>
      <c r="G206" s="470">
        <f t="shared" si="28"/>
        <v>6872.8600000000015</v>
      </c>
      <c r="J206" t="s">
        <v>3796</v>
      </c>
      <c r="K206">
        <f t="shared" si="29"/>
        <v>1600429</v>
      </c>
      <c r="L206">
        <f t="shared" si="30"/>
        <v>9513.84</v>
      </c>
    </row>
    <row r="207" spans="1:12" s="61" customFormat="1">
      <c r="A207" s="105"/>
      <c r="B207" s="101"/>
      <c r="C207" s="100"/>
      <c r="D207" s="108">
        <f t="shared" si="31"/>
        <v>409329</v>
      </c>
      <c r="E207" s="469"/>
      <c r="F207" s="474"/>
      <c r="G207" s="470">
        <f t="shared" si="28"/>
        <v>6872.8600000000015</v>
      </c>
      <c r="J207" t="s">
        <v>3796</v>
      </c>
      <c r="K207">
        <f t="shared" si="29"/>
        <v>1600429</v>
      </c>
      <c r="L207">
        <f t="shared" si="30"/>
        <v>9513.84</v>
      </c>
    </row>
    <row r="208" spans="1:12" s="61" customFormat="1">
      <c r="A208" s="105"/>
      <c r="B208" s="101"/>
      <c r="C208" s="100"/>
      <c r="D208" s="108">
        <f t="shared" si="31"/>
        <v>409329</v>
      </c>
      <c r="E208" s="469"/>
      <c r="F208" s="474"/>
      <c r="G208" s="470">
        <f t="shared" si="28"/>
        <v>6872.8600000000015</v>
      </c>
      <c r="J208" t="s">
        <v>3796</v>
      </c>
      <c r="K208">
        <f t="shared" si="29"/>
        <v>1600429</v>
      </c>
      <c r="L208">
        <f t="shared" si="30"/>
        <v>9513.84</v>
      </c>
    </row>
    <row r="209" spans="1:12" s="61" customFormat="1">
      <c r="A209" s="105"/>
      <c r="B209" s="101"/>
      <c r="C209" s="100"/>
      <c r="D209" s="108">
        <f t="shared" si="31"/>
        <v>409329</v>
      </c>
      <c r="E209" s="469"/>
      <c r="F209" s="474"/>
      <c r="G209" s="470">
        <f t="shared" si="28"/>
        <v>6872.8600000000015</v>
      </c>
      <c r="J209" t="s">
        <v>3796</v>
      </c>
      <c r="K209">
        <f t="shared" si="29"/>
        <v>1600429</v>
      </c>
      <c r="L209">
        <f t="shared" si="30"/>
        <v>9513.84</v>
      </c>
    </row>
    <row r="210" spans="1:12" s="61" customFormat="1">
      <c r="A210" s="105"/>
      <c r="B210" s="101"/>
      <c r="C210" s="100"/>
      <c r="D210" s="108">
        <f t="shared" si="31"/>
        <v>409329</v>
      </c>
      <c r="E210" s="469"/>
      <c r="F210" s="474"/>
      <c r="G210" s="470">
        <f t="shared" si="28"/>
        <v>6872.8600000000015</v>
      </c>
      <c r="J210" t="s">
        <v>3796</v>
      </c>
      <c r="K210">
        <f t="shared" si="29"/>
        <v>1600429</v>
      </c>
      <c r="L210">
        <f t="shared" si="30"/>
        <v>9513.84</v>
      </c>
    </row>
    <row r="211" spans="1:12" s="61" customFormat="1">
      <c r="A211" s="105"/>
      <c r="B211" s="101"/>
      <c r="C211" s="100"/>
      <c r="D211" s="108">
        <f t="shared" si="31"/>
        <v>409329</v>
      </c>
      <c r="E211" s="469"/>
      <c r="F211" s="474"/>
      <c r="G211" s="470">
        <f t="shared" si="28"/>
        <v>6872.8600000000015</v>
      </c>
      <c r="J211" t="s">
        <v>3796</v>
      </c>
      <c r="K211">
        <f t="shared" si="29"/>
        <v>1600429</v>
      </c>
      <c r="L211">
        <f t="shared" si="30"/>
        <v>9513.84</v>
      </c>
    </row>
    <row r="212" spans="1:12" s="61" customFormat="1">
      <c r="A212" s="105"/>
      <c r="B212" s="101"/>
      <c r="C212" s="100"/>
      <c r="D212" s="108">
        <f t="shared" si="31"/>
        <v>409329</v>
      </c>
      <c r="E212" s="469"/>
      <c r="F212" s="474"/>
      <c r="G212" s="470">
        <f t="shared" si="28"/>
        <v>6872.8600000000015</v>
      </c>
      <c r="J212" t="s">
        <v>3796</v>
      </c>
      <c r="K212">
        <f t="shared" si="29"/>
        <v>1600429</v>
      </c>
      <c r="L212">
        <f t="shared" si="30"/>
        <v>9513.84</v>
      </c>
    </row>
    <row r="213" spans="1:12" s="61" customFormat="1">
      <c r="A213" s="105"/>
      <c r="B213" s="101"/>
      <c r="C213" s="100"/>
      <c r="D213" s="108">
        <f t="shared" si="31"/>
        <v>409329</v>
      </c>
      <c r="E213" s="469"/>
      <c r="F213" s="474"/>
      <c r="G213" s="470">
        <f t="shared" si="28"/>
        <v>6872.8600000000015</v>
      </c>
      <c r="J213" t="s">
        <v>3796</v>
      </c>
      <c r="K213">
        <f t="shared" si="29"/>
        <v>1600429</v>
      </c>
      <c r="L213">
        <f t="shared" si="30"/>
        <v>9513.84</v>
      </c>
    </row>
    <row r="214" spans="1:12" s="61" customFormat="1">
      <c r="A214" s="105"/>
      <c r="B214" s="101"/>
      <c r="C214" s="100"/>
      <c r="D214" s="108">
        <f t="shared" si="31"/>
        <v>409329</v>
      </c>
      <c r="E214" s="469"/>
      <c r="F214" s="474"/>
      <c r="G214" s="470">
        <f t="shared" ref="G214:G277" si="32">G213+F214-E214</f>
        <v>6872.8600000000015</v>
      </c>
      <c r="J214" t="s">
        <v>3796</v>
      </c>
      <c r="K214">
        <f t="shared" si="29"/>
        <v>1600429</v>
      </c>
      <c r="L214">
        <f t="shared" si="30"/>
        <v>9513.84</v>
      </c>
    </row>
    <row r="215" spans="1:12" s="61" customFormat="1">
      <c r="A215" s="105"/>
      <c r="B215" s="101"/>
      <c r="C215" s="100"/>
      <c r="D215" s="108">
        <f t="shared" si="31"/>
        <v>409329</v>
      </c>
      <c r="E215" s="469"/>
      <c r="F215" s="474"/>
      <c r="G215" s="470">
        <f t="shared" si="32"/>
        <v>6872.8600000000015</v>
      </c>
      <c r="J215" t="s">
        <v>3796</v>
      </c>
      <c r="K215">
        <f t="shared" si="29"/>
        <v>1600429</v>
      </c>
      <c r="L215">
        <f t="shared" si="30"/>
        <v>9513.84</v>
      </c>
    </row>
    <row r="216" spans="1:12" s="61" customFormat="1">
      <c r="A216" s="105"/>
      <c r="B216" s="101"/>
      <c r="C216" s="100"/>
      <c r="D216" s="108">
        <f t="shared" si="31"/>
        <v>409329</v>
      </c>
      <c r="E216" s="469"/>
      <c r="F216" s="474"/>
      <c r="G216" s="470">
        <f t="shared" si="32"/>
        <v>6872.8600000000015</v>
      </c>
      <c r="J216" t="s">
        <v>3796</v>
      </c>
      <c r="K216">
        <f t="shared" si="29"/>
        <v>1600429</v>
      </c>
      <c r="L216">
        <f t="shared" si="30"/>
        <v>9513.84</v>
      </c>
    </row>
    <row r="217" spans="1:12" s="61" customFormat="1">
      <c r="A217" s="105"/>
      <c r="B217" s="101"/>
      <c r="C217" s="100"/>
      <c r="D217" s="108">
        <f t="shared" si="31"/>
        <v>409329</v>
      </c>
      <c r="E217" s="469"/>
      <c r="F217" s="474"/>
      <c r="G217" s="470">
        <f t="shared" si="32"/>
        <v>6872.8600000000015</v>
      </c>
      <c r="J217" t="s">
        <v>3796</v>
      </c>
      <c r="K217">
        <f t="shared" si="29"/>
        <v>1600429</v>
      </c>
      <c r="L217">
        <f t="shared" si="30"/>
        <v>9513.84</v>
      </c>
    </row>
    <row r="218" spans="1:12" s="61" customFormat="1">
      <c r="A218" s="105"/>
      <c r="B218" s="101"/>
      <c r="C218" s="100"/>
      <c r="D218" s="108">
        <f t="shared" si="31"/>
        <v>409329</v>
      </c>
      <c r="E218" s="469"/>
      <c r="F218" s="474"/>
      <c r="G218" s="470">
        <f t="shared" si="32"/>
        <v>6872.8600000000015</v>
      </c>
      <c r="J218" t="s">
        <v>3796</v>
      </c>
      <c r="K218">
        <f t="shared" si="29"/>
        <v>1600429</v>
      </c>
      <c r="L218">
        <f t="shared" si="30"/>
        <v>9513.84</v>
      </c>
    </row>
    <row r="219" spans="1:12" s="61" customFormat="1">
      <c r="A219" s="105"/>
      <c r="B219" s="101"/>
      <c r="C219" s="100"/>
      <c r="D219" s="108">
        <f t="shared" si="31"/>
        <v>409329</v>
      </c>
      <c r="E219" s="469"/>
      <c r="F219" s="474"/>
      <c r="G219" s="470">
        <f t="shared" si="32"/>
        <v>6872.8600000000015</v>
      </c>
      <c r="J219" t="s">
        <v>3796</v>
      </c>
      <c r="K219">
        <f t="shared" si="29"/>
        <v>1600429</v>
      </c>
      <c r="L219">
        <f t="shared" si="30"/>
        <v>9513.84</v>
      </c>
    </row>
    <row r="220" spans="1:12" s="61" customFormat="1">
      <c r="A220" s="105"/>
      <c r="B220" s="101"/>
      <c r="C220" s="100"/>
      <c r="D220" s="108">
        <f t="shared" si="31"/>
        <v>409329</v>
      </c>
      <c r="E220" s="469"/>
      <c r="F220" s="474"/>
      <c r="G220" s="470">
        <f t="shared" si="32"/>
        <v>6872.8600000000015</v>
      </c>
      <c r="J220" t="s">
        <v>3796</v>
      </c>
      <c r="K220">
        <f t="shared" si="29"/>
        <v>1600429</v>
      </c>
      <c r="L220">
        <f t="shared" si="30"/>
        <v>9513.84</v>
      </c>
    </row>
    <row r="221" spans="1:12" s="61" customFormat="1">
      <c r="A221" s="105"/>
      <c r="B221" s="101"/>
      <c r="C221" s="100"/>
      <c r="D221" s="108">
        <f t="shared" si="31"/>
        <v>409329</v>
      </c>
      <c r="E221" s="469"/>
      <c r="F221" s="474"/>
      <c r="G221" s="470">
        <f t="shared" si="32"/>
        <v>6872.8600000000015</v>
      </c>
      <c r="J221" t="s">
        <v>3796</v>
      </c>
      <c r="K221">
        <f t="shared" si="29"/>
        <v>1600429</v>
      </c>
      <c r="L221">
        <f t="shared" si="30"/>
        <v>9513.84</v>
      </c>
    </row>
    <row r="222" spans="1:12" s="61" customFormat="1">
      <c r="A222" s="105"/>
      <c r="B222" s="101"/>
      <c r="C222" s="100"/>
      <c r="D222" s="108">
        <f t="shared" si="31"/>
        <v>409329</v>
      </c>
      <c r="E222" s="469"/>
      <c r="F222" s="474"/>
      <c r="G222" s="470">
        <f t="shared" si="32"/>
        <v>6872.8600000000015</v>
      </c>
      <c r="J222" t="s">
        <v>3796</v>
      </c>
      <c r="K222">
        <f t="shared" si="29"/>
        <v>1600429</v>
      </c>
      <c r="L222">
        <f t="shared" si="30"/>
        <v>9513.84</v>
      </c>
    </row>
    <row r="223" spans="1:12" s="61" customFormat="1">
      <c r="A223" s="105"/>
      <c r="B223" s="101"/>
      <c r="C223" s="100"/>
      <c r="D223" s="108">
        <f t="shared" si="31"/>
        <v>409329</v>
      </c>
      <c r="E223" s="469"/>
      <c r="F223" s="474"/>
      <c r="G223" s="470">
        <f t="shared" si="32"/>
        <v>6872.8600000000015</v>
      </c>
      <c r="J223" t="s">
        <v>3796</v>
      </c>
      <c r="K223">
        <f t="shared" si="29"/>
        <v>1600429</v>
      </c>
      <c r="L223">
        <f t="shared" si="30"/>
        <v>9513.84</v>
      </c>
    </row>
    <row r="224" spans="1:12" s="61" customFormat="1">
      <c r="A224" s="105"/>
      <c r="B224" s="101"/>
      <c r="C224" s="100"/>
      <c r="D224" s="108">
        <f t="shared" si="31"/>
        <v>409329</v>
      </c>
      <c r="E224" s="469"/>
      <c r="F224" s="474"/>
      <c r="G224" s="470">
        <f t="shared" si="32"/>
        <v>6872.8600000000015</v>
      </c>
      <c r="J224" t="s">
        <v>3796</v>
      </c>
      <c r="K224">
        <f t="shared" si="29"/>
        <v>1600429</v>
      </c>
      <c r="L224">
        <f t="shared" si="30"/>
        <v>9513.84</v>
      </c>
    </row>
    <row r="225" spans="1:12" s="61" customFormat="1">
      <c r="A225" s="105"/>
      <c r="B225" s="101"/>
      <c r="C225" s="100"/>
      <c r="D225" s="108">
        <f t="shared" si="31"/>
        <v>409329</v>
      </c>
      <c r="E225" s="469"/>
      <c r="F225" s="474"/>
      <c r="G225" s="470">
        <f t="shared" si="32"/>
        <v>6872.8600000000015</v>
      </c>
      <c r="J225" t="s">
        <v>3796</v>
      </c>
      <c r="K225">
        <f t="shared" si="29"/>
        <v>1600429</v>
      </c>
      <c r="L225">
        <f t="shared" si="30"/>
        <v>9513.84</v>
      </c>
    </row>
    <row r="226" spans="1:12" s="61" customFormat="1">
      <c r="A226" s="105"/>
      <c r="B226" s="101"/>
      <c r="C226" s="100"/>
      <c r="D226" s="108">
        <f t="shared" si="31"/>
        <v>409329</v>
      </c>
      <c r="E226" s="469"/>
      <c r="F226" s="474"/>
      <c r="G226" s="470">
        <f t="shared" si="32"/>
        <v>6872.8600000000015</v>
      </c>
      <c r="J226" t="s">
        <v>3796</v>
      </c>
      <c r="K226">
        <f t="shared" si="29"/>
        <v>1600429</v>
      </c>
      <c r="L226">
        <f t="shared" si="30"/>
        <v>9513.84</v>
      </c>
    </row>
    <row r="227" spans="1:12" s="61" customFormat="1">
      <c r="A227" s="105"/>
      <c r="B227" s="101"/>
      <c r="C227" s="100"/>
      <c r="D227" s="108">
        <f t="shared" si="31"/>
        <v>409329</v>
      </c>
      <c r="E227" s="469"/>
      <c r="F227" s="474"/>
      <c r="G227" s="470">
        <f t="shared" si="32"/>
        <v>6872.8600000000015</v>
      </c>
      <c r="J227" t="s">
        <v>3796</v>
      </c>
      <c r="K227">
        <f t="shared" si="29"/>
        <v>1600429</v>
      </c>
      <c r="L227">
        <f t="shared" si="30"/>
        <v>9513.84</v>
      </c>
    </row>
    <row r="228" spans="1:12" s="61" customFormat="1">
      <c r="A228" s="105"/>
      <c r="B228" s="101"/>
      <c r="C228" s="100"/>
      <c r="D228" s="108">
        <f t="shared" si="31"/>
        <v>409329</v>
      </c>
      <c r="E228" s="469"/>
      <c r="F228" s="474"/>
      <c r="G228" s="470">
        <f t="shared" si="32"/>
        <v>6872.8600000000015</v>
      </c>
      <c r="J228" t="s">
        <v>3796</v>
      </c>
      <c r="K228">
        <f t="shared" si="29"/>
        <v>1600429</v>
      </c>
      <c r="L228">
        <f t="shared" si="30"/>
        <v>9513.84</v>
      </c>
    </row>
    <row r="229" spans="1:12" s="61" customFormat="1">
      <c r="A229" s="105"/>
      <c r="B229" s="101"/>
      <c r="C229" s="100"/>
      <c r="D229" s="108">
        <f t="shared" si="31"/>
        <v>409329</v>
      </c>
      <c r="E229" s="469"/>
      <c r="F229" s="474"/>
      <c r="G229" s="470">
        <f t="shared" si="32"/>
        <v>6872.8600000000015</v>
      </c>
      <c r="J229" t="s">
        <v>3796</v>
      </c>
      <c r="K229">
        <f t="shared" si="29"/>
        <v>1600429</v>
      </c>
      <c r="L229">
        <f t="shared" si="30"/>
        <v>9513.84</v>
      </c>
    </row>
    <row r="230" spans="1:12" s="61" customFormat="1">
      <c r="A230" s="105"/>
      <c r="B230" s="101"/>
      <c r="C230" s="100"/>
      <c r="D230" s="108">
        <f t="shared" si="31"/>
        <v>409329</v>
      </c>
      <c r="E230" s="469"/>
      <c r="F230" s="474"/>
      <c r="G230" s="470">
        <f t="shared" si="32"/>
        <v>6872.8600000000015</v>
      </c>
      <c r="J230" t="s">
        <v>3796</v>
      </c>
      <c r="K230">
        <f t="shared" si="29"/>
        <v>1600429</v>
      </c>
      <c r="L230">
        <f t="shared" si="30"/>
        <v>9513.84</v>
      </c>
    </row>
    <row r="231" spans="1:12" s="61" customFormat="1">
      <c r="A231" s="105"/>
      <c r="B231" s="101"/>
      <c r="C231" s="100"/>
      <c r="D231" s="108">
        <f t="shared" si="31"/>
        <v>409329</v>
      </c>
      <c r="E231" s="469"/>
      <c r="F231" s="474"/>
      <c r="G231" s="470">
        <f t="shared" si="32"/>
        <v>6872.8600000000015</v>
      </c>
      <c r="J231" t="s">
        <v>3796</v>
      </c>
      <c r="K231">
        <f t="shared" si="29"/>
        <v>1600429</v>
      </c>
      <c r="L231">
        <f t="shared" si="30"/>
        <v>9513.84</v>
      </c>
    </row>
    <row r="232" spans="1:12" s="61" customFormat="1">
      <c r="A232" s="105"/>
      <c r="B232" s="101"/>
      <c r="C232" s="100"/>
      <c r="D232" s="108">
        <f t="shared" si="31"/>
        <v>409329</v>
      </c>
      <c r="E232" s="469"/>
      <c r="F232" s="474"/>
      <c r="G232" s="470">
        <f t="shared" si="32"/>
        <v>6872.8600000000015</v>
      </c>
      <c r="J232" t="s">
        <v>3796</v>
      </c>
      <c r="K232">
        <f t="shared" si="29"/>
        <v>1600429</v>
      </c>
      <c r="L232">
        <f t="shared" si="30"/>
        <v>9513.84</v>
      </c>
    </row>
    <row r="233" spans="1:12" s="61" customFormat="1">
      <c r="A233" s="105"/>
      <c r="B233" s="101"/>
      <c r="C233" s="100"/>
      <c r="D233" s="108">
        <f t="shared" si="31"/>
        <v>409329</v>
      </c>
      <c r="E233" s="469"/>
      <c r="F233" s="474"/>
      <c r="G233" s="470">
        <f t="shared" si="32"/>
        <v>6872.8600000000015</v>
      </c>
      <c r="J233" t="s">
        <v>3796</v>
      </c>
      <c r="K233">
        <f t="shared" si="29"/>
        <v>1600429</v>
      </c>
      <c r="L233">
        <f t="shared" si="30"/>
        <v>9513.84</v>
      </c>
    </row>
    <row r="234" spans="1:12" s="61" customFormat="1">
      <c r="A234" s="105"/>
      <c r="B234" s="101"/>
      <c r="C234" s="100"/>
      <c r="D234" s="108">
        <f t="shared" si="31"/>
        <v>409329</v>
      </c>
      <c r="E234" s="469"/>
      <c r="F234" s="474"/>
      <c r="G234" s="470">
        <f t="shared" si="32"/>
        <v>6872.8600000000015</v>
      </c>
      <c r="J234" t="s">
        <v>3796</v>
      </c>
      <c r="K234">
        <f t="shared" si="29"/>
        <v>1600429</v>
      </c>
      <c r="L234">
        <f t="shared" si="30"/>
        <v>9513.84</v>
      </c>
    </row>
    <row r="235" spans="1:12" s="61" customFormat="1">
      <c r="A235" s="105"/>
      <c r="B235" s="101"/>
      <c r="C235" s="100"/>
      <c r="D235" s="108">
        <f t="shared" si="31"/>
        <v>409329</v>
      </c>
      <c r="E235" s="469"/>
      <c r="F235" s="474"/>
      <c r="G235" s="470">
        <f t="shared" si="32"/>
        <v>6872.8600000000015</v>
      </c>
      <c r="J235" t="s">
        <v>3796</v>
      </c>
      <c r="K235">
        <f t="shared" si="29"/>
        <v>1600429</v>
      </c>
      <c r="L235">
        <f t="shared" si="30"/>
        <v>9513.84</v>
      </c>
    </row>
    <row r="236" spans="1:12" s="61" customFormat="1">
      <c r="A236" s="105"/>
      <c r="B236" s="101"/>
      <c r="C236" s="100"/>
      <c r="D236" s="108">
        <f t="shared" si="31"/>
        <v>409329</v>
      </c>
      <c r="E236" s="469"/>
      <c r="F236" s="474"/>
      <c r="G236" s="470">
        <f t="shared" si="32"/>
        <v>6872.8600000000015</v>
      </c>
      <c r="J236" t="s">
        <v>3796</v>
      </c>
      <c r="K236">
        <f t="shared" si="29"/>
        <v>1600429</v>
      </c>
      <c r="L236">
        <f t="shared" si="30"/>
        <v>9513.84</v>
      </c>
    </row>
    <row r="237" spans="1:12" s="61" customFormat="1">
      <c r="A237" s="105"/>
      <c r="B237" s="101"/>
      <c r="C237" s="100"/>
      <c r="D237" s="108">
        <f t="shared" si="31"/>
        <v>409329</v>
      </c>
      <c r="E237" s="469"/>
      <c r="F237" s="474"/>
      <c r="G237" s="470">
        <f t="shared" si="32"/>
        <v>6872.8600000000015</v>
      </c>
      <c r="J237" t="s">
        <v>3796</v>
      </c>
      <c r="K237">
        <f t="shared" si="29"/>
        <v>1600429</v>
      </c>
      <c r="L237">
        <f t="shared" si="30"/>
        <v>9513.84</v>
      </c>
    </row>
    <row r="238" spans="1:12" s="61" customFormat="1">
      <c r="A238" s="105"/>
      <c r="B238" s="101"/>
      <c r="C238" s="100"/>
      <c r="D238" s="108">
        <f t="shared" si="31"/>
        <v>409329</v>
      </c>
      <c r="E238" s="469"/>
      <c r="F238" s="474"/>
      <c r="G238" s="470">
        <f t="shared" si="32"/>
        <v>6872.8600000000015</v>
      </c>
      <c r="J238" t="s">
        <v>3796</v>
      </c>
      <c r="K238">
        <f t="shared" si="29"/>
        <v>1600429</v>
      </c>
      <c r="L238">
        <f t="shared" si="30"/>
        <v>9513.84</v>
      </c>
    </row>
    <row r="239" spans="1:12" s="61" customFormat="1">
      <c r="A239" s="105"/>
      <c r="B239" s="101"/>
      <c r="C239" s="100"/>
      <c r="D239" s="108">
        <f t="shared" si="31"/>
        <v>409329</v>
      </c>
      <c r="E239" s="469"/>
      <c r="F239" s="474"/>
      <c r="G239" s="470">
        <f t="shared" si="32"/>
        <v>6872.8600000000015</v>
      </c>
      <c r="J239" t="s">
        <v>3796</v>
      </c>
      <c r="K239">
        <f t="shared" si="29"/>
        <v>1600429</v>
      </c>
      <c r="L239">
        <f t="shared" si="30"/>
        <v>9513.84</v>
      </c>
    </row>
    <row r="240" spans="1:12" s="61" customFormat="1">
      <c r="A240" s="105"/>
      <c r="B240" s="101"/>
      <c r="C240" s="100"/>
      <c r="D240" s="108">
        <f t="shared" si="31"/>
        <v>409329</v>
      </c>
      <c r="E240" s="469"/>
      <c r="F240" s="474"/>
      <c r="G240" s="470">
        <f t="shared" si="32"/>
        <v>6872.8600000000015</v>
      </c>
      <c r="J240" t="s">
        <v>3796</v>
      </c>
      <c r="K240">
        <f t="shared" si="29"/>
        <v>1600429</v>
      </c>
      <c r="L240">
        <f t="shared" si="30"/>
        <v>9513.84</v>
      </c>
    </row>
    <row r="241" spans="1:12" s="61" customFormat="1">
      <c r="A241" s="105"/>
      <c r="B241" s="101"/>
      <c r="C241" s="100"/>
      <c r="D241" s="108">
        <f t="shared" si="31"/>
        <v>409329</v>
      </c>
      <c r="E241" s="469"/>
      <c r="F241" s="474"/>
      <c r="G241" s="470">
        <f t="shared" si="32"/>
        <v>6872.8600000000015</v>
      </c>
      <c r="J241" t="s">
        <v>3796</v>
      </c>
      <c r="K241">
        <f t="shared" si="29"/>
        <v>1600429</v>
      </c>
      <c r="L241">
        <f t="shared" si="30"/>
        <v>9513.84</v>
      </c>
    </row>
    <row r="242" spans="1:12" s="61" customFormat="1">
      <c r="A242" s="105"/>
      <c r="B242" s="101"/>
      <c r="C242" s="100"/>
      <c r="D242" s="108">
        <f t="shared" si="31"/>
        <v>409329</v>
      </c>
      <c r="E242" s="469"/>
      <c r="F242" s="474"/>
      <c r="G242" s="470">
        <f t="shared" si="32"/>
        <v>6872.8600000000015</v>
      </c>
      <c r="J242" t="s">
        <v>3796</v>
      </c>
      <c r="K242">
        <f t="shared" si="29"/>
        <v>1600429</v>
      </c>
      <c r="L242">
        <f t="shared" si="30"/>
        <v>9513.84</v>
      </c>
    </row>
    <row r="243" spans="1:12" s="61" customFormat="1">
      <c r="A243" s="105"/>
      <c r="B243" s="101"/>
      <c r="C243" s="100"/>
      <c r="D243" s="108">
        <f t="shared" si="31"/>
        <v>409329</v>
      </c>
      <c r="E243" s="469"/>
      <c r="F243" s="474"/>
      <c r="G243" s="470">
        <f t="shared" si="32"/>
        <v>6872.8600000000015</v>
      </c>
      <c r="J243" t="s">
        <v>3796</v>
      </c>
      <c r="K243">
        <f t="shared" si="29"/>
        <v>1600429</v>
      </c>
      <c r="L243">
        <f t="shared" si="30"/>
        <v>9513.84</v>
      </c>
    </row>
    <row r="244" spans="1:12" s="61" customFormat="1">
      <c r="A244" s="105"/>
      <c r="B244" s="101"/>
      <c r="C244" s="100"/>
      <c r="D244" s="108">
        <f t="shared" si="31"/>
        <v>409329</v>
      </c>
      <c r="E244" s="469"/>
      <c r="F244" s="474"/>
      <c r="G244" s="470">
        <f t="shared" si="32"/>
        <v>6872.8600000000015</v>
      </c>
      <c r="J244" t="s">
        <v>3796</v>
      </c>
      <c r="K244">
        <f t="shared" si="29"/>
        <v>1600429</v>
      </c>
      <c r="L244">
        <f t="shared" si="30"/>
        <v>9513.84</v>
      </c>
    </row>
    <row r="245" spans="1:12" s="61" customFormat="1">
      <c r="A245" s="105"/>
      <c r="B245" s="101"/>
      <c r="C245" s="100"/>
      <c r="D245" s="108">
        <f t="shared" si="31"/>
        <v>409329</v>
      </c>
      <c r="E245" s="469"/>
      <c r="F245" s="474"/>
      <c r="G245" s="470">
        <f t="shared" si="32"/>
        <v>6872.8600000000015</v>
      </c>
      <c r="J245" t="s">
        <v>3796</v>
      </c>
      <c r="K245">
        <f t="shared" si="29"/>
        <v>1600429</v>
      </c>
      <c r="L245">
        <f t="shared" si="30"/>
        <v>9513.84</v>
      </c>
    </row>
    <row r="246" spans="1:12" s="61" customFormat="1">
      <c r="A246" s="105"/>
      <c r="B246" s="101"/>
      <c r="C246" s="100"/>
      <c r="D246" s="108">
        <f t="shared" si="31"/>
        <v>409329</v>
      </c>
      <c r="E246" s="469"/>
      <c r="F246" s="474"/>
      <c r="G246" s="470">
        <f t="shared" si="32"/>
        <v>6872.8600000000015</v>
      </c>
      <c r="J246" t="s">
        <v>3796</v>
      </c>
      <c r="K246">
        <f t="shared" si="29"/>
        <v>1600429</v>
      </c>
      <c r="L246">
        <f t="shared" si="30"/>
        <v>9513.84</v>
      </c>
    </row>
    <row r="247" spans="1:12" s="61" customFormat="1">
      <c r="A247" s="105"/>
      <c r="B247" s="101"/>
      <c r="C247" s="100"/>
      <c r="D247" s="108">
        <f t="shared" si="31"/>
        <v>409329</v>
      </c>
      <c r="E247" s="469"/>
      <c r="F247" s="474"/>
      <c r="G247" s="470">
        <f t="shared" si="32"/>
        <v>6872.8600000000015</v>
      </c>
      <c r="J247" t="s">
        <v>3796</v>
      </c>
      <c r="K247">
        <f t="shared" si="29"/>
        <v>1600429</v>
      </c>
      <c r="L247">
        <f t="shared" si="30"/>
        <v>9513.84</v>
      </c>
    </row>
    <row r="248" spans="1:12" s="61" customFormat="1">
      <c r="A248" s="105"/>
      <c r="B248" s="101"/>
      <c r="C248" s="100"/>
      <c r="D248" s="108">
        <f t="shared" si="31"/>
        <v>409329</v>
      </c>
      <c r="E248" s="469"/>
      <c r="F248" s="474"/>
      <c r="G248" s="470">
        <f t="shared" si="32"/>
        <v>6872.8600000000015</v>
      </c>
      <c r="J248" t="s">
        <v>3796</v>
      </c>
      <c r="K248">
        <f t="shared" si="29"/>
        <v>1600429</v>
      </c>
      <c r="L248">
        <f t="shared" si="30"/>
        <v>9513.84</v>
      </c>
    </row>
    <row r="249" spans="1:12" s="61" customFormat="1">
      <c r="A249" s="105"/>
      <c r="B249" s="101"/>
      <c r="C249" s="100"/>
      <c r="D249" s="108">
        <f t="shared" si="31"/>
        <v>409329</v>
      </c>
      <c r="E249" s="469"/>
      <c r="F249" s="474"/>
      <c r="G249" s="470">
        <f t="shared" si="32"/>
        <v>6872.8600000000015</v>
      </c>
      <c r="J249" t="s">
        <v>3796</v>
      </c>
      <c r="K249">
        <f t="shared" si="29"/>
        <v>1600429</v>
      </c>
      <c r="L249">
        <f t="shared" si="30"/>
        <v>9513.84</v>
      </c>
    </row>
    <row r="250" spans="1:12" s="61" customFormat="1">
      <c r="A250" s="105"/>
      <c r="B250" s="101"/>
      <c r="C250" s="100"/>
      <c r="D250" s="108">
        <f t="shared" si="31"/>
        <v>409329</v>
      </c>
      <c r="E250" s="469"/>
      <c r="F250" s="474"/>
      <c r="G250" s="470">
        <f t="shared" si="32"/>
        <v>6872.8600000000015</v>
      </c>
      <c r="J250" t="s">
        <v>3796</v>
      </c>
      <c r="K250">
        <f t="shared" si="29"/>
        <v>1600429</v>
      </c>
      <c r="L250">
        <f t="shared" si="30"/>
        <v>9513.84</v>
      </c>
    </row>
    <row r="251" spans="1:12" s="61" customFormat="1">
      <c r="A251" s="105"/>
      <c r="B251" s="101"/>
      <c r="C251" s="100"/>
      <c r="D251" s="108">
        <f t="shared" si="31"/>
        <v>409329</v>
      </c>
      <c r="E251" s="469"/>
      <c r="F251" s="474"/>
      <c r="G251" s="470">
        <f t="shared" si="32"/>
        <v>6872.8600000000015</v>
      </c>
      <c r="J251" t="s">
        <v>3796</v>
      </c>
      <c r="K251">
        <f t="shared" si="29"/>
        <v>1600429</v>
      </c>
      <c r="L251">
        <f t="shared" si="30"/>
        <v>9513.84</v>
      </c>
    </row>
    <row r="252" spans="1:12" s="61" customFormat="1">
      <c r="A252" s="105"/>
      <c r="B252" s="101"/>
      <c r="C252" s="100"/>
      <c r="D252" s="108">
        <f t="shared" si="31"/>
        <v>409329</v>
      </c>
      <c r="E252" s="469"/>
      <c r="F252" s="474"/>
      <c r="G252" s="470">
        <f t="shared" si="32"/>
        <v>6872.8600000000015</v>
      </c>
      <c r="J252" t="s">
        <v>3796</v>
      </c>
      <c r="K252">
        <f t="shared" si="29"/>
        <v>1600429</v>
      </c>
      <c r="L252">
        <f t="shared" si="30"/>
        <v>9513.84</v>
      </c>
    </row>
    <row r="253" spans="1:12" s="61" customFormat="1">
      <c r="A253" s="105"/>
      <c r="B253" s="101"/>
      <c r="C253" s="100"/>
      <c r="D253" s="108">
        <f t="shared" si="31"/>
        <v>409329</v>
      </c>
      <c r="E253" s="469"/>
      <c r="F253" s="474"/>
      <c r="G253" s="470">
        <f t="shared" si="32"/>
        <v>6872.8600000000015</v>
      </c>
      <c r="J253" t="s">
        <v>3796</v>
      </c>
      <c r="K253">
        <f t="shared" ref="K253:K316" si="33">IF(J253="本金",C253-B253+K252,K252)</f>
        <v>1600429</v>
      </c>
      <c r="L253">
        <f t="shared" ref="L253:L316" si="34">IF(J253="本金",F253+L252,L252)</f>
        <v>9513.84</v>
      </c>
    </row>
    <row r="254" spans="1:12" s="61" customFormat="1">
      <c r="A254" s="105"/>
      <c r="B254" s="101"/>
      <c r="C254" s="100"/>
      <c r="D254" s="108">
        <f t="shared" si="31"/>
        <v>409329</v>
      </c>
      <c r="E254" s="469"/>
      <c r="F254" s="474"/>
      <c r="G254" s="470">
        <f t="shared" si="32"/>
        <v>6872.8600000000015</v>
      </c>
      <c r="J254" t="s">
        <v>3796</v>
      </c>
      <c r="K254">
        <f t="shared" si="33"/>
        <v>1600429</v>
      </c>
      <c r="L254">
        <f t="shared" si="34"/>
        <v>9513.84</v>
      </c>
    </row>
    <row r="255" spans="1:12" s="61" customFormat="1">
      <c r="A255" s="105"/>
      <c r="B255" s="101"/>
      <c r="C255" s="100"/>
      <c r="D255" s="108">
        <f t="shared" si="31"/>
        <v>409329</v>
      </c>
      <c r="E255" s="469"/>
      <c r="F255" s="474"/>
      <c r="G255" s="470">
        <f t="shared" si="32"/>
        <v>6872.8600000000015</v>
      </c>
      <c r="J255" t="s">
        <v>3796</v>
      </c>
      <c r="K255">
        <f t="shared" si="33"/>
        <v>1600429</v>
      </c>
      <c r="L255">
        <f t="shared" si="34"/>
        <v>9513.84</v>
      </c>
    </row>
    <row r="256" spans="1:12" s="61" customFormat="1">
      <c r="A256" s="105"/>
      <c r="B256" s="101"/>
      <c r="C256" s="100"/>
      <c r="D256" s="108">
        <f t="shared" si="31"/>
        <v>409329</v>
      </c>
      <c r="E256" s="469"/>
      <c r="F256" s="474"/>
      <c r="G256" s="470">
        <f t="shared" si="32"/>
        <v>6872.8600000000015</v>
      </c>
      <c r="J256" t="s">
        <v>3796</v>
      </c>
      <c r="K256">
        <f t="shared" si="33"/>
        <v>1600429</v>
      </c>
      <c r="L256">
        <f t="shared" si="34"/>
        <v>9513.84</v>
      </c>
    </row>
    <row r="257" spans="1:12" s="61" customFormat="1">
      <c r="A257" s="105"/>
      <c r="B257" s="101"/>
      <c r="C257" s="100"/>
      <c r="D257" s="108">
        <f t="shared" si="31"/>
        <v>409329</v>
      </c>
      <c r="E257" s="469"/>
      <c r="F257" s="474"/>
      <c r="G257" s="470">
        <f t="shared" si="32"/>
        <v>6872.8600000000015</v>
      </c>
      <c r="J257" t="s">
        <v>3796</v>
      </c>
      <c r="K257">
        <f t="shared" si="33"/>
        <v>1600429</v>
      </c>
      <c r="L257">
        <f t="shared" si="34"/>
        <v>9513.84</v>
      </c>
    </row>
    <row r="258" spans="1:12" s="61" customFormat="1">
      <c r="A258" s="105"/>
      <c r="B258" s="101"/>
      <c r="C258" s="100"/>
      <c r="D258" s="108">
        <f t="shared" si="31"/>
        <v>409329</v>
      </c>
      <c r="E258" s="469"/>
      <c r="F258" s="474"/>
      <c r="G258" s="470">
        <f t="shared" si="32"/>
        <v>6872.8600000000015</v>
      </c>
      <c r="J258" t="s">
        <v>3796</v>
      </c>
      <c r="K258">
        <f t="shared" si="33"/>
        <v>1600429</v>
      </c>
      <c r="L258">
        <f t="shared" si="34"/>
        <v>9513.84</v>
      </c>
    </row>
    <row r="259" spans="1:12" s="61" customFormat="1">
      <c r="A259" s="105"/>
      <c r="B259" s="101"/>
      <c r="C259" s="100"/>
      <c r="D259" s="108">
        <f t="shared" si="31"/>
        <v>409329</v>
      </c>
      <c r="E259" s="469"/>
      <c r="F259" s="474"/>
      <c r="G259" s="470">
        <f t="shared" si="32"/>
        <v>6872.8600000000015</v>
      </c>
      <c r="J259" t="s">
        <v>3796</v>
      </c>
      <c r="K259">
        <f t="shared" si="33"/>
        <v>1600429</v>
      </c>
      <c r="L259">
        <f t="shared" si="34"/>
        <v>9513.84</v>
      </c>
    </row>
    <row r="260" spans="1:12" s="61" customFormat="1">
      <c r="A260" s="105"/>
      <c r="B260" s="101"/>
      <c r="C260" s="100"/>
      <c r="D260" s="108">
        <f t="shared" si="31"/>
        <v>409329</v>
      </c>
      <c r="E260" s="469"/>
      <c r="F260" s="474"/>
      <c r="G260" s="470">
        <f t="shared" si="32"/>
        <v>6872.8600000000015</v>
      </c>
      <c r="J260" t="s">
        <v>3796</v>
      </c>
      <c r="K260">
        <f t="shared" si="33"/>
        <v>1600429</v>
      </c>
      <c r="L260">
        <f t="shared" si="34"/>
        <v>9513.84</v>
      </c>
    </row>
    <row r="261" spans="1:12" s="61" customFormat="1">
      <c r="A261" s="105"/>
      <c r="B261" s="101"/>
      <c r="C261" s="100"/>
      <c r="D261" s="108">
        <f t="shared" si="31"/>
        <v>409329</v>
      </c>
      <c r="E261" s="469"/>
      <c r="F261" s="474"/>
      <c r="G261" s="470">
        <f t="shared" si="32"/>
        <v>6872.8600000000015</v>
      </c>
      <c r="J261" t="s">
        <v>3796</v>
      </c>
      <c r="K261">
        <f t="shared" si="33"/>
        <v>1600429</v>
      </c>
      <c r="L261">
        <f t="shared" si="34"/>
        <v>9513.84</v>
      </c>
    </row>
    <row r="262" spans="1:12" s="61" customFormat="1">
      <c r="A262" s="105"/>
      <c r="B262" s="101"/>
      <c r="C262" s="100"/>
      <c r="D262" s="108">
        <f t="shared" si="31"/>
        <v>409329</v>
      </c>
      <c r="E262" s="469"/>
      <c r="F262" s="474"/>
      <c r="G262" s="470">
        <f t="shared" si="32"/>
        <v>6872.8600000000015</v>
      </c>
      <c r="J262" t="s">
        <v>3796</v>
      </c>
      <c r="K262">
        <f t="shared" si="33"/>
        <v>1600429</v>
      </c>
      <c r="L262">
        <f t="shared" si="34"/>
        <v>9513.84</v>
      </c>
    </row>
    <row r="263" spans="1:12" s="61" customFormat="1">
      <c r="A263" s="105"/>
      <c r="B263" s="101"/>
      <c r="C263" s="100"/>
      <c r="D263" s="108">
        <f t="shared" si="31"/>
        <v>409329</v>
      </c>
      <c r="E263" s="469"/>
      <c r="F263" s="474"/>
      <c r="G263" s="470">
        <f t="shared" si="32"/>
        <v>6872.8600000000015</v>
      </c>
      <c r="J263" t="s">
        <v>3796</v>
      </c>
      <c r="K263">
        <f t="shared" si="33"/>
        <v>1600429</v>
      </c>
      <c r="L263">
        <f t="shared" si="34"/>
        <v>9513.84</v>
      </c>
    </row>
    <row r="264" spans="1:12" s="61" customFormat="1">
      <c r="A264" s="105"/>
      <c r="B264" s="101"/>
      <c r="C264" s="100"/>
      <c r="D264" s="108">
        <f t="shared" si="31"/>
        <v>409329</v>
      </c>
      <c r="E264" s="469"/>
      <c r="F264" s="474"/>
      <c r="G264" s="470">
        <f t="shared" si="32"/>
        <v>6872.8600000000015</v>
      </c>
      <c r="J264" t="s">
        <v>3796</v>
      </c>
      <c r="K264">
        <f t="shared" si="33"/>
        <v>1600429</v>
      </c>
      <c r="L264">
        <f t="shared" si="34"/>
        <v>9513.84</v>
      </c>
    </row>
    <row r="265" spans="1:12" s="61" customFormat="1">
      <c r="A265" s="105"/>
      <c r="B265" s="101"/>
      <c r="C265" s="100"/>
      <c r="D265" s="108">
        <f t="shared" si="31"/>
        <v>409329</v>
      </c>
      <c r="E265" s="469"/>
      <c r="F265" s="474"/>
      <c r="G265" s="470">
        <f t="shared" si="32"/>
        <v>6872.8600000000015</v>
      </c>
      <c r="J265" t="s">
        <v>3796</v>
      </c>
      <c r="K265">
        <f t="shared" si="33"/>
        <v>1600429</v>
      </c>
      <c r="L265">
        <f t="shared" si="34"/>
        <v>9513.84</v>
      </c>
    </row>
    <row r="266" spans="1:12" s="61" customFormat="1">
      <c r="A266" s="105"/>
      <c r="B266" s="101"/>
      <c r="C266" s="100"/>
      <c r="D266" s="108">
        <f t="shared" si="31"/>
        <v>409329</v>
      </c>
      <c r="E266" s="469"/>
      <c r="F266" s="474"/>
      <c r="G266" s="470">
        <f t="shared" si="32"/>
        <v>6872.8600000000015</v>
      </c>
      <c r="J266" t="s">
        <v>3796</v>
      </c>
      <c r="K266">
        <f t="shared" si="33"/>
        <v>1600429</v>
      </c>
      <c r="L266">
        <f t="shared" si="34"/>
        <v>9513.84</v>
      </c>
    </row>
    <row r="267" spans="1:12" s="61" customFormat="1">
      <c r="A267" s="105"/>
      <c r="B267" s="101"/>
      <c r="C267" s="100"/>
      <c r="D267" s="108">
        <f t="shared" si="31"/>
        <v>409329</v>
      </c>
      <c r="E267" s="469"/>
      <c r="F267" s="474"/>
      <c r="G267" s="470">
        <f t="shared" si="32"/>
        <v>6872.8600000000015</v>
      </c>
      <c r="J267" t="s">
        <v>3796</v>
      </c>
      <c r="K267">
        <f t="shared" si="33"/>
        <v>1600429</v>
      </c>
      <c r="L267">
        <f t="shared" si="34"/>
        <v>9513.84</v>
      </c>
    </row>
    <row r="268" spans="1:12" s="61" customFormat="1">
      <c r="A268" s="105"/>
      <c r="B268" s="101"/>
      <c r="C268" s="100"/>
      <c r="D268" s="108">
        <f t="shared" si="31"/>
        <v>409329</v>
      </c>
      <c r="E268" s="469"/>
      <c r="F268" s="474"/>
      <c r="G268" s="470">
        <f t="shared" si="32"/>
        <v>6872.8600000000015</v>
      </c>
      <c r="J268" t="s">
        <v>3796</v>
      </c>
      <c r="K268">
        <f t="shared" si="33"/>
        <v>1600429</v>
      </c>
      <c r="L268">
        <f t="shared" si="34"/>
        <v>9513.84</v>
      </c>
    </row>
    <row r="269" spans="1:12" s="61" customFormat="1">
      <c r="A269" s="105"/>
      <c r="B269" s="101"/>
      <c r="C269" s="100"/>
      <c r="D269" s="108">
        <f t="shared" si="31"/>
        <v>409329</v>
      </c>
      <c r="E269" s="469"/>
      <c r="F269" s="474"/>
      <c r="G269" s="470">
        <f t="shared" si="32"/>
        <v>6872.8600000000015</v>
      </c>
      <c r="J269" t="s">
        <v>3796</v>
      </c>
      <c r="K269">
        <f t="shared" si="33"/>
        <v>1600429</v>
      </c>
      <c r="L269">
        <f t="shared" si="34"/>
        <v>9513.84</v>
      </c>
    </row>
    <row r="270" spans="1:12" s="61" customFormat="1">
      <c r="A270" s="105"/>
      <c r="B270" s="101"/>
      <c r="C270" s="100"/>
      <c r="D270" s="108">
        <f t="shared" ref="D270:D333" si="35">D269+C270-B270</f>
        <v>409329</v>
      </c>
      <c r="E270" s="469"/>
      <c r="F270" s="474"/>
      <c r="G270" s="470">
        <f t="shared" si="32"/>
        <v>6872.8600000000015</v>
      </c>
      <c r="J270" t="s">
        <v>3796</v>
      </c>
      <c r="K270">
        <f t="shared" si="33"/>
        <v>1600429</v>
      </c>
      <c r="L270">
        <f t="shared" si="34"/>
        <v>9513.84</v>
      </c>
    </row>
    <row r="271" spans="1:12" s="61" customFormat="1">
      <c r="A271" s="105"/>
      <c r="B271" s="101"/>
      <c r="C271" s="100"/>
      <c r="D271" s="108">
        <f t="shared" si="35"/>
        <v>409329</v>
      </c>
      <c r="E271" s="469"/>
      <c r="F271" s="474"/>
      <c r="G271" s="470">
        <f t="shared" si="32"/>
        <v>6872.8600000000015</v>
      </c>
      <c r="J271" t="s">
        <v>3796</v>
      </c>
      <c r="K271">
        <f t="shared" si="33"/>
        <v>1600429</v>
      </c>
      <c r="L271">
        <f t="shared" si="34"/>
        <v>9513.84</v>
      </c>
    </row>
    <row r="272" spans="1:12" s="61" customFormat="1">
      <c r="A272" s="105"/>
      <c r="B272" s="101"/>
      <c r="C272" s="100"/>
      <c r="D272" s="108">
        <f t="shared" si="35"/>
        <v>409329</v>
      </c>
      <c r="E272" s="469"/>
      <c r="F272" s="474"/>
      <c r="G272" s="470">
        <f t="shared" si="32"/>
        <v>6872.8600000000015</v>
      </c>
      <c r="J272" t="s">
        <v>3796</v>
      </c>
      <c r="K272">
        <f t="shared" si="33"/>
        <v>1600429</v>
      </c>
      <c r="L272">
        <f t="shared" si="34"/>
        <v>9513.84</v>
      </c>
    </row>
    <row r="273" spans="1:12" s="61" customFormat="1">
      <c r="A273" s="105"/>
      <c r="B273" s="101"/>
      <c r="C273" s="100"/>
      <c r="D273" s="108">
        <f t="shared" si="35"/>
        <v>409329</v>
      </c>
      <c r="E273" s="469"/>
      <c r="F273" s="474"/>
      <c r="G273" s="470">
        <f t="shared" si="32"/>
        <v>6872.8600000000015</v>
      </c>
      <c r="J273" t="s">
        <v>3796</v>
      </c>
      <c r="K273">
        <f t="shared" si="33"/>
        <v>1600429</v>
      </c>
      <c r="L273">
        <f t="shared" si="34"/>
        <v>9513.84</v>
      </c>
    </row>
    <row r="274" spans="1:12" s="61" customFormat="1">
      <c r="A274" s="105"/>
      <c r="B274" s="101"/>
      <c r="C274" s="100"/>
      <c r="D274" s="108">
        <f t="shared" si="35"/>
        <v>409329</v>
      </c>
      <c r="E274" s="469"/>
      <c r="F274" s="474"/>
      <c r="G274" s="470">
        <f t="shared" si="32"/>
        <v>6872.8600000000015</v>
      </c>
      <c r="J274" t="s">
        <v>3796</v>
      </c>
      <c r="K274">
        <f t="shared" si="33"/>
        <v>1600429</v>
      </c>
      <c r="L274">
        <f t="shared" si="34"/>
        <v>9513.84</v>
      </c>
    </row>
    <row r="275" spans="1:12" s="61" customFormat="1">
      <c r="A275" s="105"/>
      <c r="B275" s="101"/>
      <c r="C275" s="100"/>
      <c r="D275" s="108">
        <f t="shared" si="35"/>
        <v>409329</v>
      </c>
      <c r="E275" s="469"/>
      <c r="F275" s="474"/>
      <c r="G275" s="470">
        <f t="shared" si="32"/>
        <v>6872.8600000000015</v>
      </c>
      <c r="J275" t="s">
        <v>3796</v>
      </c>
      <c r="K275">
        <f t="shared" si="33"/>
        <v>1600429</v>
      </c>
      <c r="L275">
        <f t="shared" si="34"/>
        <v>9513.84</v>
      </c>
    </row>
    <row r="276" spans="1:12" s="61" customFormat="1">
      <c r="A276" s="105"/>
      <c r="B276" s="101"/>
      <c r="C276" s="100"/>
      <c r="D276" s="108">
        <f t="shared" si="35"/>
        <v>409329</v>
      </c>
      <c r="E276" s="469"/>
      <c r="F276" s="474"/>
      <c r="G276" s="470">
        <f t="shared" si="32"/>
        <v>6872.8600000000015</v>
      </c>
      <c r="J276" t="s">
        <v>3796</v>
      </c>
      <c r="K276">
        <f t="shared" si="33"/>
        <v>1600429</v>
      </c>
      <c r="L276">
        <f t="shared" si="34"/>
        <v>9513.84</v>
      </c>
    </row>
    <row r="277" spans="1:12" s="61" customFormat="1">
      <c r="A277" s="105"/>
      <c r="B277" s="101"/>
      <c r="C277" s="100"/>
      <c r="D277" s="108">
        <f t="shared" si="35"/>
        <v>409329</v>
      </c>
      <c r="E277" s="469"/>
      <c r="F277" s="474"/>
      <c r="G277" s="470">
        <f t="shared" si="32"/>
        <v>6872.8600000000015</v>
      </c>
      <c r="J277" t="s">
        <v>3796</v>
      </c>
      <c r="K277">
        <f t="shared" si="33"/>
        <v>1600429</v>
      </c>
      <c r="L277">
        <f t="shared" si="34"/>
        <v>9513.84</v>
      </c>
    </row>
    <row r="278" spans="1:12" s="61" customFormat="1">
      <c r="A278" s="105"/>
      <c r="B278" s="101"/>
      <c r="C278" s="100"/>
      <c r="D278" s="108">
        <f t="shared" si="35"/>
        <v>409329</v>
      </c>
      <c r="E278" s="469"/>
      <c r="F278" s="474"/>
      <c r="G278" s="470">
        <f t="shared" ref="G278:G341" si="36">G277+F278-E278</f>
        <v>6872.8600000000015</v>
      </c>
      <c r="J278" t="s">
        <v>3796</v>
      </c>
      <c r="K278">
        <f t="shared" si="33"/>
        <v>1600429</v>
      </c>
      <c r="L278">
        <f t="shared" si="34"/>
        <v>9513.84</v>
      </c>
    </row>
    <row r="279" spans="1:12" s="61" customFormat="1">
      <c r="A279" s="105"/>
      <c r="B279" s="101"/>
      <c r="C279" s="100"/>
      <c r="D279" s="108">
        <f t="shared" si="35"/>
        <v>409329</v>
      </c>
      <c r="E279" s="469"/>
      <c r="F279" s="474"/>
      <c r="G279" s="470">
        <f t="shared" si="36"/>
        <v>6872.8600000000015</v>
      </c>
      <c r="J279" t="s">
        <v>3796</v>
      </c>
      <c r="K279">
        <f t="shared" si="33"/>
        <v>1600429</v>
      </c>
      <c r="L279">
        <f t="shared" si="34"/>
        <v>9513.84</v>
      </c>
    </row>
    <row r="280" spans="1:12" s="61" customFormat="1">
      <c r="A280" s="105"/>
      <c r="B280" s="101"/>
      <c r="C280" s="100"/>
      <c r="D280" s="108">
        <f t="shared" si="35"/>
        <v>409329</v>
      </c>
      <c r="E280" s="469"/>
      <c r="F280" s="474"/>
      <c r="G280" s="470">
        <f t="shared" si="36"/>
        <v>6872.8600000000015</v>
      </c>
      <c r="J280" t="s">
        <v>3796</v>
      </c>
      <c r="K280">
        <f t="shared" si="33"/>
        <v>1600429</v>
      </c>
      <c r="L280">
        <f t="shared" si="34"/>
        <v>9513.84</v>
      </c>
    </row>
    <row r="281" spans="1:12" s="61" customFormat="1">
      <c r="A281" s="105"/>
      <c r="B281" s="101"/>
      <c r="C281" s="100"/>
      <c r="D281" s="108">
        <f t="shared" si="35"/>
        <v>409329</v>
      </c>
      <c r="E281" s="469"/>
      <c r="F281" s="474"/>
      <c r="G281" s="470">
        <f t="shared" si="36"/>
        <v>6872.8600000000015</v>
      </c>
      <c r="J281" t="s">
        <v>3796</v>
      </c>
      <c r="K281">
        <f t="shared" si="33"/>
        <v>1600429</v>
      </c>
      <c r="L281">
        <f t="shared" si="34"/>
        <v>9513.84</v>
      </c>
    </row>
    <row r="282" spans="1:12" s="61" customFormat="1">
      <c r="A282" s="105"/>
      <c r="B282" s="101"/>
      <c r="C282" s="100"/>
      <c r="D282" s="108">
        <f t="shared" si="35"/>
        <v>409329</v>
      </c>
      <c r="E282" s="469"/>
      <c r="F282" s="474"/>
      <c r="G282" s="470">
        <f t="shared" si="36"/>
        <v>6872.8600000000015</v>
      </c>
      <c r="J282" t="s">
        <v>3796</v>
      </c>
      <c r="K282">
        <f t="shared" si="33"/>
        <v>1600429</v>
      </c>
      <c r="L282">
        <f t="shared" si="34"/>
        <v>9513.84</v>
      </c>
    </row>
    <row r="283" spans="1:12" s="61" customFormat="1">
      <c r="A283" s="105"/>
      <c r="B283" s="101"/>
      <c r="C283" s="100"/>
      <c r="D283" s="108">
        <f t="shared" si="35"/>
        <v>409329</v>
      </c>
      <c r="E283" s="469"/>
      <c r="F283" s="474"/>
      <c r="G283" s="470">
        <f t="shared" si="36"/>
        <v>6872.8600000000015</v>
      </c>
      <c r="J283" t="s">
        <v>3796</v>
      </c>
      <c r="K283">
        <f t="shared" si="33"/>
        <v>1600429</v>
      </c>
      <c r="L283">
        <f t="shared" si="34"/>
        <v>9513.84</v>
      </c>
    </row>
    <row r="284" spans="1:12" s="61" customFormat="1">
      <c r="A284" s="105"/>
      <c r="B284" s="101"/>
      <c r="C284" s="100"/>
      <c r="D284" s="108">
        <f t="shared" si="35"/>
        <v>409329</v>
      </c>
      <c r="E284" s="469"/>
      <c r="F284" s="474"/>
      <c r="G284" s="470">
        <f t="shared" si="36"/>
        <v>6872.8600000000015</v>
      </c>
      <c r="J284" t="s">
        <v>3796</v>
      </c>
      <c r="K284">
        <f t="shared" si="33"/>
        <v>1600429</v>
      </c>
      <c r="L284">
        <f t="shared" si="34"/>
        <v>9513.84</v>
      </c>
    </row>
    <row r="285" spans="1:12" s="61" customFormat="1">
      <c r="A285" s="105"/>
      <c r="B285" s="101"/>
      <c r="C285" s="100"/>
      <c r="D285" s="108">
        <f t="shared" si="35"/>
        <v>409329</v>
      </c>
      <c r="E285" s="469"/>
      <c r="F285" s="474"/>
      <c r="G285" s="470">
        <f t="shared" si="36"/>
        <v>6872.8600000000015</v>
      </c>
      <c r="J285" t="s">
        <v>3796</v>
      </c>
      <c r="K285">
        <f t="shared" si="33"/>
        <v>1600429</v>
      </c>
      <c r="L285">
        <f t="shared" si="34"/>
        <v>9513.84</v>
      </c>
    </row>
    <row r="286" spans="1:12" s="61" customFormat="1">
      <c r="A286" s="105"/>
      <c r="B286" s="101"/>
      <c r="C286" s="100"/>
      <c r="D286" s="108">
        <f t="shared" si="35"/>
        <v>409329</v>
      </c>
      <c r="E286" s="469"/>
      <c r="F286" s="474"/>
      <c r="G286" s="470">
        <f t="shared" si="36"/>
        <v>6872.8600000000015</v>
      </c>
      <c r="J286" t="s">
        <v>3796</v>
      </c>
      <c r="K286">
        <f t="shared" si="33"/>
        <v>1600429</v>
      </c>
      <c r="L286">
        <f t="shared" si="34"/>
        <v>9513.84</v>
      </c>
    </row>
    <row r="287" spans="1:12" s="61" customFormat="1">
      <c r="A287" s="105"/>
      <c r="B287" s="101"/>
      <c r="C287" s="100"/>
      <c r="D287" s="108">
        <f t="shared" si="35"/>
        <v>409329</v>
      </c>
      <c r="E287" s="469"/>
      <c r="F287" s="474"/>
      <c r="G287" s="470">
        <f t="shared" si="36"/>
        <v>6872.8600000000015</v>
      </c>
      <c r="J287" t="s">
        <v>3796</v>
      </c>
      <c r="K287">
        <f t="shared" si="33"/>
        <v>1600429</v>
      </c>
      <c r="L287">
        <f t="shared" si="34"/>
        <v>9513.84</v>
      </c>
    </row>
    <row r="288" spans="1:12" s="61" customFormat="1">
      <c r="A288" s="105"/>
      <c r="B288" s="101"/>
      <c r="C288" s="100"/>
      <c r="D288" s="108">
        <f t="shared" si="35"/>
        <v>409329</v>
      </c>
      <c r="E288" s="469"/>
      <c r="F288" s="474"/>
      <c r="G288" s="470">
        <f t="shared" si="36"/>
        <v>6872.8600000000015</v>
      </c>
      <c r="J288" t="s">
        <v>3796</v>
      </c>
      <c r="K288">
        <f t="shared" si="33"/>
        <v>1600429</v>
      </c>
      <c r="L288">
        <f t="shared" si="34"/>
        <v>9513.84</v>
      </c>
    </row>
    <row r="289" spans="1:12" s="61" customFormat="1">
      <c r="A289" s="105"/>
      <c r="B289" s="101"/>
      <c r="C289" s="100"/>
      <c r="D289" s="108">
        <f t="shared" si="35"/>
        <v>409329</v>
      </c>
      <c r="E289" s="469"/>
      <c r="F289" s="474"/>
      <c r="G289" s="470">
        <f t="shared" si="36"/>
        <v>6872.8600000000015</v>
      </c>
      <c r="J289" t="s">
        <v>3796</v>
      </c>
      <c r="K289">
        <f t="shared" si="33"/>
        <v>1600429</v>
      </c>
      <c r="L289">
        <f t="shared" si="34"/>
        <v>9513.84</v>
      </c>
    </row>
    <row r="290" spans="1:12" s="61" customFormat="1">
      <c r="A290" s="105"/>
      <c r="B290" s="101"/>
      <c r="C290" s="100"/>
      <c r="D290" s="108">
        <f t="shared" si="35"/>
        <v>409329</v>
      </c>
      <c r="E290" s="469"/>
      <c r="F290" s="474"/>
      <c r="G290" s="470">
        <f t="shared" si="36"/>
        <v>6872.8600000000015</v>
      </c>
      <c r="J290" t="s">
        <v>3796</v>
      </c>
      <c r="K290">
        <f t="shared" si="33"/>
        <v>1600429</v>
      </c>
      <c r="L290">
        <f t="shared" si="34"/>
        <v>9513.84</v>
      </c>
    </row>
    <row r="291" spans="1:12" s="61" customFormat="1">
      <c r="A291" s="105"/>
      <c r="B291" s="101"/>
      <c r="C291" s="100"/>
      <c r="D291" s="108">
        <f t="shared" si="35"/>
        <v>409329</v>
      </c>
      <c r="E291" s="469"/>
      <c r="F291" s="474"/>
      <c r="G291" s="470">
        <f t="shared" si="36"/>
        <v>6872.8600000000015</v>
      </c>
      <c r="J291" t="s">
        <v>3796</v>
      </c>
      <c r="K291">
        <f t="shared" si="33"/>
        <v>1600429</v>
      </c>
      <c r="L291">
        <f t="shared" si="34"/>
        <v>9513.84</v>
      </c>
    </row>
    <row r="292" spans="1:12" s="61" customFormat="1">
      <c r="A292" s="105"/>
      <c r="B292" s="101"/>
      <c r="C292" s="100"/>
      <c r="D292" s="108">
        <f t="shared" si="35"/>
        <v>409329</v>
      </c>
      <c r="E292" s="469"/>
      <c r="F292" s="474"/>
      <c r="G292" s="470">
        <f t="shared" si="36"/>
        <v>6872.8600000000015</v>
      </c>
      <c r="J292" t="s">
        <v>3796</v>
      </c>
      <c r="K292">
        <f t="shared" si="33"/>
        <v>1600429</v>
      </c>
      <c r="L292">
        <f t="shared" si="34"/>
        <v>9513.84</v>
      </c>
    </row>
    <row r="293" spans="1:12" s="61" customFormat="1">
      <c r="A293" s="105"/>
      <c r="B293" s="101"/>
      <c r="C293" s="100"/>
      <c r="D293" s="108">
        <f t="shared" si="35"/>
        <v>409329</v>
      </c>
      <c r="E293" s="469"/>
      <c r="F293" s="474"/>
      <c r="G293" s="470">
        <f t="shared" si="36"/>
        <v>6872.8600000000015</v>
      </c>
      <c r="J293" t="s">
        <v>3796</v>
      </c>
      <c r="K293">
        <f t="shared" si="33"/>
        <v>1600429</v>
      </c>
      <c r="L293">
        <f t="shared" si="34"/>
        <v>9513.84</v>
      </c>
    </row>
    <row r="294" spans="1:12" s="61" customFormat="1">
      <c r="A294" s="105"/>
      <c r="B294" s="101"/>
      <c r="C294" s="100"/>
      <c r="D294" s="108">
        <f t="shared" si="35"/>
        <v>409329</v>
      </c>
      <c r="E294" s="469"/>
      <c r="F294" s="474"/>
      <c r="G294" s="470">
        <f t="shared" si="36"/>
        <v>6872.8600000000015</v>
      </c>
      <c r="J294" t="s">
        <v>3796</v>
      </c>
      <c r="K294">
        <f t="shared" si="33"/>
        <v>1600429</v>
      </c>
      <c r="L294">
        <f t="shared" si="34"/>
        <v>9513.84</v>
      </c>
    </row>
    <row r="295" spans="1:12" s="61" customFormat="1">
      <c r="A295" s="105"/>
      <c r="B295" s="101"/>
      <c r="C295" s="100"/>
      <c r="D295" s="108">
        <f t="shared" si="35"/>
        <v>409329</v>
      </c>
      <c r="E295" s="469"/>
      <c r="F295" s="474"/>
      <c r="G295" s="470">
        <f t="shared" si="36"/>
        <v>6872.8600000000015</v>
      </c>
      <c r="J295" t="s">
        <v>3796</v>
      </c>
      <c r="K295">
        <f t="shared" si="33"/>
        <v>1600429</v>
      </c>
      <c r="L295">
        <f t="shared" si="34"/>
        <v>9513.84</v>
      </c>
    </row>
    <row r="296" spans="1:12" s="61" customFormat="1">
      <c r="A296" s="105"/>
      <c r="B296" s="101"/>
      <c r="C296" s="100"/>
      <c r="D296" s="108">
        <f t="shared" si="35"/>
        <v>409329</v>
      </c>
      <c r="E296" s="469"/>
      <c r="F296" s="474"/>
      <c r="G296" s="470">
        <f t="shared" si="36"/>
        <v>6872.8600000000015</v>
      </c>
      <c r="J296" t="s">
        <v>3796</v>
      </c>
      <c r="K296">
        <f t="shared" si="33"/>
        <v>1600429</v>
      </c>
      <c r="L296">
        <f t="shared" si="34"/>
        <v>9513.84</v>
      </c>
    </row>
    <row r="297" spans="1:12" s="61" customFormat="1">
      <c r="A297" s="105"/>
      <c r="B297" s="101"/>
      <c r="C297" s="100"/>
      <c r="D297" s="108">
        <f t="shared" si="35"/>
        <v>409329</v>
      </c>
      <c r="E297" s="469"/>
      <c r="F297" s="474"/>
      <c r="G297" s="470">
        <f t="shared" si="36"/>
        <v>6872.8600000000015</v>
      </c>
      <c r="J297" t="s">
        <v>3796</v>
      </c>
      <c r="K297">
        <f t="shared" si="33"/>
        <v>1600429</v>
      </c>
      <c r="L297">
        <f t="shared" si="34"/>
        <v>9513.84</v>
      </c>
    </row>
    <row r="298" spans="1:12" s="61" customFormat="1">
      <c r="A298" s="105"/>
      <c r="B298" s="101"/>
      <c r="C298" s="100"/>
      <c r="D298" s="108">
        <f t="shared" si="35"/>
        <v>409329</v>
      </c>
      <c r="E298" s="469"/>
      <c r="F298" s="474"/>
      <c r="G298" s="470">
        <f t="shared" si="36"/>
        <v>6872.8600000000015</v>
      </c>
      <c r="J298" t="s">
        <v>3796</v>
      </c>
      <c r="K298">
        <f t="shared" si="33"/>
        <v>1600429</v>
      </c>
      <c r="L298">
        <f t="shared" si="34"/>
        <v>9513.84</v>
      </c>
    </row>
    <row r="299" spans="1:12" s="61" customFormat="1">
      <c r="A299" s="105"/>
      <c r="B299" s="101"/>
      <c r="C299" s="100"/>
      <c r="D299" s="108">
        <f t="shared" si="35"/>
        <v>409329</v>
      </c>
      <c r="E299" s="469"/>
      <c r="F299" s="474"/>
      <c r="G299" s="470">
        <f t="shared" si="36"/>
        <v>6872.8600000000015</v>
      </c>
      <c r="J299" t="s">
        <v>3796</v>
      </c>
      <c r="K299">
        <f t="shared" si="33"/>
        <v>1600429</v>
      </c>
      <c r="L299">
        <f t="shared" si="34"/>
        <v>9513.84</v>
      </c>
    </row>
    <row r="300" spans="1:12" s="61" customFormat="1">
      <c r="A300" s="105"/>
      <c r="B300" s="101"/>
      <c r="C300" s="100"/>
      <c r="D300" s="108">
        <f t="shared" si="35"/>
        <v>409329</v>
      </c>
      <c r="E300" s="469"/>
      <c r="F300" s="474"/>
      <c r="G300" s="470">
        <f t="shared" si="36"/>
        <v>6872.8600000000015</v>
      </c>
      <c r="J300" t="s">
        <v>3796</v>
      </c>
      <c r="K300">
        <f t="shared" si="33"/>
        <v>1600429</v>
      </c>
      <c r="L300">
        <f t="shared" si="34"/>
        <v>9513.84</v>
      </c>
    </row>
    <row r="301" spans="1:12" s="61" customFormat="1">
      <c r="A301" s="105"/>
      <c r="B301" s="101"/>
      <c r="C301" s="100"/>
      <c r="D301" s="108">
        <f t="shared" si="35"/>
        <v>409329</v>
      </c>
      <c r="E301" s="469"/>
      <c r="F301" s="474"/>
      <c r="G301" s="470">
        <f t="shared" si="36"/>
        <v>6872.8600000000015</v>
      </c>
      <c r="J301" t="s">
        <v>3796</v>
      </c>
      <c r="K301">
        <f t="shared" si="33"/>
        <v>1600429</v>
      </c>
      <c r="L301">
        <f t="shared" si="34"/>
        <v>9513.84</v>
      </c>
    </row>
    <row r="302" spans="1:12" s="61" customFormat="1">
      <c r="A302" s="105"/>
      <c r="B302" s="101"/>
      <c r="C302" s="100"/>
      <c r="D302" s="108">
        <f t="shared" si="35"/>
        <v>409329</v>
      </c>
      <c r="E302" s="469"/>
      <c r="F302" s="474"/>
      <c r="G302" s="470">
        <f t="shared" si="36"/>
        <v>6872.8600000000015</v>
      </c>
      <c r="J302" t="s">
        <v>3796</v>
      </c>
      <c r="K302">
        <f t="shared" si="33"/>
        <v>1600429</v>
      </c>
      <c r="L302">
        <f t="shared" si="34"/>
        <v>9513.84</v>
      </c>
    </row>
    <row r="303" spans="1:12" s="61" customFormat="1">
      <c r="A303" s="105"/>
      <c r="B303" s="101"/>
      <c r="C303" s="100"/>
      <c r="D303" s="108">
        <f t="shared" si="35"/>
        <v>409329</v>
      </c>
      <c r="E303" s="469"/>
      <c r="F303" s="474"/>
      <c r="G303" s="470">
        <f t="shared" si="36"/>
        <v>6872.8600000000015</v>
      </c>
      <c r="J303" t="s">
        <v>3796</v>
      </c>
      <c r="K303">
        <f t="shared" si="33"/>
        <v>1600429</v>
      </c>
      <c r="L303">
        <f t="shared" si="34"/>
        <v>9513.84</v>
      </c>
    </row>
    <row r="304" spans="1:12" s="61" customFormat="1">
      <c r="A304" s="105"/>
      <c r="B304" s="101"/>
      <c r="C304" s="100"/>
      <c r="D304" s="108">
        <f t="shared" si="35"/>
        <v>409329</v>
      </c>
      <c r="E304" s="469"/>
      <c r="F304" s="474"/>
      <c r="G304" s="470">
        <f t="shared" si="36"/>
        <v>6872.8600000000015</v>
      </c>
      <c r="J304" t="s">
        <v>3796</v>
      </c>
      <c r="K304">
        <f t="shared" si="33"/>
        <v>1600429</v>
      </c>
      <c r="L304">
        <f t="shared" si="34"/>
        <v>9513.84</v>
      </c>
    </row>
    <row r="305" spans="1:12" s="61" customFormat="1">
      <c r="A305" s="105"/>
      <c r="B305" s="101"/>
      <c r="C305" s="100"/>
      <c r="D305" s="108">
        <f t="shared" si="35"/>
        <v>409329</v>
      </c>
      <c r="E305" s="469"/>
      <c r="F305" s="474"/>
      <c r="G305" s="470">
        <f t="shared" si="36"/>
        <v>6872.8600000000015</v>
      </c>
      <c r="J305" t="s">
        <v>3796</v>
      </c>
      <c r="K305">
        <f t="shared" si="33"/>
        <v>1600429</v>
      </c>
      <c r="L305">
        <f t="shared" si="34"/>
        <v>9513.84</v>
      </c>
    </row>
    <row r="306" spans="1:12" s="61" customFormat="1">
      <c r="A306" s="105"/>
      <c r="B306" s="101"/>
      <c r="C306" s="100"/>
      <c r="D306" s="108">
        <f t="shared" si="35"/>
        <v>409329</v>
      </c>
      <c r="E306" s="469"/>
      <c r="F306" s="474"/>
      <c r="G306" s="470">
        <f t="shared" si="36"/>
        <v>6872.8600000000015</v>
      </c>
      <c r="J306" t="s">
        <v>3796</v>
      </c>
      <c r="K306">
        <f t="shared" si="33"/>
        <v>1600429</v>
      </c>
      <c r="L306">
        <f t="shared" si="34"/>
        <v>9513.84</v>
      </c>
    </row>
    <row r="307" spans="1:12" s="61" customFormat="1">
      <c r="A307" s="105"/>
      <c r="B307" s="101"/>
      <c r="C307" s="100"/>
      <c r="D307" s="108">
        <f t="shared" si="35"/>
        <v>409329</v>
      </c>
      <c r="E307" s="469"/>
      <c r="F307" s="474"/>
      <c r="G307" s="470">
        <f t="shared" si="36"/>
        <v>6872.8600000000015</v>
      </c>
      <c r="J307" t="s">
        <v>3796</v>
      </c>
      <c r="K307">
        <f t="shared" si="33"/>
        <v>1600429</v>
      </c>
      <c r="L307">
        <f t="shared" si="34"/>
        <v>9513.84</v>
      </c>
    </row>
    <row r="308" spans="1:12" s="61" customFormat="1">
      <c r="A308" s="105"/>
      <c r="B308" s="101"/>
      <c r="C308" s="100"/>
      <c r="D308" s="108">
        <f t="shared" si="35"/>
        <v>409329</v>
      </c>
      <c r="E308" s="469"/>
      <c r="F308" s="474"/>
      <c r="G308" s="470">
        <f t="shared" si="36"/>
        <v>6872.8600000000015</v>
      </c>
      <c r="J308" t="s">
        <v>3796</v>
      </c>
      <c r="K308">
        <f t="shared" si="33"/>
        <v>1600429</v>
      </c>
      <c r="L308">
        <f t="shared" si="34"/>
        <v>9513.84</v>
      </c>
    </row>
    <row r="309" spans="1:12" s="61" customFormat="1">
      <c r="A309" s="105"/>
      <c r="B309" s="101"/>
      <c r="C309" s="100"/>
      <c r="D309" s="108">
        <f t="shared" si="35"/>
        <v>409329</v>
      </c>
      <c r="E309" s="469"/>
      <c r="F309" s="474"/>
      <c r="G309" s="470">
        <f t="shared" si="36"/>
        <v>6872.8600000000015</v>
      </c>
      <c r="J309" t="s">
        <v>3796</v>
      </c>
      <c r="K309">
        <f t="shared" si="33"/>
        <v>1600429</v>
      </c>
      <c r="L309">
        <f t="shared" si="34"/>
        <v>9513.84</v>
      </c>
    </row>
    <row r="310" spans="1:12">
      <c r="A310" s="105"/>
      <c r="B310" s="101"/>
      <c r="C310" s="100"/>
      <c r="D310" s="108">
        <f t="shared" si="35"/>
        <v>409329</v>
      </c>
      <c r="E310" s="469"/>
      <c r="F310" s="474"/>
      <c r="G310" s="470">
        <f t="shared" si="36"/>
        <v>6872.8600000000015</v>
      </c>
      <c r="H310" s="61"/>
      <c r="I310" s="61"/>
      <c r="J310" t="s">
        <v>3796</v>
      </c>
      <c r="K310">
        <f t="shared" si="33"/>
        <v>1600429</v>
      </c>
      <c r="L310">
        <f t="shared" si="34"/>
        <v>9513.84</v>
      </c>
    </row>
    <row r="311" spans="1:12" s="61" customFormat="1">
      <c r="A311" s="105"/>
      <c r="B311" s="101"/>
      <c r="C311" s="100"/>
      <c r="D311" s="108">
        <f t="shared" si="35"/>
        <v>409329</v>
      </c>
      <c r="E311" s="469"/>
      <c r="F311" s="474"/>
      <c r="G311" s="470">
        <f t="shared" si="36"/>
        <v>6872.8600000000015</v>
      </c>
      <c r="J311" t="s">
        <v>3796</v>
      </c>
      <c r="K311">
        <f t="shared" si="33"/>
        <v>1600429</v>
      </c>
      <c r="L311">
        <f t="shared" si="34"/>
        <v>9513.84</v>
      </c>
    </row>
    <row r="312" spans="1:12">
      <c r="A312" s="105"/>
      <c r="B312" s="101"/>
      <c r="C312" s="100"/>
      <c r="D312" s="108">
        <f t="shared" si="35"/>
        <v>409329</v>
      </c>
      <c r="E312" s="469"/>
      <c r="F312" s="474"/>
      <c r="G312" s="470">
        <f t="shared" si="36"/>
        <v>6872.8600000000015</v>
      </c>
      <c r="H312" s="61"/>
      <c r="I312" s="61"/>
      <c r="J312" t="s">
        <v>3796</v>
      </c>
      <c r="K312">
        <f t="shared" si="33"/>
        <v>1600429</v>
      </c>
      <c r="L312">
        <f t="shared" si="34"/>
        <v>9513.84</v>
      </c>
    </row>
    <row r="313" spans="1:12">
      <c r="A313" s="105"/>
      <c r="B313" s="101"/>
      <c r="C313" s="100"/>
      <c r="D313" s="108">
        <f t="shared" si="35"/>
        <v>409329</v>
      </c>
      <c r="E313" s="469"/>
      <c r="F313" s="474"/>
      <c r="G313" s="470">
        <f t="shared" si="36"/>
        <v>6872.8600000000015</v>
      </c>
      <c r="H313" s="61"/>
      <c r="I313" s="61"/>
      <c r="J313" t="s">
        <v>3796</v>
      </c>
      <c r="K313">
        <f t="shared" si="33"/>
        <v>1600429</v>
      </c>
      <c r="L313">
        <f t="shared" si="34"/>
        <v>9513.84</v>
      </c>
    </row>
    <row r="314" spans="1:12">
      <c r="A314" s="105"/>
      <c r="B314" s="101"/>
      <c r="C314" s="100"/>
      <c r="D314" s="108">
        <f t="shared" si="35"/>
        <v>409329</v>
      </c>
      <c r="E314" s="469"/>
      <c r="F314" s="474"/>
      <c r="G314" s="470">
        <f t="shared" si="36"/>
        <v>6872.8600000000015</v>
      </c>
      <c r="H314" s="61"/>
      <c r="I314" s="61"/>
      <c r="J314" t="s">
        <v>3796</v>
      </c>
      <c r="K314">
        <f t="shared" si="33"/>
        <v>1600429</v>
      </c>
      <c r="L314">
        <f t="shared" si="34"/>
        <v>9513.84</v>
      </c>
    </row>
    <row r="315" spans="1:12">
      <c r="A315" s="105"/>
      <c r="B315" s="101"/>
      <c r="C315" s="100"/>
      <c r="D315" s="108">
        <f t="shared" si="35"/>
        <v>409329</v>
      </c>
      <c r="E315" s="469"/>
      <c r="F315" s="474"/>
      <c r="G315" s="470">
        <f t="shared" si="36"/>
        <v>6872.8600000000015</v>
      </c>
      <c r="H315" s="61"/>
      <c r="I315" s="61"/>
      <c r="J315" t="s">
        <v>3796</v>
      </c>
      <c r="K315">
        <f t="shared" si="33"/>
        <v>1600429</v>
      </c>
      <c r="L315">
        <f t="shared" si="34"/>
        <v>9513.84</v>
      </c>
    </row>
    <row r="316" spans="1:12" s="61" customFormat="1">
      <c r="A316" s="105"/>
      <c r="B316" s="101"/>
      <c r="C316" s="100"/>
      <c r="D316" s="108">
        <f t="shared" si="35"/>
        <v>409329</v>
      </c>
      <c r="E316" s="469"/>
      <c r="F316" s="474"/>
      <c r="G316" s="470">
        <f t="shared" si="36"/>
        <v>6872.8600000000015</v>
      </c>
      <c r="J316" t="s">
        <v>3796</v>
      </c>
      <c r="K316">
        <f t="shared" si="33"/>
        <v>1600429</v>
      </c>
      <c r="L316">
        <f t="shared" si="34"/>
        <v>9513.84</v>
      </c>
    </row>
    <row r="317" spans="1:12">
      <c r="A317" s="105"/>
      <c r="B317" s="101"/>
      <c r="C317" s="100"/>
      <c r="D317" s="108">
        <f t="shared" si="35"/>
        <v>409329</v>
      </c>
      <c r="E317" s="469"/>
      <c r="F317" s="474"/>
      <c r="G317" s="470">
        <f t="shared" si="36"/>
        <v>6872.8600000000015</v>
      </c>
      <c r="H317" s="61"/>
      <c r="I317" s="61"/>
      <c r="J317" t="s">
        <v>3796</v>
      </c>
      <c r="K317">
        <f t="shared" ref="K317:K380" si="37">IF(J317="本金",C317-B317+K316,K316)</f>
        <v>1600429</v>
      </c>
      <c r="L317">
        <f t="shared" ref="L317:L380" si="38">IF(J317="本金",F317+L316,L316)</f>
        <v>9513.84</v>
      </c>
    </row>
    <row r="318" spans="1:12">
      <c r="A318" s="105"/>
      <c r="B318" s="101"/>
      <c r="C318" s="100"/>
      <c r="D318" s="108">
        <f t="shared" si="35"/>
        <v>409329</v>
      </c>
      <c r="E318" s="469"/>
      <c r="F318" s="474"/>
      <c r="G318" s="470">
        <f t="shared" si="36"/>
        <v>6872.8600000000015</v>
      </c>
      <c r="H318" s="61"/>
      <c r="I318" s="61"/>
      <c r="J318" t="s">
        <v>3796</v>
      </c>
      <c r="K318">
        <f t="shared" si="37"/>
        <v>1600429</v>
      </c>
      <c r="L318">
        <f t="shared" si="38"/>
        <v>9513.84</v>
      </c>
    </row>
    <row r="319" spans="1:12">
      <c r="A319" s="105"/>
      <c r="B319" s="101"/>
      <c r="C319" s="100"/>
      <c r="D319" s="108">
        <f t="shared" si="35"/>
        <v>409329</v>
      </c>
      <c r="E319" s="469"/>
      <c r="F319" s="474"/>
      <c r="G319" s="470">
        <f t="shared" si="36"/>
        <v>6872.8600000000015</v>
      </c>
      <c r="H319" s="61"/>
      <c r="I319" s="61"/>
      <c r="J319" t="s">
        <v>3796</v>
      </c>
      <c r="K319">
        <f t="shared" si="37"/>
        <v>1600429</v>
      </c>
      <c r="L319">
        <f t="shared" si="38"/>
        <v>9513.84</v>
      </c>
    </row>
    <row r="320" spans="1:12">
      <c r="A320" s="105"/>
      <c r="B320" s="101"/>
      <c r="C320" s="100"/>
      <c r="D320" s="108">
        <f t="shared" si="35"/>
        <v>409329</v>
      </c>
      <c r="E320" s="469"/>
      <c r="F320" s="474"/>
      <c r="G320" s="470">
        <f t="shared" si="36"/>
        <v>6872.8600000000015</v>
      </c>
      <c r="H320" s="61"/>
      <c r="I320" s="61"/>
      <c r="J320" t="s">
        <v>3796</v>
      </c>
      <c r="K320">
        <f t="shared" si="37"/>
        <v>1600429</v>
      </c>
      <c r="L320">
        <f t="shared" si="38"/>
        <v>9513.84</v>
      </c>
    </row>
    <row r="321" spans="1:12">
      <c r="A321" s="105"/>
      <c r="B321" s="101"/>
      <c r="C321" s="100"/>
      <c r="D321" s="108">
        <f t="shared" si="35"/>
        <v>409329</v>
      </c>
      <c r="E321" s="469"/>
      <c r="F321" s="474"/>
      <c r="G321" s="470">
        <f t="shared" si="36"/>
        <v>6872.8600000000015</v>
      </c>
      <c r="H321" s="61"/>
      <c r="I321" s="61"/>
      <c r="J321" t="s">
        <v>3796</v>
      </c>
      <c r="K321">
        <f t="shared" si="37"/>
        <v>1600429</v>
      </c>
      <c r="L321">
        <f t="shared" si="38"/>
        <v>9513.84</v>
      </c>
    </row>
    <row r="322" spans="1:12">
      <c r="A322" s="105"/>
      <c r="B322" s="101"/>
      <c r="C322" s="100"/>
      <c r="D322" s="108">
        <f t="shared" si="35"/>
        <v>409329</v>
      </c>
      <c r="E322" s="469"/>
      <c r="F322" s="474"/>
      <c r="G322" s="470">
        <f t="shared" si="36"/>
        <v>6872.8600000000015</v>
      </c>
      <c r="H322" s="61"/>
      <c r="I322" s="61"/>
      <c r="J322" t="s">
        <v>3796</v>
      </c>
      <c r="K322">
        <f t="shared" si="37"/>
        <v>1600429</v>
      </c>
      <c r="L322">
        <f t="shared" si="38"/>
        <v>9513.84</v>
      </c>
    </row>
    <row r="323" spans="1:12">
      <c r="A323" s="105"/>
      <c r="B323" s="101"/>
      <c r="C323" s="100"/>
      <c r="D323" s="108">
        <f t="shared" si="35"/>
        <v>409329</v>
      </c>
      <c r="E323" s="469"/>
      <c r="F323" s="474"/>
      <c r="G323" s="470">
        <f t="shared" si="36"/>
        <v>6872.8600000000015</v>
      </c>
      <c r="H323" s="61"/>
      <c r="I323" s="61"/>
      <c r="J323" t="s">
        <v>3796</v>
      </c>
      <c r="K323">
        <f t="shared" si="37"/>
        <v>1600429</v>
      </c>
      <c r="L323">
        <f t="shared" si="38"/>
        <v>9513.84</v>
      </c>
    </row>
    <row r="324" spans="1:12">
      <c r="A324" s="105"/>
      <c r="B324" s="101"/>
      <c r="C324" s="100"/>
      <c r="D324" s="108">
        <f t="shared" si="35"/>
        <v>409329</v>
      </c>
      <c r="E324" s="469"/>
      <c r="F324" s="474"/>
      <c r="G324" s="470">
        <f t="shared" si="36"/>
        <v>6872.8600000000015</v>
      </c>
      <c r="H324" s="61"/>
      <c r="I324" s="61"/>
      <c r="J324" t="s">
        <v>3796</v>
      </c>
      <c r="K324">
        <f t="shared" si="37"/>
        <v>1600429</v>
      </c>
      <c r="L324">
        <f t="shared" si="38"/>
        <v>9513.84</v>
      </c>
    </row>
    <row r="325" spans="1:12">
      <c r="A325" s="105"/>
      <c r="B325" s="101"/>
      <c r="C325" s="100"/>
      <c r="D325" s="108">
        <f t="shared" si="35"/>
        <v>409329</v>
      </c>
      <c r="E325" s="469"/>
      <c r="F325" s="474"/>
      <c r="G325" s="470">
        <f t="shared" si="36"/>
        <v>6872.8600000000015</v>
      </c>
      <c r="H325" s="61"/>
      <c r="I325" s="61"/>
      <c r="J325" t="s">
        <v>3796</v>
      </c>
      <c r="K325">
        <f t="shared" si="37"/>
        <v>1600429</v>
      </c>
      <c r="L325">
        <f t="shared" si="38"/>
        <v>9513.84</v>
      </c>
    </row>
    <row r="326" spans="1:12">
      <c r="A326" s="105"/>
      <c r="B326" s="101"/>
      <c r="C326" s="100"/>
      <c r="D326" s="108">
        <f t="shared" si="35"/>
        <v>409329</v>
      </c>
      <c r="E326" s="469"/>
      <c r="F326" s="474"/>
      <c r="G326" s="470">
        <f t="shared" si="36"/>
        <v>6872.8600000000015</v>
      </c>
      <c r="H326" s="61"/>
      <c r="I326" s="61"/>
      <c r="J326" t="s">
        <v>3796</v>
      </c>
      <c r="K326">
        <f t="shared" si="37"/>
        <v>1600429</v>
      </c>
      <c r="L326">
        <f t="shared" si="38"/>
        <v>9513.84</v>
      </c>
    </row>
    <row r="327" spans="1:12" s="61" customFormat="1">
      <c r="A327" s="105"/>
      <c r="B327" s="101"/>
      <c r="C327" s="100"/>
      <c r="D327" s="108">
        <f t="shared" si="35"/>
        <v>409329</v>
      </c>
      <c r="E327" s="469"/>
      <c r="F327" s="474"/>
      <c r="G327" s="470">
        <f t="shared" si="36"/>
        <v>6872.8600000000015</v>
      </c>
      <c r="J327" t="s">
        <v>3796</v>
      </c>
      <c r="K327">
        <f t="shared" si="37"/>
        <v>1600429</v>
      </c>
      <c r="L327">
        <f t="shared" si="38"/>
        <v>9513.84</v>
      </c>
    </row>
    <row r="328" spans="1:12" s="61" customFormat="1">
      <c r="A328" s="105"/>
      <c r="B328" s="101"/>
      <c r="C328" s="100"/>
      <c r="D328" s="108">
        <f t="shared" si="35"/>
        <v>409329</v>
      </c>
      <c r="E328" s="469"/>
      <c r="F328" s="474"/>
      <c r="G328" s="470">
        <f t="shared" si="36"/>
        <v>6872.8600000000015</v>
      </c>
      <c r="J328" t="s">
        <v>3796</v>
      </c>
      <c r="K328">
        <f t="shared" si="37"/>
        <v>1600429</v>
      </c>
      <c r="L328">
        <f t="shared" si="38"/>
        <v>9513.84</v>
      </c>
    </row>
    <row r="329" spans="1:12">
      <c r="A329" s="105"/>
      <c r="B329" s="101"/>
      <c r="C329" s="100"/>
      <c r="D329" s="108">
        <f t="shared" si="35"/>
        <v>409329</v>
      </c>
      <c r="E329" s="469"/>
      <c r="F329" s="474"/>
      <c r="G329" s="470">
        <f t="shared" si="36"/>
        <v>6872.8600000000015</v>
      </c>
      <c r="H329" s="61"/>
      <c r="I329" s="61"/>
      <c r="J329" t="s">
        <v>3796</v>
      </c>
      <c r="K329">
        <f t="shared" si="37"/>
        <v>1600429</v>
      </c>
      <c r="L329">
        <f t="shared" si="38"/>
        <v>9513.84</v>
      </c>
    </row>
    <row r="330" spans="1:12" s="61" customFormat="1">
      <c r="A330" s="105"/>
      <c r="B330" s="101"/>
      <c r="C330" s="100"/>
      <c r="D330" s="108">
        <f t="shared" si="35"/>
        <v>409329</v>
      </c>
      <c r="E330" s="469"/>
      <c r="F330" s="474"/>
      <c r="G330" s="470">
        <f t="shared" si="36"/>
        <v>6872.8600000000015</v>
      </c>
      <c r="J330" t="s">
        <v>3796</v>
      </c>
      <c r="K330">
        <f t="shared" si="37"/>
        <v>1600429</v>
      </c>
      <c r="L330">
        <f t="shared" si="38"/>
        <v>9513.84</v>
      </c>
    </row>
    <row r="331" spans="1:12" s="61" customFormat="1">
      <c r="A331" s="105"/>
      <c r="B331" s="101"/>
      <c r="C331" s="100"/>
      <c r="D331" s="108">
        <f t="shared" si="35"/>
        <v>409329</v>
      </c>
      <c r="E331" s="469"/>
      <c r="F331" s="474"/>
      <c r="G331" s="470">
        <f t="shared" si="36"/>
        <v>6872.8600000000015</v>
      </c>
      <c r="J331" t="s">
        <v>3796</v>
      </c>
      <c r="K331">
        <f t="shared" si="37"/>
        <v>1600429</v>
      </c>
      <c r="L331">
        <f t="shared" si="38"/>
        <v>9513.84</v>
      </c>
    </row>
    <row r="332" spans="1:12" s="61" customFormat="1">
      <c r="A332" s="105"/>
      <c r="B332" s="101"/>
      <c r="C332" s="100"/>
      <c r="D332" s="108">
        <f t="shared" si="35"/>
        <v>409329</v>
      </c>
      <c r="E332" s="469"/>
      <c r="F332" s="474"/>
      <c r="G332" s="470">
        <f t="shared" si="36"/>
        <v>6872.8600000000015</v>
      </c>
      <c r="J332" t="s">
        <v>3796</v>
      </c>
      <c r="K332">
        <f t="shared" si="37"/>
        <v>1600429</v>
      </c>
      <c r="L332">
        <f t="shared" si="38"/>
        <v>9513.84</v>
      </c>
    </row>
    <row r="333" spans="1:12" s="61" customFormat="1">
      <c r="A333" s="105"/>
      <c r="B333" s="101"/>
      <c r="C333" s="100"/>
      <c r="D333" s="108">
        <f t="shared" si="35"/>
        <v>409329</v>
      </c>
      <c r="E333" s="469"/>
      <c r="F333" s="474"/>
      <c r="G333" s="470">
        <f t="shared" si="36"/>
        <v>6872.8600000000015</v>
      </c>
      <c r="J333" t="s">
        <v>3796</v>
      </c>
      <c r="K333">
        <f t="shared" si="37"/>
        <v>1600429</v>
      </c>
      <c r="L333">
        <f t="shared" si="38"/>
        <v>9513.84</v>
      </c>
    </row>
    <row r="334" spans="1:12">
      <c r="A334" s="105"/>
      <c r="B334" s="101"/>
      <c r="C334" s="100"/>
      <c r="D334" s="108">
        <f t="shared" ref="D334:D397" si="39">D333+C334-B334</f>
        <v>409329</v>
      </c>
      <c r="E334" s="469"/>
      <c r="F334" s="474"/>
      <c r="G334" s="470">
        <f t="shared" si="36"/>
        <v>6872.8600000000015</v>
      </c>
      <c r="H334" s="61"/>
      <c r="I334" s="61"/>
      <c r="J334" t="s">
        <v>3796</v>
      </c>
      <c r="K334">
        <f t="shared" si="37"/>
        <v>1600429</v>
      </c>
      <c r="L334">
        <f t="shared" si="38"/>
        <v>9513.84</v>
      </c>
    </row>
    <row r="335" spans="1:12">
      <c r="A335" s="105"/>
      <c r="B335" s="101"/>
      <c r="C335" s="100"/>
      <c r="D335" s="108">
        <f t="shared" si="39"/>
        <v>409329</v>
      </c>
      <c r="E335" s="469"/>
      <c r="F335" s="474"/>
      <c r="G335" s="470">
        <f t="shared" si="36"/>
        <v>6872.8600000000015</v>
      </c>
      <c r="H335" s="61"/>
      <c r="I335" s="61"/>
      <c r="J335" t="s">
        <v>3796</v>
      </c>
      <c r="K335">
        <f t="shared" si="37"/>
        <v>1600429</v>
      </c>
      <c r="L335">
        <f t="shared" si="38"/>
        <v>9513.84</v>
      </c>
    </row>
    <row r="336" spans="1:12">
      <c r="A336" s="105"/>
      <c r="B336" s="101"/>
      <c r="C336" s="100"/>
      <c r="D336" s="108">
        <f t="shared" si="39"/>
        <v>409329</v>
      </c>
      <c r="E336" s="469"/>
      <c r="F336" s="474"/>
      <c r="G336" s="470">
        <f t="shared" si="36"/>
        <v>6872.8600000000015</v>
      </c>
      <c r="H336" s="61"/>
      <c r="I336" s="61"/>
      <c r="J336" t="s">
        <v>3796</v>
      </c>
      <c r="K336">
        <f t="shared" si="37"/>
        <v>1600429</v>
      </c>
      <c r="L336">
        <f t="shared" si="38"/>
        <v>9513.84</v>
      </c>
    </row>
    <row r="337" spans="1:12">
      <c r="A337" s="105"/>
      <c r="B337" s="101"/>
      <c r="C337" s="100"/>
      <c r="D337" s="108">
        <f t="shared" si="39"/>
        <v>409329</v>
      </c>
      <c r="E337" s="469"/>
      <c r="F337" s="474"/>
      <c r="G337" s="470">
        <f t="shared" si="36"/>
        <v>6872.8600000000015</v>
      </c>
      <c r="H337" s="61"/>
      <c r="I337" s="61"/>
      <c r="J337" t="s">
        <v>3796</v>
      </c>
      <c r="K337">
        <f t="shared" si="37"/>
        <v>1600429</v>
      </c>
      <c r="L337">
        <f t="shared" si="38"/>
        <v>9513.84</v>
      </c>
    </row>
    <row r="338" spans="1:12">
      <c r="A338" s="105"/>
      <c r="B338" s="101"/>
      <c r="C338" s="100"/>
      <c r="D338" s="108">
        <f t="shared" si="39"/>
        <v>409329</v>
      </c>
      <c r="E338" s="469"/>
      <c r="F338" s="474"/>
      <c r="G338" s="470">
        <f t="shared" si="36"/>
        <v>6872.8600000000015</v>
      </c>
      <c r="H338" s="61"/>
      <c r="I338" s="61"/>
      <c r="J338" t="s">
        <v>3796</v>
      </c>
      <c r="K338">
        <f t="shared" si="37"/>
        <v>1600429</v>
      </c>
      <c r="L338">
        <f t="shared" si="38"/>
        <v>9513.84</v>
      </c>
    </row>
    <row r="339" spans="1:12">
      <c r="A339" s="105"/>
      <c r="B339" s="101"/>
      <c r="C339" s="100"/>
      <c r="D339" s="108">
        <f t="shared" si="39"/>
        <v>409329</v>
      </c>
      <c r="E339" s="469"/>
      <c r="F339" s="474"/>
      <c r="G339" s="470">
        <f t="shared" si="36"/>
        <v>6872.8600000000015</v>
      </c>
      <c r="H339" s="61"/>
      <c r="I339" s="61"/>
      <c r="J339" t="s">
        <v>3796</v>
      </c>
      <c r="K339">
        <f t="shared" si="37"/>
        <v>1600429</v>
      </c>
      <c r="L339">
        <f t="shared" si="38"/>
        <v>9513.84</v>
      </c>
    </row>
    <row r="340" spans="1:12">
      <c r="A340" s="105"/>
      <c r="B340" s="101"/>
      <c r="C340" s="100"/>
      <c r="D340" s="108">
        <f t="shared" si="39"/>
        <v>409329</v>
      </c>
      <c r="E340" s="469"/>
      <c r="F340" s="474"/>
      <c r="G340" s="470">
        <f t="shared" si="36"/>
        <v>6872.8600000000015</v>
      </c>
      <c r="H340" s="61"/>
      <c r="I340" s="61"/>
      <c r="J340" t="s">
        <v>3796</v>
      </c>
      <c r="K340">
        <f t="shared" si="37"/>
        <v>1600429</v>
      </c>
      <c r="L340">
        <f t="shared" si="38"/>
        <v>9513.84</v>
      </c>
    </row>
    <row r="341" spans="1:12">
      <c r="A341" s="105"/>
      <c r="B341" s="101"/>
      <c r="C341" s="100"/>
      <c r="D341" s="108">
        <f t="shared" si="39"/>
        <v>409329</v>
      </c>
      <c r="E341" s="469"/>
      <c r="F341" s="474"/>
      <c r="G341" s="470">
        <f t="shared" si="36"/>
        <v>6872.8600000000015</v>
      </c>
      <c r="H341" s="61"/>
      <c r="I341" s="61"/>
      <c r="J341" t="s">
        <v>3796</v>
      </c>
      <c r="K341">
        <f t="shared" si="37"/>
        <v>1600429</v>
      </c>
      <c r="L341">
        <f t="shared" si="38"/>
        <v>9513.84</v>
      </c>
    </row>
    <row r="342" spans="1:12">
      <c r="A342" s="105"/>
      <c r="B342" s="101"/>
      <c r="C342" s="100"/>
      <c r="D342" s="108">
        <f t="shared" si="39"/>
        <v>409329</v>
      </c>
      <c r="E342" s="469"/>
      <c r="F342" s="474"/>
      <c r="G342" s="470">
        <f t="shared" ref="G342:G405" si="40">G341+F342-E342</f>
        <v>6872.8600000000015</v>
      </c>
      <c r="H342" s="61"/>
      <c r="I342" s="61"/>
      <c r="J342" t="s">
        <v>3796</v>
      </c>
      <c r="K342">
        <f t="shared" si="37"/>
        <v>1600429</v>
      </c>
      <c r="L342">
        <f t="shared" si="38"/>
        <v>9513.84</v>
      </c>
    </row>
    <row r="343" spans="1:12">
      <c r="A343" s="105"/>
      <c r="B343" s="101"/>
      <c r="C343" s="100"/>
      <c r="D343" s="108">
        <f t="shared" si="39"/>
        <v>409329</v>
      </c>
      <c r="E343" s="469"/>
      <c r="F343" s="474"/>
      <c r="G343" s="470">
        <f t="shared" si="40"/>
        <v>6872.8600000000015</v>
      </c>
      <c r="H343" s="61"/>
      <c r="I343" s="61"/>
      <c r="J343" t="s">
        <v>3796</v>
      </c>
      <c r="K343">
        <f t="shared" si="37"/>
        <v>1600429</v>
      </c>
      <c r="L343">
        <f t="shared" si="38"/>
        <v>9513.84</v>
      </c>
    </row>
    <row r="344" spans="1:12" s="61" customFormat="1">
      <c r="A344" s="105"/>
      <c r="B344" s="101"/>
      <c r="C344" s="100"/>
      <c r="D344" s="108">
        <f t="shared" si="39"/>
        <v>409329</v>
      </c>
      <c r="E344" s="469"/>
      <c r="F344" s="474"/>
      <c r="G344" s="470">
        <f t="shared" si="40"/>
        <v>6872.8600000000015</v>
      </c>
      <c r="J344" t="s">
        <v>3796</v>
      </c>
      <c r="K344">
        <f t="shared" si="37"/>
        <v>1600429</v>
      </c>
      <c r="L344">
        <f t="shared" si="38"/>
        <v>9513.84</v>
      </c>
    </row>
    <row r="345" spans="1:12">
      <c r="A345" s="105"/>
      <c r="B345" s="101"/>
      <c r="C345" s="100"/>
      <c r="D345" s="108">
        <f t="shared" si="39"/>
        <v>409329</v>
      </c>
      <c r="E345" s="469"/>
      <c r="F345" s="474"/>
      <c r="G345" s="470">
        <f t="shared" si="40"/>
        <v>6872.8600000000015</v>
      </c>
      <c r="H345" s="61"/>
      <c r="I345" s="61"/>
      <c r="J345" t="s">
        <v>3796</v>
      </c>
      <c r="K345">
        <f t="shared" si="37"/>
        <v>1600429</v>
      </c>
      <c r="L345">
        <f t="shared" si="38"/>
        <v>9513.84</v>
      </c>
    </row>
    <row r="346" spans="1:12">
      <c r="A346" s="105"/>
      <c r="B346" s="101"/>
      <c r="C346" s="100"/>
      <c r="D346" s="108">
        <f t="shared" si="39"/>
        <v>409329</v>
      </c>
      <c r="E346" s="469"/>
      <c r="F346" s="474"/>
      <c r="G346" s="470">
        <f t="shared" si="40"/>
        <v>6872.8600000000015</v>
      </c>
      <c r="H346" s="61"/>
      <c r="I346" s="61"/>
      <c r="J346" t="s">
        <v>3796</v>
      </c>
      <c r="K346">
        <f t="shared" si="37"/>
        <v>1600429</v>
      </c>
      <c r="L346">
        <f t="shared" si="38"/>
        <v>9513.84</v>
      </c>
    </row>
    <row r="347" spans="1:12" s="61" customFormat="1">
      <c r="A347" s="105"/>
      <c r="B347" s="101"/>
      <c r="C347" s="100"/>
      <c r="D347" s="108">
        <f t="shared" si="39"/>
        <v>409329</v>
      </c>
      <c r="E347" s="469"/>
      <c r="F347" s="474"/>
      <c r="G347" s="470">
        <f t="shared" si="40"/>
        <v>6872.8600000000015</v>
      </c>
      <c r="J347" t="s">
        <v>3796</v>
      </c>
      <c r="K347">
        <f t="shared" si="37"/>
        <v>1600429</v>
      </c>
      <c r="L347">
        <f t="shared" si="38"/>
        <v>9513.84</v>
      </c>
    </row>
    <row r="348" spans="1:12" s="61" customFormat="1">
      <c r="A348" s="105"/>
      <c r="B348" s="101"/>
      <c r="C348" s="100"/>
      <c r="D348" s="108">
        <f t="shared" si="39"/>
        <v>409329</v>
      </c>
      <c r="E348" s="469"/>
      <c r="F348" s="474"/>
      <c r="G348" s="470">
        <f t="shared" si="40"/>
        <v>6872.8600000000015</v>
      </c>
      <c r="J348" t="s">
        <v>3796</v>
      </c>
      <c r="K348">
        <f t="shared" si="37"/>
        <v>1600429</v>
      </c>
      <c r="L348">
        <f t="shared" si="38"/>
        <v>9513.84</v>
      </c>
    </row>
    <row r="349" spans="1:12" s="61" customFormat="1">
      <c r="A349" s="105"/>
      <c r="B349" s="101"/>
      <c r="C349" s="100"/>
      <c r="D349" s="108">
        <f t="shared" si="39"/>
        <v>409329</v>
      </c>
      <c r="E349" s="469"/>
      <c r="F349" s="474"/>
      <c r="G349" s="470">
        <f t="shared" si="40"/>
        <v>6872.8600000000015</v>
      </c>
      <c r="J349" t="s">
        <v>3796</v>
      </c>
      <c r="K349">
        <f t="shared" si="37"/>
        <v>1600429</v>
      </c>
      <c r="L349">
        <f t="shared" si="38"/>
        <v>9513.84</v>
      </c>
    </row>
    <row r="350" spans="1:12" s="61" customFormat="1">
      <c r="A350" s="105"/>
      <c r="B350" s="101"/>
      <c r="C350" s="100"/>
      <c r="D350" s="108">
        <f t="shared" si="39"/>
        <v>409329</v>
      </c>
      <c r="E350" s="469"/>
      <c r="F350" s="474"/>
      <c r="G350" s="470">
        <f t="shared" si="40"/>
        <v>6872.8600000000015</v>
      </c>
      <c r="J350" t="s">
        <v>3796</v>
      </c>
      <c r="K350">
        <f t="shared" si="37"/>
        <v>1600429</v>
      </c>
      <c r="L350">
        <f t="shared" si="38"/>
        <v>9513.84</v>
      </c>
    </row>
    <row r="351" spans="1:12">
      <c r="A351" s="105"/>
      <c r="B351" s="101"/>
      <c r="C351" s="100"/>
      <c r="D351" s="108">
        <f t="shared" si="39"/>
        <v>409329</v>
      </c>
      <c r="E351" s="469"/>
      <c r="F351" s="474"/>
      <c r="G351" s="470">
        <f t="shared" si="40"/>
        <v>6872.8600000000015</v>
      </c>
      <c r="H351" s="61"/>
      <c r="I351" s="61"/>
      <c r="J351" t="s">
        <v>3796</v>
      </c>
      <c r="K351">
        <f t="shared" si="37"/>
        <v>1600429</v>
      </c>
      <c r="L351">
        <f t="shared" si="38"/>
        <v>9513.84</v>
      </c>
    </row>
    <row r="352" spans="1:12">
      <c r="A352" s="105"/>
      <c r="B352" s="101"/>
      <c r="C352" s="100"/>
      <c r="D352" s="108">
        <f t="shared" si="39"/>
        <v>409329</v>
      </c>
      <c r="E352" s="469"/>
      <c r="F352" s="474"/>
      <c r="G352" s="470">
        <f t="shared" si="40"/>
        <v>6872.8600000000015</v>
      </c>
      <c r="H352" s="61"/>
      <c r="I352" s="61"/>
      <c r="J352" t="s">
        <v>3796</v>
      </c>
      <c r="K352">
        <f t="shared" si="37"/>
        <v>1600429</v>
      </c>
      <c r="L352">
        <f t="shared" si="38"/>
        <v>9513.84</v>
      </c>
    </row>
    <row r="353" spans="1:12" s="61" customFormat="1">
      <c r="A353" s="105"/>
      <c r="B353" s="101"/>
      <c r="C353" s="100"/>
      <c r="D353" s="108">
        <f t="shared" si="39"/>
        <v>409329</v>
      </c>
      <c r="E353" s="469"/>
      <c r="F353" s="474"/>
      <c r="G353" s="470">
        <f t="shared" si="40"/>
        <v>6872.8600000000015</v>
      </c>
      <c r="J353" t="s">
        <v>3796</v>
      </c>
      <c r="K353">
        <f t="shared" si="37"/>
        <v>1600429</v>
      </c>
      <c r="L353">
        <f t="shared" si="38"/>
        <v>9513.84</v>
      </c>
    </row>
    <row r="354" spans="1:12" s="61" customFormat="1">
      <c r="A354" s="105"/>
      <c r="B354" s="101"/>
      <c r="C354" s="100"/>
      <c r="D354" s="108">
        <f t="shared" si="39"/>
        <v>409329</v>
      </c>
      <c r="E354" s="469"/>
      <c r="F354" s="474"/>
      <c r="G354" s="470">
        <f t="shared" si="40"/>
        <v>6872.8600000000015</v>
      </c>
      <c r="J354" t="s">
        <v>3796</v>
      </c>
      <c r="K354">
        <f t="shared" si="37"/>
        <v>1600429</v>
      </c>
      <c r="L354">
        <f t="shared" si="38"/>
        <v>9513.84</v>
      </c>
    </row>
    <row r="355" spans="1:12" s="61" customFormat="1">
      <c r="A355" s="105"/>
      <c r="B355" s="101"/>
      <c r="C355" s="100"/>
      <c r="D355" s="108">
        <f t="shared" si="39"/>
        <v>409329</v>
      </c>
      <c r="E355" s="469"/>
      <c r="F355" s="474"/>
      <c r="G355" s="470">
        <f t="shared" si="40"/>
        <v>6872.8600000000015</v>
      </c>
      <c r="J355" t="s">
        <v>3796</v>
      </c>
      <c r="K355">
        <f t="shared" si="37"/>
        <v>1600429</v>
      </c>
      <c r="L355">
        <f t="shared" si="38"/>
        <v>9513.84</v>
      </c>
    </row>
    <row r="356" spans="1:12" s="61" customFormat="1">
      <c r="A356" s="105"/>
      <c r="B356" s="101"/>
      <c r="C356" s="100"/>
      <c r="D356" s="108">
        <f t="shared" si="39"/>
        <v>409329</v>
      </c>
      <c r="E356" s="469"/>
      <c r="F356" s="474"/>
      <c r="G356" s="470">
        <f t="shared" si="40"/>
        <v>6872.8600000000015</v>
      </c>
      <c r="J356" t="s">
        <v>3796</v>
      </c>
      <c r="K356">
        <f t="shared" si="37"/>
        <v>1600429</v>
      </c>
      <c r="L356">
        <f t="shared" si="38"/>
        <v>9513.84</v>
      </c>
    </row>
    <row r="357" spans="1:12" s="61" customFormat="1">
      <c r="A357" s="105"/>
      <c r="B357" s="101"/>
      <c r="C357" s="100"/>
      <c r="D357" s="108">
        <f t="shared" si="39"/>
        <v>409329</v>
      </c>
      <c r="E357" s="469"/>
      <c r="F357" s="474"/>
      <c r="G357" s="470">
        <f t="shared" si="40"/>
        <v>6872.8600000000015</v>
      </c>
      <c r="J357" t="s">
        <v>3796</v>
      </c>
      <c r="K357">
        <f t="shared" si="37"/>
        <v>1600429</v>
      </c>
      <c r="L357">
        <f t="shared" si="38"/>
        <v>9513.84</v>
      </c>
    </row>
    <row r="358" spans="1:12" s="61" customFormat="1">
      <c r="A358" s="105"/>
      <c r="B358" s="101"/>
      <c r="C358" s="100"/>
      <c r="D358" s="108">
        <f t="shared" si="39"/>
        <v>409329</v>
      </c>
      <c r="E358" s="469"/>
      <c r="F358" s="474"/>
      <c r="G358" s="470">
        <f t="shared" si="40"/>
        <v>6872.8600000000015</v>
      </c>
      <c r="J358" t="s">
        <v>3796</v>
      </c>
      <c r="K358">
        <f t="shared" si="37"/>
        <v>1600429</v>
      </c>
      <c r="L358">
        <f t="shared" si="38"/>
        <v>9513.84</v>
      </c>
    </row>
    <row r="359" spans="1:12" s="61" customFormat="1">
      <c r="A359" s="105"/>
      <c r="B359" s="101"/>
      <c r="C359" s="100"/>
      <c r="D359" s="108">
        <f t="shared" si="39"/>
        <v>409329</v>
      </c>
      <c r="E359" s="469"/>
      <c r="F359" s="474"/>
      <c r="G359" s="470">
        <f t="shared" si="40"/>
        <v>6872.8600000000015</v>
      </c>
      <c r="J359" t="s">
        <v>3796</v>
      </c>
      <c r="K359">
        <f t="shared" si="37"/>
        <v>1600429</v>
      </c>
      <c r="L359">
        <f t="shared" si="38"/>
        <v>9513.84</v>
      </c>
    </row>
    <row r="360" spans="1:12" s="61" customFormat="1">
      <c r="A360" s="105"/>
      <c r="B360" s="101"/>
      <c r="C360" s="100"/>
      <c r="D360" s="108">
        <f t="shared" si="39"/>
        <v>409329</v>
      </c>
      <c r="E360" s="469"/>
      <c r="F360" s="474"/>
      <c r="G360" s="470">
        <f t="shared" si="40"/>
        <v>6872.8600000000015</v>
      </c>
      <c r="J360" t="s">
        <v>3796</v>
      </c>
      <c r="K360">
        <f t="shared" si="37"/>
        <v>1600429</v>
      </c>
      <c r="L360">
        <f t="shared" si="38"/>
        <v>9513.84</v>
      </c>
    </row>
    <row r="361" spans="1:12" s="61" customFormat="1">
      <c r="A361" s="105"/>
      <c r="B361" s="101"/>
      <c r="C361" s="100"/>
      <c r="D361" s="108">
        <f t="shared" si="39"/>
        <v>409329</v>
      </c>
      <c r="E361" s="469"/>
      <c r="F361" s="474"/>
      <c r="G361" s="470">
        <f t="shared" si="40"/>
        <v>6872.8600000000015</v>
      </c>
      <c r="J361" t="s">
        <v>3796</v>
      </c>
      <c r="K361">
        <f t="shared" si="37"/>
        <v>1600429</v>
      </c>
      <c r="L361">
        <f t="shared" si="38"/>
        <v>9513.84</v>
      </c>
    </row>
    <row r="362" spans="1:12" s="61" customFormat="1">
      <c r="A362" s="105"/>
      <c r="B362" s="101"/>
      <c r="C362" s="100"/>
      <c r="D362" s="108">
        <f t="shared" si="39"/>
        <v>409329</v>
      </c>
      <c r="E362" s="469"/>
      <c r="F362" s="474"/>
      <c r="G362" s="470">
        <f t="shared" si="40"/>
        <v>6872.8600000000015</v>
      </c>
      <c r="J362" t="s">
        <v>3796</v>
      </c>
      <c r="K362">
        <f t="shared" si="37"/>
        <v>1600429</v>
      </c>
      <c r="L362">
        <f t="shared" si="38"/>
        <v>9513.84</v>
      </c>
    </row>
    <row r="363" spans="1:12">
      <c r="A363" s="105"/>
      <c r="B363" s="101"/>
      <c r="C363" s="100"/>
      <c r="D363" s="108">
        <f t="shared" si="39"/>
        <v>409329</v>
      </c>
      <c r="E363" s="469"/>
      <c r="F363" s="474"/>
      <c r="G363" s="470">
        <f t="shared" si="40"/>
        <v>6872.8600000000015</v>
      </c>
      <c r="H363" s="61"/>
      <c r="I363" s="61"/>
      <c r="J363" t="s">
        <v>3796</v>
      </c>
      <c r="K363">
        <f t="shared" si="37"/>
        <v>1600429</v>
      </c>
      <c r="L363">
        <f t="shared" si="38"/>
        <v>9513.84</v>
      </c>
    </row>
    <row r="364" spans="1:12">
      <c r="A364" s="105"/>
      <c r="B364" s="101"/>
      <c r="C364" s="100"/>
      <c r="D364" s="108">
        <f t="shared" si="39"/>
        <v>409329</v>
      </c>
      <c r="E364" s="469"/>
      <c r="F364" s="474"/>
      <c r="G364" s="470">
        <f t="shared" si="40"/>
        <v>6872.8600000000015</v>
      </c>
      <c r="H364" s="61"/>
      <c r="I364" s="61"/>
      <c r="J364" t="s">
        <v>3796</v>
      </c>
      <c r="K364">
        <f t="shared" si="37"/>
        <v>1600429</v>
      </c>
      <c r="L364">
        <f t="shared" si="38"/>
        <v>9513.84</v>
      </c>
    </row>
    <row r="365" spans="1:12">
      <c r="A365" s="105"/>
      <c r="B365" s="101"/>
      <c r="C365" s="100"/>
      <c r="D365" s="108">
        <f t="shared" si="39"/>
        <v>409329</v>
      </c>
      <c r="E365" s="469"/>
      <c r="F365" s="474"/>
      <c r="G365" s="470">
        <f t="shared" si="40"/>
        <v>6872.8600000000015</v>
      </c>
      <c r="H365" s="61"/>
      <c r="I365" s="61"/>
      <c r="J365" t="s">
        <v>3796</v>
      </c>
      <c r="K365">
        <f t="shared" si="37"/>
        <v>1600429</v>
      </c>
      <c r="L365">
        <f t="shared" si="38"/>
        <v>9513.84</v>
      </c>
    </row>
    <row r="366" spans="1:12">
      <c r="A366" s="105"/>
      <c r="B366" s="101"/>
      <c r="C366" s="100"/>
      <c r="D366" s="108">
        <f t="shared" si="39"/>
        <v>409329</v>
      </c>
      <c r="E366" s="469"/>
      <c r="F366" s="474"/>
      <c r="G366" s="470">
        <f t="shared" si="40"/>
        <v>6872.8600000000015</v>
      </c>
      <c r="H366" s="61"/>
      <c r="I366" s="61"/>
      <c r="J366" t="s">
        <v>3796</v>
      </c>
      <c r="K366">
        <f t="shared" si="37"/>
        <v>1600429</v>
      </c>
      <c r="L366">
        <f t="shared" si="38"/>
        <v>9513.84</v>
      </c>
    </row>
    <row r="367" spans="1:12">
      <c r="A367" s="105"/>
      <c r="B367" s="101"/>
      <c r="C367" s="100"/>
      <c r="D367" s="108">
        <f t="shared" si="39"/>
        <v>409329</v>
      </c>
      <c r="E367" s="469"/>
      <c r="F367" s="474"/>
      <c r="G367" s="470">
        <f t="shared" si="40"/>
        <v>6872.8600000000015</v>
      </c>
      <c r="H367" s="61"/>
      <c r="I367" s="61"/>
      <c r="J367" t="s">
        <v>3796</v>
      </c>
      <c r="K367">
        <f t="shared" si="37"/>
        <v>1600429</v>
      </c>
      <c r="L367">
        <f t="shared" si="38"/>
        <v>9513.84</v>
      </c>
    </row>
    <row r="368" spans="1:12">
      <c r="A368" s="105"/>
      <c r="B368" s="101"/>
      <c r="C368" s="100"/>
      <c r="D368" s="108">
        <f t="shared" si="39"/>
        <v>409329</v>
      </c>
      <c r="E368" s="469"/>
      <c r="F368" s="474"/>
      <c r="G368" s="470">
        <f t="shared" si="40"/>
        <v>6872.8600000000015</v>
      </c>
      <c r="H368" s="61"/>
      <c r="I368" s="61"/>
      <c r="J368" t="s">
        <v>3796</v>
      </c>
      <c r="K368">
        <f t="shared" si="37"/>
        <v>1600429</v>
      </c>
      <c r="L368">
        <f t="shared" si="38"/>
        <v>9513.84</v>
      </c>
    </row>
    <row r="369" spans="1:12">
      <c r="A369" s="105"/>
      <c r="B369" s="101"/>
      <c r="C369" s="100"/>
      <c r="D369" s="108">
        <f t="shared" si="39"/>
        <v>409329</v>
      </c>
      <c r="E369" s="469"/>
      <c r="F369" s="474"/>
      <c r="G369" s="470">
        <f t="shared" si="40"/>
        <v>6872.8600000000015</v>
      </c>
      <c r="H369" s="61"/>
      <c r="I369" s="61"/>
      <c r="J369" t="s">
        <v>3796</v>
      </c>
      <c r="K369">
        <f t="shared" si="37"/>
        <v>1600429</v>
      </c>
      <c r="L369">
        <f t="shared" si="38"/>
        <v>9513.84</v>
      </c>
    </row>
    <row r="370" spans="1:12">
      <c r="A370" s="105"/>
      <c r="B370" s="101"/>
      <c r="C370" s="100"/>
      <c r="D370" s="108">
        <f t="shared" si="39"/>
        <v>409329</v>
      </c>
      <c r="E370" s="469"/>
      <c r="F370" s="474"/>
      <c r="G370" s="470">
        <f t="shared" si="40"/>
        <v>6872.8600000000015</v>
      </c>
      <c r="H370" s="61"/>
      <c r="I370" s="61"/>
      <c r="J370" t="s">
        <v>3796</v>
      </c>
      <c r="K370">
        <f t="shared" si="37"/>
        <v>1600429</v>
      </c>
      <c r="L370">
        <f t="shared" si="38"/>
        <v>9513.84</v>
      </c>
    </row>
    <row r="371" spans="1:12">
      <c r="A371" s="105"/>
      <c r="B371" s="101"/>
      <c r="C371" s="100"/>
      <c r="D371" s="108">
        <f t="shared" si="39"/>
        <v>409329</v>
      </c>
      <c r="E371" s="469"/>
      <c r="F371" s="474"/>
      <c r="G371" s="470">
        <f t="shared" si="40"/>
        <v>6872.8600000000015</v>
      </c>
      <c r="H371" s="61"/>
      <c r="I371" s="61"/>
      <c r="J371" t="s">
        <v>3796</v>
      </c>
      <c r="K371">
        <f t="shared" si="37"/>
        <v>1600429</v>
      </c>
      <c r="L371">
        <f t="shared" si="38"/>
        <v>9513.84</v>
      </c>
    </row>
    <row r="372" spans="1:12">
      <c r="A372" s="105"/>
      <c r="B372" s="101"/>
      <c r="C372" s="100"/>
      <c r="D372" s="108">
        <f t="shared" si="39"/>
        <v>409329</v>
      </c>
      <c r="E372" s="469"/>
      <c r="F372" s="474"/>
      <c r="G372" s="470">
        <f t="shared" si="40"/>
        <v>6872.8600000000015</v>
      </c>
      <c r="H372" s="61"/>
      <c r="I372" s="61"/>
      <c r="J372" t="s">
        <v>3796</v>
      </c>
      <c r="K372">
        <f t="shared" si="37"/>
        <v>1600429</v>
      </c>
      <c r="L372">
        <f t="shared" si="38"/>
        <v>9513.84</v>
      </c>
    </row>
    <row r="373" spans="1:12">
      <c r="A373" s="105"/>
      <c r="B373" s="101"/>
      <c r="C373" s="100"/>
      <c r="D373" s="108">
        <f t="shared" si="39"/>
        <v>409329</v>
      </c>
      <c r="E373" s="469"/>
      <c r="F373" s="474"/>
      <c r="G373" s="470">
        <f t="shared" si="40"/>
        <v>6872.8600000000015</v>
      </c>
      <c r="H373" s="61"/>
      <c r="I373" s="61"/>
      <c r="J373" t="s">
        <v>3796</v>
      </c>
      <c r="K373">
        <f t="shared" si="37"/>
        <v>1600429</v>
      </c>
      <c r="L373">
        <f t="shared" si="38"/>
        <v>9513.84</v>
      </c>
    </row>
    <row r="374" spans="1:12">
      <c r="A374" s="105"/>
      <c r="B374" s="101"/>
      <c r="C374" s="100"/>
      <c r="D374" s="108">
        <f t="shared" si="39"/>
        <v>409329</v>
      </c>
      <c r="E374" s="469"/>
      <c r="F374" s="474"/>
      <c r="G374" s="470">
        <f t="shared" si="40"/>
        <v>6872.8600000000015</v>
      </c>
      <c r="H374" s="61"/>
      <c r="I374" s="61"/>
      <c r="J374" t="s">
        <v>3796</v>
      </c>
      <c r="K374">
        <f t="shared" si="37"/>
        <v>1600429</v>
      </c>
      <c r="L374">
        <f t="shared" si="38"/>
        <v>9513.84</v>
      </c>
    </row>
    <row r="375" spans="1:12">
      <c r="A375" s="105"/>
      <c r="B375" s="101"/>
      <c r="C375" s="100"/>
      <c r="D375" s="108">
        <f t="shared" si="39"/>
        <v>409329</v>
      </c>
      <c r="E375" s="469"/>
      <c r="F375" s="474"/>
      <c r="G375" s="470">
        <f t="shared" si="40"/>
        <v>6872.8600000000015</v>
      </c>
      <c r="H375" s="61"/>
      <c r="I375" s="61"/>
      <c r="J375" t="s">
        <v>3796</v>
      </c>
      <c r="K375">
        <f t="shared" si="37"/>
        <v>1600429</v>
      </c>
      <c r="L375">
        <f t="shared" si="38"/>
        <v>9513.84</v>
      </c>
    </row>
    <row r="376" spans="1:12">
      <c r="A376" s="105"/>
      <c r="B376" s="101"/>
      <c r="C376" s="100"/>
      <c r="D376" s="108">
        <f t="shared" si="39"/>
        <v>409329</v>
      </c>
      <c r="E376" s="469"/>
      <c r="F376" s="474"/>
      <c r="G376" s="470">
        <f t="shared" si="40"/>
        <v>6872.8600000000015</v>
      </c>
      <c r="H376" s="61"/>
      <c r="I376" s="61"/>
      <c r="J376" t="s">
        <v>3796</v>
      </c>
      <c r="K376">
        <f t="shared" si="37"/>
        <v>1600429</v>
      </c>
      <c r="L376">
        <f t="shared" si="38"/>
        <v>9513.84</v>
      </c>
    </row>
    <row r="377" spans="1:12">
      <c r="A377" s="105"/>
      <c r="B377" s="101"/>
      <c r="C377" s="100"/>
      <c r="D377" s="108">
        <f t="shared" si="39"/>
        <v>409329</v>
      </c>
      <c r="E377" s="469"/>
      <c r="F377" s="474"/>
      <c r="G377" s="470">
        <f t="shared" si="40"/>
        <v>6872.8600000000015</v>
      </c>
      <c r="H377" s="61"/>
      <c r="I377" s="61"/>
      <c r="J377" t="s">
        <v>3796</v>
      </c>
      <c r="K377">
        <f t="shared" si="37"/>
        <v>1600429</v>
      </c>
      <c r="L377">
        <f t="shared" si="38"/>
        <v>9513.84</v>
      </c>
    </row>
    <row r="378" spans="1:12">
      <c r="A378" s="105"/>
      <c r="B378" s="101"/>
      <c r="C378" s="100"/>
      <c r="D378" s="108">
        <f t="shared" si="39"/>
        <v>409329</v>
      </c>
      <c r="E378" s="469"/>
      <c r="F378" s="474"/>
      <c r="G378" s="470">
        <f t="shared" si="40"/>
        <v>6872.8600000000015</v>
      </c>
      <c r="H378" s="61"/>
      <c r="I378" s="61"/>
      <c r="J378" t="s">
        <v>3796</v>
      </c>
      <c r="K378">
        <f t="shared" si="37"/>
        <v>1600429</v>
      </c>
      <c r="L378">
        <f t="shared" si="38"/>
        <v>9513.84</v>
      </c>
    </row>
    <row r="379" spans="1:12">
      <c r="A379" s="105"/>
      <c r="B379" s="101"/>
      <c r="C379" s="100"/>
      <c r="D379" s="108">
        <f t="shared" si="39"/>
        <v>409329</v>
      </c>
      <c r="E379" s="469"/>
      <c r="F379" s="474"/>
      <c r="G379" s="470">
        <f t="shared" si="40"/>
        <v>6872.8600000000015</v>
      </c>
      <c r="H379" s="61"/>
      <c r="I379" s="61"/>
      <c r="J379" t="s">
        <v>3796</v>
      </c>
      <c r="K379">
        <f t="shared" si="37"/>
        <v>1600429</v>
      </c>
      <c r="L379">
        <f t="shared" si="38"/>
        <v>9513.84</v>
      </c>
    </row>
    <row r="380" spans="1:12">
      <c r="A380" s="105"/>
      <c r="B380" s="101"/>
      <c r="C380" s="100"/>
      <c r="D380" s="108">
        <f t="shared" si="39"/>
        <v>409329</v>
      </c>
      <c r="E380" s="469"/>
      <c r="F380" s="474"/>
      <c r="G380" s="470">
        <f t="shared" si="40"/>
        <v>6872.8600000000015</v>
      </c>
      <c r="H380" s="61"/>
      <c r="I380" s="61"/>
      <c r="J380" t="s">
        <v>3796</v>
      </c>
      <c r="K380">
        <f t="shared" si="37"/>
        <v>1600429</v>
      </c>
      <c r="L380">
        <f t="shared" si="38"/>
        <v>9513.84</v>
      </c>
    </row>
    <row r="381" spans="1:12">
      <c r="A381" s="105"/>
      <c r="B381" s="101"/>
      <c r="C381" s="100"/>
      <c r="D381" s="108">
        <f t="shared" si="39"/>
        <v>409329</v>
      </c>
      <c r="E381" s="469"/>
      <c r="F381" s="474"/>
      <c r="G381" s="470">
        <f t="shared" si="40"/>
        <v>6872.8600000000015</v>
      </c>
      <c r="H381" s="61"/>
      <c r="I381" s="61"/>
      <c r="J381" t="s">
        <v>3796</v>
      </c>
      <c r="K381">
        <f t="shared" ref="K381:K444" si="41">IF(J381="本金",C381-B381+K380,K380)</f>
        <v>1600429</v>
      </c>
      <c r="L381">
        <f t="shared" ref="L381:L444" si="42">IF(J381="本金",F381+L380,L380)</f>
        <v>9513.84</v>
      </c>
    </row>
    <row r="382" spans="1:12">
      <c r="A382" s="105"/>
      <c r="B382" s="101"/>
      <c r="C382" s="100"/>
      <c r="D382" s="108">
        <f t="shared" si="39"/>
        <v>409329</v>
      </c>
      <c r="E382" s="469"/>
      <c r="F382" s="474"/>
      <c r="G382" s="470">
        <f t="shared" si="40"/>
        <v>6872.8600000000015</v>
      </c>
      <c r="H382" s="61"/>
      <c r="I382" s="61"/>
      <c r="J382" t="s">
        <v>3796</v>
      </c>
      <c r="K382">
        <f t="shared" si="41"/>
        <v>1600429</v>
      </c>
      <c r="L382">
        <f t="shared" si="42"/>
        <v>9513.84</v>
      </c>
    </row>
    <row r="383" spans="1:12">
      <c r="A383" s="105"/>
      <c r="B383" s="101"/>
      <c r="C383" s="100"/>
      <c r="D383" s="108">
        <f t="shared" si="39"/>
        <v>409329</v>
      </c>
      <c r="E383" s="469"/>
      <c r="F383" s="474"/>
      <c r="G383" s="470">
        <f t="shared" si="40"/>
        <v>6872.8600000000015</v>
      </c>
      <c r="H383" s="61"/>
      <c r="I383" s="61"/>
      <c r="J383" t="s">
        <v>3796</v>
      </c>
      <c r="K383">
        <f t="shared" si="41"/>
        <v>1600429</v>
      </c>
      <c r="L383">
        <f t="shared" si="42"/>
        <v>9513.84</v>
      </c>
    </row>
    <row r="384" spans="1:12">
      <c r="A384" s="105"/>
      <c r="B384" s="101"/>
      <c r="C384" s="100"/>
      <c r="D384" s="108">
        <f t="shared" si="39"/>
        <v>409329</v>
      </c>
      <c r="E384" s="469"/>
      <c r="F384" s="474"/>
      <c r="G384" s="470">
        <f t="shared" si="40"/>
        <v>6872.8600000000015</v>
      </c>
      <c r="H384" s="61"/>
      <c r="I384" s="61"/>
      <c r="J384" t="s">
        <v>3796</v>
      </c>
      <c r="K384">
        <f t="shared" si="41"/>
        <v>1600429</v>
      </c>
      <c r="L384">
        <f t="shared" si="42"/>
        <v>9513.84</v>
      </c>
    </row>
    <row r="385" spans="1:12">
      <c r="A385" s="105"/>
      <c r="B385" s="101"/>
      <c r="C385" s="100"/>
      <c r="D385" s="108">
        <f t="shared" si="39"/>
        <v>409329</v>
      </c>
      <c r="E385" s="469"/>
      <c r="F385" s="474"/>
      <c r="G385" s="470">
        <f t="shared" si="40"/>
        <v>6872.8600000000015</v>
      </c>
      <c r="H385" s="61"/>
      <c r="I385" s="61"/>
      <c r="J385" t="s">
        <v>3796</v>
      </c>
      <c r="K385">
        <f t="shared" si="41"/>
        <v>1600429</v>
      </c>
      <c r="L385">
        <f t="shared" si="42"/>
        <v>9513.84</v>
      </c>
    </row>
    <row r="386" spans="1:12">
      <c r="A386" s="105"/>
      <c r="B386" s="101"/>
      <c r="C386" s="100"/>
      <c r="D386" s="108">
        <f t="shared" si="39"/>
        <v>409329</v>
      </c>
      <c r="E386" s="469"/>
      <c r="F386" s="474"/>
      <c r="G386" s="470">
        <f t="shared" si="40"/>
        <v>6872.8600000000015</v>
      </c>
      <c r="H386" s="61"/>
      <c r="I386" s="61"/>
      <c r="J386" t="s">
        <v>3796</v>
      </c>
      <c r="K386">
        <f t="shared" si="41"/>
        <v>1600429</v>
      </c>
      <c r="L386">
        <f t="shared" si="42"/>
        <v>9513.84</v>
      </c>
    </row>
    <row r="387" spans="1:12">
      <c r="A387" s="105"/>
      <c r="B387" s="101"/>
      <c r="C387" s="100"/>
      <c r="D387" s="108">
        <f t="shared" si="39"/>
        <v>409329</v>
      </c>
      <c r="E387" s="469"/>
      <c r="F387" s="474"/>
      <c r="G387" s="470">
        <f t="shared" si="40"/>
        <v>6872.8600000000015</v>
      </c>
      <c r="H387" s="61"/>
      <c r="I387" s="61"/>
      <c r="J387" t="s">
        <v>3796</v>
      </c>
      <c r="K387">
        <f t="shared" si="41"/>
        <v>1600429</v>
      </c>
      <c r="L387">
        <f t="shared" si="42"/>
        <v>9513.84</v>
      </c>
    </row>
    <row r="388" spans="1:12">
      <c r="A388" s="105"/>
      <c r="B388" s="101"/>
      <c r="C388" s="100"/>
      <c r="D388" s="108">
        <f t="shared" si="39"/>
        <v>409329</v>
      </c>
      <c r="E388" s="469"/>
      <c r="F388" s="474"/>
      <c r="G388" s="470">
        <f t="shared" si="40"/>
        <v>6872.8600000000015</v>
      </c>
      <c r="H388" s="61"/>
      <c r="I388" s="61"/>
      <c r="J388" t="s">
        <v>3796</v>
      </c>
      <c r="K388">
        <f t="shared" si="41"/>
        <v>1600429</v>
      </c>
      <c r="L388">
        <f t="shared" si="42"/>
        <v>9513.84</v>
      </c>
    </row>
    <row r="389" spans="1:12">
      <c r="A389" s="105"/>
      <c r="B389" s="101"/>
      <c r="C389" s="100"/>
      <c r="D389" s="108">
        <f t="shared" si="39"/>
        <v>409329</v>
      </c>
      <c r="E389" s="469"/>
      <c r="F389" s="474"/>
      <c r="G389" s="470">
        <f t="shared" si="40"/>
        <v>6872.8600000000015</v>
      </c>
      <c r="H389" s="61"/>
      <c r="I389" s="61"/>
      <c r="J389" t="s">
        <v>3796</v>
      </c>
      <c r="K389">
        <f t="shared" si="41"/>
        <v>1600429</v>
      </c>
      <c r="L389">
        <f t="shared" si="42"/>
        <v>9513.84</v>
      </c>
    </row>
    <row r="390" spans="1:12">
      <c r="A390" s="105"/>
      <c r="B390" s="101"/>
      <c r="C390" s="100"/>
      <c r="D390" s="108">
        <f t="shared" si="39"/>
        <v>409329</v>
      </c>
      <c r="E390" s="469"/>
      <c r="F390" s="474"/>
      <c r="G390" s="470">
        <f t="shared" si="40"/>
        <v>6872.8600000000015</v>
      </c>
      <c r="H390" s="61"/>
      <c r="I390" s="61"/>
      <c r="J390" t="s">
        <v>3796</v>
      </c>
      <c r="K390">
        <f t="shared" si="41"/>
        <v>1600429</v>
      </c>
      <c r="L390">
        <f t="shared" si="42"/>
        <v>9513.84</v>
      </c>
    </row>
    <row r="391" spans="1:12">
      <c r="A391" s="105"/>
      <c r="B391" s="101"/>
      <c r="C391" s="100"/>
      <c r="D391" s="108">
        <f t="shared" si="39"/>
        <v>409329</v>
      </c>
      <c r="E391" s="469"/>
      <c r="F391" s="474"/>
      <c r="G391" s="470">
        <f t="shared" si="40"/>
        <v>6872.8600000000015</v>
      </c>
      <c r="H391" s="61"/>
      <c r="I391" s="61"/>
      <c r="J391" t="s">
        <v>3796</v>
      </c>
      <c r="K391">
        <f t="shared" si="41"/>
        <v>1600429</v>
      </c>
      <c r="L391">
        <f t="shared" si="42"/>
        <v>9513.84</v>
      </c>
    </row>
    <row r="392" spans="1:12">
      <c r="A392" s="105"/>
      <c r="B392" s="101"/>
      <c r="C392" s="100"/>
      <c r="D392" s="108">
        <f t="shared" si="39"/>
        <v>409329</v>
      </c>
      <c r="E392" s="469"/>
      <c r="F392" s="474"/>
      <c r="G392" s="470">
        <f t="shared" si="40"/>
        <v>6872.8600000000015</v>
      </c>
      <c r="H392" s="61"/>
      <c r="I392" s="61"/>
      <c r="J392" t="s">
        <v>3796</v>
      </c>
      <c r="K392">
        <f t="shared" si="41"/>
        <v>1600429</v>
      </c>
      <c r="L392">
        <f t="shared" si="42"/>
        <v>9513.84</v>
      </c>
    </row>
    <row r="393" spans="1:12">
      <c r="A393" s="105"/>
      <c r="B393" s="101"/>
      <c r="C393" s="100"/>
      <c r="D393" s="108">
        <f t="shared" si="39"/>
        <v>409329</v>
      </c>
      <c r="E393" s="469"/>
      <c r="F393" s="474"/>
      <c r="G393" s="470">
        <f t="shared" si="40"/>
        <v>6872.8600000000015</v>
      </c>
      <c r="H393" s="61"/>
      <c r="I393" s="61"/>
      <c r="J393" t="s">
        <v>3796</v>
      </c>
      <c r="K393">
        <f t="shared" si="41"/>
        <v>1600429</v>
      </c>
      <c r="L393">
        <f t="shared" si="42"/>
        <v>9513.84</v>
      </c>
    </row>
    <row r="394" spans="1:12">
      <c r="A394" s="105"/>
      <c r="B394" s="101"/>
      <c r="C394" s="100"/>
      <c r="D394" s="108">
        <f t="shared" si="39"/>
        <v>409329</v>
      </c>
      <c r="E394" s="469"/>
      <c r="F394" s="474"/>
      <c r="G394" s="470">
        <f t="shared" si="40"/>
        <v>6872.8600000000015</v>
      </c>
      <c r="H394" s="61"/>
      <c r="I394" s="61"/>
      <c r="J394" t="s">
        <v>3796</v>
      </c>
      <c r="K394">
        <f t="shared" si="41"/>
        <v>1600429</v>
      </c>
      <c r="L394">
        <f t="shared" si="42"/>
        <v>9513.84</v>
      </c>
    </row>
    <row r="395" spans="1:12">
      <c r="A395" s="105"/>
      <c r="B395" s="101"/>
      <c r="C395" s="100"/>
      <c r="D395" s="108">
        <f t="shared" si="39"/>
        <v>409329</v>
      </c>
      <c r="E395" s="469"/>
      <c r="F395" s="474"/>
      <c r="G395" s="470">
        <f t="shared" si="40"/>
        <v>6872.8600000000015</v>
      </c>
      <c r="H395" s="61"/>
      <c r="I395" s="61"/>
      <c r="J395" t="s">
        <v>3796</v>
      </c>
      <c r="K395">
        <f t="shared" si="41"/>
        <v>1600429</v>
      </c>
      <c r="L395">
        <f t="shared" si="42"/>
        <v>9513.84</v>
      </c>
    </row>
    <row r="396" spans="1:12">
      <c r="A396" s="105"/>
      <c r="B396" s="101"/>
      <c r="C396" s="100"/>
      <c r="D396" s="108">
        <f t="shared" si="39"/>
        <v>409329</v>
      </c>
      <c r="E396" s="469"/>
      <c r="F396" s="474"/>
      <c r="G396" s="470">
        <f t="shared" si="40"/>
        <v>6872.8600000000015</v>
      </c>
      <c r="H396" s="61"/>
      <c r="I396" s="61"/>
      <c r="J396" t="s">
        <v>3796</v>
      </c>
      <c r="K396">
        <f t="shared" si="41"/>
        <v>1600429</v>
      </c>
      <c r="L396">
        <f t="shared" si="42"/>
        <v>9513.84</v>
      </c>
    </row>
    <row r="397" spans="1:12">
      <c r="A397" s="105"/>
      <c r="B397" s="101"/>
      <c r="C397" s="100"/>
      <c r="D397" s="108">
        <f t="shared" si="39"/>
        <v>409329</v>
      </c>
      <c r="E397" s="469"/>
      <c r="F397" s="474"/>
      <c r="G397" s="470">
        <f t="shared" si="40"/>
        <v>6872.8600000000015</v>
      </c>
      <c r="H397" s="61"/>
      <c r="I397" s="61"/>
      <c r="J397" t="s">
        <v>3796</v>
      </c>
      <c r="K397">
        <f t="shared" si="41"/>
        <v>1600429</v>
      </c>
      <c r="L397">
        <f t="shared" si="42"/>
        <v>9513.84</v>
      </c>
    </row>
    <row r="398" spans="1:12">
      <c r="A398" s="105"/>
      <c r="B398" s="101"/>
      <c r="C398" s="100"/>
      <c r="D398" s="108">
        <f t="shared" ref="D398:D461" si="43">D397+C398-B398</f>
        <v>409329</v>
      </c>
      <c r="E398" s="469"/>
      <c r="F398" s="474"/>
      <c r="G398" s="470">
        <f t="shared" si="40"/>
        <v>6872.8600000000015</v>
      </c>
      <c r="H398" s="61"/>
      <c r="I398" s="61"/>
      <c r="J398" t="s">
        <v>3796</v>
      </c>
      <c r="K398">
        <f t="shared" si="41"/>
        <v>1600429</v>
      </c>
      <c r="L398">
        <f t="shared" si="42"/>
        <v>9513.84</v>
      </c>
    </row>
    <row r="399" spans="1:12">
      <c r="A399" s="105"/>
      <c r="B399" s="101"/>
      <c r="C399" s="100"/>
      <c r="D399" s="108">
        <f t="shared" si="43"/>
        <v>409329</v>
      </c>
      <c r="E399" s="469"/>
      <c r="F399" s="474"/>
      <c r="G399" s="470">
        <f t="shared" si="40"/>
        <v>6872.8600000000015</v>
      </c>
      <c r="H399" s="61"/>
      <c r="I399" s="61"/>
      <c r="J399" t="s">
        <v>3796</v>
      </c>
      <c r="K399">
        <f t="shared" si="41"/>
        <v>1600429</v>
      </c>
      <c r="L399">
        <f t="shared" si="42"/>
        <v>9513.84</v>
      </c>
    </row>
    <row r="400" spans="1:12">
      <c r="A400" s="105"/>
      <c r="B400" s="101"/>
      <c r="C400" s="100"/>
      <c r="D400" s="108">
        <f t="shared" si="43"/>
        <v>409329</v>
      </c>
      <c r="E400" s="469"/>
      <c r="F400" s="474"/>
      <c r="G400" s="470">
        <f t="shared" si="40"/>
        <v>6872.8600000000015</v>
      </c>
      <c r="H400" s="61"/>
      <c r="I400" s="61"/>
      <c r="J400" t="s">
        <v>3796</v>
      </c>
      <c r="K400">
        <f t="shared" si="41"/>
        <v>1600429</v>
      </c>
      <c r="L400">
        <f t="shared" si="42"/>
        <v>9513.84</v>
      </c>
    </row>
    <row r="401" spans="1:12">
      <c r="A401" s="105"/>
      <c r="B401" s="101"/>
      <c r="C401" s="100"/>
      <c r="D401" s="108">
        <f t="shared" si="43"/>
        <v>409329</v>
      </c>
      <c r="E401" s="469"/>
      <c r="F401" s="474"/>
      <c r="G401" s="470">
        <f t="shared" si="40"/>
        <v>6872.8600000000015</v>
      </c>
      <c r="H401" s="61"/>
      <c r="I401" s="61"/>
      <c r="J401" t="s">
        <v>3796</v>
      </c>
      <c r="K401">
        <f t="shared" si="41"/>
        <v>1600429</v>
      </c>
      <c r="L401">
        <f t="shared" si="42"/>
        <v>9513.84</v>
      </c>
    </row>
    <row r="402" spans="1:12">
      <c r="A402" s="105"/>
      <c r="B402" s="101"/>
      <c r="C402" s="100"/>
      <c r="D402" s="108">
        <f t="shared" si="43"/>
        <v>409329</v>
      </c>
      <c r="E402" s="469"/>
      <c r="F402" s="474"/>
      <c r="G402" s="470">
        <f t="shared" si="40"/>
        <v>6872.8600000000015</v>
      </c>
      <c r="H402" s="61"/>
      <c r="I402" s="61"/>
      <c r="J402" t="s">
        <v>3796</v>
      </c>
      <c r="K402">
        <f t="shared" si="41"/>
        <v>1600429</v>
      </c>
      <c r="L402">
        <f t="shared" si="42"/>
        <v>9513.84</v>
      </c>
    </row>
    <row r="403" spans="1:12">
      <c r="A403" s="105"/>
      <c r="B403" s="101"/>
      <c r="C403" s="100"/>
      <c r="D403" s="108">
        <f t="shared" si="43"/>
        <v>409329</v>
      </c>
      <c r="E403" s="469"/>
      <c r="F403" s="474"/>
      <c r="G403" s="470">
        <f t="shared" si="40"/>
        <v>6872.8600000000015</v>
      </c>
      <c r="H403" s="61"/>
      <c r="I403" s="61"/>
      <c r="J403" t="s">
        <v>3796</v>
      </c>
      <c r="K403">
        <f t="shared" si="41"/>
        <v>1600429</v>
      </c>
      <c r="L403">
        <f t="shared" si="42"/>
        <v>9513.84</v>
      </c>
    </row>
    <row r="404" spans="1:12">
      <c r="A404" s="105"/>
      <c r="B404" s="101"/>
      <c r="C404" s="100"/>
      <c r="D404" s="108">
        <f t="shared" si="43"/>
        <v>409329</v>
      </c>
      <c r="E404" s="469"/>
      <c r="F404" s="474"/>
      <c r="G404" s="470">
        <f t="shared" si="40"/>
        <v>6872.8600000000015</v>
      </c>
      <c r="H404" s="61"/>
      <c r="I404" s="61"/>
      <c r="J404" t="s">
        <v>3796</v>
      </c>
      <c r="K404">
        <f t="shared" si="41"/>
        <v>1600429</v>
      </c>
      <c r="L404">
        <f t="shared" si="42"/>
        <v>9513.84</v>
      </c>
    </row>
    <row r="405" spans="1:12">
      <c r="A405" s="105"/>
      <c r="B405" s="101"/>
      <c r="C405" s="100"/>
      <c r="D405" s="108">
        <f t="shared" si="43"/>
        <v>409329</v>
      </c>
      <c r="E405" s="469"/>
      <c r="F405" s="474"/>
      <c r="G405" s="470">
        <f t="shared" si="40"/>
        <v>6872.8600000000015</v>
      </c>
      <c r="H405" s="61"/>
      <c r="I405" s="61"/>
      <c r="J405" t="s">
        <v>3796</v>
      </c>
      <c r="K405">
        <f t="shared" si="41"/>
        <v>1600429</v>
      </c>
      <c r="L405">
        <f t="shared" si="42"/>
        <v>9513.84</v>
      </c>
    </row>
    <row r="406" spans="1:12">
      <c r="A406" s="105"/>
      <c r="B406" s="101"/>
      <c r="C406" s="100"/>
      <c r="D406" s="108">
        <f t="shared" si="43"/>
        <v>409329</v>
      </c>
      <c r="E406" s="469"/>
      <c r="F406" s="474"/>
      <c r="G406" s="470">
        <f t="shared" ref="G406:G469" si="44">G405+F406-E406</f>
        <v>6872.8600000000015</v>
      </c>
      <c r="H406" s="61"/>
      <c r="I406" s="61"/>
      <c r="J406" t="s">
        <v>3796</v>
      </c>
      <c r="K406">
        <f t="shared" si="41"/>
        <v>1600429</v>
      </c>
      <c r="L406">
        <f t="shared" si="42"/>
        <v>9513.84</v>
      </c>
    </row>
    <row r="407" spans="1:12">
      <c r="A407" s="105"/>
      <c r="B407" s="101"/>
      <c r="C407" s="100"/>
      <c r="D407" s="108">
        <f t="shared" si="43"/>
        <v>409329</v>
      </c>
      <c r="E407" s="469"/>
      <c r="F407" s="474"/>
      <c r="G407" s="470">
        <f t="shared" si="44"/>
        <v>6872.8600000000015</v>
      </c>
      <c r="H407" s="61"/>
      <c r="I407" s="61"/>
      <c r="J407" t="s">
        <v>3796</v>
      </c>
      <c r="K407">
        <f t="shared" si="41"/>
        <v>1600429</v>
      </c>
      <c r="L407">
        <f t="shared" si="42"/>
        <v>9513.84</v>
      </c>
    </row>
    <row r="408" spans="1:12">
      <c r="A408" s="105"/>
      <c r="B408" s="101"/>
      <c r="C408" s="100"/>
      <c r="D408" s="108">
        <f t="shared" si="43"/>
        <v>409329</v>
      </c>
      <c r="E408" s="469"/>
      <c r="F408" s="474"/>
      <c r="G408" s="470">
        <f t="shared" si="44"/>
        <v>6872.8600000000015</v>
      </c>
      <c r="H408" s="61"/>
      <c r="I408" s="61"/>
      <c r="J408" t="s">
        <v>3796</v>
      </c>
      <c r="K408">
        <f t="shared" si="41"/>
        <v>1600429</v>
      </c>
      <c r="L408">
        <f t="shared" si="42"/>
        <v>9513.84</v>
      </c>
    </row>
    <row r="409" spans="1:12">
      <c r="A409" s="105"/>
      <c r="B409" s="101"/>
      <c r="C409" s="100"/>
      <c r="D409" s="108">
        <f t="shared" si="43"/>
        <v>409329</v>
      </c>
      <c r="E409" s="469"/>
      <c r="F409" s="474"/>
      <c r="G409" s="470">
        <f t="shared" si="44"/>
        <v>6872.8600000000015</v>
      </c>
      <c r="H409" s="61"/>
      <c r="I409" s="61"/>
      <c r="J409" t="s">
        <v>3796</v>
      </c>
      <c r="K409">
        <f t="shared" si="41"/>
        <v>1600429</v>
      </c>
      <c r="L409">
        <f t="shared" si="42"/>
        <v>9513.84</v>
      </c>
    </row>
    <row r="410" spans="1:12">
      <c r="A410" s="105"/>
      <c r="B410" s="101"/>
      <c r="C410" s="100"/>
      <c r="D410" s="108">
        <f t="shared" si="43"/>
        <v>409329</v>
      </c>
      <c r="E410" s="469"/>
      <c r="F410" s="474"/>
      <c r="G410" s="470">
        <f t="shared" si="44"/>
        <v>6872.8600000000015</v>
      </c>
      <c r="H410" s="61"/>
      <c r="I410" s="61"/>
      <c r="J410" t="s">
        <v>3796</v>
      </c>
      <c r="K410">
        <f t="shared" si="41"/>
        <v>1600429</v>
      </c>
      <c r="L410">
        <f t="shared" si="42"/>
        <v>9513.84</v>
      </c>
    </row>
    <row r="411" spans="1:12">
      <c r="A411" s="105"/>
      <c r="B411" s="101"/>
      <c r="C411" s="100"/>
      <c r="D411" s="108">
        <f t="shared" si="43"/>
        <v>409329</v>
      </c>
      <c r="E411" s="469"/>
      <c r="F411" s="474"/>
      <c r="G411" s="470">
        <f t="shared" si="44"/>
        <v>6872.8600000000015</v>
      </c>
      <c r="H411" s="61"/>
      <c r="I411" s="61"/>
      <c r="J411" t="s">
        <v>3796</v>
      </c>
      <c r="K411">
        <f t="shared" si="41"/>
        <v>1600429</v>
      </c>
      <c r="L411">
        <f t="shared" si="42"/>
        <v>9513.84</v>
      </c>
    </row>
    <row r="412" spans="1:12">
      <c r="A412" s="105"/>
      <c r="B412" s="101"/>
      <c r="C412" s="100"/>
      <c r="D412" s="108">
        <f t="shared" si="43"/>
        <v>409329</v>
      </c>
      <c r="E412" s="469"/>
      <c r="F412" s="474"/>
      <c r="G412" s="470">
        <f t="shared" si="44"/>
        <v>6872.8600000000015</v>
      </c>
      <c r="H412" s="61"/>
      <c r="I412" s="61"/>
      <c r="J412" t="s">
        <v>3796</v>
      </c>
      <c r="K412">
        <f t="shared" si="41"/>
        <v>1600429</v>
      </c>
      <c r="L412">
        <f t="shared" si="42"/>
        <v>9513.84</v>
      </c>
    </row>
    <row r="413" spans="1:12">
      <c r="A413" s="105"/>
      <c r="B413" s="101"/>
      <c r="C413" s="100"/>
      <c r="D413" s="108">
        <f t="shared" si="43"/>
        <v>409329</v>
      </c>
      <c r="E413" s="469"/>
      <c r="F413" s="474"/>
      <c r="G413" s="470">
        <f t="shared" si="44"/>
        <v>6872.8600000000015</v>
      </c>
      <c r="H413" s="61"/>
      <c r="I413" s="61"/>
      <c r="J413" t="s">
        <v>3796</v>
      </c>
      <c r="K413">
        <f t="shared" si="41"/>
        <v>1600429</v>
      </c>
      <c r="L413">
        <f t="shared" si="42"/>
        <v>9513.84</v>
      </c>
    </row>
    <row r="414" spans="1:12">
      <c r="A414" s="105"/>
      <c r="B414" s="101"/>
      <c r="C414" s="100"/>
      <c r="D414" s="108">
        <f t="shared" si="43"/>
        <v>409329</v>
      </c>
      <c r="E414" s="469"/>
      <c r="F414" s="474"/>
      <c r="G414" s="470">
        <f t="shared" si="44"/>
        <v>6872.8600000000015</v>
      </c>
      <c r="H414" s="61"/>
      <c r="I414" s="61"/>
      <c r="J414" t="s">
        <v>3796</v>
      </c>
      <c r="K414">
        <f t="shared" si="41"/>
        <v>1600429</v>
      </c>
      <c r="L414">
        <f t="shared" si="42"/>
        <v>9513.84</v>
      </c>
    </row>
    <row r="415" spans="1:12">
      <c r="A415" s="105"/>
      <c r="B415" s="101"/>
      <c r="C415" s="100"/>
      <c r="D415" s="108">
        <f t="shared" si="43"/>
        <v>409329</v>
      </c>
      <c r="E415" s="469"/>
      <c r="F415" s="474"/>
      <c r="G415" s="470">
        <f t="shared" si="44"/>
        <v>6872.8600000000015</v>
      </c>
      <c r="H415" s="61"/>
      <c r="I415" s="61"/>
      <c r="J415" t="s">
        <v>3796</v>
      </c>
      <c r="K415">
        <f t="shared" si="41"/>
        <v>1600429</v>
      </c>
      <c r="L415">
        <f t="shared" si="42"/>
        <v>9513.84</v>
      </c>
    </row>
    <row r="416" spans="1:12">
      <c r="A416" s="105"/>
      <c r="B416" s="101"/>
      <c r="C416" s="100"/>
      <c r="D416" s="108">
        <f t="shared" si="43"/>
        <v>409329</v>
      </c>
      <c r="E416" s="469"/>
      <c r="F416" s="474"/>
      <c r="G416" s="470">
        <f t="shared" si="44"/>
        <v>6872.8600000000015</v>
      </c>
      <c r="H416" s="61"/>
      <c r="I416" s="61"/>
      <c r="J416" t="s">
        <v>3796</v>
      </c>
      <c r="K416">
        <f t="shared" si="41"/>
        <v>1600429</v>
      </c>
      <c r="L416">
        <f t="shared" si="42"/>
        <v>9513.84</v>
      </c>
    </row>
    <row r="417" spans="1:12">
      <c r="A417" s="105"/>
      <c r="B417" s="101"/>
      <c r="C417" s="100"/>
      <c r="D417" s="108">
        <f t="shared" si="43"/>
        <v>409329</v>
      </c>
      <c r="E417" s="469"/>
      <c r="F417" s="474"/>
      <c r="G417" s="470">
        <f t="shared" si="44"/>
        <v>6872.8600000000015</v>
      </c>
      <c r="H417" s="61"/>
      <c r="I417" s="61"/>
      <c r="J417" t="s">
        <v>3796</v>
      </c>
      <c r="K417">
        <f t="shared" si="41"/>
        <v>1600429</v>
      </c>
      <c r="L417">
        <f t="shared" si="42"/>
        <v>9513.84</v>
      </c>
    </row>
    <row r="418" spans="1:12">
      <c r="A418" s="105"/>
      <c r="B418" s="101"/>
      <c r="C418" s="100"/>
      <c r="D418" s="108">
        <f t="shared" si="43"/>
        <v>409329</v>
      </c>
      <c r="E418" s="469"/>
      <c r="F418" s="474"/>
      <c r="G418" s="470">
        <f t="shared" si="44"/>
        <v>6872.8600000000015</v>
      </c>
      <c r="H418" s="61"/>
      <c r="I418" s="61"/>
      <c r="J418" t="s">
        <v>3796</v>
      </c>
      <c r="K418">
        <f t="shared" si="41"/>
        <v>1600429</v>
      </c>
      <c r="L418">
        <f t="shared" si="42"/>
        <v>9513.84</v>
      </c>
    </row>
    <row r="419" spans="1:12">
      <c r="A419" s="105"/>
      <c r="B419" s="101"/>
      <c r="C419" s="100"/>
      <c r="D419" s="108">
        <f t="shared" si="43"/>
        <v>409329</v>
      </c>
      <c r="E419" s="469"/>
      <c r="F419" s="474"/>
      <c r="G419" s="470">
        <f t="shared" si="44"/>
        <v>6872.8600000000015</v>
      </c>
      <c r="H419" s="61"/>
      <c r="I419" s="61"/>
      <c r="J419" t="s">
        <v>3796</v>
      </c>
      <c r="K419">
        <f t="shared" si="41"/>
        <v>1600429</v>
      </c>
      <c r="L419">
        <f t="shared" si="42"/>
        <v>9513.84</v>
      </c>
    </row>
    <row r="420" spans="1:12">
      <c r="A420" s="105"/>
      <c r="B420" s="101"/>
      <c r="C420" s="100"/>
      <c r="D420" s="108">
        <f t="shared" si="43"/>
        <v>409329</v>
      </c>
      <c r="E420" s="469"/>
      <c r="F420" s="474"/>
      <c r="G420" s="470">
        <f t="shared" si="44"/>
        <v>6872.8600000000015</v>
      </c>
      <c r="H420" s="61"/>
      <c r="I420" s="61"/>
      <c r="J420" t="s">
        <v>3796</v>
      </c>
      <c r="K420">
        <f t="shared" si="41"/>
        <v>1600429</v>
      </c>
      <c r="L420">
        <f t="shared" si="42"/>
        <v>9513.84</v>
      </c>
    </row>
    <row r="421" spans="1:12">
      <c r="A421" s="105"/>
      <c r="B421" s="101"/>
      <c r="C421" s="100"/>
      <c r="D421" s="108">
        <f t="shared" si="43"/>
        <v>409329</v>
      </c>
      <c r="E421" s="469"/>
      <c r="F421" s="474"/>
      <c r="G421" s="470">
        <f t="shared" si="44"/>
        <v>6872.8600000000015</v>
      </c>
      <c r="H421" s="61"/>
      <c r="I421" s="61"/>
      <c r="J421" t="s">
        <v>3796</v>
      </c>
      <c r="K421">
        <f t="shared" si="41"/>
        <v>1600429</v>
      </c>
      <c r="L421">
        <f t="shared" si="42"/>
        <v>9513.84</v>
      </c>
    </row>
    <row r="422" spans="1:12">
      <c r="A422" s="105"/>
      <c r="B422" s="101"/>
      <c r="C422" s="100"/>
      <c r="D422" s="108">
        <f t="shared" si="43"/>
        <v>409329</v>
      </c>
      <c r="E422" s="469"/>
      <c r="F422" s="474"/>
      <c r="G422" s="470">
        <f t="shared" si="44"/>
        <v>6872.8600000000015</v>
      </c>
      <c r="H422" s="61"/>
      <c r="I422" s="61"/>
      <c r="J422" t="s">
        <v>3796</v>
      </c>
      <c r="K422">
        <f t="shared" si="41"/>
        <v>1600429</v>
      </c>
      <c r="L422">
        <f t="shared" si="42"/>
        <v>9513.84</v>
      </c>
    </row>
    <row r="423" spans="1:12">
      <c r="A423" s="105"/>
      <c r="B423" s="101"/>
      <c r="C423" s="100"/>
      <c r="D423" s="108">
        <f t="shared" si="43"/>
        <v>409329</v>
      </c>
      <c r="E423" s="469"/>
      <c r="F423" s="474"/>
      <c r="G423" s="470">
        <f t="shared" si="44"/>
        <v>6872.8600000000015</v>
      </c>
      <c r="H423" s="61"/>
      <c r="I423" s="61"/>
      <c r="J423" t="s">
        <v>3796</v>
      </c>
      <c r="K423">
        <f t="shared" si="41"/>
        <v>1600429</v>
      </c>
      <c r="L423">
        <f t="shared" si="42"/>
        <v>9513.84</v>
      </c>
    </row>
    <row r="424" spans="1:12">
      <c r="A424" s="105"/>
      <c r="B424" s="101"/>
      <c r="C424" s="100"/>
      <c r="D424" s="108">
        <f t="shared" si="43"/>
        <v>409329</v>
      </c>
      <c r="E424" s="469"/>
      <c r="F424" s="474"/>
      <c r="G424" s="470">
        <f t="shared" si="44"/>
        <v>6872.8600000000015</v>
      </c>
      <c r="H424" s="61"/>
      <c r="I424" s="61"/>
      <c r="J424" t="s">
        <v>3796</v>
      </c>
      <c r="K424">
        <f t="shared" si="41"/>
        <v>1600429</v>
      </c>
      <c r="L424">
        <f t="shared" si="42"/>
        <v>9513.84</v>
      </c>
    </row>
    <row r="425" spans="1:12">
      <c r="A425" s="105"/>
      <c r="B425" s="101"/>
      <c r="C425" s="100"/>
      <c r="D425" s="108">
        <f t="shared" si="43"/>
        <v>409329</v>
      </c>
      <c r="E425" s="469"/>
      <c r="F425" s="474"/>
      <c r="G425" s="470">
        <f t="shared" si="44"/>
        <v>6872.8600000000015</v>
      </c>
      <c r="H425" s="61"/>
      <c r="I425" s="61"/>
      <c r="J425" t="s">
        <v>3796</v>
      </c>
      <c r="K425">
        <f t="shared" si="41"/>
        <v>1600429</v>
      </c>
      <c r="L425">
        <f t="shared" si="42"/>
        <v>9513.84</v>
      </c>
    </row>
    <row r="426" spans="1:12">
      <c r="A426" s="105"/>
      <c r="B426" s="101"/>
      <c r="C426" s="100"/>
      <c r="D426" s="108">
        <f t="shared" si="43"/>
        <v>409329</v>
      </c>
      <c r="E426" s="469"/>
      <c r="F426" s="474"/>
      <c r="G426" s="470">
        <f t="shared" si="44"/>
        <v>6872.8600000000015</v>
      </c>
      <c r="H426" s="61"/>
      <c r="I426" s="61"/>
      <c r="J426" t="s">
        <v>3796</v>
      </c>
      <c r="K426">
        <f t="shared" si="41"/>
        <v>1600429</v>
      </c>
      <c r="L426">
        <f t="shared" si="42"/>
        <v>9513.84</v>
      </c>
    </row>
    <row r="427" spans="1:12">
      <c r="A427" s="105"/>
      <c r="B427" s="101"/>
      <c r="C427" s="100"/>
      <c r="D427" s="108">
        <f t="shared" si="43"/>
        <v>409329</v>
      </c>
      <c r="E427" s="469"/>
      <c r="F427" s="474"/>
      <c r="G427" s="470">
        <f t="shared" si="44"/>
        <v>6872.8600000000015</v>
      </c>
      <c r="H427" s="61"/>
      <c r="I427" s="61"/>
      <c r="J427" t="s">
        <v>3796</v>
      </c>
      <c r="K427">
        <f t="shared" si="41"/>
        <v>1600429</v>
      </c>
      <c r="L427">
        <f t="shared" si="42"/>
        <v>9513.84</v>
      </c>
    </row>
    <row r="428" spans="1:12">
      <c r="A428" s="105"/>
      <c r="B428" s="101"/>
      <c r="C428" s="100"/>
      <c r="D428" s="108">
        <f t="shared" si="43"/>
        <v>409329</v>
      </c>
      <c r="E428" s="469"/>
      <c r="F428" s="474"/>
      <c r="G428" s="470">
        <f t="shared" si="44"/>
        <v>6872.8600000000015</v>
      </c>
      <c r="H428" s="61"/>
      <c r="I428" s="61"/>
      <c r="J428" t="s">
        <v>3796</v>
      </c>
      <c r="K428">
        <f t="shared" si="41"/>
        <v>1600429</v>
      </c>
      <c r="L428">
        <f t="shared" si="42"/>
        <v>9513.84</v>
      </c>
    </row>
    <row r="429" spans="1:12">
      <c r="A429" s="105"/>
      <c r="B429" s="101"/>
      <c r="C429" s="100"/>
      <c r="D429" s="108">
        <f t="shared" si="43"/>
        <v>409329</v>
      </c>
      <c r="E429" s="469"/>
      <c r="F429" s="474"/>
      <c r="G429" s="470">
        <f t="shared" si="44"/>
        <v>6872.8600000000015</v>
      </c>
      <c r="H429" s="61"/>
      <c r="I429" s="61"/>
      <c r="J429" t="s">
        <v>3796</v>
      </c>
      <c r="K429">
        <f t="shared" si="41"/>
        <v>1600429</v>
      </c>
      <c r="L429">
        <f t="shared" si="42"/>
        <v>9513.84</v>
      </c>
    </row>
    <row r="430" spans="1:12">
      <c r="A430" s="105"/>
      <c r="B430" s="101"/>
      <c r="C430" s="100"/>
      <c r="D430" s="108">
        <f t="shared" si="43"/>
        <v>409329</v>
      </c>
      <c r="E430" s="469"/>
      <c r="F430" s="474"/>
      <c r="G430" s="470">
        <f t="shared" si="44"/>
        <v>6872.8600000000015</v>
      </c>
      <c r="H430" s="61"/>
      <c r="I430" s="61"/>
      <c r="J430" t="s">
        <v>3796</v>
      </c>
      <c r="K430">
        <f t="shared" si="41"/>
        <v>1600429</v>
      </c>
      <c r="L430">
        <f t="shared" si="42"/>
        <v>9513.84</v>
      </c>
    </row>
    <row r="431" spans="1:12">
      <c r="A431" s="105"/>
      <c r="B431" s="101"/>
      <c r="C431" s="100"/>
      <c r="D431" s="108">
        <f t="shared" si="43"/>
        <v>409329</v>
      </c>
      <c r="E431" s="469"/>
      <c r="F431" s="474"/>
      <c r="G431" s="470">
        <f t="shared" si="44"/>
        <v>6872.8600000000015</v>
      </c>
      <c r="H431" s="61"/>
      <c r="I431" s="61"/>
      <c r="J431" t="s">
        <v>3796</v>
      </c>
      <c r="K431">
        <f t="shared" si="41"/>
        <v>1600429</v>
      </c>
      <c r="L431">
        <f t="shared" si="42"/>
        <v>9513.84</v>
      </c>
    </row>
    <row r="432" spans="1:12">
      <c r="A432" s="105"/>
      <c r="B432" s="101"/>
      <c r="C432" s="100"/>
      <c r="D432" s="108">
        <f t="shared" si="43"/>
        <v>409329</v>
      </c>
      <c r="E432" s="469"/>
      <c r="F432" s="474"/>
      <c r="G432" s="470">
        <f t="shared" si="44"/>
        <v>6872.8600000000015</v>
      </c>
      <c r="H432" s="61"/>
      <c r="I432" s="61"/>
      <c r="J432" t="s">
        <v>3796</v>
      </c>
      <c r="K432">
        <f t="shared" si="41"/>
        <v>1600429</v>
      </c>
      <c r="L432">
        <f t="shared" si="42"/>
        <v>9513.84</v>
      </c>
    </row>
    <row r="433" spans="1:12">
      <c r="A433" s="105"/>
      <c r="B433" s="101"/>
      <c r="C433" s="100"/>
      <c r="D433" s="108">
        <f t="shared" si="43"/>
        <v>409329</v>
      </c>
      <c r="E433" s="469"/>
      <c r="F433" s="474"/>
      <c r="G433" s="470">
        <f t="shared" si="44"/>
        <v>6872.8600000000015</v>
      </c>
      <c r="H433" s="61"/>
      <c r="I433" s="61"/>
      <c r="J433" t="s">
        <v>3796</v>
      </c>
      <c r="K433">
        <f t="shared" si="41"/>
        <v>1600429</v>
      </c>
      <c r="L433">
        <f t="shared" si="42"/>
        <v>9513.84</v>
      </c>
    </row>
    <row r="434" spans="1:12">
      <c r="A434" s="105"/>
      <c r="B434" s="101"/>
      <c r="C434" s="100"/>
      <c r="D434" s="108">
        <f t="shared" si="43"/>
        <v>409329</v>
      </c>
      <c r="E434" s="469"/>
      <c r="F434" s="474"/>
      <c r="G434" s="470">
        <f t="shared" si="44"/>
        <v>6872.8600000000015</v>
      </c>
      <c r="H434" s="61"/>
      <c r="I434" s="61"/>
      <c r="J434" t="s">
        <v>3796</v>
      </c>
      <c r="K434">
        <f t="shared" si="41"/>
        <v>1600429</v>
      </c>
      <c r="L434">
        <f t="shared" si="42"/>
        <v>9513.84</v>
      </c>
    </row>
    <row r="435" spans="1:12">
      <c r="A435" s="105"/>
      <c r="B435" s="101"/>
      <c r="C435" s="100"/>
      <c r="D435" s="108">
        <f t="shared" si="43"/>
        <v>409329</v>
      </c>
      <c r="E435" s="469"/>
      <c r="F435" s="474"/>
      <c r="G435" s="470">
        <f t="shared" si="44"/>
        <v>6872.8600000000015</v>
      </c>
      <c r="H435" s="61"/>
      <c r="I435" s="61"/>
      <c r="J435" t="s">
        <v>3796</v>
      </c>
      <c r="K435">
        <f t="shared" si="41"/>
        <v>1600429</v>
      </c>
      <c r="L435">
        <f t="shared" si="42"/>
        <v>9513.84</v>
      </c>
    </row>
    <row r="436" spans="1:12">
      <c r="A436" s="105"/>
      <c r="B436" s="101"/>
      <c r="C436" s="100"/>
      <c r="D436" s="108">
        <f t="shared" si="43"/>
        <v>409329</v>
      </c>
      <c r="E436" s="469"/>
      <c r="F436" s="474"/>
      <c r="G436" s="470">
        <f t="shared" si="44"/>
        <v>6872.8600000000015</v>
      </c>
      <c r="H436" s="61"/>
      <c r="I436" s="61"/>
      <c r="J436" t="s">
        <v>3796</v>
      </c>
      <c r="K436">
        <f t="shared" si="41"/>
        <v>1600429</v>
      </c>
      <c r="L436">
        <f t="shared" si="42"/>
        <v>9513.84</v>
      </c>
    </row>
    <row r="437" spans="1:12">
      <c r="A437" s="105"/>
      <c r="B437" s="101"/>
      <c r="C437" s="100"/>
      <c r="D437" s="108">
        <f t="shared" si="43"/>
        <v>409329</v>
      </c>
      <c r="E437" s="469"/>
      <c r="F437" s="474"/>
      <c r="G437" s="470">
        <f t="shared" si="44"/>
        <v>6872.8600000000015</v>
      </c>
      <c r="H437" s="61"/>
      <c r="I437" s="61"/>
      <c r="J437" t="s">
        <v>3796</v>
      </c>
      <c r="K437">
        <f t="shared" si="41"/>
        <v>1600429</v>
      </c>
      <c r="L437">
        <f t="shared" si="42"/>
        <v>9513.84</v>
      </c>
    </row>
    <row r="438" spans="1:12">
      <c r="A438" s="105"/>
      <c r="B438" s="101"/>
      <c r="C438" s="100"/>
      <c r="D438" s="108">
        <f t="shared" si="43"/>
        <v>409329</v>
      </c>
      <c r="E438" s="469"/>
      <c r="F438" s="474"/>
      <c r="G438" s="470">
        <f t="shared" si="44"/>
        <v>6872.8600000000015</v>
      </c>
      <c r="H438" s="61"/>
      <c r="I438" s="61"/>
      <c r="J438" t="s">
        <v>3796</v>
      </c>
      <c r="K438">
        <f t="shared" si="41"/>
        <v>1600429</v>
      </c>
      <c r="L438">
        <f t="shared" si="42"/>
        <v>9513.84</v>
      </c>
    </row>
    <row r="439" spans="1:12">
      <c r="A439" s="105"/>
      <c r="B439" s="101"/>
      <c r="C439" s="100"/>
      <c r="D439" s="108">
        <f t="shared" si="43"/>
        <v>409329</v>
      </c>
      <c r="E439" s="469"/>
      <c r="F439" s="474"/>
      <c r="G439" s="470">
        <f t="shared" si="44"/>
        <v>6872.8600000000015</v>
      </c>
      <c r="H439" s="61"/>
      <c r="I439" s="61"/>
      <c r="J439" t="s">
        <v>3796</v>
      </c>
      <c r="K439">
        <f t="shared" si="41"/>
        <v>1600429</v>
      </c>
      <c r="L439">
        <f t="shared" si="42"/>
        <v>9513.84</v>
      </c>
    </row>
    <row r="440" spans="1:12">
      <c r="A440" s="105"/>
      <c r="B440" s="101"/>
      <c r="C440" s="100"/>
      <c r="D440" s="108">
        <f t="shared" si="43"/>
        <v>409329</v>
      </c>
      <c r="E440" s="469"/>
      <c r="F440" s="474"/>
      <c r="G440" s="470">
        <f t="shared" si="44"/>
        <v>6872.8600000000015</v>
      </c>
      <c r="H440" s="61"/>
      <c r="I440" s="61"/>
      <c r="J440" t="s">
        <v>3796</v>
      </c>
      <c r="K440">
        <f t="shared" si="41"/>
        <v>1600429</v>
      </c>
      <c r="L440">
        <f t="shared" si="42"/>
        <v>9513.84</v>
      </c>
    </row>
    <row r="441" spans="1:12">
      <c r="A441" s="105"/>
      <c r="B441" s="101"/>
      <c r="C441" s="100"/>
      <c r="D441" s="108">
        <f t="shared" si="43"/>
        <v>409329</v>
      </c>
      <c r="E441" s="469"/>
      <c r="F441" s="474"/>
      <c r="G441" s="470">
        <f t="shared" si="44"/>
        <v>6872.8600000000015</v>
      </c>
      <c r="H441" s="61"/>
      <c r="I441" s="61"/>
      <c r="J441" t="s">
        <v>3796</v>
      </c>
      <c r="K441">
        <f t="shared" si="41"/>
        <v>1600429</v>
      </c>
      <c r="L441">
        <f t="shared" si="42"/>
        <v>9513.84</v>
      </c>
    </row>
    <row r="442" spans="1:12">
      <c r="A442" s="105"/>
      <c r="B442" s="101"/>
      <c r="C442" s="100"/>
      <c r="D442" s="108">
        <f t="shared" si="43"/>
        <v>409329</v>
      </c>
      <c r="E442" s="469"/>
      <c r="F442" s="474"/>
      <c r="G442" s="470">
        <f t="shared" si="44"/>
        <v>6872.8600000000015</v>
      </c>
      <c r="H442" s="61"/>
      <c r="I442" s="61"/>
      <c r="J442" t="s">
        <v>3796</v>
      </c>
      <c r="K442">
        <f t="shared" si="41"/>
        <v>1600429</v>
      </c>
      <c r="L442">
        <f t="shared" si="42"/>
        <v>9513.84</v>
      </c>
    </row>
    <row r="443" spans="1:12">
      <c r="A443" s="105"/>
      <c r="B443" s="101"/>
      <c r="C443" s="100"/>
      <c r="D443" s="108">
        <f t="shared" si="43"/>
        <v>409329</v>
      </c>
      <c r="E443" s="469"/>
      <c r="F443" s="474"/>
      <c r="G443" s="470">
        <f t="shared" si="44"/>
        <v>6872.8600000000015</v>
      </c>
      <c r="H443" s="61"/>
      <c r="I443" s="61"/>
      <c r="J443" t="s">
        <v>3796</v>
      </c>
      <c r="K443">
        <f t="shared" si="41"/>
        <v>1600429</v>
      </c>
      <c r="L443">
        <f t="shared" si="42"/>
        <v>9513.84</v>
      </c>
    </row>
    <row r="444" spans="1:12">
      <c r="A444" s="105"/>
      <c r="B444" s="101"/>
      <c r="C444" s="100"/>
      <c r="D444" s="108">
        <f t="shared" si="43"/>
        <v>409329</v>
      </c>
      <c r="E444" s="469"/>
      <c r="F444" s="474"/>
      <c r="G444" s="470">
        <f t="shared" si="44"/>
        <v>6872.8600000000015</v>
      </c>
      <c r="H444" s="61"/>
      <c r="I444" s="61"/>
      <c r="J444" t="s">
        <v>3796</v>
      </c>
      <c r="K444">
        <f t="shared" si="41"/>
        <v>1600429</v>
      </c>
      <c r="L444">
        <f t="shared" si="42"/>
        <v>9513.84</v>
      </c>
    </row>
    <row r="445" spans="1:12">
      <c r="A445" s="105"/>
      <c r="B445" s="101"/>
      <c r="C445" s="100"/>
      <c r="D445" s="108">
        <f t="shared" si="43"/>
        <v>409329</v>
      </c>
      <c r="E445" s="469"/>
      <c r="F445" s="474"/>
      <c r="G445" s="470">
        <f t="shared" si="44"/>
        <v>6872.8600000000015</v>
      </c>
      <c r="H445" s="61"/>
      <c r="I445" s="61"/>
      <c r="J445" t="s">
        <v>3796</v>
      </c>
      <c r="K445">
        <f t="shared" ref="K445:K508" si="45">IF(J445="本金",C445-B445+K444,K444)</f>
        <v>1600429</v>
      </c>
      <c r="L445">
        <f t="shared" ref="L445:L508" si="46">IF(J445="本金",F445+L444,L444)</f>
        <v>9513.84</v>
      </c>
    </row>
    <row r="446" spans="1:12">
      <c r="A446" s="105"/>
      <c r="B446" s="101"/>
      <c r="C446" s="100"/>
      <c r="D446" s="108">
        <f t="shared" si="43"/>
        <v>409329</v>
      </c>
      <c r="E446" s="469"/>
      <c r="F446" s="474"/>
      <c r="G446" s="470">
        <f t="shared" si="44"/>
        <v>6872.8600000000015</v>
      </c>
      <c r="H446" s="61"/>
      <c r="I446" s="61"/>
      <c r="J446" t="s">
        <v>3796</v>
      </c>
      <c r="K446">
        <f t="shared" si="45"/>
        <v>1600429</v>
      </c>
      <c r="L446">
        <f t="shared" si="46"/>
        <v>9513.84</v>
      </c>
    </row>
    <row r="447" spans="1:12">
      <c r="A447" s="105"/>
      <c r="B447" s="101"/>
      <c r="C447" s="100"/>
      <c r="D447" s="108">
        <f t="shared" si="43"/>
        <v>409329</v>
      </c>
      <c r="E447" s="469"/>
      <c r="F447" s="474"/>
      <c r="G447" s="470">
        <f t="shared" si="44"/>
        <v>6872.8600000000015</v>
      </c>
      <c r="H447" s="61"/>
      <c r="I447" s="61"/>
      <c r="J447" t="s">
        <v>3796</v>
      </c>
      <c r="K447">
        <f t="shared" si="45"/>
        <v>1600429</v>
      </c>
      <c r="L447">
        <f t="shared" si="46"/>
        <v>9513.84</v>
      </c>
    </row>
    <row r="448" spans="1:12">
      <c r="A448" s="105"/>
      <c r="B448" s="101"/>
      <c r="C448" s="100"/>
      <c r="D448" s="108">
        <f t="shared" si="43"/>
        <v>409329</v>
      </c>
      <c r="E448" s="469"/>
      <c r="F448" s="474"/>
      <c r="G448" s="470">
        <f t="shared" si="44"/>
        <v>6872.8600000000015</v>
      </c>
      <c r="H448" s="61"/>
      <c r="I448" s="61"/>
      <c r="J448" t="s">
        <v>3796</v>
      </c>
      <c r="K448">
        <f t="shared" si="45"/>
        <v>1600429</v>
      </c>
      <c r="L448">
        <f t="shared" si="46"/>
        <v>9513.84</v>
      </c>
    </row>
    <row r="449" spans="1:12">
      <c r="A449" s="105"/>
      <c r="B449" s="101"/>
      <c r="C449" s="100"/>
      <c r="D449" s="108">
        <f t="shared" si="43"/>
        <v>409329</v>
      </c>
      <c r="E449" s="469"/>
      <c r="F449" s="474"/>
      <c r="G449" s="470">
        <f t="shared" si="44"/>
        <v>6872.8600000000015</v>
      </c>
      <c r="H449" s="61"/>
      <c r="I449" s="61"/>
      <c r="J449" t="s">
        <v>3796</v>
      </c>
      <c r="K449">
        <f t="shared" si="45"/>
        <v>1600429</v>
      </c>
      <c r="L449">
        <f t="shared" si="46"/>
        <v>9513.84</v>
      </c>
    </row>
    <row r="450" spans="1:12">
      <c r="A450" s="105"/>
      <c r="B450" s="101"/>
      <c r="C450" s="100"/>
      <c r="D450" s="108">
        <f t="shared" si="43"/>
        <v>409329</v>
      </c>
      <c r="E450" s="469"/>
      <c r="F450" s="474"/>
      <c r="G450" s="470">
        <f t="shared" si="44"/>
        <v>6872.8600000000015</v>
      </c>
      <c r="H450" s="61"/>
      <c r="I450" s="61"/>
      <c r="J450" t="s">
        <v>3796</v>
      </c>
      <c r="K450">
        <f t="shared" si="45"/>
        <v>1600429</v>
      </c>
      <c r="L450">
        <f t="shared" si="46"/>
        <v>9513.84</v>
      </c>
    </row>
    <row r="451" spans="1:12">
      <c r="A451" s="105"/>
      <c r="B451" s="101"/>
      <c r="C451" s="100"/>
      <c r="D451" s="108">
        <f t="shared" si="43"/>
        <v>409329</v>
      </c>
      <c r="E451" s="469"/>
      <c r="F451" s="474"/>
      <c r="G451" s="470">
        <f t="shared" si="44"/>
        <v>6872.8600000000015</v>
      </c>
      <c r="H451" s="61"/>
      <c r="I451" s="61"/>
      <c r="J451" t="s">
        <v>3796</v>
      </c>
      <c r="K451">
        <f t="shared" si="45"/>
        <v>1600429</v>
      </c>
      <c r="L451">
        <f t="shared" si="46"/>
        <v>9513.84</v>
      </c>
    </row>
    <row r="452" spans="1:12">
      <c r="A452" s="105"/>
      <c r="B452" s="101"/>
      <c r="C452" s="100"/>
      <c r="D452" s="108">
        <f t="shared" si="43"/>
        <v>409329</v>
      </c>
      <c r="E452" s="469"/>
      <c r="F452" s="474"/>
      <c r="G452" s="470">
        <f t="shared" si="44"/>
        <v>6872.8600000000015</v>
      </c>
      <c r="H452" s="61"/>
      <c r="I452" s="61"/>
      <c r="J452" t="s">
        <v>3796</v>
      </c>
      <c r="K452">
        <f t="shared" si="45"/>
        <v>1600429</v>
      </c>
      <c r="L452">
        <f t="shared" si="46"/>
        <v>9513.84</v>
      </c>
    </row>
    <row r="453" spans="1:12">
      <c r="A453" s="105"/>
      <c r="B453" s="101"/>
      <c r="C453" s="100"/>
      <c r="D453" s="108">
        <f t="shared" si="43"/>
        <v>409329</v>
      </c>
      <c r="E453" s="469"/>
      <c r="F453" s="474"/>
      <c r="G453" s="470">
        <f t="shared" si="44"/>
        <v>6872.8600000000015</v>
      </c>
      <c r="H453" s="61"/>
      <c r="I453" s="61"/>
      <c r="J453" t="s">
        <v>3796</v>
      </c>
      <c r="K453">
        <f t="shared" si="45"/>
        <v>1600429</v>
      </c>
      <c r="L453">
        <f t="shared" si="46"/>
        <v>9513.84</v>
      </c>
    </row>
    <row r="454" spans="1:12">
      <c r="A454" s="105"/>
      <c r="B454" s="101"/>
      <c r="C454" s="100"/>
      <c r="D454" s="108">
        <f t="shared" si="43"/>
        <v>409329</v>
      </c>
      <c r="E454" s="469"/>
      <c r="F454" s="474"/>
      <c r="G454" s="470">
        <f t="shared" si="44"/>
        <v>6872.8600000000015</v>
      </c>
      <c r="H454" s="61"/>
      <c r="I454" s="61"/>
      <c r="J454" t="s">
        <v>3796</v>
      </c>
      <c r="K454">
        <f t="shared" si="45"/>
        <v>1600429</v>
      </c>
      <c r="L454">
        <f t="shared" si="46"/>
        <v>9513.84</v>
      </c>
    </row>
    <row r="455" spans="1:12">
      <c r="A455" s="105"/>
      <c r="B455" s="101"/>
      <c r="C455" s="100"/>
      <c r="D455" s="108">
        <f t="shared" si="43"/>
        <v>409329</v>
      </c>
      <c r="E455" s="469"/>
      <c r="F455" s="474"/>
      <c r="G455" s="470">
        <f t="shared" si="44"/>
        <v>6872.8600000000015</v>
      </c>
      <c r="H455" s="61"/>
      <c r="I455" s="61"/>
      <c r="J455" t="s">
        <v>3796</v>
      </c>
      <c r="K455">
        <f t="shared" si="45"/>
        <v>1600429</v>
      </c>
      <c r="L455">
        <f t="shared" si="46"/>
        <v>9513.84</v>
      </c>
    </row>
    <row r="456" spans="1:12">
      <c r="A456" s="105"/>
      <c r="B456" s="101"/>
      <c r="C456" s="100"/>
      <c r="D456" s="108">
        <f t="shared" si="43"/>
        <v>409329</v>
      </c>
      <c r="E456" s="469"/>
      <c r="F456" s="474"/>
      <c r="G456" s="470">
        <f t="shared" si="44"/>
        <v>6872.8600000000015</v>
      </c>
      <c r="H456" s="61"/>
      <c r="I456" s="61"/>
      <c r="J456" t="s">
        <v>3796</v>
      </c>
      <c r="K456">
        <f t="shared" si="45"/>
        <v>1600429</v>
      </c>
      <c r="L456">
        <f t="shared" si="46"/>
        <v>9513.84</v>
      </c>
    </row>
    <row r="457" spans="1:12">
      <c r="A457" s="105"/>
      <c r="B457" s="101"/>
      <c r="C457" s="100"/>
      <c r="D457" s="108">
        <f t="shared" si="43"/>
        <v>409329</v>
      </c>
      <c r="E457" s="469"/>
      <c r="F457" s="474"/>
      <c r="G457" s="470">
        <f t="shared" si="44"/>
        <v>6872.8600000000015</v>
      </c>
      <c r="H457" s="61"/>
      <c r="I457" s="61"/>
      <c r="J457" t="s">
        <v>3796</v>
      </c>
      <c r="K457">
        <f t="shared" si="45"/>
        <v>1600429</v>
      </c>
      <c r="L457">
        <f t="shared" si="46"/>
        <v>9513.84</v>
      </c>
    </row>
    <row r="458" spans="1:12">
      <c r="A458" s="105"/>
      <c r="B458" s="101"/>
      <c r="C458" s="100"/>
      <c r="D458" s="108">
        <f t="shared" si="43"/>
        <v>409329</v>
      </c>
      <c r="E458" s="469"/>
      <c r="F458" s="474"/>
      <c r="G458" s="470">
        <f t="shared" si="44"/>
        <v>6872.8600000000015</v>
      </c>
      <c r="H458" s="61"/>
      <c r="I458" s="61"/>
      <c r="J458" t="s">
        <v>3796</v>
      </c>
      <c r="K458">
        <f t="shared" si="45"/>
        <v>1600429</v>
      </c>
      <c r="L458">
        <f t="shared" si="46"/>
        <v>9513.84</v>
      </c>
    </row>
    <row r="459" spans="1:12">
      <c r="A459" s="105"/>
      <c r="B459" s="101"/>
      <c r="C459" s="100"/>
      <c r="D459" s="108">
        <f t="shared" si="43"/>
        <v>409329</v>
      </c>
      <c r="E459" s="469"/>
      <c r="F459" s="474"/>
      <c r="G459" s="470">
        <f t="shared" si="44"/>
        <v>6872.8600000000015</v>
      </c>
      <c r="H459" s="61"/>
      <c r="I459" s="61"/>
      <c r="J459" t="s">
        <v>3796</v>
      </c>
      <c r="K459">
        <f t="shared" si="45"/>
        <v>1600429</v>
      </c>
      <c r="L459">
        <f t="shared" si="46"/>
        <v>9513.84</v>
      </c>
    </row>
    <row r="460" spans="1:12">
      <c r="A460" s="105"/>
      <c r="B460" s="101"/>
      <c r="C460" s="100"/>
      <c r="D460" s="108">
        <f t="shared" si="43"/>
        <v>409329</v>
      </c>
      <c r="E460" s="469"/>
      <c r="F460" s="474"/>
      <c r="G460" s="470">
        <f t="shared" si="44"/>
        <v>6872.8600000000015</v>
      </c>
      <c r="H460" s="61"/>
      <c r="I460" s="61"/>
      <c r="J460" t="s">
        <v>3796</v>
      </c>
      <c r="K460">
        <f t="shared" si="45"/>
        <v>1600429</v>
      </c>
      <c r="L460">
        <f t="shared" si="46"/>
        <v>9513.84</v>
      </c>
    </row>
    <row r="461" spans="1:12">
      <c r="A461" s="105"/>
      <c r="B461" s="101"/>
      <c r="C461" s="100"/>
      <c r="D461" s="108">
        <f t="shared" si="43"/>
        <v>409329</v>
      </c>
      <c r="E461" s="469"/>
      <c r="F461" s="474"/>
      <c r="G461" s="470">
        <f t="shared" si="44"/>
        <v>6872.8600000000015</v>
      </c>
      <c r="H461" s="61"/>
      <c r="I461" s="61"/>
      <c r="J461" t="s">
        <v>3796</v>
      </c>
      <c r="K461">
        <f t="shared" si="45"/>
        <v>1600429</v>
      </c>
      <c r="L461">
        <f t="shared" si="46"/>
        <v>9513.84</v>
      </c>
    </row>
    <row r="462" spans="1:12">
      <c r="A462" s="105"/>
      <c r="B462" s="101"/>
      <c r="C462" s="100"/>
      <c r="D462" s="108">
        <f t="shared" ref="D462:D525" si="47">D461+C462-B462</f>
        <v>409329</v>
      </c>
      <c r="E462" s="469"/>
      <c r="F462" s="474"/>
      <c r="G462" s="470">
        <f t="shared" si="44"/>
        <v>6872.8600000000015</v>
      </c>
      <c r="H462" s="61"/>
      <c r="I462" s="61"/>
      <c r="J462" t="s">
        <v>3796</v>
      </c>
      <c r="K462">
        <f t="shared" si="45"/>
        <v>1600429</v>
      </c>
      <c r="L462">
        <f t="shared" si="46"/>
        <v>9513.84</v>
      </c>
    </row>
    <row r="463" spans="1:12">
      <c r="A463" s="105"/>
      <c r="B463" s="101"/>
      <c r="C463" s="100"/>
      <c r="D463" s="108">
        <f t="shared" si="47"/>
        <v>409329</v>
      </c>
      <c r="E463" s="469"/>
      <c r="F463" s="474"/>
      <c r="G463" s="470">
        <f t="shared" si="44"/>
        <v>6872.8600000000015</v>
      </c>
      <c r="H463" s="61"/>
      <c r="I463" s="61"/>
      <c r="J463" t="s">
        <v>3796</v>
      </c>
      <c r="K463">
        <f t="shared" si="45"/>
        <v>1600429</v>
      </c>
      <c r="L463">
        <f t="shared" si="46"/>
        <v>9513.84</v>
      </c>
    </row>
    <row r="464" spans="1:12">
      <c r="A464" s="105"/>
      <c r="B464" s="101"/>
      <c r="C464" s="100"/>
      <c r="D464" s="108">
        <f t="shared" si="47"/>
        <v>409329</v>
      </c>
      <c r="E464" s="469"/>
      <c r="F464" s="474"/>
      <c r="G464" s="470">
        <f t="shared" si="44"/>
        <v>6872.8600000000015</v>
      </c>
      <c r="H464" s="61"/>
      <c r="I464" s="61"/>
      <c r="J464" t="s">
        <v>3796</v>
      </c>
      <c r="K464">
        <f t="shared" si="45"/>
        <v>1600429</v>
      </c>
      <c r="L464">
        <f t="shared" si="46"/>
        <v>9513.84</v>
      </c>
    </row>
    <row r="465" spans="1:12">
      <c r="A465" s="105"/>
      <c r="B465" s="101"/>
      <c r="C465" s="100"/>
      <c r="D465" s="108">
        <f t="shared" si="47"/>
        <v>409329</v>
      </c>
      <c r="E465" s="469"/>
      <c r="F465" s="474"/>
      <c r="G465" s="470">
        <f t="shared" si="44"/>
        <v>6872.8600000000015</v>
      </c>
      <c r="H465" s="61"/>
      <c r="I465" s="61"/>
      <c r="J465" t="s">
        <v>3796</v>
      </c>
      <c r="K465">
        <f t="shared" si="45"/>
        <v>1600429</v>
      </c>
      <c r="L465">
        <f t="shared" si="46"/>
        <v>9513.84</v>
      </c>
    </row>
    <row r="466" spans="1:12">
      <c r="A466" s="105"/>
      <c r="B466" s="101"/>
      <c r="C466" s="100"/>
      <c r="D466" s="108">
        <f t="shared" si="47"/>
        <v>409329</v>
      </c>
      <c r="E466" s="469"/>
      <c r="F466" s="474"/>
      <c r="G466" s="470">
        <f t="shared" si="44"/>
        <v>6872.8600000000015</v>
      </c>
      <c r="H466" s="61"/>
      <c r="I466" s="61"/>
      <c r="J466" t="s">
        <v>3796</v>
      </c>
      <c r="K466">
        <f t="shared" si="45"/>
        <v>1600429</v>
      </c>
      <c r="L466">
        <f t="shared" si="46"/>
        <v>9513.84</v>
      </c>
    </row>
    <row r="467" spans="1:12">
      <c r="A467" s="105"/>
      <c r="B467" s="101"/>
      <c r="C467" s="100"/>
      <c r="D467" s="108">
        <f t="shared" si="47"/>
        <v>409329</v>
      </c>
      <c r="E467" s="469"/>
      <c r="F467" s="474"/>
      <c r="G467" s="470">
        <f t="shared" si="44"/>
        <v>6872.8600000000015</v>
      </c>
      <c r="H467" s="61"/>
      <c r="I467" s="61"/>
      <c r="J467" t="s">
        <v>3796</v>
      </c>
      <c r="K467">
        <f t="shared" si="45"/>
        <v>1600429</v>
      </c>
      <c r="L467">
        <f t="shared" si="46"/>
        <v>9513.84</v>
      </c>
    </row>
    <row r="468" spans="1:12">
      <c r="A468" s="105"/>
      <c r="B468" s="101"/>
      <c r="C468" s="100"/>
      <c r="D468" s="108">
        <f t="shared" si="47"/>
        <v>409329</v>
      </c>
      <c r="E468" s="469"/>
      <c r="F468" s="474"/>
      <c r="G468" s="470">
        <f t="shared" si="44"/>
        <v>6872.8600000000015</v>
      </c>
      <c r="H468" s="61"/>
      <c r="I468" s="61"/>
      <c r="J468" t="s">
        <v>3796</v>
      </c>
      <c r="K468">
        <f t="shared" si="45"/>
        <v>1600429</v>
      </c>
      <c r="L468">
        <f t="shared" si="46"/>
        <v>9513.84</v>
      </c>
    </row>
    <row r="469" spans="1:12">
      <c r="A469" s="105"/>
      <c r="B469" s="101"/>
      <c r="C469" s="100"/>
      <c r="D469" s="108">
        <f t="shared" si="47"/>
        <v>409329</v>
      </c>
      <c r="E469" s="469"/>
      <c r="F469" s="474"/>
      <c r="G469" s="470">
        <f t="shared" si="44"/>
        <v>6872.8600000000015</v>
      </c>
      <c r="H469" s="61"/>
      <c r="I469" s="61"/>
      <c r="J469" t="s">
        <v>3796</v>
      </c>
      <c r="K469">
        <f t="shared" si="45"/>
        <v>1600429</v>
      </c>
      <c r="L469">
        <f t="shared" si="46"/>
        <v>9513.84</v>
      </c>
    </row>
    <row r="470" spans="1:12">
      <c r="A470" s="105"/>
      <c r="B470" s="101"/>
      <c r="C470" s="100"/>
      <c r="D470" s="108">
        <f t="shared" si="47"/>
        <v>409329</v>
      </c>
      <c r="E470" s="469"/>
      <c r="F470" s="474"/>
      <c r="G470" s="470">
        <f t="shared" ref="G470:G533" si="48">G469+F470-E470</f>
        <v>6872.8600000000015</v>
      </c>
      <c r="H470" s="61"/>
      <c r="I470" s="61"/>
      <c r="J470" t="s">
        <v>3796</v>
      </c>
      <c r="K470">
        <f t="shared" si="45"/>
        <v>1600429</v>
      </c>
      <c r="L470">
        <f t="shared" si="46"/>
        <v>9513.84</v>
      </c>
    </row>
    <row r="471" spans="1:12">
      <c r="A471" s="105"/>
      <c r="B471" s="101"/>
      <c r="C471" s="100"/>
      <c r="D471" s="108">
        <f t="shared" si="47"/>
        <v>409329</v>
      </c>
      <c r="E471" s="469"/>
      <c r="F471" s="474"/>
      <c r="G471" s="470">
        <f t="shared" si="48"/>
        <v>6872.8600000000015</v>
      </c>
      <c r="H471" s="61"/>
      <c r="I471" s="61"/>
      <c r="J471" t="s">
        <v>3796</v>
      </c>
      <c r="K471">
        <f t="shared" si="45"/>
        <v>1600429</v>
      </c>
      <c r="L471">
        <f t="shared" si="46"/>
        <v>9513.84</v>
      </c>
    </row>
    <row r="472" spans="1:12">
      <c r="A472" s="105"/>
      <c r="B472" s="101"/>
      <c r="C472" s="100"/>
      <c r="D472" s="108">
        <f t="shared" si="47"/>
        <v>409329</v>
      </c>
      <c r="E472" s="469"/>
      <c r="F472" s="474"/>
      <c r="G472" s="470">
        <f t="shared" si="48"/>
        <v>6872.8600000000015</v>
      </c>
      <c r="H472" s="61"/>
      <c r="I472" s="61"/>
      <c r="J472" t="s">
        <v>3796</v>
      </c>
      <c r="K472">
        <f t="shared" si="45"/>
        <v>1600429</v>
      </c>
      <c r="L472">
        <f t="shared" si="46"/>
        <v>9513.84</v>
      </c>
    </row>
    <row r="473" spans="1:12">
      <c r="A473" s="105"/>
      <c r="B473" s="101"/>
      <c r="C473" s="100"/>
      <c r="D473" s="108">
        <f t="shared" si="47"/>
        <v>409329</v>
      </c>
      <c r="E473" s="469"/>
      <c r="F473" s="474"/>
      <c r="G473" s="470">
        <f t="shared" si="48"/>
        <v>6872.8600000000015</v>
      </c>
      <c r="H473" s="61"/>
      <c r="I473" s="61"/>
      <c r="J473" t="s">
        <v>3796</v>
      </c>
      <c r="K473">
        <f t="shared" si="45"/>
        <v>1600429</v>
      </c>
      <c r="L473">
        <f t="shared" si="46"/>
        <v>9513.84</v>
      </c>
    </row>
    <row r="474" spans="1:12">
      <c r="A474" s="105"/>
      <c r="B474" s="101"/>
      <c r="C474" s="100"/>
      <c r="D474" s="108">
        <f t="shared" si="47"/>
        <v>409329</v>
      </c>
      <c r="E474" s="469"/>
      <c r="F474" s="474"/>
      <c r="G474" s="470">
        <f t="shared" si="48"/>
        <v>6872.8600000000015</v>
      </c>
      <c r="H474" s="61"/>
      <c r="I474" s="61"/>
      <c r="J474" t="s">
        <v>3796</v>
      </c>
      <c r="K474">
        <f t="shared" si="45"/>
        <v>1600429</v>
      </c>
      <c r="L474">
        <f t="shared" si="46"/>
        <v>9513.84</v>
      </c>
    </row>
    <row r="475" spans="1:12">
      <c r="A475" s="105"/>
      <c r="B475" s="101"/>
      <c r="C475" s="100"/>
      <c r="D475" s="108">
        <f t="shared" si="47"/>
        <v>409329</v>
      </c>
      <c r="E475" s="469"/>
      <c r="F475" s="474"/>
      <c r="G475" s="470">
        <f t="shared" si="48"/>
        <v>6872.8600000000015</v>
      </c>
      <c r="H475" s="61"/>
      <c r="I475" s="61"/>
      <c r="J475" t="s">
        <v>3796</v>
      </c>
      <c r="K475">
        <f t="shared" si="45"/>
        <v>1600429</v>
      </c>
      <c r="L475">
        <f t="shared" si="46"/>
        <v>9513.84</v>
      </c>
    </row>
    <row r="476" spans="1:12">
      <c r="A476" s="105"/>
      <c r="B476" s="101"/>
      <c r="C476" s="100"/>
      <c r="D476" s="108">
        <f t="shared" si="47"/>
        <v>409329</v>
      </c>
      <c r="E476" s="469"/>
      <c r="F476" s="474"/>
      <c r="G476" s="470">
        <f t="shared" si="48"/>
        <v>6872.8600000000015</v>
      </c>
      <c r="H476" s="61"/>
      <c r="I476" s="61"/>
      <c r="J476" t="s">
        <v>3796</v>
      </c>
      <c r="K476">
        <f t="shared" si="45"/>
        <v>1600429</v>
      </c>
      <c r="L476">
        <f t="shared" si="46"/>
        <v>9513.84</v>
      </c>
    </row>
    <row r="477" spans="1:12">
      <c r="A477" s="105"/>
      <c r="B477" s="101"/>
      <c r="C477" s="100"/>
      <c r="D477" s="108">
        <f t="shared" si="47"/>
        <v>409329</v>
      </c>
      <c r="E477" s="469"/>
      <c r="F477" s="474"/>
      <c r="G477" s="470">
        <f t="shared" si="48"/>
        <v>6872.8600000000015</v>
      </c>
      <c r="H477" s="61"/>
      <c r="I477" s="61"/>
      <c r="J477" t="s">
        <v>3796</v>
      </c>
      <c r="K477">
        <f t="shared" si="45"/>
        <v>1600429</v>
      </c>
      <c r="L477">
        <f t="shared" si="46"/>
        <v>9513.84</v>
      </c>
    </row>
    <row r="478" spans="1:12">
      <c r="A478" s="105"/>
      <c r="B478" s="101"/>
      <c r="C478" s="100"/>
      <c r="D478" s="108">
        <f t="shared" si="47"/>
        <v>409329</v>
      </c>
      <c r="E478" s="469"/>
      <c r="F478" s="474"/>
      <c r="G478" s="470">
        <f t="shared" si="48"/>
        <v>6872.8600000000015</v>
      </c>
      <c r="H478" s="61"/>
      <c r="I478" s="61"/>
      <c r="J478" t="s">
        <v>3796</v>
      </c>
      <c r="K478">
        <f t="shared" si="45"/>
        <v>1600429</v>
      </c>
      <c r="L478">
        <f t="shared" si="46"/>
        <v>9513.84</v>
      </c>
    </row>
    <row r="479" spans="1:12">
      <c r="A479" s="105"/>
      <c r="B479" s="101"/>
      <c r="C479" s="100"/>
      <c r="D479" s="108">
        <f t="shared" si="47"/>
        <v>409329</v>
      </c>
      <c r="E479" s="469"/>
      <c r="F479" s="474"/>
      <c r="G479" s="470">
        <f t="shared" si="48"/>
        <v>6872.8600000000015</v>
      </c>
      <c r="H479" s="61"/>
      <c r="I479" s="61"/>
      <c r="J479" t="s">
        <v>3796</v>
      </c>
      <c r="K479">
        <f t="shared" si="45"/>
        <v>1600429</v>
      </c>
      <c r="L479">
        <f t="shared" si="46"/>
        <v>9513.84</v>
      </c>
    </row>
    <row r="480" spans="1:12">
      <c r="A480" s="105"/>
      <c r="B480" s="101"/>
      <c r="C480" s="100"/>
      <c r="D480" s="108">
        <f t="shared" si="47"/>
        <v>409329</v>
      </c>
      <c r="E480" s="469"/>
      <c r="F480" s="474"/>
      <c r="G480" s="470">
        <f t="shared" si="48"/>
        <v>6872.8600000000015</v>
      </c>
      <c r="H480" s="61"/>
      <c r="I480" s="61"/>
      <c r="J480" t="s">
        <v>3796</v>
      </c>
      <c r="K480">
        <f t="shared" si="45"/>
        <v>1600429</v>
      </c>
      <c r="L480">
        <f t="shared" si="46"/>
        <v>9513.84</v>
      </c>
    </row>
    <row r="481" spans="1:12">
      <c r="A481" s="105"/>
      <c r="B481" s="101"/>
      <c r="C481" s="100"/>
      <c r="D481" s="108">
        <f t="shared" si="47"/>
        <v>409329</v>
      </c>
      <c r="E481" s="469"/>
      <c r="F481" s="474"/>
      <c r="G481" s="470">
        <f t="shared" si="48"/>
        <v>6872.8600000000015</v>
      </c>
      <c r="H481" s="61"/>
      <c r="I481" s="61"/>
      <c r="J481" t="s">
        <v>3796</v>
      </c>
      <c r="K481">
        <f t="shared" si="45"/>
        <v>1600429</v>
      </c>
      <c r="L481">
        <f t="shared" si="46"/>
        <v>9513.84</v>
      </c>
    </row>
    <row r="482" spans="1:12">
      <c r="A482" s="105"/>
      <c r="B482" s="101"/>
      <c r="C482" s="100"/>
      <c r="D482" s="108">
        <f t="shared" si="47"/>
        <v>409329</v>
      </c>
      <c r="E482" s="469"/>
      <c r="F482" s="474"/>
      <c r="G482" s="470">
        <f t="shared" si="48"/>
        <v>6872.8600000000015</v>
      </c>
      <c r="H482" s="61"/>
      <c r="I482" s="61"/>
      <c r="J482" t="s">
        <v>3796</v>
      </c>
      <c r="K482">
        <f t="shared" si="45"/>
        <v>1600429</v>
      </c>
      <c r="L482">
        <f t="shared" si="46"/>
        <v>9513.84</v>
      </c>
    </row>
    <row r="483" spans="1:12">
      <c r="A483" s="105"/>
      <c r="B483" s="101"/>
      <c r="C483" s="100"/>
      <c r="D483" s="108">
        <f t="shared" si="47"/>
        <v>409329</v>
      </c>
      <c r="E483" s="469"/>
      <c r="F483" s="474"/>
      <c r="G483" s="470">
        <f t="shared" si="48"/>
        <v>6872.8600000000015</v>
      </c>
      <c r="H483" s="61"/>
      <c r="I483" s="61"/>
      <c r="J483" t="s">
        <v>3796</v>
      </c>
      <c r="K483">
        <f t="shared" si="45"/>
        <v>1600429</v>
      </c>
      <c r="L483">
        <f t="shared" si="46"/>
        <v>9513.84</v>
      </c>
    </row>
    <row r="484" spans="1:12">
      <c r="A484" s="105"/>
      <c r="B484" s="101"/>
      <c r="C484" s="100"/>
      <c r="D484" s="108">
        <f t="shared" si="47"/>
        <v>409329</v>
      </c>
      <c r="E484" s="469"/>
      <c r="F484" s="474"/>
      <c r="G484" s="470">
        <f t="shared" si="48"/>
        <v>6872.8600000000015</v>
      </c>
      <c r="H484" s="61"/>
      <c r="I484" s="61"/>
      <c r="J484" t="s">
        <v>3796</v>
      </c>
      <c r="K484">
        <f t="shared" si="45"/>
        <v>1600429</v>
      </c>
      <c r="L484">
        <f t="shared" si="46"/>
        <v>9513.84</v>
      </c>
    </row>
    <row r="485" spans="1:12">
      <c r="A485" s="105"/>
      <c r="B485" s="101"/>
      <c r="C485" s="100"/>
      <c r="D485" s="108">
        <f t="shared" si="47"/>
        <v>409329</v>
      </c>
      <c r="E485" s="469"/>
      <c r="F485" s="474"/>
      <c r="G485" s="470">
        <f t="shared" si="48"/>
        <v>6872.8600000000015</v>
      </c>
      <c r="H485" s="61"/>
      <c r="I485" s="61"/>
      <c r="J485" t="s">
        <v>3796</v>
      </c>
      <c r="K485">
        <f t="shared" si="45"/>
        <v>1600429</v>
      </c>
      <c r="L485">
        <f t="shared" si="46"/>
        <v>9513.84</v>
      </c>
    </row>
    <row r="486" spans="1:12">
      <c r="A486" s="105"/>
      <c r="B486" s="101"/>
      <c r="C486" s="100"/>
      <c r="D486" s="108">
        <f t="shared" si="47"/>
        <v>409329</v>
      </c>
      <c r="E486" s="469"/>
      <c r="F486" s="474"/>
      <c r="G486" s="470">
        <f t="shared" si="48"/>
        <v>6872.8600000000015</v>
      </c>
      <c r="H486" s="61"/>
      <c r="I486" s="61"/>
      <c r="J486" t="s">
        <v>3796</v>
      </c>
      <c r="K486">
        <f t="shared" si="45"/>
        <v>1600429</v>
      </c>
      <c r="L486">
        <f t="shared" si="46"/>
        <v>9513.84</v>
      </c>
    </row>
    <row r="487" spans="1:12">
      <c r="A487" s="105"/>
      <c r="B487" s="101"/>
      <c r="C487" s="100"/>
      <c r="D487" s="108">
        <f t="shared" si="47"/>
        <v>409329</v>
      </c>
      <c r="E487" s="469"/>
      <c r="F487" s="474"/>
      <c r="G487" s="470">
        <f t="shared" si="48"/>
        <v>6872.8600000000015</v>
      </c>
      <c r="H487" s="61"/>
      <c r="I487" s="61"/>
      <c r="J487" t="s">
        <v>3796</v>
      </c>
      <c r="K487">
        <f t="shared" si="45"/>
        <v>1600429</v>
      </c>
      <c r="L487">
        <f t="shared" si="46"/>
        <v>9513.84</v>
      </c>
    </row>
    <row r="488" spans="1:12">
      <c r="A488" s="105"/>
      <c r="B488" s="101"/>
      <c r="C488" s="100"/>
      <c r="D488" s="108">
        <f t="shared" si="47"/>
        <v>409329</v>
      </c>
      <c r="E488" s="469"/>
      <c r="F488" s="474"/>
      <c r="G488" s="470">
        <f t="shared" si="48"/>
        <v>6872.8600000000015</v>
      </c>
      <c r="H488" s="61"/>
      <c r="I488" s="61"/>
      <c r="J488" t="s">
        <v>3796</v>
      </c>
      <c r="K488">
        <f t="shared" si="45"/>
        <v>1600429</v>
      </c>
      <c r="L488">
        <f t="shared" si="46"/>
        <v>9513.84</v>
      </c>
    </row>
    <row r="489" spans="1:12">
      <c r="A489" s="105"/>
      <c r="B489" s="101"/>
      <c r="C489" s="100"/>
      <c r="D489" s="108">
        <f t="shared" si="47"/>
        <v>409329</v>
      </c>
      <c r="E489" s="469"/>
      <c r="F489" s="474"/>
      <c r="G489" s="470">
        <f t="shared" si="48"/>
        <v>6872.8600000000015</v>
      </c>
      <c r="H489" s="61"/>
      <c r="I489" s="61"/>
      <c r="J489" t="s">
        <v>3796</v>
      </c>
      <c r="K489">
        <f t="shared" si="45"/>
        <v>1600429</v>
      </c>
      <c r="L489">
        <f t="shared" si="46"/>
        <v>9513.84</v>
      </c>
    </row>
    <row r="490" spans="1:12">
      <c r="A490" s="105"/>
      <c r="B490" s="101"/>
      <c r="C490" s="100"/>
      <c r="D490" s="108">
        <f t="shared" si="47"/>
        <v>409329</v>
      </c>
      <c r="E490" s="469"/>
      <c r="F490" s="474"/>
      <c r="G490" s="470">
        <f t="shared" si="48"/>
        <v>6872.8600000000015</v>
      </c>
      <c r="H490" s="61"/>
      <c r="I490" s="61"/>
      <c r="J490" t="s">
        <v>3796</v>
      </c>
      <c r="K490">
        <f t="shared" si="45"/>
        <v>1600429</v>
      </c>
      <c r="L490">
        <f t="shared" si="46"/>
        <v>9513.84</v>
      </c>
    </row>
    <row r="491" spans="1:12">
      <c r="A491" s="105"/>
      <c r="B491" s="101"/>
      <c r="C491" s="100"/>
      <c r="D491" s="108">
        <f t="shared" si="47"/>
        <v>409329</v>
      </c>
      <c r="E491" s="469"/>
      <c r="F491" s="474"/>
      <c r="G491" s="470">
        <f t="shared" si="48"/>
        <v>6872.8600000000015</v>
      </c>
      <c r="H491" s="61"/>
      <c r="I491" s="61"/>
      <c r="J491" t="s">
        <v>3796</v>
      </c>
      <c r="K491">
        <f t="shared" si="45"/>
        <v>1600429</v>
      </c>
      <c r="L491">
        <f t="shared" si="46"/>
        <v>9513.84</v>
      </c>
    </row>
    <row r="492" spans="1:12">
      <c r="A492" s="105"/>
      <c r="B492" s="101"/>
      <c r="C492" s="100"/>
      <c r="D492" s="108">
        <f t="shared" si="47"/>
        <v>409329</v>
      </c>
      <c r="E492" s="469"/>
      <c r="F492" s="474"/>
      <c r="G492" s="470">
        <f t="shared" si="48"/>
        <v>6872.8600000000015</v>
      </c>
      <c r="H492" s="61"/>
      <c r="I492" s="61"/>
      <c r="J492" t="s">
        <v>3796</v>
      </c>
      <c r="K492">
        <f t="shared" si="45"/>
        <v>1600429</v>
      </c>
      <c r="L492">
        <f t="shared" si="46"/>
        <v>9513.84</v>
      </c>
    </row>
    <row r="493" spans="1:12">
      <c r="A493" s="105"/>
      <c r="B493" s="101"/>
      <c r="C493" s="100"/>
      <c r="D493" s="108">
        <f t="shared" si="47"/>
        <v>409329</v>
      </c>
      <c r="E493" s="469"/>
      <c r="F493" s="474"/>
      <c r="G493" s="470">
        <f t="shared" si="48"/>
        <v>6872.8600000000015</v>
      </c>
      <c r="H493" s="61"/>
      <c r="I493" s="61"/>
      <c r="J493" t="s">
        <v>3796</v>
      </c>
      <c r="K493">
        <f t="shared" si="45"/>
        <v>1600429</v>
      </c>
      <c r="L493">
        <f t="shared" si="46"/>
        <v>9513.84</v>
      </c>
    </row>
    <row r="494" spans="1:12">
      <c r="A494" s="105"/>
      <c r="B494" s="101"/>
      <c r="C494" s="100"/>
      <c r="D494" s="108">
        <f t="shared" si="47"/>
        <v>409329</v>
      </c>
      <c r="E494" s="469"/>
      <c r="F494" s="474"/>
      <c r="G494" s="470">
        <f t="shared" si="48"/>
        <v>6872.8600000000015</v>
      </c>
      <c r="H494" s="61"/>
      <c r="I494" s="61"/>
      <c r="J494" t="s">
        <v>3796</v>
      </c>
      <c r="K494">
        <f t="shared" si="45"/>
        <v>1600429</v>
      </c>
      <c r="L494">
        <f t="shared" si="46"/>
        <v>9513.84</v>
      </c>
    </row>
    <row r="495" spans="1:12">
      <c r="A495" s="105"/>
      <c r="B495" s="101"/>
      <c r="C495" s="100"/>
      <c r="D495" s="108">
        <f t="shared" si="47"/>
        <v>409329</v>
      </c>
      <c r="E495" s="469"/>
      <c r="F495" s="474"/>
      <c r="G495" s="470">
        <f t="shared" si="48"/>
        <v>6872.8600000000015</v>
      </c>
      <c r="H495" s="61"/>
      <c r="I495" s="61"/>
      <c r="J495" t="s">
        <v>3796</v>
      </c>
      <c r="K495">
        <f t="shared" si="45"/>
        <v>1600429</v>
      </c>
      <c r="L495">
        <f t="shared" si="46"/>
        <v>9513.84</v>
      </c>
    </row>
    <row r="496" spans="1:12">
      <c r="A496" s="105"/>
      <c r="B496" s="101"/>
      <c r="C496" s="100"/>
      <c r="D496" s="108">
        <f t="shared" si="47"/>
        <v>409329</v>
      </c>
      <c r="E496" s="469"/>
      <c r="F496" s="474"/>
      <c r="G496" s="470">
        <f t="shared" si="48"/>
        <v>6872.8600000000015</v>
      </c>
      <c r="H496" s="61"/>
      <c r="I496" s="61"/>
      <c r="J496" t="s">
        <v>3796</v>
      </c>
      <c r="K496">
        <f t="shared" si="45"/>
        <v>1600429</v>
      </c>
      <c r="L496">
        <f t="shared" si="46"/>
        <v>9513.84</v>
      </c>
    </row>
    <row r="497" spans="1:12">
      <c r="A497" s="105"/>
      <c r="B497" s="101"/>
      <c r="C497" s="100"/>
      <c r="D497" s="108">
        <f t="shared" si="47"/>
        <v>409329</v>
      </c>
      <c r="E497" s="469"/>
      <c r="F497" s="474"/>
      <c r="G497" s="470">
        <f t="shared" si="48"/>
        <v>6872.8600000000015</v>
      </c>
      <c r="H497" s="61"/>
      <c r="I497" s="61"/>
      <c r="J497" t="s">
        <v>3796</v>
      </c>
      <c r="K497">
        <f t="shared" si="45"/>
        <v>1600429</v>
      </c>
      <c r="L497">
        <f t="shared" si="46"/>
        <v>9513.84</v>
      </c>
    </row>
    <row r="498" spans="1:12">
      <c r="A498" s="105"/>
      <c r="B498" s="101"/>
      <c r="C498" s="100"/>
      <c r="D498" s="108">
        <f t="shared" si="47"/>
        <v>409329</v>
      </c>
      <c r="E498" s="469"/>
      <c r="F498" s="474"/>
      <c r="G498" s="470">
        <f t="shared" si="48"/>
        <v>6872.8600000000015</v>
      </c>
      <c r="H498" s="61"/>
      <c r="I498" s="61"/>
      <c r="J498" t="s">
        <v>3796</v>
      </c>
      <c r="K498">
        <f t="shared" si="45"/>
        <v>1600429</v>
      </c>
      <c r="L498">
        <f t="shared" si="46"/>
        <v>9513.84</v>
      </c>
    </row>
    <row r="499" spans="1:12">
      <c r="A499" s="105"/>
      <c r="B499" s="101"/>
      <c r="C499" s="100"/>
      <c r="D499" s="108">
        <f t="shared" si="47"/>
        <v>409329</v>
      </c>
      <c r="E499" s="469"/>
      <c r="F499" s="474"/>
      <c r="G499" s="470">
        <f t="shared" si="48"/>
        <v>6872.8600000000015</v>
      </c>
      <c r="H499" s="61"/>
      <c r="I499" s="61"/>
      <c r="J499" t="s">
        <v>3796</v>
      </c>
      <c r="K499">
        <f t="shared" si="45"/>
        <v>1600429</v>
      </c>
      <c r="L499">
        <f t="shared" si="46"/>
        <v>9513.84</v>
      </c>
    </row>
    <row r="500" spans="1:12">
      <c r="A500" s="105"/>
      <c r="B500" s="101"/>
      <c r="C500" s="100"/>
      <c r="D500" s="108">
        <f t="shared" si="47"/>
        <v>409329</v>
      </c>
      <c r="E500" s="469"/>
      <c r="F500" s="474"/>
      <c r="G500" s="470">
        <f t="shared" si="48"/>
        <v>6872.8600000000015</v>
      </c>
      <c r="H500" s="61"/>
      <c r="I500" s="61"/>
      <c r="J500" t="s">
        <v>3796</v>
      </c>
      <c r="K500">
        <f t="shared" si="45"/>
        <v>1600429</v>
      </c>
      <c r="L500">
        <f t="shared" si="46"/>
        <v>9513.84</v>
      </c>
    </row>
    <row r="501" spans="1:12">
      <c r="A501" s="105"/>
      <c r="B501" s="101"/>
      <c r="C501" s="100"/>
      <c r="D501" s="108">
        <f t="shared" si="47"/>
        <v>409329</v>
      </c>
      <c r="E501" s="469"/>
      <c r="F501" s="474"/>
      <c r="G501" s="470">
        <f t="shared" si="48"/>
        <v>6872.8600000000015</v>
      </c>
      <c r="H501" s="61"/>
      <c r="I501" s="61"/>
      <c r="J501" t="s">
        <v>3796</v>
      </c>
      <c r="K501">
        <f t="shared" si="45"/>
        <v>1600429</v>
      </c>
      <c r="L501">
        <f t="shared" si="46"/>
        <v>9513.84</v>
      </c>
    </row>
    <row r="502" spans="1:12">
      <c r="A502" s="105"/>
      <c r="B502" s="101"/>
      <c r="C502" s="100"/>
      <c r="D502" s="108">
        <f t="shared" si="47"/>
        <v>409329</v>
      </c>
      <c r="E502" s="469"/>
      <c r="F502" s="474"/>
      <c r="G502" s="470">
        <f t="shared" si="48"/>
        <v>6872.8600000000015</v>
      </c>
      <c r="H502" s="61"/>
      <c r="I502" s="61"/>
      <c r="J502" t="s">
        <v>3796</v>
      </c>
      <c r="K502">
        <f t="shared" si="45"/>
        <v>1600429</v>
      </c>
      <c r="L502">
        <f t="shared" si="46"/>
        <v>9513.84</v>
      </c>
    </row>
    <row r="503" spans="1:12">
      <c r="A503" s="105"/>
      <c r="B503" s="101"/>
      <c r="C503" s="100"/>
      <c r="D503" s="108">
        <f t="shared" si="47"/>
        <v>409329</v>
      </c>
      <c r="E503" s="469"/>
      <c r="F503" s="474"/>
      <c r="G503" s="470">
        <f t="shared" si="48"/>
        <v>6872.8600000000015</v>
      </c>
      <c r="H503" s="61"/>
      <c r="I503" s="61"/>
      <c r="J503" t="s">
        <v>3796</v>
      </c>
      <c r="K503">
        <f t="shared" si="45"/>
        <v>1600429</v>
      </c>
      <c r="L503">
        <f t="shared" si="46"/>
        <v>9513.84</v>
      </c>
    </row>
    <row r="504" spans="1:12">
      <c r="A504" s="105"/>
      <c r="B504" s="101"/>
      <c r="C504" s="100"/>
      <c r="D504" s="108">
        <f t="shared" si="47"/>
        <v>409329</v>
      </c>
      <c r="E504" s="469"/>
      <c r="F504" s="474"/>
      <c r="G504" s="470">
        <f t="shared" si="48"/>
        <v>6872.8600000000015</v>
      </c>
      <c r="H504" s="61"/>
      <c r="I504" s="61"/>
      <c r="J504" t="s">
        <v>3796</v>
      </c>
      <c r="K504">
        <f t="shared" si="45"/>
        <v>1600429</v>
      </c>
      <c r="L504">
        <f t="shared" si="46"/>
        <v>9513.84</v>
      </c>
    </row>
    <row r="505" spans="1:12">
      <c r="A505" s="105"/>
      <c r="B505" s="101"/>
      <c r="C505" s="100"/>
      <c r="D505" s="108">
        <f t="shared" si="47"/>
        <v>409329</v>
      </c>
      <c r="E505" s="469"/>
      <c r="F505" s="474"/>
      <c r="G505" s="470">
        <f t="shared" si="48"/>
        <v>6872.8600000000015</v>
      </c>
      <c r="H505" s="61"/>
      <c r="I505" s="61"/>
      <c r="J505" t="s">
        <v>3796</v>
      </c>
      <c r="K505">
        <f t="shared" si="45"/>
        <v>1600429</v>
      </c>
      <c r="L505">
        <f t="shared" si="46"/>
        <v>9513.84</v>
      </c>
    </row>
    <row r="506" spans="1:12">
      <c r="A506" s="105"/>
      <c r="B506" s="101"/>
      <c r="C506" s="100"/>
      <c r="D506" s="108">
        <f t="shared" si="47"/>
        <v>409329</v>
      </c>
      <c r="E506" s="469"/>
      <c r="F506" s="474"/>
      <c r="G506" s="470">
        <f t="shared" si="48"/>
        <v>6872.8600000000015</v>
      </c>
      <c r="H506" s="61"/>
      <c r="I506" s="61"/>
      <c r="J506" t="s">
        <v>3796</v>
      </c>
      <c r="K506">
        <f t="shared" si="45"/>
        <v>1600429</v>
      </c>
      <c r="L506">
        <f t="shared" si="46"/>
        <v>9513.84</v>
      </c>
    </row>
    <row r="507" spans="1:12">
      <c r="A507" s="105"/>
      <c r="B507" s="101"/>
      <c r="C507" s="100"/>
      <c r="D507" s="108">
        <f t="shared" si="47"/>
        <v>409329</v>
      </c>
      <c r="E507" s="469"/>
      <c r="F507" s="474"/>
      <c r="G507" s="470">
        <f t="shared" si="48"/>
        <v>6872.8600000000015</v>
      </c>
      <c r="H507" s="61"/>
      <c r="I507" s="61"/>
      <c r="J507" t="s">
        <v>3796</v>
      </c>
      <c r="K507">
        <f t="shared" si="45"/>
        <v>1600429</v>
      </c>
      <c r="L507">
        <f t="shared" si="46"/>
        <v>9513.84</v>
      </c>
    </row>
    <row r="508" spans="1:12">
      <c r="A508" s="105"/>
      <c r="B508" s="101"/>
      <c r="C508" s="100"/>
      <c r="D508" s="108">
        <f t="shared" si="47"/>
        <v>409329</v>
      </c>
      <c r="E508" s="469"/>
      <c r="F508" s="474"/>
      <c r="G508" s="470">
        <f t="shared" si="48"/>
        <v>6872.8600000000015</v>
      </c>
      <c r="H508" s="61"/>
      <c r="I508" s="61"/>
      <c r="J508" t="s">
        <v>3796</v>
      </c>
      <c r="K508">
        <f t="shared" si="45"/>
        <v>1600429</v>
      </c>
      <c r="L508">
        <f t="shared" si="46"/>
        <v>9513.84</v>
      </c>
    </row>
    <row r="509" spans="1:12">
      <c r="A509" s="105"/>
      <c r="B509" s="101"/>
      <c r="C509" s="100"/>
      <c r="D509" s="108">
        <f t="shared" si="47"/>
        <v>409329</v>
      </c>
      <c r="E509" s="469"/>
      <c r="F509" s="474"/>
      <c r="G509" s="470">
        <f t="shared" si="48"/>
        <v>6872.8600000000015</v>
      </c>
      <c r="H509" s="61"/>
      <c r="I509" s="61"/>
      <c r="J509" t="s">
        <v>3796</v>
      </c>
      <c r="K509">
        <f t="shared" ref="K509:K572" si="49">IF(J509="本金",C509-B509+K508,K508)</f>
        <v>1600429</v>
      </c>
      <c r="L509">
        <f t="shared" ref="L509:L572" si="50">IF(J509="本金",F509+L508,L508)</f>
        <v>9513.84</v>
      </c>
    </row>
    <row r="510" spans="1:12">
      <c r="A510" s="105"/>
      <c r="B510" s="101"/>
      <c r="C510" s="100"/>
      <c r="D510" s="108">
        <f t="shared" si="47"/>
        <v>409329</v>
      </c>
      <c r="E510" s="469"/>
      <c r="F510" s="474"/>
      <c r="G510" s="470">
        <f t="shared" si="48"/>
        <v>6872.8600000000015</v>
      </c>
      <c r="H510" s="61"/>
      <c r="I510" s="61"/>
      <c r="J510" t="s">
        <v>3796</v>
      </c>
      <c r="K510">
        <f t="shared" si="49"/>
        <v>1600429</v>
      </c>
      <c r="L510">
        <f t="shared" si="50"/>
        <v>9513.84</v>
      </c>
    </row>
    <row r="511" spans="1:12">
      <c r="A511" s="105"/>
      <c r="B511" s="101"/>
      <c r="C511" s="100"/>
      <c r="D511" s="108">
        <f t="shared" si="47"/>
        <v>409329</v>
      </c>
      <c r="E511" s="469"/>
      <c r="F511" s="474"/>
      <c r="G511" s="470">
        <f t="shared" si="48"/>
        <v>6872.8600000000015</v>
      </c>
      <c r="H511" s="61"/>
      <c r="I511" s="61"/>
      <c r="J511" t="s">
        <v>3796</v>
      </c>
      <c r="K511">
        <f t="shared" si="49"/>
        <v>1600429</v>
      </c>
      <c r="L511">
        <f t="shared" si="50"/>
        <v>9513.84</v>
      </c>
    </row>
    <row r="512" spans="1:12">
      <c r="A512" s="105"/>
      <c r="B512" s="101"/>
      <c r="C512" s="100"/>
      <c r="D512" s="108">
        <f t="shared" si="47"/>
        <v>409329</v>
      </c>
      <c r="E512" s="469"/>
      <c r="F512" s="474"/>
      <c r="G512" s="470">
        <f t="shared" si="48"/>
        <v>6872.8600000000015</v>
      </c>
      <c r="H512" s="61"/>
      <c r="I512" s="61"/>
      <c r="J512" t="s">
        <v>3796</v>
      </c>
      <c r="K512">
        <f t="shared" si="49"/>
        <v>1600429</v>
      </c>
      <c r="L512">
        <f t="shared" si="50"/>
        <v>9513.84</v>
      </c>
    </row>
    <row r="513" spans="1:12">
      <c r="A513" s="105"/>
      <c r="B513" s="101"/>
      <c r="C513" s="100"/>
      <c r="D513" s="108">
        <f t="shared" si="47"/>
        <v>409329</v>
      </c>
      <c r="E513" s="469"/>
      <c r="F513" s="474"/>
      <c r="G513" s="470">
        <f t="shared" si="48"/>
        <v>6872.8600000000015</v>
      </c>
      <c r="H513" s="61"/>
      <c r="I513" s="61"/>
      <c r="J513" t="s">
        <v>3796</v>
      </c>
      <c r="K513">
        <f t="shared" si="49"/>
        <v>1600429</v>
      </c>
      <c r="L513">
        <f t="shared" si="50"/>
        <v>9513.84</v>
      </c>
    </row>
    <row r="514" spans="1:12">
      <c r="A514" s="105"/>
      <c r="B514" s="101"/>
      <c r="C514" s="100"/>
      <c r="D514" s="108">
        <f t="shared" si="47"/>
        <v>409329</v>
      </c>
      <c r="E514" s="469"/>
      <c r="F514" s="474"/>
      <c r="G514" s="470">
        <f t="shared" si="48"/>
        <v>6872.8600000000015</v>
      </c>
      <c r="H514" s="61"/>
      <c r="I514" s="61"/>
      <c r="J514" t="s">
        <v>3796</v>
      </c>
      <c r="K514">
        <f t="shared" si="49"/>
        <v>1600429</v>
      </c>
      <c r="L514">
        <f t="shared" si="50"/>
        <v>9513.84</v>
      </c>
    </row>
    <row r="515" spans="1:12">
      <c r="A515" s="105"/>
      <c r="B515" s="101"/>
      <c r="C515" s="100"/>
      <c r="D515" s="108">
        <f t="shared" si="47"/>
        <v>409329</v>
      </c>
      <c r="E515" s="469"/>
      <c r="F515" s="474"/>
      <c r="G515" s="470">
        <f t="shared" si="48"/>
        <v>6872.8600000000015</v>
      </c>
      <c r="H515" s="61"/>
      <c r="I515" s="61"/>
      <c r="J515" t="s">
        <v>3796</v>
      </c>
      <c r="K515">
        <f t="shared" si="49"/>
        <v>1600429</v>
      </c>
      <c r="L515">
        <f t="shared" si="50"/>
        <v>9513.84</v>
      </c>
    </row>
    <row r="516" spans="1:12">
      <c r="A516" s="105"/>
      <c r="B516" s="101"/>
      <c r="C516" s="100"/>
      <c r="D516" s="108">
        <f t="shared" si="47"/>
        <v>409329</v>
      </c>
      <c r="E516" s="469"/>
      <c r="F516" s="474"/>
      <c r="G516" s="470">
        <f t="shared" si="48"/>
        <v>6872.8600000000015</v>
      </c>
      <c r="H516" s="61"/>
      <c r="I516" s="61"/>
      <c r="J516" t="s">
        <v>3796</v>
      </c>
      <c r="K516">
        <f t="shared" si="49"/>
        <v>1600429</v>
      </c>
      <c r="L516">
        <f t="shared" si="50"/>
        <v>9513.84</v>
      </c>
    </row>
    <row r="517" spans="1:12">
      <c r="A517" s="105"/>
      <c r="B517" s="101"/>
      <c r="C517" s="100"/>
      <c r="D517" s="108">
        <f t="shared" si="47"/>
        <v>409329</v>
      </c>
      <c r="E517" s="469"/>
      <c r="F517" s="474"/>
      <c r="G517" s="470">
        <f t="shared" si="48"/>
        <v>6872.8600000000015</v>
      </c>
      <c r="H517" s="61"/>
      <c r="I517" s="61"/>
      <c r="J517" t="s">
        <v>3796</v>
      </c>
      <c r="K517">
        <f t="shared" si="49"/>
        <v>1600429</v>
      </c>
      <c r="L517">
        <f t="shared" si="50"/>
        <v>9513.84</v>
      </c>
    </row>
    <row r="518" spans="1:12">
      <c r="A518" s="105"/>
      <c r="B518" s="101"/>
      <c r="C518" s="100"/>
      <c r="D518" s="108">
        <f t="shared" si="47"/>
        <v>409329</v>
      </c>
      <c r="E518" s="469"/>
      <c r="F518" s="474"/>
      <c r="G518" s="470">
        <f t="shared" si="48"/>
        <v>6872.8600000000015</v>
      </c>
      <c r="H518" s="61"/>
      <c r="I518" s="61"/>
      <c r="J518" t="s">
        <v>3796</v>
      </c>
      <c r="K518">
        <f t="shared" si="49"/>
        <v>1600429</v>
      </c>
      <c r="L518">
        <f t="shared" si="50"/>
        <v>9513.84</v>
      </c>
    </row>
    <row r="519" spans="1:12">
      <c r="A519" s="105"/>
      <c r="B519" s="101"/>
      <c r="C519" s="100"/>
      <c r="D519" s="108">
        <f t="shared" si="47"/>
        <v>409329</v>
      </c>
      <c r="E519" s="469"/>
      <c r="F519" s="474"/>
      <c r="G519" s="470">
        <f t="shared" si="48"/>
        <v>6872.8600000000015</v>
      </c>
      <c r="H519" s="61"/>
      <c r="I519" s="61"/>
      <c r="J519" t="s">
        <v>3796</v>
      </c>
      <c r="K519">
        <f t="shared" si="49"/>
        <v>1600429</v>
      </c>
      <c r="L519">
        <f t="shared" si="50"/>
        <v>9513.84</v>
      </c>
    </row>
    <row r="520" spans="1:12">
      <c r="A520" s="105"/>
      <c r="B520" s="101"/>
      <c r="C520" s="100"/>
      <c r="D520" s="108">
        <f t="shared" si="47"/>
        <v>409329</v>
      </c>
      <c r="E520" s="469"/>
      <c r="F520" s="474"/>
      <c r="G520" s="470">
        <f t="shared" si="48"/>
        <v>6872.8600000000015</v>
      </c>
      <c r="H520" s="61"/>
      <c r="I520" s="61"/>
      <c r="J520" t="s">
        <v>3796</v>
      </c>
      <c r="K520">
        <f t="shared" si="49"/>
        <v>1600429</v>
      </c>
      <c r="L520">
        <f t="shared" si="50"/>
        <v>9513.84</v>
      </c>
    </row>
    <row r="521" spans="1:12">
      <c r="A521" s="105"/>
      <c r="B521" s="101"/>
      <c r="C521" s="100"/>
      <c r="D521" s="108">
        <f t="shared" si="47"/>
        <v>409329</v>
      </c>
      <c r="E521" s="469"/>
      <c r="F521" s="474"/>
      <c r="G521" s="470">
        <f t="shared" si="48"/>
        <v>6872.8600000000015</v>
      </c>
      <c r="H521" s="61"/>
      <c r="I521" s="61"/>
      <c r="J521" t="s">
        <v>3796</v>
      </c>
      <c r="K521">
        <f t="shared" si="49"/>
        <v>1600429</v>
      </c>
      <c r="L521">
        <f t="shared" si="50"/>
        <v>9513.84</v>
      </c>
    </row>
    <row r="522" spans="1:12">
      <c r="A522" s="105"/>
      <c r="B522" s="101"/>
      <c r="C522" s="100"/>
      <c r="D522" s="108">
        <f t="shared" si="47"/>
        <v>409329</v>
      </c>
      <c r="E522" s="469"/>
      <c r="F522" s="474"/>
      <c r="G522" s="470">
        <f t="shared" si="48"/>
        <v>6872.8600000000015</v>
      </c>
      <c r="H522" s="61"/>
      <c r="I522" s="61"/>
      <c r="J522" t="s">
        <v>3796</v>
      </c>
      <c r="K522">
        <f t="shared" si="49"/>
        <v>1600429</v>
      </c>
      <c r="L522">
        <f t="shared" si="50"/>
        <v>9513.84</v>
      </c>
    </row>
    <row r="523" spans="1:12">
      <c r="A523" s="105"/>
      <c r="B523" s="101"/>
      <c r="C523" s="100"/>
      <c r="D523" s="108">
        <f t="shared" si="47"/>
        <v>409329</v>
      </c>
      <c r="E523" s="469"/>
      <c r="F523" s="474"/>
      <c r="G523" s="470">
        <f t="shared" si="48"/>
        <v>6872.8600000000015</v>
      </c>
      <c r="H523" s="61"/>
      <c r="I523" s="61"/>
      <c r="J523" t="s">
        <v>3796</v>
      </c>
      <c r="K523">
        <f t="shared" si="49"/>
        <v>1600429</v>
      </c>
      <c r="L523">
        <f t="shared" si="50"/>
        <v>9513.84</v>
      </c>
    </row>
    <row r="524" spans="1:12">
      <c r="A524" s="105"/>
      <c r="B524" s="101"/>
      <c r="C524" s="100"/>
      <c r="D524" s="108">
        <f t="shared" si="47"/>
        <v>409329</v>
      </c>
      <c r="E524" s="469"/>
      <c r="F524" s="474"/>
      <c r="G524" s="470">
        <f t="shared" si="48"/>
        <v>6872.8600000000015</v>
      </c>
      <c r="H524" s="61"/>
      <c r="I524" s="61"/>
      <c r="J524" t="s">
        <v>3796</v>
      </c>
      <c r="K524">
        <f t="shared" si="49"/>
        <v>1600429</v>
      </c>
      <c r="L524">
        <f t="shared" si="50"/>
        <v>9513.84</v>
      </c>
    </row>
    <row r="525" spans="1:12">
      <c r="A525" s="105"/>
      <c r="B525" s="101"/>
      <c r="C525" s="100"/>
      <c r="D525" s="108">
        <f t="shared" si="47"/>
        <v>409329</v>
      </c>
      <c r="E525" s="469"/>
      <c r="F525" s="474"/>
      <c r="G525" s="470">
        <f t="shared" si="48"/>
        <v>6872.8600000000015</v>
      </c>
      <c r="H525" s="61"/>
      <c r="I525" s="61"/>
      <c r="J525" t="s">
        <v>3796</v>
      </c>
      <c r="K525">
        <f t="shared" si="49"/>
        <v>1600429</v>
      </c>
      <c r="L525">
        <f t="shared" si="50"/>
        <v>9513.84</v>
      </c>
    </row>
    <row r="526" spans="1:12">
      <c r="A526" s="105"/>
      <c r="B526" s="101"/>
      <c r="C526" s="100"/>
      <c r="D526" s="108">
        <f t="shared" ref="D526:D589" si="51">D525+C526-B526</f>
        <v>409329</v>
      </c>
      <c r="E526" s="469"/>
      <c r="F526" s="474"/>
      <c r="G526" s="470">
        <f t="shared" si="48"/>
        <v>6872.8600000000015</v>
      </c>
      <c r="H526" s="61"/>
      <c r="I526" s="61"/>
      <c r="J526" t="s">
        <v>3796</v>
      </c>
      <c r="K526">
        <f t="shared" si="49"/>
        <v>1600429</v>
      </c>
      <c r="L526">
        <f t="shared" si="50"/>
        <v>9513.84</v>
      </c>
    </row>
    <row r="527" spans="1:12">
      <c r="A527" s="105"/>
      <c r="B527" s="101"/>
      <c r="C527" s="100"/>
      <c r="D527" s="108">
        <f t="shared" si="51"/>
        <v>409329</v>
      </c>
      <c r="E527" s="469"/>
      <c r="F527" s="474"/>
      <c r="G527" s="470">
        <f t="shared" si="48"/>
        <v>6872.8600000000015</v>
      </c>
      <c r="H527" s="61"/>
      <c r="I527" s="61"/>
      <c r="J527" t="s">
        <v>3796</v>
      </c>
      <c r="K527">
        <f t="shared" si="49"/>
        <v>1600429</v>
      </c>
      <c r="L527">
        <f t="shared" si="50"/>
        <v>9513.84</v>
      </c>
    </row>
    <row r="528" spans="1:12">
      <c r="A528" s="105"/>
      <c r="B528" s="101"/>
      <c r="C528" s="100"/>
      <c r="D528" s="108">
        <f t="shared" si="51"/>
        <v>409329</v>
      </c>
      <c r="E528" s="469"/>
      <c r="F528" s="474"/>
      <c r="G528" s="470">
        <f t="shared" si="48"/>
        <v>6872.8600000000015</v>
      </c>
      <c r="H528" s="61"/>
      <c r="I528" s="61"/>
      <c r="J528" t="s">
        <v>3796</v>
      </c>
      <c r="K528">
        <f t="shared" si="49"/>
        <v>1600429</v>
      </c>
      <c r="L528">
        <f t="shared" si="50"/>
        <v>9513.84</v>
      </c>
    </row>
    <row r="529" spans="1:12">
      <c r="A529" s="105"/>
      <c r="B529" s="101"/>
      <c r="C529" s="100"/>
      <c r="D529" s="108">
        <f t="shared" si="51"/>
        <v>409329</v>
      </c>
      <c r="E529" s="469"/>
      <c r="F529" s="474"/>
      <c r="G529" s="470">
        <f t="shared" si="48"/>
        <v>6872.8600000000015</v>
      </c>
      <c r="H529" s="61"/>
      <c r="I529" s="61"/>
      <c r="J529" t="s">
        <v>3796</v>
      </c>
      <c r="K529">
        <f t="shared" si="49"/>
        <v>1600429</v>
      </c>
      <c r="L529">
        <f t="shared" si="50"/>
        <v>9513.84</v>
      </c>
    </row>
    <row r="530" spans="1:12">
      <c r="A530" s="105"/>
      <c r="B530" s="101"/>
      <c r="C530" s="100"/>
      <c r="D530" s="108">
        <f t="shared" si="51"/>
        <v>409329</v>
      </c>
      <c r="E530" s="469"/>
      <c r="F530" s="474"/>
      <c r="G530" s="470">
        <f t="shared" si="48"/>
        <v>6872.8600000000015</v>
      </c>
      <c r="H530" s="61"/>
      <c r="I530" s="61"/>
      <c r="J530" t="s">
        <v>3796</v>
      </c>
      <c r="K530">
        <f t="shared" si="49"/>
        <v>1600429</v>
      </c>
      <c r="L530">
        <f t="shared" si="50"/>
        <v>9513.84</v>
      </c>
    </row>
    <row r="531" spans="1:12">
      <c r="A531" s="105"/>
      <c r="B531" s="101"/>
      <c r="C531" s="100"/>
      <c r="D531" s="108">
        <f t="shared" si="51"/>
        <v>409329</v>
      </c>
      <c r="E531" s="469"/>
      <c r="F531" s="474"/>
      <c r="G531" s="470">
        <f t="shared" si="48"/>
        <v>6872.8600000000015</v>
      </c>
      <c r="H531" s="61"/>
      <c r="I531" s="61"/>
      <c r="J531" t="s">
        <v>3796</v>
      </c>
      <c r="K531">
        <f t="shared" si="49"/>
        <v>1600429</v>
      </c>
      <c r="L531">
        <f t="shared" si="50"/>
        <v>9513.84</v>
      </c>
    </row>
    <row r="532" spans="1:12">
      <c r="A532" s="105"/>
      <c r="B532" s="101"/>
      <c r="C532" s="100"/>
      <c r="D532" s="108">
        <f t="shared" si="51"/>
        <v>409329</v>
      </c>
      <c r="E532" s="469"/>
      <c r="F532" s="474"/>
      <c r="G532" s="470">
        <f t="shared" si="48"/>
        <v>6872.8600000000015</v>
      </c>
      <c r="H532" s="61"/>
      <c r="I532" s="61"/>
      <c r="J532" t="s">
        <v>3796</v>
      </c>
      <c r="K532">
        <f t="shared" si="49"/>
        <v>1600429</v>
      </c>
      <c r="L532">
        <f t="shared" si="50"/>
        <v>9513.84</v>
      </c>
    </row>
    <row r="533" spans="1:12">
      <c r="A533" s="105"/>
      <c r="B533" s="101"/>
      <c r="C533" s="100"/>
      <c r="D533" s="108">
        <f t="shared" si="51"/>
        <v>409329</v>
      </c>
      <c r="E533" s="469"/>
      <c r="F533" s="474"/>
      <c r="G533" s="470">
        <f t="shared" si="48"/>
        <v>6872.8600000000015</v>
      </c>
      <c r="H533" s="61"/>
      <c r="I533" s="61"/>
      <c r="J533" t="s">
        <v>3796</v>
      </c>
      <c r="K533">
        <f t="shared" si="49"/>
        <v>1600429</v>
      </c>
      <c r="L533">
        <f t="shared" si="50"/>
        <v>9513.84</v>
      </c>
    </row>
    <row r="534" spans="1:12">
      <c r="A534" s="105"/>
      <c r="B534" s="101"/>
      <c r="C534" s="100"/>
      <c r="D534" s="108">
        <f t="shared" si="51"/>
        <v>409329</v>
      </c>
      <c r="E534" s="469"/>
      <c r="F534" s="474"/>
      <c r="G534" s="470">
        <f t="shared" ref="G534:G597" si="52">G533+F534-E534</f>
        <v>6872.8600000000015</v>
      </c>
      <c r="H534" s="61"/>
      <c r="I534" s="61"/>
      <c r="J534" t="s">
        <v>3796</v>
      </c>
      <c r="K534">
        <f t="shared" si="49"/>
        <v>1600429</v>
      </c>
      <c r="L534">
        <f t="shared" si="50"/>
        <v>9513.84</v>
      </c>
    </row>
    <row r="535" spans="1:12">
      <c r="A535" s="105"/>
      <c r="B535" s="101"/>
      <c r="C535" s="100"/>
      <c r="D535" s="108">
        <f t="shared" si="51"/>
        <v>409329</v>
      </c>
      <c r="E535" s="469"/>
      <c r="F535" s="474"/>
      <c r="G535" s="470">
        <f t="shared" si="52"/>
        <v>6872.8600000000015</v>
      </c>
      <c r="H535" s="61"/>
      <c r="I535" s="61"/>
      <c r="J535" t="s">
        <v>3796</v>
      </c>
      <c r="K535">
        <f t="shared" si="49"/>
        <v>1600429</v>
      </c>
      <c r="L535">
        <f t="shared" si="50"/>
        <v>9513.84</v>
      </c>
    </row>
    <row r="536" spans="1:12">
      <c r="A536" s="105"/>
      <c r="B536" s="101"/>
      <c r="C536" s="100"/>
      <c r="D536" s="108">
        <f t="shared" si="51"/>
        <v>409329</v>
      </c>
      <c r="E536" s="469"/>
      <c r="F536" s="474"/>
      <c r="G536" s="470">
        <f t="shared" si="52"/>
        <v>6872.8600000000015</v>
      </c>
      <c r="H536" s="61"/>
      <c r="I536" s="61"/>
      <c r="J536" t="s">
        <v>3796</v>
      </c>
      <c r="K536">
        <f t="shared" si="49"/>
        <v>1600429</v>
      </c>
      <c r="L536">
        <f t="shared" si="50"/>
        <v>9513.84</v>
      </c>
    </row>
    <row r="537" spans="1:12">
      <c r="A537" s="105"/>
      <c r="B537" s="101"/>
      <c r="C537" s="100"/>
      <c r="D537" s="108">
        <f t="shared" si="51"/>
        <v>409329</v>
      </c>
      <c r="E537" s="469"/>
      <c r="F537" s="474"/>
      <c r="G537" s="470">
        <f t="shared" si="52"/>
        <v>6872.8600000000015</v>
      </c>
      <c r="H537" s="61"/>
      <c r="I537" s="61"/>
      <c r="J537" t="s">
        <v>3796</v>
      </c>
      <c r="K537">
        <f t="shared" si="49"/>
        <v>1600429</v>
      </c>
      <c r="L537">
        <f t="shared" si="50"/>
        <v>9513.84</v>
      </c>
    </row>
    <row r="538" spans="1:12">
      <c r="A538" s="105"/>
      <c r="B538" s="101"/>
      <c r="C538" s="100"/>
      <c r="D538" s="108">
        <f t="shared" si="51"/>
        <v>409329</v>
      </c>
      <c r="E538" s="469"/>
      <c r="F538" s="474"/>
      <c r="G538" s="470">
        <f t="shared" si="52"/>
        <v>6872.8600000000015</v>
      </c>
      <c r="H538" s="61"/>
      <c r="I538" s="61"/>
      <c r="J538" t="s">
        <v>3796</v>
      </c>
      <c r="K538">
        <f t="shared" si="49"/>
        <v>1600429</v>
      </c>
      <c r="L538">
        <f t="shared" si="50"/>
        <v>9513.84</v>
      </c>
    </row>
    <row r="539" spans="1:12">
      <c r="A539" s="105"/>
      <c r="B539" s="101"/>
      <c r="C539" s="100"/>
      <c r="D539" s="108">
        <f t="shared" si="51"/>
        <v>409329</v>
      </c>
      <c r="E539" s="469"/>
      <c r="F539" s="474"/>
      <c r="G539" s="470">
        <f t="shared" si="52"/>
        <v>6872.8600000000015</v>
      </c>
      <c r="H539" s="61"/>
      <c r="I539" s="61"/>
      <c r="J539" t="s">
        <v>3796</v>
      </c>
      <c r="K539">
        <f t="shared" si="49"/>
        <v>1600429</v>
      </c>
      <c r="L539">
        <f t="shared" si="50"/>
        <v>9513.84</v>
      </c>
    </row>
    <row r="540" spans="1:12">
      <c r="A540" s="105"/>
      <c r="B540" s="101"/>
      <c r="C540" s="100"/>
      <c r="D540" s="108">
        <f t="shared" si="51"/>
        <v>409329</v>
      </c>
      <c r="E540" s="469"/>
      <c r="F540" s="474"/>
      <c r="G540" s="470">
        <f t="shared" si="52"/>
        <v>6872.8600000000015</v>
      </c>
      <c r="H540" s="61"/>
      <c r="I540" s="61"/>
      <c r="J540" t="s">
        <v>3796</v>
      </c>
      <c r="K540">
        <f t="shared" si="49"/>
        <v>1600429</v>
      </c>
      <c r="L540">
        <f t="shared" si="50"/>
        <v>9513.84</v>
      </c>
    </row>
    <row r="541" spans="1:12">
      <c r="A541" s="105"/>
      <c r="B541" s="101"/>
      <c r="C541" s="100"/>
      <c r="D541" s="108">
        <f t="shared" si="51"/>
        <v>409329</v>
      </c>
      <c r="E541" s="469"/>
      <c r="F541" s="474"/>
      <c r="G541" s="470">
        <f t="shared" si="52"/>
        <v>6872.8600000000015</v>
      </c>
      <c r="H541" s="61"/>
      <c r="I541" s="61"/>
      <c r="J541" t="s">
        <v>3796</v>
      </c>
      <c r="K541">
        <f t="shared" si="49"/>
        <v>1600429</v>
      </c>
      <c r="L541">
        <f t="shared" si="50"/>
        <v>9513.84</v>
      </c>
    </row>
    <row r="542" spans="1:12">
      <c r="A542" s="105"/>
      <c r="B542" s="101"/>
      <c r="C542" s="100"/>
      <c r="D542" s="108">
        <f t="shared" si="51"/>
        <v>409329</v>
      </c>
      <c r="E542" s="469"/>
      <c r="F542" s="474"/>
      <c r="G542" s="470">
        <f t="shared" si="52"/>
        <v>6872.8600000000015</v>
      </c>
      <c r="H542" s="61"/>
      <c r="I542" s="61"/>
      <c r="J542" t="s">
        <v>3796</v>
      </c>
      <c r="K542">
        <f t="shared" si="49"/>
        <v>1600429</v>
      </c>
      <c r="L542">
        <f t="shared" si="50"/>
        <v>9513.84</v>
      </c>
    </row>
    <row r="543" spans="1:12">
      <c r="A543" s="105"/>
      <c r="B543" s="101"/>
      <c r="C543" s="100"/>
      <c r="D543" s="108">
        <f t="shared" si="51"/>
        <v>409329</v>
      </c>
      <c r="E543" s="469"/>
      <c r="F543" s="474"/>
      <c r="G543" s="470">
        <f t="shared" si="52"/>
        <v>6872.8600000000015</v>
      </c>
      <c r="H543" s="61"/>
      <c r="I543" s="61"/>
      <c r="J543" t="s">
        <v>3796</v>
      </c>
      <c r="K543">
        <f t="shared" si="49"/>
        <v>1600429</v>
      </c>
      <c r="L543">
        <f t="shared" si="50"/>
        <v>9513.84</v>
      </c>
    </row>
    <row r="544" spans="1:12">
      <c r="A544" s="105"/>
      <c r="B544" s="101"/>
      <c r="C544" s="100"/>
      <c r="D544" s="108">
        <f t="shared" si="51"/>
        <v>409329</v>
      </c>
      <c r="E544" s="469"/>
      <c r="F544" s="474"/>
      <c r="G544" s="470">
        <f t="shared" si="52"/>
        <v>6872.8600000000015</v>
      </c>
      <c r="H544" s="61"/>
      <c r="I544" s="61"/>
      <c r="J544" t="s">
        <v>3796</v>
      </c>
      <c r="K544">
        <f t="shared" si="49"/>
        <v>1600429</v>
      </c>
      <c r="L544">
        <f t="shared" si="50"/>
        <v>9513.84</v>
      </c>
    </row>
    <row r="545" spans="1:12">
      <c r="A545" s="105"/>
      <c r="B545" s="101"/>
      <c r="C545" s="100"/>
      <c r="D545" s="108">
        <f t="shared" si="51"/>
        <v>409329</v>
      </c>
      <c r="E545" s="469"/>
      <c r="F545" s="474"/>
      <c r="G545" s="470">
        <f t="shared" si="52"/>
        <v>6872.8600000000015</v>
      </c>
      <c r="H545" s="61"/>
      <c r="I545" s="61"/>
      <c r="J545" t="s">
        <v>3796</v>
      </c>
      <c r="K545">
        <f t="shared" si="49"/>
        <v>1600429</v>
      </c>
      <c r="L545">
        <f t="shared" si="50"/>
        <v>9513.84</v>
      </c>
    </row>
    <row r="546" spans="1:12">
      <c r="A546" s="105"/>
      <c r="B546" s="101"/>
      <c r="C546" s="100"/>
      <c r="D546" s="108">
        <f t="shared" si="51"/>
        <v>409329</v>
      </c>
      <c r="E546" s="469"/>
      <c r="F546" s="474"/>
      <c r="G546" s="470">
        <f t="shared" si="52"/>
        <v>6872.8600000000015</v>
      </c>
      <c r="H546" s="61"/>
      <c r="I546" s="61"/>
      <c r="J546" t="s">
        <v>3796</v>
      </c>
      <c r="K546">
        <f t="shared" si="49"/>
        <v>1600429</v>
      </c>
      <c r="L546">
        <f t="shared" si="50"/>
        <v>9513.84</v>
      </c>
    </row>
    <row r="547" spans="1:12">
      <c r="A547" s="105"/>
      <c r="B547" s="101"/>
      <c r="C547" s="100"/>
      <c r="D547" s="108">
        <f t="shared" si="51"/>
        <v>409329</v>
      </c>
      <c r="E547" s="469"/>
      <c r="F547" s="474"/>
      <c r="G547" s="470">
        <f t="shared" si="52"/>
        <v>6872.8600000000015</v>
      </c>
      <c r="H547" s="61"/>
      <c r="I547" s="61"/>
      <c r="J547" t="s">
        <v>3796</v>
      </c>
      <c r="K547">
        <f t="shared" si="49"/>
        <v>1600429</v>
      </c>
      <c r="L547">
        <f t="shared" si="50"/>
        <v>9513.84</v>
      </c>
    </row>
    <row r="548" spans="1:12">
      <c r="A548" s="105"/>
      <c r="B548" s="101"/>
      <c r="C548" s="100"/>
      <c r="D548" s="108">
        <f t="shared" si="51"/>
        <v>409329</v>
      </c>
      <c r="E548" s="469"/>
      <c r="F548" s="474"/>
      <c r="G548" s="470">
        <f t="shared" si="52"/>
        <v>6872.8600000000015</v>
      </c>
      <c r="H548" s="61"/>
      <c r="I548" s="61"/>
      <c r="J548" t="s">
        <v>3796</v>
      </c>
      <c r="K548">
        <f t="shared" si="49"/>
        <v>1600429</v>
      </c>
      <c r="L548">
        <f t="shared" si="50"/>
        <v>9513.84</v>
      </c>
    </row>
    <row r="549" spans="1:12">
      <c r="A549" s="105"/>
      <c r="B549" s="101"/>
      <c r="C549" s="100"/>
      <c r="D549" s="108">
        <f t="shared" si="51"/>
        <v>409329</v>
      </c>
      <c r="E549" s="469"/>
      <c r="F549" s="474"/>
      <c r="G549" s="470">
        <f t="shared" si="52"/>
        <v>6872.8600000000015</v>
      </c>
      <c r="H549" s="61"/>
      <c r="I549" s="61"/>
      <c r="J549" t="s">
        <v>3796</v>
      </c>
      <c r="K549">
        <f t="shared" si="49"/>
        <v>1600429</v>
      </c>
      <c r="L549">
        <f t="shared" si="50"/>
        <v>9513.84</v>
      </c>
    </row>
    <row r="550" spans="1:12">
      <c r="A550" s="105"/>
      <c r="B550" s="101"/>
      <c r="C550" s="100"/>
      <c r="D550" s="108">
        <f t="shared" si="51"/>
        <v>409329</v>
      </c>
      <c r="E550" s="469"/>
      <c r="F550" s="474"/>
      <c r="G550" s="470">
        <f t="shared" si="52"/>
        <v>6872.8600000000015</v>
      </c>
      <c r="H550" s="61"/>
      <c r="I550" s="61"/>
      <c r="J550" t="s">
        <v>3796</v>
      </c>
      <c r="K550">
        <f t="shared" si="49"/>
        <v>1600429</v>
      </c>
      <c r="L550">
        <f t="shared" si="50"/>
        <v>9513.84</v>
      </c>
    </row>
    <row r="551" spans="1:12">
      <c r="A551" s="105"/>
      <c r="B551" s="101"/>
      <c r="C551" s="100"/>
      <c r="D551" s="108">
        <f t="shared" si="51"/>
        <v>409329</v>
      </c>
      <c r="E551" s="469"/>
      <c r="F551" s="474"/>
      <c r="G551" s="470">
        <f t="shared" si="52"/>
        <v>6872.8600000000015</v>
      </c>
      <c r="H551" s="61"/>
      <c r="I551" s="61"/>
      <c r="J551" t="s">
        <v>3796</v>
      </c>
      <c r="K551">
        <f t="shared" si="49"/>
        <v>1600429</v>
      </c>
      <c r="L551">
        <f t="shared" si="50"/>
        <v>9513.84</v>
      </c>
    </row>
    <row r="552" spans="1:12">
      <c r="A552" s="105"/>
      <c r="B552" s="101"/>
      <c r="C552" s="100"/>
      <c r="D552" s="108">
        <f t="shared" si="51"/>
        <v>409329</v>
      </c>
      <c r="E552" s="469"/>
      <c r="F552" s="474"/>
      <c r="G552" s="470">
        <f t="shared" si="52"/>
        <v>6872.8600000000015</v>
      </c>
      <c r="H552" s="61"/>
      <c r="I552" s="61"/>
      <c r="J552" t="s">
        <v>3796</v>
      </c>
      <c r="K552">
        <f t="shared" si="49"/>
        <v>1600429</v>
      </c>
      <c r="L552">
        <f t="shared" si="50"/>
        <v>9513.84</v>
      </c>
    </row>
    <row r="553" spans="1:12">
      <c r="A553" s="105"/>
      <c r="B553" s="101"/>
      <c r="C553" s="100"/>
      <c r="D553" s="108">
        <f t="shared" si="51"/>
        <v>409329</v>
      </c>
      <c r="E553" s="469"/>
      <c r="F553" s="474"/>
      <c r="G553" s="470">
        <f t="shared" si="52"/>
        <v>6872.8600000000015</v>
      </c>
      <c r="H553" s="61"/>
      <c r="I553" s="61"/>
      <c r="J553" t="s">
        <v>3796</v>
      </c>
      <c r="K553">
        <f t="shared" si="49"/>
        <v>1600429</v>
      </c>
      <c r="L553">
        <f t="shared" si="50"/>
        <v>9513.84</v>
      </c>
    </row>
    <row r="554" spans="1:12">
      <c r="A554" s="105"/>
      <c r="B554" s="101"/>
      <c r="C554" s="100"/>
      <c r="D554" s="108">
        <f t="shared" si="51"/>
        <v>409329</v>
      </c>
      <c r="E554" s="469"/>
      <c r="F554" s="474"/>
      <c r="G554" s="470">
        <f t="shared" si="52"/>
        <v>6872.8600000000015</v>
      </c>
      <c r="H554" s="61"/>
      <c r="I554" s="61"/>
      <c r="J554" t="s">
        <v>3796</v>
      </c>
      <c r="K554">
        <f t="shared" si="49"/>
        <v>1600429</v>
      </c>
      <c r="L554">
        <f t="shared" si="50"/>
        <v>9513.84</v>
      </c>
    </row>
    <row r="555" spans="1:12">
      <c r="A555" s="105"/>
      <c r="B555" s="101"/>
      <c r="C555" s="100"/>
      <c r="D555" s="108">
        <f t="shared" si="51"/>
        <v>409329</v>
      </c>
      <c r="E555" s="469"/>
      <c r="F555" s="474"/>
      <c r="G555" s="470">
        <f t="shared" si="52"/>
        <v>6872.8600000000015</v>
      </c>
      <c r="H555" s="61"/>
      <c r="I555" s="61"/>
      <c r="J555" t="s">
        <v>3796</v>
      </c>
      <c r="K555">
        <f t="shared" si="49"/>
        <v>1600429</v>
      </c>
      <c r="L555">
        <f t="shared" si="50"/>
        <v>9513.84</v>
      </c>
    </row>
    <row r="556" spans="1:12">
      <c r="A556" s="105"/>
      <c r="B556" s="101"/>
      <c r="C556" s="100"/>
      <c r="D556" s="108">
        <f t="shared" si="51"/>
        <v>409329</v>
      </c>
      <c r="E556" s="469"/>
      <c r="F556" s="474"/>
      <c r="G556" s="470">
        <f t="shared" si="52"/>
        <v>6872.8600000000015</v>
      </c>
      <c r="H556" s="61"/>
      <c r="I556" s="61"/>
      <c r="J556" t="s">
        <v>3796</v>
      </c>
      <c r="K556">
        <f t="shared" si="49"/>
        <v>1600429</v>
      </c>
      <c r="L556">
        <f t="shared" si="50"/>
        <v>9513.84</v>
      </c>
    </row>
    <row r="557" spans="1:12">
      <c r="A557" s="105"/>
      <c r="B557" s="101"/>
      <c r="C557" s="100"/>
      <c r="D557" s="108">
        <f t="shared" si="51"/>
        <v>409329</v>
      </c>
      <c r="E557" s="469"/>
      <c r="F557" s="474"/>
      <c r="G557" s="470">
        <f t="shared" si="52"/>
        <v>6872.8600000000015</v>
      </c>
      <c r="H557" s="61"/>
      <c r="I557" s="61"/>
      <c r="J557" t="s">
        <v>3796</v>
      </c>
      <c r="K557">
        <f t="shared" si="49"/>
        <v>1600429</v>
      </c>
      <c r="L557">
        <f t="shared" si="50"/>
        <v>9513.84</v>
      </c>
    </row>
    <row r="558" spans="1:12">
      <c r="A558" s="105"/>
      <c r="B558" s="101"/>
      <c r="C558" s="100"/>
      <c r="D558" s="108">
        <f t="shared" si="51"/>
        <v>409329</v>
      </c>
      <c r="E558" s="469"/>
      <c r="F558" s="474"/>
      <c r="G558" s="470">
        <f t="shared" si="52"/>
        <v>6872.8600000000015</v>
      </c>
      <c r="H558" s="61"/>
      <c r="I558" s="61"/>
      <c r="J558" t="s">
        <v>3796</v>
      </c>
      <c r="K558">
        <f t="shared" si="49"/>
        <v>1600429</v>
      </c>
      <c r="L558">
        <f t="shared" si="50"/>
        <v>9513.84</v>
      </c>
    </row>
    <row r="559" spans="1:12">
      <c r="A559" s="105"/>
      <c r="B559" s="101"/>
      <c r="C559" s="100"/>
      <c r="D559" s="108">
        <f t="shared" si="51"/>
        <v>409329</v>
      </c>
      <c r="E559" s="469"/>
      <c r="F559" s="474"/>
      <c r="G559" s="470">
        <f t="shared" si="52"/>
        <v>6872.8600000000015</v>
      </c>
      <c r="H559" s="61"/>
      <c r="I559" s="61"/>
      <c r="J559" t="s">
        <v>3796</v>
      </c>
      <c r="K559">
        <f t="shared" si="49"/>
        <v>1600429</v>
      </c>
      <c r="L559">
        <f t="shared" si="50"/>
        <v>9513.84</v>
      </c>
    </row>
    <row r="560" spans="1:12">
      <c r="A560" s="105"/>
      <c r="B560" s="101"/>
      <c r="C560" s="100"/>
      <c r="D560" s="108">
        <f t="shared" si="51"/>
        <v>409329</v>
      </c>
      <c r="E560" s="469"/>
      <c r="F560" s="474"/>
      <c r="G560" s="470">
        <f t="shared" si="52"/>
        <v>6872.8600000000015</v>
      </c>
      <c r="H560" s="61"/>
      <c r="I560" s="61"/>
      <c r="J560" t="s">
        <v>3796</v>
      </c>
      <c r="K560">
        <f t="shared" si="49"/>
        <v>1600429</v>
      </c>
      <c r="L560">
        <f t="shared" si="50"/>
        <v>9513.84</v>
      </c>
    </row>
    <row r="561" spans="1:12">
      <c r="A561" s="105"/>
      <c r="B561" s="101"/>
      <c r="C561" s="100"/>
      <c r="D561" s="108">
        <f t="shared" si="51"/>
        <v>409329</v>
      </c>
      <c r="E561" s="469"/>
      <c r="F561" s="474"/>
      <c r="G561" s="470">
        <f t="shared" si="52"/>
        <v>6872.8600000000015</v>
      </c>
      <c r="H561" s="61"/>
      <c r="I561" s="61"/>
      <c r="J561" t="s">
        <v>3796</v>
      </c>
      <c r="K561">
        <f t="shared" si="49"/>
        <v>1600429</v>
      </c>
      <c r="L561">
        <f t="shared" si="50"/>
        <v>9513.84</v>
      </c>
    </row>
    <row r="562" spans="1:12">
      <c r="A562" s="105"/>
      <c r="B562" s="101"/>
      <c r="C562" s="100"/>
      <c r="D562" s="108">
        <f t="shared" si="51"/>
        <v>409329</v>
      </c>
      <c r="E562" s="469"/>
      <c r="F562" s="474"/>
      <c r="G562" s="470">
        <f t="shared" si="52"/>
        <v>6872.8600000000015</v>
      </c>
      <c r="H562" s="61"/>
      <c r="I562" s="61"/>
      <c r="J562" t="s">
        <v>3796</v>
      </c>
      <c r="K562">
        <f t="shared" si="49"/>
        <v>1600429</v>
      </c>
      <c r="L562">
        <f t="shared" si="50"/>
        <v>9513.84</v>
      </c>
    </row>
    <row r="563" spans="1:12">
      <c r="A563" s="105"/>
      <c r="B563" s="101"/>
      <c r="C563" s="100"/>
      <c r="D563" s="108">
        <f t="shared" si="51"/>
        <v>409329</v>
      </c>
      <c r="E563" s="469"/>
      <c r="F563" s="474"/>
      <c r="G563" s="470">
        <f t="shared" si="52"/>
        <v>6872.8600000000015</v>
      </c>
      <c r="H563" s="61"/>
      <c r="I563" s="61"/>
      <c r="J563" t="s">
        <v>3796</v>
      </c>
      <c r="K563">
        <f t="shared" si="49"/>
        <v>1600429</v>
      </c>
      <c r="L563">
        <f t="shared" si="50"/>
        <v>9513.84</v>
      </c>
    </row>
    <row r="564" spans="1:12">
      <c r="A564" s="105"/>
      <c r="B564" s="101"/>
      <c r="C564" s="100"/>
      <c r="D564" s="108">
        <f t="shared" si="51"/>
        <v>409329</v>
      </c>
      <c r="E564" s="469"/>
      <c r="F564" s="474"/>
      <c r="G564" s="470">
        <f t="shared" si="52"/>
        <v>6872.8600000000015</v>
      </c>
      <c r="H564" s="61"/>
      <c r="I564" s="61"/>
      <c r="J564" t="s">
        <v>3796</v>
      </c>
      <c r="K564">
        <f t="shared" si="49"/>
        <v>1600429</v>
      </c>
      <c r="L564">
        <f t="shared" si="50"/>
        <v>9513.84</v>
      </c>
    </row>
    <row r="565" spans="1:12">
      <c r="A565" s="105"/>
      <c r="B565" s="101"/>
      <c r="C565" s="100"/>
      <c r="D565" s="108">
        <f t="shared" si="51"/>
        <v>409329</v>
      </c>
      <c r="E565" s="469"/>
      <c r="F565" s="474"/>
      <c r="G565" s="470">
        <f t="shared" si="52"/>
        <v>6872.8600000000015</v>
      </c>
      <c r="H565" s="61"/>
      <c r="I565" s="61"/>
      <c r="J565" t="s">
        <v>3796</v>
      </c>
      <c r="K565">
        <f t="shared" si="49"/>
        <v>1600429</v>
      </c>
      <c r="L565">
        <f t="shared" si="50"/>
        <v>9513.84</v>
      </c>
    </row>
    <row r="566" spans="1:12">
      <c r="A566" s="105"/>
      <c r="B566" s="101"/>
      <c r="C566" s="100"/>
      <c r="D566" s="108">
        <f t="shared" si="51"/>
        <v>409329</v>
      </c>
      <c r="E566" s="469"/>
      <c r="F566" s="474"/>
      <c r="G566" s="470">
        <f t="shared" si="52"/>
        <v>6872.8600000000015</v>
      </c>
      <c r="H566" s="61"/>
      <c r="I566" s="61"/>
      <c r="J566" t="s">
        <v>3796</v>
      </c>
      <c r="K566">
        <f t="shared" si="49"/>
        <v>1600429</v>
      </c>
      <c r="L566">
        <f t="shared" si="50"/>
        <v>9513.84</v>
      </c>
    </row>
    <row r="567" spans="1:12">
      <c r="A567" s="105"/>
      <c r="B567" s="101"/>
      <c r="C567" s="100"/>
      <c r="D567" s="108">
        <f t="shared" si="51"/>
        <v>409329</v>
      </c>
      <c r="E567" s="469"/>
      <c r="F567" s="474"/>
      <c r="G567" s="470">
        <f t="shared" si="52"/>
        <v>6872.8600000000015</v>
      </c>
      <c r="H567" s="61"/>
      <c r="I567" s="61"/>
      <c r="J567" t="s">
        <v>3796</v>
      </c>
      <c r="K567">
        <f t="shared" si="49"/>
        <v>1600429</v>
      </c>
      <c r="L567">
        <f t="shared" si="50"/>
        <v>9513.84</v>
      </c>
    </row>
    <row r="568" spans="1:12">
      <c r="A568" s="105"/>
      <c r="B568" s="101"/>
      <c r="C568" s="100"/>
      <c r="D568" s="108">
        <f t="shared" si="51"/>
        <v>409329</v>
      </c>
      <c r="E568" s="469"/>
      <c r="F568" s="474"/>
      <c r="G568" s="470">
        <f t="shared" si="52"/>
        <v>6872.8600000000015</v>
      </c>
      <c r="H568" s="61"/>
      <c r="I568" s="61"/>
      <c r="J568" t="s">
        <v>3796</v>
      </c>
      <c r="K568">
        <f t="shared" si="49"/>
        <v>1600429</v>
      </c>
      <c r="L568">
        <f t="shared" si="50"/>
        <v>9513.84</v>
      </c>
    </row>
    <row r="569" spans="1:12">
      <c r="A569" s="105"/>
      <c r="B569" s="101"/>
      <c r="C569" s="100"/>
      <c r="D569" s="108">
        <f t="shared" si="51"/>
        <v>409329</v>
      </c>
      <c r="E569" s="469"/>
      <c r="F569" s="474"/>
      <c r="G569" s="470">
        <f t="shared" si="52"/>
        <v>6872.8600000000015</v>
      </c>
      <c r="H569" s="61"/>
      <c r="I569" s="61"/>
      <c r="J569" t="s">
        <v>3796</v>
      </c>
      <c r="K569">
        <f t="shared" si="49"/>
        <v>1600429</v>
      </c>
      <c r="L569">
        <f t="shared" si="50"/>
        <v>9513.84</v>
      </c>
    </row>
    <row r="570" spans="1:12">
      <c r="A570" s="105"/>
      <c r="B570" s="101"/>
      <c r="C570" s="100"/>
      <c r="D570" s="108">
        <f t="shared" si="51"/>
        <v>409329</v>
      </c>
      <c r="E570" s="469"/>
      <c r="F570" s="474"/>
      <c r="G570" s="470">
        <f t="shared" si="52"/>
        <v>6872.8600000000015</v>
      </c>
      <c r="H570" s="61"/>
      <c r="I570" s="61"/>
      <c r="J570" t="s">
        <v>3796</v>
      </c>
      <c r="K570">
        <f t="shared" si="49"/>
        <v>1600429</v>
      </c>
      <c r="L570">
        <f t="shared" si="50"/>
        <v>9513.84</v>
      </c>
    </row>
    <row r="571" spans="1:12">
      <c r="A571" s="105"/>
      <c r="B571" s="101"/>
      <c r="C571" s="100"/>
      <c r="D571" s="108">
        <f t="shared" si="51"/>
        <v>409329</v>
      </c>
      <c r="E571" s="469"/>
      <c r="F571" s="474"/>
      <c r="G571" s="470">
        <f t="shared" si="52"/>
        <v>6872.8600000000015</v>
      </c>
      <c r="H571" s="61"/>
      <c r="I571" s="61"/>
      <c r="J571" t="s">
        <v>3796</v>
      </c>
      <c r="K571">
        <f t="shared" si="49"/>
        <v>1600429</v>
      </c>
      <c r="L571">
        <f t="shared" si="50"/>
        <v>9513.84</v>
      </c>
    </row>
    <row r="572" spans="1:12">
      <c r="A572" s="105"/>
      <c r="B572" s="101"/>
      <c r="C572" s="100"/>
      <c r="D572" s="108">
        <f t="shared" si="51"/>
        <v>409329</v>
      </c>
      <c r="E572" s="469"/>
      <c r="F572" s="474"/>
      <c r="G572" s="470">
        <f t="shared" si="52"/>
        <v>6872.8600000000015</v>
      </c>
      <c r="H572" s="61"/>
      <c r="I572" s="61"/>
      <c r="J572" t="s">
        <v>3796</v>
      </c>
      <c r="K572">
        <f t="shared" si="49"/>
        <v>1600429</v>
      </c>
      <c r="L572">
        <f t="shared" si="50"/>
        <v>9513.84</v>
      </c>
    </row>
    <row r="573" spans="1:12">
      <c r="A573" s="105"/>
      <c r="B573" s="101"/>
      <c r="C573" s="100"/>
      <c r="D573" s="108">
        <f t="shared" si="51"/>
        <v>409329</v>
      </c>
      <c r="E573" s="469"/>
      <c r="F573" s="474"/>
      <c r="G573" s="470">
        <f t="shared" si="52"/>
        <v>6872.8600000000015</v>
      </c>
      <c r="H573" s="61"/>
      <c r="I573" s="61"/>
      <c r="J573" t="s">
        <v>3796</v>
      </c>
      <c r="K573">
        <f t="shared" ref="K573:K636" si="53">IF(J573="本金",C573-B573+K572,K572)</f>
        <v>1600429</v>
      </c>
      <c r="L573">
        <f t="shared" ref="L573:L636" si="54">IF(J573="本金",F573+L572,L572)</f>
        <v>9513.84</v>
      </c>
    </row>
    <row r="574" spans="1:12">
      <c r="A574" s="105"/>
      <c r="B574" s="101"/>
      <c r="C574" s="100"/>
      <c r="D574" s="108">
        <f t="shared" si="51"/>
        <v>409329</v>
      </c>
      <c r="E574" s="469"/>
      <c r="F574" s="474"/>
      <c r="G574" s="470">
        <f t="shared" si="52"/>
        <v>6872.8600000000015</v>
      </c>
      <c r="H574" s="61"/>
      <c r="I574" s="61"/>
      <c r="J574" t="s">
        <v>3796</v>
      </c>
      <c r="K574">
        <f t="shared" si="53"/>
        <v>1600429</v>
      </c>
      <c r="L574">
        <f t="shared" si="54"/>
        <v>9513.84</v>
      </c>
    </row>
    <row r="575" spans="1:12">
      <c r="A575" s="105"/>
      <c r="B575" s="101"/>
      <c r="C575" s="100"/>
      <c r="D575" s="108">
        <f t="shared" si="51"/>
        <v>409329</v>
      </c>
      <c r="E575" s="469"/>
      <c r="F575" s="474"/>
      <c r="G575" s="470">
        <f t="shared" si="52"/>
        <v>6872.8600000000015</v>
      </c>
      <c r="H575" s="61"/>
      <c r="I575" s="61"/>
      <c r="J575" t="s">
        <v>3796</v>
      </c>
      <c r="K575">
        <f t="shared" si="53"/>
        <v>1600429</v>
      </c>
      <c r="L575">
        <f t="shared" si="54"/>
        <v>9513.84</v>
      </c>
    </row>
    <row r="576" spans="1:12">
      <c r="A576" s="105"/>
      <c r="B576" s="101"/>
      <c r="C576" s="100"/>
      <c r="D576" s="108">
        <f t="shared" si="51"/>
        <v>409329</v>
      </c>
      <c r="E576" s="469"/>
      <c r="F576" s="474"/>
      <c r="G576" s="470">
        <f t="shared" si="52"/>
        <v>6872.8600000000015</v>
      </c>
      <c r="H576" s="61"/>
      <c r="I576" s="61"/>
      <c r="J576" t="s">
        <v>3796</v>
      </c>
      <c r="K576">
        <f t="shared" si="53"/>
        <v>1600429</v>
      </c>
      <c r="L576">
        <f t="shared" si="54"/>
        <v>9513.84</v>
      </c>
    </row>
    <row r="577" spans="1:12">
      <c r="A577" s="105"/>
      <c r="B577" s="101"/>
      <c r="C577" s="100"/>
      <c r="D577" s="108">
        <f t="shared" si="51"/>
        <v>409329</v>
      </c>
      <c r="E577" s="469"/>
      <c r="F577" s="474"/>
      <c r="G577" s="470">
        <f t="shared" si="52"/>
        <v>6872.8600000000015</v>
      </c>
      <c r="H577" s="61"/>
      <c r="I577" s="61"/>
      <c r="J577" t="s">
        <v>3796</v>
      </c>
      <c r="K577">
        <f t="shared" si="53"/>
        <v>1600429</v>
      </c>
      <c r="L577">
        <f t="shared" si="54"/>
        <v>9513.84</v>
      </c>
    </row>
    <row r="578" spans="1:12">
      <c r="A578" s="105"/>
      <c r="B578" s="101"/>
      <c r="C578" s="100"/>
      <c r="D578" s="108">
        <f t="shared" si="51"/>
        <v>409329</v>
      </c>
      <c r="E578" s="469"/>
      <c r="F578" s="474"/>
      <c r="G578" s="470">
        <f t="shared" si="52"/>
        <v>6872.8600000000015</v>
      </c>
      <c r="H578" s="61"/>
      <c r="I578" s="61"/>
      <c r="J578" t="s">
        <v>3796</v>
      </c>
      <c r="K578">
        <f t="shared" si="53"/>
        <v>1600429</v>
      </c>
      <c r="L578">
        <f t="shared" si="54"/>
        <v>9513.84</v>
      </c>
    </row>
    <row r="579" spans="1:12">
      <c r="A579" s="105"/>
      <c r="B579" s="101"/>
      <c r="C579" s="100"/>
      <c r="D579" s="108">
        <f t="shared" si="51"/>
        <v>409329</v>
      </c>
      <c r="E579" s="469"/>
      <c r="F579" s="474"/>
      <c r="G579" s="470">
        <f t="shared" si="52"/>
        <v>6872.8600000000015</v>
      </c>
      <c r="H579" s="61"/>
      <c r="I579" s="61"/>
      <c r="J579" t="s">
        <v>3796</v>
      </c>
      <c r="K579">
        <f t="shared" si="53"/>
        <v>1600429</v>
      </c>
      <c r="L579">
        <f t="shared" si="54"/>
        <v>9513.84</v>
      </c>
    </row>
    <row r="580" spans="1:12">
      <c r="A580" s="105"/>
      <c r="B580" s="101"/>
      <c r="C580" s="100"/>
      <c r="D580" s="108">
        <f t="shared" si="51"/>
        <v>409329</v>
      </c>
      <c r="E580" s="469"/>
      <c r="F580" s="474"/>
      <c r="G580" s="470">
        <f t="shared" si="52"/>
        <v>6872.8600000000015</v>
      </c>
      <c r="H580" s="61"/>
      <c r="I580" s="61"/>
      <c r="J580" t="s">
        <v>3796</v>
      </c>
      <c r="K580">
        <f t="shared" si="53"/>
        <v>1600429</v>
      </c>
      <c r="L580">
        <f t="shared" si="54"/>
        <v>9513.84</v>
      </c>
    </row>
    <row r="581" spans="1:12">
      <c r="A581" s="105"/>
      <c r="B581" s="101"/>
      <c r="C581" s="100"/>
      <c r="D581" s="108">
        <f t="shared" si="51"/>
        <v>409329</v>
      </c>
      <c r="E581" s="469"/>
      <c r="F581" s="474"/>
      <c r="G581" s="470">
        <f t="shared" si="52"/>
        <v>6872.8600000000015</v>
      </c>
      <c r="H581" s="61"/>
      <c r="I581" s="61"/>
      <c r="J581" t="s">
        <v>3796</v>
      </c>
      <c r="K581">
        <f t="shared" si="53"/>
        <v>1600429</v>
      </c>
      <c r="L581">
        <f t="shared" si="54"/>
        <v>9513.84</v>
      </c>
    </row>
    <row r="582" spans="1:12">
      <c r="A582" s="105"/>
      <c r="B582" s="101"/>
      <c r="C582" s="100"/>
      <c r="D582" s="108">
        <f t="shared" si="51"/>
        <v>409329</v>
      </c>
      <c r="E582" s="469"/>
      <c r="F582" s="474"/>
      <c r="G582" s="470">
        <f t="shared" si="52"/>
        <v>6872.8600000000015</v>
      </c>
      <c r="H582" s="61"/>
      <c r="I582" s="61"/>
      <c r="J582" t="s">
        <v>3796</v>
      </c>
      <c r="K582">
        <f t="shared" si="53"/>
        <v>1600429</v>
      </c>
      <c r="L582">
        <f t="shared" si="54"/>
        <v>9513.84</v>
      </c>
    </row>
    <row r="583" spans="1:12">
      <c r="A583" s="105"/>
      <c r="B583" s="101"/>
      <c r="C583" s="100"/>
      <c r="D583" s="108">
        <f t="shared" si="51"/>
        <v>409329</v>
      </c>
      <c r="E583" s="469"/>
      <c r="F583" s="474"/>
      <c r="G583" s="470">
        <f t="shared" si="52"/>
        <v>6872.8600000000015</v>
      </c>
      <c r="H583" s="61"/>
      <c r="I583" s="61"/>
      <c r="J583" t="s">
        <v>3796</v>
      </c>
      <c r="K583">
        <f t="shared" si="53"/>
        <v>1600429</v>
      </c>
      <c r="L583">
        <f t="shared" si="54"/>
        <v>9513.84</v>
      </c>
    </row>
    <row r="584" spans="1:12">
      <c r="A584" s="105"/>
      <c r="B584" s="101"/>
      <c r="C584" s="100"/>
      <c r="D584" s="108">
        <f t="shared" si="51"/>
        <v>409329</v>
      </c>
      <c r="E584" s="469"/>
      <c r="F584" s="474"/>
      <c r="G584" s="470">
        <f t="shared" si="52"/>
        <v>6872.8600000000015</v>
      </c>
      <c r="H584" s="61"/>
      <c r="I584" s="61"/>
      <c r="J584" t="s">
        <v>3796</v>
      </c>
      <c r="K584">
        <f t="shared" si="53"/>
        <v>1600429</v>
      </c>
      <c r="L584">
        <f t="shared" si="54"/>
        <v>9513.84</v>
      </c>
    </row>
    <row r="585" spans="1:12">
      <c r="A585" s="105"/>
      <c r="B585" s="101"/>
      <c r="C585" s="100"/>
      <c r="D585" s="108">
        <f t="shared" si="51"/>
        <v>409329</v>
      </c>
      <c r="E585" s="469"/>
      <c r="F585" s="474"/>
      <c r="G585" s="470">
        <f t="shared" si="52"/>
        <v>6872.8600000000015</v>
      </c>
      <c r="H585" s="61"/>
      <c r="I585" s="61"/>
      <c r="J585" t="s">
        <v>3796</v>
      </c>
      <c r="K585">
        <f t="shared" si="53"/>
        <v>1600429</v>
      </c>
      <c r="L585">
        <f t="shared" si="54"/>
        <v>9513.84</v>
      </c>
    </row>
    <row r="586" spans="1:12">
      <c r="A586" s="105"/>
      <c r="B586" s="101"/>
      <c r="C586" s="100"/>
      <c r="D586" s="108">
        <f t="shared" si="51"/>
        <v>409329</v>
      </c>
      <c r="E586" s="469"/>
      <c r="F586" s="474"/>
      <c r="G586" s="470">
        <f t="shared" si="52"/>
        <v>6872.8600000000015</v>
      </c>
      <c r="H586" s="61"/>
      <c r="I586" s="61"/>
      <c r="J586" t="s">
        <v>3796</v>
      </c>
      <c r="K586">
        <f t="shared" si="53"/>
        <v>1600429</v>
      </c>
      <c r="L586">
        <f t="shared" si="54"/>
        <v>9513.84</v>
      </c>
    </row>
    <row r="587" spans="1:12">
      <c r="A587" s="105"/>
      <c r="B587" s="101"/>
      <c r="C587" s="100"/>
      <c r="D587" s="108">
        <f t="shared" si="51"/>
        <v>409329</v>
      </c>
      <c r="E587" s="469"/>
      <c r="F587" s="474"/>
      <c r="G587" s="470">
        <f t="shared" si="52"/>
        <v>6872.8600000000015</v>
      </c>
      <c r="H587" s="61"/>
      <c r="I587" s="61"/>
      <c r="J587" t="s">
        <v>3796</v>
      </c>
      <c r="K587">
        <f t="shared" si="53"/>
        <v>1600429</v>
      </c>
      <c r="L587">
        <f t="shared" si="54"/>
        <v>9513.84</v>
      </c>
    </row>
    <row r="588" spans="1:12">
      <c r="A588" s="105"/>
      <c r="B588" s="101"/>
      <c r="C588" s="100"/>
      <c r="D588" s="108">
        <f t="shared" si="51"/>
        <v>409329</v>
      </c>
      <c r="E588" s="469"/>
      <c r="F588" s="474"/>
      <c r="G588" s="470">
        <f t="shared" si="52"/>
        <v>6872.8600000000015</v>
      </c>
      <c r="H588" s="61"/>
      <c r="I588" s="61"/>
      <c r="J588" t="s">
        <v>3796</v>
      </c>
      <c r="K588">
        <f t="shared" si="53"/>
        <v>1600429</v>
      </c>
      <c r="L588">
        <f t="shared" si="54"/>
        <v>9513.84</v>
      </c>
    </row>
    <row r="589" spans="1:12">
      <c r="A589" s="105"/>
      <c r="B589" s="101"/>
      <c r="C589" s="100"/>
      <c r="D589" s="108">
        <f t="shared" si="51"/>
        <v>409329</v>
      </c>
      <c r="E589" s="469"/>
      <c r="F589" s="474"/>
      <c r="G589" s="470">
        <f t="shared" si="52"/>
        <v>6872.8600000000015</v>
      </c>
      <c r="H589" s="61"/>
      <c r="I589" s="61"/>
      <c r="J589" t="s">
        <v>3796</v>
      </c>
      <c r="K589">
        <f t="shared" si="53"/>
        <v>1600429</v>
      </c>
      <c r="L589">
        <f t="shared" si="54"/>
        <v>9513.84</v>
      </c>
    </row>
    <row r="590" spans="1:12">
      <c r="A590" s="105"/>
      <c r="B590" s="101"/>
      <c r="C590" s="100"/>
      <c r="D590" s="108">
        <f t="shared" ref="D590:D653" si="55">D589+C590-B590</f>
        <v>409329</v>
      </c>
      <c r="E590" s="469"/>
      <c r="F590" s="474"/>
      <c r="G590" s="470">
        <f t="shared" si="52"/>
        <v>6872.8600000000015</v>
      </c>
      <c r="H590" s="61"/>
      <c r="I590" s="61"/>
      <c r="J590" t="s">
        <v>3796</v>
      </c>
      <c r="K590">
        <f t="shared" si="53"/>
        <v>1600429</v>
      </c>
      <c r="L590">
        <f t="shared" si="54"/>
        <v>9513.84</v>
      </c>
    </row>
    <row r="591" spans="1:12">
      <c r="A591" s="105"/>
      <c r="B591" s="101"/>
      <c r="C591" s="100"/>
      <c r="D591" s="108">
        <f t="shared" si="55"/>
        <v>409329</v>
      </c>
      <c r="E591" s="469"/>
      <c r="F591" s="474"/>
      <c r="G591" s="470">
        <f t="shared" si="52"/>
        <v>6872.8600000000015</v>
      </c>
      <c r="H591" s="61"/>
      <c r="I591" s="61"/>
      <c r="J591" t="s">
        <v>3796</v>
      </c>
      <c r="K591">
        <f t="shared" si="53"/>
        <v>1600429</v>
      </c>
      <c r="L591">
        <f t="shared" si="54"/>
        <v>9513.84</v>
      </c>
    </row>
    <row r="592" spans="1:12">
      <c r="A592" s="105"/>
      <c r="B592" s="101"/>
      <c r="C592" s="100"/>
      <c r="D592" s="108">
        <f t="shared" si="55"/>
        <v>409329</v>
      </c>
      <c r="E592" s="469"/>
      <c r="F592" s="474"/>
      <c r="G592" s="470">
        <f t="shared" si="52"/>
        <v>6872.8600000000015</v>
      </c>
      <c r="H592" s="61"/>
      <c r="I592" s="61"/>
      <c r="J592" t="s">
        <v>3796</v>
      </c>
      <c r="K592">
        <f t="shared" si="53"/>
        <v>1600429</v>
      </c>
      <c r="L592">
        <f t="shared" si="54"/>
        <v>9513.84</v>
      </c>
    </row>
    <row r="593" spans="1:12">
      <c r="A593" s="105"/>
      <c r="B593" s="101"/>
      <c r="C593" s="100"/>
      <c r="D593" s="108">
        <f t="shared" si="55"/>
        <v>409329</v>
      </c>
      <c r="E593" s="469"/>
      <c r="F593" s="474"/>
      <c r="G593" s="470">
        <f t="shared" si="52"/>
        <v>6872.8600000000015</v>
      </c>
      <c r="H593" s="61"/>
      <c r="I593" s="61"/>
      <c r="J593" t="s">
        <v>3796</v>
      </c>
      <c r="K593">
        <f t="shared" si="53"/>
        <v>1600429</v>
      </c>
      <c r="L593">
        <f t="shared" si="54"/>
        <v>9513.84</v>
      </c>
    </row>
    <row r="594" spans="1:12">
      <c r="A594" s="105"/>
      <c r="B594" s="101"/>
      <c r="C594" s="100"/>
      <c r="D594" s="108">
        <f t="shared" si="55"/>
        <v>409329</v>
      </c>
      <c r="E594" s="469"/>
      <c r="F594" s="474"/>
      <c r="G594" s="470">
        <f t="shared" si="52"/>
        <v>6872.8600000000015</v>
      </c>
      <c r="H594" s="61"/>
      <c r="I594" s="61"/>
      <c r="J594" t="s">
        <v>3796</v>
      </c>
      <c r="K594">
        <f t="shared" si="53"/>
        <v>1600429</v>
      </c>
      <c r="L594">
        <f t="shared" si="54"/>
        <v>9513.84</v>
      </c>
    </row>
    <row r="595" spans="1:12">
      <c r="A595" s="105"/>
      <c r="B595" s="101"/>
      <c r="C595" s="100"/>
      <c r="D595" s="108">
        <f t="shared" si="55"/>
        <v>409329</v>
      </c>
      <c r="E595" s="469"/>
      <c r="F595" s="474"/>
      <c r="G595" s="470">
        <f t="shared" si="52"/>
        <v>6872.8600000000015</v>
      </c>
      <c r="H595" s="61"/>
      <c r="I595" s="61"/>
      <c r="J595" t="s">
        <v>3796</v>
      </c>
      <c r="K595">
        <f t="shared" si="53"/>
        <v>1600429</v>
      </c>
      <c r="L595">
        <f t="shared" si="54"/>
        <v>9513.84</v>
      </c>
    </row>
    <row r="596" spans="1:12">
      <c r="A596" s="105"/>
      <c r="B596" s="101"/>
      <c r="C596" s="100"/>
      <c r="D596" s="108">
        <f t="shared" si="55"/>
        <v>409329</v>
      </c>
      <c r="E596" s="469"/>
      <c r="F596" s="474"/>
      <c r="G596" s="470">
        <f t="shared" si="52"/>
        <v>6872.8600000000015</v>
      </c>
      <c r="H596" s="61"/>
      <c r="I596" s="61"/>
      <c r="J596" t="s">
        <v>3796</v>
      </c>
      <c r="K596">
        <f t="shared" si="53"/>
        <v>1600429</v>
      </c>
      <c r="L596">
        <f t="shared" si="54"/>
        <v>9513.84</v>
      </c>
    </row>
    <row r="597" spans="1:12">
      <c r="A597" s="105"/>
      <c r="B597" s="101"/>
      <c r="C597" s="100"/>
      <c r="D597" s="108">
        <f t="shared" si="55"/>
        <v>409329</v>
      </c>
      <c r="E597" s="469"/>
      <c r="F597" s="474"/>
      <c r="G597" s="470">
        <f t="shared" si="52"/>
        <v>6872.8600000000015</v>
      </c>
      <c r="H597" s="61"/>
      <c r="I597" s="61"/>
      <c r="J597" t="s">
        <v>3796</v>
      </c>
      <c r="K597">
        <f t="shared" si="53"/>
        <v>1600429</v>
      </c>
      <c r="L597">
        <f t="shared" si="54"/>
        <v>9513.84</v>
      </c>
    </row>
    <row r="598" spans="1:12">
      <c r="A598" s="105"/>
      <c r="B598" s="101"/>
      <c r="C598" s="100"/>
      <c r="D598" s="108">
        <f t="shared" si="55"/>
        <v>409329</v>
      </c>
      <c r="E598" s="469"/>
      <c r="F598" s="474"/>
      <c r="G598" s="470">
        <f t="shared" ref="G598:G655" si="56">G597+F598-E598</f>
        <v>6872.8600000000015</v>
      </c>
      <c r="H598" s="61"/>
      <c r="I598" s="61"/>
      <c r="J598" t="s">
        <v>3796</v>
      </c>
      <c r="K598">
        <f t="shared" si="53"/>
        <v>1600429</v>
      </c>
      <c r="L598">
        <f t="shared" si="54"/>
        <v>9513.84</v>
      </c>
    </row>
    <row r="599" spans="1:12">
      <c r="A599" s="105"/>
      <c r="B599" s="101"/>
      <c r="C599" s="100"/>
      <c r="D599" s="108">
        <f t="shared" si="55"/>
        <v>409329</v>
      </c>
      <c r="E599" s="469"/>
      <c r="F599" s="474"/>
      <c r="G599" s="470">
        <f t="shared" si="56"/>
        <v>6872.8600000000015</v>
      </c>
      <c r="H599" s="61"/>
      <c r="I599" s="61"/>
      <c r="J599" t="s">
        <v>3796</v>
      </c>
      <c r="K599">
        <f t="shared" si="53"/>
        <v>1600429</v>
      </c>
      <c r="L599">
        <f t="shared" si="54"/>
        <v>9513.84</v>
      </c>
    </row>
    <row r="600" spans="1:12">
      <c r="A600" s="105"/>
      <c r="B600" s="101"/>
      <c r="C600" s="100"/>
      <c r="D600" s="108">
        <f t="shared" si="55"/>
        <v>409329</v>
      </c>
      <c r="E600" s="469"/>
      <c r="F600" s="474"/>
      <c r="G600" s="470">
        <f t="shared" si="56"/>
        <v>6872.8600000000015</v>
      </c>
      <c r="H600" s="61"/>
      <c r="I600" s="61"/>
      <c r="J600" t="s">
        <v>3796</v>
      </c>
      <c r="K600">
        <f t="shared" si="53"/>
        <v>1600429</v>
      </c>
      <c r="L600">
        <f t="shared" si="54"/>
        <v>9513.84</v>
      </c>
    </row>
    <row r="601" spans="1:12">
      <c r="A601" s="105"/>
      <c r="B601" s="101"/>
      <c r="C601" s="100"/>
      <c r="D601" s="108">
        <f t="shared" si="55"/>
        <v>409329</v>
      </c>
      <c r="E601" s="469"/>
      <c r="F601" s="474"/>
      <c r="G601" s="470">
        <f t="shared" si="56"/>
        <v>6872.8600000000015</v>
      </c>
      <c r="H601" s="61"/>
      <c r="I601" s="61"/>
      <c r="J601" t="s">
        <v>3796</v>
      </c>
      <c r="K601">
        <f t="shared" si="53"/>
        <v>1600429</v>
      </c>
      <c r="L601">
        <f t="shared" si="54"/>
        <v>9513.84</v>
      </c>
    </row>
    <row r="602" spans="1:12">
      <c r="A602" s="105"/>
      <c r="B602" s="101"/>
      <c r="C602" s="100"/>
      <c r="D602" s="108">
        <f t="shared" si="55"/>
        <v>409329</v>
      </c>
      <c r="E602" s="469"/>
      <c r="F602" s="474"/>
      <c r="G602" s="470">
        <f t="shared" si="56"/>
        <v>6872.8600000000015</v>
      </c>
      <c r="H602" s="61"/>
      <c r="I602" s="61"/>
      <c r="J602" t="s">
        <v>3796</v>
      </c>
      <c r="K602">
        <f t="shared" si="53"/>
        <v>1600429</v>
      </c>
      <c r="L602">
        <f t="shared" si="54"/>
        <v>9513.84</v>
      </c>
    </row>
    <row r="603" spans="1:12">
      <c r="A603" s="105"/>
      <c r="B603" s="101"/>
      <c r="C603" s="100"/>
      <c r="D603" s="108">
        <f t="shared" si="55"/>
        <v>409329</v>
      </c>
      <c r="E603" s="469"/>
      <c r="F603" s="474"/>
      <c r="G603" s="470">
        <f t="shared" si="56"/>
        <v>6872.8600000000015</v>
      </c>
      <c r="H603" s="61"/>
      <c r="I603" s="61"/>
      <c r="J603" t="s">
        <v>3796</v>
      </c>
      <c r="K603">
        <f t="shared" si="53"/>
        <v>1600429</v>
      </c>
      <c r="L603">
        <f t="shared" si="54"/>
        <v>9513.84</v>
      </c>
    </row>
    <row r="604" spans="1:12">
      <c r="A604" s="105"/>
      <c r="B604" s="101"/>
      <c r="C604" s="100"/>
      <c r="D604" s="108">
        <f t="shared" si="55"/>
        <v>409329</v>
      </c>
      <c r="E604" s="469"/>
      <c r="F604" s="474"/>
      <c r="G604" s="470">
        <f t="shared" si="56"/>
        <v>6872.8600000000015</v>
      </c>
      <c r="H604" s="61"/>
      <c r="I604" s="61"/>
      <c r="J604" t="s">
        <v>3796</v>
      </c>
      <c r="K604">
        <f t="shared" si="53"/>
        <v>1600429</v>
      </c>
      <c r="L604">
        <f t="shared" si="54"/>
        <v>9513.84</v>
      </c>
    </row>
    <row r="605" spans="1:12">
      <c r="A605" s="105"/>
      <c r="B605" s="101"/>
      <c r="C605" s="100"/>
      <c r="D605" s="108">
        <f t="shared" si="55"/>
        <v>409329</v>
      </c>
      <c r="E605" s="469"/>
      <c r="F605" s="474"/>
      <c r="G605" s="470">
        <f t="shared" si="56"/>
        <v>6872.8600000000015</v>
      </c>
      <c r="H605" s="61"/>
      <c r="I605" s="61"/>
      <c r="J605" t="s">
        <v>3796</v>
      </c>
      <c r="K605">
        <f t="shared" si="53"/>
        <v>1600429</v>
      </c>
      <c r="L605">
        <f t="shared" si="54"/>
        <v>9513.84</v>
      </c>
    </row>
    <row r="606" spans="1:12">
      <c r="A606" s="105"/>
      <c r="B606" s="101"/>
      <c r="C606" s="100"/>
      <c r="D606" s="108">
        <f t="shared" si="55"/>
        <v>409329</v>
      </c>
      <c r="E606" s="469"/>
      <c r="F606" s="474"/>
      <c r="G606" s="470">
        <f t="shared" si="56"/>
        <v>6872.8600000000015</v>
      </c>
      <c r="H606" s="61"/>
      <c r="I606" s="61"/>
      <c r="J606" t="s">
        <v>3796</v>
      </c>
      <c r="K606">
        <f t="shared" si="53"/>
        <v>1600429</v>
      </c>
      <c r="L606">
        <f t="shared" si="54"/>
        <v>9513.84</v>
      </c>
    </row>
    <row r="607" spans="1:12">
      <c r="A607" s="105"/>
      <c r="B607" s="101"/>
      <c r="C607" s="100"/>
      <c r="D607" s="108">
        <f t="shared" si="55"/>
        <v>409329</v>
      </c>
      <c r="E607" s="469"/>
      <c r="F607" s="474"/>
      <c r="G607" s="470">
        <f t="shared" si="56"/>
        <v>6872.8600000000015</v>
      </c>
      <c r="H607" s="61"/>
      <c r="I607" s="61"/>
      <c r="J607" t="s">
        <v>3796</v>
      </c>
      <c r="K607">
        <f t="shared" si="53"/>
        <v>1600429</v>
      </c>
      <c r="L607">
        <f t="shared" si="54"/>
        <v>9513.84</v>
      </c>
    </row>
    <row r="608" spans="1:12">
      <c r="A608" s="105"/>
      <c r="B608" s="101"/>
      <c r="C608" s="100"/>
      <c r="D608" s="108">
        <f t="shared" si="55"/>
        <v>409329</v>
      </c>
      <c r="E608" s="469"/>
      <c r="F608" s="474"/>
      <c r="G608" s="470">
        <f t="shared" si="56"/>
        <v>6872.8600000000015</v>
      </c>
      <c r="H608" s="61"/>
      <c r="I608" s="61"/>
      <c r="J608" t="s">
        <v>3796</v>
      </c>
      <c r="K608">
        <f t="shared" si="53"/>
        <v>1600429</v>
      </c>
      <c r="L608">
        <f t="shared" si="54"/>
        <v>9513.84</v>
      </c>
    </row>
    <row r="609" spans="1:12">
      <c r="A609" s="105"/>
      <c r="B609" s="101"/>
      <c r="C609" s="100"/>
      <c r="D609" s="108">
        <f t="shared" si="55"/>
        <v>409329</v>
      </c>
      <c r="E609" s="469"/>
      <c r="F609" s="474"/>
      <c r="G609" s="470">
        <f t="shared" si="56"/>
        <v>6872.8600000000015</v>
      </c>
      <c r="H609" s="61"/>
      <c r="I609" s="61"/>
      <c r="J609" t="s">
        <v>3796</v>
      </c>
      <c r="K609">
        <f t="shared" si="53"/>
        <v>1600429</v>
      </c>
      <c r="L609">
        <f t="shared" si="54"/>
        <v>9513.84</v>
      </c>
    </row>
    <row r="610" spans="1:12">
      <c r="A610" s="105"/>
      <c r="B610" s="101"/>
      <c r="C610" s="100"/>
      <c r="D610" s="108">
        <f t="shared" si="55"/>
        <v>409329</v>
      </c>
      <c r="E610" s="469"/>
      <c r="F610" s="474"/>
      <c r="G610" s="470">
        <f t="shared" si="56"/>
        <v>6872.8600000000015</v>
      </c>
      <c r="H610" s="61"/>
      <c r="I610" s="61"/>
      <c r="J610" t="s">
        <v>3796</v>
      </c>
      <c r="K610">
        <f t="shared" si="53"/>
        <v>1600429</v>
      </c>
      <c r="L610">
        <f t="shared" si="54"/>
        <v>9513.84</v>
      </c>
    </row>
    <row r="611" spans="1:12">
      <c r="A611" s="105"/>
      <c r="B611" s="101"/>
      <c r="C611" s="100"/>
      <c r="D611" s="108">
        <f t="shared" si="55"/>
        <v>409329</v>
      </c>
      <c r="E611" s="469"/>
      <c r="F611" s="474"/>
      <c r="G611" s="470">
        <f t="shared" si="56"/>
        <v>6872.8600000000015</v>
      </c>
      <c r="H611" s="61"/>
      <c r="I611" s="61"/>
      <c r="J611" t="s">
        <v>3796</v>
      </c>
      <c r="K611">
        <f t="shared" si="53"/>
        <v>1600429</v>
      </c>
      <c r="L611">
        <f t="shared" si="54"/>
        <v>9513.84</v>
      </c>
    </row>
    <row r="612" spans="1:12">
      <c r="A612" s="105"/>
      <c r="B612" s="101"/>
      <c r="C612" s="100"/>
      <c r="D612" s="108">
        <f t="shared" si="55"/>
        <v>409329</v>
      </c>
      <c r="E612" s="469"/>
      <c r="F612" s="474"/>
      <c r="G612" s="470">
        <f t="shared" si="56"/>
        <v>6872.8600000000015</v>
      </c>
      <c r="H612" s="61"/>
      <c r="I612" s="61"/>
      <c r="J612" t="s">
        <v>3796</v>
      </c>
      <c r="K612">
        <f t="shared" si="53"/>
        <v>1600429</v>
      </c>
      <c r="L612">
        <f t="shared" si="54"/>
        <v>9513.84</v>
      </c>
    </row>
    <row r="613" spans="1:12">
      <c r="A613" s="105"/>
      <c r="B613" s="101"/>
      <c r="C613" s="100"/>
      <c r="D613" s="108">
        <f t="shared" si="55"/>
        <v>409329</v>
      </c>
      <c r="E613" s="469"/>
      <c r="F613" s="474"/>
      <c r="G613" s="470">
        <f t="shared" si="56"/>
        <v>6872.8600000000015</v>
      </c>
      <c r="H613" s="61"/>
      <c r="I613" s="61"/>
      <c r="J613" t="s">
        <v>3796</v>
      </c>
      <c r="K613">
        <f t="shared" si="53"/>
        <v>1600429</v>
      </c>
      <c r="L613">
        <f t="shared" si="54"/>
        <v>9513.84</v>
      </c>
    </row>
    <row r="614" spans="1:12">
      <c r="A614" s="105"/>
      <c r="B614" s="101"/>
      <c r="C614" s="100"/>
      <c r="D614" s="108">
        <f t="shared" si="55"/>
        <v>409329</v>
      </c>
      <c r="E614" s="469"/>
      <c r="F614" s="474"/>
      <c r="G614" s="470">
        <f t="shared" si="56"/>
        <v>6872.8600000000015</v>
      </c>
      <c r="H614" s="61"/>
      <c r="I614" s="61"/>
      <c r="J614" t="s">
        <v>3796</v>
      </c>
      <c r="K614">
        <f t="shared" si="53"/>
        <v>1600429</v>
      </c>
      <c r="L614">
        <f t="shared" si="54"/>
        <v>9513.84</v>
      </c>
    </row>
    <row r="615" spans="1:12">
      <c r="A615" s="105"/>
      <c r="B615" s="101"/>
      <c r="C615" s="100"/>
      <c r="D615" s="108">
        <f t="shared" si="55"/>
        <v>409329</v>
      </c>
      <c r="E615" s="469"/>
      <c r="F615" s="474"/>
      <c r="G615" s="470">
        <f t="shared" si="56"/>
        <v>6872.8600000000015</v>
      </c>
      <c r="H615" s="61"/>
      <c r="I615" s="61"/>
      <c r="J615" t="s">
        <v>3796</v>
      </c>
      <c r="K615">
        <f t="shared" si="53"/>
        <v>1600429</v>
      </c>
      <c r="L615">
        <f t="shared" si="54"/>
        <v>9513.84</v>
      </c>
    </row>
    <row r="616" spans="1:12">
      <c r="A616" s="105"/>
      <c r="B616" s="101"/>
      <c r="C616" s="100"/>
      <c r="D616" s="108">
        <f t="shared" si="55"/>
        <v>409329</v>
      </c>
      <c r="E616" s="469"/>
      <c r="F616" s="474"/>
      <c r="G616" s="470">
        <f t="shared" si="56"/>
        <v>6872.8600000000015</v>
      </c>
      <c r="H616" s="61"/>
      <c r="I616" s="61"/>
      <c r="J616" t="s">
        <v>3796</v>
      </c>
      <c r="K616">
        <f t="shared" si="53"/>
        <v>1600429</v>
      </c>
      <c r="L616">
        <f t="shared" si="54"/>
        <v>9513.84</v>
      </c>
    </row>
    <row r="617" spans="1:12">
      <c r="A617" s="105"/>
      <c r="B617" s="101"/>
      <c r="C617" s="100"/>
      <c r="D617" s="108">
        <f t="shared" si="55"/>
        <v>409329</v>
      </c>
      <c r="E617" s="469"/>
      <c r="F617" s="474"/>
      <c r="G617" s="470">
        <f t="shared" si="56"/>
        <v>6872.8600000000015</v>
      </c>
      <c r="H617" s="61"/>
      <c r="I617" s="61"/>
      <c r="J617" t="s">
        <v>3796</v>
      </c>
      <c r="K617">
        <f t="shared" si="53"/>
        <v>1600429</v>
      </c>
      <c r="L617">
        <f t="shared" si="54"/>
        <v>9513.84</v>
      </c>
    </row>
    <row r="618" spans="1:12">
      <c r="A618" s="105"/>
      <c r="B618" s="101"/>
      <c r="C618" s="100"/>
      <c r="D618" s="108">
        <f t="shared" si="55"/>
        <v>409329</v>
      </c>
      <c r="E618" s="469"/>
      <c r="F618" s="474"/>
      <c r="G618" s="470">
        <f t="shared" si="56"/>
        <v>6872.8600000000015</v>
      </c>
      <c r="H618" s="61"/>
      <c r="I618" s="61"/>
      <c r="J618" t="s">
        <v>3796</v>
      </c>
      <c r="K618">
        <f t="shared" si="53"/>
        <v>1600429</v>
      </c>
      <c r="L618">
        <f t="shared" si="54"/>
        <v>9513.84</v>
      </c>
    </row>
    <row r="619" spans="1:12">
      <c r="A619" s="105"/>
      <c r="B619" s="101"/>
      <c r="C619" s="100"/>
      <c r="D619" s="108">
        <f t="shared" si="55"/>
        <v>409329</v>
      </c>
      <c r="E619" s="469"/>
      <c r="F619" s="474"/>
      <c r="G619" s="470">
        <f t="shared" si="56"/>
        <v>6872.8600000000015</v>
      </c>
      <c r="H619" s="61"/>
      <c r="I619" s="61"/>
      <c r="J619" t="s">
        <v>3796</v>
      </c>
      <c r="K619">
        <f t="shared" si="53"/>
        <v>1600429</v>
      </c>
      <c r="L619">
        <f t="shared" si="54"/>
        <v>9513.84</v>
      </c>
    </row>
    <row r="620" spans="1:12">
      <c r="A620" s="105"/>
      <c r="B620" s="101"/>
      <c r="C620" s="100"/>
      <c r="D620" s="108">
        <f t="shared" si="55"/>
        <v>409329</v>
      </c>
      <c r="E620" s="469"/>
      <c r="F620" s="474"/>
      <c r="G620" s="470">
        <f t="shared" si="56"/>
        <v>6872.8600000000015</v>
      </c>
      <c r="H620" s="61"/>
      <c r="I620" s="61"/>
      <c r="J620" t="s">
        <v>3796</v>
      </c>
      <c r="K620">
        <f t="shared" si="53"/>
        <v>1600429</v>
      </c>
      <c r="L620">
        <f t="shared" si="54"/>
        <v>9513.84</v>
      </c>
    </row>
    <row r="621" spans="1:12">
      <c r="A621" s="105"/>
      <c r="B621" s="101"/>
      <c r="C621" s="100"/>
      <c r="D621" s="108">
        <f t="shared" si="55"/>
        <v>409329</v>
      </c>
      <c r="E621" s="469"/>
      <c r="F621" s="474"/>
      <c r="G621" s="470">
        <f t="shared" si="56"/>
        <v>6872.8600000000015</v>
      </c>
      <c r="H621" s="61"/>
      <c r="I621" s="61"/>
      <c r="J621" t="s">
        <v>3796</v>
      </c>
      <c r="K621">
        <f t="shared" si="53"/>
        <v>1600429</v>
      </c>
      <c r="L621">
        <f t="shared" si="54"/>
        <v>9513.84</v>
      </c>
    </row>
    <row r="622" spans="1:12">
      <c r="A622" s="105"/>
      <c r="B622" s="101"/>
      <c r="C622" s="100"/>
      <c r="D622" s="108">
        <f t="shared" si="55"/>
        <v>409329</v>
      </c>
      <c r="E622" s="469"/>
      <c r="F622" s="474"/>
      <c r="G622" s="470">
        <f t="shared" si="56"/>
        <v>6872.8600000000015</v>
      </c>
      <c r="H622" s="61"/>
      <c r="I622" s="61"/>
      <c r="J622" t="s">
        <v>3796</v>
      </c>
      <c r="K622">
        <f t="shared" si="53"/>
        <v>1600429</v>
      </c>
      <c r="L622">
        <f t="shared" si="54"/>
        <v>9513.84</v>
      </c>
    </row>
    <row r="623" spans="1:12">
      <c r="A623" s="105"/>
      <c r="B623" s="101"/>
      <c r="C623" s="100"/>
      <c r="D623" s="108">
        <f t="shared" si="55"/>
        <v>409329</v>
      </c>
      <c r="E623" s="469"/>
      <c r="F623" s="474"/>
      <c r="G623" s="470">
        <f t="shared" si="56"/>
        <v>6872.8600000000015</v>
      </c>
      <c r="H623" s="61"/>
      <c r="I623" s="61"/>
      <c r="J623" t="s">
        <v>3796</v>
      </c>
      <c r="K623">
        <f t="shared" si="53"/>
        <v>1600429</v>
      </c>
      <c r="L623">
        <f t="shared" si="54"/>
        <v>9513.84</v>
      </c>
    </row>
    <row r="624" spans="1:12">
      <c r="A624" s="105"/>
      <c r="B624" s="101"/>
      <c r="C624" s="100"/>
      <c r="D624" s="108">
        <f t="shared" si="55"/>
        <v>409329</v>
      </c>
      <c r="E624" s="469"/>
      <c r="F624" s="474"/>
      <c r="G624" s="470">
        <f t="shared" si="56"/>
        <v>6872.8600000000015</v>
      </c>
      <c r="H624" s="61"/>
      <c r="I624" s="61"/>
      <c r="J624" t="s">
        <v>3796</v>
      </c>
      <c r="K624">
        <f t="shared" si="53"/>
        <v>1600429</v>
      </c>
      <c r="L624">
        <f t="shared" si="54"/>
        <v>9513.84</v>
      </c>
    </row>
    <row r="625" spans="1:12">
      <c r="A625" s="105"/>
      <c r="B625" s="101"/>
      <c r="C625" s="100"/>
      <c r="D625" s="108">
        <f t="shared" si="55"/>
        <v>409329</v>
      </c>
      <c r="E625" s="469"/>
      <c r="F625" s="474"/>
      <c r="G625" s="470">
        <f t="shared" si="56"/>
        <v>6872.8600000000015</v>
      </c>
      <c r="H625" s="61"/>
      <c r="I625" s="61"/>
      <c r="J625" t="s">
        <v>3796</v>
      </c>
      <c r="K625">
        <f t="shared" si="53"/>
        <v>1600429</v>
      </c>
      <c r="L625">
        <f t="shared" si="54"/>
        <v>9513.84</v>
      </c>
    </row>
    <row r="626" spans="1:12">
      <c r="A626" s="105"/>
      <c r="B626" s="101"/>
      <c r="C626" s="100"/>
      <c r="D626" s="108">
        <f t="shared" si="55"/>
        <v>409329</v>
      </c>
      <c r="E626" s="469"/>
      <c r="F626" s="474"/>
      <c r="G626" s="470">
        <f t="shared" si="56"/>
        <v>6872.8600000000015</v>
      </c>
      <c r="H626" s="61"/>
      <c r="I626" s="61"/>
      <c r="J626" t="s">
        <v>3796</v>
      </c>
      <c r="K626">
        <f t="shared" si="53"/>
        <v>1600429</v>
      </c>
      <c r="L626">
        <f t="shared" si="54"/>
        <v>9513.84</v>
      </c>
    </row>
    <row r="627" spans="1:12">
      <c r="A627" s="105"/>
      <c r="B627" s="101"/>
      <c r="C627" s="100"/>
      <c r="D627" s="108">
        <f t="shared" si="55"/>
        <v>409329</v>
      </c>
      <c r="E627" s="469"/>
      <c r="F627" s="474"/>
      <c r="G627" s="470">
        <f t="shared" si="56"/>
        <v>6872.8600000000015</v>
      </c>
      <c r="H627" s="61"/>
      <c r="I627" s="61"/>
      <c r="J627" t="s">
        <v>3796</v>
      </c>
      <c r="K627">
        <f t="shared" si="53"/>
        <v>1600429</v>
      </c>
      <c r="L627">
        <f t="shared" si="54"/>
        <v>9513.84</v>
      </c>
    </row>
    <row r="628" spans="1:12">
      <c r="A628" s="105"/>
      <c r="B628" s="101"/>
      <c r="C628" s="100"/>
      <c r="D628" s="108">
        <f t="shared" si="55"/>
        <v>409329</v>
      </c>
      <c r="E628" s="469"/>
      <c r="F628" s="474"/>
      <c r="G628" s="470">
        <f t="shared" si="56"/>
        <v>6872.8600000000015</v>
      </c>
      <c r="H628" s="61"/>
      <c r="I628" s="61"/>
      <c r="J628" t="s">
        <v>3796</v>
      </c>
      <c r="K628">
        <f t="shared" si="53"/>
        <v>1600429</v>
      </c>
      <c r="L628">
        <f t="shared" si="54"/>
        <v>9513.84</v>
      </c>
    </row>
    <row r="629" spans="1:12">
      <c r="A629" s="105"/>
      <c r="B629" s="101"/>
      <c r="C629" s="100"/>
      <c r="D629" s="108">
        <f t="shared" si="55"/>
        <v>409329</v>
      </c>
      <c r="E629" s="469"/>
      <c r="F629" s="474"/>
      <c r="G629" s="470">
        <f t="shared" si="56"/>
        <v>6872.8600000000015</v>
      </c>
      <c r="H629" s="61"/>
      <c r="I629" s="61"/>
      <c r="J629" t="s">
        <v>3796</v>
      </c>
      <c r="K629">
        <f t="shared" si="53"/>
        <v>1600429</v>
      </c>
      <c r="L629">
        <f t="shared" si="54"/>
        <v>9513.84</v>
      </c>
    </row>
    <row r="630" spans="1:12">
      <c r="A630" s="105"/>
      <c r="B630" s="101"/>
      <c r="C630" s="100"/>
      <c r="D630" s="108">
        <f t="shared" si="55"/>
        <v>409329</v>
      </c>
      <c r="E630" s="469"/>
      <c r="F630" s="474"/>
      <c r="G630" s="470">
        <f t="shared" si="56"/>
        <v>6872.8600000000015</v>
      </c>
      <c r="H630" s="61"/>
      <c r="I630" s="61"/>
      <c r="J630" t="s">
        <v>3796</v>
      </c>
      <c r="K630">
        <f t="shared" si="53"/>
        <v>1600429</v>
      </c>
      <c r="L630">
        <f t="shared" si="54"/>
        <v>9513.84</v>
      </c>
    </row>
    <row r="631" spans="1:12">
      <c r="A631" s="105"/>
      <c r="B631" s="101"/>
      <c r="C631" s="100"/>
      <c r="D631" s="108">
        <f t="shared" si="55"/>
        <v>409329</v>
      </c>
      <c r="E631" s="469"/>
      <c r="F631" s="474"/>
      <c r="G631" s="470">
        <f t="shared" si="56"/>
        <v>6872.8600000000015</v>
      </c>
      <c r="H631" s="61"/>
      <c r="I631" s="61"/>
      <c r="J631" t="s">
        <v>3796</v>
      </c>
      <c r="K631">
        <f t="shared" si="53"/>
        <v>1600429</v>
      </c>
      <c r="L631">
        <f t="shared" si="54"/>
        <v>9513.84</v>
      </c>
    </row>
    <row r="632" spans="1:12">
      <c r="A632" s="105"/>
      <c r="B632" s="101"/>
      <c r="C632" s="100"/>
      <c r="D632" s="108">
        <f t="shared" si="55"/>
        <v>409329</v>
      </c>
      <c r="E632" s="469"/>
      <c r="F632" s="474"/>
      <c r="G632" s="470">
        <f t="shared" si="56"/>
        <v>6872.8600000000015</v>
      </c>
      <c r="H632" s="61"/>
      <c r="I632" s="61"/>
      <c r="J632" t="s">
        <v>3796</v>
      </c>
      <c r="K632">
        <f t="shared" si="53"/>
        <v>1600429</v>
      </c>
      <c r="L632">
        <f t="shared" si="54"/>
        <v>9513.84</v>
      </c>
    </row>
    <row r="633" spans="1:12">
      <c r="A633" s="105"/>
      <c r="B633" s="101"/>
      <c r="C633" s="100"/>
      <c r="D633" s="108">
        <f t="shared" si="55"/>
        <v>409329</v>
      </c>
      <c r="E633" s="469"/>
      <c r="F633" s="474"/>
      <c r="G633" s="470">
        <f t="shared" si="56"/>
        <v>6872.8600000000015</v>
      </c>
      <c r="H633" s="61"/>
      <c r="I633" s="61"/>
      <c r="J633" t="s">
        <v>3796</v>
      </c>
      <c r="K633">
        <f t="shared" si="53"/>
        <v>1600429</v>
      </c>
      <c r="L633">
        <f t="shared" si="54"/>
        <v>9513.84</v>
      </c>
    </row>
    <row r="634" spans="1:12">
      <c r="A634" s="105"/>
      <c r="B634" s="101"/>
      <c r="C634" s="100"/>
      <c r="D634" s="108">
        <f t="shared" si="55"/>
        <v>409329</v>
      </c>
      <c r="E634" s="469"/>
      <c r="F634" s="474"/>
      <c r="G634" s="470">
        <f t="shared" si="56"/>
        <v>6872.8600000000015</v>
      </c>
      <c r="H634" s="61"/>
      <c r="I634" s="61"/>
      <c r="J634" t="s">
        <v>3796</v>
      </c>
      <c r="K634">
        <f t="shared" si="53"/>
        <v>1600429</v>
      </c>
      <c r="L634">
        <f t="shared" si="54"/>
        <v>9513.84</v>
      </c>
    </row>
    <row r="635" spans="1:12">
      <c r="A635" s="105"/>
      <c r="B635" s="101"/>
      <c r="C635" s="100"/>
      <c r="D635" s="108">
        <f t="shared" si="55"/>
        <v>409329</v>
      </c>
      <c r="E635" s="469"/>
      <c r="F635" s="474"/>
      <c r="G635" s="470">
        <f t="shared" si="56"/>
        <v>6872.8600000000015</v>
      </c>
      <c r="H635" s="61"/>
      <c r="I635" s="61"/>
      <c r="J635" t="s">
        <v>3796</v>
      </c>
      <c r="K635">
        <f t="shared" si="53"/>
        <v>1600429</v>
      </c>
      <c r="L635">
        <f t="shared" si="54"/>
        <v>9513.84</v>
      </c>
    </row>
    <row r="636" spans="1:12">
      <c r="A636" s="105"/>
      <c r="B636" s="101"/>
      <c r="C636" s="100"/>
      <c r="D636" s="108">
        <f t="shared" si="55"/>
        <v>409329</v>
      </c>
      <c r="E636" s="469"/>
      <c r="F636" s="474"/>
      <c r="G636" s="470">
        <f t="shared" si="56"/>
        <v>6872.8600000000015</v>
      </c>
      <c r="H636" s="61"/>
      <c r="I636" s="61"/>
      <c r="J636" t="s">
        <v>3796</v>
      </c>
      <c r="K636">
        <f t="shared" si="53"/>
        <v>1600429</v>
      </c>
      <c r="L636">
        <f t="shared" si="54"/>
        <v>9513.84</v>
      </c>
    </row>
    <row r="637" spans="1:12">
      <c r="A637" s="105"/>
      <c r="B637" s="101"/>
      <c r="C637" s="100"/>
      <c r="D637" s="108">
        <f t="shared" si="55"/>
        <v>409329</v>
      </c>
      <c r="E637" s="469"/>
      <c r="F637" s="474"/>
      <c r="G637" s="470">
        <f t="shared" si="56"/>
        <v>6872.8600000000015</v>
      </c>
      <c r="H637" s="61"/>
      <c r="I637" s="61"/>
      <c r="J637" t="s">
        <v>3796</v>
      </c>
      <c r="K637">
        <f t="shared" ref="K637:K655" si="57">IF(J637="本金",C637-B637+K636,K636)</f>
        <v>1600429</v>
      </c>
      <c r="L637">
        <f t="shared" ref="L637:L655" si="58">IF(J637="本金",F637+L636,L636)</f>
        <v>9513.84</v>
      </c>
    </row>
    <row r="638" spans="1:12">
      <c r="A638" s="105"/>
      <c r="B638" s="101"/>
      <c r="C638" s="100"/>
      <c r="D638" s="108">
        <f t="shared" si="55"/>
        <v>409329</v>
      </c>
      <c r="E638" s="469"/>
      <c r="F638" s="474"/>
      <c r="G638" s="470">
        <f t="shared" si="56"/>
        <v>6872.8600000000015</v>
      </c>
      <c r="H638" s="61"/>
      <c r="I638" s="61"/>
      <c r="J638" t="s">
        <v>3796</v>
      </c>
      <c r="K638">
        <f t="shared" si="57"/>
        <v>1600429</v>
      </c>
      <c r="L638">
        <f t="shared" si="58"/>
        <v>9513.84</v>
      </c>
    </row>
    <row r="639" spans="1:12">
      <c r="A639" s="105"/>
      <c r="B639" s="101"/>
      <c r="C639" s="100"/>
      <c r="D639" s="108">
        <f t="shared" si="55"/>
        <v>409329</v>
      </c>
      <c r="E639" s="469"/>
      <c r="F639" s="474"/>
      <c r="G639" s="470">
        <f t="shared" si="56"/>
        <v>6872.8600000000015</v>
      </c>
      <c r="H639" s="61"/>
      <c r="I639" s="61"/>
      <c r="J639" t="s">
        <v>3796</v>
      </c>
      <c r="K639">
        <f t="shared" si="57"/>
        <v>1600429</v>
      </c>
      <c r="L639">
        <f t="shared" si="58"/>
        <v>9513.84</v>
      </c>
    </row>
    <row r="640" spans="1:12">
      <c r="A640" s="105"/>
      <c r="B640" s="101"/>
      <c r="C640" s="100"/>
      <c r="D640" s="108">
        <f t="shared" si="55"/>
        <v>409329</v>
      </c>
      <c r="E640" s="469"/>
      <c r="F640" s="474"/>
      <c r="G640" s="470">
        <f t="shared" si="56"/>
        <v>6872.8600000000015</v>
      </c>
      <c r="H640" s="61"/>
      <c r="I640" s="61"/>
      <c r="J640" t="s">
        <v>3796</v>
      </c>
      <c r="K640">
        <f t="shared" si="57"/>
        <v>1600429</v>
      </c>
      <c r="L640">
        <f t="shared" si="58"/>
        <v>9513.84</v>
      </c>
    </row>
    <row r="641" spans="1:12">
      <c r="A641" s="105"/>
      <c r="B641" s="101"/>
      <c r="C641" s="100"/>
      <c r="D641" s="108">
        <f t="shared" si="55"/>
        <v>409329</v>
      </c>
      <c r="E641" s="469"/>
      <c r="F641" s="474"/>
      <c r="G641" s="470">
        <f t="shared" si="56"/>
        <v>6872.8600000000015</v>
      </c>
      <c r="H641" s="61"/>
      <c r="I641" s="61"/>
      <c r="J641" t="s">
        <v>3796</v>
      </c>
      <c r="K641">
        <f t="shared" si="57"/>
        <v>1600429</v>
      </c>
      <c r="L641">
        <f t="shared" si="58"/>
        <v>9513.84</v>
      </c>
    </row>
    <row r="642" spans="1:12">
      <c r="A642" s="105"/>
      <c r="B642" s="101"/>
      <c r="C642" s="100"/>
      <c r="D642" s="108">
        <f t="shared" si="55"/>
        <v>409329</v>
      </c>
      <c r="E642" s="469"/>
      <c r="F642" s="474"/>
      <c r="G642" s="470">
        <f t="shared" si="56"/>
        <v>6872.8600000000015</v>
      </c>
      <c r="H642" s="61"/>
      <c r="I642" s="61"/>
      <c r="J642" t="s">
        <v>3796</v>
      </c>
      <c r="K642">
        <f t="shared" si="57"/>
        <v>1600429</v>
      </c>
      <c r="L642">
        <f t="shared" si="58"/>
        <v>9513.84</v>
      </c>
    </row>
    <row r="643" spans="1:12">
      <c r="A643" s="105"/>
      <c r="B643" s="101"/>
      <c r="C643" s="100"/>
      <c r="D643" s="108">
        <f t="shared" si="55"/>
        <v>409329</v>
      </c>
      <c r="E643" s="469"/>
      <c r="F643" s="474"/>
      <c r="G643" s="470">
        <f t="shared" si="56"/>
        <v>6872.8600000000015</v>
      </c>
      <c r="H643" s="61"/>
      <c r="I643" s="61"/>
      <c r="J643" t="s">
        <v>3796</v>
      </c>
      <c r="K643">
        <f t="shared" si="57"/>
        <v>1600429</v>
      </c>
      <c r="L643">
        <f t="shared" si="58"/>
        <v>9513.84</v>
      </c>
    </row>
    <row r="644" spans="1:12">
      <c r="A644" s="105"/>
      <c r="B644" s="101"/>
      <c r="C644" s="100"/>
      <c r="D644" s="108">
        <f t="shared" si="55"/>
        <v>409329</v>
      </c>
      <c r="E644" s="469"/>
      <c r="F644" s="474"/>
      <c r="G644" s="470">
        <f t="shared" si="56"/>
        <v>6872.8600000000015</v>
      </c>
      <c r="H644" s="61"/>
      <c r="I644" s="61"/>
      <c r="J644" t="s">
        <v>3796</v>
      </c>
      <c r="K644">
        <f t="shared" si="57"/>
        <v>1600429</v>
      </c>
      <c r="L644">
        <f t="shared" si="58"/>
        <v>9513.84</v>
      </c>
    </row>
    <row r="645" spans="1:12">
      <c r="A645" s="105"/>
      <c r="B645" s="101"/>
      <c r="C645" s="100"/>
      <c r="D645" s="108">
        <f t="shared" si="55"/>
        <v>409329</v>
      </c>
      <c r="E645" s="469"/>
      <c r="F645" s="474"/>
      <c r="G645" s="470">
        <f t="shared" si="56"/>
        <v>6872.8600000000015</v>
      </c>
      <c r="H645" s="61"/>
      <c r="I645" s="61"/>
      <c r="J645" t="s">
        <v>3796</v>
      </c>
      <c r="K645">
        <f t="shared" si="57"/>
        <v>1600429</v>
      </c>
      <c r="L645">
        <f t="shared" si="58"/>
        <v>9513.84</v>
      </c>
    </row>
    <row r="646" spans="1:12">
      <c r="A646" s="105"/>
      <c r="B646" s="101"/>
      <c r="C646" s="100"/>
      <c r="D646" s="108">
        <f t="shared" si="55"/>
        <v>409329</v>
      </c>
      <c r="E646" s="469"/>
      <c r="F646" s="474"/>
      <c r="G646" s="470">
        <f t="shared" si="56"/>
        <v>6872.8600000000015</v>
      </c>
      <c r="H646" s="61"/>
      <c r="I646" s="61"/>
      <c r="J646" t="s">
        <v>3796</v>
      </c>
      <c r="K646">
        <f t="shared" si="57"/>
        <v>1600429</v>
      </c>
      <c r="L646">
        <f t="shared" si="58"/>
        <v>9513.84</v>
      </c>
    </row>
    <row r="647" spans="1:12">
      <c r="A647" s="105"/>
      <c r="B647" s="101"/>
      <c r="C647" s="100"/>
      <c r="D647" s="108">
        <f t="shared" si="55"/>
        <v>409329</v>
      </c>
      <c r="E647" s="469"/>
      <c r="F647" s="474"/>
      <c r="G647" s="470">
        <f t="shared" si="56"/>
        <v>6872.8600000000015</v>
      </c>
      <c r="H647" s="61"/>
      <c r="I647" s="61"/>
      <c r="J647" t="s">
        <v>3796</v>
      </c>
      <c r="K647">
        <f t="shared" si="57"/>
        <v>1600429</v>
      </c>
      <c r="L647">
        <f t="shared" si="58"/>
        <v>9513.84</v>
      </c>
    </row>
    <row r="648" spans="1:12">
      <c r="A648" s="105"/>
      <c r="B648" s="101"/>
      <c r="C648" s="100"/>
      <c r="D648" s="108">
        <f t="shared" si="55"/>
        <v>409329</v>
      </c>
      <c r="E648" s="469"/>
      <c r="F648" s="474"/>
      <c r="G648" s="470">
        <f t="shared" si="56"/>
        <v>6872.8600000000015</v>
      </c>
      <c r="H648" s="61"/>
      <c r="I648" s="61"/>
      <c r="J648" t="s">
        <v>3796</v>
      </c>
      <c r="K648">
        <f t="shared" si="57"/>
        <v>1600429</v>
      </c>
      <c r="L648">
        <f t="shared" si="58"/>
        <v>9513.84</v>
      </c>
    </row>
    <row r="649" spans="1:12">
      <c r="A649" s="105"/>
      <c r="B649" s="101"/>
      <c r="C649" s="100"/>
      <c r="D649" s="108">
        <f t="shared" si="55"/>
        <v>409329</v>
      </c>
      <c r="E649" s="469"/>
      <c r="F649" s="474"/>
      <c r="G649" s="470">
        <f t="shared" si="56"/>
        <v>6872.8600000000015</v>
      </c>
      <c r="H649" s="61"/>
      <c r="I649" s="61"/>
      <c r="J649" t="s">
        <v>3796</v>
      </c>
      <c r="K649">
        <f t="shared" si="57"/>
        <v>1600429</v>
      </c>
      <c r="L649">
        <f t="shared" si="58"/>
        <v>9513.84</v>
      </c>
    </row>
    <row r="650" spans="1:12">
      <c r="A650" s="105"/>
      <c r="B650" s="101"/>
      <c r="C650" s="100"/>
      <c r="D650" s="108">
        <f t="shared" si="55"/>
        <v>409329</v>
      </c>
      <c r="E650" s="469"/>
      <c r="F650" s="474"/>
      <c r="G650" s="470">
        <f t="shared" si="56"/>
        <v>6872.8600000000015</v>
      </c>
      <c r="H650" s="61"/>
      <c r="I650" s="61"/>
      <c r="J650" t="s">
        <v>3796</v>
      </c>
      <c r="K650">
        <f t="shared" si="57"/>
        <v>1600429</v>
      </c>
      <c r="L650">
        <f t="shared" si="58"/>
        <v>9513.84</v>
      </c>
    </row>
    <row r="651" spans="1:12">
      <c r="A651" s="105"/>
      <c r="B651" s="101"/>
      <c r="C651" s="100"/>
      <c r="D651" s="108">
        <f t="shared" si="55"/>
        <v>409329</v>
      </c>
      <c r="E651" s="469"/>
      <c r="F651" s="474"/>
      <c r="G651" s="470">
        <f t="shared" si="56"/>
        <v>6872.8600000000015</v>
      </c>
      <c r="H651" s="61"/>
      <c r="I651" s="61"/>
      <c r="J651" t="s">
        <v>3796</v>
      </c>
      <c r="K651">
        <f t="shared" si="57"/>
        <v>1600429</v>
      </c>
      <c r="L651">
        <f t="shared" si="58"/>
        <v>9513.84</v>
      </c>
    </row>
    <row r="652" spans="1:12">
      <c r="A652" s="105"/>
      <c r="B652" s="101"/>
      <c r="C652" s="100"/>
      <c r="D652" s="108">
        <f t="shared" si="55"/>
        <v>409329</v>
      </c>
      <c r="E652" s="469"/>
      <c r="F652" s="474"/>
      <c r="G652" s="470">
        <f t="shared" si="56"/>
        <v>6872.8600000000015</v>
      </c>
      <c r="H652" s="61"/>
      <c r="I652" s="61"/>
      <c r="J652" t="s">
        <v>3796</v>
      </c>
      <c r="K652">
        <f t="shared" si="57"/>
        <v>1600429</v>
      </c>
      <c r="L652">
        <f t="shared" si="58"/>
        <v>9513.84</v>
      </c>
    </row>
    <row r="653" spans="1:12">
      <c r="A653" s="105"/>
      <c r="B653" s="101"/>
      <c r="C653" s="100"/>
      <c r="D653" s="108">
        <f t="shared" si="55"/>
        <v>409329</v>
      </c>
      <c r="E653" s="469"/>
      <c r="F653" s="474"/>
      <c r="G653" s="470">
        <f t="shared" si="56"/>
        <v>6872.8600000000015</v>
      </c>
      <c r="H653" s="61"/>
      <c r="I653" s="61"/>
      <c r="J653" t="s">
        <v>3796</v>
      </c>
      <c r="K653">
        <f t="shared" si="57"/>
        <v>1600429</v>
      </c>
      <c r="L653">
        <f t="shared" si="58"/>
        <v>9513.84</v>
      </c>
    </row>
    <row r="654" spans="1:12">
      <c r="A654" s="105"/>
      <c r="B654" s="101"/>
      <c r="C654" s="100"/>
      <c r="D654" s="108">
        <f t="shared" ref="D654:D655" si="59">D653+C654-B654</f>
        <v>409329</v>
      </c>
      <c r="E654" s="469"/>
      <c r="F654" s="474"/>
      <c r="G654" s="470">
        <f t="shared" si="56"/>
        <v>6872.8600000000015</v>
      </c>
      <c r="H654" s="61"/>
      <c r="I654" s="61"/>
      <c r="J654" t="s">
        <v>3796</v>
      </c>
      <c r="K654">
        <f t="shared" si="57"/>
        <v>1600429</v>
      </c>
      <c r="L654">
        <f t="shared" si="58"/>
        <v>9513.84</v>
      </c>
    </row>
    <row r="655" spans="1:12">
      <c r="A655" s="105"/>
      <c r="B655" s="101"/>
      <c r="C655" s="100"/>
      <c r="D655" s="108">
        <f t="shared" si="59"/>
        <v>409329</v>
      </c>
      <c r="E655" s="469"/>
      <c r="F655" s="474"/>
      <c r="G655" s="470">
        <f t="shared" si="56"/>
        <v>6872.8600000000015</v>
      </c>
      <c r="H655" s="61"/>
      <c r="I655" s="61"/>
      <c r="J655" t="s">
        <v>3796</v>
      </c>
      <c r="K655">
        <f t="shared" si="57"/>
        <v>1600429</v>
      </c>
      <c r="L655">
        <f t="shared" si="58"/>
        <v>9513.84</v>
      </c>
    </row>
    <row r="658" spans="1:9">
      <c r="A658" s="475"/>
      <c r="B658" s="475"/>
      <c r="C658" s="475"/>
      <c r="D658" s="476">
        <f>D655</f>
        <v>409329</v>
      </c>
      <c r="E658" s="477"/>
      <c r="F658" s="475"/>
      <c r="G658" s="476">
        <f>G655</f>
        <v>6872.8600000000015</v>
      </c>
      <c r="H658" s="475"/>
      <c r="I658" s="475"/>
    </row>
  </sheetData>
  <phoneticPr fontId="4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38B-764B-4DE4-8FC9-357BDF8C016A}">
  <sheetPr codeName="Sheet20">
    <outlinePr summaryBelow="0" summaryRight="0"/>
  </sheetPr>
  <dimension ref="A1:AD167"/>
  <sheetViews>
    <sheetView zoomScale="85" zoomScaleNormal="85" workbookViewId="0">
      <pane xSplit="4" ySplit="1" topLeftCell="E96" activePane="bottomRight" state="frozen"/>
      <selection activeCell="F42" sqref="F42"/>
      <selection pane="topRight" activeCell="F42" sqref="F42"/>
      <selection pane="bottomLeft" activeCell="F42" sqref="F42"/>
      <selection pane="bottomRight" activeCell="Q99" sqref="Q99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55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/>
    <col min="10" max="10" width="9.375" style="9" customWidth="1" outlineLevel="1"/>
    <col min="11" max="11" width="13" style="9" customWidth="1" outlineLevel="1"/>
    <col min="12" max="13" width="9.625" style="9" customWidth="1" outlineLevel="1"/>
    <col min="14" max="14" width="9.125" style="9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2.125" style="28" bestFit="1" customWidth="1"/>
    <col min="29" max="29" width="30.125" style="28" customWidth="1"/>
    <col min="30" max="30" width="19.87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51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57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78" t="s">
        <v>28</v>
      </c>
      <c r="AC1" s="460" t="s">
        <v>29</v>
      </c>
    </row>
    <row r="2" spans="1:30" outlineLevel="1">
      <c r="A2" s="95">
        <v>45707</v>
      </c>
      <c r="B2" s="11"/>
      <c r="C2" s="11">
        <v>3078</v>
      </c>
      <c r="D2" s="150" t="s">
        <v>734</v>
      </c>
      <c r="E2" s="11">
        <v>1000</v>
      </c>
      <c r="F2" s="11">
        <v>87.9</v>
      </c>
      <c r="G2" s="180">
        <f t="shared" ref="G2" si="0">E2*F2</f>
        <v>87900</v>
      </c>
      <c r="H2" s="11">
        <v>75</v>
      </c>
      <c r="I2" s="99">
        <v>45709</v>
      </c>
      <c r="J2" s="16">
        <v>85.3</v>
      </c>
      <c r="K2" s="11">
        <f t="shared" ref="K2" si="1">E2*J2</f>
        <v>85300</v>
      </c>
      <c r="L2" s="17">
        <v>72</v>
      </c>
      <c r="M2" s="11">
        <v>255</v>
      </c>
      <c r="N2" s="11">
        <v>0</v>
      </c>
      <c r="O2" s="13">
        <f t="shared" ref="O2" si="2">IF(I2="",E2*Y2,0)</f>
        <v>0</v>
      </c>
      <c r="P2" s="14">
        <f t="shared" ref="P2" si="3">IF(I2="",R2-H2,(K2-H2-SUM(L2:N2)+R2-S2-T2)-G2)+(ROUND(R2*V2,0)-ROUND(R2*(1+V2),0)*W2)</f>
        <v>-3012</v>
      </c>
      <c r="Q2" s="14">
        <f t="shared" ref="Q2" si="4">IF(I2="",(O2-G2-(O2*0.1425%*0.65)-(O2*0.3%)-S2-T2),0)</f>
        <v>0</v>
      </c>
      <c r="R2" s="14"/>
      <c r="S2" s="14">
        <v>10</v>
      </c>
      <c r="T2" s="14"/>
      <c r="U2" s="65">
        <f t="shared" ref="U2" si="5">(V2*50%)/(1+50%*V2)</f>
        <v>0</v>
      </c>
      <c r="V2" s="65"/>
      <c r="W2" s="66">
        <v>0.11</v>
      </c>
      <c r="X2" s="15">
        <f t="shared" ref="X2" si="6">(P2+Q2)/G2</f>
        <v>-3.4266211604095563E-2</v>
      </c>
      <c r="Y2" s="16">
        <f>VLOOKUP(C2,每日行情!A:D,4,FALSE)</f>
        <v>47.3</v>
      </c>
      <c r="Z2" s="38">
        <f>VLOOKUP(C2,每日行情!A:E,5,FALSE)</f>
        <v>-0.1</v>
      </c>
      <c r="AA2" s="82">
        <f ca="1">IF(I2="",((TODAY()-A2)*G2)/365.24,((I2-A2)*G2)/365.24)</f>
        <v>481.32734640236555</v>
      </c>
      <c r="AB2" s="98" t="s">
        <v>2651</v>
      </c>
      <c r="AC2" s="107" t="s">
        <v>2665</v>
      </c>
    </row>
    <row r="3" spans="1:30" outlineLevel="1">
      <c r="A3" s="95">
        <v>45698</v>
      </c>
      <c r="B3" s="11"/>
      <c r="C3" s="11">
        <v>6245</v>
      </c>
      <c r="D3" s="150" t="s">
        <v>1266</v>
      </c>
      <c r="E3" s="11">
        <v>1000</v>
      </c>
      <c r="F3" s="11">
        <v>113.5</v>
      </c>
      <c r="G3" s="180">
        <f>E3*F3</f>
        <v>113500</v>
      </c>
      <c r="H3" s="11">
        <v>97</v>
      </c>
      <c r="I3" s="99">
        <v>45713</v>
      </c>
      <c r="J3" s="16">
        <v>115.5</v>
      </c>
      <c r="K3" s="11">
        <f>E3*J3</f>
        <v>115500</v>
      </c>
      <c r="L3" s="17">
        <v>98</v>
      </c>
      <c r="M3" s="11">
        <v>346</v>
      </c>
      <c r="N3" s="11">
        <v>0</v>
      </c>
      <c r="O3" s="13">
        <f>IF(I3="",E3*Y3,0)</f>
        <v>0</v>
      </c>
      <c r="P3" s="14">
        <f t="shared" ref="P3:P8" si="7">IF(I3="",R3-H3,(K3-H3-SUM(L3:N3)+R3-S3-T3)-G3)+(ROUND(R3*V3,0)-ROUND(R3*(1+V3),0)*W3)</f>
        <v>1449</v>
      </c>
      <c r="Q3" s="14">
        <f>IF(I3="",(O3-G3-(O3*0.1425%*0.65)-(O3*0.3%)-S3-T3),0)</f>
        <v>0</v>
      </c>
      <c r="R3" s="14"/>
      <c r="S3" s="14">
        <v>10</v>
      </c>
      <c r="T3" s="14"/>
      <c r="U3" s="65">
        <f>(V3*50%)/(1+50%*V3)</f>
        <v>0</v>
      </c>
      <c r="V3" s="65"/>
      <c r="W3" s="66">
        <v>0.11</v>
      </c>
      <c r="X3" s="15">
        <f>(P3+Q3)/G3</f>
        <v>1.2766519823788547E-2</v>
      </c>
      <c r="Y3" s="16">
        <f>VLOOKUP(C3,每日行情!A:D,4,FALSE)</f>
        <v>89.3</v>
      </c>
      <c r="Z3" s="38">
        <f>VLOOKUP(C3,每日行情!A:E,5,FALSE)</f>
        <v>1.6</v>
      </c>
      <c r="AA3" s="82">
        <f ca="1">IF(I3="",((TODAY()-A3)*G3)/365.24,((I3-A3)*G3)/365.24)</f>
        <v>4661.3185850399732</v>
      </c>
      <c r="AB3" s="98" t="s">
        <v>2651</v>
      </c>
      <c r="AC3" s="195" t="s">
        <v>2664</v>
      </c>
    </row>
    <row r="4" spans="1:30" outlineLevel="1">
      <c r="A4" s="95">
        <v>45699</v>
      </c>
      <c r="B4" s="11"/>
      <c r="C4" s="11">
        <v>6596</v>
      </c>
      <c r="D4" s="150" t="s">
        <v>219</v>
      </c>
      <c r="E4" s="11">
        <v>1000</v>
      </c>
      <c r="F4" s="11">
        <v>92.5</v>
      </c>
      <c r="G4" s="180">
        <f>E4*F4</f>
        <v>92500</v>
      </c>
      <c r="H4" s="11">
        <v>79</v>
      </c>
      <c r="I4" s="99">
        <v>45714</v>
      </c>
      <c r="J4" s="16">
        <v>91.9</v>
      </c>
      <c r="K4" s="11">
        <f>E4*J4</f>
        <v>91900</v>
      </c>
      <c r="L4" s="17">
        <v>78</v>
      </c>
      <c r="M4" s="11">
        <v>275</v>
      </c>
      <c r="N4" s="11">
        <v>0</v>
      </c>
      <c r="O4" s="13">
        <f>IF(I4="",E4*Y4,0)</f>
        <v>0</v>
      </c>
      <c r="P4" s="14">
        <f t="shared" si="7"/>
        <v>-1042</v>
      </c>
      <c r="Q4" s="14">
        <f>IF(I4="",(O4-G4-(O4*0.1425%*0.65)-(O4*0.3%)-S4-T4),0)</f>
        <v>0</v>
      </c>
      <c r="R4" s="14"/>
      <c r="S4" s="14">
        <v>10</v>
      </c>
      <c r="T4" s="14"/>
      <c r="U4" s="65">
        <f>(V4*50%)/(1+50%*V4)</f>
        <v>0</v>
      </c>
      <c r="V4" s="65"/>
      <c r="W4" s="66">
        <v>0.11</v>
      </c>
      <c r="X4" s="15">
        <f>(P4+Q4)/G4</f>
        <v>-1.1264864864864865E-2</v>
      </c>
      <c r="Y4" s="16">
        <f>VLOOKUP(C4,每日行情!A:D,4,FALSE)</f>
        <v>96.1</v>
      </c>
      <c r="Z4" s="38">
        <f>VLOOKUP(C4,每日行情!A:E,5,FALSE)</f>
        <v>0.8</v>
      </c>
      <c r="AA4" s="82">
        <f ca="1">IF(I4="",((TODAY()-A4)*G4)/365.24,((I4-A4)*G4)/365.24)</f>
        <v>3798.8719745920489</v>
      </c>
      <c r="AB4" s="98" t="s">
        <v>2651</v>
      </c>
      <c r="AC4" s="107" t="s">
        <v>2665</v>
      </c>
    </row>
    <row r="5" spans="1:30" outlineLevel="1">
      <c r="A5" s="95">
        <v>45702</v>
      </c>
      <c r="B5" s="11"/>
      <c r="C5" s="11">
        <v>2301</v>
      </c>
      <c r="D5" s="150" t="s">
        <v>496</v>
      </c>
      <c r="E5" s="11">
        <v>1000</v>
      </c>
      <c r="F5" s="11">
        <v>110.5</v>
      </c>
      <c r="G5" s="180">
        <f>E5*F5</f>
        <v>110500</v>
      </c>
      <c r="H5" s="11">
        <v>94</v>
      </c>
      <c r="I5" s="99">
        <v>45715</v>
      </c>
      <c r="J5" s="16">
        <v>110</v>
      </c>
      <c r="K5" s="11">
        <f>E5*J5</f>
        <v>110000</v>
      </c>
      <c r="L5" s="17">
        <v>94</v>
      </c>
      <c r="M5" s="11">
        <v>330</v>
      </c>
      <c r="N5" s="11">
        <v>0</v>
      </c>
      <c r="O5" s="13">
        <f>IF(I5="",E5*Y5,0)</f>
        <v>0</v>
      </c>
      <c r="P5" s="14">
        <f t="shared" si="7"/>
        <v>-1028</v>
      </c>
      <c r="Q5" s="14">
        <f>IF(I5="",(O5-G5-(O5*0.1425%*0.65)-(O5*0.3%)-S5-T5),0)</f>
        <v>0</v>
      </c>
      <c r="R5" s="14"/>
      <c r="S5" s="14">
        <v>10</v>
      </c>
      <c r="T5" s="14"/>
      <c r="U5" s="65">
        <f>(V5*50%)/(1+50%*V5)</f>
        <v>0</v>
      </c>
      <c r="V5" s="65"/>
      <c r="W5" s="66">
        <v>0.11</v>
      </c>
      <c r="X5" s="15">
        <f>(P5+Q5)/G5</f>
        <v>-9.3031674208144798E-3</v>
      </c>
      <c r="Y5" s="16">
        <f>VLOOKUP(C5,每日行情!A:D,4,FALSE)</f>
        <v>264.5</v>
      </c>
      <c r="Z5" s="38">
        <f>VLOOKUP(C5,每日行情!A:E,5,FALSE)</f>
        <v>-3.5</v>
      </c>
      <c r="AA5" s="82">
        <f ca="1">IF(I5="",((TODAY()-A5)*G5)/365.24,((I5-A5)*G5)/365.24)</f>
        <v>3933.0303362172817</v>
      </c>
      <c r="AB5" s="98" t="s">
        <v>2651</v>
      </c>
      <c r="AC5" s="107" t="s">
        <v>2665</v>
      </c>
    </row>
    <row r="6" spans="1:30" outlineLevel="1">
      <c r="A6" s="95">
        <v>45706</v>
      </c>
      <c r="B6" s="11"/>
      <c r="C6" s="11">
        <v>2883</v>
      </c>
      <c r="D6" s="150" t="s">
        <v>2574</v>
      </c>
      <c r="E6" s="11">
        <v>1000</v>
      </c>
      <c r="F6" s="11">
        <v>17.899999999999999</v>
      </c>
      <c r="G6" s="180">
        <f t="shared" ref="G6" si="8">E6*F6</f>
        <v>17900</v>
      </c>
      <c r="H6" s="11">
        <v>20</v>
      </c>
      <c r="I6" s="99">
        <v>45715</v>
      </c>
      <c r="J6" s="16">
        <v>18.149999999999999</v>
      </c>
      <c r="K6" s="11">
        <f t="shared" ref="K6" si="9">E6*J6</f>
        <v>18150</v>
      </c>
      <c r="L6" s="17">
        <v>20</v>
      </c>
      <c r="M6" s="11">
        <v>54</v>
      </c>
      <c r="N6" s="11">
        <v>0</v>
      </c>
      <c r="O6" s="13">
        <f t="shared" ref="O6" si="10">IF(I6="",E6*Y6,0)</f>
        <v>0</v>
      </c>
      <c r="P6" s="14">
        <f t="shared" si="7"/>
        <v>146</v>
      </c>
      <c r="Q6" s="14">
        <f t="shared" ref="Q6" si="11">IF(I6="",(O6-G6-(O6*0.1425%*0.65)-(O6*0.3%)-S6-T6),0)</f>
        <v>0</v>
      </c>
      <c r="R6" s="14"/>
      <c r="S6" s="14">
        <v>10</v>
      </c>
      <c r="T6" s="14"/>
      <c r="U6" s="65">
        <f t="shared" ref="U6" si="12">(V6*50%)/(1+50%*V6)</f>
        <v>0</v>
      </c>
      <c r="V6" s="65"/>
      <c r="W6" s="66">
        <v>0.11</v>
      </c>
      <c r="X6" s="15">
        <f t="shared" ref="X6" si="13">(P6+Q6)/G6</f>
        <v>8.1564245810055863E-3</v>
      </c>
      <c r="Y6" s="16">
        <f>VLOOKUP(C6,每日行情!A:D,4,FALSE)</f>
        <v>39.1</v>
      </c>
      <c r="Z6" s="38">
        <f>VLOOKUP(C6,每日行情!A:E,5,FALSE)</f>
        <v>0.7</v>
      </c>
      <c r="AA6" s="82">
        <f t="shared" ref="AA6" ca="1" si="14">IF(I6="",((TODAY()-A6)*G6)/365.24,((I6-A6)*G6)/365.24)</f>
        <v>441.07983791479575</v>
      </c>
      <c r="AB6" s="98" t="s">
        <v>2651</v>
      </c>
      <c r="AC6" s="195" t="s">
        <v>2668</v>
      </c>
    </row>
    <row r="7" spans="1:30" outlineLevel="1">
      <c r="A7" s="95">
        <v>45702</v>
      </c>
      <c r="B7" s="11"/>
      <c r="C7" s="11">
        <v>2884</v>
      </c>
      <c r="D7" s="150" t="s">
        <v>250</v>
      </c>
      <c r="E7" s="11">
        <v>1000</v>
      </c>
      <c r="F7" s="11">
        <v>29.1</v>
      </c>
      <c r="G7" s="180">
        <f>E7*F7</f>
        <v>29100</v>
      </c>
      <c r="H7" s="11">
        <v>24</v>
      </c>
      <c r="I7" s="99">
        <v>45715</v>
      </c>
      <c r="J7" s="16">
        <v>29.5</v>
      </c>
      <c r="K7" s="11">
        <f>E7*J7</f>
        <v>29500</v>
      </c>
      <c r="L7" s="17">
        <v>25</v>
      </c>
      <c r="M7" s="11">
        <v>88</v>
      </c>
      <c r="N7" s="11">
        <v>0</v>
      </c>
      <c r="O7" s="13">
        <f>IF(I7="",E7*Y7,0)</f>
        <v>0</v>
      </c>
      <c r="P7" s="14">
        <f t="shared" si="7"/>
        <v>253</v>
      </c>
      <c r="Q7" s="14">
        <f>IF(I7="",(O7-G7-(O7*0.1425%*0.65)-(O7*0.3%)-S7-T7),0)</f>
        <v>0</v>
      </c>
      <c r="R7" s="14"/>
      <c r="S7" s="14">
        <v>10</v>
      </c>
      <c r="T7" s="14"/>
      <c r="U7" s="65">
        <f>(V7*50%)/(1+50%*V7)</f>
        <v>0</v>
      </c>
      <c r="V7" s="65"/>
      <c r="W7" s="66">
        <v>0.11</v>
      </c>
      <c r="X7" s="15">
        <f>(P7+Q7)/G7</f>
        <v>8.6941580756013746E-3</v>
      </c>
      <c r="Y7" s="16">
        <f>VLOOKUP(C7,每日行情!A:D,4,FALSE)</f>
        <v>49.15</v>
      </c>
      <c r="Z7" s="38">
        <f>VLOOKUP(C7,每日行情!A:E,5,FALSE)</f>
        <v>0.35</v>
      </c>
      <c r="AA7" s="82">
        <f ca="1">IF(I7="",((TODAY()-A7)*G7)/365.24,((I7-A7)*G7)/365.24)</f>
        <v>1035.7573102617457</v>
      </c>
      <c r="AB7" s="98" t="s">
        <v>2651</v>
      </c>
      <c r="AC7" s="195" t="s">
        <v>2668</v>
      </c>
    </row>
    <row r="8" spans="1:30" outlineLevel="1">
      <c r="A8" s="95">
        <v>45698</v>
      </c>
      <c r="B8" s="11"/>
      <c r="C8" s="11">
        <v>6206</v>
      </c>
      <c r="D8" s="150" t="s">
        <v>1235</v>
      </c>
      <c r="E8" s="11">
        <v>1000</v>
      </c>
      <c r="F8" s="11">
        <v>118.5</v>
      </c>
      <c r="G8" s="180">
        <f t="shared" ref="G8" si="15">E8*F8</f>
        <v>118500</v>
      </c>
      <c r="H8" s="11">
        <v>101</v>
      </c>
      <c r="I8" s="99">
        <v>45715</v>
      </c>
      <c r="J8" s="16">
        <v>162.5</v>
      </c>
      <c r="K8" s="11">
        <f t="shared" ref="K8" si="16">E8*J8</f>
        <v>162500</v>
      </c>
      <c r="L8" s="17">
        <v>138</v>
      </c>
      <c r="M8" s="11">
        <v>487</v>
      </c>
      <c r="N8" s="11">
        <v>0</v>
      </c>
      <c r="O8" s="13">
        <f t="shared" ref="O8" si="17">IF(I8="",E8*Y8,0)</f>
        <v>0</v>
      </c>
      <c r="P8" s="14">
        <f t="shared" si="7"/>
        <v>43264</v>
      </c>
      <c r="Q8" s="14">
        <f t="shared" ref="Q8" si="18">IF(I8="",(O8-G8-(O8*0.1425%*0.65)-(O8*0.3%)-S8-T8),0)</f>
        <v>0</v>
      </c>
      <c r="R8" s="14"/>
      <c r="S8" s="14">
        <v>10</v>
      </c>
      <c r="T8" s="14"/>
      <c r="U8" s="65">
        <f t="shared" ref="U8" si="19">(V8*50%)/(1+50%*V8)</f>
        <v>0</v>
      </c>
      <c r="V8" s="65"/>
      <c r="W8" s="66">
        <v>0.11</v>
      </c>
      <c r="X8" s="15">
        <f t="shared" ref="X8" si="20">(P8+Q8)/G8</f>
        <v>0.3650970464135021</v>
      </c>
      <c r="Y8" s="16">
        <f>VLOOKUP(C8,每日行情!A:D,4,FALSE)</f>
        <v>36.56</v>
      </c>
      <c r="Z8" s="38">
        <f>VLOOKUP(C8,每日行情!A:E,5,FALSE)</f>
        <v>0.4</v>
      </c>
      <c r="AA8" s="82">
        <f t="shared" ref="AA8" ca="1" si="21">IF(I8="",((TODAY()-A8)*G8)/365.24,((I8-A8)*G8)/365.24)</f>
        <v>5515.5514182455372</v>
      </c>
      <c r="AB8" s="98" t="s">
        <v>2651</v>
      </c>
      <c r="AC8" s="195" t="s">
        <v>2668</v>
      </c>
    </row>
    <row r="9" spans="1:30" outlineLevel="1">
      <c r="A9" s="95">
        <v>45702</v>
      </c>
      <c r="B9" s="11"/>
      <c r="C9" s="11">
        <v>1605</v>
      </c>
      <c r="D9" s="150" t="s">
        <v>387</v>
      </c>
      <c r="E9" s="11">
        <v>1000</v>
      </c>
      <c r="F9" s="11">
        <v>26.65</v>
      </c>
      <c r="G9" s="180">
        <f t="shared" ref="G9" si="22">E9*F9</f>
        <v>26650</v>
      </c>
      <c r="H9" s="11">
        <v>23</v>
      </c>
      <c r="I9" s="99">
        <v>45720</v>
      </c>
      <c r="J9" s="16">
        <v>27.6</v>
      </c>
      <c r="K9" s="11">
        <f t="shared" ref="K9" si="23">E9*J9</f>
        <v>27600</v>
      </c>
      <c r="L9" s="17">
        <v>23</v>
      </c>
      <c r="M9" s="11">
        <v>82</v>
      </c>
      <c r="N9" s="11">
        <v>0</v>
      </c>
      <c r="O9" s="13">
        <f t="shared" ref="O9" si="24">IF(I9="",E9*Y9,0)</f>
        <v>0</v>
      </c>
      <c r="P9" s="14">
        <f>IF(I9="",R9-H9,(K9-H9-SUM(L9:N9)+R9-S9-T9)-G9)+(ROUND(R9*V9,0)-ROUND(R9*(1+V9),0)*W9)</f>
        <v>812</v>
      </c>
      <c r="Q9" s="14">
        <f t="shared" ref="Q9" si="25">IF(I9="",(O9-G9-(O9*0.1425%*0.65)-(O9*0.3%)-S9-T9),0)</f>
        <v>0</v>
      </c>
      <c r="R9" s="14"/>
      <c r="S9" s="14">
        <v>10</v>
      </c>
      <c r="T9" s="14"/>
      <c r="U9" s="65">
        <f t="shared" ref="U9" si="26">(V9*50%)/(1+50%*V9)</f>
        <v>0</v>
      </c>
      <c r="V9" s="65"/>
      <c r="W9" s="66">
        <v>0.11</v>
      </c>
      <c r="X9" s="15">
        <f t="shared" ref="X9" si="27">(P9+Q9)/G9</f>
        <v>3.0469043151969983E-2</v>
      </c>
      <c r="Y9" s="16">
        <f>VLOOKUP(C9,每日行情!A:D,4,FALSE)</f>
        <v>38.5</v>
      </c>
      <c r="Z9" s="38">
        <f>VLOOKUP(C9,每日行情!A:E,5,FALSE)</f>
        <v>0.8</v>
      </c>
      <c r="AA9" s="82">
        <f ca="1">IF(I9="",((TODAY()-A9)*G9)/365.24,((I9-A9)*G9)/365.24)</f>
        <v>1313.3829810535537</v>
      </c>
      <c r="AB9" s="98" t="s">
        <v>2651</v>
      </c>
      <c r="AC9" s="195" t="s">
        <v>2668</v>
      </c>
    </row>
    <row r="10" spans="1:30" outlineLevel="1">
      <c r="A10" s="95">
        <v>45702</v>
      </c>
      <c r="B10" s="11"/>
      <c r="C10" s="11">
        <v>1605</v>
      </c>
      <c r="D10" s="150" t="s">
        <v>387</v>
      </c>
      <c r="E10" s="11">
        <v>1000</v>
      </c>
      <c r="F10" s="11">
        <v>26.65</v>
      </c>
      <c r="G10" s="180">
        <f t="shared" ref="G10" si="28">E10*F10</f>
        <v>26650</v>
      </c>
      <c r="H10" s="11">
        <v>22</v>
      </c>
      <c r="I10" s="99">
        <v>45721</v>
      </c>
      <c r="J10" s="16">
        <v>27.75</v>
      </c>
      <c r="K10" s="11">
        <f t="shared" ref="K10" si="29">E10*J10</f>
        <v>27750</v>
      </c>
      <c r="L10" s="17">
        <v>23</v>
      </c>
      <c r="M10" s="11">
        <v>83</v>
      </c>
      <c r="N10" s="11">
        <v>0</v>
      </c>
      <c r="O10" s="13">
        <f t="shared" ref="O10" si="30">IF(I10="",E10*Y10,0)</f>
        <v>0</v>
      </c>
      <c r="P10" s="14">
        <f>IF(I10="",R10-H10,(K10-H10-SUM(L10:N10)+R10-S10-T10)-G10)+(ROUND(R10*V10,0)-ROUND(R10*(1+V10),0)*W10)</f>
        <v>962</v>
      </c>
      <c r="Q10" s="14">
        <f t="shared" ref="Q10:Q15" si="31">IF(I10="",(O10-G10-(O10*0.1425%*0.65)-(O10*0.3%)-S10-T10),0)</f>
        <v>0</v>
      </c>
      <c r="R10" s="14"/>
      <c r="S10" s="14">
        <v>10</v>
      </c>
      <c r="T10" s="14"/>
      <c r="U10" s="65">
        <f t="shared" ref="U10" si="32">(V10*50%)/(1+50%*V10)</f>
        <v>0</v>
      </c>
      <c r="V10" s="65"/>
      <c r="W10" s="66">
        <v>0.11</v>
      </c>
      <c r="X10" s="15">
        <f t="shared" ref="X10" si="33">(P10+Q10)/G10</f>
        <v>3.6097560975609753E-2</v>
      </c>
      <c r="Y10" s="16">
        <f>VLOOKUP(C10,每日行情!A:D,4,FALSE)</f>
        <v>38.5</v>
      </c>
      <c r="Z10" s="38">
        <f>VLOOKUP(C10,每日行情!A:E,5,FALSE)</f>
        <v>0.8</v>
      </c>
      <c r="AA10" s="82">
        <f t="shared" ref="AA10" ca="1" si="34">IF(I10="",((TODAY()-A10)*G10)/365.24,((I10-A10)*G10)/365.24)</f>
        <v>1386.3487022231957</v>
      </c>
      <c r="AB10" s="98" t="s">
        <v>2651</v>
      </c>
      <c r="AC10" s="195" t="s">
        <v>2668</v>
      </c>
    </row>
    <row r="11" spans="1:30" outlineLevel="1">
      <c r="A11" s="95">
        <v>45709</v>
      </c>
      <c r="B11" s="11"/>
      <c r="C11" s="11">
        <v>2357</v>
      </c>
      <c r="D11" s="150" t="s">
        <v>61</v>
      </c>
      <c r="E11" s="11">
        <v>100</v>
      </c>
      <c r="F11" s="11">
        <v>700</v>
      </c>
      <c r="G11" s="180">
        <f>E11*F11</f>
        <v>70000</v>
      </c>
      <c r="H11" s="11">
        <v>59</v>
      </c>
      <c r="I11" s="99">
        <v>45727</v>
      </c>
      <c r="J11" s="16">
        <v>646</v>
      </c>
      <c r="K11" s="11">
        <f>E11*J11</f>
        <v>64600</v>
      </c>
      <c r="L11" s="17">
        <v>55</v>
      </c>
      <c r="M11" s="11">
        <v>193</v>
      </c>
      <c r="N11" s="11">
        <v>0</v>
      </c>
      <c r="O11" s="13">
        <f>IF(I11="",E11*Y11,0)</f>
        <v>0</v>
      </c>
      <c r="P11" s="14">
        <f>IF(I11="",R11-H11,(K11-H11-SUM(L11:N11)+R11-S11-T11)-G11)+(ROUND(R11*V11,0)-ROUND(R11*(1+V11),0)*W11)</f>
        <v>-5717</v>
      </c>
      <c r="Q11" s="14">
        <f t="shared" si="31"/>
        <v>0</v>
      </c>
      <c r="R11" s="14"/>
      <c r="S11" s="14">
        <v>10</v>
      </c>
      <c r="T11" s="14"/>
      <c r="U11" s="65">
        <f>(V11*50%)/(1+50%*V11)</f>
        <v>0</v>
      </c>
      <c r="V11" s="65"/>
      <c r="W11" s="66">
        <v>0.11</v>
      </c>
      <c r="X11" s="15">
        <f>(P11+Q11)/G11</f>
        <v>-8.1671428571428575E-2</v>
      </c>
      <c r="Y11" s="16">
        <f>VLOOKUP(C11,每日行情!A:D,4,FALSE)</f>
        <v>994</v>
      </c>
      <c r="Z11" s="38">
        <f>VLOOKUP(C11,每日行情!A:E,5,FALSE)</f>
        <v>19</v>
      </c>
      <c r="AA11" s="82">
        <f ca="1">IF(I11="",((TODAY()-A11)*G11)/365.24,((I11-A11)*G11)/365.24)</f>
        <v>3449.7864417916985</v>
      </c>
      <c r="AB11" s="98" t="s">
        <v>2651</v>
      </c>
      <c r="AC11" s="107" t="s">
        <v>2665</v>
      </c>
    </row>
    <row r="12" spans="1:30" outlineLevel="1">
      <c r="A12" s="95">
        <v>45713</v>
      </c>
      <c r="B12" s="11"/>
      <c r="C12" s="11">
        <v>1519</v>
      </c>
      <c r="D12" s="150" t="s">
        <v>354</v>
      </c>
      <c r="E12" s="11">
        <v>1000</v>
      </c>
      <c r="F12" s="11">
        <v>654</v>
      </c>
      <c r="G12" s="180">
        <f>E12*F12</f>
        <v>654000</v>
      </c>
      <c r="H12" s="11">
        <v>559</v>
      </c>
      <c r="I12" s="99">
        <v>45727</v>
      </c>
      <c r="J12" s="16">
        <v>590</v>
      </c>
      <c r="K12" s="11">
        <f>E12*J12</f>
        <v>590000</v>
      </c>
      <c r="L12" s="17">
        <v>504</v>
      </c>
      <c r="M12" s="11">
        <v>1770</v>
      </c>
      <c r="N12" s="11">
        <v>0</v>
      </c>
      <c r="O12" s="13">
        <f>IF(I12="",E12*Y12,0)</f>
        <v>0</v>
      </c>
      <c r="P12" s="14">
        <f>IF(I12="",R12-H12,(K12-H12-SUM(L12:N12)+R12-S12-T12)-G12)+(ROUND(R12*V12,0)-ROUND(R12*(1+V12),0)*W12)</f>
        <v>-66843</v>
      </c>
      <c r="Q12" s="14">
        <f t="shared" si="31"/>
        <v>0</v>
      </c>
      <c r="R12" s="14"/>
      <c r="S12" s="14">
        <v>10</v>
      </c>
      <c r="T12" s="14"/>
      <c r="U12" s="65">
        <f>(V12*50%)/(1+50%*V12)</f>
        <v>0</v>
      </c>
      <c r="V12" s="65"/>
      <c r="W12" s="66">
        <v>0.11</v>
      </c>
      <c r="X12" s="15">
        <f>(P12+Q12)/G12</f>
        <v>-0.10220642201834862</v>
      </c>
      <c r="Y12" s="16">
        <f>VLOOKUP(C12,每日行情!A:D,4,FALSE)</f>
        <v>656</v>
      </c>
      <c r="Z12" s="38">
        <f>VLOOKUP(C12,每日行情!A:E,5,FALSE)</f>
        <v>7</v>
      </c>
      <c r="AA12" s="82">
        <f ca="1">IF(I12="",((TODAY()-A12)*G12)/365.24,((I12-A12)*G12)/365.24)</f>
        <v>25068.448143686343</v>
      </c>
      <c r="AB12" s="98" t="s">
        <v>2651</v>
      </c>
      <c r="AC12" s="107" t="s">
        <v>2665</v>
      </c>
      <c r="AD12" s="181"/>
    </row>
    <row r="13" spans="1:30" outlineLevel="1">
      <c r="A13" s="95">
        <v>45723</v>
      </c>
      <c r="B13" s="11"/>
      <c r="C13" s="11">
        <v>6257</v>
      </c>
      <c r="D13" s="150" t="s">
        <v>1269</v>
      </c>
      <c r="E13" s="11">
        <v>1000</v>
      </c>
      <c r="F13" s="11">
        <v>81.7</v>
      </c>
      <c r="G13" s="180">
        <f>E13*F13</f>
        <v>81700</v>
      </c>
      <c r="H13" s="11">
        <v>69</v>
      </c>
      <c r="I13" s="99">
        <v>45727</v>
      </c>
      <c r="J13" s="16">
        <v>75.5</v>
      </c>
      <c r="K13" s="11">
        <f>E13*J13</f>
        <v>75500</v>
      </c>
      <c r="L13" s="17">
        <v>64</v>
      </c>
      <c r="M13" s="11">
        <v>226</v>
      </c>
      <c r="N13" s="11">
        <v>0</v>
      </c>
      <c r="O13" s="13">
        <f>IF(I13="",E13*Y13,0)</f>
        <v>0</v>
      </c>
      <c r="P13" s="14">
        <f>IF(I13="",R13-H13,(K13-H13-SUM(L13:N13)+R13-S13-T13)-G13)+(ROUND(R13*V13,0)-ROUND(R13*(1+V13),0)*W13)</f>
        <v>-6569</v>
      </c>
      <c r="Q13" s="14">
        <f t="shared" si="31"/>
        <v>0</v>
      </c>
      <c r="R13" s="14"/>
      <c r="S13" s="14">
        <v>10</v>
      </c>
      <c r="T13" s="14"/>
      <c r="U13" s="65">
        <f>(V13*50%)/(1+50%*V13)</f>
        <v>0</v>
      </c>
      <c r="V13" s="65"/>
      <c r="W13" s="66">
        <v>0.11</v>
      </c>
      <c r="X13" s="15">
        <f>(P13+Q13)/G13</f>
        <v>-8.0403916768665845E-2</v>
      </c>
      <c r="Y13" s="16">
        <f>VLOOKUP(C13,每日行情!A:D,4,FALSE)</f>
        <v>252</v>
      </c>
      <c r="Z13" s="38">
        <f>VLOOKUP(C13,每日行情!A:E,5,FALSE)</f>
        <v>-6</v>
      </c>
      <c r="AA13" s="82">
        <f t="shared" ref="AA13" ca="1" si="35">IF(I13="",((TODAY()-A13)*G13)/365.24,((I13-A13)*G13)/365.24)</f>
        <v>894.75413426787861</v>
      </c>
      <c r="AB13" s="98" t="s">
        <v>2651</v>
      </c>
      <c r="AC13" s="107" t="s">
        <v>2665</v>
      </c>
      <c r="AD13" s="181"/>
    </row>
    <row r="14" spans="1:30" outlineLevel="1">
      <c r="A14" s="95">
        <v>45723</v>
      </c>
      <c r="B14" s="11"/>
      <c r="C14" s="11">
        <v>2027</v>
      </c>
      <c r="D14" s="150" t="str">
        <f>VLOOKUP(C14,每日行情!A:B,2,FALSE)</f>
        <v>大成鋼</v>
      </c>
      <c r="E14" s="11">
        <v>1000</v>
      </c>
      <c r="F14" s="11">
        <v>49.2</v>
      </c>
      <c r="G14" s="180">
        <f>E14*F14</f>
        <v>49200</v>
      </c>
      <c r="H14" s="11">
        <v>42</v>
      </c>
      <c r="I14" s="99">
        <v>45728</v>
      </c>
      <c r="J14" s="16">
        <v>48.85</v>
      </c>
      <c r="K14" s="11">
        <f>E14*J14</f>
        <v>48850</v>
      </c>
      <c r="L14" s="17">
        <v>41</v>
      </c>
      <c r="M14" s="11">
        <v>146</v>
      </c>
      <c r="N14" s="11">
        <v>0</v>
      </c>
      <c r="O14" s="13">
        <f>IF(I14="",E14*Y14,0)</f>
        <v>0</v>
      </c>
      <c r="P14" s="14">
        <f t="shared" ref="P14" si="36">IF(I14="",R14-H14,(K14-H14-SUM(L14:N14)+R14-S14-T14)-G14)+(ROUND(R14*V14,0)-ROUND(R14*(1+V14),0)*W14)</f>
        <v>-589</v>
      </c>
      <c r="Q14" s="14">
        <f t="shared" si="31"/>
        <v>0</v>
      </c>
      <c r="R14" s="14"/>
      <c r="S14" s="14">
        <v>10</v>
      </c>
      <c r="T14" s="14"/>
      <c r="U14" s="65">
        <f>(V14*50%)/(1+50%*V14)</f>
        <v>0</v>
      </c>
      <c r="V14" s="65"/>
      <c r="W14" s="66">
        <v>0.11</v>
      </c>
      <c r="X14" s="15">
        <f>(P14+Q14)/G14</f>
        <v>-1.1971544715447155E-2</v>
      </c>
      <c r="Y14" s="16">
        <f>VLOOKUP(C14,每日行情!A:D,4,FALSE)</f>
        <v>50.9</v>
      </c>
      <c r="Z14" s="38">
        <f>VLOOKUP(C14,每日行情!A:E,5,FALSE)</f>
        <v>1.6</v>
      </c>
      <c r="AA14" s="82">
        <f ca="1">IF(I14="",((TODAY()-A14)*G14)/365.24,((I14-A14)*G14)/365.24)</f>
        <v>673.52973387361737</v>
      </c>
      <c r="AB14" s="98" t="s">
        <v>2651</v>
      </c>
      <c r="AC14" s="107" t="s">
        <v>2665</v>
      </c>
      <c r="AD14" s="181"/>
    </row>
    <row r="15" spans="1:30" outlineLevel="1">
      <c r="A15" s="95">
        <v>45702</v>
      </c>
      <c r="B15" s="11"/>
      <c r="C15" s="11">
        <v>2606</v>
      </c>
      <c r="D15" s="150" t="str">
        <f>VLOOKUP(C15,每日行情!A:B,2,FALSE)</f>
        <v>裕民</v>
      </c>
      <c r="E15" s="11">
        <v>1000</v>
      </c>
      <c r="F15" s="11">
        <v>69.3</v>
      </c>
      <c r="G15" s="180">
        <f>E15*F15</f>
        <v>69300</v>
      </c>
      <c r="H15" s="11">
        <v>59</v>
      </c>
      <c r="I15" s="99">
        <v>45728</v>
      </c>
      <c r="J15" s="16">
        <v>70.599999999999994</v>
      </c>
      <c r="K15" s="11">
        <f>E15*J15</f>
        <v>70600</v>
      </c>
      <c r="L15" s="17">
        <v>60</v>
      </c>
      <c r="M15" s="11">
        <v>211</v>
      </c>
      <c r="N15" s="11">
        <v>0</v>
      </c>
      <c r="O15" s="13">
        <f>IF(I15="",E15*Y15,0)</f>
        <v>0</v>
      </c>
      <c r="P15" s="14">
        <f>IF(I15="",R15-H15,(K15-H15-SUM(L15:N15)+R15-S15-T15)-G15)+(ROUND(R15*V15,0)-ROUND(R15*(1+V15),0)*W15)</f>
        <v>960</v>
      </c>
      <c r="Q15" s="14">
        <f t="shared" si="31"/>
        <v>0</v>
      </c>
      <c r="R15" s="14"/>
      <c r="S15" s="14">
        <v>10</v>
      </c>
      <c r="T15" s="14"/>
      <c r="U15" s="65">
        <f>(V15*50%)/(1+50%*V15)</f>
        <v>0</v>
      </c>
      <c r="V15" s="65"/>
      <c r="W15" s="66">
        <v>0.11</v>
      </c>
      <c r="X15" s="15">
        <f>(P15+Q15)/G15</f>
        <v>1.3852813852813853E-2</v>
      </c>
      <c r="Y15" s="16">
        <f>VLOOKUP(C15,每日行情!A:D,4,FALSE)</f>
        <v>75.2</v>
      </c>
      <c r="Z15" s="38">
        <f>VLOOKUP(C15,每日行情!A:E,5,FALSE)</f>
        <v>-0.8</v>
      </c>
      <c r="AA15" s="82">
        <f ca="1">IF(I15="",((TODAY()-A15)*G15)/365.24,((I15-A15)*G15)/365.24)</f>
        <v>4933.1946117621292</v>
      </c>
      <c r="AB15" s="98" t="s">
        <v>2651</v>
      </c>
      <c r="AC15" s="195" t="s">
        <v>2668</v>
      </c>
    </row>
    <row r="16" spans="1:30" outlineLevel="1">
      <c r="A16" s="95">
        <v>45729</v>
      </c>
      <c r="B16" s="11"/>
      <c r="C16" s="11">
        <v>3211</v>
      </c>
      <c r="D16" s="150" t="str">
        <f>VLOOKUP(C16,每日行情!A:B,2,FALSE)</f>
        <v>順達</v>
      </c>
      <c r="E16" s="11">
        <v>1000</v>
      </c>
      <c r="F16" s="11">
        <v>210.5</v>
      </c>
      <c r="G16" s="180">
        <f t="shared" ref="G16" si="37">E16*F16</f>
        <v>210500</v>
      </c>
      <c r="H16" s="11">
        <v>179</v>
      </c>
      <c r="I16" s="99">
        <v>45729</v>
      </c>
      <c r="J16" s="16">
        <v>213.5</v>
      </c>
      <c r="K16" s="11">
        <f t="shared" ref="K16" si="38">E16*J16</f>
        <v>213500</v>
      </c>
      <c r="L16" s="17">
        <v>182</v>
      </c>
      <c r="M16" s="11">
        <v>320</v>
      </c>
      <c r="N16" s="11">
        <v>0</v>
      </c>
      <c r="O16" s="13">
        <f t="shared" ref="O16" si="39">IF(I16="",E16*Y16,0)</f>
        <v>0</v>
      </c>
      <c r="P16" s="14">
        <f>IF(I16="",R16-H16,(K16-H16-SUM(L16:N16)+R16-S16-T16)-G16)+(ROUND(R16*V16,0)-ROUND(R16*(1+V16),0)*W16)</f>
        <v>2309</v>
      </c>
      <c r="Q16" s="14">
        <f t="shared" ref="Q16" si="40">IF(I16="",(O16-G16-(O16*0.1425%*0.65)-(O16*0.3%)-S16-T16),0)</f>
        <v>0</v>
      </c>
      <c r="R16" s="14"/>
      <c r="S16" s="14">
        <v>10</v>
      </c>
      <c r="T16" s="14"/>
      <c r="U16" s="65">
        <f t="shared" ref="U16" si="41">(V16*50%)/(1+50%*V16)</f>
        <v>0</v>
      </c>
      <c r="V16" s="65"/>
      <c r="W16" s="66">
        <v>0.11</v>
      </c>
      <c r="X16" s="15">
        <f t="shared" ref="X16" si="42">(P16+Q16)/G16</f>
        <v>1.0969121140142517E-2</v>
      </c>
      <c r="Y16" s="16">
        <f>VLOOKUP(C16,每日行情!A:D,4,FALSE)</f>
        <v>346</v>
      </c>
      <c r="Z16" s="38">
        <f>VLOOKUP(C16,每日行情!A:E,5,FALSE)</f>
        <v>-3</v>
      </c>
      <c r="AA16" s="82">
        <f t="shared" ref="AA16" ca="1" si="43">IF(I16="",((TODAY()-A16)*G16)/365.24,((I16-A16)*G16)/365.24)</f>
        <v>0</v>
      </c>
      <c r="AB16" s="98" t="s">
        <v>2651</v>
      </c>
      <c r="AC16" s="195" t="s">
        <v>2676</v>
      </c>
      <c r="AD16" s="181"/>
    </row>
    <row r="17" spans="1:30" outlineLevel="1">
      <c r="A17" s="95">
        <v>45721</v>
      </c>
      <c r="B17" s="11"/>
      <c r="C17" s="11">
        <v>6196</v>
      </c>
      <c r="D17" s="150" t="str">
        <f>VLOOKUP(C17,每日行情!A:B,2,FALSE)</f>
        <v>帆宣</v>
      </c>
      <c r="E17" s="11">
        <v>1000</v>
      </c>
      <c r="F17" s="11">
        <v>172</v>
      </c>
      <c r="G17" s="180">
        <f>E17*F17</f>
        <v>172000</v>
      </c>
      <c r="H17" s="11">
        <v>147</v>
      </c>
      <c r="I17" s="99">
        <v>45729</v>
      </c>
      <c r="J17" s="16">
        <v>162</v>
      </c>
      <c r="K17" s="11">
        <f>E17*J17</f>
        <v>162000</v>
      </c>
      <c r="L17" s="17">
        <v>138</v>
      </c>
      <c r="M17" s="11">
        <v>486</v>
      </c>
      <c r="N17" s="11">
        <v>0</v>
      </c>
      <c r="O17" s="13">
        <f>IF(I17="",E17*Y17,0)</f>
        <v>0</v>
      </c>
      <c r="P17" s="14">
        <f>IF(I17="",R17-H17,(K17-H17-SUM(L17:N17)+R17-S17-T17)-G17)+(ROUND(R17*V17,0)-ROUND(R17*(1+V17),0)*W17)</f>
        <v>-10781</v>
      </c>
      <c r="Q17" s="14">
        <f>IF(I17="",(O17-G17-(O17*0.1425%*0.65)-(O17*0.3%)-S17-T17),0)</f>
        <v>0</v>
      </c>
      <c r="R17" s="14"/>
      <c r="S17" s="14">
        <v>10</v>
      </c>
      <c r="T17" s="14"/>
      <c r="U17" s="65">
        <f>(V17*50%)/(1+50%*V17)</f>
        <v>0</v>
      </c>
      <c r="V17" s="65"/>
      <c r="W17" s="66">
        <v>0.11</v>
      </c>
      <c r="X17" s="15">
        <f>(P17+Q17)/G17</f>
        <v>-6.2680232558139537E-2</v>
      </c>
      <c r="Y17" s="16">
        <f>VLOOKUP(C17,每日行情!A:D,4,FALSE)</f>
        <v>609</v>
      </c>
      <c r="Z17" s="38">
        <f>VLOOKUP(C17,每日行情!A:E,5,FALSE)</f>
        <v>-4</v>
      </c>
      <c r="AA17" s="82">
        <f ca="1">IF(I17="",((TODAY()-A17)*G17)/365.24,((I17-A17)*G17)/365.24)</f>
        <v>3767.3858284963312</v>
      </c>
      <c r="AB17" s="98" t="s">
        <v>2651</v>
      </c>
      <c r="AC17" s="107" t="s">
        <v>2665</v>
      </c>
      <c r="AD17" s="181"/>
    </row>
    <row r="18" spans="1:30" outlineLevel="1">
      <c r="A18" s="95">
        <v>45728</v>
      </c>
      <c r="B18" s="11"/>
      <c r="C18" s="11">
        <v>4931</v>
      </c>
      <c r="D18" s="150" t="str">
        <f>VLOOKUP(C18,每日行情!A:B,2,FALSE)</f>
        <v>新盛力</v>
      </c>
      <c r="E18" s="11">
        <v>1000</v>
      </c>
      <c r="F18" s="11">
        <v>86.8</v>
      </c>
      <c r="G18" s="180">
        <f t="shared" ref="G18" si="44">E18*F18</f>
        <v>86800</v>
      </c>
      <c r="H18" s="11">
        <v>74</v>
      </c>
      <c r="I18" s="99">
        <v>45730</v>
      </c>
      <c r="J18" s="16">
        <v>87.6</v>
      </c>
      <c r="K18" s="11">
        <f t="shared" ref="K18" si="45">E18*J18</f>
        <v>87600</v>
      </c>
      <c r="L18" s="17">
        <v>74</v>
      </c>
      <c r="M18" s="11">
        <v>262</v>
      </c>
      <c r="N18" s="11">
        <v>0</v>
      </c>
      <c r="O18" s="13">
        <f t="shared" ref="O18" si="46">IF(I18="",E18*Y18,0)</f>
        <v>0</v>
      </c>
      <c r="P18" s="14">
        <f>IF(I18="",R18-H18,(K18-H18-SUM(L18:N18)+R18-S18-T18)-G18)+(ROUND(R18*V18,0)-ROUND(R18*(1+V18),0)*W18)</f>
        <v>380</v>
      </c>
      <c r="Q18" s="14">
        <f>IF(I18="",(O18-G18-(O18*0.1425%*0.65)-(O18*0.3%)-S18-T18),0)</f>
        <v>0</v>
      </c>
      <c r="R18" s="14"/>
      <c r="S18" s="14">
        <v>10</v>
      </c>
      <c r="T18" s="14"/>
      <c r="U18" s="65">
        <f t="shared" ref="U18" si="47">(V18*50%)/(1+50%*V18)</f>
        <v>0</v>
      </c>
      <c r="V18" s="65"/>
      <c r="W18" s="66">
        <v>0.11</v>
      </c>
      <c r="X18" s="15">
        <f t="shared" ref="X18" si="48">(P18+Q18)/G18</f>
        <v>4.377880184331797E-3</v>
      </c>
      <c r="Y18" s="16">
        <f>VLOOKUP(C18,每日行情!A:D,4,FALSE)</f>
        <v>217</v>
      </c>
      <c r="Z18" s="38">
        <f>VLOOKUP(C18,每日行情!A:E,5,FALSE)</f>
        <v>4</v>
      </c>
      <c r="AA18" s="82">
        <f t="shared" ref="AA18" ca="1" si="49">IF(I18="",((TODAY()-A18)*G18)/365.24,((I18-A18)*G18)/365.24)</f>
        <v>475.30390975796735</v>
      </c>
      <c r="AB18" s="98" t="s">
        <v>2651</v>
      </c>
      <c r="AC18" s="461" t="s">
        <v>2677</v>
      </c>
      <c r="AD18" s="181"/>
    </row>
    <row r="19" spans="1:30" outlineLevel="1">
      <c r="A19" s="95">
        <v>45730</v>
      </c>
      <c r="B19" s="11"/>
      <c r="C19" s="11">
        <v>3163</v>
      </c>
      <c r="D19" s="150" t="str">
        <f>VLOOKUP(C19,每日行情!A:B,2,FALSE)</f>
        <v>波若威</v>
      </c>
      <c r="E19" s="11">
        <v>1000</v>
      </c>
      <c r="F19" s="11">
        <v>170</v>
      </c>
      <c r="G19" s="180">
        <f>E19*F19</f>
        <v>170000</v>
      </c>
      <c r="H19" s="11">
        <v>145</v>
      </c>
      <c r="I19" s="99">
        <v>45730</v>
      </c>
      <c r="J19" s="16">
        <v>173</v>
      </c>
      <c r="K19" s="11">
        <f>E19*J19</f>
        <v>173000</v>
      </c>
      <c r="L19" s="17">
        <v>147</v>
      </c>
      <c r="M19" s="11">
        <v>259</v>
      </c>
      <c r="N19" s="11">
        <v>0</v>
      </c>
      <c r="O19" s="13">
        <f>IF(I19="",E19*Y19,0)</f>
        <v>0</v>
      </c>
      <c r="P19" s="14">
        <f t="shared" ref="P19:P22" si="50">IF(I19="",R19-H19,(K19-H19-SUM(L19:N19)+R19-S19-T19)-G19)+(ROUND(R19*V19,0)-ROUND(R19*(1+V19),0)*W19)</f>
        <v>2439</v>
      </c>
      <c r="Q19" s="14">
        <f t="shared" ref="Q19" si="51">IF(I19="",(O19-G19-(O19*0.1425%*0.65)-(O19*0.3%)-S19-T19),0)</f>
        <v>0</v>
      </c>
      <c r="R19" s="14"/>
      <c r="S19" s="14">
        <v>10</v>
      </c>
      <c r="T19" s="14"/>
      <c r="U19" s="65">
        <f>(V19*50%)/(1+50%*V19)</f>
        <v>0</v>
      </c>
      <c r="V19" s="65"/>
      <c r="W19" s="66">
        <v>0.11</v>
      </c>
      <c r="X19" s="15">
        <f>(P19+Q19)/G19</f>
        <v>1.4347058823529412E-2</v>
      </c>
      <c r="Y19" s="16">
        <f>VLOOKUP(C19,每日行情!A:D,4,FALSE)</f>
        <v>589</v>
      </c>
      <c r="Z19" s="38">
        <f>VLOOKUP(C19,每日行情!A:E,5,FALSE)</f>
        <v>-15</v>
      </c>
      <c r="AA19" s="82">
        <f ca="1">IF(I19="",((TODAY()-A19)*G19)/365.24,((I19-A19)*G19)/365.24)</f>
        <v>0</v>
      </c>
      <c r="AB19" s="98" t="s">
        <v>2651</v>
      </c>
      <c r="AC19" s="195" t="s">
        <v>257</v>
      </c>
      <c r="AD19" s="181"/>
    </row>
    <row r="20" spans="1:30" outlineLevel="1">
      <c r="A20" s="95">
        <v>45736</v>
      </c>
      <c r="B20" s="11"/>
      <c r="C20" s="11">
        <v>2634</v>
      </c>
      <c r="D20" s="150" t="str">
        <f>VLOOKUP(C20,每日行情!A:B,2,FALSE)</f>
        <v>漢翔</v>
      </c>
      <c r="E20" s="11">
        <v>1000</v>
      </c>
      <c r="F20" s="11">
        <v>52.9</v>
      </c>
      <c r="G20" s="180">
        <f t="shared" ref="G20" si="52">E20*F20</f>
        <v>52900</v>
      </c>
      <c r="H20" s="11">
        <v>45</v>
      </c>
      <c r="I20" s="99">
        <v>45736</v>
      </c>
      <c r="J20" s="16">
        <v>51.1</v>
      </c>
      <c r="K20" s="11">
        <f t="shared" ref="K20" si="53">E20*J20</f>
        <v>51100</v>
      </c>
      <c r="L20" s="17">
        <v>43</v>
      </c>
      <c r="M20" s="11">
        <v>76</v>
      </c>
      <c r="N20" s="11">
        <v>0</v>
      </c>
      <c r="O20" s="13">
        <f t="shared" ref="O20" si="54">IF(I20="",E20*Y20,0)</f>
        <v>0</v>
      </c>
      <c r="P20" s="14">
        <f t="shared" si="50"/>
        <v>-1974</v>
      </c>
      <c r="Q20" s="14">
        <f t="shared" ref="Q20" si="55">IF(I20="",(O20-G20-(O20*0.1425%*0.65)-(O20*0.3%)-S20-T20),0)</f>
        <v>0</v>
      </c>
      <c r="R20" s="14"/>
      <c r="S20" s="14">
        <v>10</v>
      </c>
      <c r="T20" s="14"/>
      <c r="U20" s="65">
        <f t="shared" ref="U20" si="56">(V20*50%)/(1+50%*V20)</f>
        <v>0</v>
      </c>
      <c r="V20" s="65"/>
      <c r="W20" s="66">
        <v>0.11</v>
      </c>
      <c r="X20" s="15">
        <f t="shared" ref="X20" si="57">(P20+Q20)/G20</f>
        <v>-3.7315689981096412E-2</v>
      </c>
      <c r="Y20" s="16">
        <f>VLOOKUP(C20,每日行情!A:D,4,FALSE)</f>
        <v>62.1</v>
      </c>
      <c r="Z20" s="38">
        <f>VLOOKUP(C20,每日行情!A:E,5,FALSE)</f>
        <v>1.4</v>
      </c>
      <c r="AA20" s="82">
        <f t="shared" ref="AA20" ca="1" si="58">IF(I20="",((TODAY()-A20)*G20)/365.24,((I20-A20)*G20)/365.24)</f>
        <v>0</v>
      </c>
      <c r="AB20" s="98" t="s">
        <v>2651</v>
      </c>
      <c r="AC20" s="107" t="s">
        <v>257</v>
      </c>
      <c r="AD20" s="181"/>
    </row>
    <row r="21" spans="1:30" outlineLevel="1">
      <c r="A21" s="95">
        <v>45714</v>
      </c>
      <c r="B21" s="11"/>
      <c r="C21" s="11">
        <v>8299</v>
      </c>
      <c r="D21" s="150" t="str">
        <f>VLOOKUP(C21,每日行情!A:B,2,FALSE)</f>
        <v>群聯</v>
      </c>
      <c r="E21" s="11">
        <v>1000</v>
      </c>
      <c r="F21" s="11">
        <v>564</v>
      </c>
      <c r="G21" s="180">
        <f t="shared" ref="G21" si="59">E21*F21</f>
        <v>564000</v>
      </c>
      <c r="H21" s="11">
        <v>482</v>
      </c>
      <c r="I21" s="99">
        <v>45741</v>
      </c>
      <c r="J21" s="16">
        <v>573</v>
      </c>
      <c r="K21" s="11">
        <f t="shared" ref="K21" si="60">E21*J21</f>
        <v>573000</v>
      </c>
      <c r="L21" s="17">
        <v>489</v>
      </c>
      <c r="M21" s="11">
        <v>1719</v>
      </c>
      <c r="N21" s="11">
        <v>0</v>
      </c>
      <c r="O21" s="13">
        <f t="shared" ref="O21" si="61">IF(I21="",E21*Y21,0)</f>
        <v>0</v>
      </c>
      <c r="P21" s="14">
        <f t="shared" si="50"/>
        <v>6300</v>
      </c>
      <c r="Q21" s="14">
        <f t="shared" ref="Q21" si="62">IF(I21="",(O21-G21-(O21*0.1425%*0.65)-(O21*0.3%)-S21-T21),0)</f>
        <v>0</v>
      </c>
      <c r="R21" s="14"/>
      <c r="S21" s="14">
        <v>10</v>
      </c>
      <c r="T21" s="14"/>
      <c r="U21" s="65">
        <f t="shared" ref="U21" si="63">(V21*50%)/(1+50%*V21)</f>
        <v>0</v>
      </c>
      <c r="V21" s="65"/>
      <c r="W21" s="66">
        <v>0.11</v>
      </c>
      <c r="X21" s="15">
        <f t="shared" ref="X21" si="64">(P21+Q21)/G21</f>
        <v>1.1170212765957447E-2</v>
      </c>
      <c r="Y21" s="16">
        <f>VLOOKUP(C21,每日行情!A:D,4,FALSE)</f>
        <v>1890</v>
      </c>
      <c r="Z21" s="38">
        <f>VLOOKUP(C21,每日行情!A:E,5,FALSE)</f>
        <v>60</v>
      </c>
      <c r="AA21" s="82">
        <f t="shared" ref="AA21" ca="1" si="65">IF(I21="",((TODAY()-A21)*G21)/365.24,((I21-A21)*G21)/365.24)</f>
        <v>41693.133282225383</v>
      </c>
      <c r="AB21" s="98" t="s">
        <v>2651</v>
      </c>
      <c r="AC21" s="462" t="s">
        <v>2746</v>
      </c>
      <c r="AD21" s="181"/>
    </row>
    <row r="22" spans="1:30" outlineLevel="1">
      <c r="A22" s="95">
        <v>45737</v>
      </c>
      <c r="B22" s="11"/>
      <c r="C22" s="11">
        <v>1319</v>
      </c>
      <c r="D22" s="150" t="str">
        <f>VLOOKUP(C22,每日行情!A:B,2,FALSE)</f>
        <v>東陽</v>
      </c>
      <c r="E22" s="11">
        <v>1000</v>
      </c>
      <c r="F22" s="11">
        <v>138</v>
      </c>
      <c r="G22" s="180">
        <f t="shared" ref="G22" si="66">E22*F22</f>
        <v>138000</v>
      </c>
      <c r="H22" s="11">
        <v>117</v>
      </c>
      <c r="I22" s="99">
        <v>45742</v>
      </c>
      <c r="J22" s="16">
        <v>133</v>
      </c>
      <c r="K22" s="11">
        <f t="shared" ref="K22" si="67">E22*J22</f>
        <v>133000</v>
      </c>
      <c r="L22" s="17">
        <v>113</v>
      </c>
      <c r="M22" s="11">
        <v>399</v>
      </c>
      <c r="N22" s="11">
        <v>0</v>
      </c>
      <c r="O22" s="13">
        <f t="shared" ref="O22" si="68">IF(I22="",E22*Y22,0)</f>
        <v>0</v>
      </c>
      <c r="P22" s="14">
        <f t="shared" si="50"/>
        <v>-5639</v>
      </c>
      <c r="Q22" s="14">
        <f t="shared" ref="Q22" si="69">IF(I22="",(O22-G22-(O22*0.1425%*0.65)-(O22*0.3%)-S22-T22),0)</f>
        <v>0</v>
      </c>
      <c r="R22" s="14"/>
      <c r="S22" s="14">
        <v>10</v>
      </c>
      <c r="T22" s="14"/>
      <c r="U22" s="65">
        <f t="shared" ref="U22" si="70">(V22*50%)/(1+50%*V22)</f>
        <v>0</v>
      </c>
      <c r="V22" s="65"/>
      <c r="W22" s="66">
        <v>0.11</v>
      </c>
      <c r="X22" s="15">
        <f t="shared" ref="X22" si="71">(P22+Q22)/G22</f>
        <v>-4.0862318840579712E-2</v>
      </c>
      <c r="Y22" s="16">
        <f>VLOOKUP(C22,每日行情!A:D,4,FALSE)</f>
        <v>83.5</v>
      </c>
      <c r="Z22" s="38">
        <f>VLOOKUP(C22,每日行情!A:E,5,FALSE)</f>
        <v>0.2</v>
      </c>
      <c r="AA22" s="82">
        <f t="shared" ref="AA22" ca="1" si="72">IF(I22="",((TODAY()-A22)*G22)/365.24,((I22-A22)*G22)/365.24)</f>
        <v>1889.168765743073</v>
      </c>
      <c r="AB22" s="98" t="s">
        <v>2651</v>
      </c>
      <c r="AC22" s="107" t="s">
        <v>2665</v>
      </c>
      <c r="AD22" s="181"/>
    </row>
    <row r="23" spans="1:30" outlineLevel="1">
      <c r="A23" s="95">
        <v>45735</v>
      </c>
      <c r="B23" s="11"/>
      <c r="C23" s="11">
        <v>2609</v>
      </c>
      <c r="D23" s="150" t="str">
        <f>VLOOKUP(C23,每日行情!A:B,2,FALSE)</f>
        <v>陽明</v>
      </c>
      <c r="E23" s="11">
        <v>1000</v>
      </c>
      <c r="F23" s="11">
        <v>77.2</v>
      </c>
      <c r="G23" s="180">
        <f>E23*F23</f>
        <v>77200</v>
      </c>
      <c r="H23" s="11">
        <v>45</v>
      </c>
      <c r="I23" s="99">
        <v>45743</v>
      </c>
      <c r="J23" s="16">
        <v>76.2</v>
      </c>
      <c r="K23" s="11">
        <f>E23*J23</f>
        <v>76200</v>
      </c>
      <c r="L23" s="17">
        <v>65</v>
      </c>
      <c r="M23" s="11">
        <v>228</v>
      </c>
      <c r="N23" s="11">
        <v>0</v>
      </c>
      <c r="O23" s="13">
        <f>IF(I23="",E23*Y23,0)</f>
        <v>0</v>
      </c>
      <c r="P23" s="14">
        <f t="shared" ref="P23:P32" si="73">IF(I23="",R23-H23,(K23-H23-SUM(L23:N23)+R23-S23-T23)-G23)+(ROUND(R23*V23,0)-ROUND(R23*(1+V23),0)*W23)</f>
        <v>-1348</v>
      </c>
      <c r="Q23" s="14">
        <f t="shared" ref="Q23:Q30" si="74">IF(I23="",(O23-G23-(O23*0.1425%*0.65)-(O23*0.3%)-S23-T23),0)</f>
        <v>0</v>
      </c>
      <c r="R23" s="14"/>
      <c r="S23" s="14">
        <v>10</v>
      </c>
      <c r="T23" s="14"/>
      <c r="U23" s="65">
        <f>(V23*50%)/(1+50%*V23)</f>
        <v>0</v>
      </c>
      <c r="V23" s="65"/>
      <c r="W23" s="66">
        <v>0.11</v>
      </c>
      <c r="X23" s="15">
        <f>(P23+Q23)/G23</f>
        <v>-1.7461139896373056E-2</v>
      </c>
      <c r="Y23" s="16">
        <f>VLOOKUP(C23,每日行情!A:D,4,FALSE)</f>
        <v>64.7</v>
      </c>
      <c r="Z23" s="38">
        <f>VLOOKUP(C23,每日行情!A:E,5,FALSE)</f>
        <v>1.4</v>
      </c>
      <c r="AA23" s="82">
        <f ca="1">IF(I23="",((TODAY()-A23)*G23)/365.24,((I23-A23)*G23)/365.24)</f>
        <v>1690.9429416274231</v>
      </c>
      <c r="AB23" s="98" t="s">
        <v>2651</v>
      </c>
      <c r="AC23" s="107" t="s">
        <v>2665</v>
      </c>
      <c r="AD23" s="181"/>
    </row>
    <row r="24" spans="1:30" outlineLevel="1">
      <c r="A24" s="95">
        <v>45737</v>
      </c>
      <c r="B24" s="11"/>
      <c r="C24" s="11">
        <v>2634</v>
      </c>
      <c r="D24" s="150" t="str">
        <f>VLOOKUP(C24,每日行情!A:B,2,FALSE)</f>
        <v>漢翔</v>
      </c>
      <c r="E24" s="11">
        <v>1000</v>
      </c>
      <c r="F24" s="11">
        <v>51.7</v>
      </c>
      <c r="G24" s="180">
        <f>E24*F24</f>
        <v>51700</v>
      </c>
      <c r="H24" s="11">
        <v>44</v>
      </c>
      <c r="I24" s="99">
        <v>45743</v>
      </c>
      <c r="J24" s="16">
        <v>52.5</v>
      </c>
      <c r="K24" s="11">
        <f>E24*J24</f>
        <v>52500</v>
      </c>
      <c r="L24" s="17">
        <v>44</v>
      </c>
      <c r="M24" s="11">
        <v>157</v>
      </c>
      <c r="N24" s="11">
        <v>0</v>
      </c>
      <c r="O24" s="13">
        <f>IF(I24="",E24*Y24,0)</f>
        <v>0</v>
      </c>
      <c r="P24" s="14">
        <f t="shared" si="73"/>
        <v>545</v>
      </c>
      <c r="Q24" s="14">
        <f t="shared" si="74"/>
        <v>0</v>
      </c>
      <c r="R24" s="14"/>
      <c r="S24" s="14">
        <v>10</v>
      </c>
      <c r="T24" s="14"/>
      <c r="U24" s="65">
        <f>(V24*50%)/(1+50%*V24)</f>
        <v>0</v>
      </c>
      <c r="V24" s="65"/>
      <c r="W24" s="66">
        <v>0.11</v>
      </c>
      <c r="X24" s="15">
        <f>(P24+Q24)/G24</f>
        <v>1.0541586073500968E-2</v>
      </c>
      <c r="Y24" s="16">
        <f>VLOOKUP(C24,每日行情!A:D,4,FALSE)</f>
        <v>62.1</v>
      </c>
      <c r="Z24" s="38">
        <f>VLOOKUP(C24,每日行情!A:E,5,FALSE)</f>
        <v>1.4</v>
      </c>
      <c r="AA24" s="82">
        <f ca="1">IF(I24="",((TODAY()-A24)*G24)/365.24,((I24-A24)*G24)/365.24)</f>
        <v>849.30456686014668</v>
      </c>
      <c r="AB24" s="98" t="s">
        <v>2651</v>
      </c>
      <c r="AC24" s="195" t="s">
        <v>2668</v>
      </c>
      <c r="AD24" s="181"/>
    </row>
    <row r="25" spans="1:30" outlineLevel="1">
      <c r="A25" s="95">
        <v>45740</v>
      </c>
      <c r="B25" s="11"/>
      <c r="C25" s="11">
        <v>3035</v>
      </c>
      <c r="D25" s="150" t="str">
        <f>VLOOKUP(C25,每日行情!A:B,2,FALSE)</f>
        <v>智原</v>
      </c>
      <c r="E25" s="11">
        <v>1000</v>
      </c>
      <c r="F25" s="11">
        <v>249</v>
      </c>
      <c r="G25" s="180">
        <f t="shared" ref="G25" si="75">E25*F25</f>
        <v>249000</v>
      </c>
      <c r="H25" s="11">
        <v>212</v>
      </c>
      <c r="I25" s="99">
        <v>45743</v>
      </c>
      <c r="J25" s="16">
        <v>242</v>
      </c>
      <c r="K25" s="11">
        <f t="shared" ref="K25" si="76">E25*J25</f>
        <v>242000</v>
      </c>
      <c r="L25" s="17">
        <v>206</v>
      </c>
      <c r="M25" s="11">
        <v>726</v>
      </c>
      <c r="N25" s="11">
        <v>0</v>
      </c>
      <c r="O25" s="13">
        <f t="shared" ref="O25" si="77">IF(I25="",E25*Y25,0)</f>
        <v>0</v>
      </c>
      <c r="P25" s="14">
        <f t="shared" si="73"/>
        <v>-8154</v>
      </c>
      <c r="Q25" s="14">
        <f t="shared" si="74"/>
        <v>0</v>
      </c>
      <c r="R25" s="14"/>
      <c r="S25" s="14">
        <v>10</v>
      </c>
      <c r="T25" s="14"/>
      <c r="U25" s="65">
        <f t="shared" ref="U25" si="78">(V25*50%)/(1+50%*V25)</f>
        <v>0</v>
      </c>
      <c r="V25" s="65"/>
      <c r="W25" s="66">
        <v>0.11</v>
      </c>
      <c r="X25" s="15">
        <f t="shared" ref="X25" si="79">(P25+Q25)/G25</f>
        <v>-3.2746987951807228E-2</v>
      </c>
      <c r="Y25" s="16">
        <f>VLOOKUP(C25,每日行情!A:D,4,FALSE)</f>
        <v>197.5</v>
      </c>
      <c r="Z25" s="38">
        <f>VLOOKUP(C25,每日行情!A:E,5,FALSE)</f>
        <v>0</v>
      </c>
      <c r="AA25" s="82">
        <f t="shared" ref="AA25" ca="1" si="80">IF(I25="",((TODAY()-A25)*G25)/365.24,((I25-A25)*G25)/365.24)</f>
        <v>2045.2305333479355</v>
      </c>
      <c r="AB25" s="98" t="s">
        <v>2651</v>
      </c>
      <c r="AC25" s="107" t="s">
        <v>2665</v>
      </c>
      <c r="AD25" s="181"/>
    </row>
    <row r="26" spans="1:30" outlineLevel="1">
      <c r="A26" s="95">
        <v>45740</v>
      </c>
      <c r="B26" s="11"/>
      <c r="C26" s="11">
        <v>5534</v>
      </c>
      <c r="D26" s="150" t="str">
        <f>VLOOKUP(C26,每日行情!A:B,2,FALSE)</f>
        <v>長虹</v>
      </c>
      <c r="E26" s="11">
        <v>1000</v>
      </c>
      <c r="F26" s="11">
        <v>108</v>
      </c>
      <c r="G26" s="180">
        <f>E26*F26</f>
        <v>108000</v>
      </c>
      <c r="H26" s="11">
        <v>92</v>
      </c>
      <c r="I26" s="99">
        <v>45743</v>
      </c>
      <c r="J26" s="16">
        <v>105.5</v>
      </c>
      <c r="K26" s="11">
        <f>E26*J26</f>
        <v>105500</v>
      </c>
      <c r="L26" s="17">
        <v>90</v>
      </c>
      <c r="M26" s="11">
        <v>316</v>
      </c>
      <c r="N26" s="11">
        <v>0</v>
      </c>
      <c r="O26" s="13">
        <f>IF(I26="",E26*Y26,0)</f>
        <v>0</v>
      </c>
      <c r="P26" s="14">
        <f t="shared" si="73"/>
        <v>-3008</v>
      </c>
      <c r="Q26" s="14">
        <f t="shared" si="74"/>
        <v>0</v>
      </c>
      <c r="R26" s="14"/>
      <c r="S26" s="14">
        <v>10</v>
      </c>
      <c r="T26" s="14"/>
      <c r="U26" s="65">
        <f>(V26*50%)/(1+50%*V26)</f>
        <v>0</v>
      </c>
      <c r="V26" s="65"/>
      <c r="W26" s="66">
        <v>0.11</v>
      </c>
      <c r="X26" s="15">
        <f>(P26+Q26)/G26</f>
        <v>-2.7851851851851853E-2</v>
      </c>
      <c r="Y26" s="16">
        <f>VLOOKUP(C26,每日行情!A:D,4,FALSE)</f>
        <v>70.3</v>
      </c>
      <c r="Z26" s="38">
        <f>VLOOKUP(C26,每日行情!A:E,5,FALSE)</f>
        <v>-0.5</v>
      </c>
      <c r="AA26" s="82">
        <f ca="1">IF(I26="",((TODAY()-A26)*G26)/365.24,((I26-A26)*G26)/365.24)</f>
        <v>887.08794217500815</v>
      </c>
      <c r="AB26" s="98" t="s">
        <v>2651</v>
      </c>
      <c r="AC26" s="107" t="s">
        <v>2665</v>
      </c>
      <c r="AD26" s="181"/>
    </row>
    <row r="27" spans="1:30">
      <c r="A27" s="95">
        <v>45910</v>
      </c>
      <c r="B27" s="11"/>
      <c r="C27" s="11">
        <v>1711</v>
      </c>
      <c r="D27" s="150" t="str">
        <f>VLOOKUP(C27,每日行情!A:B,2,FALSE)</f>
        <v>永光</v>
      </c>
      <c r="E27" s="11">
        <v>3000</v>
      </c>
      <c r="F27" s="11">
        <v>20.3</v>
      </c>
      <c r="G27" s="180">
        <f>E27*F27</f>
        <v>60900</v>
      </c>
      <c r="H27" s="11">
        <v>52</v>
      </c>
      <c r="I27" s="99">
        <v>45924</v>
      </c>
      <c r="J27" s="16">
        <v>19.649999999999999</v>
      </c>
      <c r="K27" s="11">
        <f>E27*J27</f>
        <v>58949.999999999993</v>
      </c>
      <c r="L27" s="17">
        <v>50</v>
      </c>
      <c r="M27" s="11">
        <v>176</v>
      </c>
      <c r="N27" s="11">
        <v>0</v>
      </c>
      <c r="O27" s="13">
        <f>IF(I27="",E27*Y27,0)</f>
        <v>0</v>
      </c>
      <c r="P27" s="14">
        <f t="shared" si="73"/>
        <v>-2228.0000000000073</v>
      </c>
      <c r="Q27" s="14">
        <f t="shared" si="74"/>
        <v>0</v>
      </c>
      <c r="R27" s="14"/>
      <c r="S27" s="14"/>
      <c r="T27" s="14"/>
      <c r="U27" s="65">
        <f>(V27*50%)/(1+50%*V27)</f>
        <v>0</v>
      </c>
      <c r="V27" s="65"/>
      <c r="W27" s="66">
        <v>0.11</v>
      </c>
      <c r="X27" s="15">
        <f>(P27+Q27)/G27</f>
        <v>-3.6584564860427049E-2</v>
      </c>
      <c r="Y27" s="16">
        <f>VLOOKUP(C27,每日行情!A:D,4,FALSE)</f>
        <v>44.45</v>
      </c>
      <c r="Z27" s="38">
        <f>VLOOKUP(C27,每日行情!A:E,5,FALSE)</f>
        <v>1.35</v>
      </c>
      <c r="AA27" s="82">
        <f ca="1">IF(I27="",((TODAY()-A27)*G27)/365.24,((I27-A27)*G27)/365.24)</f>
        <v>2334.3554922790495</v>
      </c>
      <c r="AB27" s="98" t="s">
        <v>30</v>
      </c>
      <c r="AC27" s="107" t="s">
        <v>3608</v>
      </c>
      <c r="AD27" s="181"/>
    </row>
    <row r="28" spans="1:30">
      <c r="A28" s="95">
        <v>45917</v>
      </c>
      <c r="B28" s="11"/>
      <c r="C28" s="11">
        <v>3006</v>
      </c>
      <c r="D28" s="150" t="str">
        <f>VLOOKUP(C28,每日行情!A:B,2,FALSE)</f>
        <v>晶豪科</v>
      </c>
      <c r="E28" s="11">
        <v>1000</v>
      </c>
      <c r="F28" s="11">
        <v>65.400000000000006</v>
      </c>
      <c r="G28" s="180">
        <f>E28*F28</f>
        <v>65400.000000000007</v>
      </c>
      <c r="H28" s="11">
        <v>55</v>
      </c>
      <c r="I28" s="99">
        <v>45925</v>
      </c>
      <c r="J28" s="16">
        <v>72.5</v>
      </c>
      <c r="K28" s="11">
        <f>E28*J28</f>
        <v>72500</v>
      </c>
      <c r="L28" s="17">
        <v>61</v>
      </c>
      <c r="M28" s="11">
        <v>217</v>
      </c>
      <c r="N28" s="11">
        <v>0</v>
      </c>
      <c r="O28" s="13">
        <f>IF(I28="",E28*Y28,0)</f>
        <v>0</v>
      </c>
      <c r="P28" s="14">
        <f t="shared" si="73"/>
        <v>6766.9999999999927</v>
      </c>
      <c r="Q28" s="14">
        <f t="shared" si="74"/>
        <v>0</v>
      </c>
      <c r="R28" s="14"/>
      <c r="S28" s="14"/>
      <c r="T28" s="14"/>
      <c r="U28" s="65">
        <f>(V28*50%)/(1+50%*V28)</f>
        <v>0</v>
      </c>
      <c r="V28" s="65"/>
      <c r="W28" s="66">
        <v>0.11</v>
      </c>
      <c r="X28" s="15">
        <f>(P28+Q28)/G28</f>
        <v>0.10347094801223229</v>
      </c>
      <c r="Y28" s="16">
        <f>VLOOKUP(C28,每日行情!A:D,4,FALSE)</f>
        <v>244.5</v>
      </c>
      <c r="Z28" s="38">
        <f>VLOOKUP(C28,每日行情!A:E,5,FALSE)</f>
        <v>15.5</v>
      </c>
      <c r="AA28" s="82">
        <f ca="1">IF(I28="",((TODAY()-A28)*G28)/365.24,((I28-A28)*G28)/365.24)</f>
        <v>1432.4827510677912</v>
      </c>
      <c r="AB28" s="98" t="s">
        <v>30</v>
      </c>
      <c r="AC28" s="195" t="s">
        <v>2664</v>
      </c>
      <c r="AD28" s="181"/>
    </row>
    <row r="29" spans="1:30">
      <c r="A29" s="95">
        <v>45917</v>
      </c>
      <c r="B29" s="11"/>
      <c r="C29" s="11">
        <v>3042</v>
      </c>
      <c r="D29" s="150" t="str">
        <f>VLOOKUP(C29,每日行情!A:B,2,FALSE)</f>
        <v>晶技</v>
      </c>
      <c r="E29" s="11">
        <v>1000</v>
      </c>
      <c r="F29" s="11">
        <v>92.8</v>
      </c>
      <c r="G29" s="180">
        <f>E29*F29</f>
        <v>92800</v>
      </c>
      <c r="H29" s="11">
        <v>79</v>
      </c>
      <c r="I29" s="99">
        <v>45925</v>
      </c>
      <c r="J29" s="16">
        <v>91.4</v>
      </c>
      <c r="K29" s="11">
        <f>E29*J29</f>
        <v>91400</v>
      </c>
      <c r="L29" s="17">
        <v>78</v>
      </c>
      <c r="M29" s="11">
        <v>274</v>
      </c>
      <c r="N29" s="11">
        <v>0</v>
      </c>
      <c r="O29" s="13">
        <f>IF(I29="",E29*Y29,0)</f>
        <v>0</v>
      </c>
      <c r="P29" s="14">
        <f t="shared" si="73"/>
        <v>-1831</v>
      </c>
      <c r="Q29" s="14">
        <f t="shared" si="74"/>
        <v>0</v>
      </c>
      <c r="R29" s="14"/>
      <c r="S29" s="14"/>
      <c r="T29" s="14"/>
      <c r="U29" s="65">
        <f>(V29*50%)/(1+50%*V29)</f>
        <v>0</v>
      </c>
      <c r="V29" s="65"/>
      <c r="W29" s="66">
        <v>0.11</v>
      </c>
      <c r="X29" s="15">
        <f>(P29+Q29)/G29</f>
        <v>-1.9730603448275864E-2</v>
      </c>
      <c r="Y29" s="16">
        <f>VLOOKUP(C29,每日行情!A:D,4,FALSE)</f>
        <v>188</v>
      </c>
      <c r="Z29" s="38">
        <f>VLOOKUP(C29,每日行情!A:E,5,FALSE)</f>
        <v>-1.5</v>
      </c>
      <c r="AA29" s="82">
        <f ca="1">IF(I29="",((TODAY()-A29)*G29)/365.24,((I29-A29)*G29)/365.24)</f>
        <v>2032.6360749096484</v>
      </c>
      <c r="AB29" s="98" t="s">
        <v>30</v>
      </c>
      <c r="AC29" s="107" t="s">
        <v>3608</v>
      </c>
      <c r="AD29" s="181"/>
    </row>
    <row r="30" spans="1:30">
      <c r="A30" s="95">
        <v>45917</v>
      </c>
      <c r="B30" s="11"/>
      <c r="C30" s="11">
        <v>3532</v>
      </c>
      <c r="D30" s="150" t="str">
        <f>VLOOKUP(C30,每日行情!A:B,2,FALSE)</f>
        <v>台勝科</v>
      </c>
      <c r="E30" s="11">
        <v>1000</v>
      </c>
      <c r="F30" s="11">
        <v>95</v>
      </c>
      <c r="G30" s="180">
        <f>E30*F30</f>
        <v>95000</v>
      </c>
      <c r="H30" s="11">
        <v>81</v>
      </c>
      <c r="I30" s="99">
        <v>45925</v>
      </c>
      <c r="J30" s="16">
        <v>106.5</v>
      </c>
      <c r="K30" s="11">
        <f>E30*J30</f>
        <v>106500</v>
      </c>
      <c r="L30" s="17">
        <v>91</v>
      </c>
      <c r="M30" s="11">
        <v>319</v>
      </c>
      <c r="N30" s="11">
        <v>0</v>
      </c>
      <c r="O30" s="13">
        <f>IF(I30="",E30*Y30,0)</f>
        <v>0</v>
      </c>
      <c r="P30" s="14">
        <f t="shared" si="73"/>
        <v>11009</v>
      </c>
      <c r="Q30" s="14">
        <f t="shared" si="74"/>
        <v>0</v>
      </c>
      <c r="R30" s="14"/>
      <c r="S30" s="14"/>
      <c r="T30" s="14"/>
      <c r="U30" s="65">
        <f>(V30*50%)/(1+50%*V30)</f>
        <v>0</v>
      </c>
      <c r="V30" s="65"/>
      <c r="W30" s="66">
        <v>0.11</v>
      </c>
      <c r="X30" s="15">
        <f>(P30+Q30)/G30</f>
        <v>0.11588421052631578</v>
      </c>
      <c r="Y30" s="16">
        <f>VLOOKUP(C30,每日行情!A:D,4,FALSE)</f>
        <v>417.5</v>
      </c>
      <c r="Z30" s="38">
        <f>VLOOKUP(C30,每日行情!A:E,5,FALSE)</f>
        <v>17.5</v>
      </c>
      <c r="AA30" s="82">
        <f ca="1">IF(I30="",((TODAY()-A30)*G30)/365.24,((I30-A30)*G30)/365.24)</f>
        <v>2080.823568064834</v>
      </c>
      <c r="AB30" s="98" t="s">
        <v>30</v>
      </c>
      <c r="AC30" s="195" t="s">
        <v>2664</v>
      </c>
      <c r="AD30" s="181"/>
    </row>
    <row r="31" spans="1:30">
      <c r="A31" s="95">
        <v>45925</v>
      </c>
      <c r="B31" s="11"/>
      <c r="C31" s="11">
        <v>2324</v>
      </c>
      <c r="D31" s="150" t="str">
        <f>VLOOKUP(C31,每日行情!A:B,2,FALSE)</f>
        <v>仁寶</v>
      </c>
      <c r="E31" s="11">
        <v>2000</v>
      </c>
      <c r="F31" s="11">
        <v>37.1</v>
      </c>
      <c r="G31" s="180">
        <f t="shared" ref="G31" si="81">E31*F31</f>
        <v>74200</v>
      </c>
      <c r="H31" s="11">
        <v>63</v>
      </c>
      <c r="I31" s="99">
        <v>45930</v>
      </c>
      <c r="J31" s="16">
        <v>32.4</v>
      </c>
      <c r="K31" s="11">
        <f t="shared" ref="K31" si="82">E31*J31</f>
        <v>64800</v>
      </c>
      <c r="L31" s="17">
        <v>55</v>
      </c>
      <c r="M31" s="11">
        <v>194</v>
      </c>
      <c r="N31" s="11">
        <v>0</v>
      </c>
      <c r="O31" s="13">
        <f t="shared" ref="O31" si="83">IF(I31="",E31*Y31,0)</f>
        <v>0</v>
      </c>
      <c r="P31" s="14">
        <f t="shared" si="73"/>
        <v>-9712</v>
      </c>
      <c r="Q31" s="14">
        <f t="shared" ref="Q31" si="84">IF(I31="",(O31-G31-(O31*0.1425%*0.65)-(O31*0.3%)-S31-T31),0)</f>
        <v>0</v>
      </c>
      <c r="R31" s="14"/>
      <c r="S31" s="14"/>
      <c r="T31" s="14"/>
      <c r="U31" s="65">
        <f t="shared" ref="U31" si="85">(V31*50%)/(1+50%*V31)</f>
        <v>0</v>
      </c>
      <c r="V31" s="65"/>
      <c r="W31" s="66">
        <v>0.11</v>
      </c>
      <c r="X31" s="15">
        <f t="shared" ref="X31" si="86">(P31+Q31)/G31</f>
        <v>-0.13088948787061994</v>
      </c>
      <c r="Y31" s="16">
        <f>VLOOKUP(C31,每日行情!A:D,4,FALSE)</f>
        <v>36.700000000000003</v>
      </c>
      <c r="Z31" s="38">
        <f>VLOOKUP(C31,每日行情!A:E,5,FALSE)</f>
        <v>0.7</v>
      </c>
      <c r="AA31" s="82">
        <f t="shared" ref="AA31" ca="1" si="87">IF(I31="",((TODAY()-A31)*G31)/365.24,((I31-A31)*G31)/365.24)</f>
        <v>1015.7704523053335</v>
      </c>
      <c r="AB31" s="98" t="s">
        <v>30</v>
      </c>
      <c r="AC31" s="107" t="s">
        <v>2665</v>
      </c>
      <c r="AD31" s="181"/>
    </row>
    <row r="32" spans="1:30">
      <c r="A32" s="95">
        <v>45925</v>
      </c>
      <c r="B32" s="11"/>
      <c r="C32" s="11">
        <v>6548</v>
      </c>
      <c r="D32" s="150" t="str">
        <f>VLOOKUP(C32,每日行情!A:B,2,FALSE)</f>
        <v>長科*</v>
      </c>
      <c r="E32" s="11">
        <v>2000</v>
      </c>
      <c r="F32" s="11">
        <v>35.35</v>
      </c>
      <c r="G32" s="180">
        <f>E32*F32</f>
        <v>70700</v>
      </c>
      <c r="H32" s="11">
        <v>60</v>
      </c>
      <c r="I32" s="99">
        <v>45933</v>
      </c>
      <c r="J32" s="16">
        <v>36</v>
      </c>
      <c r="K32" s="11">
        <f t="shared" ref="K32" si="88">E32*J32</f>
        <v>72000</v>
      </c>
      <c r="L32" s="17">
        <v>61</v>
      </c>
      <c r="M32" s="11">
        <v>216</v>
      </c>
      <c r="N32" s="11">
        <v>0</v>
      </c>
      <c r="O32" s="13">
        <f t="shared" ref="O32" si="89">IF(I32="",E32*Y32,0)</f>
        <v>0</v>
      </c>
      <c r="P32" s="14">
        <f t="shared" si="73"/>
        <v>963</v>
      </c>
      <c r="Q32" s="14">
        <f t="shared" ref="Q32" si="90">IF(I32="",(O32-G32-(O32*0.1425%*0.65)-(O32*0.3%)-S32-T32),0)</f>
        <v>0</v>
      </c>
      <c r="R32" s="14"/>
      <c r="S32" s="14"/>
      <c r="T32" s="14"/>
      <c r="U32" s="65">
        <f t="shared" ref="U32" si="91">(V32*50%)/(1+50%*V32)</f>
        <v>0</v>
      </c>
      <c r="V32" s="65"/>
      <c r="W32" s="66">
        <v>0.11</v>
      </c>
      <c r="X32" s="15">
        <f t="shared" ref="X32" si="92">(P32+Q32)/G32</f>
        <v>1.3620933521923621E-2</v>
      </c>
      <c r="Y32" s="16">
        <f>VLOOKUP(C32,每日行情!A:D,4,FALSE)</f>
        <v>83.4</v>
      </c>
      <c r="Z32" s="38">
        <f>VLOOKUP(C32,每日行情!A:E,5,FALSE)</f>
        <v>1.2</v>
      </c>
      <c r="AA32" s="82">
        <f t="shared" ref="AA32" ca="1" si="93">IF(I32="",((TODAY()-A32)*G32)/365.24,((I32-A32)*G32)/365.24)</f>
        <v>1548.5708027598291</v>
      </c>
      <c r="AB32" s="98" t="s">
        <v>30</v>
      </c>
      <c r="AC32" s="195" t="s">
        <v>2664</v>
      </c>
      <c r="AD32" s="181"/>
    </row>
    <row r="33" spans="1:30">
      <c r="A33" s="95">
        <v>45925</v>
      </c>
      <c r="B33" s="11"/>
      <c r="C33" s="11">
        <v>2375</v>
      </c>
      <c r="D33" s="150" t="str">
        <f>VLOOKUP(C33,每日行情!A:B,2,FALSE)</f>
        <v>凱美</v>
      </c>
      <c r="E33" s="11">
        <v>1000</v>
      </c>
      <c r="F33" s="11">
        <v>78.8</v>
      </c>
      <c r="G33" s="180">
        <f t="shared" ref="G33:G34" si="94">E33*F33</f>
        <v>78800</v>
      </c>
      <c r="H33" s="11">
        <v>67</v>
      </c>
      <c r="I33" s="99">
        <v>45944</v>
      </c>
      <c r="J33" s="16">
        <v>76.8</v>
      </c>
      <c r="K33" s="11">
        <f t="shared" ref="K33" si="95">E33*J33</f>
        <v>76800</v>
      </c>
      <c r="L33" s="17">
        <v>65</v>
      </c>
      <c r="M33" s="11">
        <v>230</v>
      </c>
      <c r="N33" s="11">
        <v>0</v>
      </c>
      <c r="O33" s="13">
        <f t="shared" ref="O33" si="96">IF(I33="",E33*Y33,0)</f>
        <v>0</v>
      </c>
      <c r="P33" s="14">
        <f t="shared" ref="P33" si="97">IF(I33="",R33-H33,(K33-H33-SUM(L33:N33)+R33-S33-T33)-G33)+(ROUND(R33*V33,0)-ROUND(R33*(1+V33),0)*W33)</f>
        <v>-2362</v>
      </c>
      <c r="Q33" s="14">
        <f t="shared" ref="Q33" si="98">IF(I33="",(O33-G33-(O33*0.1425%*0.65)-(O33*0.3%)-S33-T33),0)</f>
        <v>0</v>
      </c>
      <c r="R33" s="14"/>
      <c r="S33" s="14"/>
      <c r="T33" s="14"/>
      <c r="U33" s="65">
        <f t="shared" ref="U33" si="99">(V33*50%)/(1+50%*V33)</f>
        <v>0</v>
      </c>
      <c r="V33" s="65"/>
      <c r="W33" s="66">
        <v>0.11</v>
      </c>
      <c r="X33" s="15">
        <f t="shared" ref="X33" si="100">(P33+Q33)/G33</f>
        <v>-2.9974619289340101E-2</v>
      </c>
      <c r="Y33" s="16">
        <f>VLOOKUP(C33,每日行情!A:D,4,FALSE)</f>
        <v>125.5</v>
      </c>
      <c r="Z33" s="38">
        <f>VLOOKUP(C33,每日行情!A:E,5,FALSE)</f>
        <v>-5.5</v>
      </c>
      <c r="AA33" s="82">
        <f t="shared" ref="AA33" ca="1" si="101">IF(I33="",((TODAY()-A33)*G33)/365.24,((I33-A33)*G33)/365.24)</f>
        <v>4099.222429087723</v>
      </c>
      <c r="AB33" s="98" t="s">
        <v>30</v>
      </c>
      <c r="AC33" s="107" t="s">
        <v>2665</v>
      </c>
      <c r="AD33" s="181"/>
    </row>
    <row r="34" spans="1:30">
      <c r="A34" s="95">
        <v>45925</v>
      </c>
      <c r="B34" s="11"/>
      <c r="C34" s="11">
        <v>3628</v>
      </c>
      <c r="D34" s="150" t="str">
        <f>VLOOKUP(C34,每日行情!A:B,2,FALSE)</f>
        <v>盈正</v>
      </c>
      <c r="E34" s="11">
        <v>1000</v>
      </c>
      <c r="F34" s="11">
        <v>59.1</v>
      </c>
      <c r="G34" s="180">
        <f t="shared" si="94"/>
        <v>59100</v>
      </c>
      <c r="H34" s="11">
        <v>50</v>
      </c>
      <c r="I34" s="99">
        <v>45939</v>
      </c>
      <c r="J34" s="16">
        <v>73.5</v>
      </c>
      <c r="K34" s="11">
        <f t="shared" ref="K34:K39" si="102">E34*J34</f>
        <v>73500</v>
      </c>
      <c r="L34" s="17">
        <v>62</v>
      </c>
      <c r="M34" s="11">
        <v>220</v>
      </c>
      <c r="N34" s="11">
        <v>0</v>
      </c>
      <c r="O34" s="13">
        <f t="shared" ref="O34:O39" si="103">IF(I34="",E34*Y34,0)</f>
        <v>0</v>
      </c>
      <c r="P34" s="14">
        <f t="shared" ref="P34:P39" si="104">IF(I34="",R34-H34,(K34-H34-SUM(L34:N34)+R34-S34-T34)-G34)+(ROUND(R34*V34,0)-ROUND(R34*(1+V34),0)*W34)</f>
        <v>14068</v>
      </c>
      <c r="Q34" s="14">
        <f t="shared" ref="Q34:Q39" si="105">IF(I34="",(O34-G34-(O34*0.1425%*0.65)-(O34*0.3%)-S34-T34),0)</f>
        <v>0</v>
      </c>
      <c r="R34" s="14"/>
      <c r="S34" s="14"/>
      <c r="T34" s="14"/>
      <c r="U34" s="65">
        <f t="shared" ref="U34:U39" si="106">(V34*50%)/(1+50%*V34)</f>
        <v>0</v>
      </c>
      <c r="V34" s="65"/>
      <c r="W34" s="66">
        <v>0.11</v>
      </c>
      <c r="X34" s="15">
        <f t="shared" ref="X34:X39" si="107">(P34+Q34)/G34</f>
        <v>0.23803722504230118</v>
      </c>
      <c r="Y34" s="16">
        <f>VLOOKUP(C34,每日行情!A:D,4,FALSE)</f>
        <v>71.5</v>
      </c>
      <c r="Z34" s="38">
        <f>VLOOKUP(C34,每日行情!A:E,5,FALSE)</f>
        <v>1.4</v>
      </c>
      <c r="AA34" s="82">
        <f t="shared" ref="AA34:AA39" ca="1" si="108">IF(I34="",((TODAY()-A34)*G34)/365.24,((I34-A34)*G34)/365.24)</f>
        <v>2265.3597634432153</v>
      </c>
      <c r="AB34" s="98" t="s">
        <v>30</v>
      </c>
      <c r="AC34" s="195" t="s">
        <v>2664</v>
      </c>
      <c r="AD34" s="181"/>
    </row>
    <row r="35" spans="1:30">
      <c r="A35" s="95">
        <v>45889</v>
      </c>
      <c r="B35" s="11"/>
      <c r="C35" s="11">
        <v>3661</v>
      </c>
      <c r="D35" s="150" t="str">
        <f>VLOOKUP(C35,每日行情!A:B,2,FALSE)</f>
        <v>世芯-KY</v>
      </c>
      <c r="E35" s="11">
        <v>10</v>
      </c>
      <c r="F35" s="11">
        <v>3760</v>
      </c>
      <c r="G35" s="180">
        <f>E35*F35</f>
        <v>37600</v>
      </c>
      <c r="H35" s="11">
        <v>32</v>
      </c>
      <c r="I35" s="99">
        <v>45964</v>
      </c>
      <c r="J35" s="16">
        <v>3460</v>
      </c>
      <c r="K35" s="11">
        <f t="shared" si="102"/>
        <v>34600</v>
      </c>
      <c r="L35" s="17">
        <v>30</v>
      </c>
      <c r="M35" s="11">
        <v>104</v>
      </c>
      <c r="N35" s="11">
        <v>0</v>
      </c>
      <c r="O35" s="13">
        <f t="shared" si="103"/>
        <v>0</v>
      </c>
      <c r="P35" s="14">
        <f t="shared" si="104"/>
        <v>-2852.04</v>
      </c>
      <c r="Q35" s="14">
        <f t="shared" si="105"/>
        <v>0</v>
      </c>
      <c r="R35" s="14">
        <v>364</v>
      </c>
      <c r="S35" s="14">
        <v>10</v>
      </c>
      <c r="T35" s="14"/>
      <c r="U35" s="65">
        <f t="shared" si="106"/>
        <v>0</v>
      </c>
      <c r="V35" s="65"/>
      <c r="W35" s="66">
        <v>0.11</v>
      </c>
      <c r="X35" s="15">
        <f t="shared" si="107"/>
        <v>-7.585212765957447E-2</v>
      </c>
      <c r="Y35" s="16">
        <f>VLOOKUP(C35,每日行情!A:D,4,FALSE)</f>
        <v>3685</v>
      </c>
      <c r="Z35" s="38">
        <f>VLOOKUP(C35,每日行情!A:E,5,FALSE)</f>
        <v>-20</v>
      </c>
      <c r="AA35" s="82">
        <f t="shared" ca="1" si="108"/>
        <v>7720.9506078195154</v>
      </c>
      <c r="AB35" s="98" t="s">
        <v>2656</v>
      </c>
      <c r="AC35" s="107" t="s">
        <v>3608</v>
      </c>
      <c r="AD35" s="181"/>
    </row>
    <row r="36" spans="1:30">
      <c r="A36" s="95">
        <v>45924</v>
      </c>
      <c r="B36" s="11"/>
      <c r="C36" s="11">
        <v>3661</v>
      </c>
      <c r="D36" s="150" t="str">
        <f>VLOOKUP(C36,每日行情!A:B,2,FALSE)</f>
        <v>世芯-KY</v>
      </c>
      <c r="E36" s="11">
        <v>10</v>
      </c>
      <c r="F36" s="11">
        <v>3420</v>
      </c>
      <c r="G36" s="180">
        <f>E36*F36</f>
        <v>34200</v>
      </c>
      <c r="H36" s="11">
        <v>29</v>
      </c>
      <c r="I36" s="99">
        <v>45964</v>
      </c>
      <c r="J36" s="16">
        <v>3460</v>
      </c>
      <c r="K36" s="11">
        <f t="shared" si="102"/>
        <v>34600</v>
      </c>
      <c r="L36" s="17">
        <v>30</v>
      </c>
      <c r="M36" s="11">
        <v>104</v>
      </c>
      <c r="N36" s="11">
        <v>0</v>
      </c>
      <c r="O36" s="13">
        <f t="shared" si="103"/>
        <v>0</v>
      </c>
      <c r="P36" s="14">
        <f t="shared" si="104"/>
        <v>237</v>
      </c>
      <c r="Q36" s="14">
        <f t="shared" si="105"/>
        <v>0</v>
      </c>
      <c r="R36" s="14"/>
      <c r="S36" s="14"/>
      <c r="T36" s="14"/>
      <c r="U36" s="65">
        <f t="shared" si="106"/>
        <v>0</v>
      </c>
      <c r="V36" s="65"/>
      <c r="W36" s="66">
        <v>0.11</v>
      </c>
      <c r="X36" s="15">
        <f t="shared" si="107"/>
        <v>6.929824561403509E-3</v>
      </c>
      <c r="Y36" s="16">
        <f>VLOOKUP(C36,每日行情!A:D,4,FALSE)</f>
        <v>3685</v>
      </c>
      <c r="Z36" s="38">
        <f>VLOOKUP(C36,每日行情!A:E,5,FALSE)</f>
        <v>-20</v>
      </c>
      <c r="AA36" s="82">
        <f t="shared" ca="1" si="108"/>
        <v>3745.4824225167013</v>
      </c>
      <c r="AB36" s="98" t="s">
        <v>2656</v>
      </c>
      <c r="AC36" s="195" t="s">
        <v>2664</v>
      </c>
      <c r="AD36" s="181"/>
    </row>
    <row r="37" spans="1:30">
      <c r="A37" s="95">
        <v>45926</v>
      </c>
      <c r="B37" s="11"/>
      <c r="C37" s="11">
        <v>3661</v>
      </c>
      <c r="D37" s="150" t="str">
        <f>VLOOKUP(C37,每日行情!A:B,2,FALSE)</f>
        <v>世芯-KY</v>
      </c>
      <c r="E37" s="11">
        <v>10</v>
      </c>
      <c r="F37" s="11">
        <v>3260</v>
      </c>
      <c r="G37" s="180">
        <f>E37*F37</f>
        <v>32600</v>
      </c>
      <c r="H37" s="11">
        <v>27</v>
      </c>
      <c r="I37" s="99">
        <v>45964</v>
      </c>
      <c r="J37" s="16">
        <v>3460</v>
      </c>
      <c r="K37" s="11">
        <f t="shared" si="102"/>
        <v>34600</v>
      </c>
      <c r="L37" s="17">
        <v>29</v>
      </c>
      <c r="M37" s="11">
        <v>104</v>
      </c>
      <c r="N37" s="11">
        <v>0</v>
      </c>
      <c r="O37" s="13">
        <f t="shared" si="103"/>
        <v>0</v>
      </c>
      <c r="P37" s="14">
        <f t="shared" si="104"/>
        <v>1840</v>
      </c>
      <c r="Q37" s="14">
        <f t="shared" si="105"/>
        <v>0</v>
      </c>
      <c r="R37" s="14"/>
      <c r="S37" s="14"/>
      <c r="T37" s="14"/>
      <c r="U37" s="65">
        <f t="shared" si="106"/>
        <v>0</v>
      </c>
      <c r="V37" s="65"/>
      <c r="W37" s="66">
        <v>0.11</v>
      </c>
      <c r="X37" s="15">
        <f t="shared" si="107"/>
        <v>5.6441717791411043E-2</v>
      </c>
      <c r="Y37" s="16">
        <f>VLOOKUP(C37,每日行情!A:D,4,FALSE)</f>
        <v>3685</v>
      </c>
      <c r="Z37" s="38">
        <f>VLOOKUP(C37,每日行情!A:E,5,FALSE)</f>
        <v>-20</v>
      </c>
      <c r="AA37" s="82">
        <f t="shared" ca="1" si="108"/>
        <v>3391.7424159456796</v>
      </c>
      <c r="AB37" s="98" t="s">
        <v>2656</v>
      </c>
      <c r="AC37" s="195" t="s">
        <v>2664</v>
      </c>
      <c r="AD37" s="181"/>
    </row>
    <row r="38" spans="1:30">
      <c r="A38" s="99">
        <v>45944</v>
      </c>
      <c r="B38" s="11"/>
      <c r="C38" s="11">
        <v>3661</v>
      </c>
      <c r="D38" s="150" t="str">
        <f>VLOOKUP(C38,每日行情!A:B,2,FALSE)</f>
        <v>世芯-KY</v>
      </c>
      <c r="E38" s="11">
        <v>10</v>
      </c>
      <c r="F38" s="11">
        <v>3170</v>
      </c>
      <c r="G38" s="180">
        <f>E38*F38</f>
        <v>31700</v>
      </c>
      <c r="H38" s="11">
        <v>27</v>
      </c>
      <c r="I38" s="99">
        <v>45964</v>
      </c>
      <c r="J38" s="16">
        <v>3460</v>
      </c>
      <c r="K38" s="11">
        <f t="shared" si="102"/>
        <v>34600</v>
      </c>
      <c r="L38" s="17">
        <v>29</v>
      </c>
      <c r="M38" s="11">
        <v>103</v>
      </c>
      <c r="N38" s="11">
        <v>0</v>
      </c>
      <c r="O38" s="13">
        <f t="shared" si="103"/>
        <v>0</v>
      </c>
      <c r="P38" s="14">
        <f t="shared" si="104"/>
        <v>2741</v>
      </c>
      <c r="Q38" s="14">
        <f t="shared" si="105"/>
        <v>0</v>
      </c>
      <c r="R38" s="14"/>
      <c r="S38" s="14"/>
      <c r="T38" s="14"/>
      <c r="U38" s="65">
        <f t="shared" si="106"/>
        <v>0</v>
      </c>
      <c r="V38" s="65"/>
      <c r="W38" s="66">
        <v>0.11</v>
      </c>
      <c r="X38" s="15">
        <f t="shared" si="107"/>
        <v>8.6466876971608833E-2</v>
      </c>
      <c r="Y38" s="16">
        <f>VLOOKUP(C38,每日行情!A:D,4,FALSE)</f>
        <v>3685</v>
      </c>
      <c r="Z38" s="38">
        <f>VLOOKUP(C38,每日行情!A:E,5,FALSE)</f>
        <v>-20</v>
      </c>
      <c r="AA38" s="82">
        <f t="shared" ca="1" si="108"/>
        <v>1735.8449238856642</v>
      </c>
      <c r="AB38" s="98" t="s">
        <v>2656</v>
      </c>
      <c r="AC38" s="195" t="s">
        <v>2664</v>
      </c>
      <c r="AD38" s="181"/>
    </row>
    <row r="39" spans="1:30">
      <c r="A39" s="95">
        <v>46043</v>
      </c>
      <c r="B39" s="11"/>
      <c r="C39" s="11">
        <v>50</v>
      </c>
      <c r="D39" s="150" t="str">
        <f>VLOOKUP(C39,每日行情!A:B,2,FALSE)</f>
        <v>元大台灣50</v>
      </c>
      <c r="E39" s="11">
        <v>2000</v>
      </c>
      <c r="F39" s="11">
        <v>72.45</v>
      </c>
      <c r="G39" s="180">
        <f>E39*F39</f>
        <v>144900</v>
      </c>
      <c r="H39" s="11">
        <v>123</v>
      </c>
      <c r="I39" s="99">
        <v>46050</v>
      </c>
      <c r="J39" s="16">
        <v>74</v>
      </c>
      <c r="K39" s="11">
        <f t="shared" si="102"/>
        <v>148000</v>
      </c>
      <c r="L39" s="17">
        <v>126</v>
      </c>
      <c r="M39" s="11">
        <v>148</v>
      </c>
      <c r="N39" s="11">
        <v>0</v>
      </c>
      <c r="O39" s="13">
        <f t="shared" si="103"/>
        <v>0</v>
      </c>
      <c r="P39" s="14">
        <f t="shared" si="104"/>
        <v>4473</v>
      </c>
      <c r="Q39" s="14">
        <f t="shared" si="105"/>
        <v>0</v>
      </c>
      <c r="R39" s="14">
        <v>2000</v>
      </c>
      <c r="S39" s="14">
        <v>10</v>
      </c>
      <c r="T39" s="14"/>
      <c r="U39" s="65">
        <f t="shared" si="106"/>
        <v>0</v>
      </c>
      <c r="V39" s="65"/>
      <c r="W39" s="66">
        <v>0.11</v>
      </c>
      <c r="X39" s="15">
        <f t="shared" si="107"/>
        <v>3.0869565217391304E-2</v>
      </c>
      <c r="Y39" s="16">
        <f>VLOOKUP(C39,每日行情!A:D,4,FALSE)</f>
        <v>109</v>
      </c>
      <c r="Z39" s="38">
        <f>VLOOKUP(C39,每日行情!A:E,5,FALSE)</f>
        <v>0.1</v>
      </c>
      <c r="AA39" s="82">
        <f t="shared" ca="1" si="108"/>
        <v>2777.0780856423171</v>
      </c>
      <c r="AB39" s="98" t="s">
        <v>3706</v>
      </c>
      <c r="AC39" s="155" t="s">
        <v>3708</v>
      </c>
      <c r="AD39" s="181"/>
    </row>
    <row r="40" spans="1:30" collapsed="1">
      <c r="A40" s="95">
        <v>45901</v>
      </c>
      <c r="B40" s="11"/>
      <c r="C40" s="11">
        <v>56</v>
      </c>
      <c r="D40" s="150" t="str">
        <f>VLOOKUP(C40,每日行情!A:B,2,FALSE)</f>
        <v>元大高股息</v>
      </c>
      <c r="E40" s="11">
        <v>285</v>
      </c>
      <c r="F40" s="11">
        <v>34.69</v>
      </c>
      <c r="G40" s="180">
        <v>9886</v>
      </c>
      <c r="H40" s="11">
        <v>1</v>
      </c>
      <c r="I40" s="99">
        <v>46051</v>
      </c>
      <c r="J40" s="16">
        <v>38.229999999999997</v>
      </c>
      <c r="K40" s="11">
        <f>E40*J40</f>
        <v>10895.55</v>
      </c>
      <c r="L40" s="17">
        <v>32</v>
      </c>
      <c r="M40" s="11">
        <v>38</v>
      </c>
      <c r="N40" s="11">
        <v>0</v>
      </c>
      <c r="O40" s="13">
        <f t="shared" ref="O40:O45" si="109">IF(I40="",E40*Y40,0)</f>
        <v>0</v>
      </c>
      <c r="P40" s="14">
        <f t="shared" ref="P40:P45" si="110">IF(I40="",R40-H40,(K40-H40-SUM(L40:N40)+R40-S40-T40)-G40)+(ROUND(R40*V40,0)-ROUND(R40*(1+V40),0)*W40)</f>
        <v>1223.1399999999992</v>
      </c>
      <c r="Q40" s="14">
        <f t="shared" ref="Q40:Q45" si="111">IF(I40="",(O40-G40-(O40*0.1425%*0.65)-(O40*0.3%)-S40-T40),0)</f>
        <v>0</v>
      </c>
      <c r="R40" s="14">
        <v>331</v>
      </c>
      <c r="S40" s="14">
        <v>10</v>
      </c>
      <c r="T40" s="14"/>
      <c r="U40" s="65">
        <f t="shared" ref="U40:U45" si="112">(V40*50%)/(1+50%*V40)</f>
        <v>0</v>
      </c>
      <c r="V40" s="65"/>
      <c r="W40" s="66">
        <v>0.11</v>
      </c>
      <c r="X40" s="15">
        <f t="shared" ref="X40:X45" si="113">(P40+Q40)/G40</f>
        <v>0.12372445883066956</v>
      </c>
      <c r="Y40" s="16">
        <f>VLOOKUP(C40,每日行情!A:D,4,FALSE)</f>
        <v>58.75</v>
      </c>
      <c r="Z40" s="38">
        <f>VLOOKUP(C40,每日行情!A:E,5,FALSE)</f>
        <v>0.5</v>
      </c>
      <c r="AA40" s="82">
        <f t="shared" ref="AA40:AA45" ca="1" si="114">IF(I40="",((TODAY()-A40)*G40)/365.24,((I40-A40)*G40)/365.24)</f>
        <v>4060.0700908991348</v>
      </c>
      <c r="AB40" s="98" t="s">
        <v>2656</v>
      </c>
      <c r="AC40" s="195" t="s">
        <v>3740</v>
      </c>
      <c r="AD40" s="455" t="s">
        <v>3705</v>
      </c>
    </row>
    <row r="41" spans="1:30" hidden="1" outlineLevel="1">
      <c r="A41" s="95">
        <v>45931</v>
      </c>
      <c r="B41" s="11"/>
      <c r="C41" s="11">
        <v>56</v>
      </c>
      <c r="D41" s="150" t="str">
        <f>VLOOKUP(C41,每日行情!A:B,2,FALSE)</f>
        <v>元大高股息</v>
      </c>
      <c r="E41" s="11">
        <v>268</v>
      </c>
      <c r="F41" s="11">
        <v>36.89</v>
      </c>
      <c r="G41" s="180">
        <v>9886</v>
      </c>
      <c r="H41" s="11">
        <v>1</v>
      </c>
      <c r="I41" s="99">
        <v>46051</v>
      </c>
      <c r="J41" s="16">
        <v>38.229999999999997</v>
      </c>
      <c r="K41" s="11">
        <f t="shared" ref="K41" si="115">E41*J41</f>
        <v>10245.64</v>
      </c>
      <c r="L41" s="17">
        <v>11</v>
      </c>
      <c r="M41" s="11">
        <v>13</v>
      </c>
      <c r="N41" s="11">
        <v>0</v>
      </c>
      <c r="O41" s="13">
        <f t="shared" si="109"/>
        <v>0</v>
      </c>
      <c r="P41" s="14">
        <f t="shared" si="110"/>
        <v>618.33999999999946</v>
      </c>
      <c r="Q41" s="14">
        <f t="shared" si="111"/>
        <v>0</v>
      </c>
      <c r="R41" s="14">
        <v>330</v>
      </c>
      <c r="S41" s="14">
        <v>10</v>
      </c>
      <c r="T41" s="14"/>
      <c r="U41" s="65">
        <f t="shared" si="112"/>
        <v>0</v>
      </c>
      <c r="V41" s="65"/>
      <c r="W41" s="66">
        <v>0.11</v>
      </c>
      <c r="X41" s="15">
        <f t="shared" si="113"/>
        <v>6.254703621282616E-2</v>
      </c>
      <c r="Y41" s="16">
        <f>VLOOKUP(C41,每日行情!A:D,4,FALSE)</f>
        <v>58.75</v>
      </c>
      <c r="Z41" s="38">
        <f>VLOOKUP(C41,每日行情!A:E,5,FALSE)</f>
        <v>0.5</v>
      </c>
      <c r="AA41" s="82">
        <f t="shared" ca="1" si="114"/>
        <v>3248.0560727193078</v>
      </c>
      <c r="AB41" s="98" t="s">
        <v>2656</v>
      </c>
      <c r="AC41" s="195" t="s">
        <v>3740</v>
      </c>
      <c r="AD41" s="455" t="s">
        <v>3705</v>
      </c>
    </row>
    <row r="42" spans="1:30" hidden="1" outlineLevel="1">
      <c r="A42" s="95">
        <v>45964</v>
      </c>
      <c r="B42" s="11"/>
      <c r="C42" s="11">
        <v>56</v>
      </c>
      <c r="D42" s="150" t="str">
        <f>VLOOKUP(C42,每日行情!A:B,2,FALSE)</f>
        <v>元大高股息</v>
      </c>
      <c r="E42" s="11">
        <v>264</v>
      </c>
      <c r="F42" s="11">
        <v>37.35</v>
      </c>
      <c r="G42" s="180">
        <v>9860</v>
      </c>
      <c r="H42" s="11">
        <v>1</v>
      </c>
      <c r="I42" s="99">
        <v>46051</v>
      </c>
      <c r="J42" s="16">
        <v>38.229999999999997</v>
      </c>
      <c r="K42" s="11">
        <f>E42*J42</f>
        <v>10092.719999999999</v>
      </c>
      <c r="L42" s="17"/>
      <c r="M42" s="11"/>
      <c r="N42" s="11">
        <v>0</v>
      </c>
      <c r="O42" s="13">
        <f t="shared" si="109"/>
        <v>0</v>
      </c>
      <c r="P42" s="14">
        <f t="shared" si="110"/>
        <v>515.41999999999939</v>
      </c>
      <c r="Q42" s="14">
        <f t="shared" si="111"/>
        <v>0</v>
      </c>
      <c r="R42" s="14">
        <v>330</v>
      </c>
      <c r="S42" s="14">
        <v>10</v>
      </c>
      <c r="T42" s="14"/>
      <c r="U42" s="65">
        <f t="shared" si="112"/>
        <v>0</v>
      </c>
      <c r="V42" s="65"/>
      <c r="W42" s="66">
        <v>0.11</v>
      </c>
      <c r="X42" s="15">
        <f t="shared" si="113"/>
        <v>5.2273833671399532E-2</v>
      </c>
      <c r="Y42" s="16">
        <f>VLOOKUP(C42,每日行情!A:D,4,FALSE)</f>
        <v>58.75</v>
      </c>
      <c r="Z42" s="38">
        <f>VLOOKUP(C42,每日行情!A:E,5,FALSE)</f>
        <v>0.5</v>
      </c>
      <c r="AA42" s="82">
        <f t="shared" ca="1" si="114"/>
        <v>2348.6474646807578</v>
      </c>
      <c r="AB42" s="98" t="s">
        <v>2656</v>
      </c>
      <c r="AC42" s="195" t="s">
        <v>3740</v>
      </c>
      <c r="AD42" s="455" t="s">
        <v>3705</v>
      </c>
    </row>
    <row r="43" spans="1:30" hidden="1" outlineLevel="1">
      <c r="A43" s="95">
        <v>45992</v>
      </c>
      <c r="B43" s="11"/>
      <c r="C43" s="11">
        <v>56</v>
      </c>
      <c r="D43" s="150" t="str">
        <f>VLOOKUP(C43,每日行情!A:B,2,FALSE)</f>
        <v>元大高股息</v>
      </c>
      <c r="E43" s="11">
        <v>275</v>
      </c>
      <c r="F43" s="11">
        <v>36.03</v>
      </c>
      <c r="G43" s="180">
        <v>9908</v>
      </c>
      <c r="H43" s="11">
        <v>1</v>
      </c>
      <c r="I43" s="99">
        <v>46051</v>
      </c>
      <c r="J43" s="16">
        <v>38.229999999999997</v>
      </c>
      <c r="K43" s="11">
        <f>E43*J43</f>
        <v>10513.25</v>
      </c>
      <c r="L43" s="17"/>
      <c r="M43" s="11"/>
      <c r="N43" s="11">
        <v>0</v>
      </c>
      <c r="O43" s="13">
        <f t="shared" si="109"/>
        <v>0</v>
      </c>
      <c r="P43" s="14">
        <f t="shared" si="110"/>
        <v>887.95</v>
      </c>
      <c r="Q43" s="14">
        <f t="shared" si="111"/>
        <v>0</v>
      </c>
      <c r="R43" s="14">
        <v>330</v>
      </c>
      <c r="S43" s="14">
        <v>10</v>
      </c>
      <c r="T43" s="14"/>
      <c r="U43" s="65">
        <f t="shared" si="112"/>
        <v>0</v>
      </c>
      <c r="V43" s="65"/>
      <c r="W43" s="66">
        <v>0.11</v>
      </c>
      <c r="X43" s="15">
        <f t="shared" si="113"/>
        <v>8.9619499394428745E-2</v>
      </c>
      <c r="Y43" s="16">
        <f>VLOOKUP(C43,每日行情!A:D,4,FALSE)</f>
        <v>58.75</v>
      </c>
      <c r="Z43" s="38">
        <f>VLOOKUP(C43,每日行情!A:E,5,FALSE)</f>
        <v>0.5</v>
      </c>
      <c r="AA43" s="82">
        <f t="shared" ca="1" si="114"/>
        <v>1600.5147300405213</v>
      </c>
      <c r="AB43" s="98" t="s">
        <v>2656</v>
      </c>
      <c r="AC43" s="195" t="s">
        <v>3740</v>
      </c>
      <c r="AD43" s="455" t="s">
        <v>3705</v>
      </c>
    </row>
    <row r="44" spans="1:30" hidden="1" outlineLevel="1">
      <c r="A44" s="95">
        <v>46024</v>
      </c>
      <c r="B44" s="11"/>
      <c r="C44" s="11">
        <v>56</v>
      </c>
      <c r="D44" s="150" t="str">
        <f>VLOOKUP(C44,每日行情!A:B,2,FALSE)</f>
        <v>元大高股息</v>
      </c>
      <c r="E44" s="11">
        <v>267</v>
      </c>
      <c r="F44" s="11">
        <v>37.020000000000003</v>
      </c>
      <c r="G44" s="180">
        <v>9884</v>
      </c>
      <c r="H44" s="11">
        <v>1</v>
      </c>
      <c r="I44" s="99">
        <v>46051</v>
      </c>
      <c r="J44" s="16">
        <v>38.229999999999997</v>
      </c>
      <c r="K44" s="11">
        <f>E44*J44</f>
        <v>10207.41</v>
      </c>
      <c r="L44" s="17"/>
      <c r="M44" s="11"/>
      <c r="N44" s="11">
        <v>0</v>
      </c>
      <c r="O44" s="13">
        <f t="shared" si="109"/>
        <v>0</v>
      </c>
      <c r="P44" s="14">
        <f t="shared" si="110"/>
        <v>606.1099999999999</v>
      </c>
      <c r="Q44" s="14">
        <f t="shared" si="111"/>
        <v>0</v>
      </c>
      <c r="R44" s="14">
        <v>330</v>
      </c>
      <c r="S44" s="14">
        <v>10</v>
      </c>
      <c r="T44" s="14"/>
      <c r="U44" s="65">
        <f t="shared" si="112"/>
        <v>0</v>
      </c>
      <c r="V44" s="65"/>
      <c r="W44" s="66">
        <v>0.11</v>
      </c>
      <c r="X44" s="15">
        <f t="shared" si="113"/>
        <v>6.1322339133953851E-2</v>
      </c>
      <c r="Y44" s="16">
        <f>VLOOKUP(C44,每日行情!A:D,4,FALSE)</f>
        <v>58.75</v>
      </c>
      <c r="Z44" s="38">
        <f>VLOOKUP(C44,每日行情!A:E,5,FALSE)</f>
        <v>0.5</v>
      </c>
      <c r="AA44" s="82">
        <f t="shared" ca="1" si="114"/>
        <v>730.66476837148173</v>
      </c>
      <c r="AB44" s="98" t="s">
        <v>2656</v>
      </c>
      <c r="AC44" s="195" t="s">
        <v>3740</v>
      </c>
      <c r="AD44" s="455" t="s">
        <v>3705</v>
      </c>
    </row>
    <row r="45" spans="1:30" collapsed="1">
      <c r="A45" s="95">
        <v>45908</v>
      </c>
      <c r="B45" s="11"/>
      <c r="C45" s="11">
        <v>770</v>
      </c>
      <c r="D45" s="150" t="str">
        <f>VLOOKUP(C45,每日行情!A:B,2,FALSE)</f>
        <v>國泰北美科技</v>
      </c>
      <c r="E45" s="11">
        <v>192</v>
      </c>
      <c r="F45" s="11">
        <v>51.02</v>
      </c>
      <c r="G45" s="180">
        <v>9795</v>
      </c>
      <c r="H45" s="11">
        <v>1</v>
      </c>
      <c r="I45" s="99">
        <v>46090</v>
      </c>
      <c r="J45" s="16">
        <v>50.05</v>
      </c>
      <c r="K45" s="11">
        <f>E45*J45</f>
        <v>9609.5999999999985</v>
      </c>
      <c r="L45" s="17">
        <v>8</v>
      </c>
      <c r="M45" s="11">
        <v>10</v>
      </c>
      <c r="N45" s="11">
        <v>0</v>
      </c>
      <c r="O45" s="13">
        <f t="shared" si="109"/>
        <v>0</v>
      </c>
      <c r="P45" s="14">
        <f t="shared" si="110"/>
        <v>446.86999999999853</v>
      </c>
      <c r="Q45" s="14">
        <f t="shared" si="111"/>
        <v>0</v>
      </c>
      <c r="R45" s="14">
        <v>743</v>
      </c>
      <c r="S45" s="14">
        <v>10</v>
      </c>
      <c r="T45" s="14"/>
      <c r="U45" s="65">
        <f t="shared" si="112"/>
        <v>0</v>
      </c>
      <c r="V45" s="65"/>
      <c r="W45" s="66">
        <v>0.11</v>
      </c>
      <c r="X45" s="15">
        <f t="shared" si="113"/>
        <v>4.5622256253190253E-2</v>
      </c>
      <c r="Y45" s="16">
        <f>VLOOKUP(C45,每日行情!A:D,4,FALSE)</f>
        <v>64.95</v>
      </c>
      <c r="Z45" s="38">
        <f>VLOOKUP(C45,每日行情!A:E,5,FALSE)</f>
        <v>0.6</v>
      </c>
      <c r="AA45" s="82">
        <f t="shared" ca="1" si="114"/>
        <v>4880.8728507282885</v>
      </c>
      <c r="AB45" s="98" t="s">
        <v>2656</v>
      </c>
      <c r="AC45" s="155" t="s">
        <v>3746</v>
      </c>
      <c r="AD45" s="455" t="s">
        <v>3705</v>
      </c>
    </row>
    <row r="46" spans="1:30" hidden="1" outlineLevel="1">
      <c r="A46" s="95">
        <v>45937</v>
      </c>
      <c r="B46" s="11"/>
      <c r="C46" s="11">
        <v>770</v>
      </c>
      <c r="D46" s="150" t="str">
        <f>VLOOKUP(C46,每日行情!A:B,2,FALSE)</f>
        <v>國泰北美科技</v>
      </c>
      <c r="E46" s="11">
        <v>179</v>
      </c>
      <c r="F46" s="11">
        <v>54.96</v>
      </c>
      <c r="G46" s="180">
        <v>9837</v>
      </c>
      <c r="H46" s="11">
        <v>1</v>
      </c>
      <c r="I46" s="99">
        <v>46090</v>
      </c>
      <c r="J46" s="16">
        <v>50.05</v>
      </c>
      <c r="K46" s="11">
        <f t="shared" ref="K46:K48" si="116">E46*J46</f>
        <v>8958.9499999999989</v>
      </c>
      <c r="L46" s="17">
        <v>8</v>
      </c>
      <c r="M46" s="11">
        <v>10</v>
      </c>
      <c r="N46" s="11">
        <v>0</v>
      </c>
      <c r="O46" s="13">
        <f t="shared" ref="O46:O48" si="117">IF(I46="",E46*Y46,0)</f>
        <v>0</v>
      </c>
      <c r="P46" s="14">
        <f t="shared" ref="P46:P48" si="118">IF(I46="",R46-H46,(K46-H46-SUM(L46:N46)+R46-S46-T46)-G46)+(ROUND(R46*V46,0)-ROUND(R46*(1+V46),0)*W46)</f>
        <v>-246.6700000000011</v>
      </c>
      <c r="Q46" s="14">
        <f t="shared" ref="Q46:Q48" si="119">IF(I46="",(O46-G46-(O46*0.1425%*0.65)-(O46*0.3%)-S46-T46),0)</f>
        <v>0</v>
      </c>
      <c r="R46" s="14">
        <v>742</v>
      </c>
      <c r="S46" s="14">
        <v>10</v>
      </c>
      <c r="T46" s="14"/>
      <c r="U46" s="65">
        <f t="shared" ref="U46:U48" si="120">(V46*50%)/(1+50%*V46)</f>
        <v>0</v>
      </c>
      <c r="V46" s="65"/>
      <c r="W46" s="66">
        <v>0.11</v>
      </c>
      <c r="X46" s="15">
        <f t="shared" ref="X46:X48" si="121">(P46+Q46)/G46</f>
        <v>-2.5075734471891948E-2</v>
      </c>
      <c r="Y46" s="16">
        <f>VLOOKUP(C46,每日行情!A:D,4,FALSE)</f>
        <v>64.95</v>
      </c>
      <c r="Z46" s="38">
        <f>VLOOKUP(C46,每日行情!A:E,5,FALSE)</f>
        <v>0.6</v>
      </c>
      <c r="AA46" s="82">
        <f t="shared" ref="AA46:AA48" ca="1" si="122">IF(I46="",((TODAY()-A46)*G46)/365.24,((I46-A46)*G46)/365.24)</f>
        <v>4120.7452633884568</v>
      </c>
      <c r="AB46" s="98" t="s">
        <v>2656</v>
      </c>
      <c r="AC46" s="107" t="s">
        <v>3747</v>
      </c>
      <c r="AD46" s="455" t="s">
        <v>3705</v>
      </c>
    </row>
    <row r="47" spans="1:30" hidden="1" outlineLevel="1">
      <c r="A47" s="95">
        <v>45967</v>
      </c>
      <c r="B47" s="11"/>
      <c r="C47" s="11">
        <v>770</v>
      </c>
      <c r="D47" s="150" t="str">
        <f>VLOOKUP(C47,每日行情!A:B,2,FALSE)</f>
        <v>國泰北美科技</v>
      </c>
      <c r="E47" s="11">
        <v>173</v>
      </c>
      <c r="F47" s="11">
        <v>57.55</v>
      </c>
      <c r="G47" s="180">
        <v>9956</v>
      </c>
      <c r="H47" s="11">
        <v>1</v>
      </c>
      <c r="I47" s="99">
        <v>46090</v>
      </c>
      <c r="J47" s="16">
        <v>50.05</v>
      </c>
      <c r="K47" s="11">
        <f t="shared" si="116"/>
        <v>8658.65</v>
      </c>
      <c r="L47" s="17">
        <v>8</v>
      </c>
      <c r="M47" s="11">
        <v>10</v>
      </c>
      <c r="N47" s="11">
        <v>0</v>
      </c>
      <c r="O47" s="13">
        <f t="shared" si="117"/>
        <v>0</v>
      </c>
      <c r="P47" s="14">
        <f t="shared" si="118"/>
        <v>-665.97000000000037</v>
      </c>
      <c r="Q47" s="14">
        <f t="shared" si="119"/>
        <v>0</v>
      </c>
      <c r="R47" s="14">
        <v>742</v>
      </c>
      <c r="S47" s="14">
        <v>10</v>
      </c>
      <c r="T47" s="14"/>
      <c r="U47" s="65">
        <f t="shared" si="120"/>
        <v>0</v>
      </c>
      <c r="V47" s="65"/>
      <c r="W47" s="66">
        <v>0.11</v>
      </c>
      <c r="X47" s="15">
        <f t="shared" si="121"/>
        <v>-6.689132181599039E-2</v>
      </c>
      <c r="Y47" s="16">
        <f>VLOOKUP(C47,每日行情!A:D,4,FALSE)</f>
        <v>64.95</v>
      </c>
      <c r="Z47" s="38">
        <f>VLOOKUP(C47,每日行情!A:E,5,FALSE)</f>
        <v>0.6</v>
      </c>
      <c r="AA47" s="82">
        <f t="shared" ca="1" si="122"/>
        <v>3352.8310152228669</v>
      </c>
      <c r="AB47" s="98" t="s">
        <v>2656</v>
      </c>
      <c r="AC47" s="107" t="s">
        <v>3747</v>
      </c>
      <c r="AD47" s="455" t="s">
        <v>3705</v>
      </c>
    </row>
    <row r="48" spans="1:30" hidden="1" outlineLevel="1">
      <c r="A48" s="95">
        <v>45999</v>
      </c>
      <c r="B48" s="11"/>
      <c r="C48" s="11">
        <v>770</v>
      </c>
      <c r="D48" s="150" t="str">
        <f>VLOOKUP(C48,每日行情!A:B,2,FALSE)</f>
        <v>國泰北美科技</v>
      </c>
      <c r="E48" s="11">
        <v>170</v>
      </c>
      <c r="F48" s="11">
        <v>58.65</v>
      </c>
      <c r="G48" s="180">
        <v>9970</v>
      </c>
      <c r="H48" s="11">
        <v>1</v>
      </c>
      <c r="I48" s="99">
        <v>46090</v>
      </c>
      <c r="J48" s="16">
        <v>50.05</v>
      </c>
      <c r="K48" s="11">
        <f t="shared" si="116"/>
        <v>8508.5</v>
      </c>
      <c r="L48" s="17">
        <v>9</v>
      </c>
      <c r="M48" s="11">
        <v>10</v>
      </c>
      <c r="N48" s="11">
        <v>0</v>
      </c>
      <c r="O48" s="13">
        <f t="shared" si="117"/>
        <v>0</v>
      </c>
      <c r="P48" s="14">
        <f t="shared" si="118"/>
        <v>-831.12</v>
      </c>
      <c r="Q48" s="14">
        <f t="shared" si="119"/>
        <v>0</v>
      </c>
      <c r="R48" s="14">
        <v>742</v>
      </c>
      <c r="S48" s="14">
        <v>10</v>
      </c>
      <c r="T48" s="14"/>
      <c r="U48" s="65">
        <f t="shared" si="120"/>
        <v>0</v>
      </c>
      <c r="V48" s="65"/>
      <c r="W48" s="66">
        <v>0.11</v>
      </c>
      <c r="X48" s="15">
        <f t="shared" si="121"/>
        <v>-8.3362086258776336E-2</v>
      </c>
      <c r="Y48" s="16">
        <f>VLOOKUP(C48,每日行情!A:D,4,FALSE)</f>
        <v>64.95</v>
      </c>
      <c r="Z48" s="38">
        <f>VLOOKUP(C48,每日行情!A:E,5,FALSE)</f>
        <v>0.6</v>
      </c>
      <c r="AA48" s="82">
        <f t="shared" ca="1" si="122"/>
        <v>2484.0378928923446</v>
      </c>
      <c r="AB48" s="98" t="s">
        <v>2656</v>
      </c>
      <c r="AC48" s="107" t="s">
        <v>3747</v>
      </c>
      <c r="AD48" s="455" t="s">
        <v>3705</v>
      </c>
    </row>
    <row r="49" spans="1:30" hidden="1" outlineLevel="1">
      <c r="A49" s="95">
        <v>46028</v>
      </c>
      <c r="B49" s="11"/>
      <c r="C49" s="11">
        <v>770</v>
      </c>
      <c r="D49" s="150" t="str">
        <f>VLOOKUP(C49,每日行情!A:B,2,FALSE)</f>
        <v>國泰北美科技</v>
      </c>
      <c r="E49" s="11">
        <v>170</v>
      </c>
      <c r="F49" s="11">
        <v>58.18</v>
      </c>
      <c r="G49" s="180">
        <v>9890</v>
      </c>
      <c r="H49" s="11">
        <v>1</v>
      </c>
      <c r="I49" s="99">
        <v>46090</v>
      </c>
      <c r="J49" s="16">
        <v>50.05</v>
      </c>
      <c r="K49" s="11">
        <f>E49*J49</f>
        <v>8508.5</v>
      </c>
      <c r="L49" s="17">
        <v>9</v>
      </c>
      <c r="M49" s="11">
        <v>10</v>
      </c>
      <c r="N49" s="11">
        <v>0</v>
      </c>
      <c r="O49" s="13">
        <f>IF(I49="",E49*Y49,0)</f>
        <v>0</v>
      </c>
      <c r="P49" s="14">
        <f>IF(I49="",R49-H49,(K49-H49-SUM(L49:N49)+R49-S49-T49)-G49)+(ROUND(R49*V49,0)-ROUND(R49*(1+V49),0)*W49)</f>
        <v>-751.12</v>
      </c>
      <c r="Q49" s="14">
        <f>IF(I49="",(O49-G49-(O49*0.1425%*0.65)-(O49*0.3%)-S49-T49),0)</f>
        <v>0</v>
      </c>
      <c r="R49" s="14">
        <v>742</v>
      </c>
      <c r="S49" s="14">
        <v>10</v>
      </c>
      <c r="T49" s="14"/>
      <c r="U49" s="65">
        <f>(V49*50%)/(1+50%*V49)</f>
        <v>0</v>
      </c>
      <c r="V49" s="65"/>
      <c r="W49" s="66">
        <v>0.11</v>
      </c>
      <c r="X49" s="15">
        <f>(P49+Q49)/G49</f>
        <v>-7.5947421638018195E-2</v>
      </c>
      <c r="Y49" s="16">
        <f>VLOOKUP(C49,每日行情!A:D,4,FALSE)</f>
        <v>64.95</v>
      </c>
      <c r="Z49" s="38">
        <f>VLOOKUP(C49,每日行情!A:E,5,FALSE)</f>
        <v>0.6</v>
      </c>
      <c r="AA49" s="82">
        <f ca="1">IF(I49="",((TODAY()-A49)*G49)/365.24,((I49-A49)*G49)/365.24)</f>
        <v>1678.8413098236776</v>
      </c>
      <c r="AB49" s="98" t="s">
        <v>2656</v>
      </c>
      <c r="AC49" s="107" t="s">
        <v>3747</v>
      </c>
      <c r="AD49" s="455" t="s">
        <v>3705</v>
      </c>
    </row>
    <row r="50" spans="1:30" hidden="1" outlineLevel="1">
      <c r="A50" s="99">
        <v>46059</v>
      </c>
      <c r="B50" s="11"/>
      <c r="C50" s="11">
        <v>770</v>
      </c>
      <c r="D50" s="150" t="str">
        <f>VLOOKUP(C50,每日行情!A:B,2,FALSE)</f>
        <v>國泰北美科技</v>
      </c>
      <c r="E50" s="11">
        <v>194</v>
      </c>
      <c r="F50" s="11">
        <v>50.71</v>
      </c>
      <c r="G50" s="180">
        <v>9837</v>
      </c>
      <c r="H50" s="11">
        <v>1</v>
      </c>
      <c r="I50" s="99">
        <v>46090</v>
      </c>
      <c r="J50" s="16">
        <v>50.2</v>
      </c>
      <c r="K50" s="11">
        <f>E50*J50</f>
        <v>9738.8000000000011</v>
      </c>
      <c r="L50" s="17">
        <v>3</v>
      </c>
      <c r="M50" s="11">
        <v>3</v>
      </c>
      <c r="N50" s="11">
        <v>0</v>
      </c>
      <c r="O50" s="13">
        <f>IF(I50="",E50*Y50,0)</f>
        <v>0</v>
      </c>
      <c r="P50" s="14">
        <f>IF(I50="",R50-H50,(K50-H50-SUM(L50:N50)+R50-S50-T50)-G50)+(ROUND(R50*V50,0)-ROUND(R50*(1+V50),0)*W50)</f>
        <v>-105.19999999999891</v>
      </c>
      <c r="Q50" s="14">
        <f>IF(I50="",(O50-G50-(O50*0.1425%*0.65)-(O50*0.3%)-S50-T50),0)</f>
        <v>0</v>
      </c>
      <c r="R50" s="14"/>
      <c r="S50" s="14"/>
      <c r="T50" s="14"/>
      <c r="U50" s="65">
        <f>(V50*50%)/(1+50%*V50)</f>
        <v>0</v>
      </c>
      <c r="V50" s="65"/>
      <c r="W50" s="66">
        <v>0.11</v>
      </c>
      <c r="X50" s="15">
        <f>(P50+Q50)/G50</f>
        <v>-1.0694317373182769E-2</v>
      </c>
      <c r="Y50" s="16">
        <f>VLOOKUP(C50,每日行情!A:D,4,FALSE)</f>
        <v>64.95</v>
      </c>
      <c r="Z50" s="38">
        <f>VLOOKUP(C50,每日行情!A:E,5,FALSE)</f>
        <v>0.6</v>
      </c>
      <c r="AA50" s="82">
        <f ca="1">IF(I50="",((TODAY()-A50)*G50)/365.24,((I50-A50)*G50)/365.24)</f>
        <v>834.92224290877232</v>
      </c>
      <c r="AB50" s="98" t="s">
        <v>2656</v>
      </c>
      <c r="AC50" s="107" t="s">
        <v>3747</v>
      </c>
      <c r="AD50" s="455" t="s">
        <v>3705</v>
      </c>
    </row>
    <row r="51" spans="1:30">
      <c r="A51" s="99">
        <v>46051</v>
      </c>
      <c r="B51" s="11"/>
      <c r="C51" s="11">
        <v>3163</v>
      </c>
      <c r="D51" s="150" t="str">
        <f>VLOOKUP(C51,每日行情!A:B,2,FALSE)</f>
        <v>波若威</v>
      </c>
      <c r="E51" s="11">
        <v>1000</v>
      </c>
      <c r="F51" s="11">
        <v>486</v>
      </c>
      <c r="G51" s="180">
        <f>E51*F51</f>
        <v>486000</v>
      </c>
      <c r="H51" s="11">
        <v>415</v>
      </c>
      <c r="I51" s="99">
        <v>46090</v>
      </c>
      <c r="J51" s="16">
        <v>654</v>
      </c>
      <c r="K51" s="11">
        <f t="shared" ref="K51" si="123">E51*J51</f>
        <v>654000</v>
      </c>
      <c r="L51" s="17">
        <v>559</v>
      </c>
      <c r="M51" s="11">
        <v>1962</v>
      </c>
      <c r="N51" s="11">
        <v>0</v>
      </c>
      <c r="O51" s="13">
        <f t="shared" ref="O51" si="124">IF(I51="",E51*Y51,0)</f>
        <v>0</v>
      </c>
      <c r="P51" s="14">
        <f t="shared" ref="P51" si="125">IF(I51="",R51-H51,(K51-H51-SUM(L51:N51)+R51-S51-T51)-G51)+(ROUND(R51*V51,0)-ROUND(R51*(1+V51),0)*W51)</f>
        <v>165064</v>
      </c>
      <c r="Q51" s="14">
        <f t="shared" ref="Q51" si="126">IF(I51="",(O51-G51-(O51*0.1425%*0.65)-(O51*0.3%)-S51-T51),0)</f>
        <v>0</v>
      </c>
      <c r="R51" s="14"/>
      <c r="S51" s="14"/>
      <c r="T51" s="14"/>
      <c r="U51" s="65">
        <f t="shared" ref="U51" si="127">(V51*50%)/(1+50%*V51)</f>
        <v>0</v>
      </c>
      <c r="V51" s="65"/>
      <c r="W51" s="66">
        <v>0.11</v>
      </c>
      <c r="X51" s="15">
        <f t="shared" ref="X51" si="128">(P51+Q51)/G51</f>
        <v>0.33963786008230451</v>
      </c>
      <c r="Y51" s="16">
        <f>VLOOKUP(C51,每日行情!A:D,4,FALSE)</f>
        <v>589</v>
      </c>
      <c r="Z51" s="38">
        <f>VLOOKUP(C51,每日行情!A:E,5,FALSE)</f>
        <v>-15</v>
      </c>
      <c r="AA51" s="82">
        <f t="shared" ref="AA51" ca="1" si="129">IF(I51="",((TODAY()-A51)*G51)/365.24,((I51-A51)*G51)/365.24)</f>
        <v>51894.64461723798</v>
      </c>
      <c r="AB51" s="98" t="s">
        <v>3742</v>
      </c>
      <c r="AC51" s="195" t="s">
        <v>3746</v>
      </c>
      <c r="AD51" s="181"/>
    </row>
    <row r="52" spans="1:30">
      <c r="A52" s="99">
        <v>46051</v>
      </c>
      <c r="B52" s="11"/>
      <c r="C52" s="11">
        <v>8299</v>
      </c>
      <c r="D52" s="150" t="str">
        <f>VLOOKUP(C52,每日行情!A:B,2,FALSE)</f>
        <v>群聯</v>
      </c>
      <c r="E52" s="11">
        <v>50</v>
      </c>
      <c r="F52" s="11">
        <v>2270</v>
      </c>
      <c r="G52" s="180">
        <f>E52*F52</f>
        <v>113500</v>
      </c>
      <c r="H52" s="11">
        <v>97</v>
      </c>
      <c r="I52" s="99">
        <v>46090</v>
      </c>
      <c r="J52" s="16">
        <v>1600</v>
      </c>
      <c r="K52" s="11">
        <f>E52*J52</f>
        <v>80000</v>
      </c>
      <c r="L52" s="17">
        <v>81</v>
      </c>
      <c r="M52" s="11">
        <v>300</v>
      </c>
      <c r="N52" s="11">
        <v>0</v>
      </c>
      <c r="O52" s="13">
        <f>IF(I52="",E52*Y52,0)</f>
        <v>0</v>
      </c>
      <c r="P52" s="14">
        <f>IF(I52="",R52-H52,(K52-H52-SUM(L52:N52)+R52-S52-T52)-G52)+(ROUND(R52*V52,0)-ROUND(R52*(1+V52),0)*W52)</f>
        <v>-33978</v>
      </c>
      <c r="Q52" s="14">
        <f>IF(I52="",(O52-G52-(O52*0.1425%*0.65)-(O52*0.3%)-S52-T52),0)</f>
        <v>0</v>
      </c>
      <c r="R52" s="14"/>
      <c r="S52" s="14"/>
      <c r="T52" s="14"/>
      <c r="U52" s="65">
        <f>(V52*50%)/(1+50%*V52)</f>
        <v>0</v>
      </c>
      <c r="V52" s="65"/>
      <c r="W52" s="66">
        <v>0.11</v>
      </c>
      <c r="X52" s="15">
        <f>(P52+Q52)/G52</f>
        <v>-0.29936563876651984</v>
      </c>
      <c r="Y52" s="16">
        <f>VLOOKUP(C52,每日行情!A:D,4,FALSE)</f>
        <v>1890</v>
      </c>
      <c r="Z52" s="38">
        <f>VLOOKUP(C52,每日行情!A:E,5,FALSE)</f>
        <v>60</v>
      </c>
      <c r="AA52" s="82">
        <f ca="1">IF(I52="",((TODAY()-A52)*G52)/365.24,((I52-A52)*G52)/365.24)</f>
        <v>12119.428321103931</v>
      </c>
      <c r="AB52" s="98" t="s">
        <v>3741</v>
      </c>
      <c r="AC52" s="107" t="s">
        <v>3747</v>
      </c>
      <c r="AD52" s="181"/>
    </row>
    <row r="53" spans="1:30">
      <c r="A53" s="99">
        <v>46064</v>
      </c>
      <c r="B53" s="11"/>
      <c r="C53" s="11">
        <v>8299</v>
      </c>
      <c r="D53" s="150" t="str">
        <f>VLOOKUP(C53,每日行情!A:B,2,FALSE)</f>
        <v>群聯</v>
      </c>
      <c r="E53" s="11">
        <v>20</v>
      </c>
      <c r="F53" s="11">
        <v>1860</v>
      </c>
      <c r="G53" s="180">
        <f>E53*F53</f>
        <v>37200</v>
      </c>
      <c r="H53" s="11">
        <v>31</v>
      </c>
      <c r="I53" s="99">
        <v>46090</v>
      </c>
      <c r="J53" s="16">
        <v>1600</v>
      </c>
      <c r="K53" s="11">
        <f t="shared" ref="K53" si="130">E53*J53</f>
        <v>32000</v>
      </c>
      <c r="L53" s="17">
        <v>14</v>
      </c>
      <c r="M53" s="11">
        <v>36</v>
      </c>
      <c r="N53" s="11">
        <v>0</v>
      </c>
      <c r="O53" s="13">
        <f t="shared" ref="O53" si="131">IF(I53="",E53*Y53,0)</f>
        <v>0</v>
      </c>
      <c r="P53" s="14">
        <f t="shared" ref="P53" si="132">IF(I53="",R53-H53,(K53-H53-SUM(L53:N53)+R53-S53-T53)-G53)+(ROUND(R53*V53,0)-ROUND(R53*(1+V53),0)*W53)</f>
        <v>-5281</v>
      </c>
      <c r="Q53" s="14">
        <f t="shared" ref="Q53" si="133">IF(I53="",(O53-G53-(O53*0.1425%*0.65)-(O53*0.3%)-S53-T53),0)</f>
        <v>0</v>
      </c>
      <c r="R53" s="14"/>
      <c r="S53" s="14"/>
      <c r="T53" s="14"/>
      <c r="U53" s="65">
        <f t="shared" ref="U53" si="134">(V53*50%)/(1+50%*V53)</f>
        <v>0</v>
      </c>
      <c r="V53" s="65"/>
      <c r="W53" s="66">
        <v>0.11</v>
      </c>
      <c r="X53" s="15">
        <f t="shared" ref="X53" si="135">(P53+Q53)/G53</f>
        <v>-0.14196236559139785</v>
      </c>
      <c r="Y53" s="16">
        <f>VLOOKUP(C53,每日行情!A:D,4,FALSE)</f>
        <v>1890</v>
      </c>
      <c r="Z53" s="38">
        <f>VLOOKUP(C53,每日行情!A:E,5,FALSE)</f>
        <v>60</v>
      </c>
      <c r="AA53" s="82">
        <f t="shared" ref="AA53" ca="1" si="136">IF(I53="",((TODAY()-A53)*G53)/365.24,((I53-A53)*G53)/365.24)</f>
        <v>2648.1217829372467</v>
      </c>
      <c r="AB53" s="98" t="s">
        <v>3741</v>
      </c>
      <c r="AC53" s="107" t="s">
        <v>3747</v>
      </c>
      <c r="AD53" s="181"/>
    </row>
    <row r="54" spans="1:30">
      <c r="A54" s="99">
        <v>46126</v>
      </c>
      <c r="B54" s="11"/>
      <c r="C54" s="11">
        <v>56</v>
      </c>
      <c r="D54" s="150" t="str">
        <f>VLOOKUP(C54,每日行情!A:B,2,FALSE)</f>
        <v>元大高股息</v>
      </c>
      <c r="E54" s="11">
        <v>2000</v>
      </c>
      <c r="F54" s="11">
        <v>39.979999999999997</v>
      </c>
      <c r="G54" s="180">
        <f>E54*F54</f>
        <v>79960</v>
      </c>
      <c r="H54" s="11">
        <v>68</v>
      </c>
      <c r="I54" s="99">
        <v>46134</v>
      </c>
      <c r="J54" s="16">
        <v>42.3</v>
      </c>
      <c r="K54" s="11">
        <f t="shared" ref="K54:K55" si="137">E54*J54</f>
        <v>84600</v>
      </c>
      <c r="L54" s="11">
        <v>72</v>
      </c>
      <c r="M54" s="11">
        <v>84</v>
      </c>
      <c r="N54" s="11"/>
      <c r="O54" s="13">
        <f t="shared" ref="O54:O55" si="138">IF(I54="",E54*Y54,0)</f>
        <v>0</v>
      </c>
      <c r="P54" s="14">
        <f t="shared" ref="P54:P55" si="139">IF(I54="",R54-H54,(K54-H54-SUM(L54:N54)+R54-S54-T54)-G54)+(ROUND(R54*V54,0)-ROUND(R54*(1+V54),0)*W54)</f>
        <v>4416</v>
      </c>
      <c r="Q54" s="14">
        <f t="shared" ref="Q54:Q55" si="140">IF(I54="",(O54-G54-(O54*0.1425%*0.65)-(O54*0.3%)-S54-T54),0)</f>
        <v>0</v>
      </c>
      <c r="R54" s="14"/>
      <c r="S54" s="14"/>
      <c r="T54" s="14"/>
      <c r="U54" s="65">
        <f t="shared" ref="U54:U55" si="141">(V54*50%)/(1+50%*V54)</f>
        <v>0</v>
      </c>
      <c r="V54" s="65"/>
      <c r="W54" s="66">
        <v>0.11</v>
      </c>
      <c r="X54" s="15">
        <f t="shared" ref="X54:X55" si="142">(P54+Q54)/G54</f>
        <v>5.5227613806903449E-2</v>
      </c>
      <c r="Y54" s="16">
        <f>VLOOKUP(C54,每日行情!A:D,4,FALSE)</f>
        <v>58.75</v>
      </c>
      <c r="Z54" s="38">
        <f>VLOOKUP(C54,每日行情!A:E,5,FALSE)</f>
        <v>0.5</v>
      </c>
      <c r="AA54" s="82">
        <f t="shared" ref="AA54:AA55" ca="1" si="143">IF(I54="",((TODAY()-A54)*G54)/365.24,((I54-A54)*G54)/365.24)</f>
        <v>1751.3963421312014</v>
      </c>
      <c r="AB54" s="98" t="s">
        <v>2596</v>
      </c>
      <c r="AC54" s="195" t="s">
        <v>3788</v>
      </c>
      <c r="AD54" s="181"/>
    </row>
    <row r="55" spans="1:30">
      <c r="A55" s="99">
        <v>46126</v>
      </c>
      <c r="B55" s="11"/>
      <c r="C55" s="11">
        <v>900</v>
      </c>
      <c r="D55" s="150" t="str">
        <f>VLOOKUP(C55,每日行情!A:B,2,FALSE)</f>
        <v>富邦特選高股息30</v>
      </c>
      <c r="E55" s="11">
        <v>1000</v>
      </c>
      <c r="F55" s="11">
        <v>14.72</v>
      </c>
      <c r="G55" s="180">
        <f t="shared" ref="G55" si="144">E55*F55</f>
        <v>14720</v>
      </c>
      <c r="H55" s="11">
        <v>20</v>
      </c>
      <c r="I55" s="99">
        <v>46128</v>
      </c>
      <c r="J55" s="16">
        <v>15.05</v>
      </c>
      <c r="K55" s="11">
        <f t="shared" si="137"/>
        <v>15050</v>
      </c>
      <c r="L55" s="11">
        <v>13</v>
      </c>
      <c r="M55" s="11">
        <v>15</v>
      </c>
      <c r="N55" s="11"/>
      <c r="O55" s="13">
        <f t="shared" si="138"/>
        <v>0</v>
      </c>
      <c r="P55" s="14">
        <f t="shared" si="139"/>
        <v>282</v>
      </c>
      <c r="Q55" s="14">
        <f t="shared" si="140"/>
        <v>0</v>
      </c>
      <c r="R55" s="14"/>
      <c r="S55" s="14"/>
      <c r="T55" s="14"/>
      <c r="U55" s="65">
        <f t="shared" si="141"/>
        <v>0</v>
      </c>
      <c r="V55" s="65"/>
      <c r="W55" s="66">
        <v>0.11</v>
      </c>
      <c r="X55" s="15">
        <f t="shared" si="142"/>
        <v>1.9157608695652174E-2</v>
      </c>
      <c r="Y55" s="16">
        <f>VLOOKUP(C55,每日行情!A:D,4,FALSE)</f>
        <v>19.899999999999999</v>
      </c>
      <c r="Z55" s="38">
        <f>VLOOKUP(C55,每日行情!A:E,5,FALSE)</f>
        <v>0.06</v>
      </c>
      <c r="AA55" s="82">
        <f t="shared" ca="1" si="143"/>
        <v>80.604534005037777</v>
      </c>
      <c r="AB55" s="98" t="s">
        <v>2596</v>
      </c>
      <c r="AC55" s="195" t="s">
        <v>3788</v>
      </c>
      <c r="AD55" s="181"/>
    </row>
    <row r="56" spans="1:30">
      <c r="A56" s="99">
        <v>46126</v>
      </c>
      <c r="B56" s="11"/>
      <c r="C56" s="11">
        <v>900</v>
      </c>
      <c r="D56" s="150" t="str">
        <f>VLOOKUP(C56,每日行情!A:B,2,FALSE)</f>
        <v>富邦特選高股息30</v>
      </c>
      <c r="E56" s="11">
        <v>1000</v>
      </c>
      <c r="F56" s="11">
        <v>14.73</v>
      </c>
      <c r="G56" s="180">
        <f>E56*F56</f>
        <v>14730</v>
      </c>
      <c r="H56" s="11">
        <v>20</v>
      </c>
      <c r="I56" s="99">
        <v>46128</v>
      </c>
      <c r="J56" s="16">
        <v>15.05</v>
      </c>
      <c r="K56" s="11">
        <f t="shared" ref="K56:K61" si="145">E56*J56</f>
        <v>15050</v>
      </c>
      <c r="L56" s="11">
        <v>13</v>
      </c>
      <c r="M56" s="11">
        <v>15</v>
      </c>
      <c r="N56" s="11"/>
      <c r="O56" s="13">
        <f t="shared" ref="O56:O61" si="146">IF(I56="",E56*Y56,0)</f>
        <v>0</v>
      </c>
      <c r="P56" s="14">
        <f t="shared" ref="P56:P61" si="147">IF(I56="",R56-H56,(K56-H56-SUM(L56:N56)+R56-S56-T56)-G56)+(ROUND(R56*V56,0)-ROUND(R56*(1+V56),0)*W56)</f>
        <v>272</v>
      </c>
      <c r="Q56" s="14">
        <f t="shared" ref="Q56:Q61" si="148">IF(I56="",(O56-G56-(O56*0.1425%*0.65)-(O56*0.3%)-S56-T56),0)</f>
        <v>0</v>
      </c>
      <c r="R56" s="14"/>
      <c r="S56" s="14"/>
      <c r="T56" s="14"/>
      <c r="U56" s="65">
        <f t="shared" ref="U56:U61" si="149">(V56*50%)/(1+50%*V56)</f>
        <v>0</v>
      </c>
      <c r="V56" s="65"/>
      <c r="W56" s="66">
        <v>0.11</v>
      </c>
      <c r="X56" s="15">
        <f t="shared" ref="X56:X61" si="150">(P56+Q56)/G56</f>
        <v>1.8465716225390359E-2</v>
      </c>
      <c r="Y56" s="16">
        <f>VLOOKUP(C56,每日行情!A:D,4,FALSE)</f>
        <v>19.899999999999999</v>
      </c>
      <c r="Z56" s="38">
        <f>VLOOKUP(C56,每日行情!A:E,5,FALSE)</f>
        <v>0.06</v>
      </c>
      <c r="AA56" s="82">
        <f t="shared" ref="AA56:AA61" ca="1" si="151">IF(I56="",((TODAY()-A56)*G56)/365.24,((I56-A56)*G56)/365.24)</f>
        <v>80.659292519986849</v>
      </c>
      <c r="AB56" s="98" t="s">
        <v>2596</v>
      </c>
      <c r="AC56" s="195" t="s">
        <v>3788</v>
      </c>
      <c r="AD56" s="181"/>
    </row>
    <row r="57" spans="1:30">
      <c r="A57" s="99">
        <v>46126</v>
      </c>
      <c r="B57" s="11"/>
      <c r="C57" s="459">
        <v>934</v>
      </c>
      <c r="D57" s="150" t="str">
        <f>VLOOKUP(C57,每日行情!A:B,2,FALSE)</f>
        <v>中信成長高股息</v>
      </c>
      <c r="E57" s="11">
        <v>1000</v>
      </c>
      <c r="F57" s="11">
        <v>22.36</v>
      </c>
      <c r="G57" s="180">
        <f>E57*F57</f>
        <v>22360</v>
      </c>
      <c r="H57" s="11">
        <v>20</v>
      </c>
      <c r="I57" s="99">
        <v>46128</v>
      </c>
      <c r="J57" s="16">
        <v>22.92</v>
      </c>
      <c r="K57" s="11">
        <f t="shared" si="145"/>
        <v>22920</v>
      </c>
      <c r="L57" s="11">
        <v>20</v>
      </c>
      <c r="M57" s="11">
        <v>22</v>
      </c>
      <c r="N57" s="11"/>
      <c r="O57" s="13">
        <f t="shared" si="146"/>
        <v>0</v>
      </c>
      <c r="P57" s="14">
        <f t="shared" si="147"/>
        <v>498</v>
      </c>
      <c r="Q57" s="14">
        <f t="shared" si="148"/>
        <v>0</v>
      </c>
      <c r="R57" s="14"/>
      <c r="S57" s="14"/>
      <c r="T57" s="14"/>
      <c r="U57" s="65">
        <f t="shared" si="149"/>
        <v>0</v>
      </c>
      <c r="V57" s="65"/>
      <c r="W57" s="66">
        <v>0.11</v>
      </c>
      <c r="X57" s="15">
        <f t="shared" si="150"/>
        <v>2.227191413237925E-2</v>
      </c>
      <c r="Y57" s="16">
        <f>VLOOKUP(C57,每日行情!A:D,4,FALSE)</f>
        <v>30.31</v>
      </c>
      <c r="Z57" s="38">
        <f>VLOOKUP(C57,每日行情!A:E,5,FALSE)</f>
        <v>0.3</v>
      </c>
      <c r="AA57" s="82">
        <f t="shared" ca="1" si="151"/>
        <v>122.44003942613077</v>
      </c>
      <c r="AB57" s="98" t="s">
        <v>2596</v>
      </c>
      <c r="AC57" s="195" t="s">
        <v>3788</v>
      </c>
      <c r="AD57" s="181"/>
    </row>
    <row r="58" spans="1:30">
      <c r="A58" s="99">
        <v>46126</v>
      </c>
      <c r="B58" s="11"/>
      <c r="C58" s="11">
        <v>936</v>
      </c>
      <c r="D58" s="150" t="str">
        <f>VLOOKUP(C58,每日行情!A:B,2,FALSE)</f>
        <v>台新永續高息中小</v>
      </c>
      <c r="E58" s="11">
        <v>1000</v>
      </c>
      <c r="F58" s="11">
        <v>18.04</v>
      </c>
      <c r="G58" s="180">
        <f>E58*F58</f>
        <v>18040</v>
      </c>
      <c r="H58" s="11">
        <v>20</v>
      </c>
      <c r="I58" s="99">
        <v>46128</v>
      </c>
      <c r="J58" s="16">
        <v>18.37</v>
      </c>
      <c r="K58" s="11">
        <f t="shared" si="145"/>
        <v>18370</v>
      </c>
      <c r="L58" s="11">
        <v>20</v>
      </c>
      <c r="M58" s="11">
        <v>18</v>
      </c>
      <c r="N58" s="11"/>
      <c r="O58" s="13">
        <f t="shared" si="146"/>
        <v>0</v>
      </c>
      <c r="P58" s="14">
        <f t="shared" si="147"/>
        <v>272</v>
      </c>
      <c r="Q58" s="14">
        <f t="shared" si="148"/>
        <v>0</v>
      </c>
      <c r="R58" s="14"/>
      <c r="S58" s="14"/>
      <c r="T58" s="14"/>
      <c r="U58" s="65">
        <f t="shared" si="149"/>
        <v>0</v>
      </c>
      <c r="V58" s="65"/>
      <c r="W58" s="66">
        <v>0.11</v>
      </c>
      <c r="X58" s="15">
        <f t="shared" si="150"/>
        <v>1.5077605321507761E-2</v>
      </c>
      <c r="Y58" s="16">
        <f>VLOOKUP(C58,每日行情!A:D,4,FALSE)</f>
        <v>21.52</v>
      </c>
      <c r="Z58" s="38">
        <f>VLOOKUP(C58,每日行情!A:E,5,FALSE)</f>
        <v>0.17</v>
      </c>
      <c r="AA58" s="82">
        <f t="shared" ca="1" si="151"/>
        <v>98.784360968130542</v>
      </c>
      <c r="AB58" s="98" t="s">
        <v>2596</v>
      </c>
      <c r="AC58" s="195" t="s">
        <v>3788</v>
      </c>
      <c r="AD58" s="181"/>
    </row>
    <row r="59" spans="1:30">
      <c r="A59" s="99">
        <v>46126</v>
      </c>
      <c r="B59" s="11"/>
      <c r="C59" s="11">
        <v>944</v>
      </c>
      <c r="D59" s="150" t="str">
        <f>VLOOKUP(C59,每日行情!A:B,2,FALSE)</f>
        <v>野村趨勢動能高息</v>
      </c>
      <c r="E59" s="11">
        <v>1000</v>
      </c>
      <c r="F59" s="11">
        <v>16.399999999999999</v>
      </c>
      <c r="G59" s="180">
        <f t="shared" ref="G59" si="152">E59*F59</f>
        <v>16400</v>
      </c>
      <c r="H59" s="11">
        <v>20</v>
      </c>
      <c r="I59" s="99">
        <v>46128</v>
      </c>
      <c r="J59" s="16">
        <v>16.98</v>
      </c>
      <c r="K59" s="11">
        <f t="shared" si="145"/>
        <v>16980</v>
      </c>
      <c r="L59" s="11">
        <v>20</v>
      </c>
      <c r="M59" s="11">
        <v>16</v>
      </c>
      <c r="N59" s="11"/>
      <c r="O59" s="13">
        <f t="shared" si="146"/>
        <v>0</v>
      </c>
      <c r="P59" s="14">
        <f t="shared" si="147"/>
        <v>524</v>
      </c>
      <c r="Q59" s="14">
        <f t="shared" si="148"/>
        <v>0</v>
      </c>
      <c r="R59" s="14"/>
      <c r="S59" s="14"/>
      <c r="T59" s="14"/>
      <c r="U59" s="65">
        <f t="shared" si="149"/>
        <v>0</v>
      </c>
      <c r="V59" s="65"/>
      <c r="W59" s="66">
        <v>0.11</v>
      </c>
      <c r="X59" s="15">
        <f t="shared" si="150"/>
        <v>3.1951219512195123E-2</v>
      </c>
      <c r="Y59" s="16">
        <f>VLOOKUP(C59,每日行情!A:D,4,FALSE)</f>
        <v>22.65</v>
      </c>
      <c r="Z59" s="38">
        <f>VLOOKUP(C59,每日行情!A:E,5,FALSE)</f>
        <v>0.13</v>
      </c>
      <c r="AA59" s="82">
        <f t="shared" ca="1" si="151"/>
        <v>89.80396451648231</v>
      </c>
      <c r="AB59" s="98" t="s">
        <v>2596</v>
      </c>
      <c r="AC59" s="195" t="s">
        <v>3788</v>
      </c>
      <c r="AD59" s="181"/>
    </row>
    <row r="60" spans="1:30">
      <c r="A60" s="99">
        <v>46090</v>
      </c>
      <c r="B60" s="11"/>
      <c r="C60" s="11">
        <v>2609</v>
      </c>
      <c r="D60" s="150" t="str">
        <f>VLOOKUP(C60,每日行情!A:B,2,FALSE)</f>
        <v>陽明</v>
      </c>
      <c r="E60" s="11">
        <v>1000</v>
      </c>
      <c r="F60" s="11">
        <v>61.09</v>
      </c>
      <c r="G60" s="180">
        <f t="shared" ref="G60:G65" si="153">E60*F60</f>
        <v>61090</v>
      </c>
      <c r="H60" s="11">
        <v>52</v>
      </c>
      <c r="I60" s="99">
        <v>46153</v>
      </c>
      <c r="J60" s="16">
        <v>50.3</v>
      </c>
      <c r="K60" s="11">
        <f t="shared" si="145"/>
        <v>50300</v>
      </c>
      <c r="L60" s="11">
        <v>43</v>
      </c>
      <c r="M60" s="11">
        <v>150</v>
      </c>
      <c r="N60" s="11"/>
      <c r="O60" s="13">
        <f t="shared" si="146"/>
        <v>0</v>
      </c>
      <c r="P60" s="14">
        <f t="shared" si="147"/>
        <v>-11035</v>
      </c>
      <c r="Q60" s="14">
        <f t="shared" si="148"/>
        <v>0</v>
      </c>
      <c r="R60" s="14"/>
      <c r="S60" s="14"/>
      <c r="T60" s="14"/>
      <c r="U60" s="65">
        <f t="shared" si="149"/>
        <v>0</v>
      </c>
      <c r="V60" s="65"/>
      <c r="W60" s="66">
        <v>0.11</v>
      </c>
      <c r="X60" s="15">
        <f t="shared" si="150"/>
        <v>-0.18063512849893601</v>
      </c>
      <c r="Y60" s="16">
        <f>VLOOKUP(C60,每日行情!A:D,4,FALSE)</f>
        <v>64.7</v>
      </c>
      <c r="Z60" s="38">
        <f>VLOOKUP(C60,每日行情!A:E,5,FALSE)</f>
        <v>1.4</v>
      </c>
      <c r="AA60" s="82">
        <f t="shared" ca="1" si="151"/>
        <v>10537.372686452743</v>
      </c>
      <c r="AB60" s="98" t="s">
        <v>3826</v>
      </c>
      <c r="AC60" s="104" t="s">
        <v>3748</v>
      </c>
      <c r="AD60" s="181"/>
    </row>
    <row r="61" spans="1:30">
      <c r="A61" s="99">
        <v>46149</v>
      </c>
      <c r="B61" s="11"/>
      <c r="C61" s="11">
        <v>4938</v>
      </c>
      <c r="D61" s="150" t="str">
        <f>VLOOKUP(C61,每日行情!A:B,2,FALSE)</f>
        <v>和碩</v>
      </c>
      <c r="E61" s="11">
        <v>1000</v>
      </c>
      <c r="F61" s="11">
        <v>83.9</v>
      </c>
      <c r="G61" s="180">
        <f t="shared" si="153"/>
        <v>83900</v>
      </c>
      <c r="H61" s="11">
        <v>71</v>
      </c>
      <c r="I61" s="99">
        <v>46156</v>
      </c>
      <c r="J61" s="16">
        <v>76.7</v>
      </c>
      <c r="K61" s="11">
        <f t="shared" si="145"/>
        <v>76700</v>
      </c>
      <c r="L61" s="11">
        <v>65</v>
      </c>
      <c r="M61" s="11">
        <f>ROUND(J61*E61*0.3%,0)</f>
        <v>230</v>
      </c>
      <c r="N61" s="11"/>
      <c r="O61" s="13">
        <f t="shared" si="146"/>
        <v>0</v>
      </c>
      <c r="P61" s="14">
        <f t="shared" si="147"/>
        <v>-7566</v>
      </c>
      <c r="Q61" s="14">
        <f t="shared" si="148"/>
        <v>0</v>
      </c>
      <c r="R61" s="14"/>
      <c r="S61" s="14"/>
      <c r="T61" s="14"/>
      <c r="U61" s="65">
        <f t="shared" si="149"/>
        <v>0</v>
      </c>
      <c r="V61" s="65"/>
      <c r="W61" s="66">
        <v>0.11</v>
      </c>
      <c r="X61" s="15">
        <f t="shared" si="150"/>
        <v>-9.0178784266984502E-2</v>
      </c>
      <c r="Y61" s="16">
        <f>VLOOKUP(C61,每日行情!A:D,4,FALSE)</f>
        <v>102</v>
      </c>
      <c r="Z61" s="38">
        <f>VLOOKUP(C61,每日行情!A:E,5,FALSE)</f>
        <v>3.9</v>
      </c>
      <c r="AA61" s="82">
        <f t="shared" ca="1" si="151"/>
        <v>1607.9837914795751</v>
      </c>
      <c r="AB61" s="98" t="s">
        <v>3817</v>
      </c>
      <c r="AC61" s="107" t="s">
        <v>3825</v>
      </c>
      <c r="AD61" s="181"/>
    </row>
    <row r="62" spans="1:30">
      <c r="A62" s="99">
        <v>46157</v>
      </c>
      <c r="B62" s="11"/>
      <c r="C62" s="11">
        <v>944</v>
      </c>
      <c r="D62" s="150" t="str">
        <f>VLOOKUP(C62,每日行情!A:B,2,FALSE)</f>
        <v>野村趨勢動能高息</v>
      </c>
      <c r="E62" s="11">
        <v>1000</v>
      </c>
      <c r="F62" s="11">
        <v>18.829999999999998</v>
      </c>
      <c r="G62" s="180">
        <f t="shared" si="153"/>
        <v>18830</v>
      </c>
      <c r="H62" s="11">
        <v>20</v>
      </c>
      <c r="I62" s="99">
        <v>46169</v>
      </c>
      <c r="J62" s="16">
        <v>19.57</v>
      </c>
      <c r="K62" s="11">
        <f>E62*J62</f>
        <v>19570</v>
      </c>
      <c r="L62" s="11">
        <v>20</v>
      </c>
      <c r="M62" s="11">
        <v>19</v>
      </c>
      <c r="N62" s="11"/>
      <c r="O62" s="13">
        <f>IF(I62="",E62*Y62,0)</f>
        <v>0</v>
      </c>
      <c r="P62" s="14">
        <f>IF(I62="",R62-H62,(K62-H62-SUM(L62:N62)+R62-S62-T62)-G62)+(ROUND(R62*V62,0)-ROUND(R62*(1+V62),0)*W62)</f>
        <v>1268.4000000000001</v>
      </c>
      <c r="Q62" s="14">
        <f>IF(I62="",(O62-G62-(O62*0.1425%*0.65)-(O62*0.3%)-S62-T62),0)</f>
        <v>0</v>
      </c>
      <c r="R62" s="14">
        <v>660</v>
      </c>
      <c r="S62" s="14"/>
      <c r="T62" s="14"/>
      <c r="U62" s="65">
        <f>(V62*50%)/(1+50%*V62)</f>
        <v>0</v>
      </c>
      <c r="V62" s="65"/>
      <c r="W62" s="66">
        <v>0.11</v>
      </c>
      <c r="X62" s="15">
        <f>(P62+Q62)/G62</f>
        <v>6.7360594795539033E-2</v>
      </c>
      <c r="Y62" s="16">
        <f>VLOOKUP(C62,每日行情!A:D,4,FALSE)</f>
        <v>22.65</v>
      </c>
      <c r="Z62" s="38">
        <f>VLOOKUP(C62,每日行情!A:E,5,FALSE)</f>
        <v>0.13</v>
      </c>
      <c r="AA62" s="82">
        <f ca="1">IF(I62="",((TODAY()-A62)*G62)/365.24,((I62-A62)*G62)/365.24)</f>
        <v>618.66170189464458</v>
      </c>
      <c r="AB62" s="98" t="s">
        <v>3706</v>
      </c>
      <c r="AC62" s="194"/>
      <c r="AD62" s="181"/>
    </row>
    <row r="63" spans="1:30">
      <c r="A63" s="99">
        <v>46157</v>
      </c>
      <c r="B63" s="11"/>
      <c r="C63" s="11">
        <v>934</v>
      </c>
      <c r="D63" s="150" t="str">
        <f>VLOOKUP(C63,每日行情!A:B,2,FALSE)</f>
        <v>中信成長高股息</v>
      </c>
      <c r="E63" s="11">
        <v>1000</v>
      </c>
      <c r="F63" s="11">
        <v>25.39</v>
      </c>
      <c r="G63" s="180">
        <f t="shared" si="153"/>
        <v>25390</v>
      </c>
      <c r="H63" s="11">
        <v>21</v>
      </c>
      <c r="I63" s="99">
        <v>46169</v>
      </c>
      <c r="J63" s="16">
        <v>26.92</v>
      </c>
      <c r="K63" s="11">
        <f>E63*J63</f>
        <v>26920</v>
      </c>
      <c r="L63" s="11">
        <v>23</v>
      </c>
      <c r="M63" s="11">
        <v>26</v>
      </c>
      <c r="N63" s="11"/>
      <c r="O63" s="13">
        <f>IF(I63="",E63*Y63,0)</f>
        <v>0</v>
      </c>
      <c r="P63" s="14">
        <f>IF(I63="",R63-H63,(K63-H63-SUM(L63:N63)+R63-S63-T63)-G63)+(ROUND(R63*V63,0)-ROUND(R63*(1+V63),0)*W63)</f>
        <v>1682.5</v>
      </c>
      <c r="Q63" s="14">
        <f>IF(I63="",(O63-G63-(O63*0.1425%*0.65)-(O63*0.3%)-S63-T63),0)</f>
        <v>0</v>
      </c>
      <c r="R63" s="14">
        <v>250</v>
      </c>
      <c r="S63" s="14"/>
      <c r="T63" s="14"/>
      <c r="U63" s="65">
        <f>(V63*50%)/(1+50%*V63)</f>
        <v>0</v>
      </c>
      <c r="V63" s="65"/>
      <c r="W63" s="66">
        <v>0.11</v>
      </c>
      <c r="X63" s="15">
        <f>(P63+Q63)/G63</f>
        <v>6.6266246553761329E-2</v>
      </c>
      <c r="Y63" s="16">
        <f>VLOOKUP(C63,每日行情!A:D,4,FALSE)</f>
        <v>30.31</v>
      </c>
      <c r="Z63" s="38">
        <f>VLOOKUP(C63,每日行情!A:E,5,FALSE)</f>
        <v>0.3</v>
      </c>
      <c r="AA63" s="82">
        <f ca="1">IF(I63="",((TODAY()-A63)*G63)/365.24,((I63-A63)*G63)/365.24)</f>
        <v>834.19121673420216</v>
      </c>
      <c r="AB63" s="98" t="s">
        <v>3706</v>
      </c>
      <c r="AC63" s="194"/>
      <c r="AD63" s="181"/>
    </row>
    <row r="64" spans="1:30">
      <c r="A64" s="99">
        <v>46157</v>
      </c>
      <c r="B64" s="11"/>
      <c r="C64" s="491">
        <v>878</v>
      </c>
      <c r="D64" s="150" t="str">
        <f>VLOOKUP(C64,每日行情!A:B,2,FALSE)</f>
        <v>國泰永續高股息</v>
      </c>
      <c r="E64" s="11">
        <v>1000</v>
      </c>
      <c r="F64" s="11">
        <v>28.2</v>
      </c>
      <c r="G64" s="180">
        <f t="shared" si="153"/>
        <v>28200</v>
      </c>
      <c r="H64" s="11">
        <v>24</v>
      </c>
      <c r="I64" s="99">
        <v>46169</v>
      </c>
      <c r="J64" s="16">
        <v>29.7</v>
      </c>
      <c r="K64" s="11">
        <f t="shared" ref="K64" si="154">E64*J64</f>
        <v>29700</v>
      </c>
      <c r="L64" s="11">
        <v>25</v>
      </c>
      <c r="M64" s="11">
        <v>29</v>
      </c>
      <c r="N64" s="11"/>
      <c r="O64" s="13">
        <f t="shared" ref="O64" si="155">IF(I64="",E64*Y64,0)</f>
        <v>0</v>
      </c>
      <c r="P64" s="14">
        <f t="shared" ref="P64" si="156">IF(I64="",R64-H64,(K64-H64-SUM(L64:N64)+R64-S64-T64)-G64)+(ROUND(R64*V64,0)-ROUND(R64*(1+V64),0)*W64)</f>
        <v>1470.06</v>
      </c>
      <c r="Q64" s="14">
        <f t="shared" ref="Q64" si="157">IF(I64="",(O64-G64-(O64*0.1425%*0.65)-(O64*0.3%)-S64-T64),0)</f>
        <v>0</v>
      </c>
      <c r="R64" s="14">
        <v>54</v>
      </c>
      <c r="S64" s="14"/>
      <c r="T64" s="14"/>
      <c r="U64" s="65">
        <f t="shared" ref="U64" si="158">(V64*50%)/(1+50%*V64)</f>
        <v>0</v>
      </c>
      <c r="V64" s="65"/>
      <c r="W64" s="66">
        <v>0.11</v>
      </c>
      <c r="X64" s="15">
        <f t="shared" ref="X64" si="159">(P64+Q64)/G64</f>
        <v>5.2129787234042553E-2</v>
      </c>
      <c r="Y64" s="16">
        <f>VLOOKUP(C64,每日行情!A:D,4,FALSE)</f>
        <v>35.53</v>
      </c>
      <c r="Z64" s="38">
        <f>VLOOKUP(C64,每日行情!A:E,5,FALSE)</f>
        <v>0.44</v>
      </c>
      <c r="AA64" s="82">
        <f t="shared" ref="AA64" ca="1" si="160">IF(I64="",((TODAY()-A64)*G64)/365.24,((I64-A64)*G64)/365.24)</f>
        <v>926.51407293834188</v>
      </c>
      <c r="AB64" s="98" t="s">
        <v>3706</v>
      </c>
      <c r="AC64" s="194"/>
      <c r="AD64" s="181"/>
    </row>
    <row r="65" spans="1:30">
      <c r="A65" s="99">
        <v>46170</v>
      </c>
      <c r="B65" s="11"/>
      <c r="C65" s="491" t="s">
        <v>3821</v>
      </c>
      <c r="D65" s="150" t="str">
        <f>VLOOKUP(C65,每日行情!A:B,2,FALSE)</f>
        <v>元大台灣50正2</v>
      </c>
      <c r="E65" s="11">
        <v>1000</v>
      </c>
      <c r="F65" s="11">
        <v>34.36</v>
      </c>
      <c r="G65" s="180">
        <f t="shared" si="153"/>
        <v>34360</v>
      </c>
      <c r="H65" s="11">
        <v>29</v>
      </c>
      <c r="I65" s="99">
        <v>46189</v>
      </c>
      <c r="J65" s="16">
        <v>37.6</v>
      </c>
      <c r="K65" s="11">
        <f>E65*J65</f>
        <v>37600</v>
      </c>
      <c r="L65" s="11">
        <v>32</v>
      </c>
      <c r="M65" s="11">
        <v>37</v>
      </c>
      <c r="N65" s="11"/>
      <c r="O65" s="13">
        <f>IF(I65="",E65*Y65,0)</f>
        <v>0</v>
      </c>
      <c r="P65" s="14">
        <f>IF(I65="",R65-H65,(K65-H65-SUM(L65:N65)+R65-S65-T65)-G65)+(ROUND(R65*V65,0)-ROUND(R65*(1+V65),0)*W65)</f>
        <v>3142</v>
      </c>
      <c r="Q65" s="14">
        <f>IF(I65="",(O65-G65-(O65*0.1425%*0.65)-(O65*0.3%)-S65-T65),0)</f>
        <v>0</v>
      </c>
      <c r="R65" s="14"/>
      <c r="S65" s="14"/>
      <c r="T65" s="14"/>
      <c r="U65" s="65">
        <f>(V65*50%)/(1+50%*V65)</f>
        <v>0</v>
      </c>
      <c r="V65" s="65"/>
      <c r="W65" s="66">
        <v>0.11</v>
      </c>
      <c r="X65" s="15">
        <f>(P65+Q65)/G65</f>
        <v>9.1443538998835852E-2</v>
      </c>
      <c r="Y65" s="16">
        <f>VLOOKUP(C65,每日行情!A:D,4,FALSE)</f>
        <v>37.15</v>
      </c>
      <c r="Z65" s="38">
        <f>VLOOKUP(C65,每日行情!A:E,5,FALSE)</f>
        <v>0.01</v>
      </c>
      <c r="AA65" s="82">
        <f ca="1">IF(I65="",((TODAY()-A65)*G65)/365.24,((I65-A65)*G65)/365.24)</f>
        <v>1787.4274449676925</v>
      </c>
      <c r="AB65" s="98" t="s">
        <v>2656</v>
      </c>
      <c r="AC65" s="194"/>
      <c r="AD65" s="181"/>
    </row>
    <row r="66" spans="1:30">
      <c r="A66" s="99">
        <v>46150</v>
      </c>
      <c r="B66" s="11"/>
      <c r="C66" s="11">
        <v>3430</v>
      </c>
      <c r="D66" s="150" t="str">
        <f>VLOOKUP(C66,每日行情!A:B,2,FALSE)</f>
        <v>奇鈦科</v>
      </c>
      <c r="E66" s="11">
        <v>1000</v>
      </c>
      <c r="F66" s="11">
        <v>148</v>
      </c>
      <c r="G66" s="180">
        <f>E66*F66</f>
        <v>148000</v>
      </c>
      <c r="H66" s="11">
        <v>126</v>
      </c>
      <c r="I66" s="99">
        <v>46309</v>
      </c>
      <c r="J66" s="16">
        <v>95.5</v>
      </c>
      <c r="K66" s="11">
        <f>E66*J66</f>
        <v>95500</v>
      </c>
      <c r="L66" s="11">
        <v>81</v>
      </c>
      <c r="M66" s="11">
        <v>286</v>
      </c>
      <c r="N66" s="11"/>
      <c r="O66" s="13">
        <f>IF(I66="",E66*Y66,0)</f>
        <v>0</v>
      </c>
      <c r="P66" s="14">
        <f>IF(I66="",R66-H66,(K66-H66-SUM(L66:N66)+R66-S66-T66)-G66)+(ROUND(R66*V66,0)-ROUND(R66*(1+V66),0)*W66)</f>
        <v>-51569</v>
      </c>
      <c r="Q66" s="14">
        <f>IF(I66="",(O66-G66-(O66*0.1425%*0.65)-(O66*0.3%)-S66-T66),0)</f>
        <v>0</v>
      </c>
      <c r="R66" s="14">
        <v>1600</v>
      </c>
      <c r="S66" s="14"/>
      <c r="T66" s="14"/>
      <c r="U66" s="65">
        <f>(V66*50%)/(1+50%*V66)</f>
        <v>0</v>
      </c>
      <c r="V66" s="65"/>
      <c r="W66" s="66">
        <v>0.11</v>
      </c>
      <c r="X66" s="15">
        <f>(P66+Q66)/G66</f>
        <v>-0.3484391891891892</v>
      </c>
      <c r="Y66" s="16">
        <f>VLOOKUP(C66,每日行情!A:D,4,FALSE)</f>
        <v>92</v>
      </c>
      <c r="Z66" s="38">
        <f>VLOOKUP(C66,每日行情!A:E,5,FALSE)</f>
        <v>0.9</v>
      </c>
      <c r="AA66" s="82">
        <f ca="1">IF(I66="",((TODAY()-A66)*G66)/365.24,((I66-A66)*G66)/365.24)</f>
        <v>64428.868689081151</v>
      </c>
      <c r="AB66" s="98" t="s">
        <v>2651</v>
      </c>
      <c r="AC66" s="194"/>
      <c r="AD66" s="181"/>
    </row>
    <row r="67" spans="1:30">
      <c r="A67" s="99">
        <v>46153</v>
      </c>
      <c r="B67" s="11"/>
      <c r="C67" s="11">
        <v>3430</v>
      </c>
      <c r="D67" s="150" t="str">
        <f>VLOOKUP(C67,每日行情!A:B,2,FALSE)</f>
        <v>奇鈦科</v>
      </c>
      <c r="E67" s="11">
        <v>1000</v>
      </c>
      <c r="F67" s="11">
        <v>164</v>
      </c>
      <c r="G67" s="180">
        <f>E67*F67</f>
        <v>164000</v>
      </c>
      <c r="H67" s="11">
        <v>140</v>
      </c>
      <c r="I67" s="99">
        <v>46309</v>
      </c>
      <c r="J67" s="16">
        <v>95.9</v>
      </c>
      <c r="K67" s="11">
        <f t="shared" ref="K67" si="161">E67*J67</f>
        <v>95900</v>
      </c>
      <c r="L67" s="11">
        <v>81</v>
      </c>
      <c r="M67" s="11">
        <v>287</v>
      </c>
      <c r="N67" s="11"/>
      <c r="O67" s="13">
        <f t="shared" ref="O67" si="162">IF(I67="",E67*Y67,0)</f>
        <v>0</v>
      </c>
      <c r="P67" s="14">
        <f t="shared" ref="P67" si="163">IF(I67="",R67-H67,(K67-H67-SUM(L67:N67)+R67-S67-T67)-G67)+(ROUND(R67*V67,0)-ROUND(R67*(1+V67),0)*W67)</f>
        <v>-67184</v>
      </c>
      <c r="Q67" s="14">
        <f t="shared" ref="Q67" si="164">IF(I67="",(O67-G67-(O67*0.1425%*0.65)-(O67*0.3%)-S67-T67),0)</f>
        <v>0</v>
      </c>
      <c r="R67" s="14">
        <v>1600</v>
      </c>
      <c r="S67" s="14"/>
      <c r="T67" s="14"/>
      <c r="U67" s="65">
        <f t="shared" ref="U67" si="165">(V67*50%)/(1+50%*V67)</f>
        <v>0</v>
      </c>
      <c r="V67" s="65"/>
      <c r="W67" s="66">
        <v>0.11</v>
      </c>
      <c r="X67" s="15">
        <f t="shared" ref="X67" si="166">(P67+Q67)/G67</f>
        <v>-0.40965853658536583</v>
      </c>
      <c r="Y67" s="16">
        <f>VLOOKUP(C67,每日行情!A:D,4,FALSE)</f>
        <v>92</v>
      </c>
      <c r="Z67" s="38">
        <f>VLOOKUP(C67,每日行情!A:E,5,FALSE)</f>
        <v>0.9</v>
      </c>
      <c r="AA67" s="82">
        <f t="shared" ref="AA67" ca="1" si="167">IF(I67="",((TODAY()-A67)*G67)/365.24,((I67-A67)*G67)/365.24)</f>
        <v>70047.092322856202</v>
      </c>
      <c r="AB67" s="98" t="s">
        <v>2651</v>
      </c>
      <c r="AC67" s="194"/>
      <c r="AD67" s="181"/>
    </row>
    <row r="68" spans="1:30">
      <c r="A68" s="99">
        <v>46160</v>
      </c>
      <c r="B68" s="11"/>
      <c r="C68" s="491">
        <v>7818</v>
      </c>
      <c r="D68" s="150" t="str">
        <f>VLOOKUP(C68,每日行情!A:B,2,FALSE)</f>
        <v>溢泰實業</v>
      </c>
      <c r="E68" s="11">
        <v>1000</v>
      </c>
      <c r="F68" s="11">
        <v>70</v>
      </c>
      <c r="G68" s="180">
        <f t="shared" ref="G68" si="168">E68*F68</f>
        <v>70000</v>
      </c>
      <c r="H68" s="11">
        <v>20</v>
      </c>
      <c r="I68" s="99">
        <v>46309</v>
      </c>
      <c r="J68" s="16">
        <v>59.5</v>
      </c>
      <c r="K68" s="11">
        <f>E68*J68</f>
        <v>59500</v>
      </c>
      <c r="L68" s="11">
        <v>50</v>
      </c>
      <c r="M68" s="11">
        <v>178</v>
      </c>
      <c r="N68" s="11"/>
      <c r="O68" s="13">
        <f>IF(I68="",E68*Y68,0)</f>
        <v>0</v>
      </c>
      <c r="P68" s="14">
        <f>IF(I68="",R68-H68,(K68-H68-SUM(L68:N68)+R68-S68-T68)-G68)+(ROUND(R68*V68,0)-ROUND(R68*(1+V68),0)*W68)</f>
        <v>-8935.9599999999991</v>
      </c>
      <c r="Q68" s="14">
        <f>IF(I68="",(O68-G68-(O68*0.1425%*0.65)-(O68*0.3%)-S68-T68),0)</f>
        <v>0</v>
      </c>
      <c r="R68" s="14">
        <v>2036</v>
      </c>
      <c r="S68" s="14"/>
      <c r="T68" s="14"/>
      <c r="U68" s="65">
        <f>(V68*50%)/(1+50%*V68)</f>
        <v>0</v>
      </c>
      <c r="V68" s="65"/>
      <c r="W68" s="66">
        <v>0.11</v>
      </c>
      <c r="X68" s="15">
        <f>(P68+Q68)/G68</f>
        <v>-0.12765657142857142</v>
      </c>
      <c r="Y68" s="16">
        <f>VLOOKUP(C68,每日行情!A:D,4,FALSE)</f>
        <v>59.4</v>
      </c>
      <c r="Z68" s="38">
        <f>VLOOKUP(C68,每日行情!A:E,5,FALSE)</f>
        <v>-0.4</v>
      </c>
      <c r="AA68" s="82">
        <f ca="1">IF(I68="",((TODAY()-A68)*G68)/365.24,((I68-A68)*G68)/365.24)</f>
        <v>28556.565545942394</v>
      </c>
      <c r="AB68" s="98" t="s">
        <v>2659</v>
      </c>
      <c r="AC68" s="194"/>
      <c r="AD68" s="181"/>
    </row>
    <row r="69" spans="1:30">
      <c r="A69" s="99">
        <v>46220</v>
      </c>
      <c r="B69" s="11"/>
      <c r="C69" s="491" t="s">
        <v>3821</v>
      </c>
      <c r="D69" s="150" t="str">
        <f>VLOOKUP(C69,每日行情!A:B,2,FALSE)</f>
        <v>元大台灣50正2</v>
      </c>
      <c r="E69" s="11">
        <v>1000</v>
      </c>
      <c r="F69" s="11">
        <v>33.61</v>
      </c>
      <c r="G69" s="180">
        <f>E69*F69</f>
        <v>33610</v>
      </c>
      <c r="H69" s="11">
        <v>28</v>
      </c>
      <c r="I69" s="99">
        <v>46225</v>
      </c>
      <c r="J69" s="16">
        <v>35.22</v>
      </c>
      <c r="K69" s="11">
        <f>E69*J69</f>
        <v>35220</v>
      </c>
      <c r="L69" s="11">
        <v>30</v>
      </c>
      <c r="M69" s="11">
        <v>35</v>
      </c>
      <c r="N69" s="11"/>
      <c r="O69" s="13">
        <f>IF(I69="",E69*Y69,0)</f>
        <v>0</v>
      </c>
      <c r="P69" s="14">
        <f>IF(I69="",R69-H69,(K69-H69-SUM(L69:N69)+R69-S69-T69)-G69)+(ROUND(R69*V69,0)-ROUND(R69*(1+V69),0)*W69)</f>
        <v>1517</v>
      </c>
      <c r="Q69" s="14">
        <f>IF(I69="",(O69-G69-(O69*0.1425%*0.65)-(O69*0.3%)-S69-T69),0)</f>
        <v>0</v>
      </c>
      <c r="R69" s="14"/>
      <c r="S69" s="14"/>
      <c r="T69" s="14"/>
      <c r="U69" s="65">
        <f>(V69*50%)/(1+50%*V69)</f>
        <v>0</v>
      </c>
      <c r="V69" s="65"/>
      <c r="W69" s="66">
        <v>0.11</v>
      </c>
      <c r="X69" s="15">
        <f>(P69+Q69)/G69</f>
        <v>4.5135376376078548E-2</v>
      </c>
      <c r="Y69" s="16">
        <f>VLOOKUP(C69,每日行情!A:D,4,FALSE)</f>
        <v>37.15</v>
      </c>
      <c r="Z69" s="38">
        <f>VLOOKUP(C69,每日行情!A:E,5,FALSE)</f>
        <v>0.01</v>
      </c>
      <c r="AA69" s="82">
        <f ca="1">IF(I69="",((TODAY()-A69)*G69)/365.24,((I69-A69)*G69)/365.24)</f>
        <v>460.10842185959916</v>
      </c>
      <c r="AB69" s="98" t="s">
        <v>2656</v>
      </c>
      <c r="AC69" s="194"/>
      <c r="AD69" s="181"/>
    </row>
    <row r="70" spans="1:30">
      <c r="A70" s="99">
        <v>46231</v>
      </c>
      <c r="B70" s="11"/>
      <c r="C70" s="491" t="s">
        <v>3821</v>
      </c>
      <c r="D70" s="150" t="str">
        <f>VLOOKUP(C70,每日行情!A:B,2,FALSE)</f>
        <v>元大台灣50正2</v>
      </c>
      <c r="E70" s="11">
        <v>1000</v>
      </c>
      <c r="F70" s="11">
        <v>31.28</v>
      </c>
      <c r="G70" s="180">
        <f>E70*F70</f>
        <v>31280</v>
      </c>
      <c r="H70" s="11">
        <v>26</v>
      </c>
      <c r="I70" s="99">
        <v>46234</v>
      </c>
      <c r="J70" s="16">
        <v>32.83</v>
      </c>
      <c r="K70" s="11">
        <f>E70*J70</f>
        <v>32830</v>
      </c>
      <c r="L70" s="11">
        <v>28</v>
      </c>
      <c r="M70" s="11">
        <v>32</v>
      </c>
      <c r="N70" s="11"/>
      <c r="O70" s="13">
        <f>IF(I70="",E70*Y70,0)</f>
        <v>0</v>
      </c>
      <c r="P70" s="14">
        <f>IF(I70="",R70-H70,(K70-H70-SUM(L70:N70)+R70-S70-T70)-G70)+(ROUND(R70*V70,0)-ROUND(R70*(1+V70),0)*W70)</f>
        <v>1464</v>
      </c>
      <c r="Q70" s="14">
        <f>IF(I70="",(O70-G70-(O70*0.1425%*0.65)-(O70*0.3%)-S70-T70),0)</f>
        <v>0</v>
      </c>
      <c r="R70" s="14"/>
      <c r="S70" s="14"/>
      <c r="T70" s="14"/>
      <c r="U70" s="65">
        <f>(V70*50%)/(1+50%*V70)</f>
        <v>0</v>
      </c>
      <c r="V70" s="65"/>
      <c r="W70" s="66">
        <v>0.11</v>
      </c>
      <c r="X70" s="15">
        <f>(P70+Q70)/G70</f>
        <v>4.6803069053708443E-2</v>
      </c>
      <c r="Y70" s="16">
        <f>VLOOKUP(C70,每日行情!A:D,4,FALSE)</f>
        <v>37.15</v>
      </c>
      <c r="Z70" s="38">
        <f>VLOOKUP(C70,每日行情!A:E,5,FALSE)</f>
        <v>0.01</v>
      </c>
      <c r="AA70" s="82">
        <f ca="1">IF(I70="",((TODAY()-A70)*G70)/365.24,((I70-A70)*G70)/365.24)</f>
        <v>256.92695214105794</v>
      </c>
      <c r="AB70" s="98" t="s">
        <v>2656</v>
      </c>
      <c r="AC70" s="194"/>
      <c r="AD70" s="181"/>
    </row>
    <row r="71" spans="1:30">
      <c r="A71" s="95"/>
      <c r="B71" s="11"/>
      <c r="C71" s="11"/>
      <c r="D71" s="150"/>
      <c r="E71" s="11"/>
      <c r="F71" s="11"/>
      <c r="G71" s="11"/>
      <c r="H71" s="11"/>
      <c r="I71" s="99"/>
      <c r="J71" s="16"/>
      <c r="K71" s="11"/>
      <c r="L71" s="17"/>
      <c r="M71" s="11"/>
      <c r="N71" s="11"/>
      <c r="O71" s="13"/>
      <c r="P71" s="14"/>
      <c r="Q71" s="14"/>
      <c r="R71" s="14"/>
      <c r="S71" s="14"/>
      <c r="T71" s="14"/>
      <c r="U71" s="65"/>
      <c r="V71" s="65"/>
      <c r="W71" s="66"/>
      <c r="X71" s="15"/>
      <c r="Y71" s="16"/>
      <c r="Z71" s="38"/>
      <c r="AA71" s="82"/>
      <c r="AB71" s="98"/>
      <c r="AC71" s="104"/>
    </row>
    <row r="72" spans="1:30">
      <c r="A72" s="95"/>
      <c r="B72" s="11"/>
      <c r="C72" s="11"/>
      <c r="D72" s="150"/>
      <c r="E72" s="11"/>
      <c r="F72" s="11"/>
      <c r="G72" s="11"/>
      <c r="H72" s="11"/>
      <c r="I72" s="99"/>
      <c r="J72" s="16"/>
      <c r="K72" s="11"/>
      <c r="L72" s="17"/>
      <c r="M72" s="11"/>
      <c r="N72" s="11"/>
      <c r="O72" s="13"/>
      <c r="P72" s="14"/>
      <c r="Q72" s="14"/>
      <c r="R72" s="14"/>
      <c r="S72" s="14"/>
      <c r="T72" s="14"/>
      <c r="U72" s="65"/>
      <c r="V72" s="65"/>
      <c r="W72" s="66"/>
      <c r="X72" s="15"/>
      <c r="Y72" s="16"/>
      <c r="Z72" s="38"/>
      <c r="AA72" s="82"/>
      <c r="AB72" s="98"/>
      <c r="AC72" s="104"/>
    </row>
    <row r="73" spans="1:30">
      <c r="A73" s="39"/>
      <c r="B73" s="40"/>
      <c r="C73" s="40"/>
      <c r="D73" s="152"/>
      <c r="E73" s="40"/>
      <c r="F73" s="40"/>
      <c r="G73" s="40"/>
      <c r="H73" s="40"/>
      <c r="I73" s="41"/>
      <c r="J73" s="42"/>
      <c r="K73" s="40"/>
      <c r="L73" s="43"/>
      <c r="M73" s="40"/>
      <c r="N73" s="40"/>
      <c r="O73" s="44"/>
      <c r="P73" s="45"/>
      <c r="Q73" s="45"/>
      <c r="R73" s="45"/>
      <c r="S73" s="45"/>
      <c r="T73" s="45"/>
      <c r="U73" s="69"/>
      <c r="V73" s="69"/>
      <c r="W73" s="71"/>
      <c r="X73" s="46"/>
      <c r="Y73" s="42"/>
      <c r="Z73" s="47"/>
      <c r="AA73" s="82"/>
    </row>
    <row r="74" spans="1:30">
      <c r="A74" s="10"/>
      <c r="B74" s="11"/>
      <c r="C74" s="11"/>
      <c r="D74" s="150"/>
      <c r="E74" s="11"/>
      <c r="F74" s="11"/>
      <c r="G74" s="11"/>
      <c r="H74" s="11"/>
      <c r="I74" s="12"/>
      <c r="J74" s="11"/>
      <c r="K74" s="11"/>
      <c r="L74" s="11"/>
      <c r="M74" s="11"/>
      <c r="N74" s="11"/>
      <c r="O74" s="13"/>
      <c r="P74" s="14"/>
      <c r="Q74" s="14"/>
      <c r="R74" s="14"/>
      <c r="S74" s="14"/>
      <c r="T74" s="14"/>
      <c r="U74" s="14"/>
      <c r="V74" s="65"/>
      <c r="W74" s="66"/>
      <c r="X74" s="15"/>
      <c r="Y74" s="16"/>
      <c r="Z74" s="38"/>
      <c r="AA74" s="82"/>
    </row>
    <row r="75" spans="1:30">
      <c r="A75" s="18">
        <f>MIN(A122:A122)</f>
        <v>0</v>
      </c>
      <c r="B75" s="19"/>
      <c r="C75" s="20"/>
      <c r="D75" s="153"/>
      <c r="E75" s="19"/>
      <c r="F75" s="19"/>
      <c r="G75" s="19"/>
      <c r="H75" s="19"/>
      <c r="I75" s="21"/>
      <c r="J75" s="22"/>
      <c r="K75" s="19"/>
      <c r="L75" s="23"/>
      <c r="M75" s="19"/>
      <c r="N75" s="19"/>
      <c r="O75" s="24"/>
      <c r="P75" s="25"/>
      <c r="Q75" s="25"/>
      <c r="R75" s="25"/>
      <c r="S75" s="25"/>
      <c r="T75" s="25"/>
      <c r="U75" s="25"/>
      <c r="V75" s="70"/>
      <c r="W75" s="72"/>
      <c r="X75" s="26"/>
      <c r="Y75" s="22"/>
      <c r="Z75" s="27"/>
      <c r="AA75" s="82"/>
    </row>
    <row r="76" spans="1:30" collapsed="1">
      <c r="A76" s="95">
        <v>45614</v>
      </c>
      <c r="B76" s="11"/>
      <c r="C76" s="11">
        <v>895</v>
      </c>
      <c r="D76" s="150" t="str">
        <f>VLOOKUP(C76,每日行情!A:B,2,FALSE)</f>
        <v>富邦未來車</v>
      </c>
      <c r="E76" s="11">
        <v>160</v>
      </c>
      <c r="F76" s="11">
        <v>31.12</v>
      </c>
      <c r="G76" s="180">
        <f t="shared" ref="G76" si="169">E76*F76</f>
        <v>4979.2</v>
      </c>
      <c r="H76" s="11">
        <v>1</v>
      </c>
      <c r="I76" s="99"/>
      <c r="J76" s="16"/>
      <c r="K76" s="11">
        <f t="shared" ref="K76:K81" si="170">E76*J76</f>
        <v>0</v>
      </c>
      <c r="L76" s="11">
        <f t="shared" ref="L76" si="171">ROUND(J76*E76*0.1425%,0)</f>
        <v>0</v>
      </c>
      <c r="M76" s="11">
        <f t="shared" ref="M76" si="172">ROUND(J76*E76*0.3%,0)</f>
        <v>0</v>
      </c>
      <c r="N76" s="11"/>
      <c r="O76" s="13">
        <f t="shared" ref="O76:O81" si="173">IF(I76="",E76*Y76,0)</f>
        <v>8128</v>
      </c>
      <c r="P76" s="14">
        <f t="shared" ref="P76" si="174">IF(I76="",R76-H76,(K76-H76-SUM(L76:N76)+R76-S76-T76)-G76)+(ROUND(R76*V76,0)-ROUND(R76*(1+V76),0)*W76)</f>
        <v>-1</v>
      </c>
      <c r="Q76" s="14">
        <f t="shared" ref="Q76:Q78" si="175">IF(I76="",(O76-G76-(O76*0.1425%*0.65)-(O76*0.3%)-S76-T76),0)</f>
        <v>3116.88744</v>
      </c>
      <c r="R76" s="14"/>
      <c r="S76" s="14"/>
      <c r="T76" s="14"/>
      <c r="U76" s="65">
        <f t="shared" ref="U76:U81" si="176">(V76*50%)/(1+50%*V76)</f>
        <v>0</v>
      </c>
      <c r="V76" s="65"/>
      <c r="W76" s="66">
        <v>0.11</v>
      </c>
      <c r="X76" s="15">
        <f t="shared" ref="X76:X81" si="177">(P76+Q76)/G76</f>
        <v>0.62578073586118255</v>
      </c>
      <c r="Y76" s="16">
        <f>VLOOKUP(C76,每日行情!A:D,4,FALSE)</f>
        <v>50.8</v>
      </c>
      <c r="Z76" s="38">
        <f>VLOOKUP(C76,每日行情!A:E,5,FALSE)</f>
        <v>0.35</v>
      </c>
      <c r="AA76" s="82">
        <f t="shared" ref="AA76:AA81" ca="1" si="178">IF(I76="",((TODAY()-A76)*G76)/365.24,((I76-A76)*G76)/365.24)</f>
        <v>9501.9778775599607</v>
      </c>
      <c r="AB76" s="98" t="s">
        <v>2656</v>
      </c>
      <c r="AC76" s="98"/>
      <c r="AD76" s="181" t="s">
        <v>2657</v>
      </c>
    </row>
    <row r="77" spans="1:30" hidden="1" outlineLevel="1">
      <c r="A77" s="95">
        <v>45642</v>
      </c>
      <c r="B77" s="11"/>
      <c r="C77" s="11">
        <v>895</v>
      </c>
      <c r="D77" s="150" t="str">
        <f>VLOOKUP(C77,每日行情!A:B,2,FALSE)</f>
        <v>富邦未來車</v>
      </c>
      <c r="E77" s="11">
        <v>154</v>
      </c>
      <c r="F77" s="11">
        <v>32.369999999999997</v>
      </c>
      <c r="G77" s="180">
        <v>4984</v>
      </c>
      <c r="H77" s="11">
        <v>1</v>
      </c>
      <c r="I77" s="99"/>
      <c r="J77" s="16"/>
      <c r="K77" s="11">
        <f t="shared" ref="K77:K78" si="179">E77*J77</f>
        <v>0</v>
      </c>
      <c r="L77" s="11">
        <f t="shared" ref="L77:L98" si="180">ROUND(J77*E77*0.1425%,0)</f>
        <v>0</v>
      </c>
      <c r="M77" s="11">
        <f t="shared" ref="M77:M98" si="181">ROUND(J77*E77*0.3%,0)</f>
        <v>0</v>
      </c>
      <c r="N77" s="11"/>
      <c r="O77" s="13">
        <f t="shared" ref="O77:O78" si="182">IF(I77="",E77*Y77,0)</f>
        <v>7823.2</v>
      </c>
      <c r="P77" s="14">
        <f t="shared" ref="P77:P78" si="183">IF(I77="",R77-H77,(K77-H77-SUM(L77:N77)+R77-S77-T77)-G77)+(ROUND(R77*V77,0)-ROUND(R77*(1+V77),0)*W77)</f>
        <v>-1</v>
      </c>
      <c r="Q77" s="14">
        <f t="shared" si="175"/>
        <v>2808.4841609999999</v>
      </c>
      <c r="R77" s="14"/>
      <c r="S77" s="14"/>
      <c r="T77" s="14"/>
      <c r="U77" s="65">
        <f t="shared" ref="U77:U78" si="184">(V77*50%)/(1+50%*V77)</f>
        <v>0</v>
      </c>
      <c r="V77" s="65"/>
      <c r="W77" s="66">
        <v>0.11</v>
      </c>
      <c r="X77" s="15">
        <f t="shared" ref="X77:X78" si="185">(P77+Q77)/G77</f>
        <v>0.56329939024879616</v>
      </c>
      <c r="Y77" s="16">
        <f>VLOOKUP(C77,每日行情!A:D,4,FALSE)</f>
        <v>50.8</v>
      </c>
      <c r="Z77" s="38">
        <f>VLOOKUP(C77,每日行情!A:E,5,FALSE)</f>
        <v>0.35</v>
      </c>
      <c r="AA77" s="82">
        <f t="shared" ref="AA77:AA78" ca="1" si="186">IF(I77="",((TODAY()-A77)*G77)/365.24,((I77-A77)*G77)/365.24)</f>
        <v>9129.0548680319789</v>
      </c>
      <c r="AB77" s="98" t="s">
        <v>2656</v>
      </c>
      <c r="AC77" s="98"/>
      <c r="AD77" s="181" t="s">
        <v>2657</v>
      </c>
    </row>
    <row r="78" spans="1:30" hidden="1" outlineLevel="1">
      <c r="A78" s="95">
        <v>45673</v>
      </c>
      <c r="B78" s="11"/>
      <c r="C78" s="11">
        <v>895</v>
      </c>
      <c r="D78" s="150" t="str">
        <f>VLOOKUP(C78,每日行情!A:B,2,FALSE)</f>
        <v>富邦未來車</v>
      </c>
      <c r="E78" s="11">
        <v>155</v>
      </c>
      <c r="F78" s="11">
        <v>32.200000000000003</v>
      </c>
      <c r="G78" s="180">
        <v>4991</v>
      </c>
      <c r="H78" s="11">
        <v>1</v>
      </c>
      <c r="I78" s="99"/>
      <c r="J78" s="16"/>
      <c r="K78" s="11">
        <f t="shared" si="179"/>
        <v>0</v>
      </c>
      <c r="L78" s="11">
        <f t="shared" si="180"/>
        <v>0</v>
      </c>
      <c r="M78" s="11">
        <f t="shared" si="181"/>
        <v>0</v>
      </c>
      <c r="N78" s="11"/>
      <c r="O78" s="13">
        <f t="shared" si="182"/>
        <v>7874</v>
      </c>
      <c r="P78" s="14">
        <f t="shared" si="183"/>
        <v>-1</v>
      </c>
      <c r="Q78" s="14">
        <f t="shared" si="175"/>
        <v>2852.0847075000001</v>
      </c>
      <c r="R78" s="14"/>
      <c r="S78" s="14"/>
      <c r="T78" s="14"/>
      <c r="U78" s="65">
        <f t="shared" si="184"/>
        <v>0</v>
      </c>
      <c r="V78" s="65"/>
      <c r="W78" s="66">
        <v>0.11</v>
      </c>
      <c r="X78" s="15">
        <f t="shared" si="185"/>
        <v>0.57124518282909242</v>
      </c>
      <c r="Y78" s="16">
        <f>VLOOKUP(C78,每日行情!A:D,4,FALSE)</f>
        <v>50.8</v>
      </c>
      <c r="Z78" s="38">
        <f>VLOOKUP(C78,每日行情!A:E,5,FALSE)</f>
        <v>0.35</v>
      </c>
      <c r="AA78" s="82">
        <f t="shared" ca="1" si="186"/>
        <v>8718.2619647355168</v>
      </c>
      <c r="AB78" s="98" t="s">
        <v>2656</v>
      </c>
      <c r="AC78" s="98"/>
      <c r="AD78" s="181" t="s">
        <v>2657</v>
      </c>
    </row>
    <row r="79" spans="1:30" hidden="1" outlineLevel="1">
      <c r="A79" s="95">
        <v>45705</v>
      </c>
      <c r="B79" s="11"/>
      <c r="C79" s="11">
        <v>895</v>
      </c>
      <c r="D79" s="150" t="str">
        <f>VLOOKUP(C79,每日行情!A:B,2,FALSE)</f>
        <v>富邦未來車</v>
      </c>
      <c r="E79" s="11">
        <v>157</v>
      </c>
      <c r="F79" s="11">
        <v>31.68</v>
      </c>
      <c r="G79" s="180">
        <v>4973</v>
      </c>
      <c r="H79" s="11">
        <v>1</v>
      </c>
      <c r="I79" s="99"/>
      <c r="J79" s="16"/>
      <c r="K79" s="11">
        <f>E79*J79</f>
        <v>0</v>
      </c>
      <c r="L79" s="11">
        <f t="shared" si="180"/>
        <v>0</v>
      </c>
      <c r="M79" s="11">
        <f t="shared" si="181"/>
        <v>0</v>
      </c>
      <c r="N79" s="11"/>
      <c r="O79" s="13">
        <f>IF(I79="",E79*Y79,0)</f>
        <v>7975.5999999999995</v>
      </c>
      <c r="P79" s="14">
        <f>IF(I79="",R79-H79,(K79-H79-SUM(L79:N79)+R79-S79-T79)-G79)+(ROUND(R79*V79,0)-ROUND(R79*(1+V79),0)*W79)</f>
        <v>-1</v>
      </c>
      <c r="Q79" s="14">
        <f>IF(I79="",(O79-G79-(O79*0.1425%*0.65)-(O79*0.3%)-S79-T79),0)</f>
        <v>2971.2858004999994</v>
      </c>
      <c r="R79" s="14"/>
      <c r="S79" s="14"/>
      <c r="T79" s="14"/>
      <c r="U79" s="65">
        <f>(V79*50%)/(1+50%*V79)</f>
        <v>0</v>
      </c>
      <c r="V79" s="65"/>
      <c r="W79" s="66">
        <v>0.11</v>
      </c>
      <c r="X79" s="15">
        <f>(P79+Q79)/G79</f>
        <v>0.59728248552181773</v>
      </c>
      <c r="Y79" s="16">
        <f>VLOOKUP(C79,每日行情!A:D,4,FALSE)</f>
        <v>50.8</v>
      </c>
      <c r="Z79" s="38">
        <f>VLOOKUP(C79,每日行情!A:E,5,FALSE)</f>
        <v>0.35</v>
      </c>
      <c r="AA79" s="82">
        <f ca="1">IF(I79="",((TODAY()-A79)*G79)/365.24,((I79-A79)*G79)/365.24)</f>
        <v>8251.1170737049615</v>
      </c>
      <c r="AB79" s="98" t="s">
        <v>2656</v>
      </c>
      <c r="AC79" s="98"/>
      <c r="AD79" s="181" t="s">
        <v>2657</v>
      </c>
    </row>
    <row r="80" spans="1:30" hidden="1" outlineLevel="1">
      <c r="A80" s="95">
        <v>45733</v>
      </c>
      <c r="B80" s="11"/>
      <c r="C80" s="11">
        <v>895</v>
      </c>
      <c r="D80" s="150" t="str">
        <f>VLOOKUP(C80,每日行情!A:B,2,FALSE)</f>
        <v>富邦未來車</v>
      </c>
      <c r="E80" s="11">
        <v>176</v>
      </c>
      <c r="F80" s="11">
        <v>28.3</v>
      </c>
      <c r="G80" s="180">
        <v>4980</v>
      </c>
      <c r="H80" s="11">
        <v>1</v>
      </c>
      <c r="I80" s="99"/>
      <c r="J80" s="16"/>
      <c r="K80" s="11">
        <f>E80*J80</f>
        <v>0</v>
      </c>
      <c r="L80" s="11">
        <f t="shared" si="180"/>
        <v>0</v>
      </c>
      <c r="M80" s="11">
        <f t="shared" si="181"/>
        <v>0</v>
      </c>
      <c r="N80" s="11"/>
      <c r="O80" s="13">
        <f>IF(I80="",E80*Y80,0)</f>
        <v>8940.7999999999993</v>
      </c>
      <c r="P80" s="14">
        <f>IF(I80="",R80-H80,(K80-H80-SUM(L80:N80)+R80-S80-T80)-G80)+(ROUND(R80*V80,0)-ROUND(R80*(1+V80),0)*W80)</f>
        <v>-1</v>
      </c>
      <c r="Q80" s="14">
        <f>IF(I80="",(O80-G80-(O80*0.1425%*0.65)-(O80*0.3%)-S80-T80),0)</f>
        <v>3925.6961839999994</v>
      </c>
      <c r="R80" s="14"/>
      <c r="S80" s="14"/>
      <c r="T80" s="14"/>
      <c r="U80" s="65">
        <f>(V80*50%)/(1+50%*V80)</f>
        <v>0</v>
      </c>
      <c r="V80" s="65"/>
      <c r="W80" s="66">
        <v>0.11</v>
      </c>
      <c r="X80" s="15">
        <f>(P80+Q80)/G80</f>
        <v>0.78809160321285132</v>
      </c>
      <c r="Y80" s="16">
        <f>VLOOKUP(C80,每日行情!A:D,4,FALSE)</f>
        <v>50.8</v>
      </c>
      <c r="Z80" s="38">
        <f>VLOOKUP(C80,每日行情!A:E,5,FALSE)</f>
        <v>0.35</v>
      </c>
      <c r="AA80" s="82">
        <f ca="1">IF(I80="",((TODAY()-A80)*G80)/365.24,((I80-A80)*G80)/365.24)</f>
        <v>7880.9549885007118</v>
      </c>
      <c r="AB80" s="98" t="s">
        <v>2656</v>
      </c>
      <c r="AC80" s="98"/>
      <c r="AD80" s="181" t="s">
        <v>2657</v>
      </c>
    </row>
    <row r="81" spans="1:30" hidden="1" outlineLevel="1">
      <c r="A81" s="95">
        <v>45763</v>
      </c>
      <c r="B81" s="11"/>
      <c r="C81" s="11">
        <v>895</v>
      </c>
      <c r="D81" s="150" t="str">
        <f>VLOOKUP(C81,每日行情!A:B,2,FALSE)</f>
        <v>富邦未來車</v>
      </c>
      <c r="E81" s="11">
        <v>193</v>
      </c>
      <c r="F81" s="11">
        <v>25.84</v>
      </c>
      <c r="G81" s="180">
        <v>4987</v>
      </c>
      <c r="H81" s="11">
        <v>1</v>
      </c>
      <c r="I81" s="99"/>
      <c r="J81" s="16"/>
      <c r="K81" s="11">
        <f t="shared" si="170"/>
        <v>0</v>
      </c>
      <c r="L81" s="11">
        <f t="shared" si="180"/>
        <v>0</v>
      </c>
      <c r="M81" s="11">
        <f t="shared" si="181"/>
        <v>0</v>
      </c>
      <c r="N81" s="11"/>
      <c r="O81" s="13">
        <f t="shared" si="173"/>
        <v>9804.4</v>
      </c>
      <c r="P81" s="14">
        <f t="shared" ref="P81:P82" si="187">IF(I81="",R81-H81,(K81-H81-SUM(L81:N81)+R81-S81-T81)-G81)+(ROUND(R81*V81,0)-ROUND(R81*(1+V81),0)*W81)</f>
        <v>-1</v>
      </c>
      <c r="Q81" s="14">
        <f t="shared" ref="Q81:Q82" si="188">IF(I81="",(O81-G81-(O81*0.1425%*0.65)-(O81*0.3%)-S81-T81),0)</f>
        <v>4778.9054744999994</v>
      </c>
      <c r="R81" s="14"/>
      <c r="S81" s="14"/>
      <c r="T81" s="14"/>
      <c r="U81" s="65">
        <f t="shared" si="176"/>
        <v>0</v>
      </c>
      <c r="V81" s="65"/>
      <c r="W81" s="66">
        <v>0.11</v>
      </c>
      <c r="X81" s="15">
        <f t="shared" si="177"/>
        <v>0.9580720823140163</v>
      </c>
      <c r="Y81" s="16">
        <f>VLOOKUP(C81,每日行情!A:D,4,FALSE)</f>
        <v>50.8</v>
      </c>
      <c r="Z81" s="38">
        <f>VLOOKUP(C81,每日行情!A:E,5,FALSE)</f>
        <v>0.35</v>
      </c>
      <c r="AA81" s="82">
        <f t="shared" ca="1" si="178"/>
        <v>7482.4115649983569</v>
      </c>
      <c r="AB81" s="98" t="s">
        <v>2656</v>
      </c>
      <c r="AC81" s="98"/>
      <c r="AD81" s="181" t="s">
        <v>2657</v>
      </c>
    </row>
    <row r="82" spans="1:30" hidden="1" outlineLevel="1">
      <c r="A82" s="95">
        <v>45793</v>
      </c>
      <c r="B82" s="11"/>
      <c r="C82" s="11">
        <v>895</v>
      </c>
      <c r="D82" s="150" t="str">
        <f>VLOOKUP(C82,每日行情!A:B,2,FALSE)</f>
        <v>富邦未來車</v>
      </c>
      <c r="E82" s="11">
        <v>171</v>
      </c>
      <c r="F82" s="11">
        <v>29.12</v>
      </c>
      <c r="G82" s="180">
        <v>4979</v>
      </c>
      <c r="H82" s="11">
        <v>1</v>
      </c>
      <c r="I82" s="99"/>
      <c r="J82" s="16"/>
      <c r="K82" s="11">
        <f t="shared" ref="K82" si="189">E82*J82</f>
        <v>0</v>
      </c>
      <c r="L82" s="11">
        <f t="shared" si="180"/>
        <v>0</v>
      </c>
      <c r="M82" s="11">
        <f t="shared" si="181"/>
        <v>0</v>
      </c>
      <c r="N82" s="11"/>
      <c r="O82" s="13">
        <f t="shared" ref="O82" si="190">IF(I82="",E82*Y82,0)</f>
        <v>8686.7999999999993</v>
      </c>
      <c r="P82" s="14">
        <f t="shared" si="187"/>
        <v>-1</v>
      </c>
      <c r="Q82" s="14">
        <f t="shared" si="188"/>
        <v>3673.6934514999994</v>
      </c>
      <c r="R82" s="14"/>
      <c r="S82" s="14"/>
      <c r="T82" s="14"/>
      <c r="U82" s="65">
        <f t="shared" ref="U82" si="191">(V82*50%)/(1+50%*V82)</f>
        <v>0</v>
      </c>
      <c r="V82" s="65"/>
      <c r="W82" s="66">
        <v>0.11</v>
      </c>
      <c r="X82" s="15">
        <f t="shared" ref="X82" si="192">(P82+Q82)/G82</f>
        <v>0.73763676471178941</v>
      </c>
      <c r="Y82" s="16">
        <f>VLOOKUP(C82,每日行情!A:D,4,FALSE)</f>
        <v>50.8</v>
      </c>
      <c r="Z82" s="38">
        <f>VLOOKUP(C82,每日行情!A:E,5,FALSE)</f>
        <v>0.35</v>
      </c>
      <c r="AA82" s="82">
        <f t="shared" ref="AA82" ca="1" si="193">IF(I82="",((TODAY()-A82)*G82)/365.24,((I82-A82)*G82)/365.24)</f>
        <v>7061.4445296243566</v>
      </c>
      <c r="AB82" s="98" t="s">
        <v>2656</v>
      </c>
      <c r="AC82" s="98"/>
      <c r="AD82" s="181" t="s">
        <v>2657</v>
      </c>
    </row>
    <row r="83" spans="1:30" hidden="1" outlineLevel="1">
      <c r="A83" s="95">
        <v>45824</v>
      </c>
      <c r="B83" s="11"/>
      <c r="C83" s="11">
        <v>895</v>
      </c>
      <c r="D83" s="150" t="str">
        <f>VLOOKUP(C83,每日行情!A:B,2,FALSE)</f>
        <v>富邦未來車</v>
      </c>
      <c r="E83" s="11">
        <v>172</v>
      </c>
      <c r="F83" s="11">
        <v>29</v>
      </c>
      <c r="G83" s="180">
        <v>4988</v>
      </c>
      <c r="H83" s="11">
        <v>1</v>
      </c>
      <c r="I83" s="99"/>
      <c r="J83" s="16"/>
      <c r="K83" s="11">
        <f t="shared" ref="K83:K88" si="194">E83*J83</f>
        <v>0</v>
      </c>
      <c r="L83" s="11">
        <f t="shared" si="180"/>
        <v>0</v>
      </c>
      <c r="M83" s="11">
        <f t="shared" si="181"/>
        <v>0</v>
      </c>
      <c r="N83" s="11"/>
      <c r="O83" s="13">
        <f t="shared" ref="O83:O88" si="195">IF(I83="",E83*Y83,0)</f>
        <v>8737.6</v>
      </c>
      <c r="P83" s="14">
        <f t="shared" ref="P83:P88" si="196">IF(I83="",R83-H83,(K83-H83-SUM(L83:N83)+R83-S83-T83)-G83)+(ROUND(R83*V83,0)-ROUND(R83*(1+V83),0)*W83)</f>
        <v>-1</v>
      </c>
      <c r="Q83" s="14">
        <f t="shared" ref="Q83:Q88" si="197">IF(I83="",(O83-G83-(O83*0.1425%*0.65)-(O83*0.3%)-S83-T83),0)</f>
        <v>3715.2939980000006</v>
      </c>
      <c r="R83" s="14"/>
      <c r="S83" s="14"/>
      <c r="T83" s="14"/>
      <c r="U83" s="65">
        <f t="shared" ref="U83:U88" si="198">(V83*50%)/(1+50%*V83)</f>
        <v>0</v>
      </c>
      <c r="V83" s="65"/>
      <c r="W83" s="66">
        <v>0.11</v>
      </c>
      <c r="X83" s="15">
        <f t="shared" ref="X83:X88" si="199">(P83+Q83)/G83</f>
        <v>0.74464594987971144</v>
      </c>
      <c r="Y83" s="16">
        <f>VLOOKUP(C83,每日行情!A:D,4,FALSE)</f>
        <v>50.8</v>
      </c>
      <c r="Z83" s="38">
        <f>VLOOKUP(C83,每日行情!A:E,5,FALSE)</f>
        <v>0.35</v>
      </c>
      <c r="AA83" s="82">
        <f t="shared" ref="AA83:AA88" ca="1" si="200">IF(I83="",((TODAY()-A83)*G83)/365.24,((I83-A83)*G83)/365.24)</f>
        <v>6650.8487569817107</v>
      </c>
      <c r="AB83" s="98" t="s">
        <v>2656</v>
      </c>
      <c r="AC83" s="98"/>
      <c r="AD83" s="181" t="s">
        <v>2657</v>
      </c>
    </row>
    <row r="84" spans="1:30" hidden="1" outlineLevel="1">
      <c r="A84" s="95">
        <v>45854</v>
      </c>
      <c r="B84" s="11"/>
      <c r="C84" s="11">
        <v>895</v>
      </c>
      <c r="D84" s="150" t="str">
        <f>VLOOKUP(C84,每日行情!A:B,2,FALSE)</f>
        <v>富邦未來車</v>
      </c>
      <c r="E84" s="11">
        <v>160</v>
      </c>
      <c r="F84" s="11">
        <v>31.14</v>
      </c>
      <c r="G84" s="180">
        <v>4982</v>
      </c>
      <c r="H84" s="11">
        <v>1</v>
      </c>
      <c r="I84" s="99"/>
      <c r="J84" s="16"/>
      <c r="K84" s="11">
        <f t="shared" si="194"/>
        <v>0</v>
      </c>
      <c r="L84" s="11">
        <f t="shared" si="180"/>
        <v>0</v>
      </c>
      <c r="M84" s="11">
        <f t="shared" si="181"/>
        <v>0</v>
      </c>
      <c r="N84" s="11"/>
      <c r="O84" s="13">
        <f t="shared" si="195"/>
        <v>8128</v>
      </c>
      <c r="P84" s="14">
        <f t="shared" si="196"/>
        <v>-1</v>
      </c>
      <c r="Q84" s="14">
        <f t="shared" si="197"/>
        <v>3114.0874399999998</v>
      </c>
      <c r="R84" s="14"/>
      <c r="S84" s="14"/>
      <c r="T84" s="14"/>
      <c r="U84" s="65">
        <f t="shared" si="198"/>
        <v>0</v>
      </c>
      <c r="V84" s="65"/>
      <c r="W84" s="66">
        <v>0.11</v>
      </c>
      <c r="X84" s="15">
        <f t="shared" si="199"/>
        <v>0.62486700923323957</v>
      </c>
      <c r="Y84" s="16">
        <f>VLOOKUP(C84,每日行情!A:D,4,FALSE)</f>
        <v>50.8</v>
      </c>
      <c r="Z84" s="38">
        <f>VLOOKUP(C84,每日行情!A:E,5,FALSE)</f>
        <v>0.35</v>
      </c>
      <c r="AA84" s="82">
        <f t="shared" ca="1" si="200"/>
        <v>6233.6381557332161</v>
      </c>
      <c r="AB84" s="98" t="s">
        <v>2656</v>
      </c>
      <c r="AC84" s="98"/>
      <c r="AD84" s="181" t="s">
        <v>2657</v>
      </c>
    </row>
    <row r="85" spans="1:30" hidden="1" outlineLevel="1">
      <c r="A85" s="95">
        <v>45887</v>
      </c>
      <c r="B85" s="11"/>
      <c r="C85" s="11">
        <v>895</v>
      </c>
      <c r="D85" s="150" t="str">
        <f>VLOOKUP(C85,每日行情!A:B,2,FALSE)</f>
        <v>富邦未來車</v>
      </c>
      <c r="E85" s="11">
        <v>150</v>
      </c>
      <c r="F85" s="11">
        <v>33.15</v>
      </c>
      <c r="G85" s="180">
        <v>4972</v>
      </c>
      <c r="H85" s="11">
        <v>1</v>
      </c>
      <c r="I85" s="99"/>
      <c r="J85" s="16"/>
      <c r="K85" s="11">
        <f t="shared" si="194"/>
        <v>0</v>
      </c>
      <c r="L85" s="11">
        <f t="shared" si="180"/>
        <v>0</v>
      </c>
      <c r="M85" s="11">
        <f t="shared" si="181"/>
        <v>0</v>
      </c>
      <c r="N85" s="11"/>
      <c r="O85" s="13">
        <f t="shared" si="195"/>
        <v>7620</v>
      </c>
      <c r="P85" s="14">
        <f t="shared" si="196"/>
        <v>-1</v>
      </c>
      <c r="Q85" s="14">
        <f t="shared" si="197"/>
        <v>2618.0819750000001</v>
      </c>
      <c r="R85" s="14"/>
      <c r="S85" s="14"/>
      <c r="T85" s="14"/>
      <c r="U85" s="65">
        <f t="shared" si="198"/>
        <v>0</v>
      </c>
      <c r="V85" s="65"/>
      <c r="W85" s="66">
        <v>0.11</v>
      </c>
      <c r="X85" s="15">
        <f t="shared" si="199"/>
        <v>0.52636403358809336</v>
      </c>
      <c r="Y85" s="16">
        <f>VLOOKUP(C85,每日行情!A:D,4,FALSE)</f>
        <v>50.8</v>
      </c>
      <c r="Z85" s="38">
        <f>VLOOKUP(C85,每日行情!A:E,5,FALSE)</f>
        <v>0.35</v>
      </c>
      <c r="AA85" s="82">
        <f t="shared" ca="1" si="200"/>
        <v>5771.8979301281352</v>
      </c>
      <c r="AB85" s="98" t="s">
        <v>2656</v>
      </c>
      <c r="AC85" s="98"/>
      <c r="AD85" s="181" t="s">
        <v>2657</v>
      </c>
    </row>
    <row r="86" spans="1:30" hidden="1" outlineLevel="1">
      <c r="A86" s="95">
        <v>45916</v>
      </c>
      <c r="B86" s="11"/>
      <c r="C86" s="11">
        <v>895</v>
      </c>
      <c r="D86" s="150" t="str">
        <f>VLOOKUP(C86,每日行情!A:B,2,FALSE)</f>
        <v>富邦未來車</v>
      </c>
      <c r="E86" s="11">
        <v>144</v>
      </c>
      <c r="F86" s="11">
        <v>34.64</v>
      </c>
      <c r="G86" s="180">
        <v>4988</v>
      </c>
      <c r="H86" s="11">
        <v>1</v>
      </c>
      <c r="I86" s="99"/>
      <c r="J86" s="16"/>
      <c r="K86" s="11">
        <f t="shared" si="194"/>
        <v>0</v>
      </c>
      <c r="L86" s="11">
        <f t="shared" si="180"/>
        <v>0</v>
      </c>
      <c r="M86" s="11">
        <f t="shared" si="181"/>
        <v>0</v>
      </c>
      <c r="N86" s="11"/>
      <c r="O86" s="13">
        <f t="shared" si="195"/>
        <v>7315.2</v>
      </c>
      <c r="P86" s="14">
        <f t="shared" si="196"/>
        <v>-1</v>
      </c>
      <c r="Q86" s="14">
        <f t="shared" si="197"/>
        <v>2298.4786959999997</v>
      </c>
      <c r="R86" s="14"/>
      <c r="S86" s="14"/>
      <c r="T86" s="14"/>
      <c r="U86" s="65">
        <f t="shared" si="198"/>
        <v>0</v>
      </c>
      <c r="V86" s="65"/>
      <c r="W86" s="66">
        <v>0.11</v>
      </c>
      <c r="X86" s="15">
        <f t="shared" si="199"/>
        <v>0.46060118203688849</v>
      </c>
      <c r="Y86" s="16">
        <f>VLOOKUP(C86,每日行情!A:D,4,FALSE)</f>
        <v>50.8</v>
      </c>
      <c r="Z86" s="38">
        <f>VLOOKUP(C86,每日行情!A:E,5,FALSE)</f>
        <v>0.35</v>
      </c>
      <c r="AA86" s="82">
        <f t="shared" ca="1" si="200"/>
        <v>5394.4255831781838</v>
      </c>
      <c r="AB86" s="98" t="s">
        <v>2656</v>
      </c>
      <c r="AC86" s="98"/>
      <c r="AD86" s="181" t="s">
        <v>2657</v>
      </c>
    </row>
    <row r="87" spans="1:30" hidden="1" outlineLevel="1">
      <c r="A87" s="95">
        <v>45946</v>
      </c>
      <c r="B87" s="11"/>
      <c r="C87" s="11">
        <v>895</v>
      </c>
      <c r="D87" s="150" t="str">
        <f>VLOOKUP(C87,每日行情!A:B,2,FALSE)</f>
        <v>富邦未來車</v>
      </c>
      <c r="E87" s="11">
        <v>133</v>
      </c>
      <c r="F87" s="11">
        <v>37.43</v>
      </c>
      <c r="G87" s="180">
        <v>4978</v>
      </c>
      <c r="H87" s="11">
        <v>1</v>
      </c>
      <c r="I87" s="99"/>
      <c r="J87" s="16"/>
      <c r="K87" s="11">
        <f t="shared" si="194"/>
        <v>0</v>
      </c>
      <c r="L87" s="11">
        <f t="shared" si="180"/>
        <v>0</v>
      </c>
      <c r="M87" s="11">
        <f t="shared" si="181"/>
        <v>0</v>
      </c>
      <c r="N87" s="11"/>
      <c r="O87" s="13">
        <f t="shared" si="195"/>
        <v>6756.4</v>
      </c>
      <c r="P87" s="14">
        <f t="shared" si="196"/>
        <v>-1</v>
      </c>
      <c r="Q87" s="14">
        <f t="shared" si="197"/>
        <v>1751.8726844999997</v>
      </c>
      <c r="R87" s="14"/>
      <c r="S87" s="14"/>
      <c r="T87" s="14"/>
      <c r="U87" s="65">
        <f t="shared" si="198"/>
        <v>0</v>
      </c>
      <c r="V87" s="65"/>
      <c r="W87" s="66">
        <v>0.11</v>
      </c>
      <c r="X87" s="15">
        <f t="shared" si="199"/>
        <v>0.35172211420249089</v>
      </c>
      <c r="Y87" s="16">
        <f>VLOOKUP(C87,每日行情!A:D,4,FALSE)</f>
        <v>50.8</v>
      </c>
      <c r="Z87" s="38">
        <f>VLOOKUP(C87,每日行情!A:E,5,FALSE)</f>
        <v>0.35</v>
      </c>
      <c r="AA87" s="82">
        <f t="shared" ca="1" si="200"/>
        <v>4974.728945351002</v>
      </c>
      <c r="AB87" s="98" t="s">
        <v>2656</v>
      </c>
      <c r="AC87" s="98"/>
      <c r="AD87" s="181" t="s">
        <v>2657</v>
      </c>
    </row>
    <row r="88" spans="1:30" hidden="1" outlineLevel="1">
      <c r="A88" s="456">
        <v>45978</v>
      </c>
      <c r="B88" s="11"/>
      <c r="C88" s="11">
        <v>895</v>
      </c>
      <c r="D88" s="150" t="str">
        <f>VLOOKUP(C88,每日行情!A:B,2,FALSE)</f>
        <v>富邦未來車</v>
      </c>
      <c r="E88" s="11">
        <v>131</v>
      </c>
      <c r="F88" s="11">
        <v>38.04</v>
      </c>
      <c r="G88" s="180">
        <v>4983</v>
      </c>
      <c r="H88" s="11">
        <v>1</v>
      </c>
      <c r="I88" s="99"/>
      <c r="J88" s="16"/>
      <c r="K88" s="11">
        <f t="shared" si="194"/>
        <v>0</v>
      </c>
      <c r="L88" s="11">
        <f t="shared" si="180"/>
        <v>0</v>
      </c>
      <c r="M88" s="11">
        <f t="shared" si="181"/>
        <v>0</v>
      </c>
      <c r="N88" s="11"/>
      <c r="O88" s="13">
        <f t="shared" si="195"/>
        <v>6654.7999999999993</v>
      </c>
      <c r="P88" s="14">
        <f t="shared" si="196"/>
        <v>-1</v>
      </c>
      <c r="Q88" s="14">
        <f t="shared" si="197"/>
        <v>1645.6715914999993</v>
      </c>
      <c r="R88" s="14"/>
      <c r="S88" s="14"/>
      <c r="T88" s="14"/>
      <c r="U88" s="65">
        <f t="shared" si="198"/>
        <v>0</v>
      </c>
      <c r="V88" s="65"/>
      <c r="W88" s="66">
        <v>0.11</v>
      </c>
      <c r="X88" s="15">
        <f t="shared" si="199"/>
        <v>0.33005651043548051</v>
      </c>
      <c r="Y88" s="16">
        <f>VLOOKUP(C88,每日行情!A:D,4,FALSE)</f>
        <v>50.8</v>
      </c>
      <c r="Z88" s="38">
        <f>VLOOKUP(C88,每日行情!A:E,5,FALSE)</f>
        <v>0.35</v>
      </c>
      <c r="AA88" s="82">
        <f t="shared" ca="1" si="200"/>
        <v>4543.146971854123</v>
      </c>
      <c r="AB88" s="98" t="s">
        <v>2656</v>
      </c>
      <c r="AC88" s="98"/>
      <c r="AD88" s="181" t="s">
        <v>2657</v>
      </c>
    </row>
    <row r="89" spans="1:30" hidden="1" outlineLevel="1">
      <c r="A89" s="456">
        <v>46007</v>
      </c>
      <c r="B89" s="11"/>
      <c r="C89" s="11">
        <v>895</v>
      </c>
      <c r="D89" s="150" t="str">
        <f>VLOOKUP(C89,每日行情!A:B,2,FALSE)</f>
        <v>富邦未來車</v>
      </c>
      <c r="E89" s="11">
        <v>130</v>
      </c>
      <c r="F89" s="11">
        <v>38.32</v>
      </c>
      <c r="G89" s="180">
        <v>4981</v>
      </c>
      <c r="H89" s="11">
        <v>1</v>
      </c>
      <c r="I89" s="99"/>
      <c r="J89" s="16"/>
      <c r="K89" s="11">
        <f t="shared" ref="K89:K98" si="201">E89*J89</f>
        <v>0</v>
      </c>
      <c r="L89" s="11">
        <f t="shared" si="180"/>
        <v>0</v>
      </c>
      <c r="M89" s="11">
        <f t="shared" si="181"/>
        <v>0</v>
      </c>
      <c r="N89" s="11"/>
      <c r="O89" s="13">
        <f t="shared" ref="O89:O98" si="202">IF(I89="",E89*Y89,0)</f>
        <v>6604</v>
      </c>
      <c r="P89" s="14">
        <f t="shared" ref="P89:P98" si="203">IF(I89="",R89-H89,(K89-H89-SUM(L89:N89)+R89-S89-T89)-G89)+(ROUND(R89*V89,0)-ROUND(R89*(1+V89),0)*W89)</f>
        <v>-1</v>
      </c>
      <c r="Q89" s="14">
        <f t="shared" ref="Q89:Q98" si="204">IF(I89="",(O89-G89-(O89*0.1425%*0.65)-(O89*0.3%)-S89-T89),0)</f>
        <v>1597.0710450000001</v>
      </c>
      <c r="R89" s="14"/>
      <c r="S89" s="14"/>
      <c r="T89" s="14"/>
      <c r="U89" s="65">
        <f t="shared" ref="U89:U98" si="205">(V89*50%)/(1+50%*V89)</f>
        <v>0</v>
      </c>
      <c r="V89" s="65"/>
      <c r="W89" s="66">
        <v>0.11</v>
      </c>
      <c r="X89" s="15">
        <f t="shared" ref="X89:X98" si="206">(P89+Q89)/G89</f>
        <v>0.32043185003011448</v>
      </c>
      <c r="Y89" s="16">
        <f>VLOOKUP(C89,每日行情!A:D,4,FALSE)</f>
        <v>50.8</v>
      </c>
      <c r="Z89" s="38">
        <f>VLOOKUP(C89,每日行情!A:E,5,FALSE)</f>
        <v>0.35</v>
      </c>
      <c r="AA89" s="82">
        <f t="shared" ref="AA89:AA98" ca="1" si="207">IF(I89="",((TODAY()-A89)*G89)/365.24,((I89-A89)*G89)/365.24)</f>
        <v>4145.8328770123753</v>
      </c>
      <c r="AB89" s="98" t="s">
        <v>2656</v>
      </c>
      <c r="AC89" s="98"/>
      <c r="AD89" s="181" t="s">
        <v>2657</v>
      </c>
    </row>
    <row r="90" spans="1:30" hidden="1" outlineLevel="1">
      <c r="A90" s="99">
        <v>46038</v>
      </c>
      <c r="B90" s="11"/>
      <c r="C90" s="11">
        <v>895</v>
      </c>
      <c r="D90" s="150" t="str">
        <f>VLOOKUP(C90,每日行情!A:B,2,FALSE)</f>
        <v>富邦未來車</v>
      </c>
      <c r="E90" s="11">
        <v>122</v>
      </c>
      <c r="F90" s="11">
        <v>40.86</v>
      </c>
      <c r="G90" s="180">
        <v>4984</v>
      </c>
      <c r="H90" s="11">
        <v>1</v>
      </c>
      <c r="I90" s="99"/>
      <c r="J90" s="16"/>
      <c r="K90" s="11">
        <f t="shared" si="201"/>
        <v>0</v>
      </c>
      <c r="L90" s="11">
        <f t="shared" si="180"/>
        <v>0</v>
      </c>
      <c r="M90" s="11">
        <f t="shared" si="181"/>
        <v>0</v>
      </c>
      <c r="N90" s="11"/>
      <c r="O90" s="13">
        <f t="shared" si="202"/>
        <v>6197.5999999999995</v>
      </c>
      <c r="P90" s="14">
        <f t="shared" si="203"/>
        <v>-1</v>
      </c>
      <c r="Q90" s="14">
        <f t="shared" si="204"/>
        <v>1189.2666729999996</v>
      </c>
      <c r="R90" s="14"/>
      <c r="S90" s="14"/>
      <c r="T90" s="14"/>
      <c r="U90" s="65">
        <f t="shared" si="205"/>
        <v>0</v>
      </c>
      <c r="V90" s="65"/>
      <c r="W90" s="66">
        <v>0.11</v>
      </c>
      <c r="X90" s="15">
        <f t="shared" si="206"/>
        <v>0.23841626665329047</v>
      </c>
      <c r="Y90" s="16">
        <f>VLOOKUP(C90,每日行情!A:D,4,FALSE)</f>
        <v>50.8</v>
      </c>
      <c r="Z90" s="38">
        <f>VLOOKUP(C90,每日行情!A:E,5,FALSE)</f>
        <v>0.35</v>
      </c>
      <c r="AA90" s="82">
        <f t="shared" ca="1" si="207"/>
        <v>3725.309385609462</v>
      </c>
      <c r="AB90" s="98" t="s">
        <v>2656</v>
      </c>
      <c r="AC90" s="98"/>
      <c r="AD90" s="181" t="s">
        <v>2657</v>
      </c>
    </row>
    <row r="91" spans="1:30" hidden="1" outlineLevel="1">
      <c r="A91" s="99">
        <v>46076</v>
      </c>
      <c r="B91" s="11"/>
      <c r="C91" s="11">
        <v>895</v>
      </c>
      <c r="D91" s="150" t="str">
        <f>VLOOKUP(C91,每日行情!A:B,2,FALSE)</f>
        <v>富邦未來車</v>
      </c>
      <c r="E91" s="11">
        <v>119</v>
      </c>
      <c r="F91" s="11">
        <v>41.74</v>
      </c>
      <c r="G91" s="180">
        <v>4967</v>
      </c>
      <c r="H91" s="11">
        <v>1</v>
      </c>
      <c r="I91" s="99"/>
      <c r="J91" s="16"/>
      <c r="K91" s="11">
        <f t="shared" si="201"/>
        <v>0</v>
      </c>
      <c r="L91" s="11">
        <f t="shared" si="180"/>
        <v>0</v>
      </c>
      <c r="M91" s="11">
        <f t="shared" si="181"/>
        <v>0</v>
      </c>
      <c r="N91" s="11"/>
      <c r="O91" s="13">
        <f t="shared" si="202"/>
        <v>6045.2</v>
      </c>
      <c r="P91" s="14">
        <f t="shared" si="203"/>
        <v>-1</v>
      </c>
      <c r="Q91" s="14">
        <f t="shared" si="204"/>
        <v>1054.4650334999997</v>
      </c>
      <c r="R91" s="14"/>
      <c r="S91" s="14"/>
      <c r="T91" s="14"/>
      <c r="U91" s="65">
        <f t="shared" si="205"/>
        <v>0</v>
      </c>
      <c r="V91" s="65"/>
      <c r="W91" s="66">
        <v>0.11</v>
      </c>
      <c r="X91" s="15">
        <f t="shared" si="206"/>
        <v>0.21209281930742896</v>
      </c>
      <c r="Y91" s="16">
        <f>VLOOKUP(C91,每日行情!A:D,4,FALSE)</f>
        <v>50.8</v>
      </c>
      <c r="Z91" s="38">
        <f>VLOOKUP(C91,每日行情!A:E,5,FALSE)</f>
        <v>0.35</v>
      </c>
      <c r="AA91" s="82">
        <f t="shared" ca="1" si="207"/>
        <v>3195.8301390866277</v>
      </c>
      <c r="AB91" s="98" t="s">
        <v>2656</v>
      </c>
      <c r="AC91" s="98"/>
      <c r="AD91" s="181" t="s">
        <v>2657</v>
      </c>
    </row>
    <row r="92" spans="1:30" hidden="1" outlineLevel="1">
      <c r="A92" s="99">
        <v>46097</v>
      </c>
      <c r="B92" s="11"/>
      <c r="C92" s="11">
        <v>895</v>
      </c>
      <c r="D92" s="150" t="str">
        <f>VLOOKUP(C92,每日行情!A:B,2,FALSE)</f>
        <v>富邦未來車</v>
      </c>
      <c r="E92" s="11">
        <v>125</v>
      </c>
      <c r="F92" s="11">
        <v>40</v>
      </c>
      <c r="G92" s="180">
        <v>5000</v>
      </c>
      <c r="H92" s="11">
        <v>1</v>
      </c>
      <c r="I92" s="99"/>
      <c r="J92" s="16"/>
      <c r="K92" s="11">
        <f t="shared" ref="K92" si="208">E92*J92</f>
        <v>0</v>
      </c>
      <c r="L92" s="11">
        <f t="shared" ref="L92" si="209">ROUND(J92*E92*0.1425%,0)</f>
        <v>0</v>
      </c>
      <c r="M92" s="11">
        <f t="shared" ref="M92" si="210">ROUND(J92*E92*0.3%,0)</f>
        <v>0</v>
      </c>
      <c r="N92" s="11"/>
      <c r="O92" s="13">
        <f t="shared" ref="O92" si="211">IF(I92="",E92*Y92,0)</f>
        <v>6350</v>
      </c>
      <c r="P92" s="14">
        <f t="shared" ref="P92" si="212">IF(I92="",R92-H92,(K92-H92-SUM(L92:N92)+R92-S92-T92)-G92)+(ROUND(R92*V92,0)-ROUND(R92*(1+V92),0)*W92)</f>
        <v>-1</v>
      </c>
      <c r="Q92" s="14">
        <f t="shared" ref="Q92" si="213">IF(I92="",(O92-G92-(O92*0.1425%*0.65)-(O92*0.3%)-S92-T92),0)</f>
        <v>1325.0683125</v>
      </c>
      <c r="R92" s="14"/>
      <c r="S92" s="14"/>
      <c r="T92" s="14"/>
      <c r="U92" s="65">
        <f t="shared" ref="U92" si="214">(V92*50%)/(1+50%*V92)</f>
        <v>0</v>
      </c>
      <c r="V92" s="65"/>
      <c r="W92" s="66">
        <v>0.11</v>
      </c>
      <c r="X92" s="15">
        <f t="shared" ref="X92" si="215">(P92+Q92)/G92</f>
        <v>0.26481366249999999</v>
      </c>
      <c r="Y92" s="16">
        <f>VLOOKUP(C92,每日行情!A:D,4,FALSE)</f>
        <v>50.8</v>
      </c>
      <c r="Z92" s="38">
        <f>VLOOKUP(C92,每日行情!A:E,5,FALSE)</f>
        <v>0.35</v>
      </c>
      <c r="AA92" s="82">
        <f t="shared" ref="AA92" ca="1" si="216">IF(I92="",((TODAY()-A92)*G92)/365.24,((I92-A92)*G92)/365.24)</f>
        <v>2929.58054977549</v>
      </c>
      <c r="AB92" s="98" t="s">
        <v>2656</v>
      </c>
      <c r="AC92" s="98"/>
      <c r="AD92" s="181" t="s">
        <v>2657</v>
      </c>
    </row>
    <row r="93" spans="1:30" hidden="1" outlineLevel="1">
      <c r="A93" s="99">
        <v>46160</v>
      </c>
      <c r="B93" s="11"/>
      <c r="C93" s="11">
        <v>895</v>
      </c>
      <c r="D93" s="150" t="str">
        <f>VLOOKUP(C93,每日行情!A:B,2,FALSE)</f>
        <v>富邦未來車</v>
      </c>
      <c r="E93" s="11">
        <v>101</v>
      </c>
      <c r="F93" s="11">
        <v>49.19</v>
      </c>
      <c r="G93" s="180">
        <v>4968</v>
      </c>
      <c r="H93" s="11">
        <v>1</v>
      </c>
      <c r="I93" s="99"/>
      <c r="J93" s="16"/>
      <c r="K93" s="11">
        <f t="shared" ref="K93" si="217">E93*J93</f>
        <v>0</v>
      </c>
      <c r="L93" s="11">
        <f t="shared" ref="L93" si="218">ROUND(J93*E93*0.1425%,0)</f>
        <v>0</v>
      </c>
      <c r="M93" s="11">
        <f t="shared" ref="M93" si="219">ROUND(J93*E93*0.3%,0)</f>
        <v>0</v>
      </c>
      <c r="N93" s="11"/>
      <c r="O93" s="13">
        <f t="shared" ref="O93" si="220">IF(I93="",E93*Y93,0)</f>
        <v>5130.7999999999993</v>
      </c>
      <c r="P93" s="14">
        <f t="shared" ref="P93" si="221">IF(I93="",R93-H93,(K93-H93-SUM(L93:N93)+R93-S93-T93)-G93)+(ROUND(R93*V93,0)-ROUND(R93*(1+V93),0)*W93)</f>
        <v>-1</v>
      </c>
      <c r="Q93" s="14">
        <f t="shared" ref="Q93" si="222">IF(I93="",(O93-G93-(O93*0.1425%*0.65)-(O93*0.3%)-S93-T93),0)</f>
        <v>142.65519649999928</v>
      </c>
      <c r="R93" s="14"/>
      <c r="S93" s="14"/>
      <c r="T93" s="14"/>
      <c r="U93" s="65">
        <f t="shared" ref="U93" si="223">(V93*50%)/(1+50%*V93)</f>
        <v>0</v>
      </c>
      <c r="V93" s="65"/>
      <c r="W93" s="66">
        <v>0.11</v>
      </c>
      <c r="X93" s="15">
        <f t="shared" ref="X93" si="224">(P93+Q93)/G93</f>
        <v>2.8513525865539308E-2</v>
      </c>
      <c r="Y93" s="16">
        <f>VLOOKUP(C93,每日行情!A:D,4,FALSE)</f>
        <v>50.8</v>
      </c>
      <c r="Z93" s="38">
        <f>VLOOKUP(C93,每日行情!A:E,5,FALSE)</f>
        <v>0.35</v>
      </c>
      <c r="AA93" s="82">
        <f t="shared" ref="AA93" ca="1" si="225">IF(I93="",((TODAY()-A93)*G93)/365.24,((I93-A93)*G93)/365.24)</f>
        <v>2053.9042821158691</v>
      </c>
      <c r="AB93" s="98" t="s">
        <v>2656</v>
      </c>
      <c r="AC93" s="98"/>
      <c r="AD93" s="181" t="s">
        <v>2657</v>
      </c>
    </row>
    <row r="94" spans="1:30">
      <c r="A94" s="99">
        <v>46090</v>
      </c>
      <c r="B94" s="11"/>
      <c r="C94" s="459" t="s">
        <v>3745</v>
      </c>
      <c r="D94" s="150" t="str">
        <f>VLOOKUP(C94,每日行情!A:B,2,FALSE)</f>
        <v>主動復華未來50</v>
      </c>
      <c r="E94" s="11">
        <v>876</v>
      </c>
      <c r="F94" s="11">
        <v>11.12</v>
      </c>
      <c r="G94" s="180">
        <v>9741</v>
      </c>
      <c r="H94" s="11">
        <v>1</v>
      </c>
      <c r="I94" s="99"/>
      <c r="J94" s="16"/>
      <c r="K94" s="11">
        <f t="shared" si="201"/>
        <v>0</v>
      </c>
      <c r="L94" s="11">
        <f t="shared" si="180"/>
        <v>0</v>
      </c>
      <c r="M94" s="11">
        <f t="shared" si="181"/>
        <v>0</v>
      </c>
      <c r="N94" s="11"/>
      <c r="O94" s="13">
        <f t="shared" si="202"/>
        <v>15198.6</v>
      </c>
      <c r="P94" s="14">
        <f t="shared" si="203"/>
        <v>-1</v>
      </c>
      <c r="Q94" s="14">
        <f t="shared" si="204"/>
        <v>5397.9264967500003</v>
      </c>
      <c r="R94" s="14"/>
      <c r="S94" s="14"/>
      <c r="T94" s="14"/>
      <c r="U94" s="65">
        <f t="shared" si="205"/>
        <v>0</v>
      </c>
      <c r="V94" s="65"/>
      <c r="W94" s="66">
        <v>0.11</v>
      </c>
      <c r="X94" s="15">
        <f t="shared" si="206"/>
        <v>0.55404234644800332</v>
      </c>
      <c r="Y94" s="16">
        <f>VLOOKUP(C94,每日行情!A:D,4,FALSE)</f>
        <v>17.350000000000001</v>
      </c>
      <c r="Z94" s="38">
        <f>VLOOKUP(C94,每日行情!A:E,5,FALSE)</f>
        <v>0.18</v>
      </c>
      <c r="AA94" s="82">
        <f t="shared" ca="1" si="207"/>
        <v>5894.099770014237</v>
      </c>
      <c r="AB94" s="98" t="s">
        <v>2656</v>
      </c>
      <c r="AC94" s="98"/>
      <c r="AD94" s="181" t="s">
        <v>2657</v>
      </c>
    </row>
    <row r="95" spans="1:30">
      <c r="A95" s="99">
        <v>46120</v>
      </c>
      <c r="B95" s="11"/>
      <c r="C95" s="459" t="s">
        <v>3745</v>
      </c>
      <c r="D95" s="150" t="str">
        <f>VLOOKUP(C95,每日行情!A:B,2,FALSE)</f>
        <v>主動復華未來50</v>
      </c>
      <c r="E95" s="11">
        <v>740</v>
      </c>
      <c r="F95" s="11">
        <v>13.5</v>
      </c>
      <c r="G95" s="180">
        <v>9858</v>
      </c>
      <c r="H95" s="11">
        <v>1</v>
      </c>
      <c r="I95" s="99"/>
      <c r="J95" s="16"/>
      <c r="K95" s="11">
        <f t="shared" si="201"/>
        <v>0</v>
      </c>
      <c r="L95" s="11">
        <f t="shared" si="180"/>
        <v>0</v>
      </c>
      <c r="M95" s="11">
        <f t="shared" si="181"/>
        <v>0</v>
      </c>
      <c r="N95" s="11"/>
      <c r="O95" s="13">
        <f t="shared" si="202"/>
        <v>12839.000000000002</v>
      </c>
      <c r="P95" s="14">
        <f t="shared" si="203"/>
        <v>-1</v>
      </c>
      <c r="Q95" s="14">
        <f t="shared" si="204"/>
        <v>2930.5908762500021</v>
      </c>
      <c r="R95" s="14"/>
      <c r="S95" s="14"/>
      <c r="T95" s="14"/>
      <c r="U95" s="65">
        <f t="shared" si="205"/>
        <v>0</v>
      </c>
      <c r="V95" s="65"/>
      <c r="W95" s="66">
        <v>0.11</v>
      </c>
      <c r="X95" s="15">
        <f t="shared" si="206"/>
        <v>0.29717902984885392</v>
      </c>
      <c r="Y95" s="16">
        <f>VLOOKUP(C95,每日行情!A:D,4,FALSE)</f>
        <v>17.350000000000001</v>
      </c>
      <c r="Z95" s="38">
        <f>VLOOKUP(C95,每日行情!A:E,5,FALSE)</f>
        <v>0.18</v>
      </c>
      <c r="AA95" s="82">
        <f t="shared" ca="1" si="207"/>
        <v>5155.1801555141819</v>
      </c>
      <c r="AB95" s="98" t="s">
        <v>2656</v>
      </c>
      <c r="AC95" s="98"/>
      <c r="AD95" s="181" t="s">
        <v>2657</v>
      </c>
    </row>
    <row r="96" spans="1:30">
      <c r="A96" s="99">
        <v>46097</v>
      </c>
      <c r="B96" s="11"/>
      <c r="C96" s="11">
        <v>895</v>
      </c>
      <c r="D96" s="150" t="str">
        <f>VLOOKUP(C96,每日行情!A:B,2,FALSE)</f>
        <v>富邦未來車</v>
      </c>
      <c r="E96" s="11">
        <v>125</v>
      </c>
      <c r="F96" s="11">
        <v>40</v>
      </c>
      <c r="G96" s="180">
        <v>5000</v>
      </c>
      <c r="H96" s="11">
        <v>1</v>
      </c>
      <c r="I96" s="99"/>
      <c r="J96" s="16"/>
      <c r="K96" s="11">
        <f t="shared" si="201"/>
        <v>0</v>
      </c>
      <c r="L96" s="11">
        <f t="shared" si="180"/>
        <v>0</v>
      </c>
      <c r="M96" s="11">
        <f t="shared" si="181"/>
        <v>0</v>
      </c>
      <c r="N96" s="11"/>
      <c r="O96" s="13">
        <f t="shared" si="202"/>
        <v>6350</v>
      </c>
      <c r="P96" s="14">
        <f t="shared" si="203"/>
        <v>-1</v>
      </c>
      <c r="Q96" s="14">
        <f t="shared" si="204"/>
        <v>1325.0683125</v>
      </c>
      <c r="R96" s="14"/>
      <c r="S96" s="14"/>
      <c r="T96" s="14"/>
      <c r="U96" s="65">
        <f t="shared" si="205"/>
        <v>0</v>
      </c>
      <c r="V96" s="65"/>
      <c r="W96" s="66">
        <v>0.11</v>
      </c>
      <c r="X96" s="15">
        <f t="shared" si="206"/>
        <v>0.26481366249999999</v>
      </c>
      <c r="Y96" s="16">
        <f>VLOOKUP(C96,每日行情!A:D,4,FALSE)</f>
        <v>50.8</v>
      </c>
      <c r="Z96" s="38">
        <f>VLOOKUP(C96,每日行情!A:E,5,FALSE)</f>
        <v>0.35</v>
      </c>
      <c r="AA96" s="82">
        <f t="shared" ca="1" si="207"/>
        <v>2929.58054977549</v>
      </c>
      <c r="AB96" s="98" t="s">
        <v>2656</v>
      </c>
      <c r="AC96" s="98"/>
      <c r="AD96" s="181" t="s">
        <v>2657</v>
      </c>
    </row>
    <row r="97" spans="1:30">
      <c r="A97" s="99">
        <v>46132</v>
      </c>
      <c r="B97" s="11"/>
      <c r="C97" s="11">
        <v>2330</v>
      </c>
      <c r="D97" s="150" t="str">
        <f>VLOOKUP(C97,每日行情!A:B,2,FALSE)</f>
        <v>台積電</v>
      </c>
      <c r="E97" s="11">
        <v>100</v>
      </c>
      <c r="F97" s="11">
        <v>2050</v>
      </c>
      <c r="G97" s="180">
        <f>E97*F97</f>
        <v>205000</v>
      </c>
      <c r="H97" s="11">
        <v>175</v>
      </c>
      <c r="I97" s="99"/>
      <c r="J97" s="16"/>
      <c r="K97" s="11">
        <f t="shared" si="201"/>
        <v>0</v>
      </c>
      <c r="L97" s="11">
        <f t="shared" si="180"/>
        <v>0</v>
      </c>
      <c r="M97" s="11">
        <f t="shared" si="181"/>
        <v>0</v>
      </c>
      <c r="N97" s="11"/>
      <c r="O97" s="13">
        <f t="shared" si="202"/>
        <v>242000</v>
      </c>
      <c r="P97" s="14">
        <f t="shared" si="203"/>
        <v>-175</v>
      </c>
      <c r="Q97" s="14">
        <f t="shared" si="204"/>
        <v>36049.847500000003</v>
      </c>
      <c r="R97" s="14"/>
      <c r="S97" s="14"/>
      <c r="T97" s="14"/>
      <c r="U97" s="65">
        <f t="shared" si="205"/>
        <v>0</v>
      </c>
      <c r="V97" s="65"/>
      <c r="W97" s="66">
        <v>0.11</v>
      </c>
      <c r="X97" s="15">
        <f t="shared" si="206"/>
        <v>0.17499925609756098</v>
      </c>
      <c r="Y97" s="16">
        <f>VLOOKUP(C97,每日行情!A:D,4,FALSE)</f>
        <v>2420</v>
      </c>
      <c r="Z97" s="38">
        <f>VLOOKUP(C97,每日行情!A:E,5,FALSE)</f>
        <v>-20</v>
      </c>
      <c r="AA97" s="82">
        <f t="shared" ca="1" si="207"/>
        <v>100468.18530281459</v>
      </c>
      <c r="AB97" s="98" t="s">
        <v>2656</v>
      </c>
      <c r="AC97" s="194"/>
      <c r="AD97" s="181"/>
    </row>
    <row r="98" spans="1:30">
      <c r="A98" s="99">
        <v>46146</v>
      </c>
      <c r="B98" s="11"/>
      <c r="C98" s="492" t="s">
        <v>3827</v>
      </c>
      <c r="D98" s="150" t="str">
        <f>VLOOKUP(C98,每日行情!A:B,2,FALSE)</f>
        <v>主動統一台股增長</v>
      </c>
      <c r="E98" s="11">
        <v>2000</v>
      </c>
      <c r="F98" s="11">
        <v>29.4</v>
      </c>
      <c r="G98" s="180">
        <f>E98*F98</f>
        <v>58800</v>
      </c>
      <c r="H98" s="11">
        <v>50</v>
      </c>
      <c r="I98" s="99"/>
      <c r="J98" s="16"/>
      <c r="K98" s="11">
        <f t="shared" si="201"/>
        <v>0</v>
      </c>
      <c r="L98" s="11">
        <f t="shared" si="180"/>
        <v>0</v>
      </c>
      <c r="M98" s="11">
        <f t="shared" si="181"/>
        <v>0</v>
      </c>
      <c r="N98" s="11"/>
      <c r="O98" s="13">
        <f t="shared" si="202"/>
        <v>59060</v>
      </c>
      <c r="P98" s="14">
        <f t="shared" si="203"/>
        <v>1071.4000000000001</v>
      </c>
      <c r="Q98" s="14">
        <f t="shared" si="204"/>
        <v>28.11567500000001</v>
      </c>
      <c r="R98" s="14">
        <v>1260</v>
      </c>
      <c r="S98" s="14"/>
      <c r="T98" s="14"/>
      <c r="U98" s="65">
        <f t="shared" si="205"/>
        <v>0</v>
      </c>
      <c r="V98" s="65"/>
      <c r="W98" s="66">
        <v>0.11</v>
      </c>
      <c r="X98" s="15">
        <f t="shared" si="206"/>
        <v>1.8699246173469391E-2</v>
      </c>
      <c r="Y98" s="16">
        <f>VLOOKUP(C98,每日行情!A:D,4,FALSE)</f>
        <v>29.53</v>
      </c>
      <c r="Z98" s="38">
        <f>VLOOKUP(C98,每日行情!A:E,5,FALSE)</f>
        <v>0.13</v>
      </c>
      <c r="AA98" s="82">
        <f t="shared" ca="1" si="207"/>
        <v>26563.35560179608</v>
      </c>
      <c r="AB98" s="98" t="s">
        <v>2656</v>
      </c>
      <c r="AC98" s="98"/>
      <c r="AD98" s="181" t="s">
        <v>2657</v>
      </c>
    </row>
    <row r="99" spans="1:30">
      <c r="A99" s="99">
        <v>46148</v>
      </c>
      <c r="B99" s="11"/>
      <c r="C99" s="11">
        <v>6525</v>
      </c>
      <c r="D99" s="150" t="str">
        <f>VLOOKUP(C99,每日行情!A:B,2,FALSE)</f>
        <v>捷敏-KY</v>
      </c>
      <c r="E99" s="11">
        <v>1000</v>
      </c>
      <c r="F99" s="11">
        <v>103.5</v>
      </c>
      <c r="G99" s="180">
        <f>E99*F99</f>
        <v>103500</v>
      </c>
      <c r="H99" s="11">
        <v>88</v>
      </c>
      <c r="I99" s="99"/>
      <c r="J99" s="16"/>
      <c r="K99" s="11">
        <f t="shared" ref="K99:K100" si="226">E99*J99</f>
        <v>0</v>
      </c>
      <c r="L99" s="11">
        <f t="shared" ref="L99:L100" si="227">ROUND(J99*E99*0.1425%,0)</f>
        <v>0</v>
      </c>
      <c r="M99" s="11">
        <f t="shared" ref="M99:M100" si="228">ROUND(J99*E99*0.3%,0)</f>
        <v>0</v>
      </c>
      <c r="N99" s="11"/>
      <c r="O99" s="13">
        <f t="shared" ref="O99:O100" si="229">IF(I99="",E99*Y99,0)</f>
        <v>128500</v>
      </c>
      <c r="P99" s="14">
        <f t="shared" ref="P99:P100" si="230">IF(I99="",R99-H99,(K99-H99-SUM(L99:N99)+R99-S99-T99)-G99)+(ROUND(R99*V99,0)-ROUND(R99*(1+V99),0)*W99)</f>
        <v>4362</v>
      </c>
      <c r="Q99" s="14">
        <f t="shared" ref="Q99:Q100" si="231">IF(I99="",(O99-G99-(O99*0.1425%*0.65)-(O99*0.3%)-S99-T99),0)</f>
        <v>24495.476875</v>
      </c>
      <c r="R99" s="14">
        <v>5000</v>
      </c>
      <c r="S99" s="14"/>
      <c r="T99" s="14"/>
      <c r="U99" s="65">
        <f t="shared" ref="U99:U100" si="232">(V99*50%)/(1+50%*V99)</f>
        <v>0</v>
      </c>
      <c r="V99" s="65"/>
      <c r="W99" s="66">
        <v>0.11</v>
      </c>
      <c r="X99" s="15">
        <f t="shared" ref="X99:X100" si="233">(P99+Q99)/G99</f>
        <v>0.27881620169082127</v>
      </c>
      <c r="Y99" s="16">
        <f>VLOOKUP(C99,每日行情!A:D,4,FALSE)</f>
        <v>128.5</v>
      </c>
      <c r="Z99" s="38">
        <f>VLOOKUP(C99,每日行情!A:E,5,FALSE)</f>
        <v>0</v>
      </c>
      <c r="AA99" s="82">
        <f t="shared" ref="AA99:AA100" ca="1" si="234">IF(I99="",((TODAY()-A99)*G99)/365.24,((I99-A99)*G99)/365.24)</f>
        <v>46190.176322418134</v>
      </c>
      <c r="AB99" s="98" t="s">
        <v>30</v>
      </c>
      <c r="AC99" s="194"/>
      <c r="AD99" s="181"/>
    </row>
    <row r="100" spans="1:30">
      <c r="A100" s="99">
        <v>46150</v>
      </c>
      <c r="B100" s="11"/>
      <c r="C100" s="459" t="s">
        <v>3745</v>
      </c>
      <c r="D100" s="150" t="str">
        <f>VLOOKUP(C100,每日行情!A:B,2,FALSE)</f>
        <v>主動復華未來50</v>
      </c>
      <c r="E100" s="11">
        <v>563</v>
      </c>
      <c r="F100" s="11">
        <v>17.510000000000002</v>
      </c>
      <c r="G100" s="180">
        <v>9858</v>
      </c>
      <c r="H100" s="11">
        <v>1</v>
      </c>
      <c r="I100" s="99"/>
      <c r="J100" s="16"/>
      <c r="K100" s="11">
        <f t="shared" si="226"/>
        <v>0</v>
      </c>
      <c r="L100" s="11">
        <f t="shared" si="227"/>
        <v>0</v>
      </c>
      <c r="M100" s="11">
        <f t="shared" si="228"/>
        <v>0</v>
      </c>
      <c r="N100" s="11"/>
      <c r="O100" s="13">
        <f t="shared" si="229"/>
        <v>9768.0500000000011</v>
      </c>
      <c r="P100" s="14">
        <f t="shared" si="230"/>
        <v>-1</v>
      </c>
      <c r="Q100" s="14">
        <f t="shared" si="231"/>
        <v>-128.30180631249891</v>
      </c>
      <c r="R100" s="14"/>
      <c r="S100" s="14"/>
      <c r="T100" s="14"/>
      <c r="U100" s="65">
        <f t="shared" si="232"/>
        <v>0</v>
      </c>
      <c r="V100" s="65"/>
      <c r="W100" s="66">
        <v>0.11</v>
      </c>
      <c r="X100" s="15">
        <f t="shared" si="233"/>
        <v>-1.3116433993964182E-2</v>
      </c>
      <c r="Y100" s="16">
        <f>VLOOKUP(C100,每日行情!A:D,4,FALSE)</f>
        <v>17.350000000000001</v>
      </c>
      <c r="Z100" s="38">
        <f>VLOOKUP(C100,每日行情!A:E,5,FALSE)</f>
        <v>0.18</v>
      </c>
      <c r="AA100" s="82">
        <f t="shared" ca="1" si="234"/>
        <v>4345.4659949622164</v>
      </c>
      <c r="AB100" s="98" t="s">
        <v>2656</v>
      </c>
      <c r="AC100" s="98"/>
      <c r="AD100" s="181" t="s">
        <v>2657</v>
      </c>
    </row>
    <row r="101" spans="1:30">
      <c r="A101" s="99">
        <v>46150</v>
      </c>
      <c r="B101" s="11"/>
      <c r="C101" s="11">
        <v>6788</v>
      </c>
      <c r="D101" s="150" t="str">
        <f>VLOOKUP(C101,每日行情!A:B,2,FALSE)</f>
        <v>華景電</v>
      </c>
      <c r="E101" s="11">
        <v>200</v>
      </c>
      <c r="F101" s="11">
        <v>449.5</v>
      </c>
      <c r="G101" s="180">
        <f t="shared" ref="G101:G109" si="235">E101*F101</f>
        <v>89900</v>
      </c>
      <c r="H101" s="11">
        <v>76</v>
      </c>
      <c r="I101" s="99"/>
      <c r="J101" s="16"/>
      <c r="K101" s="11">
        <f t="shared" ref="K101:K103" si="236">E101*J101</f>
        <v>0</v>
      </c>
      <c r="L101" s="11">
        <f t="shared" ref="L101:L103" si="237">ROUND(J101*E101*0.1425%,0)</f>
        <v>0</v>
      </c>
      <c r="M101" s="11">
        <f t="shared" ref="M101:M103" si="238">ROUND(J101*E101*0.3%,0)</f>
        <v>0</v>
      </c>
      <c r="N101" s="11"/>
      <c r="O101" s="13">
        <f t="shared" ref="O101:O103" si="239">IF(I101="",E101*Y101,0)</f>
        <v>72300</v>
      </c>
      <c r="P101" s="14">
        <f t="shared" ref="P101:P103" si="240">IF(I101="",R101-H101,(K101-H101-SUM(L101:N101)+R101-S101-T101)-G101)+(ROUND(R101*V101,0)-ROUND(R101*(1+V101),0)*W101)</f>
        <v>2594</v>
      </c>
      <c r="Q101" s="14">
        <f t="shared" ref="Q101:Q103" si="241">IF(I101="",(O101-G101-(O101*0.1425%*0.65)-(O101*0.3%)-S101-T101),0)</f>
        <v>-17883.867875</v>
      </c>
      <c r="R101" s="14">
        <v>3000</v>
      </c>
      <c r="S101" s="14"/>
      <c r="T101" s="14"/>
      <c r="U101" s="65">
        <f t="shared" ref="U101:U103" si="242">(V101*50%)/(1+50%*V101)</f>
        <v>0</v>
      </c>
      <c r="V101" s="65"/>
      <c r="W101" s="66">
        <v>0.11</v>
      </c>
      <c r="X101" s="15">
        <f t="shared" ref="X101:X103" si="243">(P101+Q101)/G101</f>
        <v>-0.17007639460511678</v>
      </c>
      <c r="Y101" s="16">
        <f>VLOOKUP(C101,每日行情!A:D,4,FALSE)</f>
        <v>361.5</v>
      </c>
      <c r="Z101" s="38">
        <f>VLOOKUP(C101,每日行情!A:E,5,FALSE)</f>
        <v>3</v>
      </c>
      <c r="AA101" s="82">
        <f t="shared" ref="AA101:AA103" ca="1" si="244">IF(I101="",((TODAY()-A101)*G101)/365.24,((I101-A101)*G101)/365.24)</f>
        <v>39628.46347607053</v>
      </c>
      <c r="AB101" s="98" t="s">
        <v>2651</v>
      </c>
      <c r="AC101" s="194"/>
      <c r="AD101" s="181"/>
    </row>
    <row r="102" spans="1:30">
      <c r="A102" s="99">
        <v>46153</v>
      </c>
      <c r="B102" s="11"/>
      <c r="C102" s="11">
        <v>2330</v>
      </c>
      <c r="D102" s="150" t="str">
        <f>VLOOKUP(C102,每日行情!A:B,2,FALSE)</f>
        <v>台積電</v>
      </c>
      <c r="E102" s="11">
        <v>10</v>
      </c>
      <c r="F102" s="11">
        <v>2265</v>
      </c>
      <c r="G102" s="180">
        <f t="shared" si="235"/>
        <v>22650</v>
      </c>
      <c r="H102" s="11">
        <v>19</v>
      </c>
      <c r="I102" s="99"/>
      <c r="J102" s="16"/>
      <c r="K102" s="11">
        <f t="shared" si="236"/>
        <v>0</v>
      </c>
      <c r="L102" s="11">
        <f t="shared" si="237"/>
        <v>0</v>
      </c>
      <c r="M102" s="11">
        <f t="shared" si="238"/>
        <v>0</v>
      </c>
      <c r="N102" s="11"/>
      <c r="O102" s="13">
        <f t="shared" si="239"/>
        <v>24200</v>
      </c>
      <c r="P102" s="14">
        <f t="shared" si="240"/>
        <v>1253.7</v>
      </c>
      <c r="Q102" s="14">
        <f t="shared" si="241"/>
        <v>1454.9847500000001</v>
      </c>
      <c r="R102" s="14">
        <v>1430</v>
      </c>
      <c r="S102" s="14"/>
      <c r="T102" s="14"/>
      <c r="U102" s="65">
        <f t="shared" si="242"/>
        <v>0</v>
      </c>
      <c r="V102" s="65"/>
      <c r="W102" s="66">
        <v>0.11</v>
      </c>
      <c r="X102" s="15">
        <f t="shared" si="243"/>
        <v>0.11958873068432672</v>
      </c>
      <c r="Y102" s="16">
        <f>VLOOKUP(C102,每日行情!A:D,4,FALSE)</f>
        <v>2420</v>
      </c>
      <c r="Z102" s="38">
        <f>VLOOKUP(C102,每日行情!A:E,5,FALSE)</f>
        <v>-20</v>
      </c>
      <c r="AA102" s="82">
        <f t="shared" ca="1" si="244"/>
        <v>9798.21487241266</v>
      </c>
      <c r="AB102" s="98" t="s">
        <v>2656</v>
      </c>
      <c r="AC102" s="194"/>
      <c r="AD102" s="181"/>
    </row>
    <row r="103" spans="1:30">
      <c r="A103" s="99">
        <v>46155</v>
      </c>
      <c r="B103" s="11"/>
      <c r="C103" s="491" t="s">
        <v>3821</v>
      </c>
      <c r="D103" s="150" t="str">
        <f>VLOOKUP(C103,每日行情!A:B,2,FALSE)</f>
        <v>元大台灣50正2</v>
      </c>
      <c r="E103" s="11">
        <v>2000</v>
      </c>
      <c r="F103" s="11">
        <v>31.88</v>
      </c>
      <c r="G103" s="180">
        <f t="shared" si="235"/>
        <v>63760</v>
      </c>
      <c r="H103" s="11">
        <v>54</v>
      </c>
      <c r="I103" s="99"/>
      <c r="J103" s="16"/>
      <c r="K103" s="11">
        <f t="shared" si="236"/>
        <v>0</v>
      </c>
      <c r="L103" s="11">
        <f t="shared" si="237"/>
        <v>0</v>
      </c>
      <c r="M103" s="11">
        <f t="shared" si="238"/>
        <v>0</v>
      </c>
      <c r="N103" s="11"/>
      <c r="O103" s="13">
        <f t="shared" si="239"/>
        <v>74300</v>
      </c>
      <c r="P103" s="14">
        <f t="shared" si="240"/>
        <v>-54</v>
      </c>
      <c r="Q103" s="14">
        <f t="shared" si="241"/>
        <v>10248.279625000001</v>
      </c>
      <c r="R103" s="14"/>
      <c r="S103" s="14"/>
      <c r="T103" s="14"/>
      <c r="U103" s="65">
        <f t="shared" si="242"/>
        <v>0</v>
      </c>
      <c r="V103" s="65"/>
      <c r="W103" s="66">
        <v>0.11</v>
      </c>
      <c r="X103" s="15">
        <f t="shared" si="243"/>
        <v>0.15988518859786702</v>
      </c>
      <c r="Y103" s="16">
        <f>VLOOKUP(C103,每日行情!A:D,4,FALSE)</f>
        <v>37.15</v>
      </c>
      <c r="Z103" s="38">
        <f>VLOOKUP(C103,每日行情!A:E,5,FALSE)</f>
        <v>0.01</v>
      </c>
      <c r="AA103" s="82">
        <f t="shared" ca="1" si="244"/>
        <v>27232.942722593361</v>
      </c>
      <c r="AB103" s="98" t="s">
        <v>2656</v>
      </c>
      <c r="AC103" s="194"/>
      <c r="AD103" s="181"/>
    </row>
    <row r="104" spans="1:30">
      <c r="A104" s="99">
        <v>46157</v>
      </c>
      <c r="B104" s="11"/>
      <c r="C104" s="11">
        <v>6788</v>
      </c>
      <c r="D104" s="150" t="str">
        <f>VLOOKUP(C104,每日行情!A:B,2,FALSE)</f>
        <v>華景電</v>
      </c>
      <c r="E104" s="11">
        <v>100</v>
      </c>
      <c r="F104" s="11">
        <v>411</v>
      </c>
      <c r="G104" s="180">
        <f t="shared" si="235"/>
        <v>41100</v>
      </c>
      <c r="H104" s="11">
        <v>35</v>
      </c>
      <c r="I104" s="99"/>
      <c r="J104" s="16" t="s">
        <v>6125</v>
      </c>
      <c r="K104" s="11" t="e">
        <f t="shared" ref="K104:K113" si="245">E104*J104</f>
        <v>#VALUE!</v>
      </c>
      <c r="L104" s="11">
        <v>12</v>
      </c>
      <c r="M104" s="11">
        <v>45</v>
      </c>
      <c r="N104" s="11"/>
      <c r="O104" s="13">
        <f t="shared" ref="O104:O113" si="246">IF(I104="",E104*Y104,0)</f>
        <v>36150</v>
      </c>
      <c r="P104" s="14">
        <f t="shared" ref="P104:P113" si="247">IF(I104="",R104-H104,(K104-H104-SUM(L104:N104)+R104-S104-T104)-G104)+(ROUND(R104*V104,0)-ROUND(R104*(1+V104),0)*W104)</f>
        <v>1300</v>
      </c>
      <c r="Q104" s="14">
        <f t="shared" ref="Q104:Q113" si="248">IF(I104="",(O104-G104-(O104*0.1425%*0.65)-(O104*0.3%)-S104-T104),0)</f>
        <v>-5091.9339375</v>
      </c>
      <c r="R104" s="14">
        <v>1500</v>
      </c>
      <c r="S104" s="14"/>
      <c r="T104" s="14"/>
      <c r="U104" s="65">
        <f t="shared" ref="U104:U113" si="249">(V104*50%)/(1+50%*V104)</f>
        <v>0</v>
      </c>
      <c r="V104" s="65"/>
      <c r="W104" s="66">
        <v>0.11</v>
      </c>
      <c r="X104" s="15">
        <f t="shared" ref="X104:X113" si="250">(P104+Q104)/G104</f>
        <v>-9.2261166362530414E-2</v>
      </c>
      <c r="Y104" s="16">
        <f>VLOOKUP(C104,每日行情!A:D,4,FALSE)</f>
        <v>361.5</v>
      </c>
      <c r="Z104" s="38">
        <f>VLOOKUP(C104,每日行情!A:E,5,FALSE)</f>
        <v>3</v>
      </c>
      <c r="AA104" s="82">
        <f t="shared" ref="AA104:AA113" ca="1" si="251">IF(I104="",((TODAY()-A104)*G104)/365.24,((I104-A104)*G104)/365.24)</f>
        <v>17329.427225933632</v>
      </c>
      <c r="AB104" s="98" t="s">
        <v>2651</v>
      </c>
      <c r="AC104" s="194"/>
      <c r="AD104" s="181"/>
    </row>
    <row r="105" spans="1:30">
      <c r="A105" s="99">
        <v>46160</v>
      </c>
      <c r="B105" s="11"/>
      <c r="C105" s="11">
        <v>910</v>
      </c>
      <c r="D105" s="150" t="str">
        <f>VLOOKUP(C105,每日行情!A:B,2,FALSE)</f>
        <v>第一金太空衛星</v>
      </c>
      <c r="E105" s="11">
        <v>66</v>
      </c>
      <c r="F105" s="11">
        <v>75.5</v>
      </c>
      <c r="G105" s="180">
        <v>4983</v>
      </c>
      <c r="H105" s="11">
        <v>1</v>
      </c>
      <c r="I105" s="99"/>
      <c r="J105" s="16"/>
      <c r="K105" s="11">
        <f t="shared" ref="K105" si="252">E105*J105</f>
        <v>0</v>
      </c>
      <c r="L105" s="11">
        <f t="shared" ref="L105" si="253">ROUND(J105*E105*0.1425%,0)</f>
        <v>0</v>
      </c>
      <c r="M105" s="11">
        <f t="shared" ref="M105" si="254">ROUND(J105*E105*0.3%,0)</f>
        <v>0</v>
      </c>
      <c r="N105" s="11"/>
      <c r="O105" s="13">
        <f t="shared" ref="O105" si="255">IF(I105="",E105*Y105,0)</f>
        <v>3408.9</v>
      </c>
      <c r="P105" s="14">
        <f t="shared" ref="P105" si="256">IF(I105="",R105-H105,(K105-H105-SUM(L105:N105)+R105-S105-T105)-G105)+(ROUND(R105*V105,0)-ROUND(R105*(1+V105),0)*W105)</f>
        <v>-1</v>
      </c>
      <c r="Q105" s="14">
        <f t="shared" ref="Q105" si="257">IF(I105="",(O105-G105-(O105*0.1425%*0.65)-(O105*0.3%)-S105-T105),0)</f>
        <v>-1587.4841936249998</v>
      </c>
      <c r="R105" s="14"/>
      <c r="S105" s="14"/>
      <c r="T105" s="14"/>
      <c r="U105" s="65">
        <f t="shared" ref="U105" si="258">(V105*50%)/(1+50%*V105)</f>
        <v>0</v>
      </c>
      <c r="V105" s="65"/>
      <c r="W105" s="66">
        <v>0.11</v>
      </c>
      <c r="X105" s="15">
        <f t="shared" ref="X105" si="259">(P105+Q105)/G105</f>
        <v>-0.318780693081477</v>
      </c>
      <c r="Y105" s="16">
        <f>VLOOKUP(C105,每日行情!A:D,4,FALSE)</f>
        <v>51.65</v>
      </c>
      <c r="Z105" s="38">
        <f>VLOOKUP(C105,每日行情!A:E,5,FALSE)</f>
        <v>1.75</v>
      </c>
      <c r="AA105" s="82">
        <f t="shared" ref="AA105" ca="1" si="260">IF(I105="",((TODAY()-A105)*G105)/365.24,((I105-A105)*G105)/365.24)</f>
        <v>2060.1056839338517</v>
      </c>
      <c r="AB105" s="98" t="s">
        <v>2656</v>
      </c>
      <c r="AC105" s="98"/>
      <c r="AD105" s="181" t="s">
        <v>2657</v>
      </c>
    </row>
    <row r="106" spans="1:30">
      <c r="A106" s="99">
        <v>46170</v>
      </c>
      <c r="B106" s="11"/>
      <c r="C106" s="491">
        <v>1802</v>
      </c>
      <c r="D106" s="150" t="str">
        <f>VLOOKUP(C106,每日行情!A:B,2,FALSE)</f>
        <v>台玻</v>
      </c>
      <c r="E106" s="11">
        <v>1000</v>
      </c>
      <c r="F106" s="11">
        <v>70.599999999999994</v>
      </c>
      <c r="G106" s="180">
        <f t="shared" ref="G106" si="261">E106*F106</f>
        <v>70600</v>
      </c>
      <c r="H106" s="11">
        <v>60</v>
      </c>
      <c r="I106" s="99"/>
      <c r="J106" s="16"/>
      <c r="K106" s="11">
        <f t="shared" ref="K106" si="262">E106*J106</f>
        <v>0</v>
      </c>
      <c r="L106" s="11">
        <f t="shared" ref="L106" si="263">ROUND(J106*E106*0.1425%,0)</f>
        <v>0</v>
      </c>
      <c r="M106" s="11">
        <f t="shared" ref="M106" si="264">ROUND(J106*E106*0.3%,0)</f>
        <v>0</v>
      </c>
      <c r="N106" s="11"/>
      <c r="O106" s="13">
        <f t="shared" ref="O106" si="265">IF(I106="",E106*Y106,0)</f>
        <v>66900</v>
      </c>
      <c r="P106" s="14">
        <f t="shared" ref="P106" si="266">IF(I106="",R106-H106,(K106-H106-SUM(L106:N106)+R106-S106-T106)-G106)+(ROUND(R106*V106,0)-ROUND(R106*(1+V106),0)*W106)</f>
        <v>-60</v>
      </c>
      <c r="Q106" s="14">
        <f t="shared" ref="Q106" si="267">IF(I106="",(O106-G106-(O106*0.1425%*0.65)-(O106*0.3%)-S106-T106),0)</f>
        <v>-3962.6661249999997</v>
      </c>
      <c r="R106" s="14"/>
      <c r="S106" s="14"/>
      <c r="T106" s="14"/>
      <c r="U106" s="65">
        <f t="shared" ref="U106" si="268">(V106*50%)/(1+50%*V106)</f>
        <v>0</v>
      </c>
      <c r="V106" s="65"/>
      <c r="W106" s="66">
        <v>0.11</v>
      </c>
      <c r="X106" s="15">
        <f t="shared" ref="X106" si="269">(P106+Q106)/G106</f>
        <v>-5.6978273725212462E-2</v>
      </c>
      <c r="Y106" s="16">
        <f>VLOOKUP(C106,每日行情!A:D,4,FALSE)</f>
        <v>66.900000000000006</v>
      </c>
      <c r="Z106" s="38">
        <f>VLOOKUP(C106,每日行情!A:E,5,FALSE)</f>
        <v>4.2</v>
      </c>
      <c r="AA106" s="82">
        <f t="shared" ref="AA106" ca="1" si="270">IF(I106="",((TODAY()-A106)*G106)/365.24,((I106-A106)*G106)/365.24)</f>
        <v>27254.955645602891</v>
      </c>
      <c r="AB106" s="98" t="s">
        <v>2656</v>
      </c>
      <c r="AC106" s="194"/>
      <c r="AD106" s="181"/>
    </row>
    <row r="107" spans="1:30">
      <c r="A107" s="99">
        <v>46174</v>
      </c>
      <c r="B107" s="11"/>
      <c r="C107" s="491">
        <v>4906</v>
      </c>
      <c r="D107" s="150" t="str">
        <f>VLOOKUP(C107,每日行情!A:B,2,FALSE)</f>
        <v>正文</v>
      </c>
      <c r="E107" s="11">
        <v>1000</v>
      </c>
      <c r="F107" s="11">
        <v>53.3</v>
      </c>
      <c r="G107" s="180">
        <f t="shared" si="235"/>
        <v>53300</v>
      </c>
      <c r="H107" s="11">
        <v>45</v>
      </c>
      <c r="I107" s="99"/>
      <c r="J107" s="16"/>
      <c r="K107" s="11">
        <f t="shared" si="245"/>
        <v>0</v>
      </c>
      <c r="L107" s="11">
        <f t="shared" ref="L107:L113" si="271">ROUND(J107*E107*0.1425%,0)</f>
        <v>0</v>
      </c>
      <c r="M107" s="11">
        <f t="shared" ref="M107:M113" si="272">ROUND(J107*E107*0.3%,0)</f>
        <v>0</v>
      </c>
      <c r="N107" s="11"/>
      <c r="O107" s="13">
        <f t="shared" si="246"/>
        <v>44850</v>
      </c>
      <c r="P107" s="14">
        <f t="shared" si="247"/>
        <v>343.93</v>
      </c>
      <c r="Q107" s="14">
        <f t="shared" si="248"/>
        <v>-8626.092312499999</v>
      </c>
      <c r="R107" s="14">
        <v>437</v>
      </c>
      <c r="S107" s="14"/>
      <c r="T107" s="14"/>
      <c r="U107" s="65">
        <f t="shared" si="249"/>
        <v>0</v>
      </c>
      <c r="V107" s="65"/>
      <c r="W107" s="66">
        <v>0.11</v>
      </c>
      <c r="X107" s="15">
        <f t="shared" si="250"/>
        <v>-0.15538766064727952</v>
      </c>
      <c r="Y107" s="16">
        <f>VLOOKUP(C107,每日行情!A:D,4,FALSE)</f>
        <v>44.85</v>
      </c>
      <c r="Z107" s="38">
        <f>VLOOKUP(C107,每日行情!A:E,5,FALSE)</f>
        <v>4.05</v>
      </c>
      <c r="AA107" s="82">
        <f t="shared" ca="1" si="251"/>
        <v>19992.607600481875</v>
      </c>
      <c r="AB107" s="98"/>
      <c r="AC107" s="194"/>
      <c r="AD107" s="181"/>
    </row>
    <row r="108" spans="1:30">
      <c r="A108" s="99">
        <v>46178</v>
      </c>
      <c r="B108" s="11"/>
      <c r="C108" s="491" t="s">
        <v>3821</v>
      </c>
      <c r="D108" s="150" t="str">
        <f>VLOOKUP(C108,每日行情!A:B,2,FALSE)</f>
        <v>元大台灣50正2</v>
      </c>
      <c r="E108" s="11">
        <v>1000</v>
      </c>
      <c r="F108" s="11">
        <v>37.369999999999997</v>
      </c>
      <c r="G108" s="180">
        <f t="shared" ref="G108" si="273">E108*F108</f>
        <v>37370</v>
      </c>
      <c r="H108" s="11">
        <v>31</v>
      </c>
      <c r="I108" s="99"/>
      <c r="J108" s="16"/>
      <c r="K108" s="11">
        <f t="shared" ref="K108" si="274">E108*J108</f>
        <v>0</v>
      </c>
      <c r="L108" s="11">
        <f t="shared" ref="L108" si="275">ROUND(J108*E108*0.1425%,0)</f>
        <v>0</v>
      </c>
      <c r="M108" s="11">
        <f t="shared" ref="M108" si="276">ROUND(J108*E108*0.3%,0)</f>
        <v>0</v>
      </c>
      <c r="N108" s="11"/>
      <c r="O108" s="13">
        <f t="shared" ref="O108" si="277">IF(I108="",E108*Y108,0)</f>
        <v>37150</v>
      </c>
      <c r="P108" s="14">
        <f t="shared" ref="P108" si="278">IF(I108="",R108-H108,(K108-H108-SUM(L108:N108)+R108-S108-T108)-G108)+(ROUND(R108*V108,0)-ROUND(R108*(1+V108),0)*W108)</f>
        <v>-31</v>
      </c>
      <c r="Q108" s="14">
        <f t="shared" ref="Q108" si="279">IF(I108="",(O108-G108-(O108*0.1425%*0.65)-(O108*0.3%)-S108-T108),0)</f>
        <v>-365.86018749999999</v>
      </c>
      <c r="R108" s="14"/>
      <c r="S108" s="14"/>
      <c r="T108" s="14"/>
      <c r="U108" s="65">
        <f t="shared" ref="U108" si="280">(V108*50%)/(1+50%*V108)</f>
        <v>0</v>
      </c>
      <c r="V108" s="65"/>
      <c r="W108" s="66">
        <v>0.11</v>
      </c>
      <c r="X108" s="15">
        <f t="shared" ref="X108" si="281">(P108+Q108)/G108</f>
        <v>-1.061975347872625E-2</v>
      </c>
      <c r="Y108" s="16">
        <f>VLOOKUP(C108,每日行情!A:D,4,FALSE)</f>
        <v>37.15</v>
      </c>
      <c r="Z108" s="38">
        <f>VLOOKUP(C108,每日行情!A:E,5,FALSE)</f>
        <v>0.01</v>
      </c>
      <c r="AA108" s="82">
        <f t="shared" ref="AA108" ca="1" si="282">IF(I108="",((TODAY()-A108)*G108)/365.24,((I108-A108)*G108)/365.24)</f>
        <v>13608.065929251998</v>
      </c>
      <c r="AB108" s="98" t="s">
        <v>2656</v>
      </c>
      <c r="AC108" s="194"/>
      <c r="AD108" s="181"/>
    </row>
    <row r="109" spans="1:30">
      <c r="A109" s="99">
        <v>46181</v>
      </c>
      <c r="B109" s="11"/>
      <c r="C109" s="491" t="s">
        <v>3821</v>
      </c>
      <c r="D109" s="150" t="str">
        <f>VLOOKUP(C109,每日行情!A:B,2,FALSE)</f>
        <v>元大台灣50正2</v>
      </c>
      <c r="E109" s="11">
        <v>1000</v>
      </c>
      <c r="F109" s="11">
        <v>33.99</v>
      </c>
      <c r="G109" s="180">
        <f t="shared" si="235"/>
        <v>33990</v>
      </c>
      <c r="H109" s="11">
        <v>29</v>
      </c>
      <c r="I109" s="99"/>
      <c r="J109" s="16"/>
      <c r="K109" s="11">
        <f t="shared" si="245"/>
        <v>0</v>
      </c>
      <c r="L109" s="11">
        <f t="shared" si="271"/>
        <v>0</v>
      </c>
      <c r="M109" s="11">
        <f t="shared" si="272"/>
        <v>0</v>
      </c>
      <c r="N109" s="11"/>
      <c r="O109" s="13">
        <f t="shared" si="246"/>
        <v>37150</v>
      </c>
      <c r="P109" s="14">
        <f t="shared" si="247"/>
        <v>-29</v>
      </c>
      <c r="Q109" s="14">
        <f t="shared" si="248"/>
        <v>3014.1398125000001</v>
      </c>
      <c r="R109" s="14"/>
      <c r="S109" s="14"/>
      <c r="T109" s="14"/>
      <c r="U109" s="65">
        <f t="shared" si="249"/>
        <v>0</v>
      </c>
      <c r="V109" s="65"/>
      <c r="W109" s="66">
        <v>0.11</v>
      </c>
      <c r="X109" s="15">
        <f t="shared" si="250"/>
        <v>8.7824060385407479E-2</v>
      </c>
      <c r="Y109" s="16">
        <f>VLOOKUP(C109,每日行情!A:D,4,FALSE)</f>
        <v>37.15</v>
      </c>
      <c r="Z109" s="38">
        <f>VLOOKUP(C109,每日行情!A:E,5,FALSE)</f>
        <v>0.01</v>
      </c>
      <c r="AA109" s="82">
        <f t="shared" ca="1" si="251"/>
        <v>12098.072500273793</v>
      </c>
      <c r="AB109" s="98" t="s">
        <v>2656</v>
      </c>
      <c r="AC109" s="194"/>
      <c r="AD109" s="181"/>
    </row>
    <row r="110" spans="1:30">
      <c r="A110" s="99">
        <v>46181</v>
      </c>
      <c r="B110" s="11"/>
      <c r="C110" s="459" t="s">
        <v>3745</v>
      </c>
      <c r="D110" s="150" t="str">
        <f>VLOOKUP(C110,每日行情!A:B,2,FALSE)</f>
        <v>主動復華未來50</v>
      </c>
      <c r="E110" s="11">
        <v>531</v>
      </c>
      <c r="F110" s="11">
        <v>18.54</v>
      </c>
      <c r="G110" s="180">
        <v>9844</v>
      </c>
      <c r="H110" s="11">
        <v>1</v>
      </c>
      <c r="I110" s="99"/>
      <c r="J110" s="16"/>
      <c r="K110" s="11">
        <f t="shared" si="245"/>
        <v>0</v>
      </c>
      <c r="L110" s="11">
        <f t="shared" si="271"/>
        <v>0</v>
      </c>
      <c r="M110" s="11">
        <f t="shared" si="272"/>
        <v>0</v>
      </c>
      <c r="N110" s="11"/>
      <c r="O110" s="13">
        <f t="shared" si="246"/>
        <v>9212.85</v>
      </c>
      <c r="P110" s="14">
        <f t="shared" si="247"/>
        <v>-1</v>
      </c>
      <c r="Q110" s="14">
        <f t="shared" si="248"/>
        <v>-667.32195231249966</v>
      </c>
      <c r="R110" s="14"/>
      <c r="S110" s="14"/>
      <c r="T110" s="14"/>
      <c r="U110" s="65">
        <f t="shared" si="249"/>
        <v>0</v>
      </c>
      <c r="V110" s="65"/>
      <c r="W110" s="66">
        <v>0.11</v>
      </c>
      <c r="X110" s="15">
        <f t="shared" si="250"/>
        <v>-6.7891299503504643E-2</v>
      </c>
      <c r="Y110" s="16">
        <f>VLOOKUP(C110,每日行情!A:D,4,FALSE)</f>
        <v>17.350000000000001</v>
      </c>
      <c r="Z110" s="38">
        <f>VLOOKUP(C110,每日行情!A:E,5,FALSE)</f>
        <v>0.18</v>
      </c>
      <c r="AA110" s="82">
        <f t="shared" ca="1" si="251"/>
        <v>3503.7783375314862</v>
      </c>
      <c r="AB110" s="98" t="s">
        <v>2656</v>
      </c>
      <c r="AC110" s="98"/>
      <c r="AD110" s="181" t="s">
        <v>2657</v>
      </c>
    </row>
    <row r="111" spans="1:30">
      <c r="A111" s="99">
        <v>46183</v>
      </c>
      <c r="B111" s="11"/>
      <c r="C111" s="491" t="s">
        <v>3821</v>
      </c>
      <c r="D111" s="150" t="str">
        <f>VLOOKUP(C111,每日行情!A:B,2,FALSE)</f>
        <v>元大台灣50正2</v>
      </c>
      <c r="E111" s="11">
        <v>1000</v>
      </c>
      <c r="F111" s="11">
        <v>33.770000000000003</v>
      </c>
      <c r="G111" s="180">
        <f t="shared" ref="G111:G112" si="283">E111*F111</f>
        <v>33770</v>
      </c>
      <c r="H111" s="11">
        <v>28</v>
      </c>
      <c r="I111" s="99"/>
      <c r="J111" s="16"/>
      <c r="K111" s="11">
        <f t="shared" ref="K111:K112" si="284">E111*J111</f>
        <v>0</v>
      </c>
      <c r="L111" s="11">
        <f t="shared" ref="L111:L112" si="285">ROUND(J111*E111*0.1425%,0)</f>
        <v>0</v>
      </c>
      <c r="M111" s="11">
        <f t="shared" ref="M111:M112" si="286">ROUND(J111*E111*0.3%,0)</f>
        <v>0</v>
      </c>
      <c r="N111" s="11"/>
      <c r="O111" s="13">
        <f t="shared" ref="O111:O112" si="287">IF(I111="",E111*Y111,0)</f>
        <v>37150</v>
      </c>
      <c r="P111" s="14">
        <f t="shared" ref="P111:P112" si="288">IF(I111="",R111-H111,(K111-H111-SUM(L111:N111)+R111-S111-T111)-G111)+(ROUND(R111*V111,0)-ROUND(R111*(1+V111),0)*W111)</f>
        <v>-28</v>
      </c>
      <c r="Q111" s="14">
        <f t="shared" ref="Q111:Q112" si="289">IF(I111="",(O111-G111-(O111*0.1425%*0.65)-(O111*0.3%)-S111-T111),0)</f>
        <v>3234.1398125000001</v>
      </c>
      <c r="R111" s="14"/>
      <c r="S111" s="14"/>
      <c r="T111" s="14"/>
      <c r="U111" s="65">
        <f t="shared" ref="U111:U112" si="290">(V111*50%)/(1+50%*V111)</f>
        <v>0</v>
      </c>
      <c r="V111" s="65"/>
      <c r="W111" s="66">
        <v>0.11</v>
      </c>
      <c r="X111" s="15">
        <f t="shared" ref="X111:X112" si="291">(P111+Q111)/G111</f>
        <v>9.4940474163458688E-2</v>
      </c>
      <c r="Y111" s="16">
        <f>VLOOKUP(C111,每日行情!A:D,4,FALSE)</f>
        <v>37.15</v>
      </c>
      <c r="Z111" s="38">
        <f>VLOOKUP(C111,每日行情!A:E,5,FALSE)</f>
        <v>0.01</v>
      </c>
      <c r="AA111" s="82">
        <f t="shared" ref="AA111:AA112" ca="1" si="292">IF(I111="",((TODAY()-A111)*G111)/365.24,((I111-A111)*G111)/365.24)</f>
        <v>11834.848318913591</v>
      </c>
      <c r="AB111" s="98" t="s">
        <v>2656</v>
      </c>
      <c r="AC111" s="194"/>
      <c r="AD111" s="181"/>
    </row>
    <row r="112" spans="1:30">
      <c r="A112" s="99">
        <v>46197</v>
      </c>
      <c r="B112" s="11"/>
      <c r="C112" s="491" t="s">
        <v>3821</v>
      </c>
      <c r="D112" s="150" t="str">
        <f>VLOOKUP(C112,每日行情!A:B,2,FALSE)</f>
        <v>元大台灣50正2</v>
      </c>
      <c r="E112" s="11">
        <v>1000</v>
      </c>
      <c r="F112" s="11">
        <v>38.229999999999997</v>
      </c>
      <c r="G112" s="180">
        <f t="shared" si="283"/>
        <v>38230</v>
      </c>
      <c r="H112" s="11">
        <v>32</v>
      </c>
      <c r="I112" s="99"/>
      <c r="J112" s="16"/>
      <c r="K112" s="11">
        <f t="shared" si="284"/>
        <v>0</v>
      </c>
      <c r="L112" s="11">
        <f t="shared" si="285"/>
        <v>0</v>
      </c>
      <c r="M112" s="11">
        <f t="shared" si="286"/>
        <v>0</v>
      </c>
      <c r="N112" s="11"/>
      <c r="O112" s="13">
        <f t="shared" si="287"/>
        <v>37150</v>
      </c>
      <c r="P112" s="14">
        <f t="shared" si="288"/>
        <v>-32</v>
      </c>
      <c r="Q112" s="14">
        <f t="shared" si="289"/>
        <v>-1225.8601874999999</v>
      </c>
      <c r="R112" s="14"/>
      <c r="S112" s="14"/>
      <c r="T112" s="14"/>
      <c r="U112" s="65">
        <f t="shared" si="290"/>
        <v>0</v>
      </c>
      <c r="V112" s="65"/>
      <c r="W112" s="66">
        <v>0.11</v>
      </c>
      <c r="X112" s="15">
        <f t="shared" si="291"/>
        <v>-3.2902437549045253E-2</v>
      </c>
      <c r="Y112" s="16">
        <f>VLOOKUP(C112,每日行情!A:D,4,FALSE)</f>
        <v>37.15</v>
      </c>
      <c r="Z112" s="38">
        <f>VLOOKUP(C112,每日行情!A:E,5,FALSE)</f>
        <v>0.01</v>
      </c>
      <c r="AA112" s="82">
        <f t="shared" ca="1" si="292"/>
        <v>11932.482751067791</v>
      </c>
      <c r="AB112" s="98" t="s">
        <v>2656</v>
      </c>
      <c r="AC112" s="194"/>
      <c r="AD112" s="181"/>
    </row>
    <row r="113" spans="1:30">
      <c r="A113" s="99">
        <v>46199</v>
      </c>
      <c r="B113" s="11"/>
      <c r="C113" s="491" t="s">
        <v>3821</v>
      </c>
      <c r="D113" s="150" t="str">
        <f>VLOOKUP(C113,每日行情!A:B,2,FALSE)</f>
        <v>元大台灣50正2</v>
      </c>
      <c r="E113" s="11">
        <v>1000</v>
      </c>
      <c r="F113" s="11">
        <v>37.01</v>
      </c>
      <c r="G113" s="180">
        <f t="shared" ref="G113" si="293">E113*F113</f>
        <v>37010</v>
      </c>
      <c r="H113" s="11">
        <v>31</v>
      </c>
      <c r="I113" s="99"/>
      <c r="J113" s="16"/>
      <c r="K113" s="11">
        <f t="shared" si="245"/>
        <v>0</v>
      </c>
      <c r="L113" s="11">
        <f t="shared" si="271"/>
        <v>0</v>
      </c>
      <c r="M113" s="11">
        <f t="shared" si="272"/>
        <v>0</v>
      </c>
      <c r="N113" s="11"/>
      <c r="O113" s="13">
        <f t="shared" si="246"/>
        <v>37150</v>
      </c>
      <c r="P113" s="14">
        <f t="shared" si="247"/>
        <v>-31</v>
      </c>
      <c r="Q113" s="14">
        <f t="shared" si="248"/>
        <v>-5.8601875000000092</v>
      </c>
      <c r="R113" s="14"/>
      <c r="S113" s="14"/>
      <c r="T113" s="14"/>
      <c r="U113" s="65">
        <f t="shared" si="249"/>
        <v>0</v>
      </c>
      <c r="V113" s="65"/>
      <c r="W113" s="66">
        <v>0.11</v>
      </c>
      <c r="X113" s="15">
        <f t="shared" si="250"/>
        <v>-9.9595210753850331E-4</v>
      </c>
      <c r="Y113" s="16">
        <f>VLOOKUP(C113,每日行情!A:D,4,FALSE)</f>
        <v>37.15</v>
      </c>
      <c r="Z113" s="38">
        <f>VLOOKUP(C113,每日行情!A:E,5,FALSE)</f>
        <v>0.01</v>
      </c>
      <c r="AA113" s="82">
        <f t="shared" ca="1" si="251"/>
        <v>11349.030774285402</v>
      </c>
      <c r="AB113" s="98" t="s">
        <v>2656</v>
      </c>
      <c r="AC113" s="194"/>
      <c r="AD113" s="181"/>
    </row>
    <row r="114" spans="1:30">
      <c r="A114" s="99">
        <v>46199</v>
      </c>
      <c r="B114" s="11"/>
      <c r="C114" s="491" t="s">
        <v>3821</v>
      </c>
      <c r="D114" s="150" t="str">
        <f>VLOOKUP(C114,每日行情!A:B,2,FALSE)</f>
        <v>元大台灣50正2</v>
      </c>
      <c r="E114" s="11">
        <v>1000</v>
      </c>
      <c r="F114" s="11">
        <v>35.700000000000003</v>
      </c>
      <c r="G114" s="180">
        <f t="shared" ref="G114" si="294">E114*F114</f>
        <v>35700</v>
      </c>
      <c r="H114" s="11">
        <v>30</v>
      </c>
      <c r="I114" s="99"/>
      <c r="J114" s="16"/>
      <c r="K114" s="11">
        <f t="shared" ref="K114:K115" si="295">E114*J114</f>
        <v>0</v>
      </c>
      <c r="L114" s="11">
        <f t="shared" ref="L114:L115" si="296">ROUND(J114*E114*0.1425%,0)</f>
        <v>0</v>
      </c>
      <c r="M114" s="11">
        <f t="shared" ref="M114:M115" si="297">ROUND(J114*E114*0.3%,0)</f>
        <v>0</v>
      </c>
      <c r="N114" s="11"/>
      <c r="O114" s="13">
        <f t="shared" ref="O114:O115" si="298">IF(I114="",E114*Y114,0)</f>
        <v>37150</v>
      </c>
      <c r="P114" s="14">
        <f t="shared" ref="P114:P115" si="299">IF(I114="",R114-H114,(K114-H114-SUM(L114:N114)+R114-S114-T114)-G114)+(ROUND(R114*V114,0)-ROUND(R114*(1+V114),0)*W114)</f>
        <v>-30</v>
      </c>
      <c r="Q114" s="14">
        <f t="shared" ref="Q114:Q115" si="300">IF(I114="",(O114-G114-(O114*0.1425%*0.65)-(O114*0.3%)-S114-T114),0)</f>
        <v>1304.1398125000001</v>
      </c>
      <c r="R114" s="14"/>
      <c r="S114" s="14"/>
      <c r="T114" s="14"/>
      <c r="U114" s="65">
        <f t="shared" ref="U114:U115" si="301">(V114*50%)/(1+50%*V114)</f>
        <v>0</v>
      </c>
      <c r="V114" s="65"/>
      <c r="W114" s="66">
        <v>0.11</v>
      </c>
      <c r="X114" s="15">
        <f t="shared" ref="X114:X115" si="302">(P114+Q114)/G114</f>
        <v>3.5690190826330535E-2</v>
      </c>
      <c r="Y114" s="16">
        <f>VLOOKUP(C114,每日行情!A:D,4,FALSE)</f>
        <v>37.15</v>
      </c>
      <c r="Z114" s="38">
        <f>VLOOKUP(C114,每日行情!A:E,5,FALSE)</f>
        <v>0.01</v>
      </c>
      <c r="AA114" s="82">
        <f t="shared" ref="AA114:AA115" ca="1" si="303">IF(I114="",((TODAY()-A114)*G114)/365.24,((I114-A114)*G114)/365.24)</f>
        <v>10947.32230861899</v>
      </c>
      <c r="AB114" s="98" t="s">
        <v>2656</v>
      </c>
      <c r="AC114" s="194"/>
      <c r="AD114" s="181"/>
    </row>
    <row r="115" spans="1:30">
      <c r="A115" s="99">
        <v>46211</v>
      </c>
      <c r="B115" s="11"/>
      <c r="C115" s="459" t="s">
        <v>3745</v>
      </c>
      <c r="D115" s="150" t="str">
        <f>VLOOKUP(C115,每日行情!A:B,2,FALSE)</f>
        <v>主動復華未來50</v>
      </c>
      <c r="E115" s="11">
        <v>519</v>
      </c>
      <c r="F115" s="11">
        <v>19.07</v>
      </c>
      <c r="G115" s="180">
        <v>9898</v>
      </c>
      <c r="H115" s="11">
        <v>1</v>
      </c>
      <c r="I115" s="99"/>
      <c r="J115" s="16"/>
      <c r="K115" s="11">
        <f t="shared" si="295"/>
        <v>0</v>
      </c>
      <c r="L115" s="11">
        <f t="shared" si="296"/>
        <v>0</v>
      </c>
      <c r="M115" s="11">
        <f t="shared" si="297"/>
        <v>0</v>
      </c>
      <c r="N115" s="11"/>
      <c r="O115" s="13">
        <f t="shared" si="298"/>
        <v>9004.6500000000015</v>
      </c>
      <c r="P115" s="14">
        <f t="shared" si="299"/>
        <v>-1</v>
      </c>
      <c r="Q115" s="14">
        <f t="shared" si="300"/>
        <v>-928.70450706249858</v>
      </c>
      <c r="R115" s="14"/>
      <c r="S115" s="14"/>
      <c r="T115" s="14"/>
      <c r="U115" s="65">
        <f t="shared" si="301"/>
        <v>0</v>
      </c>
      <c r="V115" s="65"/>
      <c r="W115" s="66">
        <v>0.11</v>
      </c>
      <c r="X115" s="15">
        <f t="shared" si="302"/>
        <v>-9.3928521626843661E-2</v>
      </c>
      <c r="Y115" s="16">
        <f>VLOOKUP(C115,每日行情!A:D,4,FALSE)</f>
        <v>17.350000000000001</v>
      </c>
      <c r="Z115" s="38">
        <f>VLOOKUP(C115,每日行情!A:E,5,FALSE)</f>
        <v>0.18</v>
      </c>
      <c r="AA115" s="82">
        <f t="shared" ca="1" si="303"/>
        <v>2709.9989048297011</v>
      </c>
      <c r="AB115" s="98" t="s">
        <v>2656</v>
      </c>
      <c r="AC115" s="98"/>
      <c r="AD115" s="181" t="s">
        <v>2657</v>
      </c>
    </row>
    <row r="116" spans="1:30">
      <c r="A116" s="99">
        <v>46232</v>
      </c>
      <c r="B116" s="11"/>
      <c r="C116" s="491" t="s">
        <v>3821</v>
      </c>
      <c r="D116" s="150" t="str">
        <f>VLOOKUP(C116,每日行情!A:B,2,FALSE)</f>
        <v>元大台灣50正2</v>
      </c>
      <c r="E116" s="11">
        <v>1000</v>
      </c>
      <c r="F116" s="11">
        <v>27.41</v>
      </c>
      <c r="G116" s="180">
        <f t="shared" ref="G116" si="304">E116*F116</f>
        <v>27410</v>
      </c>
      <c r="H116" s="11">
        <v>23</v>
      </c>
      <c r="I116" s="99"/>
      <c r="J116" s="16"/>
      <c r="K116" s="11">
        <f t="shared" ref="K116" si="305">E116*J116</f>
        <v>0</v>
      </c>
      <c r="L116" s="11">
        <f t="shared" ref="L116" si="306">ROUND(J116*E116*0.1425%,0)</f>
        <v>0</v>
      </c>
      <c r="M116" s="11">
        <f t="shared" ref="M116" si="307">ROUND(J116*E116*0.3%,0)</f>
        <v>0</v>
      </c>
      <c r="N116" s="11"/>
      <c r="O116" s="13">
        <f t="shared" ref="O116" si="308">IF(I116="",E116*Y116,0)</f>
        <v>37150</v>
      </c>
      <c r="P116" s="14">
        <f t="shared" ref="P116" si="309">IF(I116="",R116-H116,(K116-H116-SUM(L116:N116)+R116-S116-T116)-G116)+(ROUND(R116*V116,0)-ROUND(R116*(1+V116),0)*W116)</f>
        <v>-23</v>
      </c>
      <c r="Q116" s="14">
        <f t="shared" ref="Q116" si="310">IF(I116="",(O116-G116-(O116*0.1425%*0.65)-(O116*0.3%)-S116-T116),0)</f>
        <v>9594.1398124999996</v>
      </c>
      <c r="R116" s="14"/>
      <c r="S116" s="14"/>
      <c r="T116" s="14"/>
      <c r="U116" s="65">
        <f t="shared" ref="U116" si="311">(V116*50%)/(1+50%*V116)</f>
        <v>0</v>
      </c>
      <c r="V116" s="65"/>
      <c r="W116" s="66">
        <v>0.11</v>
      </c>
      <c r="X116" s="15">
        <f t="shared" ref="X116" si="312">(P116+Q116)/G116</f>
        <v>0.34918423248814301</v>
      </c>
      <c r="Y116" s="16">
        <f>VLOOKUP(C116,每日行情!A:D,4,FALSE)</f>
        <v>37.15</v>
      </c>
      <c r="Z116" s="38">
        <f>VLOOKUP(C116,每日行情!A:E,5,FALSE)</f>
        <v>0.01</v>
      </c>
      <c r="AA116" s="82">
        <f t="shared" ref="AA116" ca="1" si="313">IF(I116="",((TODAY()-A116)*G116)/365.24,((I116-A116)*G116)/365.24)</f>
        <v>5928.6770342788304</v>
      </c>
      <c r="AB116" s="98" t="s">
        <v>2656</v>
      </c>
      <c r="AC116" s="194"/>
      <c r="AD116" s="181"/>
    </row>
    <row r="117" spans="1:30">
      <c r="A117" s="99">
        <v>46232</v>
      </c>
      <c r="B117" s="11"/>
      <c r="C117" s="491" t="s">
        <v>3821</v>
      </c>
      <c r="D117" s="150" t="str">
        <f>VLOOKUP(C117,每日行情!A:B,2,FALSE)</f>
        <v>元大台灣50正2</v>
      </c>
      <c r="E117" s="11">
        <v>1000</v>
      </c>
      <c r="F117" s="11">
        <v>28.28</v>
      </c>
      <c r="G117" s="180">
        <f t="shared" ref="G117" si="314">E117*F117</f>
        <v>28280</v>
      </c>
      <c r="H117" s="11">
        <v>24</v>
      </c>
      <c r="I117" s="99"/>
      <c r="J117" s="16"/>
      <c r="K117" s="11">
        <f t="shared" ref="K117:K121" si="315">E117*J117</f>
        <v>0</v>
      </c>
      <c r="L117" s="11">
        <f t="shared" ref="L117:L121" si="316">ROUND(J117*E117*0.1425%,0)</f>
        <v>0</v>
      </c>
      <c r="M117" s="11">
        <f t="shared" ref="M117:M121" si="317">ROUND(J117*E117*0.3%,0)</f>
        <v>0</v>
      </c>
      <c r="N117" s="11"/>
      <c r="O117" s="13">
        <f t="shared" ref="O117:O121" si="318">IF(I117="",E117*Y117,0)</f>
        <v>37150</v>
      </c>
      <c r="P117" s="14">
        <f t="shared" ref="P117:P121" si="319">IF(I117="",R117-H117,(K117-H117-SUM(L117:N117)+R117-S117-T117)-G117)+(ROUND(R117*V117,0)-ROUND(R117*(1+V117),0)*W117)</f>
        <v>-24</v>
      </c>
      <c r="Q117" s="14">
        <f t="shared" ref="Q117:Q121" si="320">IF(I117="",(O117-G117-(O117*0.1425%*0.65)-(O117*0.3%)-S117-T117),0)</f>
        <v>8724.1398124999996</v>
      </c>
      <c r="R117" s="14"/>
      <c r="S117" s="14"/>
      <c r="T117" s="14"/>
      <c r="U117" s="65">
        <f t="shared" ref="U117:U121" si="321">(V117*50%)/(1+50%*V117)</f>
        <v>0</v>
      </c>
      <c r="V117" s="65"/>
      <c r="W117" s="66">
        <v>0.11</v>
      </c>
      <c r="X117" s="15">
        <f t="shared" ref="X117:X121" si="322">(P117+Q117)/G117</f>
        <v>0.30764285051272983</v>
      </c>
      <c r="Y117" s="16">
        <f>VLOOKUP(C117,每日行情!A:D,4,FALSE)</f>
        <v>37.15</v>
      </c>
      <c r="Z117" s="38">
        <f>VLOOKUP(C117,每日行情!A:E,5,FALSE)</f>
        <v>0.01</v>
      </c>
      <c r="AA117" s="82">
        <f t="shared" ref="AA117:AA121" ca="1" si="323">IF(I117="",((TODAY()-A117)*G117)/365.24,((I117-A117)*G117)/365.24)</f>
        <v>6116.8546709013253</v>
      </c>
      <c r="AB117" s="98" t="s">
        <v>2656</v>
      </c>
      <c r="AC117" s="194"/>
      <c r="AD117" s="181"/>
    </row>
    <row r="118" spans="1:30">
      <c r="A118" s="99">
        <v>46244</v>
      </c>
      <c r="B118" s="11"/>
      <c r="C118" s="459" t="s">
        <v>3745</v>
      </c>
      <c r="D118" s="150" t="str">
        <f>VLOOKUP(C118,每日行情!A:B,2,FALSE)</f>
        <v>主動復華未來50</v>
      </c>
      <c r="E118" s="11">
        <v>572</v>
      </c>
      <c r="F118" s="11">
        <v>17.399999999999999</v>
      </c>
      <c r="G118" s="180">
        <v>9552</v>
      </c>
      <c r="H118" s="11">
        <v>1</v>
      </c>
      <c r="I118" s="99"/>
      <c r="J118" s="16"/>
      <c r="K118" s="11">
        <f t="shared" si="315"/>
        <v>0</v>
      </c>
      <c r="L118" s="11">
        <f t="shared" si="316"/>
        <v>0</v>
      </c>
      <c r="M118" s="11">
        <f t="shared" si="317"/>
        <v>0</v>
      </c>
      <c r="N118" s="11"/>
      <c r="O118" s="13">
        <f t="shared" si="318"/>
        <v>9924.2000000000007</v>
      </c>
      <c r="P118" s="14">
        <f t="shared" si="319"/>
        <v>-1</v>
      </c>
      <c r="Q118" s="14">
        <f t="shared" si="320"/>
        <v>333.23510975000073</v>
      </c>
      <c r="R118" s="14"/>
      <c r="S118" s="14"/>
      <c r="T118" s="14"/>
      <c r="U118" s="65">
        <f t="shared" si="321"/>
        <v>0</v>
      </c>
      <c r="V118" s="65"/>
      <c r="W118" s="66">
        <v>0.11</v>
      </c>
      <c r="X118" s="15">
        <f t="shared" si="322"/>
        <v>3.4781732595268081E-2</v>
      </c>
      <c r="Y118" s="16">
        <f>VLOOKUP(C118,每日行情!A:D,4,FALSE)</f>
        <v>17.350000000000001</v>
      </c>
      <c r="Z118" s="38">
        <f>VLOOKUP(C118,每日行情!A:E,5,FALSE)</f>
        <v>0.18</v>
      </c>
      <c r="AA118" s="82">
        <f t="shared" ca="1" si="323"/>
        <v>1752.2286715584273</v>
      </c>
      <c r="AB118" s="98" t="s">
        <v>2656</v>
      </c>
      <c r="AC118" s="98"/>
      <c r="AD118" s="181" t="s">
        <v>2657</v>
      </c>
    </row>
    <row r="119" spans="1:30">
      <c r="A119" s="99">
        <v>46273</v>
      </c>
      <c r="B119" s="11"/>
      <c r="C119" s="459" t="s">
        <v>3745</v>
      </c>
      <c r="D119" s="150" t="str">
        <f>VLOOKUP(C119,每日行情!A:B,2,FALSE)</f>
        <v>主動復華未來50</v>
      </c>
      <c r="E119" s="11">
        <v>555</v>
      </c>
      <c r="F119" s="11">
        <v>17.809999999999999</v>
      </c>
      <c r="G119" s="180">
        <v>9884</v>
      </c>
      <c r="H119" s="11">
        <v>1</v>
      </c>
      <c r="I119" s="99"/>
      <c r="J119" s="16"/>
      <c r="K119" s="11">
        <f t="shared" ref="K119:K120" si="324">E119*J119</f>
        <v>0</v>
      </c>
      <c r="L119" s="11">
        <f t="shared" ref="L119:L120" si="325">ROUND(J119*E119*0.1425%,0)</f>
        <v>0</v>
      </c>
      <c r="M119" s="11">
        <f t="shared" ref="M119:M120" si="326">ROUND(J119*E119*0.3%,0)</f>
        <v>0</v>
      </c>
      <c r="N119" s="11"/>
      <c r="O119" s="13">
        <f t="shared" ref="O119:O120" si="327">IF(I119="",E119*Y119,0)</f>
        <v>9629.25</v>
      </c>
      <c r="P119" s="14">
        <f t="shared" ref="P119:P120" si="328">IF(I119="",R119-H119,(K119-H119-SUM(L119:N119)+R119-S119-T119)-G119)+(ROUND(R119*V119,0)-ROUND(R119*(1+V119),0)*W119)</f>
        <v>-1</v>
      </c>
      <c r="Q119" s="14">
        <f t="shared" ref="Q119:Q120" si="329">IF(I119="",(O119-G119-(O119*0.1425%*0.65)-(O119*0.3%)-S119-T119),0)</f>
        <v>-292.55684281250001</v>
      </c>
      <c r="R119" s="14"/>
      <c r="S119" s="14"/>
      <c r="T119" s="14"/>
      <c r="U119" s="65">
        <f t="shared" ref="U119:U120" si="330">(V119*50%)/(1+50%*V119)</f>
        <v>0</v>
      </c>
      <c r="V119" s="65"/>
      <c r="W119" s="66">
        <v>0.11</v>
      </c>
      <c r="X119" s="15">
        <f t="shared" ref="X119:X120" si="331">(P119+Q119)/G119</f>
        <v>-2.9700206678723189E-2</v>
      </c>
      <c r="Y119" s="16">
        <f>VLOOKUP(C119,每日行情!A:D,4,FALSE)</f>
        <v>17.350000000000001</v>
      </c>
      <c r="Z119" s="38">
        <f>VLOOKUP(C119,每日行情!A:E,5,FALSE)</f>
        <v>0.18</v>
      </c>
      <c r="AA119" s="82">
        <f t="shared" ref="AA119:AA120" ca="1" si="332">IF(I119="",((TODAY()-A119)*G119)/365.24,((I119-A119)*G119)/365.24)</f>
        <v>1028.343007337641</v>
      </c>
      <c r="AB119" s="98" t="s">
        <v>2656</v>
      </c>
      <c r="AC119" s="98"/>
      <c r="AD119" s="181" t="s">
        <v>2657</v>
      </c>
    </row>
    <row r="120" spans="1:30">
      <c r="A120" s="99">
        <v>46303</v>
      </c>
      <c r="B120" s="11"/>
      <c r="C120" s="459" t="s">
        <v>3745</v>
      </c>
      <c r="D120" s="150" t="str">
        <f>VLOOKUP(C120,每日行情!A:B,2,FALSE)</f>
        <v>主動復華未來50</v>
      </c>
      <c r="E120" s="11">
        <v>522</v>
      </c>
      <c r="F120" s="11">
        <v>18.920000000000002</v>
      </c>
      <c r="G120" s="180">
        <v>9877</v>
      </c>
      <c r="H120" s="11">
        <v>1</v>
      </c>
      <c r="I120" s="99"/>
      <c r="J120" s="16"/>
      <c r="K120" s="11">
        <f t="shared" si="324"/>
        <v>0</v>
      </c>
      <c r="L120" s="11">
        <f t="shared" si="325"/>
        <v>0</v>
      </c>
      <c r="M120" s="11">
        <f t="shared" si="326"/>
        <v>0</v>
      </c>
      <c r="N120" s="11"/>
      <c r="O120" s="13">
        <f t="shared" si="327"/>
        <v>9056.7000000000007</v>
      </c>
      <c r="P120" s="14">
        <f t="shared" si="328"/>
        <v>-1</v>
      </c>
      <c r="Q120" s="14">
        <f t="shared" si="329"/>
        <v>-855.85886837499936</v>
      </c>
      <c r="R120" s="14"/>
      <c r="S120" s="14"/>
      <c r="T120" s="14"/>
      <c r="U120" s="65">
        <f t="shared" si="330"/>
        <v>0</v>
      </c>
      <c r="V120" s="65"/>
      <c r="W120" s="66">
        <v>0.11</v>
      </c>
      <c r="X120" s="15">
        <f t="shared" si="331"/>
        <v>-8.6752948099119098E-2</v>
      </c>
      <c r="Y120" s="16">
        <f>VLOOKUP(C120,每日行情!A:D,4,FALSE)</f>
        <v>17.350000000000001</v>
      </c>
      <c r="Z120" s="38">
        <f>VLOOKUP(C120,每日行情!A:E,5,FALSE)</f>
        <v>0.18</v>
      </c>
      <c r="AA120" s="82">
        <f t="shared" ca="1" si="332"/>
        <v>216.33994086080384</v>
      </c>
      <c r="AB120" s="98" t="s">
        <v>2656</v>
      </c>
      <c r="AC120" s="98"/>
      <c r="AD120" s="181" t="s">
        <v>2657</v>
      </c>
    </row>
    <row r="121" spans="1:30">
      <c r="A121" s="99">
        <v>46310</v>
      </c>
      <c r="B121" s="11"/>
      <c r="C121" s="491" t="s">
        <v>3821</v>
      </c>
      <c r="D121" s="150" t="str">
        <f>VLOOKUP(C121,每日行情!A:B,2,FALSE)</f>
        <v>元大台灣50正2</v>
      </c>
      <c r="E121" s="11">
        <v>3000</v>
      </c>
      <c r="F121" s="11">
        <v>37.53</v>
      </c>
      <c r="G121" s="180">
        <f t="shared" ref="G121" si="333">E121*F121</f>
        <v>112590</v>
      </c>
      <c r="H121" s="11">
        <v>96</v>
      </c>
      <c r="I121" s="99"/>
      <c r="J121" s="16"/>
      <c r="K121" s="11">
        <f t="shared" si="315"/>
        <v>0</v>
      </c>
      <c r="L121" s="11">
        <f t="shared" si="316"/>
        <v>0</v>
      </c>
      <c r="M121" s="11">
        <f t="shared" si="317"/>
        <v>0</v>
      </c>
      <c r="N121" s="11"/>
      <c r="O121" s="13">
        <f t="shared" si="318"/>
        <v>111450</v>
      </c>
      <c r="P121" s="14">
        <f t="shared" si="319"/>
        <v>-96</v>
      </c>
      <c r="Q121" s="14">
        <f t="shared" si="320"/>
        <v>-1577.5805624999998</v>
      </c>
      <c r="R121" s="14"/>
      <c r="S121" s="14"/>
      <c r="T121" s="14"/>
      <c r="U121" s="65">
        <f t="shared" si="321"/>
        <v>0</v>
      </c>
      <c r="V121" s="65"/>
      <c r="W121" s="66">
        <v>0.11</v>
      </c>
      <c r="X121" s="15">
        <f t="shared" si="322"/>
        <v>-1.4864380162536635E-2</v>
      </c>
      <c r="Y121" s="16">
        <f>VLOOKUP(C121,每日行情!A:D,4,FALSE)</f>
        <v>37.15</v>
      </c>
      <c r="Z121" s="38">
        <f>VLOOKUP(C121,每日行情!A:E,5,FALSE)</f>
        <v>0.01</v>
      </c>
      <c r="AA121" s="82">
        <f t="shared" ca="1" si="323"/>
        <v>308.26305990581534</v>
      </c>
      <c r="AB121" s="98" t="s">
        <v>2656</v>
      </c>
      <c r="AC121" s="98"/>
      <c r="AD121" s="181" t="s">
        <v>2657</v>
      </c>
    </row>
    <row r="122" spans="1:30" ht="17.25" thickBot="1">
      <c r="A122" s="48"/>
      <c r="B122" s="49"/>
      <c r="C122" s="49"/>
      <c r="D122" s="154"/>
      <c r="E122" s="49"/>
      <c r="F122" s="49"/>
      <c r="G122" s="49"/>
      <c r="H122" s="49"/>
      <c r="I122" s="50"/>
      <c r="J122" s="51"/>
      <c r="K122" s="49"/>
      <c r="L122" s="52"/>
      <c r="M122" s="49"/>
      <c r="N122" s="49"/>
      <c r="O122" s="53"/>
      <c r="P122" s="54"/>
      <c r="Q122" s="54"/>
      <c r="R122" s="54"/>
      <c r="S122" s="54"/>
      <c r="T122" s="57"/>
      <c r="U122" s="54"/>
      <c r="V122" s="54"/>
      <c r="W122" s="73"/>
      <c r="X122" s="55"/>
      <c r="Y122" s="51"/>
      <c r="Z122" s="56"/>
      <c r="AA122" s="82"/>
    </row>
    <row r="123" spans="1:30" ht="17.25" thickBot="1">
      <c r="A123" s="29"/>
      <c r="D123" s="28"/>
      <c r="I123" s="30"/>
      <c r="J123" s="31"/>
      <c r="L123" s="32"/>
      <c r="O123" s="33"/>
      <c r="P123" s="34"/>
      <c r="Q123" s="34"/>
      <c r="R123" s="34"/>
      <c r="S123" s="34"/>
      <c r="T123" s="34"/>
      <c r="U123" s="34"/>
      <c r="V123" s="34"/>
      <c r="W123" s="34"/>
      <c r="X123" s="35"/>
      <c r="Y123" s="31"/>
      <c r="Z123" s="31"/>
      <c r="AA123" s="82"/>
    </row>
    <row r="124" spans="1:30" ht="17.25" thickBot="1">
      <c r="A124" s="511"/>
      <c r="B124" s="512"/>
      <c r="C124" s="512"/>
      <c r="D124" s="161" t="s">
        <v>21</v>
      </c>
      <c r="E124" s="511"/>
      <c r="F124" s="517"/>
      <c r="G124" s="59">
        <f>SUM(G75:G122)</f>
        <v>1271119.2</v>
      </c>
      <c r="H124" s="59">
        <f>SUM(H75:H122)</f>
        <v>954</v>
      </c>
      <c r="I124" s="520"/>
      <c r="J124" s="520"/>
      <c r="K124" s="523"/>
      <c r="L124" s="524"/>
      <c r="M124" s="524"/>
      <c r="N124" s="525"/>
      <c r="O124" s="59">
        <f>SUM(O75:O122)</f>
        <v>1386074.5999999999</v>
      </c>
      <c r="P124" s="96">
        <f>SUM(P75:P122)</f>
        <v>10284.030000000001</v>
      </c>
      <c r="Q124" s="96">
        <f>SUM(Q75:Q122)</f>
        <v>109513.32460174996</v>
      </c>
      <c r="R124" s="59">
        <f>SUM(R75:R122)</f>
        <v>12627</v>
      </c>
      <c r="S124" s="67"/>
      <c r="T124" s="67"/>
      <c r="U124" s="67"/>
      <c r="V124" s="67"/>
      <c r="W124" s="67"/>
      <c r="X124" s="63">
        <f>(P124+Q124)/G124</f>
        <v>9.4245570833758133E-2</v>
      </c>
      <c r="Y124" s="503" t="s">
        <v>22</v>
      </c>
      <c r="Z124" s="77">
        <f ca="1">IF(AA124=0,0,(P124+Q124)/(AA124))</f>
        <v>0.22357701109828507</v>
      </c>
      <c r="AA124" s="82">
        <f ca="1">SUM(AA75:AA122)</f>
        <v>535821.43357792147</v>
      </c>
    </row>
    <row r="125" spans="1:30" s="36" customFormat="1" ht="17.25" thickBot="1">
      <c r="A125" s="513"/>
      <c r="B125" s="514"/>
      <c r="C125" s="514"/>
      <c r="D125" s="161" t="s">
        <v>2632</v>
      </c>
      <c r="E125" s="513"/>
      <c r="F125" s="518"/>
      <c r="G125" s="60">
        <f>SUM(G2:G122)</f>
        <v>7186798.2000000002</v>
      </c>
      <c r="H125" s="60">
        <f>SUM(H2:H122)</f>
        <v>5883</v>
      </c>
      <c r="I125" s="521"/>
      <c r="J125" s="521"/>
      <c r="K125" s="60" t="e">
        <f>SUM(K71:K122)</f>
        <v>#VALUE!</v>
      </c>
      <c r="L125" s="60">
        <f>SUM(L71:L122)</f>
        <v>12</v>
      </c>
      <c r="M125" s="60">
        <f>SUM(M71:M122)</f>
        <v>45</v>
      </c>
      <c r="N125" s="60">
        <f>SUM(N71:N122)</f>
        <v>0</v>
      </c>
      <c r="O125" s="60">
        <f>SUM(O2:O122)</f>
        <v>1386074.5999999999</v>
      </c>
      <c r="P125" s="97">
        <f>SUM(P2:P122)</f>
        <v>-24467.260000000013</v>
      </c>
      <c r="Q125" s="96">
        <f>SUM(Q2:Q122)</f>
        <v>109513.32460174996</v>
      </c>
      <c r="R125" s="60">
        <f>SUM(R2:R122)</f>
        <v>26553</v>
      </c>
      <c r="S125" s="68"/>
      <c r="T125" s="68"/>
      <c r="U125" s="68"/>
      <c r="V125" s="68"/>
      <c r="W125" s="68"/>
      <c r="X125" s="63">
        <f>(P125+Q125)/G125</f>
        <v>1.1833651402894539E-2</v>
      </c>
      <c r="Y125" s="504"/>
      <c r="Z125" s="77">
        <f ca="1">IF(AA125=0,0,(P125+Q125)/(AA125))</f>
        <v>0.15872090825829607</v>
      </c>
      <c r="AA125" s="82">
        <f ca="1">SUM(AA71:AA122)</f>
        <v>535821.43357792147</v>
      </c>
      <c r="AB125" s="79"/>
      <c r="AC125" s="80"/>
    </row>
    <row r="126" spans="1:30" s="36" customFormat="1" ht="17.25" thickBot="1">
      <c r="A126" s="515"/>
      <c r="B126" s="516"/>
      <c r="C126" s="516"/>
      <c r="D126" s="161" t="s">
        <v>20</v>
      </c>
      <c r="E126" s="515"/>
      <c r="F126" s="519"/>
      <c r="G126" s="60">
        <f>SUM(G2:G122)</f>
        <v>7186798.2000000002</v>
      </c>
      <c r="H126" s="60">
        <f>SUM(H2:H122)</f>
        <v>5883</v>
      </c>
      <c r="I126" s="522"/>
      <c r="J126" s="522"/>
      <c r="K126" s="60" t="e">
        <f>SUM(K71:K122)</f>
        <v>#VALUE!</v>
      </c>
      <c r="L126" s="60">
        <f>SUM(L71:L122)</f>
        <v>12</v>
      </c>
      <c r="M126" s="60">
        <f>SUM(M71:M122)</f>
        <v>45</v>
      </c>
      <c r="N126" s="60">
        <f>SUM(N71:N122)</f>
        <v>0</v>
      </c>
      <c r="O126" s="60">
        <f>SUM(O2:O122)</f>
        <v>1386074.5999999999</v>
      </c>
      <c r="P126" s="97">
        <f>SUM(P2:P122)</f>
        <v>-24467.260000000013</v>
      </c>
      <c r="Q126" s="96">
        <f>SUM(Q2:Q122)</f>
        <v>109513.32460174996</v>
      </c>
      <c r="R126" s="60">
        <f>SUM(R2:R122)</f>
        <v>26553</v>
      </c>
      <c r="S126" s="68"/>
      <c r="T126" s="68"/>
      <c r="U126" s="68"/>
      <c r="V126" s="68"/>
      <c r="W126" s="68"/>
      <c r="X126" s="63">
        <f>(P126+Q126)/G126</f>
        <v>1.1833651402894539E-2</v>
      </c>
      <c r="Y126" s="504"/>
      <c r="Z126" s="77">
        <f ca="1">IF(AA126=0,0,(P126+Q126)/(AA126))</f>
        <v>0.15872090825829607</v>
      </c>
      <c r="AA126" s="82">
        <f ca="1">AA125</f>
        <v>535821.43357792147</v>
      </c>
      <c r="AB126" s="79"/>
      <c r="AC126" s="79"/>
    </row>
    <row r="127" spans="1:30" ht="17.25" thickBot="1">
      <c r="B127" s="37"/>
      <c r="C127" s="37"/>
      <c r="D127" s="28"/>
    </row>
    <row r="128" spans="1:30" s="8" customFormat="1" ht="17.25" thickBot="1">
      <c r="A128" s="505" t="s">
        <v>2595</v>
      </c>
      <c r="B128" s="526"/>
      <c r="C128" s="526"/>
      <c r="D128" s="168" t="s">
        <v>2594</v>
      </c>
      <c r="E128" s="505"/>
      <c r="F128" s="526"/>
      <c r="G128" s="168" t="s">
        <v>2588</v>
      </c>
      <c r="H128" s="168" t="s">
        <v>23</v>
      </c>
      <c r="I128" s="505"/>
      <c r="J128" s="191"/>
      <c r="K128" s="192"/>
      <c r="L128" s="192"/>
      <c r="M128" s="192"/>
      <c r="N128" s="193"/>
      <c r="O128" s="168" t="s">
        <v>2589</v>
      </c>
      <c r="P128" s="168" t="s">
        <v>2590</v>
      </c>
      <c r="Q128" s="168" t="s">
        <v>2591</v>
      </c>
      <c r="R128" s="168" t="s">
        <v>2592</v>
      </c>
      <c r="S128" s="165" t="s">
        <v>23</v>
      </c>
      <c r="T128" s="165" t="s">
        <v>24</v>
      </c>
      <c r="U128" s="505"/>
      <c r="V128" s="165" t="s">
        <v>26</v>
      </c>
      <c r="W128" s="165" t="s">
        <v>25</v>
      </c>
      <c r="X128" s="168" t="s">
        <v>2593</v>
      </c>
      <c r="Y128" s="168" t="s">
        <v>22</v>
      </c>
      <c r="Z128" s="168" t="s">
        <v>79</v>
      </c>
      <c r="AA128" s="81"/>
      <c r="AB128" s="78"/>
      <c r="AC128" s="148"/>
    </row>
    <row r="129" spans="1:29" outlineLevel="1">
      <c r="A129" s="506"/>
      <c r="B129" s="527"/>
      <c r="C129" s="527"/>
      <c r="D129" s="165" t="s">
        <v>2658</v>
      </c>
      <c r="E129" s="506"/>
      <c r="F129" s="527"/>
      <c r="G129" s="175">
        <f>SUMIF(AB$2:AB$123,D129,G$2:G$123)</f>
        <v>1327378.2</v>
      </c>
      <c r="H129" s="175">
        <f>SUMIF(AB$2:AB$123,D129,H$2:H$123)</f>
        <v>919</v>
      </c>
      <c r="I129" s="506"/>
      <c r="J129" s="188"/>
      <c r="K129" s="189"/>
      <c r="L129" s="189"/>
      <c r="M129" s="189"/>
      <c r="N129" s="190"/>
      <c r="O129" s="175">
        <f>SUMIF(AB$2:AB$123,D129,O$2:O$123)</f>
        <v>1104274.6000000001</v>
      </c>
      <c r="P129" s="176">
        <f>SUMIF(AB$2:AB$123,D129,P$2:P$123)</f>
        <v>11470.809999999996</v>
      </c>
      <c r="Q129" s="176">
        <f>SUMIF(AB$2:AB$123,"*"&amp;D129&amp;"*",Q$2:Q$123)</f>
        <v>116619.74185174995</v>
      </c>
      <c r="R129" s="175">
        <f>SUMIF(AB$2:AB$123,D129,R$2:R$123)</f>
        <v>8416</v>
      </c>
      <c r="S129" s="173"/>
      <c r="T129" s="173"/>
      <c r="U129" s="506"/>
      <c r="V129" s="173"/>
      <c r="W129" s="173"/>
      <c r="X129" s="177">
        <f>(SUMIF(AB$2:AB$123,D129,P$2:P$123)+SUMIF(AB$2:AB$123,"*"&amp;D129&amp;"*",Q$2:Q$123))/SUMIF(AB$2:AB$123,D129,G$2:G$123)</f>
        <v>9.6498911803546236E-2</v>
      </c>
      <c r="Y129" s="177">
        <f ca="1">(P129+Q129)/(AA129)</f>
        <v>0.27778171796105833</v>
      </c>
      <c r="Z129" s="178">
        <f>COUNTIFS(X$2:X$123,"&gt;0",AB$2:AB$123,D129)/COUNTIF(AB$2:AB$123,D129)</f>
        <v>0.71666666666666667</v>
      </c>
      <c r="AA129" s="9">
        <f ca="1">SUMIF(AB$2:AB$123,D129,AA$2:AA$123)</f>
        <v>461119.44584382873</v>
      </c>
    </row>
    <row r="130" spans="1:29" outlineLevel="1">
      <c r="A130" s="506"/>
      <c r="B130" s="527"/>
      <c r="C130" s="527"/>
      <c r="D130" s="166" t="s">
        <v>2651</v>
      </c>
      <c r="E130" s="506"/>
      <c r="F130" s="527"/>
      <c r="G130" s="175">
        <f>SUMIF(AB$2:AB$123,D130,G$2:G$123)</f>
        <v>3870500</v>
      </c>
      <c r="H130" s="175">
        <f>SUMIF(AB$2:AB$123,D130,H$2:H$123)</f>
        <v>3282</v>
      </c>
      <c r="I130" s="506"/>
      <c r="J130" s="182"/>
      <c r="K130" s="183"/>
      <c r="L130" s="183"/>
      <c r="M130" s="183"/>
      <c r="N130" s="184"/>
      <c r="O130" s="175">
        <f>SUMIF(AB$2:AB$123,D130,O$2:O$123)</f>
        <v>108450</v>
      </c>
      <c r="P130" s="176">
        <f>SUMIF(AB$2:AB$123,D130,P$2:P$123)</f>
        <v>-170744</v>
      </c>
      <c r="Q130" s="176">
        <f>SUMIF(AB$2:AB$123,"*"&amp;D130&amp;"*",Q$2:Q$123)</f>
        <v>-22975.801812500002</v>
      </c>
      <c r="R130" s="175">
        <f>SUMIF(AB$2:AB$123,D130,R$2:R$123)</f>
        <v>7700</v>
      </c>
      <c r="S130" s="173"/>
      <c r="T130" s="173"/>
      <c r="U130" s="506"/>
      <c r="V130" s="173"/>
      <c r="W130" s="173"/>
      <c r="X130" s="177">
        <f>(SUMIF(AB$2:AB$123,D130,P$2:P$123)+SUMIF(AB$2:AB$123,"*"&amp;D130&amp;"*",Q$2:Q$123))/SUMIF(AB$2:AB$123,D130,G$2:G$123)</f>
        <v>-5.0050329883090036E-2</v>
      </c>
      <c r="Y130" s="177">
        <f t="shared" ref="Y130:Y131" ca="1" si="334">(P130+Q130)/(AA130)</f>
        <v>-0.64078201003361746</v>
      </c>
      <c r="Z130" s="178">
        <f>COUNTIFS(X$2:X$123,"&gt;0",AB$2:AB$123,D130)/COUNTIF(AB$2:AB$123,D130)</f>
        <v>0.41379310344827586</v>
      </c>
      <c r="AA130" s="9">
        <f ca="1">SUMIF(AB$2:AB$123,D130,AA$2:AA$123)</f>
        <v>302317.79104150698</v>
      </c>
    </row>
    <row r="131" spans="1:29" ht="17.25" outlineLevel="1" thickBot="1">
      <c r="A131" s="506"/>
      <c r="B131" s="527"/>
      <c r="C131" s="527"/>
      <c r="D131" s="166" t="s">
        <v>30</v>
      </c>
      <c r="E131" s="506"/>
      <c r="F131" s="527"/>
      <c r="G131" s="175">
        <f>SUMIF(AB$2:AB$123,D131,G$2:G$123)</f>
        <v>700400</v>
      </c>
      <c r="H131" s="175">
        <f>SUMIF(AB$2:AB$123,D131,H$2:H$123)</f>
        <v>595</v>
      </c>
      <c r="I131" s="506"/>
      <c r="J131" s="182"/>
      <c r="K131" s="183"/>
      <c r="L131" s="183"/>
      <c r="M131" s="183"/>
      <c r="N131" s="184"/>
      <c r="O131" s="175">
        <f>SUMIF(AB$2:AB$123,D131,O$2:O$123)</f>
        <v>128500</v>
      </c>
      <c r="P131" s="176">
        <f>SUMIF(AB$2:AB$123,D131,P$2:P$123)</f>
        <v>21035.999999999985</v>
      </c>
      <c r="Q131" s="176">
        <f>SUMIF(AB$2:AB$123,"*"&amp;D131&amp;"*",Q$2:Q$123)</f>
        <v>24495.476875</v>
      </c>
      <c r="R131" s="175">
        <f>SUMIF(AB$2:AB$123,D131,R$2:R$123)</f>
        <v>5000</v>
      </c>
      <c r="S131" s="174"/>
      <c r="T131" s="174"/>
      <c r="U131" s="506"/>
      <c r="V131" s="174"/>
      <c r="W131" s="174"/>
      <c r="X131" s="177">
        <f>(SUMIF(AB$2:AB$123,D131,P$2:P$123)+SUMIF(AB$2:AB$123,"*"&amp;D131&amp;"*",Q$2:Q$123))/SUMIF(AB$2:AB$123,D131,G$2:G$123)</f>
        <v>6.5007819638777817E-2</v>
      </c>
      <c r="Y131" s="177">
        <f t="shared" ca="1" si="334"/>
        <v>0.7227287651760762</v>
      </c>
      <c r="Z131" s="178">
        <f>COUNTIFS(X$2:X$123,"&gt;0",AB$2:AB$123,D131)/COUNTIF(AB$2:AB$123,D131)</f>
        <v>0.55555555555555558</v>
      </c>
      <c r="AA131" s="9">
        <f ca="1">SUMIF(AB$2:AB$123,D131,AA$2:AA$123)</f>
        <v>62999.397656335554</v>
      </c>
    </row>
    <row r="132" spans="1:29" outlineLevel="1">
      <c r="A132" s="528"/>
      <c r="B132" s="528"/>
      <c r="C132" s="528"/>
      <c r="D132" s="166" t="s">
        <v>3775</v>
      </c>
      <c r="E132" s="528"/>
      <c r="F132" s="528"/>
      <c r="G132" s="175">
        <f>SUMIF(AB$2:AB$123,D132,G$2:G$123)</f>
        <v>383530</v>
      </c>
      <c r="H132" s="175">
        <f>SUMIF(AB$2:AB$123,D132,H$2:H$123)</f>
        <v>356</v>
      </c>
      <c r="I132" s="528"/>
      <c r="J132" s="182"/>
      <c r="K132" s="183"/>
      <c r="L132" s="183"/>
      <c r="M132" s="183"/>
      <c r="N132" s="184"/>
      <c r="O132" s="175">
        <f>SUMIF(AB$2:AB$123,D132,O$2:O$123)</f>
        <v>0</v>
      </c>
      <c r="P132" s="176">
        <f>SUMIF(AB$2:AB$123,D132,P$2:P$123)</f>
        <v>15157.96</v>
      </c>
      <c r="Q132" s="176">
        <f>SUMIF(AB$2:AB$123,"*"&amp;D132&amp;"*",Q$2:Q$123)</f>
        <v>0</v>
      </c>
      <c r="R132" s="175">
        <f>SUMIF(AB$2:AB$123,D132,R$2:R$123)</f>
        <v>2964</v>
      </c>
      <c r="S132" s="173"/>
      <c r="T132" s="173"/>
      <c r="U132" s="507"/>
      <c r="V132" s="173"/>
      <c r="W132" s="173"/>
      <c r="X132" s="177">
        <f>(SUMIF(AB$2:AB$123,D132,P$2:P$123)+SUMIF(AB$2:AB$123,"*"&amp;D132&amp;"*",Q$2:Q$123))/SUMIF(AB$2:AB$123,D132,G$2:G$123)</f>
        <v>3.9522227726644592E-2</v>
      </c>
      <c r="Y132" s="177">
        <f ca="1">(P132+Q132)/(AA132)</f>
        <v>2.0538869347658335</v>
      </c>
      <c r="Z132" s="178">
        <f>COUNTIFS(X$2:X$123,"&gt;0",AB$2:AB$123,D132)/COUNTIF(AB$2:AB$123,D132)</f>
        <v>1</v>
      </c>
      <c r="AA132" s="9">
        <f ca="1">SUMIF(AB$2:AB$123,D132,AA$2:AA$123)</f>
        <v>7380.1336107764764</v>
      </c>
    </row>
    <row r="133" spans="1:29" ht="17.25" outlineLevel="1" thickBot="1">
      <c r="A133" s="529"/>
      <c r="B133" s="529"/>
      <c r="C133" s="529"/>
      <c r="D133" s="167" t="s">
        <v>2659</v>
      </c>
      <c r="E133" s="529"/>
      <c r="F133" s="529"/>
      <c r="G133" s="169">
        <f>SUMIF(AB$2:AB$123,D133,G$2:G$123)</f>
        <v>70000</v>
      </c>
      <c r="H133" s="169">
        <f>SUMIF(AB$2:AB$123,D133,H$2:H$123)</f>
        <v>20</v>
      </c>
      <c r="I133" s="529"/>
      <c r="J133" s="185"/>
      <c r="K133" s="186"/>
      <c r="L133" s="186"/>
      <c r="M133" s="186"/>
      <c r="N133" s="187"/>
      <c r="O133" s="169">
        <f>SUMIF(AB$2:AB$123,D133,O$2:O$123)</f>
        <v>0</v>
      </c>
      <c r="P133" s="170">
        <f>SUMIF(AB$2:AB$123,D133,P$2:P$123)</f>
        <v>-8935.9599999999991</v>
      </c>
      <c r="Q133" s="170">
        <f>SUMIF(AB$2:AB$123,"*"&amp;D133&amp;"*",Q$2:Q$123)</f>
        <v>0</v>
      </c>
      <c r="R133" s="169">
        <f>SUMIF(AB$2:AB$123,D133,R$2:R$123)</f>
        <v>2036</v>
      </c>
      <c r="S133" s="174"/>
      <c r="T133" s="174"/>
      <c r="U133" s="508"/>
      <c r="V133" s="174"/>
      <c r="W133" s="174"/>
      <c r="X133" s="171">
        <f>(SUMIF(AB$2:AB$123,D133,P$2:P$123)+SUMIF(AB$2:AB$123,"*"&amp;D133&amp;"*",Q$2:Q$123))/SUMIF(AB$2:AB$123,D133,G$2:G$123)</f>
        <v>-0.12765657142857142</v>
      </c>
      <c r="Y133" s="171">
        <f t="shared" ref="Y133" ca="1" si="335">(P133+Q133)/(AA133)</f>
        <v>-0.31292138354745924</v>
      </c>
      <c r="Z133" s="172">
        <f>COUNTIFS(X$2:X$123,"&gt;0",AB$2:AB$123,D133)/COUNTIF(AB$2:AB$123,D133)</f>
        <v>0</v>
      </c>
      <c r="AA133" s="9">
        <f ca="1">SUMIF(AB$2:AB$123,D133,AA$2:AA$123)</f>
        <v>28556.565545942394</v>
      </c>
    </row>
    <row r="134" spans="1:29">
      <c r="B134" s="37"/>
      <c r="C134" s="37"/>
      <c r="D134" s="28"/>
    </row>
    <row r="135" spans="1:29" ht="17.25" thickBot="1">
      <c r="B135" s="37"/>
      <c r="C135" s="37"/>
      <c r="D135" s="28"/>
    </row>
    <row r="136" spans="1:29" s="8" customFormat="1">
      <c r="A136" s="1" t="s">
        <v>0</v>
      </c>
      <c r="B136" s="2" t="s">
        <v>1</v>
      </c>
      <c r="C136" s="3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5" t="s">
        <v>7</v>
      </c>
      <c r="I136" s="106" t="s">
        <v>8</v>
      </c>
      <c r="J136" s="4" t="s">
        <v>9</v>
      </c>
      <c r="K136" s="4" t="s">
        <v>6</v>
      </c>
      <c r="L136" s="5" t="s">
        <v>7</v>
      </c>
      <c r="M136" s="5" t="s">
        <v>10</v>
      </c>
      <c r="N136" s="3" t="s">
        <v>11</v>
      </c>
      <c r="O136" s="4" t="s">
        <v>12</v>
      </c>
      <c r="P136" s="6" t="s">
        <v>13</v>
      </c>
      <c r="Q136" s="4" t="s">
        <v>14</v>
      </c>
      <c r="R136" s="4" t="s">
        <v>15</v>
      </c>
      <c r="S136" s="64" t="s">
        <v>23</v>
      </c>
      <c r="T136" s="64" t="s">
        <v>24</v>
      </c>
      <c r="U136" s="64" t="s">
        <v>27</v>
      </c>
      <c r="V136" s="64" t="s">
        <v>26</v>
      </c>
      <c r="W136" s="64" t="s">
        <v>25</v>
      </c>
      <c r="X136" s="4" t="s">
        <v>16</v>
      </c>
      <c r="Y136" s="4" t="s">
        <v>17</v>
      </c>
      <c r="Z136" s="7" t="s">
        <v>18</v>
      </c>
      <c r="AA136" s="78"/>
    </row>
    <row r="137" spans="1:29">
      <c r="A137" s="18">
        <f>MIN(A164:A164)</f>
        <v>0</v>
      </c>
      <c r="B137" s="19"/>
      <c r="C137" s="20"/>
      <c r="D137" s="19"/>
      <c r="E137" s="19"/>
      <c r="F137" s="19"/>
      <c r="G137" s="19"/>
      <c r="H137" s="19"/>
      <c r="I137" s="21"/>
      <c r="J137" s="22"/>
      <c r="K137" s="19"/>
      <c r="L137" s="23"/>
      <c r="M137" s="19"/>
      <c r="N137" s="19"/>
      <c r="O137" s="24"/>
      <c r="P137" s="25"/>
      <c r="Q137" s="25"/>
      <c r="R137" s="25"/>
      <c r="S137" s="25"/>
      <c r="T137" s="25"/>
      <c r="U137" s="25"/>
      <c r="V137" s="70"/>
      <c r="W137" s="72"/>
      <c r="X137" s="26"/>
      <c r="Y137" s="22"/>
      <c r="Z137" s="27"/>
      <c r="AA137" s="28"/>
      <c r="AB137" s="9"/>
      <c r="AC137" s="9"/>
    </row>
    <row r="138" spans="1:29">
      <c r="A138" s="159">
        <v>45923</v>
      </c>
      <c r="B138" s="11" t="s">
        <v>19</v>
      </c>
      <c r="C138" s="448" t="s">
        <v>3592</v>
      </c>
      <c r="D138" s="150" t="str">
        <f>VLOOKUP(C138,美股行情!A:B,2,FALSE)</f>
        <v>景順QQQ ETF</v>
      </c>
      <c r="E138" s="11">
        <v>0.49809999999999999</v>
      </c>
      <c r="F138" s="453">
        <v>602.29</v>
      </c>
      <c r="G138" s="11">
        <v>300</v>
      </c>
      <c r="H138" s="11">
        <v>0.6</v>
      </c>
      <c r="I138" s="99">
        <v>45727</v>
      </c>
      <c r="J138" s="16">
        <v>594.16999999999996</v>
      </c>
      <c r="K138" s="11">
        <f t="shared" ref="K138" si="336">E138*J138</f>
        <v>295.95607699999999</v>
      </c>
      <c r="L138" s="17">
        <v>0.73</v>
      </c>
      <c r="M138" s="11"/>
      <c r="N138" s="11">
        <v>0</v>
      </c>
      <c r="O138" s="13">
        <f t="shared" ref="O138" si="337">IF(I138="",E138*Y138,0)</f>
        <v>0</v>
      </c>
      <c r="P138" s="14">
        <f t="shared" ref="P138:P149" si="338">IF(I138="",R138-H138,(K138-H138-SUM(L138:N138)+R138-S138-T138)-G138)+(ROUND(R138*V138,0)-ROUND(R138*(1+V138),0)*W138)</f>
        <v>-5.3739230000000475</v>
      </c>
      <c r="Q138" s="14">
        <f t="shared" ref="Q138:Q149" si="339">IF(I138="",(O138-G138-(O138*0.1425%*0.65)-(O138*0.3%)-S138-T138),0)</f>
        <v>0</v>
      </c>
      <c r="R138" s="457"/>
      <c r="S138" s="14">
        <v>0</v>
      </c>
      <c r="T138" s="14">
        <f t="shared" ref="T138" si="340">IF(ROUND(R138*(1+V138),0)&gt;20000,ROUND(ROUND(R138*(1+V138),0)*2%,0),0)</f>
        <v>0</v>
      </c>
      <c r="U138" s="65">
        <f t="shared" ref="U138" si="341">(V138*50%)/(1+50%*V138)</f>
        <v>0</v>
      </c>
      <c r="V138" s="65"/>
      <c r="W138" s="66">
        <v>0.11</v>
      </c>
      <c r="X138" s="15">
        <f t="shared" ref="X138" si="342">(P138+Q138)/G138</f>
        <v>-1.7913076666666826E-2</v>
      </c>
      <c r="Y138" s="16">
        <f>VLOOKUP(C138,美股行情!A:C,3,FALSE)</f>
        <v>716.31</v>
      </c>
      <c r="Z138" s="38">
        <f>VLOOKUP(C138,美股行情!A:G,7,FALSE)</f>
        <v>-2.0499999999999998</v>
      </c>
      <c r="AA138" s="98"/>
      <c r="AB138" s="9"/>
      <c r="AC138" s="9"/>
    </row>
    <row r="139" spans="1:29" outlineLevel="1">
      <c r="A139" s="159">
        <v>45923</v>
      </c>
      <c r="B139" s="11" t="s">
        <v>19</v>
      </c>
      <c r="C139" s="448" t="s">
        <v>3593</v>
      </c>
      <c r="D139" s="150" t="str">
        <f>VLOOKUP(C139,美股行情!A:B,2,FALSE)</f>
        <v>特斯拉</v>
      </c>
      <c r="E139" s="11">
        <v>0.68203999999999998</v>
      </c>
      <c r="F139" s="453">
        <v>439.86</v>
      </c>
      <c r="G139" s="11">
        <v>300</v>
      </c>
      <c r="H139" s="11">
        <v>0.6</v>
      </c>
      <c r="I139" s="99">
        <v>46002</v>
      </c>
      <c r="J139" s="16">
        <v>448.8</v>
      </c>
      <c r="K139" s="11">
        <f t="shared" ref="K139:K140" si="343">E139*J139</f>
        <v>306.09955200000002</v>
      </c>
      <c r="L139" s="17">
        <v>0.8</v>
      </c>
      <c r="M139" s="11"/>
      <c r="N139" s="11">
        <v>0</v>
      </c>
      <c r="O139" s="13">
        <f t="shared" ref="O139:O140" si="344">IF(I139="",E139*Y139,0)</f>
        <v>0</v>
      </c>
      <c r="P139" s="14">
        <f t="shared" si="338"/>
        <v>4.6995519999999829</v>
      </c>
      <c r="Q139" s="14">
        <f t="shared" si="339"/>
        <v>0</v>
      </c>
      <c r="R139" s="457"/>
      <c r="S139" s="14">
        <v>0</v>
      </c>
      <c r="T139" s="14">
        <f t="shared" ref="T139:T140" si="345">IF(ROUND(R139*(1+V139),0)&gt;20000,ROUND(ROUND(R139*(1+V139),0)*2%,0),0)</f>
        <v>0</v>
      </c>
      <c r="U139" s="65">
        <f t="shared" ref="U139:U140" si="346">(V139*50%)/(1+50%*V139)</f>
        <v>0</v>
      </c>
      <c r="V139" s="65"/>
      <c r="W139" s="66">
        <v>0.11</v>
      </c>
      <c r="X139" s="15">
        <f t="shared" ref="X139:X140" si="347">(P139+Q139)/G139</f>
        <v>1.5665173333333275E-2</v>
      </c>
      <c r="Y139" s="16">
        <f>VLOOKUP(C139,美股行情!A:C,3,FALSE)</f>
        <v>367.81</v>
      </c>
      <c r="Z139" s="38">
        <f>VLOOKUP(C139,美股行情!A:G,7,FALSE)</f>
        <v>-0.35</v>
      </c>
      <c r="AA139" s="98"/>
      <c r="AB139" s="9"/>
      <c r="AC139" s="9"/>
    </row>
    <row r="140" spans="1:29" outlineLevel="1">
      <c r="A140" s="159">
        <v>45953</v>
      </c>
      <c r="B140" s="11" t="s">
        <v>19</v>
      </c>
      <c r="C140" s="448" t="s">
        <v>3592</v>
      </c>
      <c r="D140" s="150" t="str">
        <f>VLOOKUP(C140,美股行情!A:B,2,FALSE)</f>
        <v>景順QQQ ETF</v>
      </c>
      <c r="E140" s="11">
        <v>0.49590000000000001</v>
      </c>
      <c r="F140" s="453">
        <v>604.97</v>
      </c>
      <c r="G140" s="11">
        <v>300</v>
      </c>
      <c r="H140" s="11">
        <v>0.6</v>
      </c>
      <c r="I140" s="99">
        <v>45727</v>
      </c>
      <c r="J140" s="16">
        <v>594.16999999999996</v>
      </c>
      <c r="K140" s="11">
        <f t="shared" si="343"/>
        <v>294.64890299999996</v>
      </c>
      <c r="L140" s="17">
        <v>0.73</v>
      </c>
      <c r="M140" s="11"/>
      <c r="N140" s="11">
        <v>0</v>
      </c>
      <c r="O140" s="13">
        <f t="shared" si="344"/>
        <v>0</v>
      </c>
      <c r="P140" s="14">
        <f t="shared" si="338"/>
        <v>-6.6810970000000793</v>
      </c>
      <c r="Q140" s="14">
        <f t="shared" si="339"/>
        <v>0</v>
      </c>
      <c r="R140" s="457"/>
      <c r="S140" s="14">
        <v>0</v>
      </c>
      <c r="T140" s="14">
        <f t="shared" si="345"/>
        <v>0</v>
      </c>
      <c r="U140" s="65">
        <f t="shared" si="346"/>
        <v>0</v>
      </c>
      <c r="V140" s="65"/>
      <c r="W140" s="66">
        <v>0.11</v>
      </c>
      <c r="X140" s="15">
        <f t="shared" si="347"/>
        <v>-2.2270323333333598E-2</v>
      </c>
      <c r="Y140" s="16">
        <f>VLOOKUP(C140,美股行情!A:C,3,FALSE)</f>
        <v>716.31</v>
      </c>
      <c r="Z140" s="38">
        <f>VLOOKUP(C140,美股行情!A:G,7,FALSE)</f>
        <v>-2.0499999999999998</v>
      </c>
      <c r="AA140" s="98"/>
      <c r="AB140" s="9"/>
      <c r="AC140" s="9"/>
    </row>
    <row r="141" spans="1:29" outlineLevel="1">
      <c r="A141" s="159">
        <v>45953</v>
      </c>
      <c r="B141" s="11" t="s">
        <v>19</v>
      </c>
      <c r="C141" s="448" t="s">
        <v>3593</v>
      </c>
      <c r="D141" s="150" t="str">
        <f>VLOOKUP(C141,美股行情!A:B,2,FALSE)</f>
        <v>特斯拉</v>
      </c>
      <c r="E141" s="11">
        <v>0.71425000000000005</v>
      </c>
      <c r="F141" s="453">
        <v>419.11647699999997</v>
      </c>
      <c r="G141" s="11">
        <v>299.36</v>
      </c>
      <c r="H141" s="11">
        <v>0.6</v>
      </c>
      <c r="I141" s="99">
        <v>46002</v>
      </c>
      <c r="J141" s="16">
        <v>448.8</v>
      </c>
      <c r="K141" s="11">
        <f t="shared" ref="K141:K148" si="348">E141*J141</f>
        <v>320.55540000000002</v>
      </c>
      <c r="L141" s="17">
        <v>0.8</v>
      </c>
      <c r="M141" s="11"/>
      <c r="N141" s="11">
        <v>0</v>
      </c>
      <c r="O141" s="13">
        <f t="shared" ref="O141:O148" si="349">IF(I141="",E141*Y141,0)</f>
        <v>0</v>
      </c>
      <c r="P141" s="14">
        <f t="shared" si="338"/>
        <v>19.795399999999972</v>
      </c>
      <c r="Q141" s="14">
        <f t="shared" si="339"/>
        <v>0</v>
      </c>
      <c r="R141" s="457"/>
      <c r="S141" s="14">
        <v>0</v>
      </c>
      <c r="T141" s="14">
        <f t="shared" ref="T141:T148" si="350">IF(ROUND(R141*(1+V141),0)&gt;20000,ROUND(ROUND(R141*(1+V141),0)*2%,0),0)</f>
        <v>0</v>
      </c>
      <c r="U141" s="65">
        <f t="shared" ref="U141:U148" si="351">(V141*50%)/(1+50%*V141)</f>
        <v>0</v>
      </c>
      <c r="V141" s="65"/>
      <c r="W141" s="66">
        <v>0.11</v>
      </c>
      <c r="X141" s="15">
        <f t="shared" ref="X141:X148" si="352">(P141+Q141)/G141</f>
        <v>6.6125734901122293E-2</v>
      </c>
      <c r="Y141" s="16">
        <f>VLOOKUP(C141,美股行情!A:C,3,FALSE)</f>
        <v>367.81</v>
      </c>
      <c r="Z141" s="38">
        <f>VLOOKUP(C141,美股行情!A:G,7,FALSE)</f>
        <v>-0.35</v>
      </c>
      <c r="AA141" s="98"/>
      <c r="AB141" s="9"/>
      <c r="AC141" s="9"/>
    </row>
    <row r="142" spans="1:29" outlineLevel="1">
      <c r="A142" s="159">
        <v>45985</v>
      </c>
      <c r="B142" s="11" t="s">
        <v>19</v>
      </c>
      <c r="C142" s="448" t="s">
        <v>3592</v>
      </c>
      <c r="D142" s="150" t="str">
        <f>VLOOKUP(C142,美股行情!A:B,2,FALSE)</f>
        <v>景順QQQ ETF</v>
      </c>
      <c r="E142" s="11">
        <v>0.50353999999999999</v>
      </c>
      <c r="F142" s="453">
        <v>595.78979000000004</v>
      </c>
      <c r="G142" s="11">
        <v>300</v>
      </c>
      <c r="H142" s="11">
        <v>0.3</v>
      </c>
      <c r="I142" s="99">
        <v>45727</v>
      </c>
      <c r="J142" s="16">
        <v>594.16999999999996</v>
      </c>
      <c r="K142" s="11">
        <f t="shared" si="348"/>
        <v>299.1883618</v>
      </c>
      <c r="L142" s="17">
        <v>0.73</v>
      </c>
      <c r="M142" s="11"/>
      <c r="N142" s="11">
        <v>0</v>
      </c>
      <c r="O142" s="13">
        <f t="shared" si="349"/>
        <v>0</v>
      </c>
      <c r="P142" s="14">
        <f t="shared" si="338"/>
        <v>-1.841638200000034</v>
      </c>
      <c r="Q142" s="14">
        <f t="shared" si="339"/>
        <v>0</v>
      </c>
      <c r="R142" s="457"/>
      <c r="S142" s="14">
        <v>0</v>
      </c>
      <c r="T142" s="14">
        <f t="shared" si="350"/>
        <v>0</v>
      </c>
      <c r="U142" s="65">
        <f t="shared" si="351"/>
        <v>0</v>
      </c>
      <c r="V142" s="65"/>
      <c r="W142" s="66">
        <v>0.11</v>
      </c>
      <c r="X142" s="15">
        <f t="shared" si="352"/>
        <v>-6.1387940000001131E-3</v>
      </c>
      <c r="Y142" s="16">
        <f>VLOOKUP(C142,美股行情!A:C,3,FALSE)</f>
        <v>716.31</v>
      </c>
      <c r="Z142" s="38">
        <f>VLOOKUP(C142,美股行情!A:G,7,FALSE)</f>
        <v>-2.0499999999999998</v>
      </c>
      <c r="AA142" s="98"/>
      <c r="AB142" s="9"/>
      <c r="AC142" s="9"/>
    </row>
    <row r="143" spans="1:29" outlineLevel="1">
      <c r="A143" s="159">
        <v>45985</v>
      </c>
      <c r="B143" s="11" t="s">
        <v>19</v>
      </c>
      <c r="C143" s="448" t="s">
        <v>3593</v>
      </c>
      <c r="D143" s="150" t="str">
        <f>VLOOKUP(C143,美股行情!A:B,2,FALSE)</f>
        <v>特斯拉</v>
      </c>
      <c r="E143" s="11">
        <v>0.74489000000000005</v>
      </c>
      <c r="F143" s="453">
        <v>402.744553</v>
      </c>
      <c r="G143" s="11">
        <v>300</v>
      </c>
      <c r="H143" s="11">
        <v>0.3</v>
      </c>
      <c r="I143" s="99">
        <v>46002</v>
      </c>
      <c r="J143" s="16">
        <v>448.8</v>
      </c>
      <c r="K143" s="11">
        <f t="shared" si="348"/>
        <v>334.30663200000004</v>
      </c>
      <c r="L143" s="17">
        <v>0.8</v>
      </c>
      <c r="M143" s="11"/>
      <c r="N143" s="11">
        <v>0</v>
      </c>
      <c r="O143" s="13">
        <f t="shared" si="349"/>
        <v>0</v>
      </c>
      <c r="P143" s="14">
        <f t="shared" si="338"/>
        <v>33.206632000000013</v>
      </c>
      <c r="Q143" s="14">
        <f t="shared" si="339"/>
        <v>0</v>
      </c>
      <c r="R143" s="457"/>
      <c r="S143" s="14">
        <v>0</v>
      </c>
      <c r="T143" s="14">
        <f t="shared" si="350"/>
        <v>0</v>
      </c>
      <c r="U143" s="65">
        <f t="shared" si="351"/>
        <v>0</v>
      </c>
      <c r="V143" s="65"/>
      <c r="W143" s="66">
        <v>0.11</v>
      </c>
      <c r="X143" s="15">
        <f t="shared" si="352"/>
        <v>0.11068877333333338</v>
      </c>
      <c r="Y143" s="16">
        <f>VLOOKUP(C143,美股行情!A:C,3,FALSE)</f>
        <v>367.81</v>
      </c>
      <c r="Z143" s="38">
        <f>VLOOKUP(C143,美股行情!A:G,7,FALSE)</f>
        <v>-0.35</v>
      </c>
      <c r="AA143" s="98"/>
      <c r="AB143" s="9"/>
      <c r="AC143" s="9"/>
    </row>
    <row r="144" spans="1:29" outlineLevel="1">
      <c r="A144" s="159">
        <v>46015</v>
      </c>
      <c r="B144" s="11" t="s">
        <v>19</v>
      </c>
      <c r="C144" s="448" t="s">
        <v>3592</v>
      </c>
      <c r="D144" s="150" t="str">
        <f>VLOOKUP(C144,美股行情!A:B,2,FALSE)</f>
        <v>景順QQQ ETF</v>
      </c>
      <c r="E144" s="11">
        <v>0.48530000000000001</v>
      </c>
      <c r="F144" s="453">
        <v>618.17999999999995</v>
      </c>
      <c r="G144" s="11">
        <v>300</v>
      </c>
      <c r="H144" s="11">
        <v>0.3</v>
      </c>
      <c r="I144" s="99">
        <v>45727</v>
      </c>
      <c r="J144" s="16">
        <v>594.16999999999996</v>
      </c>
      <c r="K144" s="11">
        <f t="shared" ref="K144:K145" si="353">E144*J144</f>
        <v>288.35070099999996</v>
      </c>
      <c r="L144" s="17">
        <v>0.73</v>
      </c>
      <c r="M144" s="11"/>
      <c r="N144" s="11">
        <v>0</v>
      </c>
      <c r="O144" s="13">
        <f t="shared" ref="O144:O145" si="354">IF(I144="",E144*Y144,0)</f>
        <v>0</v>
      </c>
      <c r="P144" s="14">
        <f t="shared" ref="P144:P145" si="355">IF(I144="",R144-H144,(K144-H144-SUM(L144:N144)+R144-S144-T144)-G144)+(ROUND(R144*V144,0)-ROUND(R144*(1+V144),0)*W144)</f>
        <v>-11.959299000000087</v>
      </c>
      <c r="Q144" s="14">
        <f t="shared" ref="Q144:Q145" si="356">IF(I144="",(O144-G144-(O144*0.1425%*0.65)-(O144*0.3%)-S144-T144),0)</f>
        <v>0</v>
      </c>
      <c r="R144" s="457">
        <v>0.83</v>
      </c>
      <c r="S144" s="14">
        <v>0</v>
      </c>
      <c r="T144" s="14">
        <f t="shared" ref="T144:T145" si="357">IF(ROUND(R144*(1+V144),0)&gt;20000,ROUND(ROUND(R144*(1+V144),0)*2%,0),0)</f>
        <v>0</v>
      </c>
      <c r="U144" s="65">
        <f t="shared" ref="U144:U145" si="358">(V144*50%)/(1+50%*V144)</f>
        <v>0</v>
      </c>
      <c r="V144" s="65"/>
      <c r="W144" s="66">
        <v>0.11</v>
      </c>
      <c r="X144" s="15">
        <f t="shared" ref="X144:X145" si="359">(P144+Q144)/G144</f>
        <v>-3.9864330000000288E-2</v>
      </c>
      <c r="Y144" s="16">
        <f>VLOOKUP(C144,美股行情!A:C,3,FALSE)</f>
        <v>716.31</v>
      </c>
      <c r="Z144" s="38">
        <f>VLOOKUP(C144,美股行情!A:G,7,FALSE)</f>
        <v>-2.0499999999999998</v>
      </c>
      <c r="AA144" s="98"/>
      <c r="AB144" s="9"/>
      <c r="AC144" s="9"/>
    </row>
    <row r="145" spans="1:29" outlineLevel="1">
      <c r="A145" s="159">
        <v>46015</v>
      </c>
      <c r="B145" s="11" t="s">
        <v>19</v>
      </c>
      <c r="C145" s="448" t="s">
        <v>3593</v>
      </c>
      <c r="D145" s="150" t="str">
        <f>VLOOKUP(C145,美股行情!A:B,2,FALSE)</f>
        <v>特斯拉</v>
      </c>
      <c r="E145" s="11">
        <v>0.61241999999999996</v>
      </c>
      <c r="F145" s="453">
        <v>489.86</v>
      </c>
      <c r="G145" s="11">
        <v>300</v>
      </c>
      <c r="H145" s="11">
        <v>0.3</v>
      </c>
      <c r="I145" s="99">
        <v>45727</v>
      </c>
      <c r="J145" s="16">
        <v>390</v>
      </c>
      <c r="K145" s="11">
        <f t="shared" si="353"/>
        <v>238.84379999999999</v>
      </c>
      <c r="L145" s="17">
        <v>0.8</v>
      </c>
      <c r="M145" s="11"/>
      <c r="N145" s="11">
        <v>0</v>
      </c>
      <c r="O145" s="13">
        <f t="shared" si="354"/>
        <v>0</v>
      </c>
      <c r="P145" s="14">
        <f t="shared" si="355"/>
        <v>-62.256200000000035</v>
      </c>
      <c r="Q145" s="14">
        <f t="shared" si="356"/>
        <v>0</v>
      </c>
      <c r="R145" s="457"/>
      <c r="S145" s="14">
        <v>0</v>
      </c>
      <c r="T145" s="14">
        <f t="shared" si="357"/>
        <v>0</v>
      </c>
      <c r="U145" s="65">
        <f t="shared" si="358"/>
        <v>0</v>
      </c>
      <c r="V145" s="65"/>
      <c r="W145" s="66">
        <v>0.11</v>
      </c>
      <c r="X145" s="15">
        <f t="shared" si="359"/>
        <v>-0.2075206666666668</v>
      </c>
      <c r="Y145" s="16">
        <f>VLOOKUP(C145,美股行情!A:C,3,FALSE)</f>
        <v>367.81</v>
      </c>
      <c r="Z145" s="38">
        <f>VLOOKUP(C145,美股行情!A:G,7,FALSE)</f>
        <v>-0.35</v>
      </c>
      <c r="AA145" s="98"/>
      <c r="AB145" s="9"/>
      <c r="AC145" s="9"/>
    </row>
    <row r="146" spans="1:29" outlineLevel="1">
      <c r="A146" s="159">
        <v>46048</v>
      </c>
      <c r="B146" s="11" t="s">
        <v>19</v>
      </c>
      <c r="C146" s="448" t="s">
        <v>3592</v>
      </c>
      <c r="D146" s="150" t="str">
        <f>VLOOKUP(C146,美股行情!A:B,2,FALSE)</f>
        <v>景順QQQ ETF</v>
      </c>
      <c r="E146" s="11">
        <v>0.48415999999999998</v>
      </c>
      <c r="F146" s="453">
        <v>619.64</v>
      </c>
      <c r="G146" s="11">
        <v>300</v>
      </c>
      <c r="H146" s="11">
        <v>0.3</v>
      </c>
      <c r="I146" s="99">
        <v>45727</v>
      </c>
      <c r="J146" s="16">
        <v>594.16999999999996</v>
      </c>
      <c r="K146" s="11">
        <f t="shared" ref="K146:K147" si="360">E146*J146</f>
        <v>287.67334719999997</v>
      </c>
      <c r="L146" s="17">
        <v>0.73</v>
      </c>
      <c r="M146" s="11"/>
      <c r="N146" s="11">
        <v>0</v>
      </c>
      <c r="O146" s="13">
        <f t="shared" ref="O146:O147" si="361">IF(I146="",E146*Y146,0)</f>
        <v>0</v>
      </c>
      <c r="P146" s="14">
        <f t="shared" ref="P146:P147" si="362">IF(I146="",R146-H146,(K146-H146-SUM(L146:N146)+R146-S146-T146)-G146)+(ROUND(R146*V146,0)-ROUND(R146*(1+V146),0)*W146)</f>
        <v>-13.356652800000063</v>
      </c>
      <c r="Q146" s="14">
        <f t="shared" ref="Q146:Q147" si="363">IF(I146="",(O146-G146-(O146*0.1425%*0.65)-(O146*0.3%)-S146-T146),0)</f>
        <v>0</v>
      </c>
      <c r="R146" s="457"/>
      <c r="S146" s="14">
        <v>0</v>
      </c>
      <c r="T146" s="14">
        <f t="shared" ref="T146:T147" si="364">IF(ROUND(R146*(1+V146),0)&gt;20000,ROUND(ROUND(R146*(1+V146),0)*2%,0),0)</f>
        <v>0</v>
      </c>
      <c r="U146" s="65">
        <f t="shared" ref="U146:U147" si="365">(V146*50%)/(1+50%*V146)</f>
        <v>0</v>
      </c>
      <c r="V146" s="65"/>
      <c r="W146" s="66">
        <v>0.11</v>
      </c>
      <c r="X146" s="15">
        <f t="shared" ref="X146:X147" si="366">(P146+Q146)/G146</f>
        <v>-4.4522176000000212E-2</v>
      </c>
      <c r="Y146" s="16">
        <f>VLOOKUP(C146,美股行情!A:C,3,FALSE)</f>
        <v>716.31</v>
      </c>
      <c r="Z146" s="38">
        <f>VLOOKUP(C146,美股行情!A:G,7,FALSE)</f>
        <v>-2.0499999999999998</v>
      </c>
      <c r="AA146" s="98"/>
      <c r="AB146" s="9"/>
      <c r="AC146" s="9"/>
    </row>
    <row r="147" spans="1:29" outlineLevel="1">
      <c r="A147" s="159">
        <v>46048</v>
      </c>
      <c r="B147" s="11" t="s">
        <v>19</v>
      </c>
      <c r="C147" s="448" t="s">
        <v>3593</v>
      </c>
      <c r="D147" s="150" t="str">
        <f>VLOOKUP(C147,美股行情!A:B,2,FALSE)</f>
        <v>特斯拉</v>
      </c>
      <c r="E147" s="11">
        <v>0.67013999999999996</v>
      </c>
      <c r="F147" s="453">
        <v>447.67</v>
      </c>
      <c r="G147" s="11">
        <v>300</v>
      </c>
      <c r="H147" s="11">
        <v>0.3</v>
      </c>
      <c r="I147" s="99">
        <v>45727</v>
      </c>
      <c r="J147" s="16">
        <v>390</v>
      </c>
      <c r="K147" s="11">
        <f t="shared" si="360"/>
        <v>261.3546</v>
      </c>
      <c r="L147" s="17">
        <v>0.8</v>
      </c>
      <c r="M147" s="11"/>
      <c r="N147" s="11">
        <v>0</v>
      </c>
      <c r="O147" s="13">
        <f t="shared" si="361"/>
        <v>0</v>
      </c>
      <c r="P147" s="14">
        <f t="shared" si="362"/>
        <v>-39.745400000000018</v>
      </c>
      <c r="Q147" s="14">
        <f t="shared" si="363"/>
        <v>0</v>
      </c>
      <c r="R147" s="457"/>
      <c r="S147" s="14">
        <v>0</v>
      </c>
      <c r="T147" s="14">
        <f t="shared" si="364"/>
        <v>0</v>
      </c>
      <c r="U147" s="65">
        <f t="shared" si="365"/>
        <v>0</v>
      </c>
      <c r="V147" s="65"/>
      <c r="W147" s="66">
        <v>0.11</v>
      </c>
      <c r="X147" s="15">
        <f t="shared" si="366"/>
        <v>-0.13248466666666672</v>
      </c>
      <c r="Y147" s="16">
        <f>VLOOKUP(C147,美股行情!A:C,3,FALSE)</f>
        <v>367.81</v>
      </c>
      <c r="Z147" s="38">
        <f>VLOOKUP(C147,美股行情!A:G,7,FALSE)</f>
        <v>-0.35</v>
      </c>
      <c r="AA147" s="98"/>
      <c r="AB147" s="9"/>
      <c r="AC147" s="9"/>
    </row>
    <row r="148" spans="1:29" outlineLevel="1">
      <c r="A148" s="159">
        <v>46077</v>
      </c>
      <c r="B148" s="11" t="s">
        <v>19</v>
      </c>
      <c r="C148" s="448" t="s">
        <v>3592</v>
      </c>
      <c r="D148" s="150" t="str">
        <f>VLOOKUP(C148,美股行情!A:B,2,FALSE)</f>
        <v>景順QQQ ETF</v>
      </c>
      <c r="E148" s="11">
        <v>0.49462</v>
      </c>
      <c r="F148" s="453">
        <v>606.53</v>
      </c>
      <c r="G148" s="11">
        <v>300</v>
      </c>
      <c r="H148" s="11">
        <v>0.3</v>
      </c>
      <c r="I148" s="99">
        <v>45727</v>
      </c>
      <c r="J148" s="16">
        <v>594.16999999999996</v>
      </c>
      <c r="K148" s="11">
        <f t="shared" si="348"/>
        <v>293.8883654</v>
      </c>
      <c r="L148" s="17">
        <v>0.74</v>
      </c>
      <c r="M148" s="11"/>
      <c r="N148" s="11">
        <v>0</v>
      </c>
      <c r="O148" s="13">
        <f t="shared" si="349"/>
        <v>0</v>
      </c>
      <c r="P148" s="14">
        <f t="shared" si="338"/>
        <v>-7.1516346000000226</v>
      </c>
      <c r="Q148" s="14">
        <f t="shared" si="339"/>
        <v>0</v>
      </c>
      <c r="R148" s="457"/>
      <c r="S148" s="14">
        <v>0</v>
      </c>
      <c r="T148" s="14">
        <f t="shared" si="350"/>
        <v>0</v>
      </c>
      <c r="U148" s="65">
        <f t="shared" si="351"/>
        <v>0</v>
      </c>
      <c r="V148" s="65"/>
      <c r="W148" s="66">
        <v>0.11</v>
      </c>
      <c r="X148" s="15">
        <f t="shared" si="352"/>
        <v>-2.3838782000000076E-2</v>
      </c>
      <c r="Y148" s="16">
        <f>VLOOKUP(C148,美股行情!A:C,3,FALSE)</f>
        <v>716.31</v>
      </c>
      <c r="Z148" s="38">
        <f>VLOOKUP(C148,美股行情!A:G,7,FALSE)</f>
        <v>-2.0499999999999998</v>
      </c>
      <c r="AA148" s="98"/>
      <c r="AB148" s="9"/>
      <c r="AC148" s="9"/>
    </row>
    <row r="149" spans="1:29" outlineLevel="1">
      <c r="A149" s="159">
        <v>46077</v>
      </c>
      <c r="B149" s="11" t="s">
        <v>19</v>
      </c>
      <c r="C149" s="448" t="s">
        <v>3593</v>
      </c>
      <c r="D149" s="150" t="str">
        <f>VLOOKUP(C149,美股行情!A:B,2,FALSE)</f>
        <v>特斯拉</v>
      </c>
      <c r="E149" s="11">
        <v>0.73663999999999996</v>
      </c>
      <c r="F149" s="453">
        <v>407.25989800000002</v>
      </c>
      <c r="G149" s="11">
        <v>300</v>
      </c>
      <c r="H149" s="11">
        <v>0.3</v>
      </c>
      <c r="I149" s="99">
        <v>45727</v>
      </c>
      <c r="J149" s="16">
        <v>390</v>
      </c>
      <c r="K149" s="11">
        <f t="shared" ref="K149:K150" si="367">E149*J149</f>
        <v>287.28960000000001</v>
      </c>
      <c r="L149" s="17">
        <v>0.8</v>
      </c>
      <c r="M149" s="11"/>
      <c r="N149" s="11">
        <v>0</v>
      </c>
      <c r="O149" s="13">
        <f t="shared" ref="O149:O150" si="368">IF(I149="",E149*Y149,0)</f>
        <v>0</v>
      </c>
      <c r="P149" s="14">
        <f t="shared" si="338"/>
        <v>-13.810400000000016</v>
      </c>
      <c r="Q149" s="14">
        <f t="shared" si="339"/>
        <v>0</v>
      </c>
      <c r="R149" s="457"/>
      <c r="S149" s="14">
        <v>0</v>
      </c>
      <c r="T149" s="14">
        <f t="shared" ref="T149:T150" si="369">IF(ROUND(R149*(1+V149),0)&gt;20000,ROUND(ROUND(R149*(1+V149),0)*2%,0),0)</f>
        <v>0</v>
      </c>
      <c r="U149" s="65">
        <f t="shared" ref="U149:U150" si="370">(V149*50%)/(1+50%*V149)</f>
        <v>0</v>
      </c>
      <c r="V149" s="65"/>
      <c r="W149" s="66">
        <v>0.11</v>
      </c>
      <c r="X149" s="15">
        <f t="shared" ref="X149:X150" si="371">(P149+Q149)/G149</f>
        <v>-4.6034666666666717E-2</v>
      </c>
      <c r="Y149" s="16">
        <f>VLOOKUP(C149,美股行情!A:C,3,FALSE)</f>
        <v>367.81</v>
      </c>
      <c r="Z149" s="38">
        <f>VLOOKUP(C149,美股行情!A:G,7,FALSE)</f>
        <v>-0.35</v>
      </c>
      <c r="AA149" s="98"/>
      <c r="AB149" s="9"/>
      <c r="AC149" s="9"/>
    </row>
    <row r="150" spans="1:29">
      <c r="A150" s="159">
        <v>46120</v>
      </c>
      <c r="B150" s="11" t="s">
        <v>19</v>
      </c>
      <c r="C150" s="448" t="s">
        <v>3592</v>
      </c>
      <c r="D150" s="150" t="str">
        <f>VLOOKUP(C150,美股行情!A:B,2,FALSE)</f>
        <v>景順QQQ ETF</v>
      </c>
      <c r="E150" s="11">
        <v>0.49236000000000002</v>
      </c>
      <c r="F150" s="453">
        <v>609.32000000000005</v>
      </c>
      <c r="G150" s="11">
        <v>300</v>
      </c>
      <c r="H150" s="11">
        <v>0.3</v>
      </c>
      <c r="I150" s="99"/>
      <c r="J150" s="16"/>
      <c r="K150" s="11">
        <f t="shared" si="367"/>
        <v>0</v>
      </c>
      <c r="L150" s="17"/>
      <c r="M150" s="11"/>
      <c r="N150" s="11">
        <v>0</v>
      </c>
      <c r="O150" s="13">
        <f t="shared" si="368"/>
        <v>352.68239159999996</v>
      </c>
      <c r="P150" s="14">
        <f t="shared" ref="P150:P151" si="372">IF(I150="",R150-H150,(K150-H150-SUM(L150:N150)+R150-S150-T150)-G150)+(ROUND(R150*V150,0)-ROUND(R150*(1+V150),0)*W150)</f>
        <v>-0.3</v>
      </c>
      <c r="Q150" s="14">
        <f t="shared" ref="Q150:Q151" si="373">IF(I150="",(O150-G150-(O150*0.1425%*0.65)-(O150*0.3%)-S150-T150),0)</f>
        <v>51.29767235998046</v>
      </c>
      <c r="R150" s="457"/>
      <c r="S150" s="14">
        <v>0</v>
      </c>
      <c r="T150" s="14">
        <f t="shared" si="369"/>
        <v>0</v>
      </c>
      <c r="U150" s="65">
        <f t="shared" si="370"/>
        <v>0</v>
      </c>
      <c r="V150" s="65"/>
      <c r="W150" s="66">
        <v>0.11</v>
      </c>
      <c r="X150" s="15">
        <f t="shared" si="371"/>
        <v>0.16999224119993486</v>
      </c>
      <c r="Y150" s="16">
        <f>VLOOKUP(C150,美股行情!A:C,3,FALSE)</f>
        <v>716.31</v>
      </c>
      <c r="Z150" s="38">
        <f>VLOOKUP(C150,美股行情!A:G,7,FALSE)</f>
        <v>-2.0499999999999998</v>
      </c>
      <c r="AA150" s="98"/>
      <c r="AB150" s="9"/>
      <c r="AC150" s="9"/>
    </row>
    <row r="151" spans="1:29">
      <c r="A151" s="159">
        <v>46120</v>
      </c>
      <c r="B151" s="11" t="s">
        <v>19</v>
      </c>
      <c r="C151" s="490" t="s">
        <v>3808</v>
      </c>
      <c r="D151" s="150" t="str">
        <f>VLOOKUP(C151,美股行情!A:B,2,FALSE)</f>
        <v>Vanguard Total World Stock Index Fund ETF Shares</v>
      </c>
      <c r="E151" s="11">
        <v>2.0686800000000001</v>
      </c>
      <c r="F151" s="453">
        <v>145.02030199999999</v>
      </c>
      <c r="G151" s="11">
        <v>300</v>
      </c>
      <c r="H151" s="11">
        <v>0.3</v>
      </c>
      <c r="I151" s="99"/>
      <c r="J151" s="16"/>
      <c r="K151" s="11">
        <f t="shared" ref="K151:K152" si="374">E151*J151</f>
        <v>0</v>
      </c>
      <c r="L151" s="17"/>
      <c r="M151" s="11"/>
      <c r="N151" s="11">
        <v>0</v>
      </c>
      <c r="O151" s="13">
        <f t="shared" ref="O151:O152" si="375">IF(I151="",E151*Y151,0)</f>
        <v>330.76124519999996</v>
      </c>
      <c r="P151" s="14">
        <f t="shared" si="372"/>
        <v>-0.3</v>
      </c>
      <c r="Q151" s="14">
        <f t="shared" si="373"/>
        <v>29.462593861033461</v>
      </c>
      <c r="R151" s="457"/>
      <c r="S151" s="14">
        <v>0</v>
      </c>
      <c r="T151" s="14">
        <f t="shared" ref="T151:T152" si="376">IF(ROUND(R151*(1+V151),0)&gt;20000,ROUND(ROUND(R151*(1+V151),0)*2%,0),0)</f>
        <v>0</v>
      </c>
      <c r="U151" s="65">
        <f t="shared" ref="U151:U152" si="377">(V151*50%)/(1+50%*V151)</f>
        <v>0</v>
      </c>
      <c r="V151" s="65"/>
      <c r="W151" s="66">
        <v>0.11</v>
      </c>
      <c r="X151" s="15">
        <f t="shared" ref="X151:X152" si="378">(P151+Q151)/G151</f>
        <v>9.7208646203444868E-2</v>
      </c>
      <c r="Y151" s="16">
        <f>VLOOKUP(C151,美股行情!A:C,3,FALSE)</f>
        <v>159.88999999999999</v>
      </c>
      <c r="Z151" s="38">
        <f>VLOOKUP(C151,美股行情!A:G,7,FALSE)</f>
        <v>-1.03</v>
      </c>
      <c r="AA151" s="98"/>
      <c r="AB151" s="9"/>
      <c r="AC151" s="9"/>
    </row>
    <row r="152" spans="1:29">
      <c r="A152" s="159">
        <v>46139</v>
      </c>
      <c r="B152" s="11" t="s">
        <v>19</v>
      </c>
      <c r="C152" s="448" t="s">
        <v>3592</v>
      </c>
      <c r="D152" s="150" t="str">
        <f>VLOOKUP(C152,美股行情!A:B,2,FALSE)</f>
        <v>景順QQQ ETF</v>
      </c>
      <c r="E152" s="11">
        <v>4.5223699999999996</v>
      </c>
      <c r="F152" s="453">
        <v>663.37017300000002</v>
      </c>
      <c r="G152" s="11">
        <v>3000</v>
      </c>
      <c r="H152" s="11">
        <v>3</v>
      </c>
      <c r="I152" s="99"/>
      <c r="J152" s="16"/>
      <c r="K152" s="11">
        <f t="shared" si="374"/>
        <v>0</v>
      </c>
      <c r="L152" s="17"/>
      <c r="M152" s="11"/>
      <c r="N152" s="11">
        <v>0</v>
      </c>
      <c r="O152" s="13">
        <f t="shared" si="375"/>
        <v>3239.4188546999994</v>
      </c>
      <c r="P152" s="14">
        <f t="shared" ref="P152:P153" si="379">IF(I152="",R152-H152,(K152-H152-SUM(L152:N152)+R152-S152-T152)-G152)+(ROUND(R152*V152,0)-ROUND(R152*(1+V152),0)*W152)</f>
        <v>-3</v>
      </c>
      <c r="Q152" s="14">
        <f t="shared" ref="Q152:Q153" si="380">IF(I152="",(O152-G152-(O152*0.1425%*0.65)-(O152*0.3%)-S152-T152),0)</f>
        <v>226.70008642173357</v>
      </c>
      <c r="R152" s="457"/>
      <c r="S152" s="14">
        <v>0</v>
      </c>
      <c r="T152" s="14">
        <f t="shared" si="376"/>
        <v>0</v>
      </c>
      <c r="U152" s="65">
        <f t="shared" si="377"/>
        <v>0</v>
      </c>
      <c r="V152" s="65"/>
      <c r="W152" s="66">
        <v>0.11</v>
      </c>
      <c r="X152" s="15">
        <f t="shared" si="378"/>
        <v>7.456669547391119E-2</v>
      </c>
      <c r="Y152" s="16">
        <f>VLOOKUP(C152,美股行情!A:C,3,FALSE)</f>
        <v>716.31</v>
      </c>
      <c r="Z152" s="38">
        <f>VLOOKUP(C152,美股行情!A:G,7,FALSE)</f>
        <v>-2.0499999999999998</v>
      </c>
      <c r="AA152" s="98"/>
      <c r="AB152" s="9"/>
      <c r="AC152" s="9"/>
    </row>
    <row r="153" spans="1:29">
      <c r="A153" s="159">
        <v>46150</v>
      </c>
      <c r="B153" s="11" t="s">
        <v>19</v>
      </c>
      <c r="C153" s="490" t="s">
        <v>3808</v>
      </c>
      <c r="D153" s="150" t="str">
        <f>VLOOKUP(C153,美股行情!A:B,2,FALSE)</f>
        <v>Vanguard Total World Stock Index Fund ETF Shares</v>
      </c>
      <c r="E153" s="11">
        <v>1.93811</v>
      </c>
      <c r="F153" s="453">
        <v>154.79</v>
      </c>
      <c r="G153" s="11">
        <v>300</v>
      </c>
      <c r="H153" s="11">
        <v>0.3</v>
      </c>
      <c r="I153" s="99"/>
      <c r="J153" s="16"/>
      <c r="K153" s="11">
        <f t="shared" ref="K153:K154" si="381">E153*J153</f>
        <v>0</v>
      </c>
      <c r="L153" s="17"/>
      <c r="M153" s="11"/>
      <c r="N153" s="11">
        <v>0</v>
      </c>
      <c r="O153" s="13">
        <f t="shared" ref="O153:O154" si="382">IF(I153="",E153*Y153,0)</f>
        <v>309.88440789999999</v>
      </c>
      <c r="P153" s="14">
        <f t="shared" si="379"/>
        <v>-0.3</v>
      </c>
      <c r="Q153" s="14">
        <f t="shared" si="380"/>
        <v>8.6677242434826098</v>
      </c>
      <c r="R153" s="457"/>
      <c r="S153" s="14">
        <v>0</v>
      </c>
      <c r="T153" s="14">
        <f t="shared" ref="T153:T154" si="383">IF(ROUND(R153*(1+V153),0)&gt;20000,ROUND(ROUND(R153*(1+V153),0)*2%,0),0)</f>
        <v>0</v>
      </c>
      <c r="U153" s="65">
        <f t="shared" ref="U153:U154" si="384">(V153*50%)/(1+50%*V153)</f>
        <v>0</v>
      </c>
      <c r="V153" s="65"/>
      <c r="W153" s="66">
        <v>0.11</v>
      </c>
      <c r="X153" s="15">
        <f t="shared" ref="X153:X154" si="385">(P153+Q153)/G153</f>
        <v>2.7892414144942031E-2</v>
      </c>
      <c r="Y153" s="16">
        <f>VLOOKUP(C153,美股行情!A:C,3,FALSE)</f>
        <v>159.88999999999999</v>
      </c>
      <c r="Z153" s="38">
        <f>VLOOKUP(C153,美股行情!A:G,7,FALSE)</f>
        <v>-1.03</v>
      </c>
      <c r="AA153" s="98"/>
      <c r="AB153" s="9"/>
      <c r="AC153" s="9"/>
    </row>
    <row r="154" spans="1:29">
      <c r="A154" s="159">
        <v>46169</v>
      </c>
      <c r="B154" s="11" t="s">
        <v>19</v>
      </c>
      <c r="C154" s="448" t="s">
        <v>3592</v>
      </c>
      <c r="D154" s="150" t="str">
        <f>VLOOKUP(C154,美股行情!A:B,2,FALSE)</f>
        <v>景順QQQ ETF</v>
      </c>
      <c r="E154" s="11">
        <v>0.40933999999999998</v>
      </c>
      <c r="F154" s="453">
        <v>732.9</v>
      </c>
      <c r="G154" s="11">
        <v>300</v>
      </c>
      <c r="H154" s="11">
        <v>0.3</v>
      </c>
      <c r="I154" s="99"/>
      <c r="J154" s="16"/>
      <c r="K154" s="11">
        <f t="shared" si="381"/>
        <v>0</v>
      </c>
      <c r="L154" s="17"/>
      <c r="M154" s="11"/>
      <c r="N154" s="11">
        <v>0</v>
      </c>
      <c r="O154" s="13">
        <f t="shared" si="382"/>
        <v>293.21433539999998</v>
      </c>
      <c r="P154" s="14">
        <f t="shared" ref="P154:P155" si="386">IF(I154="",R154-H154,(K154-H154-SUM(L154:N154)+R154-S154-T154)-G154)+(ROUND(R154*V154,0)-ROUND(R154*(1+V154),0)*W154)</f>
        <v>-0.3</v>
      </c>
      <c r="Q154" s="14">
        <f t="shared" ref="Q154:Q155" si="387">IF(I154="",(O154-G154-(O154*0.1425%*0.65)-(O154*0.3%)-S154-T154),0)</f>
        <v>-7.9368973843642685</v>
      </c>
      <c r="R154" s="457"/>
      <c r="S154" s="14">
        <v>0</v>
      </c>
      <c r="T154" s="14">
        <f t="shared" si="383"/>
        <v>0</v>
      </c>
      <c r="U154" s="65">
        <f t="shared" si="384"/>
        <v>0</v>
      </c>
      <c r="V154" s="65"/>
      <c r="W154" s="66">
        <v>0.11</v>
      </c>
      <c r="X154" s="15">
        <f t="shared" si="385"/>
        <v>-2.7456324614547563E-2</v>
      </c>
      <c r="Y154" s="16">
        <f>VLOOKUP(C154,美股行情!A:C,3,FALSE)</f>
        <v>716.31</v>
      </c>
      <c r="Z154" s="38">
        <f>VLOOKUP(C154,美股行情!A:G,7,FALSE)</f>
        <v>-2.0499999999999998</v>
      </c>
      <c r="AA154" s="98"/>
      <c r="AB154" s="9"/>
      <c r="AC154" s="9"/>
    </row>
    <row r="155" spans="1:29">
      <c r="A155" s="159">
        <v>46181</v>
      </c>
      <c r="B155" s="11" t="s">
        <v>19</v>
      </c>
      <c r="C155" s="490" t="s">
        <v>3808</v>
      </c>
      <c r="D155" s="150" t="str">
        <f>VLOOKUP(C155,美股行情!A:B,2,FALSE)</f>
        <v>Vanguard Total World Stock Index Fund ETF Shares</v>
      </c>
      <c r="E155" s="11">
        <v>1.9334899999999999</v>
      </c>
      <c r="F155" s="453">
        <v>155.16</v>
      </c>
      <c r="G155" s="11">
        <v>300</v>
      </c>
      <c r="H155" s="11">
        <v>0.3</v>
      </c>
      <c r="I155" s="99"/>
      <c r="J155" s="16"/>
      <c r="K155" s="11">
        <f t="shared" ref="K155" si="388">E155*J155</f>
        <v>0</v>
      </c>
      <c r="L155" s="17"/>
      <c r="M155" s="11"/>
      <c r="N155" s="11">
        <v>0</v>
      </c>
      <c r="O155" s="13">
        <f t="shared" ref="O155" si="389">IF(I155="",E155*Y155,0)</f>
        <v>309.14571609999996</v>
      </c>
      <c r="P155" s="14">
        <f t="shared" si="386"/>
        <v>-0.3</v>
      </c>
      <c r="Q155" s="14">
        <f t="shared" si="387"/>
        <v>7.9319327321623332</v>
      </c>
      <c r="R155" s="457"/>
      <c r="S155" s="14">
        <v>0</v>
      </c>
      <c r="T155" s="14">
        <f t="shared" ref="T155" si="390">IF(ROUND(R155*(1+V155),0)&gt;20000,ROUND(ROUND(R155*(1+V155),0)*2%,0),0)</f>
        <v>0</v>
      </c>
      <c r="U155" s="65">
        <f t="shared" ref="U155" si="391">(V155*50%)/(1+50%*V155)</f>
        <v>0</v>
      </c>
      <c r="V155" s="65"/>
      <c r="W155" s="66">
        <v>0.11</v>
      </c>
      <c r="X155" s="15">
        <f t="shared" ref="X155" si="392">(P155+Q155)/G155</f>
        <v>2.5439775773874445E-2</v>
      </c>
      <c r="Y155" s="16">
        <f>VLOOKUP(C155,美股行情!A:C,3,FALSE)</f>
        <v>159.88999999999999</v>
      </c>
      <c r="Z155" s="38">
        <f>VLOOKUP(C155,美股行情!A:G,7,FALSE)</f>
        <v>-1.03</v>
      </c>
      <c r="AA155" s="98"/>
      <c r="AB155" s="9"/>
      <c r="AC155" s="9"/>
    </row>
    <row r="156" spans="1:29">
      <c r="A156" s="159">
        <v>46199</v>
      </c>
      <c r="B156" s="11" t="s">
        <v>19</v>
      </c>
      <c r="C156" s="490" t="s">
        <v>3808</v>
      </c>
      <c r="D156" s="150" t="str">
        <f>VLOOKUP(C156,美股行情!A:B,2,FALSE)</f>
        <v>Vanguard Total World Stock Index Fund ETF Shares</v>
      </c>
      <c r="E156" s="11">
        <v>1.523E-2</v>
      </c>
      <c r="F156" s="453">
        <v>153.62</v>
      </c>
      <c r="G156" s="11">
        <v>2.34</v>
      </c>
      <c r="H156" s="11">
        <v>0.3</v>
      </c>
      <c r="I156" s="99"/>
      <c r="J156" s="16"/>
      <c r="K156" s="11">
        <f t="shared" ref="K156:K158" si="393">E156*J156</f>
        <v>0</v>
      </c>
      <c r="L156" s="17"/>
      <c r="M156" s="11"/>
      <c r="N156" s="11">
        <v>0</v>
      </c>
      <c r="O156" s="13">
        <f t="shared" ref="O156:O158" si="394">IF(I156="",E156*Y156,0)</f>
        <v>2.4351246999999998</v>
      </c>
      <c r="P156" s="14">
        <f t="shared" ref="P156:P158" si="395">IF(I156="",R156-H156,(K156-H156-SUM(L156:N156)+R156-S156-T156)-G156)+(ROUND(R156*V156,0)-ROUND(R156*(1+V156),0)*W156)</f>
        <v>-0.3</v>
      </c>
      <c r="Q156" s="14">
        <f t="shared" ref="Q156:Q158" si="396">IF(I156="",(O156-G156-(O156*0.1425%*0.65)-(O156*0.3%)-S156-T156),0)</f>
        <v>8.5563791646624948E-2</v>
      </c>
      <c r="R156" s="457"/>
      <c r="S156" s="14">
        <v>0</v>
      </c>
      <c r="T156" s="14">
        <f t="shared" ref="T156:T158" si="397">IF(ROUND(R156*(1+V156),0)&gt;20000,ROUND(ROUND(R156*(1+V156),0)*2%,0),0)</f>
        <v>0</v>
      </c>
      <c r="U156" s="65">
        <f t="shared" ref="U156:U158" si="398">(V156*50%)/(1+50%*V156)</f>
        <v>0</v>
      </c>
      <c r="V156" s="65"/>
      <c r="W156" s="66">
        <v>0.11</v>
      </c>
      <c r="X156" s="15">
        <f t="shared" ref="X156:X158" si="399">(P156+Q156)/G156</f>
        <v>-9.1639405279220112E-2</v>
      </c>
      <c r="Y156" s="16">
        <f>VLOOKUP(C156,美股行情!A:C,3,FALSE)</f>
        <v>159.88999999999999</v>
      </c>
      <c r="Z156" s="38">
        <f>VLOOKUP(C156,美股行情!A:G,7,FALSE)</f>
        <v>-1.03</v>
      </c>
      <c r="AA156" s="98"/>
      <c r="AB156" s="9"/>
      <c r="AC156" s="9"/>
    </row>
    <row r="157" spans="1:29">
      <c r="A157" s="159">
        <v>46202</v>
      </c>
      <c r="B157" s="11" t="s">
        <v>19</v>
      </c>
      <c r="C157" s="448" t="s">
        <v>3592</v>
      </c>
      <c r="D157" s="150" t="str">
        <f>VLOOKUP(C157,美股行情!A:B,2,FALSE)</f>
        <v>景順QQQ ETF</v>
      </c>
      <c r="E157" s="11">
        <v>0.42018</v>
      </c>
      <c r="F157" s="453">
        <v>713.98</v>
      </c>
      <c r="G157" s="11">
        <v>300</v>
      </c>
      <c r="H157" s="11">
        <v>0.3</v>
      </c>
      <c r="I157" s="99"/>
      <c r="J157" s="16"/>
      <c r="K157" s="11">
        <f t="shared" si="393"/>
        <v>0</v>
      </c>
      <c r="L157" s="17"/>
      <c r="M157" s="11"/>
      <c r="N157" s="11">
        <v>0</v>
      </c>
      <c r="O157" s="13">
        <f t="shared" si="394"/>
        <v>300.97913579999999</v>
      </c>
      <c r="P157" s="14">
        <f t="shared" si="395"/>
        <v>-0.3</v>
      </c>
      <c r="Q157" s="14">
        <f t="shared" si="396"/>
        <v>-0.20258353193475542</v>
      </c>
      <c r="R157" s="457"/>
      <c r="S157" s="14">
        <v>0</v>
      </c>
      <c r="T157" s="14">
        <f t="shared" si="397"/>
        <v>0</v>
      </c>
      <c r="U157" s="65">
        <f t="shared" si="398"/>
        <v>0</v>
      </c>
      <c r="V157" s="65"/>
      <c r="W157" s="66">
        <v>0.11</v>
      </c>
      <c r="X157" s="15">
        <f t="shared" si="399"/>
        <v>-1.6752784397825178E-3</v>
      </c>
      <c r="Y157" s="16">
        <f>VLOOKUP(C157,美股行情!A:C,3,FALSE)</f>
        <v>716.31</v>
      </c>
      <c r="Z157" s="38">
        <f>VLOOKUP(C157,美股行情!A:G,7,FALSE)</f>
        <v>-2.0499999999999998</v>
      </c>
      <c r="AA157" s="98"/>
      <c r="AB157" s="9"/>
      <c r="AC157" s="9"/>
    </row>
    <row r="158" spans="1:29">
      <c r="A158" s="159">
        <v>46211</v>
      </c>
      <c r="B158" s="11" t="s">
        <v>19</v>
      </c>
      <c r="C158" s="490" t="s">
        <v>3808</v>
      </c>
      <c r="D158" s="150" t="str">
        <f>VLOOKUP(C158,美股行情!A:B,2,FALSE)</f>
        <v>Vanguard Total World Stock Index Fund ETF Shares</v>
      </c>
      <c r="E158" s="11">
        <v>1.9336199999999999</v>
      </c>
      <c r="F158" s="453">
        <v>155.15</v>
      </c>
      <c r="G158" s="11">
        <v>300</v>
      </c>
      <c r="H158" s="11">
        <v>0.3</v>
      </c>
      <c r="I158" s="99"/>
      <c r="J158" s="16"/>
      <c r="K158" s="11">
        <f t="shared" si="393"/>
        <v>0</v>
      </c>
      <c r="L158" s="17"/>
      <c r="M158" s="11"/>
      <c r="N158" s="11">
        <v>0</v>
      </c>
      <c r="O158" s="13">
        <f t="shared" si="394"/>
        <v>309.16650179999993</v>
      </c>
      <c r="P158" s="14">
        <f t="shared" si="395"/>
        <v>-0.3</v>
      </c>
      <c r="Q158" s="14">
        <f t="shared" si="396"/>
        <v>7.9526368223076851</v>
      </c>
      <c r="R158" s="457"/>
      <c r="S158" s="14">
        <v>0</v>
      </c>
      <c r="T158" s="14">
        <f t="shared" si="397"/>
        <v>0</v>
      </c>
      <c r="U158" s="65">
        <f t="shared" si="398"/>
        <v>0</v>
      </c>
      <c r="V158" s="65"/>
      <c r="W158" s="66">
        <v>0.11</v>
      </c>
      <c r="X158" s="15">
        <f t="shared" si="399"/>
        <v>2.5508789407692283E-2</v>
      </c>
      <c r="Y158" s="16">
        <f>VLOOKUP(C158,美股行情!A:C,3,FALSE)</f>
        <v>159.88999999999999</v>
      </c>
      <c r="Z158" s="38">
        <f>VLOOKUP(C158,美股行情!A:G,7,FALSE)</f>
        <v>-1.03</v>
      </c>
      <c r="AA158" s="98"/>
      <c r="AB158" s="9"/>
      <c r="AC158" s="9"/>
    </row>
    <row r="159" spans="1:29">
      <c r="A159" s="159">
        <v>46218</v>
      </c>
      <c r="B159" s="11" t="s">
        <v>19</v>
      </c>
      <c r="C159" s="448" t="s">
        <v>3592</v>
      </c>
      <c r="D159" s="150" t="str">
        <f>VLOOKUP(C159,美股行情!A:B,2,FALSE)</f>
        <v>景順QQQ ETF</v>
      </c>
      <c r="E159" s="11">
        <v>4.2700000000000004E-3</v>
      </c>
      <c r="F159" s="453">
        <v>724.14</v>
      </c>
      <c r="G159" s="11">
        <v>3.09</v>
      </c>
      <c r="H159" s="11">
        <v>0.3</v>
      </c>
      <c r="I159" s="99"/>
      <c r="J159" s="16"/>
      <c r="K159" s="11">
        <f t="shared" ref="K159" si="400">E159*J159</f>
        <v>0</v>
      </c>
      <c r="L159" s="17"/>
      <c r="M159" s="11"/>
      <c r="N159" s="11">
        <v>0</v>
      </c>
      <c r="O159" s="13">
        <f t="shared" ref="O159" si="401">IF(I159="",E159*Y159,0)</f>
        <v>3.0586437000000002</v>
      </c>
      <c r="P159" s="14">
        <f t="shared" ref="P159" si="402">IF(I159="",R159-H159,(K159-H159-SUM(L159:N159)+R159-S159-T159)-G159)+(ROUND(R159*V159,0)-ROUND(R159*(1+V159),0)*W159)</f>
        <v>-0.3</v>
      </c>
      <c r="Q159" s="14">
        <f t="shared" ref="Q159" si="403">IF(I159="",(O159-G159-(O159*0.1425%*0.65)-(O159*0.3%)-S159-T159),0)</f>
        <v>-4.336529982712467E-2</v>
      </c>
      <c r="R159" s="457"/>
      <c r="S159" s="14">
        <v>0</v>
      </c>
      <c r="T159" s="14">
        <f t="shared" ref="T159" si="404">IF(ROUND(R159*(1+V159),0)&gt;20000,ROUND(ROUND(R159*(1+V159),0)*2%,0),0)</f>
        <v>0</v>
      </c>
      <c r="U159" s="65">
        <f t="shared" ref="U159" si="405">(V159*50%)/(1+50%*V159)</f>
        <v>0</v>
      </c>
      <c r="V159" s="65"/>
      <c r="W159" s="66">
        <v>0.11</v>
      </c>
      <c r="X159" s="15">
        <f t="shared" ref="X159" si="406">(P159+Q159)/G159</f>
        <v>-0.11112145625473291</v>
      </c>
      <c r="Y159" s="16">
        <f>VLOOKUP(C159,美股行情!A:C,3,FALSE)</f>
        <v>716.31</v>
      </c>
      <c r="Z159" s="38">
        <f>VLOOKUP(C159,美股行情!A:G,7,FALSE)</f>
        <v>-2.0499999999999998</v>
      </c>
      <c r="AA159" s="98"/>
      <c r="AB159" s="9"/>
      <c r="AC159" s="9"/>
    </row>
    <row r="160" spans="1:29">
      <c r="A160" s="159">
        <v>46230</v>
      </c>
      <c r="B160" s="11" t="s">
        <v>19</v>
      </c>
      <c r="C160" s="448" t="s">
        <v>3592</v>
      </c>
      <c r="D160" s="150" t="str">
        <f>VLOOKUP(C160,美股行情!A:B,2,FALSE)</f>
        <v>景順QQQ ETF</v>
      </c>
      <c r="E160" s="11">
        <v>0.43389</v>
      </c>
      <c r="F160" s="453">
        <v>691.43</v>
      </c>
      <c r="G160" s="11">
        <v>300</v>
      </c>
      <c r="H160" s="11">
        <v>0.3</v>
      </c>
      <c r="I160" s="99"/>
      <c r="J160" s="16"/>
      <c r="K160" s="11">
        <f t="shared" ref="K160:K161" si="407">E160*J160</f>
        <v>0</v>
      </c>
      <c r="L160" s="17"/>
      <c r="M160" s="11"/>
      <c r="N160" s="11">
        <v>0</v>
      </c>
      <c r="O160" s="13">
        <f t="shared" ref="O160:O161" si="408">IF(I160="",E160*Y160,0)</f>
        <v>310.79974589999995</v>
      </c>
      <c r="P160" s="14">
        <f t="shared" ref="P160:P161" si="409">IF(I160="",R160-H160,(K160-H160-SUM(L160:N160)+R160-S160-T160)-G160)+(ROUND(R160*V160,0)-ROUND(R160*(1+V160),0)*W160)</f>
        <v>-0.3</v>
      </c>
      <c r="Q160" s="14">
        <f t="shared" ref="Q160:Q161" si="410">IF(I160="",(O160-G160-(O160*0.1425%*0.65)-(O160*0.3%)-S160-T160),0)</f>
        <v>9.5794683976600723</v>
      </c>
      <c r="R160" s="457"/>
      <c r="S160" s="14">
        <v>0</v>
      </c>
      <c r="T160" s="14">
        <f t="shared" ref="T160:T161" si="411">IF(ROUND(R160*(1+V160),0)&gt;20000,ROUND(ROUND(R160*(1+V160),0)*2%,0),0)</f>
        <v>0</v>
      </c>
      <c r="U160" s="65">
        <f t="shared" ref="U160:U161" si="412">(V160*50%)/(1+50%*V160)</f>
        <v>0</v>
      </c>
      <c r="V160" s="65"/>
      <c r="W160" s="66">
        <v>0.11</v>
      </c>
      <c r="X160" s="15">
        <f t="shared" ref="X160:X161" si="413">(P160+Q160)/G160</f>
        <v>3.0931561325533572E-2</v>
      </c>
      <c r="Y160" s="16">
        <f>VLOOKUP(C160,美股行情!A:C,3,FALSE)</f>
        <v>716.31</v>
      </c>
      <c r="Z160" s="38">
        <f>VLOOKUP(C160,美股行情!A:G,7,FALSE)</f>
        <v>-2.0499999999999998</v>
      </c>
      <c r="AA160" s="98"/>
      <c r="AB160" s="9"/>
      <c r="AC160" s="9"/>
    </row>
    <row r="161" spans="1:29">
      <c r="A161" s="159">
        <v>46244</v>
      </c>
      <c r="B161" s="11" t="s">
        <v>19</v>
      </c>
      <c r="C161" s="490" t="s">
        <v>3808</v>
      </c>
      <c r="D161" s="150" t="str">
        <f>VLOOKUP(C161,美股行情!A:B,2,FALSE)</f>
        <v>Vanguard Total World Stock Index Fund ETF Shares</v>
      </c>
      <c r="E161" s="11">
        <v>1.8633599999999999</v>
      </c>
      <c r="F161" s="453">
        <v>161</v>
      </c>
      <c r="G161" s="11">
        <v>300</v>
      </c>
      <c r="H161" s="11">
        <v>0.3</v>
      </c>
      <c r="I161" s="99"/>
      <c r="J161" s="16"/>
      <c r="K161" s="11">
        <f t="shared" si="407"/>
        <v>0</v>
      </c>
      <c r="L161" s="17"/>
      <c r="M161" s="11"/>
      <c r="N161" s="11">
        <v>0</v>
      </c>
      <c r="O161" s="13">
        <f t="shared" si="408"/>
        <v>297.93263039999994</v>
      </c>
      <c r="P161" s="14">
        <f t="shared" si="409"/>
        <v>-0.3</v>
      </c>
      <c r="Q161" s="14">
        <f t="shared" si="410"/>
        <v>-3.2371275901080629</v>
      </c>
      <c r="R161" s="457"/>
      <c r="S161" s="14">
        <v>0</v>
      </c>
      <c r="T161" s="14">
        <f t="shared" si="411"/>
        <v>0</v>
      </c>
      <c r="U161" s="65">
        <f t="shared" si="412"/>
        <v>0</v>
      </c>
      <c r="V161" s="65"/>
      <c r="W161" s="66">
        <v>0.11</v>
      </c>
      <c r="X161" s="15">
        <f t="shared" si="413"/>
        <v>-1.1790425300360209E-2</v>
      </c>
      <c r="Y161" s="16">
        <f>VLOOKUP(C161,美股行情!A:C,3,FALSE)</f>
        <v>159.88999999999999</v>
      </c>
      <c r="Z161" s="38">
        <f>VLOOKUP(C161,美股行情!A:G,7,FALSE)</f>
        <v>-1.03</v>
      </c>
      <c r="AA161" s="98"/>
      <c r="AB161" s="9"/>
      <c r="AC161" s="9"/>
    </row>
    <row r="162" spans="1:29">
      <c r="A162" s="159">
        <v>46261</v>
      </c>
      <c r="B162" s="11" t="s">
        <v>19</v>
      </c>
      <c r="C162" s="448" t="s">
        <v>3592</v>
      </c>
      <c r="D162" s="150" t="str">
        <f>VLOOKUP(C162,美股行情!A:B,2,FALSE)</f>
        <v>景順QQQ ETF</v>
      </c>
      <c r="E162" s="11">
        <v>0.41842000000000001</v>
      </c>
      <c r="F162" s="453">
        <v>717</v>
      </c>
      <c r="G162" s="11">
        <v>300</v>
      </c>
      <c r="H162" s="11">
        <v>0.3</v>
      </c>
      <c r="I162" s="99"/>
      <c r="J162" s="16"/>
      <c r="K162" s="11">
        <f t="shared" ref="K162:K163" si="414">E162*J162</f>
        <v>0</v>
      </c>
      <c r="L162" s="17"/>
      <c r="M162" s="11"/>
      <c r="N162" s="11">
        <v>0</v>
      </c>
      <c r="O162" s="13">
        <f t="shared" ref="O162:O163" si="415">IF(I162="",E162*Y162,0)</f>
        <v>299.7184302</v>
      </c>
      <c r="P162" s="14">
        <f t="shared" ref="P162:P163" si="416">IF(I162="",R162-H162,(K162-H162-SUM(L162:N162)+R162-S162-T162)-G162)+(ROUND(R162*V162,0)-ROUND(R162*(1+V162),0)*W162)</f>
        <v>-0.3</v>
      </c>
      <c r="Q162" s="14">
        <f t="shared" ref="Q162:Q163" si="417">IF(I162="",(O162-G162-(O162*0.1425%*0.65)-(O162*0.3%)-S162-T162),0)</f>
        <v>-1.4583392865727496</v>
      </c>
      <c r="R162" s="457"/>
      <c r="S162" s="14">
        <v>0</v>
      </c>
      <c r="T162" s="14">
        <f t="shared" ref="T162:T163" si="418">IF(ROUND(R162*(1+V162),0)&gt;20000,ROUND(ROUND(R162*(1+V162),0)*2%,0),0)</f>
        <v>0</v>
      </c>
      <c r="U162" s="65">
        <f t="shared" ref="U162:U163" si="419">(V162*50%)/(1+50%*V162)</f>
        <v>0</v>
      </c>
      <c r="V162" s="65"/>
      <c r="W162" s="66">
        <v>0.11</v>
      </c>
      <c r="X162" s="15">
        <f t="shared" ref="X162:X163" si="420">(P162+Q162)/G162</f>
        <v>-5.8611309552424988E-3</v>
      </c>
      <c r="Y162" s="16">
        <f>VLOOKUP(C162,美股行情!A:C,3,FALSE)</f>
        <v>716.31</v>
      </c>
      <c r="Z162" s="38">
        <f>VLOOKUP(C162,美股行情!A:G,7,FALSE)</f>
        <v>-2.0499999999999998</v>
      </c>
      <c r="AA162" s="98"/>
      <c r="AB162" s="9"/>
      <c r="AC162" s="9"/>
    </row>
    <row r="163" spans="1:29">
      <c r="A163" s="159">
        <v>46273</v>
      </c>
      <c r="B163" s="11" t="s">
        <v>19</v>
      </c>
      <c r="C163" s="490" t="s">
        <v>3808</v>
      </c>
      <c r="D163" s="150" t="str">
        <f>VLOOKUP(C163,美股行情!A:B,2,FALSE)</f>
        <v>Vanguard Total World Stock Index Fund ETF Shares</v>
      </c>
      <c r="E163" s="11">
        <v>1.8552900000000001</v>
      </c>
      <c r="F163" s="453">
        <v>161.69999999999999</v>
      </c>
      <c r="G163" s="11">
        <v>300</v>
      </c>
      <c r="H163" s="11">
        <v>0.3</v>
      </c>
      <c r="I163" s="99"/>
      <c r="J163" s="16"/>
      <c r="K163" s="11">
        <f t="shared" si="414"/>
        <v>0</v>
      </c>
      <c r="L163" s="17"/>
      <c r="M163" s="11"/>
      <c r="N163" s="11">
        <v>0</v>
      </c>
      <c r="O163" s="13">
        <f t="shared" si="415"/>
        <v>296.64231810000001</v>
      </c>
      <c r="P163" s="14">
        <f t="shared" si="416"/>
        <v>-0.3</v>
      </c>
      <c r="Q163" s="14">
        <f t="shared" si="417"/>
        <v>-4.5223738014401134</v>
      </c>
      <c r="R163" s="457"/>
      <c r="S163" s="14">
        <v>0</v>
      </c>
      <c r="T163" s="14">
        <f t="shared" si="418"/>
        <v>0</v>
      </c>
      <c r="U163" s="65">
        <f t="shared" si="419"/>
        <v>0</v>
      </c>
      <c r="V163" s="65"/>
      <c r="W163" s="66">
        <v>0.11</v>
      </c>
      <c r="X163" s="15">
        <f t="shared" si="420"/>
        <v>-1.6074579338133711E-2</v>
      </c>
      <c r="Y163" s="16">
        <f>VLOOKUP(C163,美股行情!A:C,3,FALSE)</f>
        <v>159.88999999999999</v>
      </c>
      <c r="Z163" s="38">
        <f>VLOOKUP(C163,美股行情!A:G,7,FALSE)</f>
        <v>-1.03</v>
      </c>
      <c r="AA163" s="98"/>
      <c r="AB163" s="9"/>
      <c r="AC163" s="9"/>
    </row>
    <row r="164" spans="1:29" ht="17.25" thickBot="1">
      <c r="A164" s="48"/>
      <c r="B164" s="49"/>
      <c r="C164" s="49"/>
      <c r="D164" s="49"/>
      <c r="E164" s="49"/>
      <c r="F164" s="49"/>
      <c r="G164" s="49"/>
      <c r="H164" s="49"/>
      <c r="I164" s="50"/>
      <c r="J164" s="51"/>
      <c r="K164" s="49"/>
      <c r="L164" s="52"/>
      <c r="M164" s="49"/>
      <c r="N164" s="49"/>
      <c r="O164" s="53"/>
      <c r="P164" s="54"/>
      <c r="Q164" s="54"/>
      <c r="R164" s="54"/>
      <c r="S164" s="54"/>
      <c r="T164" s="57"/>
      <c r="U164" s="54"/>
      <c r="V164" s="54"/>
      <c r="W164" s="73"/>
      <c r="X164" s="55"/>
      <c r="Y164" s="51"/>
      <c r="Z164" s="56"/>
      <c r="AA164" s="28"/>
      <c r="AB164" s="9"/>
      <c r="AC164" s="9"/>
    </row>
    <row r="165" spans="1:29" s="36" customFormat="1" ht="17.25" thickBot="1">
      <c r="A165" s="9"/>
      <c r="B165" s="9"/>
      <c r="C165" s="9"/>
      <c r="D165" s="146" t="s">
        <v>2206</v>
      </c>
      <c r="E165" s="509"/>
      <c r="F165" s="510"/>
      <c r="G165" s="60">
        <f>SUM(G137:G164)</f>
        <v>9904.7900000000009</v>
      </c>
      <c r="H165" s="449">
        <f>SUM(H137:H164)</f>
        <v>11.700000000000006</v>
      </c>
      <c r="I165" s="509"/>
      <c r="J165" s="510"/>
      <c r="K165" s="60">
        <f>SUM(K137:K164)</f>
        <v>3508.1553394000002</v>
      </c>
      <c r="L165" s="60">
        <f t="shared" ref="L165:R165" si="421">SUM(L137:L164)</f>
        <v>9.19</v>
      </c>
      <c r="M165" s="60">
        <f t="shared" si="421"/>
        <v>0</v>
      </c>
      <c r="N165" s="60">
        <f t="shared" si="421"/>
        <v>0</v>
      </c>
      <c r="O165" s="60">
        <f t="shared" si="421"/>
        <v>6655.8394814999992</v>
      </c>
      <c r="P165" s="97">
        <f>SUM(P137:P164)</f>
        <v>-111.3746606000004</v>
      </c>
      <c r="Q165" s="96">
        <f>SUM(Q137:Q164)</f>
        <v>324.27699173575974</v>
      </c>
      <c r="R165" s="60">
        <f t="shared" si="421"/>
        <v>0.83</v>
      </c>
      <c r="S165" s="68"/>
      <c r="T165" s="68"/>
      <c r="U165" s="68"/>
      <c r="V165" s="68"/>
      <c r="W165" s="68"/>
      <c r="X165" s="147">
        <f>(P165+Q165)/G165</f>
        <v>2.1494885922443516E-2</v>
      </c>
      <c r="Y165" s="9"/>
      <c r="Z165" s="9"/>
      <c r="AA165" s="79"/>
    </row>
    <row r="166" spans="1:29" s="36" customFormat="1" ht="17.25" thickBot="1">
      <c r="A166" s="9"/>
      <c r="B166" s="9"/>
      <c r="C166" s="9"/>
      <c r="D166" s="146" t="s">
        <v>2224</v>
      </c>
      <c r="E166" s="509"/>
      <c r="F166" s="510"/>
      <c r="G166" s="60">
        <f>G165*匯率!$B$2</f>
        <v>313347.93644000002</v>
      </c>
      <c r="H166" s="60">
        <f>H165*匯率!$B$2</f>
        <v>370.1412000000002</v>
      </c>
      <c r="I166" s="509"/>
      <c r="J166" s="510"/>
      <c r="K166" s="60">
        <f t="shared" ref="K166:N166" si="422">SUM(K137:K165)</f>
        <v>7016.3106788000005</v>
      </c>
      <c r="L166" s="60">
        <f t="shared" si="422"/>
        <v>18.38</v>
      </c>
      <c r="M166" s="60">
        <f t="shared" si="422"/>
        <v>0</v>
      </c>
      <c r="N166" s="60">
        <f t="shared" si="422"/>
        <v>0</v>
      </c>
      <c r="O166" s="60">
        <f>O165*匯率!$B$2</f>
        <v>210564.13783673398</v>
      </c>
      <c r="P166" s="60">
        <f>P165*匯率!$B$2</f>
        <v>-3523.4487627416124</v>
      </c>
      <c r="Q166" s="96">
        <f>Q165*匯率!$B$2</f>
        <v>10258.826910552494</v>
      </c>
      <c r="R166" s="60">
        <f>R165*匯率!$B$2</f>
        <v>26.257879999999997</v>
      </c>
      <c r="S166" s="68"/>
      <c r="T166" s="68"/>
      <c r="U166" s="68"/>
      <c r="V166" s="68"/>
      <c r="W166" s="68"/>
      <c r="X166" s="147">
        <f>(P166+Q166)/G166</f>
        <v>2.1494885922443512E-2</v>
      </c>
      <c r="Y166" s="9"/>
      <c r="Z166" s="9"/>
      <c r="AA166" s="79"/>
    </row>
    <row r="167" spans="1:29">
      <c r="A167" s="37"/>
      <c r="B167" s="37"/>
      <c r="C167" s="37"/>
      <c r="D167" s="28"/>
    </row>
  </sheetData>
  <autoFilter ref="A1:AA169" xr:uid="{00000000-0009-0000-0000-000001000000}"/>
  <mergeCells count="14">
    <mergeCell ref="E166:F166"/>
    <mergeCell ref="I166:J166"/>
    <mergeCell ref="A128:C133"/>
    <mergeCell ref="E128:F133"/>
    <mergeCell ref="I128:I133"/>
    <mergeCell ref="Y124:Y126"/>
    <mergeCell ref="U128:U133"/>
    <mergeCell ref="E165:F165"/>
    <mergeCell ref="I165:J165"/>
    <mergeCell ref="A124:C126"/>
    <mergeCell ref="E124:F126"/>
    <mergeCell ref="I124:I126"/>
    <mergeCell ref="J124:J126"/>
    <mergeCell ref="K124:N124"/>
  </mergeCells>
  <phoneticPr fontId="48" type="noConversion"/>
  <conditionalFormatting sqref="I73:I75 I122:I123">
    <cfRule type="expression" dxfId="10371" priority="1801">
      <formula>$I73&gt;(TODAY()-7)</formula>
    </cfRule>
    <cfRule type="expression" dxfId="10370" priority="1802">
      <formula>$I73&gt;(TODAY()-30)</formula>
    </cfRule>
  </conditionalFormatting>
  <conditionalFormatting sqref="I137">
    <cfRule type="expression" dxfId="10369" priority="1761">
      <formula>$I137&gt;(TODAY()-7)</formula>
    </cfRule>
    <cfRule type="expression" dxfId="10368" priority="1762">
      <formula>$I137&gt;(TODAY()-30)</formula>
    </cfRule>
  </conditionalFormatting>
  <conditionalFormatting sqref="I164">
    <cfRule type="expression" dxfId="10367" priority="1763">
      <formula>$I164&gt;(TODAY()-7)</formula>
    </cfRule>
    <cfRule type="expression" dxfId="10366" priority="1764">
      <formula>$I164&gt;(TODAY()-30)</formula>
    </cfRule>
  </conditionalFormatting>
  <conditionalFormatting sqref="Z65:Z122">
    <cfRule type="cellIs" dxfId="10365" priority="1787" operator="lessThan">
      <formula>0</formula>
    </cfRule>
    <cfRule type="cellIs" dxfId="10364" priority="1788" operator="greaterThan">
      <formula>0</formula>
    </cfRule>
  </conditionalFormatting>
  <conditionalFormatting sqref="Z2:Z70 Z137:Z164">
    <cfRule type="cellIs" dxfId="10363" priority="1799" operator="lessThan">
      <formula>0</formula>
    </cfRule>
    <cfRule type="cellIs" dxfId="10362" priority="1800" operator="greaterThan">
      <formula>0</formula>
    </cfRule>
  </conditionalFormatting>
  <conditionalFormatting sqref="Z136:Z137">
    <cfRule type="containsText" dxfId="10361" priority="1765" operator="containsText" text="△">
      <formula>NOT(ISERROR(SEARCH("△",Z136)))</formula>
    </cfRule>
    <cfRule type="containsText" dxfId="10360" priority="1766" operator="containsText" text="▽">
      <formula>NOT(ISERROR(SEARCH("▽",Z136)))</formula>
    </cfRule>
  </conditionalFormatting>
  <conditionalFormatting sqref="Z164:Z166">
    <cfRule type="containsText" dxfId="10359" priority="1759" operator="containsText" text="△">
      <formula>NOT(ISERROR(SEARCH("△",Z164)))</formula>
    </cfRule>
    <cfRule type="containsText" dxfId="10358" priority="1760" operator="containsText" text="▽">
      <formula>NOT(ISERROR(SEARCH("▽",Z164)))</formula>
    </cfRule>
  </conditionalFormatting>
  <conditionalFormatting sqref="Z1:AA70 Z73:AA75 Z122:AA127 Z134:AA135 Z167:AA1048576">
    <cfRule type="containsText" dxfId="10357" priority="1803" operator="containsText" text="△">
      <formula>NOT(ISERROR(SEARCH("△",Z1)))</formula>
    </cfRule>
    <cfRule type="containsText" dxfId="10356" priority="1804" operator="containsText" text="▽">
      <formula>NOT(ISERROR(SEARCH("▽",Z1)))</formula>
    </cfRule>
  </conditionalFormatting>
  <conditionalFormatting sqref="Z2:AA70 Z76:AA121">
    <cfRule type="containsText" dxfId="10355" priority="1783" operator="containsText" text="▲">
      <formula>NOT(ISERROR(SEARCH("▲",Z2)))</formula>
    </cfRule>
    <cfRule type="containsText" dxfId="10354" priority="1784" operator="containsText" text="▼">
      <formula>NOT(ISERROR(SEARCH("▼",Z2)))</formula>
    </cfRule>
  </conditionalFormatting>
  <conditionalFormatting sqref="Z2:AA72">
    <cfRule type="containsText" dxfId="10353" priority="1789" operator="containsText" text="▲">
      <formula>NOT(ISERROR(SEARCH("▲",Z2)))</formula>
    </cfRule>
    <cfRule type="containsText" dxfId="10352" priority="1790" operator="containsText" text="▼">
      <formula>NOT(ISERROR(SEARCH("▼",Z2)))</formula>
    </cfRule>
  </conditionalFormatting>
  <conditionalFormatting sqref="Z3:AA70">
    <cfRule type="containsText" dxfId="10351" priority="1689" operator="containsText" text="▲">
      <formula>NOT(ISERROR(SEARCH("▲",Z3)))</formula>
    </cfRule>
    <cfRule type="containsText" dxfId="10350" priority="1690" operator="containsText" text="▼">
      <formula>NOT(ISERROR(SEARCH("▼",Z3)))</formula>
    </cfRule>
  </conditionalFormatting>
  <conditionalFormatting sqref="Z4:AA70">
    <cfRule type="containsText" dxfId="10349" priority="1691" operator="containsText" text="▲">
      <formula>NOT(ISERROR(SEARCH("▲",Z4)))</formula>
    </cfRule>
    <cfRule type="containsText" dxfId="10348" priority="1692" operator="containsText" text="▼">
      <formula>NOT(ISERROR(SEARCH("▼",Z4)))</formula>
    </cfRule>
  </conditionalFormatting>
  <conditionalFormatting sqref="Z5:AA70">
    <cfRule type="containsText" dxfId="10347" priority="1699" operator="containsText" text="▲">
      <formula>NOT(ISERROR(SEARCH("▲",Z5)))</formula>
    </cfRule>
    <cfRule type="containsText" dxfId="10346" priority="1700" operator="containsText" text="▼">
      <formula>NOT(ISERROR(SEARCH("▼",Z5)))</formula>
    </cfRule>
  </conditionalFormatting>
  <conditionalFormatting sqref="Z6:AA70">
    <cfRule type="containsText" dxfId="10345" priority="1683" operator="containsText" text="▲">
      <formula>NOT(ISERROR(SEARCH("▲",Z6)))</formula>
    </cfRule>
    <cfRule type="containsText" dxfId="10344" priority="1684" operator="containsText" text="▼">
      <formula>NOT(ISERROR(SEARCH("▼",Z6)))</formula>
    </cfRule>
  </conditionalFormatting>
  <conditionalFormatting sqref="Z7:AA70">
    <cfRule type="containsText" dxfId="10343" priority="1687" operator="containsText" text="▲">
      <formula>NOT(ISERROR(SEARCH("▲",Z7)))</formula>
    </cfRule>
    <cfRule type="containsText" dxfId="10342" priority="1688" operator="containsText" text="▼">
      <formula>NOT(ISERROR(SEARCH("▼",Z7)))</formula>
    </cfRule>
  </conditionalFormatting>
  <conditionalFormatting sqref="Z11:AA11">
    <cfRule type="containsText" dxfId="10341" priority="1685" operator="containsText" text="▲">
      <formula>NOT(ISERROR(SEARCH("▲",Z11)))</formula>
    </cfRule>
    <cfRule type="containsText" dxfId="10340" priority="1686" operator="containsText" text="▼">
      <formula>NOT(ISERROR(SEARCH("▼",Z11)))</formula>
    </cfRule>
  </conditionalFormatting>
  <conditionalFormatting sqref="Z12:AA70">
    <cfRule type="containsText" dxfId="10339" priority="1677" operator="containsText" text="▲">
      <formula>NOT(ISERROR(SEARCH("▲",Z12)))</formula>
    </cfRule>
    <cfRule type="containsText" dxfId="10338" priority="1678" operator="containsText" text="▼">
      <formula>NOT(ISERROR(SEARCH("▼",Z12)))</formula>
    </cfRule>
  </conditionalFormatting>
  <conditionalFormatting sqref="Z13:AA70">
    <cfRule type="containsText" dxfId="10337" priority="1681" operator="containsText" text="▲">
      <formula>NOT(ISERROR(SEARCH("▲",Z13)))</formula>
    </cfRule>
    <cfRule type="containsText" dxfId="10336" priority="1682" operator="containsText" text="▼">
      <formula>NOT(ISERROR(SEARCH("▼",Z13)))</formula>
    </cfRule>
  </conditionalFormatting>
  <conditionalFormatting sqref="Z14:AA14">
    <cfRule type="containsText" dxfId="10335" priority="1669" operator="containsText" text="▲">
      <formula>NOT(ISERROR(SEARCH("▲",Z14)))</formula>
    </cfRule>
    <cfRule type="containsText" dxfId="10334" priority="1670" operator="containsText" text="▼">
      <formula>NOT(ISERROR(SEARCH("▼",Z14)))</formula>
    </cfRule>
  </conditionalFormatting>
  <conditionalFormatting sqref="Z15:AA70">
    <cfRule type="containsText" dxfId="10333" priority="1701" operator="containsText" text="▲">
      <formula>NOT(ISERROR(SEARCH("▲",Z15)))</formula>
    </cfRule>
    <cfRule type="containsText" dxfId="10332" priority="1702" operator="containsText" text="▼">
      <formula>NOT(ISERROR(SEARCH("▼",Z15)))</formula>
    </cfRule>
  </conditionalFormatting>
  <conditionalFormatting sqref="Z16:AA70">
    <cfRule type="containsText" dxfId="10331" priority="1675" operator="containsText" text="▲">
      <formula>NOT(ISERROR(SEARCH("▲",Z16)))</formula>
    </cfRule>
    <cfRule type="containsText" dxfId="10330" priority="1676" operator="containsText" text="▼">
      <formula>NOT(ISERROR(SEARCH("▼",Z16)))</formula>
    </cfRule>
  </conditionalFormatting>
  <conditionalFormatting sqref="Z17:AA70">
    <cfRule type="containsText" dxfId="10329" priority="1673" operator="containsText" text="▲">
      <formula>NOT(ISERROR(SEARCH("▲",Z17)))</formula>
    </cfRule>
    <cfRule type="containsText" dxfId="10328" priority="1674" operator="containsText" text="▼">
      <formula>NOT(ISERROR(SEARCH("▼",Z17)))</formula>
    </cfRule>
  </conditionalFormatting>
  <conditionalFormatting sqref="Z18:AA70">
    <cfRule type="containsText" dxfId="10327" priority="1665" operator="containsText" text="▲">
      <formula>NOT(ISERROR(SEARCH("▲",Z18)))</formula>
    </cfRule>
    <cfRule type="containsText" dxfId="10326" priority="1666" operator="containsText" text="▼">
      <formula>NOT(ISERROR(SEARCH("▼",Z18)))</formula>
    </cfRule>
  </conditionalFormatting>
  <conditionalFormatting sqref="Z20:AA70">
    <cfRule type="containsText" dxfId="10325" priority="1671" operator="containsText" text="▲">
      <formula>NOT(ISERROR(SEARCH("▲",Z20)))</formula>
    </cfRule>
    <cfRule type="containsText" dxfId="10324" priority="1672" operator="containsText" text="▼">
      <formula>NOT(ISERROR(SEARCH("▼",Z20)))</formula>
    </cfRule>
  </conditionalFormatting>
  <conditionalFormatting sqref="Z21:AA70">
    <cfRule type="containsText" dxfId="10323" priority="1657" operator="containsText" text="▲">
      <formula>NOT(ISERROR(SEARCH("▲",Z21)))</formula>
    </cfRule>
    <cfRule type="containsText" dxfId="10322" priority="1658" operator="containsText" text="▼">
      <formula>NOT(ISERROR(SEARCH("▼",Z21)))</formula>
    </cfRule>
  </conditionalFormatting>
  <conditionalFormatting sqref="Z22:AA70">
    <cfRule type="containsText" dxfId="10321" priority="1651" operator="containsText" text="▲">
      <formula>NOT(ISERROR(SEARCH("▲",Z22)))</formula>
    </cfRule>
    <cfRule type="containsText" dxfId="10320" priority="1652" operator="containsText" text="▼">
      <formula>NOT(ISERROR(SEARCH("▼",Z22)))</formula>
    </cfRule>
  </conditionalFormatting>
  <conditionalFormatting sqref="Z23:AA23">
    <cfRule type="containsText" dxfId="10319" priority="1653" operator="containsText" text="▲">
      <formula>NOT(ISERROR(SEARCH("▲",Z23)))</formula>
    </cfRule>
    <cfRule type="containsText" dxfId="10318" priority="1654" operator="containsText" text="▼">
      <formula>NOT(ISERROR(SEARCH("▼",Z23)))</formula>
    </cfRule>
    <cfRule type="containsText" dxfId="10317" priority="1655" operator="containsText" text="▲">
      <formula>NOT(ISERROR(SEARCH("▲",Z23)))</formula>
    </cfRule>
    <cfRule type="containsText" dxfId="10316" priority="1656" operator="containsText" text="▼">
      <formula>NOT(ISERROR(SEARCH("▼",Z23)))</formula>
    </cfRule>
  </conditionalFormatting>
  <conditionalFormatting sqref="Z24:AA24">
    <cfRule type="containsText" dxfId="10315" priority="1647" operator="containsText" text="▲">
      <formula>NOT(ISERROR(SEARCH("▲",Z24)))</formula>
    </cfRule>
    <cfRule type="containsText" dxfId="10314" priority="1648" operator="containsText" text="▼">
      <formula>NOT(ISERROR(SEARCH("▼",Z24)))</formula>
    </cfRule>
    <cfRule type="containsText" dxfId="10313" priority="1649" operator="containsText" text="▲">
      <formula>NOT(ISERROR(SEARCH("▲",Z24)))</formula>
    </cfRule>
    <cfRule type="containsText" dxfId="10312" priority="1650" operator="containsText" text="▼">
      <formula>NOT(ISERROR(SEARCH("▼",Z24)))</formula>
    </cfRule>
  </conditionalFormatting>
  <conditionalFormatting sqref="Z26:AA70">
    <cfRule type="containsText" dxfId="10311" priority="1659" operator="containsText" text="▲">
      <formula>NOT(ISERROR(SEARCH("▲",Z26)))</formula>
    </cfRule>
    <cfRule type="containsText" dxfId="10310" priority="1660" operator="containsText" text="▼">
      <formula>NOT(ISERROR(SEARCH("▼",Z26)))</formula>
    </cfRule>
    <cfRule type="containsText" dxfId="10309" priority="1661" operator="containsText" text="▲">
      <formula>NOT(ISERROR(SEARCH("▲",Z26)))</formula>
    </cfRule>
    <cfRule type="containsText" dxfId="10308" priority="1662" operator="containsText" text="▼">
      <formula>NOT(ISERROR(SEARCH("▼",Z26)))</formula>
    </cfRule>
  </conditionalFormatting>
  <conditionalFormatting sqref="Z27:AA27">
    <cfRule type="containsText" dxfId="10307" priority="1627" operator="containsText" text="▲">
      <formula>NOT(ISERROR(SEARCH("▲",Z27)))</formula>
    </cfRule>
    <cfRule type="containsText" dxfId="10306" priority="1628" operator="containsText" text="▼">
      <formula>NOT(ISERROR(SEARCH("▼",Z27)))</formula>
    </cfRule>
  </conditionalFormatting>
  <conditionalFormatting sqref="Z27:AA28 Z31:AA70">
    <cfRule type="containsText" dxfId="10305" priority="1629" operator="containsText" text="▲">
      <formula>NOT(ISERROR(SEARCH("▲",Z27)))</formula>
    </cfRule>
    <cfRule type="containsText" dxfId="10304" priority="1630" operator="containsText" text="▼">
      <formula>NOT(ISERROR(SEARCH("▼",Z27)))</formula>
    </cfRule>
  </conditionalFormatting>
  <conditionalFormatting sqref="Z29:AA29">
    <cfRule type="containsText" dxfId="10303" priority="1619" operator="containsText" text="▲">
      <formula>NOT(ISERROR(SEARCH("▲",Z29)))</formula>
    </cfRule>
    <cfRule type="containsText" dxfId="10302" priority="1620" operator="containsText" text="▼">
      <formula>NOT(ISERROR(SEARCH("▼",Z29)))</formula>
    </cfRule>
  </conditionalFormatting>
  <conditionalFormatting sqref="Z29:AA70">
    <cfRule type="containsText" dxfId="10301" priority="1621" operator="containsText" text="▲">
      <formula>NOT(ISERROR(SEARCH("▲",Z29)))</formula>
    </cfRule>
    <cfRule type="containsText" dxfId="10300" priority="1622" operator="containsText" text="▼">
      <formula>NOT(ISERROR(SEARCH("▼",Z29)))</formula>
    </cfRule>
  </conditionalFormatting>
  <conditionalFormatting sqref="Z32:AA70">
    <cfRule type="containsText" dxfId="10299" priority="1623" operator="containsText" text="▲">
      <formula>NOT(ISERROR(SEARCH("▲",Z32)))</formula>
    </cfRule>
    <cfRule type="containsText" dxfId="10298" priority="1624" operator="containsText" text="▼">
      <formula>NOT(ISERROR(SEARCH("▼",Z32)))</formula>
    </cfRule>
  </conditionalFormatting>
  <conditionalFormatting sqref="Z33:AA33">
    <cfRule type="containsText" dxfId="10297" priority="1631" operator="containsText" text="▲">
      <formula>NOT(ISERROR(SEARCH("▲",Z33)))</formula>
    </cfRule>
    <cfRule type="containsText" dxfId="10296" priority="1632" operator="containsText" text="▼">
      <formula>NOT(ISERROR(SEARCH("▼",Z33)))</formula>
    </cfRule>
  </conditionalFormatting>
  <conditionalFormatting sqref="Z33:AA70">
    <cfRule type="containsText" dxfId="10295" priority="1679" operator="containsText" text="▲">
      <formula>NOT(ISERROR(SEARCH("▲",Z33)))</formula>
    </cfRule>
    <cfRule type="containsText" dxfId="10294" priority="1680" operator="containsText" text="▼">
      <formula>NOT(ISERROR(SEARCH("▼",Z33)))</formula>
    </cfRule>
  </conditionalFormatting>
  <conditionalFormatting sqref="Z35:AA70">
    <cfRule type="containsText" dxfId="10293" priority="1639" operator="containsText" text="▲">
      <formula>NOT(ISERROR(SEARCH("▲",Z35)))</formula>
    </cfRule>
    <cfRule type="containsText" dxfId="10292" priority="1640" operator="containsText" text="▼">
      <formula>NOT(ISERROR(SEARCH("▼",Z35)))</formula>
    </cfRule>
  </conditionalFormatting>
  <conditionalFormatting sqref="Z36:AA36">
    <cfRule type="containsText" dxfId="10291" priority="1611" operator="containsText" text="▲">
      <formula>NOT(ISERROR(SEARCH("▲",Z36)))</formula>
    </cfRule>
    <cfRule type="containsText" dxfId="10290" priority="1612" operator="containsText" text="▼">
      <formula>NOT(ISERROR(SEARCH("▼",Z36)))</formula>
    </cfRule>
  </conditionalFormatting>
  <conditionalFormatting sqref="Z37:AA70">
    <cfRule type="containsText" dxfId="10289" priority="1617" operator="containsText" text="▲">
      <formula>NOT(ISERROR(SEARCH("▲",Z37)))</formula>
    </cfRule>
    <cfRule type="containsText" dxfId="10288" priority="1618" operator="containsText" text="▼">
      <formula>NOT(ISERROR(SEARCH("▼",Z37)))</formula>
    </cfRule>
  </conditionalFormatting>
  <conditionalFormatting sqref="Z38:AA70">
    <cfRule type="containsText" dxfId="10287" priority="1615" operator="containsText" text="▲">
      <formula>NOT(ISERROR(SEARCH("▲",Z38)))</formula>
    </cfRule>
    <cfRule type="containsText" dxfId="10286" priority="1616" operator="containsText" text="▼">
      <formula>NOT(ISERROR(SEARCH("▼",Z38)))</formula>
    </cfRule>
  </conditionalFormatting>
  <conditionalFormatting sqref="Z39:AA70">
    <cfRule type="containsText" dxfId="10285" priority="1543" operator="containsText" text="▲">
      <formula>NOT(ISERROR(SEARCH("▲",Z39)))</formula>
    </cfRule>
    <cfRule type="containsText" dxfId="10284" priority="1544" operator="containsText" text="▼">
      <formula>NOT(ISERROR(SEARCH("▼",Z39)))</formula>
    </cfRule>
    <cfRule type="containsText" dxfId="10283" priority="1545" operator="containsText" text="▲">
      <formula>NOT(ISERROR(SEARCH("▲",Z39)))</formula>
    </cfRule>
    <cfRule type="containsText" dxfId="10282" priority="1546" operator="containsText" text="▼">
      <formula>NOT(ISERROR(SEARCH("▼",Z39)))</formula>
    </cfRule>
    <cfRule type="containsText" dxfId="10281" priority="1547" operator="containsText" text="▲">
      <formula>NOT(ISERROR(SEARCH("▲",Z39)))</formula>
    </cfRule>
    <cfRule type="containsText" dxfId="10280" priority="1548" operator="containsText" text="▼">
      <formula>NOT(ISERROR(SEARCH("▼",Z39)))</formula>
    </cfRule>
    <cfRule type="containsText" dxfId="10279" priority="1549" operator="containsText" text="▲">
      <formula>NOT(ISERROR(SEARCH("▲",Z39)))</formula>
    </cfRule>
    <cfRule type="containsText" dxfId="10278" priority="1550" operator="containsText" text="▼">
      <formula>NOT(ISERROR(SEARCH("▼",Z39)))</formula>
    </cfRule>
    <cfRule type="containsText" dxfId="10277" priority="1551" operator="containsText" text="▲">
      <formula>NOT(ISERROR(SEARCH("▲",Z39)))</formula>
    </cfRule>
    <cfRule type="containsText" dxfId="10276" priority="1552" operator="containsText" text="▼">
      <formula>NOT(ISERROR(SEARCH("▼",Z39)))</formula>
    </cfRule>
    <cfRule type="containsText" dxfId="10275" priority="1553" operator="containsText" text="▲">
      <formula>NOT(ISERROR(SEARCH("▲",Z39)))</formula>
    </cfRule>
    <cfRule type="containsText" dxfId="10274" priority="1554" operator="containsText" text="▼">
      <formula>NOT(ISERROR(SEARCH("▼",Z39)))</formula>
    </cfRule>
    <cfRule type="containsText" dxfId="10273" priority="1555" operator="containsText" text="▲">
      <formula>NOT(ISERROR(SEARCH("▲",Z39)))</formula>
    </cfRule>
    <cfRule type="containsText" dxfId="10272" priority="1556" operator="containsText" text="▼">
      <formula>NOT(ISERROR(SEARCH("▼",Z39)))</formula>
    </cfRule>
    <cfRule type="containsText" dxfId="10271" priority="1557" operator="containsText" text="▲">
      <formula>NOT(ISERROR(SEARCH("▲",Z39)))</formula>
    </cfRule>
    <cfRule type="containsText" dxfId="10270" priority="1558" operator="containsText" text="▼">
      <formula>NOT(ISERROR(SEARCH("▼",Z39)))</formula>
    </cfRule>
    <cfRule type="containsText" dxfId="10269" priority="1559" operator="containsText" text="▲">
      <formula>NOT(ISERROR(SEARCH("▲",Z39)))</formula>
    </cfRule>
    <cfRule type="containsText" dxfId="10268" priority="1560" operator="containsText" text="▼">
      <formula>NOT(ISERROR(SEARCH("▼",Z39)))</formula>
    </cfRule>
    <cfRule type="containsText" dxfId="10267" priority="1561" operator="containsText" text="▲">
      <formula>NOT(ISERROR(SEARCH("▲",Z39)))</formula>
    </cfRule>
    <cfRule type="containsText" dxfId="10266" priority="1562" operator="containsText" text="▼">
      <formula>NOT(ISERROR(SEARCH("▼",Z39)))</formula>
    </cfRule>
    <cfRule type="containsText" dxfId="10265" priority="1563" operator="containsText" text="▲">
      <formula>NOT(ISERROR(SEARCH("▲",Z39)))</formula>
    </cfRule>
    <cfRule type="containsText" dxfId="10264" priority="1564" operator="containsText" text="▼">
      <formula>NOT(ISERROR(SEARCH("▼",Z39)))</formula>
    </cfRule>
    <cfRule type="containsText" dxfId="10263" priority="1565" operator="containsText" text="▲">
      <formula>NOT(ISERROR(SEARCH("▲",Z39)))</formula>
    </cfRule>
    <cfRule type="containsText" dxfId="10262" priority="1566" operator="containsText" text="▼">
      <formula>NOT(ISERROR(SEARCH("▼",Z39)))</formula>
    </cfRule>
    <cfRule type="containsText" dxfId="10261" priority="1567" operator="containsText" text="▲">
      <formula>NOT(ISERROR(SEARCH("▲",Z39)))</formula>
    </cfRule>
    <cfRule type="containsText" dxfId="10260" priority="1568" operator="containsText" text="▼">
      <formula>NOT(ISERROR(SEARCH("▼",Z39)))</formula>
    </cfRule>
    <cfRule type="containsText" dxfId="10259" priority="1569" operator="containsText" text="▲">
      <formula>NOT(ISERROR(SEARCH("▲",Z39)))</formula>
    </cfRule>
    <cfRule type="containsText" dxfId="10258" priority="1570" operator="containsText" text="▼">
      <formula>NOT(ISERROR(SEARCH("▼",Z39)))</formula>
    </cfRule>
    <cfRule type="containsText" dxfId="10257" priority="1571" operator="containsText" text="▲">
      <formula>NOT(ISERROR(SEARCH("▲",Z39)))</formula>
    </cfRule>
    <cfRule type="containsText" dxfId="10256" priority="1572" operator="containsText" text="▼">
      <formula>NOT(ISERROR(SEARCH("▼",Z39)))</formula>
    </cfRule>
    <cfRule type="containsText" dxfId="10255" priority="1573" operator="containsText" text="▲">
      <formula>NOT(ISERROR(SEARCH("▲",Z39)))</formula>
    </cfRule>
    <cfRule type="containsText" dxfId="10254" priority="1574" operator="containsText" text="▼">
      <formula>NOT(ISERROR(SEARCH("▼",Z39)))</formula>
    </cfRule>
    <cfRule type="containsText" dxfId="10253" priority="1575" operator="containsText" text="▲">
      <formula>NOT(ISERROR(SEARCH("▲",Z39)))</formula>
    </cfRule>
    <cfRule type="containsText" dxfId="10252" priority="1576" operator="containsText" text="▼">
      <formula>NOT(ISERROR(SEARCH("▼",Z39)))</formula>
    </cfRule>
    <cfRule type="containsText" dxfId="10251" priority="1577" operator="containsText" text="▲">
      <formula>NOT(ISERROR(SEARCH("▲",Z39)))</formula>
    </cfRule>
    <cfRule type="containsText" dxfId="10250" priority="1578" operator="containsText" text="▼">
      <formula>NOT(ISERROR(SEARCH("▼",Z39)))</formula>
    </cfRule>
    <cfRule type="containsText" dxfId="10249" priority="1579" operator="containsText" text="▲">
      <formula>NOT(ISERROR(SEARCH("▲",Z39)))</formula>
    </cfRule>
    <cfRule type="containsText" dxfId="10248" priority="1580" operator="containsText" text="▼">
      <formula>NOT(ISERROR(SEARCH("▼",Z39)))</formula>
    </cfRule>
    <cfRule type="containsText" dxfId="10247" priority="1581" operator="containsText" text="▲">
      <formula>NOT(ISERROR(SEARCH("▲",Z39)))</formula>
    </cfRule>
    <cfRule type="containsText" dxfId="10246" priority="1582" operator="containsText" text="▼">
      <formula>NOT(ISERROR(SEARCH("▼",Z39)))</formula>
    </cfRule>
    <cfRule type="containsText" dxfId="10245" priority="1583" operator="containsText" text="▲">
      <formula>NOT(ISERROR(SEARCH("▲",Z39)))</formula>
    </cfRule>
    <cfRule type="containsText" dxfId="10244" priority="1584" operator="containsText" text="▼">
      <formula>NOT(ISERROR(SEARCH("▼",Z39)))</formula>
    </cfRule>
    <cfRule type="containsText" dxfId="10243" priority="1585" operator="containsText" text="▲">
      <formula>NOT(ISERROR(SEARCH("▲",Z39)))</formula>
    </cfRule>
    <cfRule type="containsText" dxfId="10242" priority="1586" operator="containsText" text="▼">
      <formula>NOT(ISERROR(SEARCH("▼",Z39)))</formula>
    </cfRule>
    <cfRule type="containsText" dxfId="10241" priority="1587" operator="containsText" text="▲">
      <formula>NOT(ISERROR(SEARCH("▲",Z39)))</formula>
    </cfRule>
    <cfRule type="containsText" dxfId="10240" priority="1588" operator="containsText" text="▼">
      <formula>NOT(ISERROR(SEARCH("▼",Z39)))</formula>
    </cfRule>
    <cfRule type="containsText" dxfId="10239" priority="1589" operator="containsText" text="▲">
      <formula>NOT(ISERROR(SEARCH("▲",Z39)))</formula>
    </cfRule>
    <cfRule type="containsText" dxfId="10238" priority="1590" operator="containsText" text="▼">
      <formula>NOT(ISERROR(SEARCH("▼",Z39)))</formula>
    </cfRule>
    <cfRule type="containsText" dxfId="10237" priority="1591" operator="containsText" text="△">
      <formula>NOT(ISERROR(SEARCH("△",Z39)))</formula>
    </cfRule>
    <cfRule type="containsText" dxfId="10236" priority="1592" operator="containsText" text="▽">
      <formula>NOT(ISERROR(SEARCH("▽",Z39)))</formula>
    </cfRule>
  </conditionalFormatting>
  <conditionalFormatting sqref="Z40:AA70">
    <cfRule type="containsText" dxfId="10235" priority="1663" operator="containsText" text="▲">
      <formula>NOT(ISERROR(SEARCH("▲",Z40)))</formula>
    </cfRule>
    <cfRule type="containsText" dxfId="10234" priority="1664" operator="containsText" text="▼">
      <formula>NOT(ISERROR(SEARCH("▼",Z40)))</formula>
    </cfRule>
  </conditionalFormatting>
  <conditionalFormatting sqref="Z41:AA70">
    <cfRule type="containsText" dxfId="10233" priority="1609" operator="containsText" text="▲">
      <formula>NOT(ISERROR(SEARCH("▲",Z41)))</formula>
    </cfRule>
    <cfRule type="containsText" dxfId="10232" priority="1610" operator="containsText" text="▼">
      <formula>NOT(ISERROR(SEARCH("▼",Z41)))</formula>
    </cfRule>
  </conditionalFormatting>
  <conditionalFormatting sqref="Z42:AA70">
    <cfRule type="containsText" dxfId="10231" priority="1601" operator="containsText" text="▲">
      <formula>NOT(ISERROR(SEARCH("▲",Z42)))</formula>
    </cfRule>
    <cfRule type="containsText" dxfId="10230" priority="1602" operator="containsText" text="▼">
      <formula>NOT(ISERROR(SEARCH("▼",Z42)))</formula>
    </cfRule>
  </conditionalFormatting>
  <conditionalFormatting sqref="Z43:AA70">
    <cfRule type="containsText" dxfId="10229" priority="1597" operator="containsText" text="▲">
      <formula>NOT(ISERROR(SEARCH("▲",Z43)))</formula>
    </cfRule>
    <cfRule type="containsText" dxfId="10228" priority="1598" operator="containsText" text="▼">
      <formula>NOT(ISERROR(SEARCH("▼",Z43)))</formula>
    </cfRule>
  </conditionalFormatting>
  <conditionalFormatting sqref="Z44:AA70">
    <cfRule type="containsText" dxfId="10227" priority="1605" operator="containsText" text="▲">
      <formula>NOT(ISERROR(SEARCH("▲",Z44)))</formula>
    </cfRule>
    <cfRule type="containsText" dxfId="10226" priority="1606" operator="containsText" text="▼">
      <formula>NOT(ISERROR(SEARCH("▼",Z44)))</formula>
    </cfRule>
  </conditionalFormatting>
  <conditionalFormatting sqref="Z45:AA45">
    <cfRule type="containsText" dxfId="10225" priority="1641" operator="containsText" text="▲">
      <formula>NOT(ISERROR(SEARCH("▲",Z45)))</formula>
    </cfRule>
    <cfRule type="containsText" dxfId="10224" priority="1642" operator="containsText" text="▼">
      <formula>NOT(ISERROR(SEARCH("▼",Z45)))</formula>
    </cfRule>
  </conditionalFormatting>
  <conditionalFormatting sqref="Z46:AA46">
    <cfRule type="containsText" dxfId="10223" priority="1607" operator="containsText" text="▲">
      <formula>NOT(ISERROR(SEARCH("▲",Z46)))</formula>
    </cfRule>
    <cfRule type="containsText" dxfId="10222" priority="1608" operator="containsText" text="▼">
      <formula>NOT(ISERROR(SEARCH("▼",Z46)))</formula>
    </cfRule>
  </conditionalFormatting>
  <conditionalFormatting sqref="Z47:AA47">
    <cfRule type="containsText" dxfId="10221" priority="1599" operator="containsText" text="▲">
      <formula>NOT(ISERROR(SEARCH("▲",Z47)))</formula>
    </cfRule>
    <cfRule type="containsText" dxfId="10220" priority="1600" operator="containsText" text="▼">
      <formula>NOT(ISERROR(SEARCH("▼",Z47)))</formula>
    </cfRule>
  </conditionalFormatting>
  <conditionalFormatting sqref="Z48:AA70">
    <cfRule type="containsText" dxfId="10219" priority="1593" operator="containsText" text="▲">
      <formula>NOT(ISERROR(SEARCH("▲",Z48)))</formula>
    </cfRule>
    <cfRule type="containsText" dxfId="10218" priority="1594" operator="containsText" text="▼">
      <formula>NOT(ISERROR(SEARCH("▼",Z48)))</formula>
    </cfRule>
  </conditionalFormatting>
  <conditionalFormatting sqref="Z50:AA70">
    <cfRule type="containsText" dxfId="10217" priority="1441" operator="containsText" text="▲">
      <formula>NOT(ISERROR(SEARCH("▲",Z50)))</formula>
    </cfRule>
    <cfRule type="containsText" dxfId="10216" priority="1442" operator="containsText" text="▼">
      <formula>NOT(ISERROR(SEARCH("▼",Z50)))</formula>
    </cfRule>
  </conditionalFormatting>
  <conditionalFormatting sqref="Z51:AA51">
    <cfRule type="containsText" dxfId="10215" priority="1443" operator="containsText" text="▲">
      <formula>NOT(ISERROR(SEARCH("▲",Z51)))</formula>
    </cfRule>
    <cfRule type="containsText" dxfId="10214" priority="1444" operator="containsText" text="▼">
      <formula>NOT(ISERROR(SEARCH("▼",Z51)))</formula>
    </cfRule>
    <cfRule type="containsText" dxfId="10213" priority="1445" operator="containsText" text="▲">
      <formula>NOT(ISERROR(SEARCH("▲",Z51)))</formula>
    </cfRule>
    <cfRule type="containsText" dxfId="10212" priority="1446" operator="containsText" text="▼">
      <formula>NOT(ISERROR(SEARCH("▼",Z51)))</formula>
    </cfRule>
    <cfRule type="containsText" dxfId="10211" priority="1447" operator="containsText" text="▲">
      <formula>NOT(ISERROR(SEARCH("▲",Z51)))</formula>
    </cfRule>
    <cfRule type="containsText" dxfId="10210" priority="1448" operator="containsText" text="▼">
      <formula>NOT(ISERROR(SEARCH("▼",Z51)))</formula>
    </cfRule>
    <cfRule type="containsText" dxfId="10209" priority="1449" operator="containsText" text="▲">
      <formula>NOT(ISERROR(SEARCH("▲",Z51)))</formula>
    </cfRule>
    <cfRule type="containsText" dxfId="10208" priority="1450" operator="containsText" text="▼">
      <formula>NOT(ISERROR(SEARCH("▼",Z51)))</formula>
    </cfRule>
    <cfRule type="containsText" dxfId="10207" priority="1451" operator="containsText" text="▲">
      <formula>NOT(ISERROR(SEARCH("▲",Z51)))</formula>
    </cfRule>
    <cfRule type="containsText" dxfId="10206" priority="1452" operator="containsText" text="▼">
      <formula>NOT(ISERROR(SEARCH("▼",Z51)))</formula>
    </cfRule>
    <cfRule type="containsText" dxfId="10205" priority="1453" operator="containsText" text="▲">
      <formula>NOT(ISERROR(SEARCH("▲",Z51)))</formula>
    </cfRule>
    <cfRule type="containsText" dxfId="10204" priority="1454" operator="containsText" text="▼">
      <formula>NOT(ISERROR(SEARCH("▼",Z51)))</formula>
    </cfRule>
    <cfRule type="containsText" dxfId="10203" priority="1455" operator="containsText" text="▲">
      <formula>NOT(ISERROR(SEARCH("▲",Z51)))</formula>
    </cfRule>
    <cfRule type="containsText" dxfId="10202" priority="1456" operator="containsText" text="▼">
      <formula>NOT(ISERROR(SEARCH("▼",Z51)))</formula>
    </cfRule>
    <cfRule type="containsText" dxfId="10201" priority="1457" operator="containsText" text="▲">
      <formula>NOT(ISERROR(SEARCH("▲",Z51)))</formula>
    </cfRule>
    <cfRule type="containsText" dxfId="10200" priority="1458" operator="containsText" text="▼">
      <formula>NOT(ISERROR(SEARCH("▼",Z51)))</formula>
    </cfRule>
    <cfRule type="containsText" dxfId="10199" priority="1459" operator="containsText" text="▲">
      <formula>NOT(ISERROR(SEARCH("▲",Z51)))</formula>
    </cfRule>
    <cfRule type="containsText" dxfId="10198" priority="1460" operator="containsText" text="▼">
      <formula>NOT(ISERROR(SEARCH("▼",Z51)))</formula>
    </cfRule>
    <cfRule type="containsText" dxfId="10197" priority="1461" operator="containsText" text="▲">
      <formula>NOT(ISERROR(SEARCH("▲",Z51)))</formula>
    </cfRule>
    <cfRule type="containsText" dxfId="10196" priority="1462" operator="containsText" text="▼">
      <formula>NOT(ISERROR(SEARCH("▼",Z51)))</formula>
    </cfRule>
    <cfRule type="containsText" dxfId="10195" priority="1463" operator="containsText" text="▲">
      <formula>NOT(ISERROR(SEARCH("▲",Z51)))</formula>
    </cfRule>
    <cfRule type="containsText" dxfId="10194" priority="1464" operator="containsText" text="▼">
      <formula>NOT(ISERROR(SEARCH("▼",Z51)))</formula>
    </cfRule>
    <cfRule type="containsText" dxfId="10193" priority="1465" operator="containsText" text="▲">
      <formula>NOT(ISERROR(SEARCH("▲",Z51)))</formula>
    </cfRule>
    <cfRule type="containsText" dxfId="10192" priority="1466" operator="containsText" text="▼">
      <formula>NOT(ISERROR(SEARCH("▼",Z51)))</formula>
    </cfRule>
    <cfRule type="containsText" dxfId="10191" priority="1467" operator="containsText" text="▲">
      <formula>NOT(ISERROR(SEARCH("▲",Z51)))</formula>
    </cfRule>
    <cfRule type="containsText" dxfId="10190" priority="1468" operator="containsText" text="▼">
      <formula>NOT(ISERROR(SEARCH("▼",Z51)))</formula>
    </cfRule>
    <cfRule type="containsText" dxfId="10189" priority="1469" operator="containsText" text="▲">
      <formula>NOT(ISERROR(SEARCH("▲",Z51)))</formula>
    </cfRule>
    <cfRule type="containsText" dxfId="10188" priority="1470" operator="containsText" text="▼">
      <formula>NOT(ISERROR(SEARCH("▼",Z51)))</formula>
    </cfRule>
    <cfRule type="containsText" dxfId="10187" priority="1471" operator="containsText" text="▲">
      <formula>NOT(ISERROR(SEARCH("▲",Z51)))</formula>
    </cfRule>
    <cfRule type="containsText" dxfId="10186" priority="1472" operator="containsText" text="▼">
      <formula>NOT(ISERROR(SEARCH("▼",Z51)))</formula>
    </cfRule>
    <cfRule type="containsText" dxfId="10185" priority="1473" operator="containsText" text="▲">
      <formula>NOT(ISERROR(SEARCH("▲",Z51)))</formula>
    </cfRule>
    <cfRule type="containsText" dxfId="10184" priority="1474" operator="containsText" text="▼">
      <formula>NOT(ISERROR(SEARCH("▼",Z51)))</formula>
    </cfRule>
    <cfRule type="containsText" dxfId="10183" priority="1475" operator="containsText" text="▲">
      <formula>NOT(ISERROR(SEARCH("▲",Z51)))</formula>
    </cfRule>
    <cfRule type="containsText" dxfId="10182" priority="1476" operator="containsText" text="▼">
      <formula>NOT(ISERROR(SEARCH("▼",Z51)))</formula>
    </cfRule>
    <cfRule type="containsText" dxfId="10181" priority="1477" operator="containsText" text="▲">
      <formula>NOT(ISERROR(SEARCH("▲",Z51)))</formula>
    </cfRule>
    <cfRule type="containsText" dxfId="10180" priority="1478" operator="containsText" text="▼">
      <formula>NOT(ISERROR(SEARCH("▼",Z51)))</formula>
    </cfRule>
    <cfRule type="containsText" dxfId="10179" priority="1479" operator="containsText" text="▲">
      <formula>NOT(ISERROR(SEARCH("▲",Z51)))</formula>
    </cfRule>
    <cfRule type="containsText" dxfId="10178" priority="1480" operator="containsText" text="▼">
      <formula>NOT(ISERROR(SEARCH("▼",Z51)))</formula>
    </cfRule>
    <cfRule type="containsText" dxfId="10177" priority="1481" operator="containsText" text="▲">
      <formula>NOT(ISERROR(SEARCH("▲",Z51)))</formula>
    </cfRule>
    <cfRule type="containsText" dxfId="10176" priority="1482" operator="containsText" text="▼">
      <formula>NOT(ISERROR(SEARCH("▼",Z51)))</formula>
    </cfRule>
    <cfRule type="containsText" dxfId="10175" priority="1483" operator="containsText" text="▲">
      <formula>NOT(ISERROR(SEARCH("▲",Z51)))</formula>
    </cfRule>
    <cfRule type="containsText" dxfId="10174" priority="1484" operator="containsText" text="▼">
      <formula>NOT(ISERROR(SEARCH("▼",Z51)))</formula>
    </cfRule>
    <cfRule type="containsText" dxfId="10173" priority="1485" operator="containsText" text="▲">
      <formula>NOT(ISERROR(SEARCH("▲",Z51)))</formula>
    </cfRule>
    <cfRule type="containsText" dxfId="10172" priority="1486" operator="containsText" text="▼">
      <formula>NOT(ISERROR(SEARCH("▼",Z51)))</formula>
    </cfRule>
    <cfRule type="containsText" dxfId="10171" priority="1487" operator="containsText" text="▲">
      <formula>NOT(ISERROR(SEARCH("▲",Z51)))</formula>
    </cfRule>
    <cfRule type="containsText" dxfId="10170" priority="1488" operator="containsText" text="▼">
      <formula>NOT(ISERROR(SEARCH("▼",Z51)))</formula>
    </cfRule>
    <cfRule type="containsText" dxfId="10169" priority="1491" operator="containsText" text="△">
      <formula>NOT(ISERROR(SEARCH("△",Z51)))</formula>
    </cfRule>
    <cfRule type="containsText" dxfId="10168" priority="1492" operator="containsText" text="▽">
      <formula>NOT(ISERROR(SEARCH("▽",Z51)))</formula>
    </cfRule>
  </conditionalFormatting>
  <conditionalFormatting sqref="Z51:AA52">
    <cfRule type="containsText" dxfId="10167" priority="1489" operator="containsText" text="▲">
      <formula>NOT(ISERROR(SEARCH("▲",Z51)))</formula>
    </cfRule>
    <cfRule type="containsText" dxfId="10166" priority="1490" operator="containsText" text="▼">
      <formula>NOT(ISERROR(SEARCH("▼",Z51)))</formula>
    </cfRule>
  </conditionalFormatting>
  <conditionalFormatting sqref="Z52:AA52">
    <cfRule type="containsText" dxfId="10165" priority="1495" operator="containsText" text="▲">
      <formula>NOT(ISERROR(SEARCH("▲",Z52)))</formula>
    </cfRule>
    <cfRule type="containsText" dxfId="10164" priority="1496" operator="containsText" text="▼">
      <formula>NOT(ISERROR(SEARCH("▼",Z52)))</formula>
    </cfRule>
    <cfRule type="containsText" dxfId="10163" priority="1497" operator="containsText" text="▲">
      <formula>NOT(ISERROR(SEARCH("▲",Z52)))</formula>
    </cfRule>
    <cfRule type="containsText" dxfId="10162" priority="1498" operator="containsText" text="▼">
      <formula>NOT(ISERROR(SEARCH("▼",Z52)))</formula>
    </cfRule>
    <cfRule type="containsText" dxfId="10161" priority="1499" operator="containsText" text="▲">
      <formula>NOT(ISERROR(SEARCH("▲",Z52)))</formula>
    </cfRule>
    <cfRule type="containsText" dxfId="10160" priority="1500" operator="containsText" text="▼">
      <formula>NOT(ISERROR(SEARCH("▼",Z52)))</formula>
    </cfRule>
    <cfRule type="containsText" dxfId="10159" priority="1501" operator="containsText" text="▲">
      <formula>NOT(ISERROR(SEARCH("▲",Z52)))</formula>
    </cfRule>
    <cfRule type="containsText" dxfId="10158" priority="1502" operator="containsText" text="▼">
      <formula>NOT(ISERROR(SEARCH("▼",Z52)))</formula>
    </cfRule>
    <cfRule type="containsText" dxfId="10157" priority="1503" operator="containsText" text="▲">
      <formula>NOT(ISERROR(SEARCH("▲",Z52)))</formula>
    </cfRule>
    <cfRule type="containsText" dxfId="10156" priority="1504" operator="containsText" text="▼">
      <formula>NOT(ISERROR(SEARCH("▼",Z52)))</formula>
    </cfRule>
    <cfRule type="containsText" dxfId="10155" priority="1505" operator="containsText" text="▲">
      <formula>NOT(ISERROR(SEARCH("▲",Z52)))</formula>
    </cfRule>
    <cfRule type="containsText" dxfId="10154" priority="1506" operator="containsText" text="▼">
      <formula>NOT(ISERROR(SEARCH("▼",Z52)))</formula>
    </cfRule>
    <cfRule type="containsText" dxfId="10153" priority="1507" operator="containsText" text="▲">
      <formula>NOT(ISERROR(SEARCH("▲",Z52)))</formula>
    </cfRule>
    <cfRule type="containsText" dxfId="10152" priority="1508" operator="containsText" text="▼">
      <formula>NOT(ISERROR(SEARCH("▼",Z52)))</formula>
    </cfRule>
    <cfRule type="containsText" dxfId="10151" priority="1509" operator="containsText" text="▲">
      <formula>NOT(ISERROR(SEARCH("▲",Z52)))</formula>
    </cfRule>
    <cfRule type="containsText" dxfId="10150" priority="1510" operator="containsText" text="▼">
      <formula>NOT(ISERROR(SEARCH("▼",Z52)))</formula>
    </cfRule>
    <cfRule type="containsText" dxfId="10149" priority="1511" operator="containsText" text="▲">
      <formula>NOT(ISERROR(SEARCH("▲",Z52)))</formula>
    </cfRule>
    <cfRule type="containsText" dxfId="10148" priority="1512" operator="containsText" text="▼">
      <formula>NOT(ISERROR(SEARCH("▼",Z52)))</formula>
    </cfRule>
    <cfRule type="containsText" dxfId="10147" priority="1513" operator="containsText" text="▲">
      <formula>NOT(ISERROR(SEARCH("▲",Z52)))</formula>
    </cfRule>
    <cfRule type="containsText" dxfId="10146" priority="1514" operator="containsText" text="▼">
      <formula>NOT(ISERROR(SEARCH("▼",Z52)))</formula>
    </cfRule>
    <cfRule type="containsText" dxfId="10145" priority="1515" operator="containsText" text="▲">
      <formula>NOT(ISERROR(SEARCH("▲",Z52)))</formula>
    </cfRule>
    <cfRule type="containsText" dxfId="10144" priority="1516" operator="containsText" text="▼">
      <formula>NOT(ISERROR(SEARCH("▼",Z52)))</formula>
    </cfRule>
    <cfRule type="containsText" dxfId="10143" priority="1517" operator="containsText" text="▲">
      <formula>NOT(ISERROR(SEARCH("▲",Z52)))</formula>
    </cfRule>
    <cfRule type="containsText" dxfId="10142" priority="1518" operator="containsText" text="▼">
      <formula>NOT(ISERROR(SEARCH("▼",Z52)))</formula>
    </cfRule>
    <cfRule type="containsText" dxfId="10141" priority="1519" operator="containsText" text="▲">
      <formula>NOT(ISERROR(SEARCH("▲",Z52)))</formula>
    </cfRule>
    <cfRule type="containsText" dxfId="10140" priority="1520" operator="containsText" text="▼">
      <formula>NOT(ISERROR(SEARCH("▼",Z52)))</formula>
    </cfRule>
    <cfRule type="containsText" dxfId="10139" priority="1521" operator="containsText" text="▲">
      <formula>NOT(ISERROR(SEARCH("▲",Z52)))</formula>
    </cfRule>
    <cfRule type="containsText" dxfId="10138" priority="1522" operator="containsText" text="▼">
      <formula>NOT(ISERROR(SEARCH("▼",Z52)))</formula>
    </cfRule>
    <cfRule type="containsText" dxfId="10137" priority="1523" operator="containsText" text="▲">
      <formula>NOT(ISERROR(SEARCH("▲",Z52)))</formula>
    </cfRule>
    <cfRule type="containsText" dxfId="10136" priority="1524" operator="containsText" text="▼">
      <formula>NOT(ISERROR(SEARCH("▼",Z52)))</formula>
    </cfRule>
    <cfRule type="containsText" dxfId="10135" priority="1525" operator="containsText" text="▲">
      <formula>NOT(ISERROR(SEARCH("▲",Z52)))</formula>
    </cfRule>
    <cfRule type="containsText" dxfId="10134" priority="1526" operator="containsText" text="▼">
      <formula>NOT(ISERROR(SEARCH("▼",Z52)))</formula>
    </cfRule>
    <cfRule type="containsText" dxfId="10133" priority="1527" operator="containsText" text="▲">
      <formula>NOT(ISERROR(SEARCH("▲",Z52)))</formula>
    </cfRule>
    <cfRule type="containsText" dxfId="10132" priority="1528" operator="containsText" text="▼">
      <formula>NOT(ISERROR(SEARCH("▼",Z52)))</formula>
    </cfRule>
    <cfRule type="containsText" dxfId="10131" priority="1529" operator="containsText" text="▲">
      <formula>NOT(ISERROR(SEARCH("▲",Z52)))</formula>
    </cfRule>
    <cfRule type="containsText" dxfId="10130" priority="1530" operator="containsText" text="▼">
      <formula>NOT(ISERROR(SEARCH("▼",Z52)))</formula>
    </cfRule>
    <cfRule type="containsText" dxfId="10129" priority="1531" operator="containsText" text="▲">
      <formula>NOT(ISERROR(SEARCH("▲",Z52)))</formula>
    </cfRule>
    <cfRule type="containsText" dxfId="10128" priority="1532" operator="containsText" text="▼">
      <formula>NOT(ISERROR(SEARCH("▼",Z52)))</formula>
    </cfRule>
    <cfRule type="containsText" dxfId="10127" priority="1533" operator="containsText" text="▲">
      <formula>NOT(ISERROR(SEARCH("▲",Z52)))</formula>
    </cfRule>
    <cfRule type="containsText" dxfId="10126" priority="1534" operator="containsText" text="▼">
      <formula>NOT(ISERROR(SEARCH("▼",Z52)))</formula>
    </cfRule>
    <cfRule type="containsText" dxfId="10125" priority="1535" operator="containsText" text="▲">
      <formula>NOT(ISERROR(SEARCH("▲",Z52)))</formula>
    </cfRule>
    <cfRule type="containsText" dxfId="10124" priority="1536" operator="containsText" text="▼">
      <formula>NOT(ISERROR(SEARCH("▼",Z52)))</formula>
    </cfRule>
    <cfRule type="containsText" dxfId="10123" priority="1537" operator="containsText" text="▲">
      <formula>NOT(ISERROR(SEARCH("▲",Z52)))</formula>
    </cfRule>
    <cfRule type="containsText" dxfId="10122" priority="1538" operator="containsText" text="▼">
      <formula>NOT(ISERROR(SEARCH("▼",Z52)))</formula>
    </cfRule>
    <cfRule type="containsText" dxfId="10121" priority="1539" operator="containsText" text="▲">
      <formula>NOT(ISERROR(SEARCH("▲",Z52)))</formula>
    </cfRule>
    <cfRule type="containsText" dxfId="10120" priority="1540" operator="containsText" text="▼">
      <formula>NOT(ISERROR(SEARCH("▼",Z52)))</formula>
    </cfRule>
    <cfRule type="containsText" dxfId="10119" priority="1541" operator="containsText" text="△">
      <formula>NOT(ISERROR(SEARCH("△",Z52)))</formula>
    </cfRule>
    <cfRule type="containsText" dxfId="10118" priority="1542" operator="containsText" text="▽">
      <formula>NOT(ISERROR(SEARCH("▽",Z52)))</formula>
    </cfRule>
  </conditionalFormatting>
  <conditionalFormatting sqref="Z53:AA70">
    <cfRule type="containsText" dxfId="10117" priority="1383" operator="containsText" text="▲">
      <formula>NOT(ISERROR(SEARCH("▲",Z53)))</formula>
    </cfRule>
    <cfRule type="containsText" dxfId="10116" priority="1384" operator="containsText" text="▼">
      <formula>NOT(ISERROR(SEARCH("▼",Z53)))</formula>
    </cfRule>
    <cfRule type="containsText" dxfId="10115" priority="1385" operator="containsText" text="▲">
      <formula>NOT(ISERROR(SEARCH("▲",Z53)))</formula>
    </cfRule>
    <cfRule type="containsText" dxfId="10114" priority="1386" operator="containsText" text="▼">
      <formula>NOT(ISERROR(SEARCH("▼",Z53)))</formula>
    </cfRule>
    <cfRule type="containsText" dxfId="10113" priority="1387" operator="containsText" text="▲">
      <formula>NOT(ISERROR(SEARCH("▲",Z53)))</formula>
    </cfRule>
    <cfRule type="containsText" dxfId="10112" priority="1388" operator="containsText" text="▼">
      <formula>NOT(ISERROR(SEARCH("▼",Z53)))</formula>
    </cfRule>
    <cfRule type="containsText" dxfId="10111" priority="1389" operator="containsText" text="▲">
      <formula>NOT(ISERROR(SEARCH("▲",Z53)))</formula>
    </cfRule>
    <cfRule type="containsText" dxfId="10110" priority="1390" operator="containsText" text="▼">
      <formula>NOT(ISERROR(SEARCH("▼",Z53)))</formula>
    </cfRule>
    <cfRule type="containsText" dxfId="10109" priority="1391" operator="containsText" text="▲">
      <formula>NOT(ISERROR(SEARCH("▲",Z53)))</formula>
    </cfRule>
    <cfRule type="containsText" dxfId="10108" priority="1392" operator="containsText" text="▼">
      <formula>NOT(ISERROR(SEARCH("▼",Z53)))</formula>
    </cfRule>
    <cfRule type="containsText" dxfId="10107" priority="1393" operator="containsText" text="▲">
      <formula>NOT(ISERROR(SEARCH("▲",Z53)))</formula>
    </cfRule>
    <cfRule type="containsText" dxfId="10106" priority="1394" operator="containsText" text="▼">
      <formula>NOT(ISERROR(SEARCH("▼",Z53)))</formula>
    </cfRule>
    <cfRule type="containsText" dxfId="10105" priority="1395" operator="containsText" text="▲">
      <formula>NOT(ISERROR(SEARCH("▲",Z53)))</formula>
    </cfRule>
    <cfRule type="containsText" dxfId="10104" priority="1396" operator="containsText" text="▼">
      <formula>NOT(ISERROR(SEARCH("▼",Z53)))</formula>
    </cfRule>
    <cfRule type="containsText" dxfId="10103" priority="1397" operator="containsText" text="▲">
      <formula>NOT(ISERROR(SEARCH("▲",Z53)))</formula>
    </cfRule>
    <cfRule type="containsText" dxfId="10102" priority="1398" operator="containsText" text="▼">
      <formula>NOT(ISERROR(SEARCH("▼",Z53)))</formula>
    </cfRule>
    <cfRule type="containsText" dxfId="10101" priority="1399" operator="containsText" text="▲">
      <formula>NOT(ISERROR(SEARCH("▲",Z53)))</formula>
    </cfRule>
    <cfRule type="containsText" dxfId="10100" priority="1400" operator="containsText" text="▼">
      <formula>NOT(ISERROR(SEARCH("▼",Z53)))</formula>
    </cfRule>
    <cfRule type="containsText" dxfId="10099" priority="1401" operator="containsText" text="▲">
      <formula>NOT(ISERROR(SEARCH("▲",Z53)))</formula>
    </cfRule>
    <cfRule type="containsText" dxfId="10098" priority="1402" operator="containsText" text="▼">
      <formula>NOT(ISERROR(SEARCH("▼",Z53)))</formula>
    </cfRule>
    <cfRule type="containsText" dxfId="10097" priority="1403" operator="containsText" text="▲">
      <formula>NOT(ISERROR(SEARCH("▲",Z53)))</formula>
    </cfRule>
    <cfRule type="containsText" dxfId="10096" priority="1404" operator="containsText" text="▼">
      <formula>NOT(ISERROR(SEARCH("▼",Z53)))</formula>
    </cfRule>
    <cfRule type="containsText" dxfId="10095" priority="1405" operator="containsText" text="▲">
      <formula>NOT(ISERROR(SEARCH("▲",Z53)))</formula>
    </cfRule>
    <cfRule type="containsText" dxfId="10094" priority="1406" operator="containsText" text="▼">
      <formula>NOT(ISERROR(SEARCH("▼",Z53)))</formula>
    </cfRule>
    <cfRule type="containsText" dxfId="10093" priority="1407" operator="containsText" text="▲">
      <formula>NOT(ISERROR(SEARCH("▲",Z53)))</formula>
    </cfRule>
    <cfRule type="containsText" dxfId="10092" priority="1408" operator="containsText" text="▼">
      <formula>NOT(ISERROR(SEARCH("▼",Z53)))</formula>
    </cfRule>
    <cfRule type="containsText" dxfId="10091" priority="1409" operator="containsText" text="▲">
      <formula>NOT(ISERROR(SEARCH("▲",Z53)))</formula>
    </cfRule>
    <cfRule type="containsText" dxfId="10090" priority="1410" operator="containsText" text="▼">
      <formula>NOT(ISERROR(SEARCH("▼",Z53)))</formula>
    </cfRule>
    <cfRule type="containsText" dxfId="10089" priority="1411" operator="containsText" text="▲">
      <formula>NOT(ISERROR(SEARCH("▲",Z53)))</formula>
    </cfRule>
    <cfRule type="containsText" dxfId="10088" priority="1412" operator="containsText" text="▼">
      <formula>NOT(ISERROR(SEARCH("▼",Z53)))</formula>
    </cfRule>
    <cfRule type="containsText" dxfId="10087" priority="1413" operator="containsText" text="▲">
      <formula>NOT(ISERROR(SEARCH("▲",Z53)))</formula>
    </cfRule>
    <cfRule type="containsText" dxfId="10086" priority="1414" operator="containsText" text="▼">
      <formula>NOT(ISERROR(SEARCH("▼",Z53)))</formula>
    </cfRule>
    <cfRule type="containsText" dxfId="10085" priority="1415" operator="containsText" text="▲">
      <formula>NOT(ISERROR(SEARCH("▲",Z53)))</formula>
    </cfRule>
    <cfRule type="containsText" dxfId="10084" priority="1416" operator="containsText" text="▼">
      <formula>NOT(ISERROR(SEARCH("▼",Z53)))</formula>
    </cfRule>
    <cfRule type="containsText" dxfId="10083" priority="1417" operator="containsText" text="▲">
      <formula>NOT(ISERROR(SEARCH("▲",Z53)))</formula>
    </cfRule>
    <cfRule type="containsText" dxfId="10082" priority="1418" operator="containsText" text="▼">
      <formula>NOT(ISERROR(SEARCH("▼",Z53)))</formula>
    </cfRule>
    <cfRule type="containsText" dxfId="10081" priority="1419" operator="containsText" text="▲">
      <formula>NOT(ISERROR(SEARCH("▲",Z53)))</formula>
    </cfRule>
    <cfRule type="containsText" dxfId="10080" priority="1420" operator="containsText" text="▼">
      <formula>NOT(ISERROR(SEARCH("▼",Z53)))</formula>
    </cfRule>
    <cfRule type="containsText" dxfId="10079" priority="1421" operator="containsText" text="▲">
      <formula>NOT(ISERROR(SEARCH("▲",Z53)))</formula>
    </cfRule>
    <cfRule type="containsText" dxfId="10078" priority="1422" operator="containsText" text="▼">
      <formula>NOT(ISERROR(SEARCH("▼",Z53)))</formula>
    </cfRule>
    <cfRule type="containsText" dxfId="10077" priority="1423" operator="containsText" text="▲">
      <formula>NOT(ISERROR(SEARCH("▲",Z53)))</formula>
    </cfRule>
    <cfRule type="containsText" dxfId="10076" priority="1424" operator="containsText" text="▼">
      <formula>NOT(ISERROR(SEARCH("▼",Z53)))</formula>
    </cfRule>
    <cfRule type="containsText" dxfId="10075" priority="1425" operator="containsText" text="▲">
      <formula>NOT(ISERROR(SEARCH("▲",Z53)))</formula>
    </cfRule>
    <cfRule type="containsText" dxfId="10074" priority="1426" operator="containsText" text="▼">
      <formula>NOT(ISERROR(SEARCH("▼",Z53)))</formula>
    </cfRule>
    <cfRule type="containsText" dxfId="10073" priority="1427" operator="containsText" text="▲">
      <formula>NOT(ISERROR(SEARCH("▲",Z53)))</formula>
    </cfRule>
    <cfRule type="containsText" dxfId="10072" priority="1428" operator="containsText" text="▼">
      <formula>NOT(ISERROR(SEARCH("▼",Z53)))</formula>
    </cfRule>
    <cfRule type="containsText" dxfId="10071" priority="1429" operator="containsText" text="▲">
      <formula>NOT(ISERROR(SEARCH("▲",Z53)))</formula>
    </cfRule>
    <cfRule type="containsText" dxfId="10070" priority="1430" operator="containsText" text="▼">
      <formula>NOT(ISERROR(SEARCH("▼",Z53)))</formula>
    </cfRule>
    <cfRule type="containsText" dxfId="10069" priority="1431" operator="containsText" text="△">
      <formula>NOT(ISERROR(SEARCH("△",Z53)))</formula>
    </cfRule>
    <cfRule type="containsText" dxfId="10068" priority="1432" operator="containsText" text="▽">
      <formula>NOT(ISERROR(SEARCH("▽",Z53)))</formula>
    </cfRule>
  </conditionalFormatting>
  <conditionalFormatting sqref="Z54:AA54">
    <cfRule type="containsText" dxfId="10067" priority="1435" operator="containsText" text="▲">
      <formula>NOT(ISERROR(SEARCH("▲",Z54)))</formula>
    </cfRule>
    <cfRule type="containsText" dxfId="10066" priority="1436" operator="containsText" text="▼">
      <formula>NOT(ISERROR(SEARCH("▼",Z54)))</formula>
    </cfRule>
  </conditionalFormatting>
  <conditionalFormatting sqref="Z55:AA55">
    <cfRule type="containsText" dxfId="10065" priority="1219" operator="containsText" text="▲">
      <formula>NOT(ISERROR(SEARCH("▲",Z55)))</formula>
    </cfRule>
    <cfRule type="containsText" dxfId="10064" priority="1220" operator="containsText" text="▼">
      <formula>NOT(ISERROR(SEARCH("▼",Z55)))</formula>
    </cfRule>
  </conditionalFormatting>
  <conditionalFormatting sqref="Z56:AA56">
    <cfRule type="containsText" dxfId="10063" priority="1433" operator="containsText" text="▲">
      <formula>NOT(ISERROR(SEARCH("▲",Z56)))</formula>
    </cfRule>
    <cfRule type="containsText" dxfId="10062" priority="1434" operator="containsText" text="▼">
      <formula>NOT(ISERROR(SEARCH("▼",Z56)))</formula>
    </cfRule>
  </conditionalFormatting>
  <conditionalFormatting sqref="Z57:AA70">
    <cfRule type="containsText" dxfId="10061" priority="1327" operator="containsText" text="▲">
      <formula>NOT(ISERROR(SEARCH("▲",Z57)))</formula>
    </cfRule>
    <cfRule type="containsText" dxfId="10060" priority="1328" operator="containsText" text="▼">
      <formula>NOT(ISERROR(SEARCH("▼",Z57)))</formula>
    </cfRule>
  </conditionalFormatting>
  <conditionalFormatting sqref="Z58:AA70">
    <cfRule type="containsText" dxfId="10059" priority="1281" operator="containsText" text="▲">
      <formula>NOT(ISERROR(SEARCH("▲",Z58)))</formula>
    </cfRule>
    <cfRule type="containsText" dxfId="10058" priority="1282" operator="containsText" text="▼">
      <formula>NOT(ISERROR(SEARCH("▼",Z58)))</formula>
    </cfRule>
    <cfRule type="containsText" dxfId="10057" priority="1283" operator="containsText" text="▲">
      <formula>NOT(ISERROR(SEARCH("▲",Z58)))</formula>
    </cfRule>
    <cfRule type="containsText" dxfId="10056" priority="1284" operator="containsText" text="▼">
      <formula>NOT(ISERROR(SEARCH("▼",Z58)))</formula>
    </cfRule>
    <cfRule type="containsText" dxfId="10055" priority="1285" operator="containsText" text="▲">
      <formula>NOT(ISERROR(SEARCH("▲",Z58)))</formula>
    </cfRule>
    <cfRule type="containsText" dxfId="10054" priority="1286" operator="containsText" text="▼">
      <formula>NOT(ISERROR(SEARCH("▼",Z58)))</formula>
    </cfRule>
    <cfRule type="containsText" dxfId="10053" priority="1287" operator="containsText" text="▲">
      <formula>NOT(ISERROR(SEARCH("▲",Z58)))</formula>
    </cfRule>
    <cfRule type="containsText" dxfId="10052" priority="1288" operator="containsText" text="▼">
      <formula>NOT(ISERROR(SEARCH("▼",Z58)))</formula>
    </cfRule>
    <cfRule type="containsText" dxfId="10051" priority="1289" operator="containsText" text="▲">
      <formula>NOT(ISERROR(SEARCH("▲",Z58)))</formula>
    </cfRule>
    <cfRule type="containsText" dxfId="10050" priority="1290" operator="containsText" text="▼">
      <formula>NOT(ISERROR(SEARCH("▼",Z58)))</formula>
    </cfRule>
    <cfRule type="containsText" dxfId="10049" priority="1291" operator="containsText" text="▲">
      <formula>NOT(ISERROR(SEARCH("▲",Z58)))</formula>
    </cfRule>
    <cfRule type="containsText" dxfId="10048" priority="1292" operator="containsText" text="▼">
      <formula>NOT(ISERROR(SEARCH("▼",Z58)))</formula>
    </cfRule>
    <cfRule type="containsText" dxfId="10047" priority="1293" operator="containsText" text="▲">
      <formula>NOT(ISERROR(SEARCH("▲",Z58)))</formula>
    </cfRule>
    <cfRule type="containsText" dxfId="10046" priority="1294" operator="containsText" text="▼">
      <formula>NOT(ISERROR(SEARCH("▼",Z58)))</formula>
    </cfRule>
    <cfRule type="containsText" dxfId="10045" priority="1295" operator="containsText" text="▲">
      <formula>NOT(ISERROR(SEARCH("▲",Z58)))</formula>
    </cfRule>
    <cfRule type="containsText" dxfId="10044" priority="1296" operator="containsText" text="▼">
      <formula>NOT(ISERROR(SEARCH("▼",Z58)))</formula>
    </cfRule>
    <cfRule type="containsText" dxfId="10043" priority="1297" operator="containsText" text="▲">
      <formula>NOT(ISERROR(SEARCH("▲",Z58)))</formula>
    </cfRule>
    <cfRule type="containsText" dxfId="10042" priority="1298" operator="containsText" text="▼">
      <formula>NOT(ISERROR(SEARCH("▼",Z58)))</formula>
    </cfRule>
    <cfRule type="containsText" dxfId="10041" priority="1299" operator="containsText" text="▲">
      <formula>NOT(ISERROR(SEARCH("▲",Z58)))</formula>
    </cfRule>
    <cfRule type="containsText" dxfId="10040" priority="1300" operator="containsText" text="▼">
      <formula>NOT(ISERROR(SEARCH("▼",Z58)))</formula>
    </cfRule>
    <cfRule type="containsText" dxfId="10039" priority="1301" operator="containsText" text="▲">
      <formula>NOT(ISERROR(SEARCH("▲",Z58)))</formula>
    </cfRule>
    <cfRule type="containsText" dxfId="10038" priority="1302" operator="containsText" text="▼">
      <formula>NOT(ISERROR(SEARCH("▼",Z58)))</formula>
    </cfRule>
    <cfRule type="containsText" dxfId="10037" priority="1303" operator="containsText" text="▲">
      <formula>NOT(ISERROR(SEARCH("▲",Z58)))</formula>
    </cfRule>
    <cfRule type="containsText" dxfId="10036" priority="1304" operator="containsText" text="▼">
      <formula>NOT(ISERROR(SEARCH("▼",Z58)))</formula>
    </cfRule>
    <cfRule type="containsText" dxfId="10035" priority="1305" operator="containsText" text="▲">
      <formula>NOT(ISERROR(SEARCH("▲",Z58)))</formula>
    </cfRule>
    <cfRule type="containsText" dxfId="10034" priority="1306" operator="containsText" text="▼">
      <formula>NOT(ISERROR(SEARCH("▼",Z58)))</formula>
    </cfRule>
    <cfRule type="containsText" dxfId="10033" priority="1307" operator="containsText" text="▲">
      <formula>NOT(ISERROR(SEARCH("▲",Z58)))</formula>
    </cfRule>
    <cfRule type="containsText" dxfId="10032" priority="1308" operator="containsText" text="▼">
      <formula>NOT(ISERROR(SEARCH("▼",Z58)))</formula>
    </cfRule>
    <cfRule type="containsText" dxfId="10031" priority="1309" operator="containsText" text="▲">
      <formula>NOT(ISERROR(SEARCH("▲",Z58)))</formula>
    </cfRule>
    <cfRule type="containsText" dxfId="10030" priority="1310" operator="containsText" text="▼">
      <formula>NOT(ISERROR(SEARCH("▼",Z58)))</formula>
    </cfRule>
    <cfRule type="containsText" dxfId="10029" priority="1311" operator="containsText" text="▲">
      <formula>NOT(ISERROR(SEARCH("▲",Z58)))</formula>
    </cfRule>
    <cfRule type="containsText" dxfId="10028" priority="1312" operator="containsText" text="▼">
      <formula>NOT(ISERROR(SEARCH("▼",Z58)))</formula>
    </cfRule>
    <cfRule type="containsText" dxfId="10027" priority="1313" operator="containsText" text="▲">
      <formula>NOT(ISERROR(SEARCH("▲",Z58)))</formula>
    </cfRule>
    <cfRule type="containsText" dxfId="10026" priority="1314" operator="containsText" text="▼">
      <formula>NOT(ISERROR(SEARCH("▼",Z58)))</formula>
    </cfRule>
    <cfRule type="containsText" dxfId="10025" priority="1315" operator="containsText" text="▲">
      <formula>NOT(ISERROR(SEARCH("▲",Z58)))</formula>
    </cfRule>
    <cfRule type="containsText" dxfId="10024" priority="1316" operator="containsText" text="▼">
      <formula>NOT(ISERROR(SEARCH("▼",Z58)))</formula>
    </cfRule>
    <cfRule type="containsText" dxfId="10023" priority="1317" operator="containsText" text="▲">
      <formula>NOT(ISERROR(SEARCH("▲",Z58)))</formula>
    </cfRule>
    <cfRule type="containsText" dxfId="10022" priority="1318" operator="containsText" text="▼">
      <formula>NOT(ISERROR(SEARCH("▼",Z58)))</formula>
    </cfRule>
    <cfRule type="containsText" dxfId="10021" priority="1319" operator="containsText" text="▲">
      <formula>NOT(ISERROR(SEARCH("▲",Z58)))</formula>
    </cfRule>
    <cfRule type="containsText" dxfId="10020" priority="1320" operator="containsText" text="▼">
      <formula>NOT(ISERROR(SEARCH("▼",Z58)))</formula>
    </cfRule>
    <cfRule type="containsText" dxfId="10019" priority="1321" operator="containsText" text="▲">
      <formula>NOT(ISERROR(SEARCH("▲",Z58)))</formula>
    </cfRule>
    <cfRule type="containsText" dxfId="10018" priority="1322" operator="containsText" text="▼">
      <formula>NOT(ISERROR(SEARCH("▼",Z58)))</formula>
    </cfRule>
    <cfRule type="containsText" dxfId="10017" priority="1323" operator="containsText" text="▲">
      <formula>NOT(ISERROR(SEARCH("▲",Z58)))</formula>
    </cfRule>
    <cfRule type="containsText" dxfId="10016" priority="1324" operator="containsText" text="▼">
      <formula>NOT(ISERROR(SEARCH("▼",Z58)))</formula>
    </cfRule>
    <cfRule type="containsText" dxfId="10015" priority="1325" operator="containsText" text="▲">
      <formula>NOT(ISERROR(SEARCH("▲",Z58)))</formula>
    </cfRule>
    <cfRule type="containsText" dxfId="10014" priority="1326" operator="containsText" text="▼">
      <formula>NOT(ISERROR(SEARCH("▼",Z58)))</formula>
    </cfRule>
    <cfRule type="containsText" dxfId="10013" priority="1329" operator="containsText" text="△">
      <formula>NOT(ISERROR(SEARCH("△",Z58)))</formula>
    </cfRule>
    <cfRule type="containsText" dxfId="10012" priority="1330" operator="containsText" text="▽">
      <formula>NOT(ISERROR(SEARCH("▽",Z58)))</formula>
    </cfRule>
  </conditionalFormatting>
  <conditionalFormatting sqref="Z59:AA70">
    <cfRule type="containsText" dxfId="10011" priority="1279" operator="containsText" text="▲">
      <formula>NOT(ISERROR(SEARCH("▲",Z59)))</formula>
    </cfRule>
    <cfRule type="containsText" dxfId="10010" priority="1280" operator="containsText" text="▼">
      <formula>NOT(ISERROR(SEARCH("▼",Z59)))</formula>
    </cfRule>
  </conditionalFormatting>
  <conditionalFormatting sqref="Z60:AA70">
    <cfRule type="containsText" dxfId="10009" priority="1223" operator="containsText" text="▲">
      <formula>NOT(ISERROR(SEARCH("▲",Z60)))</formula>
    </cfRule>
    <cfRule type="containsText" dxfId="10008" priority="1224" operator="containsText" text="▼">
      <formula>NOT(ISERROR(SEARCH("▼",Z60)))</formula>
    </cfRule>
    <cfRule type="containsText" dxfId="10007" priority="1225" operator="containsText" text="▲">
      <formula>NOT(ISERROR(SEARCH("▲",Z60)))</formula>
    </cfRule>
    <cfRule type="containsText" dxfId="10006" priority="1226" operator="containsText" text="▼">
      <formula>NOT(ISERROR(SEARCH("▼",Z60)))</formula>
    </cfRule>
    <cfRule type="containsText" dxfId="10005" priority="1227" operator="containsText" text="▲">
      <formula>NOT(ISERROR(SEARCH("▲",Z60)))</formula>
    </cfRule>
    <cfRule type="containsText" dxfId="10004" priority="1228" operator="containsText" text="▼">
      <formula>NOT(ISERROR(SEARCH("▼",Z60)))</formula>
    </cfRule>
    <cfRule type="containsText" dxfId="10003" priority="1229" operator="containsText" text="▲">
      <formula>NOT(ISERROR(SEARCH("▲",Z60)))</formula>
    </cfRule>
    <cfRule type="containsText" dxfId="10002" priority="1230" operator="containsText" text="▼">
      <formula>NOT(ISERROR(SEARCH("▼",Z60)))</formula>
    </cfRule>
    <cfRule type="containsText" dxfId="10001" priority="1231" operator="containsText" text="▲">
      <formula>NOT(ISERROR(SEARCH("▲",Z60)))</formula>
    </cfRule>
    <cfRule type="containsText" dxfId="10000" priority="1232" operator="containsText" text="▼">
      <formula>NOT(ISERROR(SEARCH("▼",Z60)))</formula>
    </cfRule>
    <cfRule type="containsText" dxfId="9999" priority="1233" operator="containsText" text="▲">
      <formula>NOT(ISERROR(SEARCH("▲",Z60)))</formula>
    </cfRule>
    <cfRule type="containsText" dxfId="9998" priority="1234" operator="containsText" text="▼">
      <formula>NOT(ISERROR(SEARCH("▼",Z60)))</formula>
    </cfRule>
    <cfRule type="containsText" dxfId="9997" priority="1235" operator="containsText" text="▲">
      <formula>NOT(ISERROR(SEARCH("▲",Z60)))</formula>
    </cfRule>
    <cfRule type="containsText" dxfId="9996" priority="1236" operator="containsText" text="▼">
      <formula>NOT(ISERROR(SEARCH("▼",Z60)))</formula>
    </cfRule>
    <cfRule type="containsText" dxfId="9995" priority="1237" operator="containsText" text="▲">
      <formula>NOT(ISERROR(SEARCH("▲",Z60)))</formula>
    </cfRule>
    <cfRule type="containsText" dxfId="9994" priority="1238" operator="containsText" text="▼">
      <formula>NOT(ISERROR(SEARCH("▼",Z60)))</formula>
    </cfRule>
    <cfRule type="containsText" dxfId="9993" priority="1239" operator="containsText" text="▲">
      <formula>NOT(ISERROR(SEARCH("▲",Z60)))</formula>
    </cfRule>
    <cfRule type="containsText" dxfId="9992" priority="1240" operator="containsText" text="▼">
      <formula>NOT(ISERROR(SEARCH("▼",Z60)))</formula>
    </cfRule>
    <cfRule type="containsText" dxfId="9991" priority="1241" operator="containsText" text="▲">
      <formula>NOT(ISERROR(SEARCH("▲",Z60)))</formula>
    </cfRule>
    <cfRule type="containsText" dxfId="9990" priority="1242" operator="containsText" text="▼">
      <formula>NOT(ISERROR(SEARCH("▼",Z60)))</formula>
    </cfRule>
    <cfRule type="containsText" dxfId="9989" priority="1243" operator="containsText" text="▲">
      <formula>NOT(ISERROR(SEARCH("▲",Z60)))</formula>
    </cfRule>
    <cfRule type="containsText" dxfId="9988" priority="1244" operator="containsText" text="▼">
      <formula>NOT(ISERROR(SEARCH("▼",Z60)))</formula>
    </cfRule>
    <cfRule type="containsText" dxfId="9987" priority="1245" operator="containsText" text="▲">
      <formula>NOT(ISERROR(SEARCH("▲",Z60)))</formula>
    </cfRule>
    <cfRule type="containsText" dxfId="9986" priority="1246" operator="containsText" text="▼">
      <formula>NOT(ISERROR(SEARCH("▼",Z60)))</formula>
    </cfRule>
    <cfRule type="containsText" dxfId="9985" priority="1247" operator="containsText" text="▲">
      <formula>NOT(ISERROR(SEARCH("▲",Z60)))</formula>
    </cfRule>
    <cfRule type="containsText" dxfId="9984" priority="1248" operator="containsText" text="▼">
      <formula>NOT(ISERROR(SEARCH("▼",Z60)))</formula>
    </cfRule>
    <cfRule type="containsText" dxfId="9983" priority="1249" operator="containsText" text="▲">
      <formula>NOT(ISERROR(SEARCH("▲",Z60)))</formula>
    </cfRule>
    <cfRule type="containsText" dxfId="9982" priority="1250" operator="containsText" text="▼">
      <formula>NOT(ISERROR(SEARCH("▼",Z60)))</formula>
    </cfRule>
    <cfRule type="containsText" dxfId="9981" priority="1251" operator="containsText" text="▲">
      <formula>NOT(ISERROR(SEARCH("▲",Z60)))</formula>
    </cfRule>
    <cfRule type="containsText" dxfId="9980" priority="1252" operator="containsText" text="▼">
      <formula>NOT(ISERROR(SEARCH("▼",Z60)))</formula>
    </cfRule>
    <cfRule type="containsText" dxfId="9979" priority="1253" operator="containsText" text="▲">
      <formula>NOT(ISERROR(SEARCH("▲",Z60)))</formula>
    </cfRule>
    <cfRule type="containsText" dxfId="9978" priority="1254" operator="containsText" text="▼">
      <formula>NOT(ISERROR(SEARCH("▼",Z60)))</formula>
    </cfRule>
    <cfRule type="containsText" dxfId="9977" priority="1255" operator="containsText" text="▲">
      <formula>NOT(ISERROR(SEARCH("▲",Z60)))</formula>
    </cfRule>
    <cfRule type="containsText" dxfId="9976" priority="1256" operator="containsText" text="▼">
      <formula>NOT(ISERROR(SEARCH("▼",Z60)))</formula>
    </cfRule>
    <cfRule type="containsText" dxfId="9975" priority="1257" operator="containsText" text="▲">
      <formula>NOT(ISERROR(SEARCH("▲",Z60)))</formula>
    </cfRule>
    <cfRule type="containsText" dxfId="9974" priority="1258" operator="containsText" text="▼">
      <formula>NOT(ISERROR(SEARCH("▼",Z60)))</formula>
    </cfRule>
    <cfRule type="containsText" dxfId="9973" priority="1259" operator="containsText" text="▲">
      <formula>NOT(ISERROR(SEARCH("▲",Z60)))</formula>
    </cfRule>
    <cfRule type="containsText" dxfId="9972" priority="1260" operator="containsText" text="▼">
      <formula>NOT(ISERROR(SEARCH("▼",Z60)))</formula>
    </cfRule>
    <cfRule type="containsText" dxfId="9971" priority="1261" operator="containsText" text="▲">
      <formula>NOT(ISERROR(SEARCH("▲",Z60)))</formula>
    </cfRule>
    <cfRule type="containsText" dxfId="9970" priority="1262" operator="containsText" text="▼">
      <formula>NOT(ISERROR(SEARCH("▼",Z60)))</formula>
    </cfRule>
    <cfRule type="containsText" dxfId="9969" priority="1263" operator="containsText" text="▲">
      <formula>NOT(ISERROR(SEARCH("▲",Z60)))</formula>
    </cfRule>
    <cfRule type="containsText" dxfId="9968" priority="1264" operator="containsText" text="▼">
      <formula>NOT(ISERROR(SEARCH("▼",Z60)))</formula>
    </cfRule>
    <cfRule type="containsText" dxfId="9967" priority="1265" operator="containsText" text="▲">
      <formula>NOT(ISERROR(SEARCH("▲",Z60)))</formula>
    </cfRule>
    <cfRule type="containsText" dxfId="9966" priority="1266" operator="containsText" text="▼">
      <formula>NOT(ISERROR(SEARCH("▼",Z60)))</formula>
    </cfRule>
    <cfRule type="containsText" dxfId="9965" priority="1267" operator="containsText" text="▲">
      <formula>NOT(ISERROR(SEARCH("▲",Z60)))</formula>
    </cfRule>
    <cfRule type="containsText" dxfId="9964" priority="1268" operator="containsText" text="▼">
      <formula>NOT(ISERROR(SEARCH("▼",Z60)))</formula>
    </cfRule>
    <cfRule type="containsText" dxfId="9963" priority="1269" operator="containsText" text="▲">
      <formula>NOT(ISERROR(SEARCH("▲",Z60)))</formula>
    </cfRule>
    <cfRule type="containsText" dxfId="9962" priority="1270" operator="containsText" text="▼">
      <formula>NOT(ISERROR(SEARCH("▼",Z60)))</formula>
    </cfRule>
    <cfRule type="containsText" dxfId="9961" priority="1271" operator="containsText" text="△">
      <formula>NOT(ISERROR(SEARCH("△",Z60)))</formula>
    </cfRule>
    <cfRule type="containsText" dxfId="9960" priority="1272" operator="containsText" text="▽">
      <formula>NOT(ISERROR(SEARCH("▽",Z60)))</formula>
    </cfRule>
  </conditionalFormatting>
  <conditionalFormatting sqref="Z61:AA70">
    <cfRule type="containsText" dxfId="9959" priority="1019" operator="containsText" text="▲">
      <formula>NOT(ISERROR(SEARCH("▲",Z61)))</formula>
    </cfRule>
    <cfRule type="containsText" dxfId="9958" priority="1020" operator="containsText" text="▼">
      <formula>NOT(ISERROR(SEARCH("▼",Z61)))</formula>
    </cfRule>
    <cfRule type="containsText" dxfId="9957" priority="1021" operator="containsText" text="▲">
      <formula>NOT(ISERROR(SEARCH("▲",Z61)))</formula>
    </cfRule>
    <cfRule type="containsText" dxfId="9956" priority="1022" operator="containsText" text="▼">
      <formula>NOT(ISERROR(SEARCH("▼",Z61)))</formula>
    </cfRule>
    <cfRule type="containsText" dxfId="9955" priority="1023" operator="containsText" text="▲">
      <formula>NOT(ISERROR(SEARCH("▲",Z61)))</formula>
    </cfRule>
    <cfRule type="containsText" dxfId="9954" priority="1024" operator="containsText" text="▼">
      <formula>NOT(ISERROR(SEARCH("▼",Z61)))</formula>
    </cfRule>
    <cfRule type="containsText" dxfId="9953" priority="1025" operator="containsText" text="▲">
      <formula>NOT(ISERROR(SEARCH("▲",Z61)))</formula>
    </cfRule>
    <cfRule type="containsText" dxfId="9952" priority="1026" operator="containsText" text="▼">
      <formula>NOT(ISERROR(SEARCH("▼",Z61)))</formula>
    </cfRule>
    <cfRule type="containsText" dxfId="9951" priority="1027" operator="containsText" text="▲">
      <formula>NOT(ISERROR(SEARCH("▲",Z61)))</formula>
    </cfRule>
    <cfRule type="containsText" dxfId="9950" priority="1028" operator="containsText" text="▼">
      <formula>NOT(ISERROR(SEARCH("▼",Z61)))</formula>
    </cfRule>
    <cfRule type="containsText" dxfId="9949" priority="1029" operator="containsText" text="▲">
      <formula>NOT(ISERROR(SEARCH("▲",Z61)))</formula>
    </cfRule>
    <cfRule type="containsText" dxfId="9948" priority="1030" operator="containsText" text="▼">
      <formula>NOT(ISERROR(SEARCH("▼",Z61)))</formula>
    </cfRule>
    <cfRule type="containsText" dxfId="9947" priority="1031" operator="containsText" text="▲">
      <formula>NOT(ISERROR(SEARCH("▲",Z61)))</formula>
    </cfRule>
    <cfRule type="containsText" dxfId="9946" priority="1032" operator="containsText" text="▼">
      <formula>NOT(ISERROR(SEARCH("▼",Z61)))</formula>
    </cfRule>
    <cfRule type="containsText" dxfId="9945" priority="1033" operator="containsText" text="▲">
      <formula>NOT(ISERROR(SEARCH("▲",Z61)))</formula>
    </cfRule>
    <cfRule type="containsText" dxfId="9944" priority="1034" operator="containsText" text="▼">
      <formula>NOT(ISERROR(SEARCH("▼",Z61)))</formula>
    </cfRule>
    <cfRule type="containsText" dxfId="9943" priority="1035" operator="containsText" text="▲">
      <formula>NOT(ISERROR(SEARCH("▲",Z61)))</formula>
    </cfRule>
    <cfRule type="containsText" dxfId="9942" priority="1036" operator="containsText" text="▼">
      <formula>NOT(ISERROR(SEARCH("▼",Z61)))</formula>
    </cfRule>
    <cfRule type="containsText" dxfId="9941" priority="1037" operator="containsText" text="▲">
      <formula>NOT(ISERROR(SEARCH("▲",Z61)))</formula>
    </cfRule>
    <cfRule type="containsText" dxfId="9940" priority="1038" operator="containsText" text="▼">
      <formula>NOT(ISERROR(SEARCH("▼",Z61)))</formula>
    </cfRule>
    <cfRule type="containsText" dxfId="9939" priority="1039" operator="containsText" text="▲">
      <formula>NOT(ISERROR(SEARCH("▲",Z61)))</formula>
    </cfRule>
    <cfRule type="containsText" dxfId="9938" priority="1040" operator="containsText" text="▼">
      <formula>NOT(ISERROR(SEARCH("▼",Z61)))</formula>
    </cfRule>
    <cfRule type="containsText" dxfId="9937" priority="1041" operator="containsText" text="▲">
      <formula>NOT(ISERROR(SEARCH("▲",Z61)))</formula>
    </cfRule>
    <cfRule type="containsText" dxfId="9936" priority="1042" operator="containsText" text="▼">
      <formula>NOT(ISERROR(SEARCH("▼",Z61)))</formula>
    </cfRule>
    <cfRule type="containsText" dxfId="9935" priority="1043" operator="containsText" text="▲">
      <formula>NOT(ISERROR(SEARCH("▲",Z61)))</formula>
    </cfRule>
    <cfRule type="containsText" dxfId="9934" priority="1044" operator="containsText" text="▼">
      <formula>NOT(ISERROR(SEARCH("▼",Z61)))</formula>
    </cfRule>
    <cfRule type="containsText" dxfId="9933" priority="1045" operator="containsText" text="▲">
      <formula>NOT(ISERROR(SEARCH("▲",Z61)))</formula>
    </cfRule>
    <cfRule type="containsText" dxfId="9932" priority="1046" operator="containsText" text="▼">
      <formula>NOT(ISERROR(SEARCH("▼",Z61)))</formula>
    </cfRule>
    <cfRule type="containsText" dxfId="9931" priority="1047" operator="containsText" text="▲">
      <formula>NOT(ISERROR(SEARCH("▲",Z61)))</formula>
    </cfRule>
    <cfRule type="containsText" dxfId="9930" priority="1048" operator="containsText" text="▼">
      <formula>NOT(ISERROR(SEARCH("▼",Z61)))</formula>
    </cfRule>
    <cfRule type="containsText" dxfId="9929" priority="1049" operator="containsText" text="▲">
      <formula>NOT(ISERROR(SEARCH("▲",Z61)))</formula>
    </cfRule>
    <cfRule type="containsText" dxfId="9928" priority="1050" operator="containsText" text="▼">
      <formula>NOT(ISERROR(SEARCH("▼",Z61)))</formula>
    </cfRule>
    <cfRule type="containsText" dxfId="9927" priority="1051" operator="containsText" text="▲">
      <formula>NOT(ISERROR(SEARCH("▲",Z61)))</formula>
    </cfRule>
    <cfRule type="containsText" dxfId="9926" priority="1052" operator="containsText" text="▼">
      <formula>NOT(ISERROR(SEARCH("▼",Z61)))</formula>
    </cfRule>
    <cfRule type="containsText" dxfId="9925" priority="1053" operator="containsText" text="▲">
      <formula>NOT(ISERROR(SEARCH("▲",Z61)))</formula>
    </cfRule>
    <cfRule type="containsText" dxfId="9924" priority="1054" operator="containsText" text="▼">
      <formula>NOT(ISERROR(SEARCH("▼",Z61)))</formula>
    </cfRule>
    <cfRule type="containsText" dxfId="9923" priority="1055" operator="containsText" text="▲">
      <formula>NOT(ISERROR(SEARCH("▲",Z61)))</formula>
    </cfRule>
    <cfRule type="containsText" dxfId="9922" priority="1056" operator="containsText" text="▼">
      <formula>NOT(ISERROR(SEARCH("▼",Z61)))</formula>
    </cfRule>
    <cfRule type="containsText" dxfId="9921" priority="1057" operator="containsText" text="▲">
      <formula>NOT(ISERROR(SEARCH("▲",Z61)))</formula>
    </cfRule>
    <cfRule type="containsText" dxfId="9920" priority="1058" operator="containsText" text="▼">
      <formula>NOT(ISERROR(SEARCH("▼",Z61)))</formula>
    </cfRule>
    <cfRule type="containsText" dxfId="9919" priority="1059" operator="containsText" text="▲">
      <formula>NOT(ISERROR(SEARCH("▲",Z61)))</formula>
    </cfRule>
    <cfRule type="containsText" dxfId="9918" priority="1060" operator="containsText" text="▼">
      <formula>NOT(ISERROR(SEARCH("▼",Z61)))</formula>
    </cfRule>
    <cfRule type="containsText" dxfId="9917" priority="1061" operator="containsText" text="▲">
      <formula>NOT(ISERROR(SEARCH("▲",Z61)))</formula>
    </cfRule>
    <cfRule type="containsText" dxfId="9916" priority="1062" operator="containsText" text="▼">
      <formula>NOT(ISERROR(SEARCH("▼",Z61)))</formula>
    </cfRule>
    <cfRule type="containsText" dxfId="9915" priority="1063" operator="containsText" text="▲">
      <formula>NOT(ISERROR(SEARCH("▲",Z61)))</formula>
    </cfRule>
    <cfRule type="containsText" dxfId="9914" priority="1064" operator="containsText" text="▼">
      <formula>NOT(ISERROR(SEARCH("▼",Z61)))</formula>
    </cfRule>
    <cfRule type="containsText" dxfId="9913" priority="1065" operator="containsText" text="▲">
      <formula>NOT(ISERROR(SEARCH("▲",Z61)))</formula>
    </cfRule>
    <cfRule type="containsText" dxfId="9912" priority="1066" operator="containsText" text="▼">
      <formula>NOT(ISERROR(SEARCH("▼",Z61)))</formula>
    </cfRule>
    <cfRule type="containsText" dxfId="9911" priority="1067" operator="containsText" text="△">
      <formula>NOT(ISERROR(SEARCH("△",Z61)))</formula>
    </cfRule>
    <cfRule type="containsText" dxfId="9910" priority="1068" operator="containsText" text="▽">
      <formula>NOT(ISERROR(SEARCH("▽",Z61)))</formula>
    </cfRule>
  </conditionalFormatting>
  <conditionalFormatting sqref="Z62:AA62">
    <cfRule type="containsText" dxfId="9909" priority="719" operator="containsText" text="▲">
      <formula>NOT(ISERROR(SEARCH("▲",Z62)))</formula>
    </cfRule>
    <cfRule type="containsText" dxfId="9908" priority="720" operator="containsText" text="▼">
      <formula>NOT(ISERROR(SEARCH("▼",Z62)))</formula>
    </cfRule>
    <cfRule type="containsText" dxfId="9907" priority="721" operator="containsText" text="▲">
      <formula>NOT(ISERROR(SEARCH("▲",Z62)))</formula>
    </cfRule>
    <cfRule type="containsText" dxfId="9906" priority="722" operator="containsText" text="▼">
      <formula>NOT(ISERROR(SEARCH("▼",Z62)))</formula>
    </cfRule>
    <cfRule type="containsText" dxfId="9905" priority="723" operator="containsText" text="▲">
      <formula>NOT(ISERROR(SEARCH("▲",Z62)))</formula>
    </cfRule>
    <cfRule type="containsText" dxfId="9904" priority="724" operator="containsText" text="▼">
      <formula>NOT(ISERROR(SEARCH("▼",Z62)))</formula>
    </cfRule>
    <cfRule type="containsText" dxfId="9903" priority="725" operator="containsText" text="▲">
      <formula>NOT(ISERROR(SEARCH("▲",Z62)))</formula>
    </cfRule>
    <cfRule type="containsText" dxfId="9902" priority="726" operator="containsText" text="▼">
      <formula>NOT(ISERROR(SEARCH("▼",Z62)))</formula>
    </cfRule>
    <cfRule type="containsText" dxfId="9901" priority="727" operator="containsText" text="▲">
      <formula>NOT(ISERROR(SEARCH("▲",Z62)))</formula>
    </cfRule>
    <cfRule type="containsText" dxfId="9900" priority="728" operator="containsText" text="▼">
      <formula>NOT(ISERROR(SEARCH("▼",Z62)))</formula>
    </cfRule>
    <cfRule type="containsText" dxfId="9899" priority="729" operator="containsText" text="▲">
      <formula>NOT(ISERROR(SEARCH("▲",Z62)))</formula>
    </cfRule>
    <cfRule type="containsText" dxfId="9898" priority="730" operator="containsText" text="▼">
      <formula>NOT(ISERROR(SEARCH("▼",Z62)))</formula>
    </cfRule>
    <cfRule type="containsText" dxfId="9897" priority="731" operator="containsText" text="▲">
      <formula>NOT(ISERROR(SEARCH("▲",Z62)))</formula>
    </cfRule>
    <cfRule type="containsText" dxfId="9896" priority="732" operator="containsText" text="▼">
      <formula>NOT(ISERROR(SEARCH("▼",Z62)))</formula>
    </cfRule>
    <cfRule type="containsText" dxfId="9895" priority="733" operator="containsText" text="▲">
      <formula>NOT(ISERROR(SEARCH("▲",Z62)))</formula>
    </cfRule>
    <cfRule type="containsText" dxfId="9894" priority="734" operator="containsText" text="▼">
      <formula>NOT(ISERROR(SEARCH("▼",Z62)))</formula>
    </cfRule>
    <cfRule type="containsText" dxfId="9893" priority="735" operator="containsText" text="▲">
      <formula>NOT(ISERROR(SEARCH("▲",Z62)))</formula>
    </cfRule>
    <cfRule type="containsText" dxfId="9892" priority="736" operator="containsText" text="▼">
      <formula>NOT(ISERROR(SEARCH("▼",Z62)))</formula>
    </cfRule>
    <cfRule type="containsText" dxfId="9891" priority="737" operator="containsText" text="▲">
      <formula>NOT(ISERROR(SEARCH("▲",Z62)))</formula>
    </cfRule>
    <cfRule type="containsText" dxfId="9890" priority="738" operator="containsText" text="▼">
      <formula>NOT(ISERROR(SEARCH("▼",Z62)))</formula>
    </cfRule>
    <cfRule type="containsText" dxfId="9889" priority="739" operator="containsText" text="▲">
      <formula>NOT(ISERROR(SEARCH("▲",Z62)))</formula>
    </cfRule>
    <cfRule type="containsText" dxfId="9888" priority="740" operator="containsText" text="▼">
      <formula>NOT(ISERROR(SEARCH("▼",Z62)))</formula>
    </cfRule>
    <cfRule type="containsText" dxfId="9887" priority="741" operator="containsText" text="▲">
      <formula>NOT(ISERROR(SEARCH("▲",Z62)))</formula>
    </cfRule>
    <cfRule type="containsText" dxfId="9886" priority="742" operator="containsText" text="▼">
      <formula>NOT(ISERROR(SEARCH("▼",Z62)))</formula>
    </cfRule>
    <cfRule type="containsText" dxfId="9885" priority="743" operator="containsText" text="▲">
      <formula>NOT(ISERROR(SEARCH("▲",Z62)))</formula>
    </cfRule>
    <cfRule type="containsText" dxfId="9884" priority="744" operator="containsText" text="▼">
      <formula>NOT(ISERROR(SEARCH("▼",Z62)))</formula>
    </cfRule>
    <cfRule type="containsText" dxfId="9883" priority="745" operator="containsText" text="▲">
      <formula>NOT(ISERROR(SEARCH("▲",Z62)))</formula>
    </cfRule>
    <cfRule type="containsText" dxfId="9882" priority="746" operator="containsText" text="▼">
      <formula>NOT(ISERROR(SEARCH("▼",Z62)))</formula>
    </cfRule>
    <cfRule type="containsText" dxfId="9881" priority="747" operator="containsText" text="▲">
      <formula>NOT(ISERROR(SEARCH("▲",Z62)))</formula>
    </cfRule>
    <cfRule type="containsText" dxfId="9880" priority="748" operator="containsText" text="▼">
      <formula>NOT(ISERROR(SEARCH("▼",Z62)))</formula>
    </cfRule>
    <cfRule type="containsText" dxfId="9879" priority="749" operator="containsText" text="▲">
      <formula>NOT(ISERROR(SEARCH("▲",Z62)))</formula>
    </cfRule>
    <cfRule type="containsText" dxfId="9878" priority="750" operator="containsText" text="▼">
      <formula>NOT(ISERROR(SEARCH("▼",Z62)))</formula>
    </cfRule>
    <cfRule type="containsText" dxfId="9877" priority="751" operator="containsText" text="▲">
      <formula>NOT(ISERROR(SEARCH("▲",Z62)))</formula>
    </cfRule>
    <cfRule type="containsText" dxfId="9876" priority="752" operator="containsText" text="▼">
      <formula>NOT(ISERROR(SEARCH("▼",Z62)))</formula>
    </cfRule>
    <cfRule type="containsText" dxfId="9875" priority="753" operator="containsText" text="▲">
      <formula>NOT(ISERROR(SEARCH("▲",Z62)))</formula>
    </cfRule>
    <cfRule type="containsText" dxfId="9874" priority="754" operator="containsText" text="▼">
      <formula>NOT(ISERROR(SEARCH("▼",Z62)))</formula>
    </cfRule>
    <cfRule type="containsText" dxfId="9873" priority="755" operator="containsText" text="▲">
      <formula>NOT(ISERROR(SEARCH("▲",Z62)))</formula>
    </cfRule>
    <cfRule type="containsText" dxfId="9872" priority="756" operator="containsText" text="▼">
      <formula>NOT(ISERROR(SEARCH("▼",Z62)))</formula>
    </cfRule>
    <cfRule type="containsText" dxfId="9871" priority="757" operator="containsText" text="▲">
      <formula>NOT(ISERROR(SEARCH("▲",Z62)))</formula>
    </cfRule>
    <cfRule type="containsText" dxfId="9870" priority="758" operator="containsText" text="▼">
      <formula>NOT(ISERROR(SEARCH("▼",Z62)))</formula>
    </cfRule>
    <cfRule type="containsText" dxfId="9869" priority="759" operator="containsText" text="▲">
      <formula>NOT(ISERROR(SEARCH("▲",Z62)))</formula>
    </cfRule>
    <cfRule type="containsText" dxfId="9868" priority="760" operator="containsText" text="▼">
      <formula>NOT(ISERROR(SEARCH("▼",Z62)))</formula>
    </cfRule>
    <cfRule type="containsText" dxfId="9867" priority="761" operator="containsText" text="▲">
      <formula>NOT(ISERROR(SEARCH("▲",Z62)))</formula>
    </cfRule>
    <cfRule type="containsText" dxfId="9866" priority="762" operator="containsText" text="▼">
      <formula>NOT(ISERROR(SEARCH("▼",Z62)))</formula>
    </cfRule>
    <cfRule type="containsText" dxfId="9865" priority="763" operator="containsText" text="▲">
      <formula>NOT(ISERROR(SEARCH("▲",Z62)))</formula>
    </cfRule>
    <cfRule type="containsText" dxfId="9864" priority="764" operator="containsText" text="▼">
      <formula>NOT(ISERROR(SEARCH("▼",Z62)))</formula>
    </cfRule>
    <cfRule type="containsText" dxfId="9863" priority="765" operator="containsText" text="△">
      <formula>NOT(ISERROR(SEARCH("△",Z62)))</formula>
    </cfRule>
    <cfRule type="containsText" dxfId="9862" priority="766" operator="containsText" text="▽">
      <formula>NOT(ISERROR(SEARCH("▽",Z62)))</formula>
    </cfRule>
  </conditionalFormatting>
  <conditionalFormatting sqref="Z62:AA63">
    <cfRule type="containsText" dxfId="9861" priority="713" operator="containsText" text="▲">
      <formula>NOT(ISERROR(SEARCH("▲",Z62)))</formula>
    </cfRule>
    <cfRule type="containsText" dxfId="9860" priority="714" operator="containsText" text="▼">
      <formula>NOT(ISERROR(SEARCH("▼",Z62)))</formula>
    </cfRule>
  </conditionalFormatting>
  <conditionalFormatting sqref="Z63:AA63 Z106:AA106 Z65:AA70">
    <cfRule type="containsText" dxfId="9859" priority="669" operator="containsText" text="▲">
      <formula>NOT(ISERROR(SEARCH("▲",Z63)))</formula>
    </cfRule>
    <cfRule type="containsText" dxfId="9858" priority="670" operator="containsText" text="▼">
      <formula>NOT(ISERROR(SEARCH("▼",Z63)))</formula>
    </cfRule>
    <cfRule type="containsText" dxfId="9857" priority="671" operator="containsText" text="▲">
      <formula>NOT(ISERROR(SEARCH("▲",Z63)))</formula>
    </cfRule>
    <cfRule type="containsText" dxfId="9856" priority="672" operator="containsText" text="▼">
      <formula>NOT(ISERROR(SEARCH("▼",Z63)))</formula>
    </cfRule>
    <cfRule type="containsText" dxfId="9855" priority="673" operator="containsText" text="▲">
      <formula>NOT(ISERROR(SEARCH("▲",Z63)))</formula>
    </cfRule>
    <cfRule type="containsText" dxfId="9854" priority="674" operator="containsText" text="▼">
      <formula>NOT(ISERROR(SEARCH("▼",Z63)))</formula>
    </cfRule>
    <cfRule type="containsText" dxfId="9853" priority="675" operator="containsText" text="▲">
      <formula>NOT(ISERROR(SEARCH("▲",Z63)))</formula>
    </cfRule>
    <cfRule type="containsText" dxfId="9852" priority="676" operator="containsText" text="▼">
      <formula>NOT(ISERROR(SEARCH("▼",Z63)))</formula>
    </cfRule>
    <cfRule type="containsText" dxfId="9851" priority="677" operator="containsText" text="▲">
      <formula>NOT(ISERROR(SEARCH("▲",Z63)))</formula>
    </cfRule>
    <cfRule type="containsText" dxfId="9850" priority="678" operator="containsText" text="▼">
      <formula>NOT(ISERROR(SEARCH("▼",Z63)))</formula>
    </cfRule>
    <cfRule type="containsText" dxfId="9849" priority="679" operator="containsText" text="▲">
      <formula>NOT(ISERROR(SEARCH("▲",Z63)))</formula>
    </cfRule>
    <cfRule type="containsText" dxfId="9848" priority="680" operator="containsText" text="▼">
      <formula>NOT(ISERROR(SEARCH("▼",Z63)))</formula>
    </cfRule>
    <cfRule type="containsText" dxfId="9847" priority="681" operator="containsText" text="▲">
      <formula>NOT(ISERROR(SEARCH("▲",Z63)))</formula>
    </cfRule>
    <cfRule type="containsText" dxfId="9846" priority="682" operator="containsText" text="▼">
      <formula>NOT(ISERROR(SEARCH("▼",Z63)))</formula>
    </cfRule>
    <cfRule type="containsText" dxfId="9845" priority="683" operator="containsText" text="▲">
      <formula>NOT(ISERROR(SEARCH("▲",Z63)))</formula>
    </cfRule>
    <cfRule type="containsText" dxfId="9844" priority="684" operator="containsText" text="▼">
      <formula>NOT(ISERROR(SEARCH("▼",Z63)))</formula>
    </cfRule>
    <cfRule type="containsText" dxfId="9843" priority="685" operator="containsText" text="▲">
      <formula>NOT(ISERROR(SEARCH("▲",Z63)))</formula>
    </cfRule>
    <cfRule type="containsText" dxfId="9842" priority="686" operator="containsText" text="▼">
      <formula>NOT(ISERROR(SEARCH("▼",Z63)))</formula>
    </cfRule>
    <cfRule type="containsText" dxfId="9841" priority="687" operator="containsText" text="▲">
      <formula>NOT(ISERROR(SEARCH("▲",Z63)))</formula>
    </cfRule>
    <cfRule type="containsText" dxfId="9840" priority="688" operator="containsText" text="▼">
      <formula>NOT(ISERROR(SEARCH("▼",Z63)))</formula>
    </cfRule>
    <cfRule type="containsText" dxfId="9839" priority="689" operator="containsText" text="▲">
      <formula>NOT(ISERROR(SEARCH("▲",Z63)))</formula>
    </cfRule>
    <cfRule type="containsText" dxfId="9838" priority="690" operator="containsText" text="▼">
      <formula>NOT(ISERROR(SEARCH("▼",Z63)))</formula>
    </cfRule>
    <cfRule type="containsText" dxfId="9837" priority="691" operator="containsText" text="▲">
      <formula>NOT(ISERROR(SEARCH("▲",Z63)))</formula>
    </cfRule>
    <cfRule type="containsText" dxfId="9836" priority="692" operator="containsText" text="▼">
      <formula>NOT(ISERROR(SEARCH("▼",Z63)))</formula>
    </cfRule>
    <cfRule type="containsText" dxfId="9835" priority="693" operator="containsText" text="▲">
      <formula>NOT(ISERROR(SEARCH("▲",Z63)))</formula>
    </cfRule>
    <cfRule type="containsText" dxfId="9834" priority="694" operator="containsText" text="▼">
      <formula>NOT(ISERROR(SEARCH("▼",Z63)))</formula>
    </cfRule>
    <cfRule type="containsText" dxfId="9833" priority="695" operator="containsText" text="▲">
      <formula>NOT(ISERROR(SEARCH("▲",Z63)))</formula>
    </cfRule>
    <cfRule type="containsText" dxfId="9832" priority="696" operator="containsText" text="▼">
      <formula>NOT(ISERROR(SEARCH("▼",Z63)))</formula>
    </cfRule>
    <cfRule type="containsText" dxfId="9831" priority="697" operator="containsText" text="▲">
      <formula>NOT(ISERROR(SEARCH("▲",Z63)))</formula>
    </cfRule>
    <cfRule type="containsText" dxfId="9830" priority="698" operator="containsText" text="▼">
      <formula>NOT(ISERROR(SEARCH("▼",Z63)))</formula>
    </cfRule>
    <cfRule type="containsText" dxfId="9829" priority="699" operator="containsText" text="▲">
      <formula>NOT(ISERROR(SEARCH("▲",Z63)))</formula>
    </cfRule>
    <cfRule type="containsText" dxfId="9828" priority="700" operator="containsText" text="▼">
      <formula>NOT(ISERROR(SEARCH("▼",Z63)))</formula>
    </cfRule>
    <cfRule type="containsText" dxfId="9827" priority="701" operator="containsText" text="▲">
      <formula>NOT(ISERROR(SEARCH("▲",Z63)))</formula>
    </cfRule>
    <cfRule type="containsText" dxfId="9826" priority="702" operator="containsText" text="▼">
      <formula>NOT(ISERROR(SEARCH("▼",Z63)))</formula>
    </cfRule>
    <cfRule type="containsText" dxfId="9825" priority="703" operator="containsText" text="▲">
      <formula>NOT(ISERROR(SEARCH("▲",Z63)))</formula>
    </cfRule>
    <cfRule type="containsText" dxfId="9824" priority="704" operator="containsText" text="▼">
      <formula>NOT(ISERROR(SEARCH("▼",Z63)))</formula>
    </cfRule>
    <cfRule type="containsText" dxfId="9823" priority="705" operator="containsText" text="▲">
      <formula>NOT(ISERROR(SEARCH("▲",Z63)))</formula>
    </cfRule>
    <cfRule type="containsText" dxfId="9822" priority="706" operator="containsText" text="▼">
      <formula>NOT(ISERROR(SEARCH("▼",Z63)))</formula>
    </cfRule>
    <cfRule type="containsText" dxfId="9821" priority="707" operator="containsText" text="▲">
      <formula>NOT(ISERROR(SEARCH("▲",Z63)))</formula>
    </cfRule>
    <cfRule type="containsText" dxfId="9820" priority="708" operator="containsText" text="▼">
      <formula>NOT(ISERROR(SEARCH("▼",Z63)))</formula>
    </cfRule>
    <cfRule type="containsText" dxfId="9819" priority="709" operator="containsText" text="▲">
      <formula>NOT(ISERROR(SEARCH("▲",Z63)))</formula>
    </cfRule>
    <cfRule type="containsText" dxfId="9818" priority="710" operator="containsText" text="▼">
      <formula>NOT(ISERROR(SEARCH("▼",Z63)))</formula>
    </cfRule>
    <cfRule type="containsText" dxfId="9817" priority="711" operator="containsText" text="▲">
      <formula>NOT(ISERROR(SEARCH("▲",Z63)))</formula>
    </cfRule>
    <cfRule type="containsText" dxfId="9816" priority="712" operator="containsText" text="▼">
      <formula>NOT(ISERROR(SEARCH("▼",Z63)))</formula>
    </cfRule>
    <cfRule type="containsText" dxfId="9815" priority="715" operator="containsText" text="△">
      <formula>NOT(ISERROR(SEARCH("△",Z63)))</formula>
    </cfRule>
    <cfRule type="containsText" dxfId="9814" priority="716" operator="containsText" text="▽">
      <formula>NOT(ISERROR(SEARCH("▽",Z63)))</formula>
    </cfRule>
  </conditionalFormatting>
  <conditionalFormatting sqref="Z63:AA70">
    <cfRule type="containsText" dxfId="9813" priority="659" operator="containsText" text="▲">
      <formula>NOT(ISERROR(SEARCH("▲",Z63)))</formula>
    </cfRule>
    <cfRule type="containsText" dxfId="9812" priority="660" operator="containsText" text="▼">
      <formula>NOT(ISERROR(SEARCH("▼",Z63)))</formula>
    </cfRule>
  </conditionalFormatting>
  <conditionalFormatting sqref="Z64:AA70">
    <cfRule type="containsText" dxfId="9811" priority="613" operator="containsText" text="▲">
      <formula>NOT(ISERROR(SEARCH("▲",Z64)))</formula>
    </cfRule>
    <cfRule type="containsText" dxfId="9810" priority="614" operator="containsText" text="▼">
      <formula>NOT(ISERROR(SEARCH("▼",Z64)))</formula>
    </cfRule>
    <cfRule type="containsText" dxfId="9809" priority="615" operator="containsText" text="▲">
      <formula>NOT(ISERROR(SEARCH("▲",Z64)))</formula>
    </cfRule>
    <cfRule type="containsText" dxfId="9808" priority="616" operator="containsText" text="▼">
      <formula>NOT(ISERROR(SEARCH("▼",Z64)))</formula>
    </cfRule>
    <cfRule type="containsText" dxfId="9807" priority="617" operator="containsText" text="▲">
      <formula>NOT(ISERROR(SEARCH("▲",Z64)))</formula>
    </cfRule>
    <cfRule type="containsText" dxfId="9806" priority="618" operator="containsText" text="▼">
      <formula>NOT(ISERROR(SEARCH("▼",Z64)))</formula>
    </cfRule>
    <cfRule type="containsText" dxfId="9805" priority="619" operator="containsText" text="▲">
      <formula>NOT(ISERROR(SEARCH("▲",Z64)))</formula>
    </cfRule>
    <cfRule type="containsText" dxfId="9804" priority="620" operator="containsText" text="▼">
      <formula>NOT(ISERROR(SEARCH("▼",Z64)))</formula>
    </cfRule>
    <cfRule type="containsText" dxfId="9803" priority="621" operator="containsText" text="▲">
      <formula>NOT(ISERROR(SEARCH("▲",Z64)))</formula>
    </cfRule>
    <cfRule type="containsText" dxfId="9802" priority="622" operator="containsText" text="▼">
      <formula>NOT(ISERROR(SEARCH("▼",Z64)))</formula>
    </cfRule>
    <cfRule type="containsText" dxfId="9801" priority="623" operator="containsText" text="▲">
      <formula>NOT(ISERROR(SEARCH("▲",Z64)))</formula>
    </cfRule>
    <cfRule type="containsText" dxfId="9800" priority="624" operator="containsText" text="▼">
      <formula>NOT(ISERROR(SEARCH("▼",Z64)))</formula>
    </cfRule>
    <cfRule type="containsText" dxfId="9799" priority="625" operator="containsText" text="▲">
      <formula>NOT(ISERROR(SEARCH("▲",Z64)))</formula>
    </cfRule>
    <cfRule type="containsText" dxfId="9798" priority="626" operator="containsText" text="▼">
      <formula>NOT(ISERROR(SEARCH("▼",Z64)))</formula>
    </cfRule>
    <cfRule type="containsText" dxfId="9797" priority="627" operator="containsText" text="▲">
      <formula>NOT(ISERROR(SEARCH("▲",Z64)))</formula>
    </cfRule>
    <cfRule type="containsText" dxfId="9796" priority="628" operator="containsText" text="▼">
      <formula>NOT(ISERROR(SEARCH("▼",Z64)))</formula>
    </cfRule>
    <cfRule type="containsText" dxfId="9795" priority="629" operator="containsText" text="▲">
      <formula>NOT(ISERROR(SEARCH("▲",Z64)))</formula>
    </cfRule>
    <cfRule type="containsText" dxfId="9794" priority="630" operator="containsText" text="▼">
      <formula>NOT(ISERROR(SEARCH("▼",Z64)))</formula>
    </cfRule>
    <cfRule type="containsText" dxfId="9793" priority="631" operator="containsText" text="▲">
      <formula>NOT(ISERROR(SEARCH("▲",Z64)))</formula>
    </cfRule>
    <cfRule type="containsText" dxfId="9792" priority="632" operator="containsText" text="▼">
      <formula>NOT(ISERROR(SEARCH("▼",Z64)))</formula>
    </cfRule>
    <cfRule type="containsText" dxfId="9791" priority="633" operator="containsText" text="▲">
      <formula>NOT(ISERROR(SEARCH("▲",Z64)))</formula>
    </cfRule>
    <cfRule type="containsText" dxfId="9790" priority="634" operator="containsText" text="▼">
      <formula>NOT(ISERROR(SEARCH("▼",Z64)))</formula>
    </cfRule>
    <cfRule type="containsText" dxfId="9789" priority="635" operator="containsText" text="▲">
      <formula>NOT(ISERROR(SEARCH("▲",Z64)))</formula>
    </cfRule>
    <cfRule type="containsText" dxfId="9788" priority="636" operator="containsText" text="▼">
      <formula>NOT(ISERROR(SEARCH("▼",Z64)))</formula>
    </cfRule>
    <cfRule type="containsText" dxfId="9787" priority="637" operator="containsText" text="▲">
      <formula>NOT(ISERROR(SEARCH("▲",Z64)))</formula>
    </cfRule>
    <cfRule type="containsText" dxfId="9786" priority="638" operator="containsText" text="▼">
      <formula>NOT(ISERROR(SEARCH("▼",Z64)))</formula>
    </cfRule>
    <cfRule type="containsText" dxfId="9785" priority="639" operator="containsText" text="▲">
      <formula>NOT(ISERROR(SEARCH("▲",Z64)))</formula>
    </cfRule>
    <cfRule type="containsText" dxfId="9784" priority="640" operator="containsText" text="▼">
      <formula>NOT(ISERROR(SEARCH("▼",Z64)))</formula>
    </cfRule>
    <cfRule type="containsText" dxfId="9783" priority="641" operator="containsText" text="▲">
      <formula>NOT(ISERROR(SEARCH("▲",Z64)))</formula>
    </cfRule>
    <cfRule type="containsText" dxfId="9782" priority="642" operator="containsText" text="▼">
      <formula>NOT(ISERROR(SEARCH("▼",Z64)))</formula>
    </cfRule>
    <cfRule type="containsText" dxfId="9781" priority="643" operator="containsText" text="▲">
      <formula>NOT(ISERROR(SEARCH("▲",Z64)))</formula>
    </cfRule>
    <cfRule type="containsText" dxfId="9780" priority="644" operator="containsText" text="▼">
      <formula>NOT(ISERROR(SEARCH("▼",Z64)))</formula>
    </cfRule>
    <cfRule type="containsText" dxfId="9779" priority="645" operator="containsText" text="▲">
      <formula>NOT(ISERROR(SEARCH("▲",Z64)))</formula>
    </cfRule>
    <cfRule type="containsText" dxfId="9778" priority="646" operator="containsText" text="▼">
      <formula>NOT(ISERROR(SEARCH("▼",Z64)))</formula>
    </cfRule>
    <cfRule type="containsText" dxfId="9777" priority="647" operator="containsText" text="▲">
      <formula>NOT(ISERROR(SEARCH("▲",Z64)))</formula>
    </cfRule>
    <cfRule type="containsText" dxfId="9776" priority="648" operator="containsText" text="▼">
      <formula>NOT(ISERROR(SEARCH("▼",Z64)))</formula>
    </cfRule>
    <cfRule type="containsText" dxfId="9775" priority="649" operator="containsText" text="▲">
      <formula>NOT(ISERROR(SEARCH("▲",Z64)))</formula>
    </cfRule>
    <cfRule type="containsText" dxfId="9774" priority="650" operator="containsText" text="▼">
      <formula>NOT(ISERROR(SEARCH("▼",Z64)))</formula>
    </cfRule>
    <cfRule type="containsText" dxfId="9773" priority="651" operator="containsText" text="▲">
      <formula>NOT(ISERROR(SEARCH("▲",Z64)))</formula>
    </cfRule>
    <cfRule type="containsText" dxfId="9772" priority="652" operator="containsText" text="▼">
      <formula>NOT(ISERROR(SEARCH("▼",Z64)))</formula>
    </cfRule>
    <cfRule type="containsText" dxfId="9771" priority="653" operator="containsText" text="▲">
      <formula>NOT(ISERROR(SEARCH("▲",Z64)))</formula>
    </cfRule>
    <cfRule type="containsText" dxfId="9770" priority="654" operator="containsText" text="▼">
      <formula>NOT(ISERROR(SEARCH("▼",Z64)))</formula>
    </cfRule>
    <cfRule type="containsText" dxfId="9769" priority="655" operator="containsText" text="▲">
      <formula>NOT(ISERROR(SEARCH("▲",Z64)))</formula>
    </cfRule>
    <cfRule type="containsText" dxfId="9768" priority="656" operator="containsText" text="▼">
      <formula>NOT(ISERROR(SEARCH("▼",Z64)))</formula>
    </cfRule>
    <cfRule type="containsText" dxfId="9767" priority="657" operator="containsText" text="▲">
      <formula>NOT(ISERROR(SEARCH("▲",Z64)))</formula>
    </cfRule>
    <cfRule type="containsText" dxfId="9766" priority="658" operator="containsText" text="▼">
      <formula>NOT(ISERROR(SEARCH("▼",Z64)))</formula>
    </cfRule>
    <cfRule type="containsText" dxfId="9765" priority="661" operator="containsText" text="△">
      <formula>NOT(ISERROR(SEARCH("△",Z64)))</formula>
    </cfRule>
    <cfRule type="containsText" dxfId="9764" priority="662" operator="containsText" text="▽">
      <formula>NOT(ISERROR(SEARCH("▽",Z64)))</formula>
    </cfRule>
  </conditionalFormatting>
  <conditionalFormatting sqref="Z71:AA71">
    <cfRule type="containsText" dxfId="9763" priority="1795" operator="containsText" text="△">
      <formula>NOT(ISERROR(SEARCH("△",Z71)))</formula>
    </cfRule>
    <cfRule type="containsText" dxfId="9762" priority="1796" operator="containsText" text="▽">
      <formula>NOT(ISERROR(SEARCH("▽",Z71)))</formula>
    </cfRule>
  </conditionalFormatting>
  <conditionalFormatting sqref="Z138:Z163">
    <cfRule type="containsText" dxfId="9761" priority="1797" operator="containsText" text="▲">
      <formula>NOT(ISERROR(SEARCH("▲",Z138)))</formula>
    </cfRule>
    <cfRule type="containsText" dxfId="9760" priority="1798" operator="containsText" text="▼">
      <formula>NOT(ISERROR(SEARCH("▼",Z138)))</formula>
    </cfRule>
  </conditionalFormatting>
  <conditionalFormatting sqref="Z79:AA80">
    <cfRule type="containsText" dxfId="9759" priority="1643" operator="containsText" text="▲">
      <formula>NOT(ISERROR(SEARCH("▲",Z79)))</formula>
    </cfRule>
    <cfRule type="containsText" dxfId="9758" priority="1644" operator="containsText" text="▼">
      <formula>NOT(ISERROR(SEARCH("▼",Z79)))</formula>
    </cfRule>
  </conditionalFormatting>
  <conditionalFormatting sqref="Z83:AA95">
    <cfRule type="containsText" dxfId="9757" priority="665" operator="containsText" text="▲">
      <formula>NOT(ISERROR(SEARCH("▲",Z83)))</formula>
    </cfRule>
    <cfRule type="containsText" dxfId="9756" priority="666" operator="containsText" text="▼">
      <formula>NOT(ISERROR(SEARCH("▼",Z83)))</formula>
    </cfRule>
  </conditionalFormatting>
  <conditionalFormatting sqref="Z96:AA97">
    <cfRule type="containsText" dxfId="9755" priority="1165" operator="containsText" text="▲">
      <formula>NOT(ISERROR(SEARCH("▲",Z96)))</formula>
    </cfRule>
    <cfRule type="containsText" dxfId="9754" priority="1166" operator="containsText" text="▼">
      <formula>NOT(ISERROR(SEARCH("▼",Z96)))</formula>
    </cfRule>
  </conditionalFormatting>
  <conditionalFormatting sqref="Z97:AA97">
    <cfRule type="containsText" dxfId="9753" priority="1121" operator="containsText" text="▲">
      <formula>NOT(ISERROR(SEARCH("▲",Z97)))</formula>
    </cfRule>
    <cfRule type="containsText" dxfId="9752" priority="1122" operator="containsText" text="▼">
      <formula>NOT(ISERROR(SEARCH("▼",Z97)))</formula>
    </cfRule>
    <cfRule type="containsText" dxfId="9751" priority="1123" operator="containsText" text="▲">
      <formula>NOT(ISERROR(SEARCH("▲",Z97)))</formula>
    </cfRule>
    <cfRule type="containsText" dxfId="9750" priority="1124" operator="containsText" text="▼">
      <formula>NOT(ISERROR(SEARCH("▼",Z97)))</formula>
    </cfRule>
    <cfRule type="containsText" dxfId="9749" priority="1125" operator="containsText" text="▲">
      <formula>NOT(ISERROR(SEARCH("▲",Z97)))</formula>
    </cfRule>
    <cfRule type="containsText" dxfId="9748" priority="1126" operator="containsText" text="▼">
      <formula>NOT(ISERROR(SEARCH("▼",Z97)))</formula>
    </cfRule>
    <cfRule type="containsText" dxfId="9747" priority="1127" operator="containsText" text="▲">
      <formula>NOT(ISERROR(SEARCH("▲",Z97)))</formula>
    </cfRule>
    <cfRule type="containsText" dxfId="9746" priority="1128" operator="containsText" text="▼">
      <formula>NOT(ISERROR(SEARCH("▼",Z97)))</formula>
    </cfRule>
    <cfRule type="containsText" dxfId="9745" priority="1129" operator="containsText" text="▲">
      <formula>NOT(ISERROR(SEARCH("▲",Z97)))</formula>
    </cfRule>
    <cfRule type="containsText" dxfId="9744" priority="1130" operator="containsText" text="▼">
      <formula>NOT(ISERROR(SEARCH("▼",Z97)))</formula>
    </cfRule>
    <cfRule type="containsText" dxfId="9743" priority="1131" operator="containsText" text="▲">
      <formula>NOT(ISERROR(SEARCH("▲",Z97)))</formula>
    </cfRule>
    <cfRule type="containsText" dxfId="9742" priority="1132" operator="containsText" text="▼">
      <formula>NOT(ISERROR(SEARCH("▼",Z97)))</formula>
    </cfRule>
    <cfRule type="containsText" dxfId="9741" priority="1133" operator="containsText" text="▲">
      <formula>NOT(ISERROR(SEARCH("▲",Z97)))</formula>
    </cfRule>
    <cfRule type="containsText" dxfId="9740" priority="1134" operator="containsText" text="▼">
      <formula>NOT(ISERROR(SEARCH("▼",Z97)))</formula>
    </cfRule>
    <cfRule type="containsText" dxfId="9739" priority="1135" operator="containsText" text="▲">
      <formula>NOT(ISERROR(SEARCH("▲",Z97)))</formula>
    </cfRule>
    <cfRule type="containsText" dxfId="9738" priority="1136" operator="containsText" text="▼">
      <formula>NOT(ISERROR(SEARCH("▼",Z97)))</formula>
    </cfRule>
    <cfRule type="containsText" dxfId="9737" priority="1137" operator="containsText" text="▲">
      <formula>NOT(ISERROR(SEARCH("▲",Z97)))</formula>
    </cfRule>
    <cfRule type="containsText" dxfId="9736" priority="1138" operator="containsText" text="▼">
      <formula>NOT(ISERROR(SEARCH("▼",Z97)))</formula>
    </cfRule>
    <cfRule type="containsText" dxfId="9735" priority="1139" operator="containsText" text="▲">
      <formula>NOT(ISERROR(SEARCH("▲",Z97)))</formula>
    </cfRule>
    <cfRule type="containsText" dxfId="9734" priority="1140" operator="containsText" text="▼">
      <formula>NOT(ISERROR(SEARCH("▼",Z97)))</formula>
    </cfRule>
    <cfRule type="containsText" dxfId="9733" priority="1141" operator="containsText" text="▲">
      <formula>NOT(ISERROR(SEARCH("▲",Z97)))</formula>
    </cfRule>
    <cfRule type="containsText" dxfId="9732" priority="1142" operator="containsText" text="▼">
      <formula>NOT(ISERROR(SEARCH("▼",Z97)))</formula>
    </cfRule>
    <cfRule type="containsText" dxfId="9731" priority="1143" operator="containsText" text="▲">
      <formula>NOT(ISERROR(SEARCH("▲",Z97)))</formula>
    </cfRule>
    <cfRule type="containsText" dxfId="9730" priority="1144" operator="containsText" text="▼">
      <formula>NOT(ISERROR(SEARCH("▼",Z97)))</formula>
    </cfRule>
    <cfRule type="containsText" dxfId="9729" priority="1145" operator="containsText" text="▲">
      <formula>NOT(ISERROR(SEARCH("▲",Z97)))</formula>
    </cfRule>
    <cfRule type="containsText" dxfId="9728" priority="1146" operator="containsText" text="▼">
      <formula>NOT(ISERROR(SEARCH("▼",Z97)))</formula>
    </cfRule>
    <cfRule type="containsText" dxfId="9727" priority="1147" operator="containsText" text="▲">
      <formula>NOT(ISERROR(SEARCH("▲",Z97)))</formula>
    </cfRule>
    <cfRule type="containsText" dxfId="9726" priority="1148" operator="containsText" text="▼">
      <formula>NOT(ISERROR(SEARCH("▼",Z97)))</formula>
    </cfRule>
    <cfRule type="containsText" dxfId="9725" priority="1149" operator="containsText" text="▲">
      <formula>NOT(ISERROR(SEARCH("▲",Z97)))</formula>
    </cfRule>
    <cfRule type="containsText" dxfId="9724" priority="1150" operator="containsText" text="▼">
      <formula>NOT(ISERROR(SEARCH("▼",Z97)))</formula>
    </cfRule>
    <cfRule type="containsText" dxfId="9723" priority="1151" operator="containsText" text="▲">
      <formula>NOT(ISERROR(SEARCH("▲",Z97)))</formula>
    </cfRule>
    <cfRule type="containsText" dxfId="9722" priority="1152" operator="containsText" text="▼">
      <formula>NOT(ISERROR(SEARCH("▼",Z97)))</formula>
    </cfRule>
    <cfRule type="containsText" dxfId="9721" priority="1153" operator="containsText" text="▲">
      <formula>NOT(ISERROR(SEARCH("▲",Z97)))</formula>
    </cfRule>
    <cfRule type="containsText" dxfId="9720" priority="1154" operator="containsText" text="▼">
      <formula>NOT(ISERROR(SEARCH("▼",Z97)))</formula>
    </cfRule>
    <cfRule type="containsText" dxfId="9719" priority="1155" operator="containsText" text="▲">
      <formula>NOT(ISERROR(SEARCH("▲",Z97)))</formula>
    </cfRule>
    <cfRule type="containsText" dxfId="9718" priority="1156" operator="containsText" text="▼">
      <formula>NOT(ISERROR(SEARCH("▼",Z97)))</formula>
    </cfRule>
    <cfRule type="containsText" dxfId="9717" priority="1157" operator="containsText" text="▲">
      <formula>NOT(ISERROR(SEARCH("▲",Z97)))</formula>
    </cfRule>
    <cfRule type="containsText" dxfId="9716" priority="1158" operator="containsText" text="▼">
      <formula>NOT(ISERROR(SEARCH("▼",Z97)))</formula>
    </cfRule>
    <cfRule type="containsText" dxfId="9715" priority="1159" operator="containsText" text="▲">
      <formula>NOT(ISERROR(SEARCH("▲",Z97)))</formula>
    </cfRule>
    <cfRule type="containsText" dxfId="9714" priority="1160" operator="containsText" text="▼">
      <formula>NOT(ISERROR(SEARCH("▼",Z97)))</formula>
    </cfRule>
    <cfRule type="containsText" dxfId="9713" priority="1161" operator="containsText" text="▲">
      <formula>NOT(ISERROR(SEARCH("▲",Z97)))</formula>
    </cfRule>
    <cfRule type="containsText" dxfId="9712" priority="1162" operator="containsText" text="▼">
      <formula>NOT(ISERROR(SEARCH("▼",Z97)))</formula>
    </cfRule>
    <cfRule type="containsText" dxfId="9711" priority="1163" operator="containsText" text="▲">
      <formula>NOT(ISERROR(SEARCH("▲",Z97)))</formula>
    </cfRule>
    <cfRule type="containsText" dxfId="9710" priority="1164" operator="containsText" text="▼">
      <formula>NOT(ISERROR(SEARCH("▼",Z97)))</formula>
    </cfRule>
    <cfRule type="containsText" dxfId="9709" priority="1167" operator="containsText" text="△">
      <formula>NOT(ISERROR(SEARCH("△",Z97)))</formula>
    </cfRule>
    <cfRule type="containsText" dxfId="9708" priority="1168" operator="containsText" text="▽">
      <formula>NOT(ISERROR(SEARCH("▽",Z97)))</formula>
    </cfRule>
  </conditionalFormatting>
  <conditionalFormatting sqref="Z99:AA99">
    <cfRule type="containsText" dxfId="9707" priority="971" operator="containsText" text="▲">
      <formula>NOT(ISERROR(SEARCH("▲",Z99)))</formula>
    </cfRule>
    <cfRule type="containsText" dxfId="9706" priority="972" operator="containsText" text="▼">
      <formula>NOT(ISERROR(SEARCH("▼",Z99)))</formula>
    </cfRule>
    <cfRule type="containsText" dxfId="9705" priority="973" operator="containsText" text="▲">
      <formula>NOT(ISERROR(SEARCH("▲",Z99)))</formula>
    </cfRule>
    <cfRule type="containsText" dxfId="9704" priority="974" operator="containsText" text="▼">
      <formula>NOT(ISERROR(SEARCH("▼",Z99)))</formula>
    </cfRule>
    <cfRule type="containsText" dxfId="9703" priority="975" operator="containsText" text="▲">
      <formula>NOT(ISERROR(SEARCH("▲",Z99)))</formula>
    </cfRule>
    <cfRule type="containsText" dxfId="9702" priority="976" operator="containsText" text="▼">
      <formula>NOT(ISERROR(SEARCH("▼",Z99)))</formula>
    </cfRule>
    <cfRule type="containsText" dxfId="9701" priority="977" operator="containsText" text="▲">
      <formula>NOT(ISERROR(SEARCH("▲",Z99)))</formula>
    </cfRule>
    <cfRule type="containsText" dxfId="9700" priority="978" operator="containsText" text="▼">
      <formula>NOT(ISERROR(SEARCH("▼",Z99)))</formula>
    </cfRule>
    <cfRule type="containsText" dxfId="9699" priority="979" operator="containsText" text="▲">
      <formula>NOT(ISERROR(SEARCH("▲",Z99)))</formula>
    </cfRule>
    <cfRule type="containsText" dxfId="9698" priority="980" operator="containsText" text="▼">
      <formula>NOT(ISERROR(SEARCH("▼",Z99)))</formula>
    </cfRule>
    <cfRule type="containsText" dxfId="9697" priority="981" operator="containsText" text="▲">
      <formula>NOT(ISERROR(SEARCH("▲",Z99)))</formula>
    </cfRule>
    <cfRule type="containsText" dxfId="9696" priority="982" operator="containsText" text="▼">
      <formula>NOT(ISERROR(SEARCH("▼",Z99)))</formula>
    </cfRule>
    <cfRule type="containsText" dxfId="9695" priority="983" operator="containsText" text="▲">
      <formula>NOT(ISERROR(SEARCH("▲",Z99)))</formula>
    </cfRule>
    <cfRule type="containsText" dxfId="9694" priority="984" operator="containsText" text="▼">
      <formula>NOT(ISERROR(SEARCH("▼",Z99)))</formula>
    </cfRule>
    <cfRule type="containsText" dxfId="9693" priority="985" operator="containsText" text="▲">
      <formula>NOT(ISERROR(SEARCH("▲",Z99)))</formula>
    </cfRule>
    <cfRule type="containsText" dxfId="9692" priority="986" operator="containsText" text="▼">
      <formula>NOT(ISERROR(SEARCH("▼",Z99)))</formula>
    </cfRule>
    <cfRule type="containsText" dxfId="9691" priority="987" operator="containsText" text="▲">
      <formula>NOT(ISERROR(SEARCH("▲",Z99)))</formula>
    </cfRule>
    <cfRule type="containsText" dxfId="9690" priority="988" operator="containsText" text="▼">
      <formula>NOT(ISERROR(SEARCH("▼",Z99)))</formula>
    </cfRule>
    <cfRule type="containsText" dxfId="9689" priority="989" operator="containsText" text="▲">
      <formula>NOT(ISERROR(SEARCH("▲",Z99)))</formula>
    </cfRule>
    <cfRule type="containsText" dxfId="9688" priority="990" operator="containsText" text="▼">
      <formula>NOT(ISERROR(SEARCH("▼",Z99)))</formula>
    </cfRule>
    <cfRule type="containsText" dxfId="9687" priority="991" operator="containsText" text="▲">
      <formula>NOT(ISERROR(SEARCH("▲",Z99)))</formula>
    </cfRule>
    <cfRule type="containsText" dxfId="9686" priority="992" operator="containsText" text="▼">
      <formula>NOT(ISERROR(SEARCH("▼",Z99)))</formula>
    </cfRule>
    <cfRule type="containsText" dxfId="9685" priority="993" operator="containsText" text="▲">
      <formula>NOT(ISERROR(SEARCH("▲",Z99)))</formula>
    </cfRule>
    <cfRule type="containsText" dxfId="9684" priority="994" operator="containsText" text="▼">
      <formula>NOT(ISERROR(SEARCH("▼",Z99)))</formula>
    </cfRule>
    <cfRule type="containsText" dxfId="9683" priority="995" operator="containsText" text="▲">
      <formula>NOT(ISERROR(SEARCH("▲",Z99)))</formula>
    </cfRule>
    <cfRule type="containsText" dxfId="9682" priority="996" operator="containsText" text="▼">
      <formula>NOT(ISERROR(SEARCH("▼",Z99)))</formula>
    </cfRule>
    <cfRule type="containsText" dxfId="9681" priority="997" operator="containsText" text="▲">
      <formula>NOT(ISERROR(SEARCH("▲",Z99)))</formula>
    </cfRule>
    <cfRule type="containsText" dxfId="9680" priority="998" operator="containsText" text="▼">
      <formula>NOT(ISERROR(SEARCH("▼",Z99)))</formula>
    </cfRule>
    <cfRule type="containsText" dxfId="9679" priority="999" operator="containsText" text="▲">
      <formula>NOT(ISERROR(SEARCH("▲",Z99)))</formula>
    </cfRule>
    <cfRule type="containsText" dxfId="9678" priority="1000" operator="containsText" text="▼">
      <formula>NOT(ISERROR(SEARCH("▼",Z99)))</formula>
    </cfRule>
    <cfRule type="containsText" dxfId="9677" priority="1001" operator="containsText" text="▲">
      <formula>NOT(ISERROR(SEARCH("▲",Z99)))</formula>
    </cfRule>
    <cfRule type="containsText" dxfId="9676" priority="1002" operator="containsText" text="▼">
      <formula>NOT(ISERROR(SEARCH("▼",Z99)))</formula>
    </cfRule>
    <cfRule type="containsText" dxfId="9675" priority="1003" operator="containsText" text="▲">
      <formula>NOT(ISERROR(SEARCH("▲",Z99)))</formula>
    </cfRule>
    <cfRule type="containsText" dxfId="9674" priority="1004" operator="containsText" text="▼">
      <formula>NOT(ISERROR(SEARCH("▼",Z99)))</formula>
    </cfRule>
    <cfRule type="containsText" dxfId="9673" priority="1005" operator="containsText" text="▲">
      <formula>NOT(ISERROR(SEARCH("▲",Z99)))</formula>
    </cfRule>
    <cfRule type="containsText" dxfId="9672" priority="1006" operator="containsText" text="▼">
      <formula>NOT(ISERROR(SEARCH("▼",Z99)))</formula>
    </cfRule>
    <cfRule type="containsText" dxfId="9671" priority="1007" operator="containsText" text="▲">
      <formula>NOT(ISERROR(SEARCH("▲",Z99)))</formula>
    </cfRule>
    <cfRule type="containsText" dxfId="9670" priority="1008" operator="containsText" text="▼">
      <formula>NOT(ISERROR(SEARCH("▼",Z99)))</formula>
    </cfRule>
    <cfRule type="containsText" dxfId="9669" priority="1009" operator="containsText" text="▲">
      <formula>NOT(ISERROR(SEARCH("▲",Z99)))</formula>
    </cfRule>
    <cfRule type="containsText" dxfId="9668" priority="1010" operator="containsText" text="▼">
      <formula>NOT(ISERROR(SEARCH("▼",Z99)))</formula>
    </cfRule>
    <cfRule type="containsText" dxfId="9667" priority="1011" operator="containsText" text="▲">
      <formula>NOT(ISERROR(SEARCH("▲",Z99)))</formula>
    </cfRule>
    <cfRule type="containsText" dxfId="9666" priority="1012" operator="containsText" text="▼">
      <formula>NOT(ISERROR(SEARCH("▼",Z99)))</formula>
    </cfRule>
    <cfRule type="containsText" dxfId="9665" priority="1013" operator="containsText" text="▲">
      <formula>NOT(ISERROR(SEARCH("▲",Z99)))</formula>
    </cfRule>
    <cfRule type="containsText" dxfId="9664" priority="1014" operator="containsText" text="▼">
      <formula>NOT(ISERROR(SEARCH("▼",Z99)))</formula>
    </cfRule>
    <cfRule type="containsText" dxfId="9663" priority="1015" operator="containsText" text="▲">
      <formula>NOT(ISERROR(SEARCH("▲",Z99)))</formula>
    </cfRule>
    <cfRule type="containsText" dxfId="9662" priority="1016" operator="containsText" text="▼">
      <formula>NOT(ISERROR(SEARCH("▼",Z99)))</formula>
    </cfRule>
    <cfRule type="containsText" dxfId="9661" priority="1017" operator="containsText" text="△">
      <formula>NOT(ISERROR(SEARCH("△",Z99)))</formula>
    </cfRule>
    <cfRule type="containsText" dxfId="9660" priority="1018" operator="containsText" text="▽">
      <formula>NOT(ISERROR(SEARCH("▽",Z99)))</formula>
    </cfRule>
  </conditionalFormatting>
  <conditionalFormatting sqref="Z66:AA70">
    <cfRule type="containsText" dxfId="9659" priority="1071" operator="containsText" text="▲">
      <formula>NOT(ISERROR(SEARCH("▲",Z66)))</formula>
    </cfRule>
    <cfRule type="containsText" dxfId="9658" priority="1072" operator="containsText" text="▼">
      <formula>NOT(ISERROR(SEARCH("▼",Z66)))</formula>
    </cfRule>
    <cfRule type="containsText" dxfId="9657" priority="1073" operator="containsText" text="▲">
      <formula>NOT(ISERROR(SEARCH("▲",Z66)))</formula>
    </cfRule>
    <cfRule type="containsText" dxfId="9656" priority="1074" operator="containsText" text="▼">
      <formula>NOT(ISERROR(SEARCH("▼",Z66)))</formula>
    </cfRule>
    <cfRule type="containsText" dxfId="9655" priority="1075" operator="containsText" text="▲">
      <formula>NOT(ISERROR(SEARCH("▲",Z66)))</formula>
    </cfRule>
    <cfRule type="containsText" dxfId="9654" priority="1076" operator="containsText" text="▼">
      <formula>NOT(ISERROR(SEARCH("▼",Z66)))</formula>
    </cfRule>
    <cfRule type="containsText" dxfId="9653" priority="1077" operator="containsText" text="▲">
      <formula>NOT(ISERROR(SEARCH("▲",Z66)))</formula>
    </cfRule>
    <cfRule type="containsText" dxfId="9652" priority="1078" operator="containsText" text="▼">
      <formula>NOT(ISERROR(SEARCH("▼",Z66)))</formula>
    </cfRule>
    <cfRule type="containsText" dxfId="9651" priority="1079" operator="containsText" text="▲">
      <formula>NOT(ISERROR(SEARCH("▲",Z66)))</formula>
    </cfRule>
    <cfRule type="containsText" dxfId="9650" priority="1080" operator="containsText" text="▼">
      <formula>NOT(ISERROR(SEARCH("▼",Z66)))</formula>
    </cfRule>
    <cfRule type="containsText" dxfId="9649" priority="1081" operator="containsText" text="▲">
      <formula>NOT(ISERROR(SEARCH("▲",Z66)))</formula>
    </cfRule>
    <cfRule type="containsText" dxfId="9648" priority="1082" operator="containsText" text="▼">
      <formula>NOT(ISERROR(SEARCH("▼",Z66)))</formula>
    </cfRule>
    <cfRule type="containsText" dxfId="9647" priority="1083" operator="containsText" text="▲">
      <formula>NOT(ISERROR(SEARCH("▲",Z66)))</formula>
    </cfRule>
    <cfRule type="containsText" dxfId="9646" priority="1084" operator="containsText" text="▼">
      <formula>NOT(ISERROR(SEARCH("▼",Z66)))</formula>
    </cfRule>
    <cfRule type="containsText" dxfId="9645" priority="1085" operator="containsText" text="▲">
      <formula>NOT(ISERROR(SEARCH("▲",Z66)))</formula>
    </cfRule>
    <cfRule type="containsText" dxfId="9644" priority="1086" operator="containsText" text="▼">
      <formula>NOT(ISERROR(SEARCH("▼",Z66)))</formula>
    </cfRule>
    <cfRule type="containsText" dxfId="9643" priority="1087" operator="containsText" text="▲">
      <formula>NOT(ISERROR(SEARCH("▲",Z66)))</formula>
    </cfRule>
    <cfRule type="containsText" dxfId="9642" priority="1088" operator="containsText" text="▼">
      <formula>NOT(ISERROR(SEARCH("▼",Z66)))</formula>
    </cfRule>
    <cfRule type="containsText" dxfId="9641" priority="1089" operator="containsText" text="▲">
      <formula>NOT(ISERROR(SEARCH("▲",Z66)))</formula>
    </cfRule>
    <cfRule type="containsText" dxfId="9640" priority="1090" operator="containsText" text="▼">
      <formula>NOT(ISERROR(SEARCH("▼",Z66)))</formula>
    </cfRule>
    <cfRule type="containsText" dxfId="9639" priority="1091" operator="containsText" text="▲">
      <formula>NOT(ISERROR(SEARCH("▲",Z66)))</formula>
    </cfRule>
    <cfRule type="containsText" dxfId="9638" priority="1092" operator="containsText" text="▼">
      <formula>NOT(ISERROR(SEARCH("▼",Z66)))</formula>
    </cfRule>
    <cfRule type="containsText" dxfId="9637" priority="1093" operator="containsText" text="▲">
      <formula>NOT(ISERROR(SEARCH("▲",Z66)))</formula>
    </cfRule>
    <cfRule type="containsText" dxfId="9636" priority="1094" operator="containsText" text="▼">
      <formula>NOT(ISERROR(SEARCH("▼",Z66)))</formula>
    </cfRule>
    <cfRule type="containsText" dxfId="9635" priority="1095" operator="containsText" text="▲">
      <formula>NOT(ISERROR(SEARCH("▲",Z66)))</formula>
    </cfRule>
    <cfRule type="containsText" dxfId="9634" priority="1096" operator="containsText" text="▼">
      <formula>NOT(ISERROR(SEARCH("▼",Z66)))</formula>
    </cfRule>
    <cfRule type="containsText" dxfId="9633" priority="1097" operator="containsText" text="▲">
      <formula>NOT(ISERROR(SEARCH("▲",Z66)))</formula>
    </cfRule>
    <cfRule type="containsText" dxfId="9632" priority="1098" operator="containsText" text="▼">
      <formula>NOT(ISERROR(SEARCH("▼",Z66)))</formula>
    </cfRule>
    <cfRule type="containsText" dxfId="9631" priority="1099" operator="containsText" text="▲">
      <formula>NOT(ISERROR(SEARCH("▲",Z66)))</formula>
    </cfRule>
    <cfRule type="containsText" dxfId="9630" priority="1100" operator="containsText" text="▼">
      <formula>NOT(ISERROR(SEARCH("▼",Z66)))</formula>
    </cfRule>
    <cfRule type="containsText" dxfId="9629" priority="1101" operator="containsText" text="▲">
      <formula>NOT(ISERROR(SEARCH("▲",Z66)))</formula>
    </cfRule>
    <cfRule type="containsText" dxfId="9628" priority="1102" operator="containsText" text="▼">
      <formula>NOT(ISERROR(SEARCH("▼",Z66)))</formula>
    </cfRule>
    <cfRule type="containsText" dxfId="9627" priority="1103" operator="containsText" text="▲">
      <formula>NOT(ISERROR(SEARCH("▲",Z66)))</formula>
    </cfRule>
    <cfRule type="containsText" dxfId="9626" priority="1104" operator="containsText" text="▼">
      <formula>NOT(ISERROR(SEARCH("▼",Z66)))</formula>
    </cfRule>
    <cfRule type="containsText" dxfId="9625" priority="1105" operator="containsText" text="▲">
      <formula>NOT(ISERROR(SEARCH("▲",Z66)))</formula>
    </cfRule>
    <cfRule type="containsText" dxfId="9624" priority="1106" operator="containsText" text="▼">
      <formula>NOT(ISERROR(SEARCH("▼",Z66)))</formula>
    </cfRule>
    <cfRule type="containsText" dxfId="9623" priority="1107" operator="containsText" text="▲">
      <formula>NOT(ISERROR(SEARCH("▲",Z66)))</formula>
    </cfRule>
    <cfRule type="containsText" dxfId="9622" priority="1108" operator="containsText" text="▼">
      <formula>NOT(ISERROR(SEARCH("▼",Z66)))</formula>
    </cfRule>
    <cfRule type="containsText" dxfId="9621" priority="1109" operator="containsText" text="▲">
      <formula>NOT(ISERROR(SEARCH("▲",Z66)))</formula>
    </cfRule>
    <cfRule type="containsText" dxfId="9620" priority="1110" operator="containsText" text="▼">
      <formula>NOT(ISERROR(SEARCH("▼",Z66)))</formula>
    </cfRule>
    <cfRule type="containsText" dxfId="9619" priority="1111" operator="containsText" text="▲">
      <formula>NOT(ISERROR(SEARCH("▲",Z66)))</formula>
    </cfRule>
    <cfRule type="containsText" dxfId="9618" priority="1112" operator="containsText" text="▼">
      <formula>NOT(ISERROR(SEARCH("▼",Z66)))</formula>
    </cfRule>
    <cfRule type="containsText" dxfId="9617" priority="1113" operator="containsText" text="▲">
      <formula>NOT(ISERROR(SEARCH("▲",Z66)))</formula>
    </cfRule>
    <cfRule type="containsText" dxfId="9616" priority="1114" operator="containsText" text="▼">
      <formula>NOT(ISERROR(SEARCH("▼",Z66)))</formula>
    </cfRule>
    <cfRule type="containsText" dxfId="9615" priority="1117" operator="containsText" text="△">
      <formula>NOT(ISERROR(SEARCH("△",Z66)))</formula>
    </cfRule>
    <cfRule type="containsText" dxfId="9614" priority="1118" operator="containsText" text="▽">
      <formula>NOT(ISERROR(SEARCH("▽",Z66)))</formula>
    </cfRule>
  </conditionalFormatting>
  <conditionalFormatting sqref="Z101:AA101">
    <cfRule type="containsText" dxfId="9613" priority="1171" operator="containsText" text="▲">
      <formula>NOT(ISERROR(SEARCH("▲",Z101)))</formula>
    </cfRule>
    <cfRule type="containsText" dxfId="9612" priority="1172" operator="containsText" text="▼">
      <formula>NOT(ISERROR(SEARCH("▼",Z101)))</formula>
    </cfRule>
    <cfRule type="containsText" dxfId="9611" priority="1173" operator="containsText" text="▲">
      <formula>NOT(ISERROR(SEARCH("▲",Z101)))</formula>
    </cfRule>
    <cfRule type="containsText" dxfId="9610" priority="1174" operator="containsText" text="▼">
      <formula>NOT(ISERROR(SEARCH("▼",Z101)))</formula>
    </cfRule>
    <cfRule type="containsText" dxfId="9609" priority="1175" operator="containsText" text="▲">
      <formula>NOT(ISERROR(SEARCH("▲",Z101)))</formula>
    </cfRule>
    <cfRule type="containsText" dxfId="9608" priority="1176" operator="containsText" text="▼">
      <formula>NOT(ISERROR(SEARCH("▼",Z101)))</formula>
    </cfRule>
    <cfRule type="containsText" dxfId="9607" priority="1177" operator="containsText" text="▲">
      <formula>NOT(ISERROR(SEARCH("▲",Z101)))</formula>
    </cfRule>
    <cfRule type="containsText" dxfId="9606" priority="1178" operator="containsText" text="▼">
      <formula>NOT(ISERROR(SEARCH("▼",Z101)))</formula>
    </cfRule>
    <cfRule type="containsText" dxfId="9605" priority="1179" operator="containsText" text="▲">
      <formula>NOT(ISERROR(SEARCH("▲",Z101)))</formula>
    </cfRule>
    <cfRule type="containsText" dxfId="9604" priority="1180" operator="containsText" text="▼">
      <formula>NOT(ISERROR(SEARCH("▼",Z101)))</formula>
    </cfRule>
    <cfRule type="containsText" dxfId="9603" priority="1181" operator="containsText" text="▲">
      <formula>NOT(ISERROR(SEARCH("▲",Z101)))</formula>
    </cfRule>
    <cfRule type="containsText" dxfId="9602" priority="1182" operator="containsText" text="▼">
      <formula>NOT(ISERROR(SEARCH("▼",Z101)))</formula>
    </cfRule>
    <cfRule type="containsText" dxfId="9601" priority="1183" operator="containsText" text="▲">
      <formula>NOT(ISERROR(SEARCH("▲",Z101)))</formula>
    </cfRule>
    <cfRule type="containsText" dxfId="9600" priority="1184" operator="containsText" text="▼">
      <formula>NOT(ISERROR(SEARCH("▼",Z101)))</formula>
    </cfRule>
    <cfRule type="containsText" dxfId="9599" priority="1185" operator="containsText" text="▲">
      <formula>NOT(ISERROR(SEARCH("▲",Z101)))</formula>
    </cfRule>
    <cfRule type="containsText" dxfId="9598" priority="1186" operator="containsText" text="▼">
      <formula>NOT(ISERROR(SEARCH("▼",Z101)))</formula>
    </cfRule>
    <cfRule type="containsText" dxfId="9597" priority="1187" operator="containsText" text="▲">
      <formula>NOT(ISERROR(SEARCH("▲",Z101)))</formula>
    </cfRule>
    <cfRule type="containsText" dxfId="9596" priority="1188" operator="containsText" text="▼">
      <formula>NOT(ISERROR(SEARCH("▼",Z101)))</formula>
    </cfRule>
    <cfRule type="containsText" dxfId="9595" priority="1189" operator="containsText" text="▲">
      <formula>NOT(ISERROR(SEARCH("▲",Z101)))</formula>
    </cfRule>
    <cfRule type="containsText" dxfId="9594" priority="1190" operator="containsText" text="▼">
      <formula>NOT(ISERROR(SEARCH("▼",Z101)))</formula>
    </cfRule>
    <cfRule type="containsText" dxfId="9593" priority="1191" operator="containsText" text="▲">
      <formula>NOT(ISERROR(SEARCH("▲",Z101)))</formula>
    </cfRule>
    <cfRule type="containsText" dxfId="9592" priority="1192" operator="containsText" text="▼">
      <formula>NOT(ISERROR(SEARCH("▼",Z101)))</formula>
    </cfRule>
    <cfRule type="containsText" dxfId="9591" priority="1193" operator="containsText" text="▲">
      <formula>NOT(ISERROR(SEARCH("▲",Z101)))</formula>
    </cfRule>
    <cfRule type="containsText" dxfId="9590" priority="1194" operator="containsText" text="▼">
      <formula>NOT(ISERROR(SEARCH("▼",Z101)))</formula>
    </cfRule>
    <cfRule type="containsText" dxfId="9589" priority="1195" operator="containsText" text="▲">
      <formula>NOT(ISERROR(SEARCH("▲",Z101)))</formula>
    </cfRule>
    <cfRule type="containsText" dxfId="9588" priority="1196" operator="containsText" text="▼">
      <formula>NOT(ISERROR(SEARCH("▼",Z101)))</formula>
    </cfRule>
    <cfRule type="containsText" dxfId="9587" priority="1197" operator="containsText" text="▲">
      <formula>NOT(ISERROR(SEARCH("▲",Z101)))</formula>
    </cfRule>
    <cfRule type="containsText" dxfId="9586" priority="1198" operator="containsText" text="▼">
      <formula>NOT(ISERROR(SEARCH("▼",Z101)))</formula>
    </cfRule>
    <cfRule type="containsText" dxfId="9585" priority="1199" operator="containsText" text="▲">
      <formula>NOT(ISERROR(SEARCH("▲",Z101)))</formula>
    </cfRule>
    <cfRule type="containsText" dxfId="9584" priority="1200" operator="containsText" text="▼">
      <formula>NOT(ISERROR(SEARCH("▼",Z101)))</formula>
    </cfRule>
    <cfRule type="containsText" dxfId="9583" priority="1201" operator="containsText" text="▲">
      <formula>NOT(ISERROR(SEARCH("▲",Z101)))</formula>
    </cfRule>
    <cfRule type="containsText" dxfId="9582" priority="1202" operator="containsText" text="▼">
      <formula>NOT(ISERROR(SEARCH("▼",Z101)))</formula>
    </cfRule>
    <cfRule type="containsText" dxfId="9581" priority="1203" operator="containsText" text="▲">
      <formula>NOT(ISERROR(SEARCH("▲",Z101)))</formula>
    </cfRule>
    <cfRule type="containsText" dxfId="9580" priority="1204" operator="containsText" text="▼">
      <formula>NOT(ISERROR(SEARCH("▼",Z101)))</formula>
    </cfRule>
    <cfRule type="containsText" dxfId="9579" priority="1205" operator="containsText" text="▲">
      <formula>NOT(ISERROR(SEARCH("▲",Z101)))</formula>
    </cfRule>
    <cfRule type="containsText" dxfId="9578" priority="1206" operator="containsText" text="▼">
      <formula>NOT(ISERROR(SEARCH("▼",Z101)))</formula>
    </cfRule>
    <cfRule type="containsText" dxfId="9577" priority="1207" operator="containsText" text="▲">
      <formula>NOT(ISERROR(SEARCH("▲",Z101)))</formula>
    </cfRule>
    <cfRule type="containsText" dxfId="9576" priority="1208" operator="containsText" text="▼">
      <formula>NOT(ISERROR(SEARCH("▼",Z101)))</formula>
    </cfRule>
    <cfRule type="containsText" dxfId="9575" priority="1209" operator="containsText" text="▲">
      <formula>NOT(ISERROR(SEARCH("▲",Z101)))</formula>
    </cfRule>
    <cfRule type="containsText" dxfId="9574" priority="1210" operator="containsText" text="▼">
      <formula>NOT(ISERROR(SEARCH("▼",Z101)))</formula>
    </cfRule>
    <cfRule type="containsText" dxfId="9573" priority="1211" operator="containsText" text="▲">
      <formula>NOT(ISERROR(SEARCH("▲",Z101)))</formula>
    </cfRule>
    <cfRule type="containsText" dxfId="9572" priority="1212" operator="containsText" text="▼">
      <formula>NOT(ISERROR(SEARCH("▼",Z101)))</formula>
    </cfRule>
    <cfRule type="containsText" dxfId="9571" priority="1213" operator="containsText" text="▲">
      <formula>NOT(ISERROR(SEARCH("▲",Z101)))</formula>
    </cfRule>
    <cfRule type="containsText" dxfId="9570" priority="1214" operator="containsText" text="▼">
      <formula>NOT(ISERROR(SEARCH("▼",Z101)))</formula>
    </cfRule>
    <cfRule type="containsText" dxfId="9569" priority="1215" operator="containsText" text="▲">
      <formula>NOT(ISERROR(SEARCH("▲",Z101)))</formula>
    </cfRule>
    <cfRule type="containsText" dxfId="9568" priority="1216" operator="containsText" text="▼">
      <formula>NOT(ISERROR(SEARCH("▼",Z101)))</formula>
    </cfRule>
    <cfRule type="containsText" dxfId="9567" priority="1217" operator="containsText" text="△">
      <formula>NOT(ISERROR(SEARCH("△",Z101)))</formula>
    </cfRule>
    <cfRule type="containsText" dxfId="9566" priority="1218" operator="containsText" text="▽">
      <formula>NOT(ISERROR(SEARCH("▽",Z101)))</formula>
    </cfRule>
  </conditionalFormatting>
  <conditionalFormatting sqref="Z102:AA102">
    <cfRule type="containsText" dxfId="9565" priority="919" operator="containsText" text="▲">
      <formula>NOT(ISERROR(SEARCH("▲",Z102)))</formula>
    </cfRule>
    <cfRule type="containsText" dxfId="9564" priority="920" operator="containsText" text="▼">
      <formula>NOT(ISERROR(SEARCH("▼",Z102)))</formula>
    </cfRule>
    <cfRule type="containsText" dxfId="9563" priority="921" operator="containsText" text="▲">
      <formula>NOT(ISERROR(SEARCH("▲",Z102)))</formula>
    </cfRule>
    <cfRule type="containsText" dxfId="9562" priority="922" operator="containsText" text="▼">
      <formula>NOT(ISERROR(SEARCH("▼",Z102)))</formula>
    </cfRule>
    <cfRule type="containsText" dxfId="9561" priority="923" operator="containsText" text="▲">
      <formula>NOT(ISERROR(SEARCH("▲",Z102)))</formula>
    </cfRule>
    <cfRule type="containsText" dxfId="9560" priority="924" operator="containsText" text="▼">
      <formula>NOT(ISERROR(SEARCH("▼",Z102)))</formula>
    </cfRule>
    <cfRule type="containsText" dxfId="9559" priority="925" operator="containsText" text="▲">
      <formula>NOT(ISERROR(SEARCH("▲",Z102)))</formula>
    </cfRule>
    <cfRule type="containsText" dxfId="9558" priority="926" operator="containsText" text="▼">
      <formula>NOT(ISERROR(SEARCH("▼",Z102)))</formula>
    </cfRule>
    <cfRule type="containsText" dxfId="9557" priority="927" operator="containsText" text="▲">
      <formula>NOT(ISERROR(SEARCH("▲",Z102)))</formula>
    </cfRule>
    <cfRule type="containsText" dxfId="9556" priority="928" operator="containsText" text="▼">
      <formula>NOT(ISERROR(SEARCH("▼",Z102)))</formula>
    </cfRule>
    <cfRule type="containsText" dxfId="9555" priority="929" operator="containsText" text="▲">
      <formula>NOT(ISERROR(SEARCH("▲",Z102)))</formula>
    </cfRule>
    <cfRule type="containsText" dxfId="9554" priority="930" operator="containsText" text="▼">
      <formula>NOT(ISERROR(SEARCH("▼",Z102)))</formula>
    </cfRule>
    <cfRule type="containsText" dxfId="9553" priority="931" operator="containsText" text="▲">
      <formula>NOT(ISERROR(SEARCH("▲",Z102)))</formula>
    </cfRule>
    <cfRule type="containsText" dxfId="9552" priority="932" operator="containsText" text="▼">
      <formula>NOT(ISERROR(SEARCH("▼",Z102)))</formula>
    </cfRule>
    <cfRule type="containsText" dxfId="9551" priority="933" operator="containsText" text="▲">
      <formula>NOT(ISERROR(SEARCH("▲",Z102)))</formula>
    </cfRule>
    <cfRule type="containsText" dxfId="9550" priority="934" operator="containsText" text="▼">
      <formula>NOT(ISERROR(SEARCH("▼",Z102)))</formula>
    </cfRule>
    <cfRule type="containsText" dxfId="9549" priority="935" operator="containsText" text="▲">
      <formula>NOT(ISERROR(SEARCH("▲",Z102)))</formula>
    </cfRule>
    <cfRule type="containsText" dxfId="9548" priority="936" operator="containsText" text="▼">
      <formula>NOT(ISERROR(SEARCH("▼",Z102)))</formula>
    </cfRule>
    <cfRule type="containsText" dxfId="9547" priority="937" operator="containsText" text="▲">
      <formula>NOT(ISERROR(SEARCH("▲",Z102)))</formula>
    </cfRule>
    <cfRule type="containsText" dxfId="9546" priority="938" operator="containsText" text="▼">
      <formula>NOT(ISERROR(SEARCH("▼",Z102)))</formula>
    </cfRule>
    <cfRule type="containsText" dxfId="9545" priority="939" operator="containsText" text="▲">
      <formula>NOT(ISERROR(SEARCH("▲",Z102)))</formula>
    </cfRule>
    <cfRule type="containsText" dxfId="9544" priority="940" operator="containsText" text="▼">
      <formula>NOT(ISERROR(SEARCH("▼",Z102)))</formula>
    </cfRule>
    <cfRule type="containsText" dxfId="9543" priority="941" operator="containsText" text="▲">
      <formula>NOT(ISERROR(SEARCH("▲",Z102)))</formula>
    </cfRule>
    <cfRule type="containsText" dxfId="9542" priority="942" operator="containsText" text="▼">
      <formula>NOT(ISERROR(SEARCH("▼",Z102)))</formula>
    </cfRule>
    <cfRule type="containsText" dxfId="9541" priority="943" operator="containsText" text="▲">
      <formula>NOT(ISERROR(SEARCH("▲",Z102)))</formula>
    </cfRule>
    <cfRule type="containsText" dxfId="9540" priority="944" operator="containsText" text="▼">
      <formula>NOT(ISERROR(SEARCH("▼",Z102)))</formula>
    </cfRule>
    <cfRule type="containsText" dxfId="9539" priority="945" operator="containsText" text="▲">
      <formula>NOT(ISERROR(SEARCH("▲",Z102)))</formula>
    </cfRule>
    <cfRule type="containsText" dxfId="9538" priority="946" operator="containsText" text="▼">
      <formula>NOT(ISERROR(SEARCH("▼",Z102)))</formula>
    </cfRule>
    <cfRule type="containsText" dxfId="9537" priority="947" operator="containsText" text="▲">
      <formula>NOT(ISERROR(SEARCH("▲",Z102)))</formula>
    </cfRule>
    <cfRule type="containsText" dxfId="9536" priority="948" operator="containsText" text="▼">
      <formula>NOT(ISERROR(SEARCH("▼",Z102)))</formula>
    </cfRule>
    <cfRule type="containsText" dxfId="9535" priority="949" operator="containsText" text="▲">
      <formula>NOT(ISERROR(SEARCH("▲",Z102)))</formula>
    </cfRule>
    <cfRule type="containsText" dxfId="9534" priority="950" operator="containsText" text="▼">
      <formula>NOT(ISERROR(SEARCH("▼",Z102)))</formula>
    </cfRule>
    <cfRule type="containsText" dxfId="9533" priority="951" operator="containsText" text="▲">
      <formula>NOT(ISERROR(SEARCH("▲",Z102)))</formula>
    </cfRule>
    <cfRule type="containsText" dxfId="9532" priority="952" operator="containsText" text="▼">
      <formula>NOT(ISERROR(SEARCH("▼",Z102)))</formula>
    </cfRule>
    <cfRule type="containsText" dxfId="9531" priority="953" operator="containsText" text="▲">
      <formula>NOT(ISERROR(SEARCH("▲",Z102)))</formula>
    </cfRule>
    <cfRule type="containsText" dxfId="9530" priority="954" operator="containsText" text="▼">
      <formula>NOT(ISERROR(SEARCH("▼",Z102)))</formula>
    </cfRule>
    <cfRule type="containsText" dxfId="9529" priority="955" operator="containsText" text="▲">
      <formula>NOT(ISERROR(SEARCH("▲",Z102)))</formula>
    </cfRule>
    <cfRule type="containsText" dxfId="9528" priority="956" operator="containsText" text="▼">
      <formula>NOT(ISERROR(SEARCH("▼",Z102)))</formula>
    </cfRule>
    <cfRule type="containsText" dxfId="9527" priority="957" operator="containsText" text="▲">
      <formula>NOT(ISERROR(SEARCH("▲",Z102)))</formula>
    </cfRule>
    <cfRule type="containsText" dxfId="9526" priority="958" operator="containsText" text="▼">
      <formula>NOT(ISERROR(SEARCH("▼",Z102)))</formula>
    </cfRule>
    <cfRule type="containsText" dxfId="9525" priority="959" operator="containsText" text="▲">
      <formula>NOT(ISERROR(SEARCH("▲",Z102)))</formula>
    </cfRule>
    <cfRule type="containsText" dxfId="9524" priority="960" operator="containsText" text="▼">
      <formula>NOT(ISERROR(SEARCH("▼",Z102)))</formula>
    </cfRule>
    <cfRule type="containsText" dxfId="9523" priority="961" operator="containsText" text="▲">
      <formula>NOT(ISERROR(SEARCH("▲",Z102)))</formula>
    </cfRule>
    <cfRule type="containsText" dxfId="9522" priority="962" operator="containsText" text="▼">
      <formula>NOT(ISERROR(SEARCH("▼",Z102)))</formula>
    </cfRule>
    <cfRule type="containsText" dxfId="9521" priority="963" operator="containsText" text="▲">
      <formula>NOT(ISERROR(SEARCH("▲",Z102)))</formula>
    </cfRule>
    <cfRule type="containsText" dxfId="9520" priority="964" operator="containsText" text="▼">
      <formula>NOT(ISERROR(SEARCH("▼",Z102)))</formula>
    </cfRule>
    <cfRule type="containsText" dxfId="9519" priority="965" operator="containsText" text="△">
      <formula>NOT(ISERROR(SEARCH("△",Z102)))</formula>
    </cfRule>
    <cfRule type="containsText" dxfId="9518" priority="966" operator="containsText" text="▽">
      <formula>NOT(ISERROR(SEARCH("▽",Z102)))</formula>
    </cfRule>
  </conditionalFormatting>
  <conditionalFormatting sqref="Z67:AA70">
    <cfRule type="containsText" dxfId="9517" priority="817" operator="containsText" text="▲">
      <formula>NOT(ISERROR(SEARCH("▲",Z67)))</formula>
    </cfRule>
    <cfRule type="containsText" dxfId="9516" priority="818" operator="containsText" text="▼">
      <formula>NOT(ISERROR(SEARCH("▼",Z67)))</formula>
    </cfRule>
    <cfRule type="containsText" dxfId="9515" priority="819" operator="containsText" text="▲">
      <formula>NOT(ISERROR(SEARCH("▲",Z67)))</formula>
    </cfRule>
    <cfRule type="containsText" dxfId="9514" priority="820" operator="containsText" text="▼">
      <formula>NOT(ISERROR(SEARCH("▼",Z67)))</formula>
    </cfRule>
    <cfRule type="containsText" dxfId="9513" priority="821" operator="containsText" text="▲">
      <formula>NOT(ISERROR(SEARCH("▲",Z67)))</formula>
    </cfRule>
    <cfRule type="containsText" dxfId="9512" priority="822" operator="containsText" text="▼">
      <formula>NOT(ISERROR(SEARCH("▼",Z67)))</formula>
    </cfRule>
    <cfRule type="containsText" dxfId="9511" priority="823" operator="containsText" text="▲">
      <formula>NOT(ISERROR(SEARCH("▲",Z67)))</formula>
    </cfRule>
    <cfRule type="containsText" dxfId="9510" priority="824" operator="containsText" text="▼">
      <formula>NOT(ISERROR(SEARCH("▼",Z67)))</formula>
    </cfRule>
    <cfRule type="containsText" dxfId="9509" priority="825" operator="containsText" text="▲">
      <formula>NOT(ISERROR(SEARCH("▲",Z67)))</formula>
    </cfRule>
    <cfRule type="containsText" dxfId="9508" priority="826" operator="containsText" text="▼">
      <formula>NOT(ISERROR(SEARCH("▼",Z67)))</formula>
    </cfRule>
    <cfRule type="containsText" dxfId="9507" priority="827" operator="containsText" text="▲">
      <formula>NOT(ISERROR(SEARCH("▲",Z67)))</formula>
    </cfRule>
    <cfRule type="containsText" dxfId="9506" priority="828" operator="containsText" text="▼">
      <formula>NOT(ISERROR(SEARCH("▼",Z67)))</formula>
    </cfRule>
    <cfRule type="containsText" dxfId="9505" priority="829" operator="containsText" text="▲">
      <formula>NOT(ISERROR(SEARCH("▲",Z67)))</formula>
    </cfRule>
    <cfRule type="containsText" dxfId="9504" priority="830" operator="containsText" text="▼">
      <formula>NOT(ISERROR(SEARCH("▼",Z67)))</formula>
    </cfRule>
    <cfRule type="containsText" dxfId="9503" priority="831" operator="containsText" text="▲">
      <formula>NOT(ISERROR(SEARCH("▲",Z67)))</formula>
    </cfRule>
    <cfRule type="containsText" dxfId="9502" priority="832" operator="containsText" text="▼">
      <formula>NOT(ISERROR(SEARCH("▼",Z67)))</formula>
    </cfRule>
    <cfRule type="containsText" dxfId="9501" priority="833" operator="containsText" text="▲">
      <formula>NOT(ISERROR(SEARCH("▲",Z67)))</formula>
    </cfRule>
    <cfRule type="containsText" dxfId="9500" priority="834" operator="containsText" text="▼">
      <formula>NOT(ISERROR(SEARCH("▼",Z67)))</formula>
    </cfRule>
    <cfRule type="containsText" dxfId="9499" priority="835" operator="containsText" text="▲">
      <formula>NOT(ISERROR(SEARCH("▲",Z67)))</formula>
    </cfRule>
    <cfRule type="containsText" dxfId="9498" priority="836" operator="containsText" text="▼">
      <formula>NOT(ISERROR(SEARCH("▼",Z67)))</formula>
    </cfRule>
    <cfRule type="containsText" dxfId="9497" priority="837" operator="containsText" text="▲">
      <formula>NOT(ISERROR(SEARCH("▲",Z67)))</formula>
    </cfRule>
    <cfRule type="containsText" dxfId="9496" priority="838" operator="containsText" text="▼">
      <formula>NOT(ISERROR(SEARCH("▼",Z67)))</formula>
    </cfRule>
    <cfRule type="containsText" dxfId="9495" priority="839" operator="containsText" text="▲">
      <formula>NOT(ISERROR(SEARCH("▲",Z67)))</formula>
    </cfRule>
    <cfRule type="containsText" dxfId="9494" priority="840" operator="containsText" text="▼">
      <formula>NOT(ISERROR(SEARCH("▼",Z67)))</formula>
    </cfRule>
    <cfRule type="containsText" dxfId="9493" priority="841" operator="containsText" text="▲">
      <formula>NOT(ISERROR(SEARCH("▲",Z67)))</formula>
    </cfRule>
    <cfRule type="containsText" dxfId="9492" priority="842" operator="containsText" text="▼">
      <formula>NOT(ISERROR(SEARCH("▼",Z67)))</formula>
    </cfRule>
    <cfRule type="containsText" dxfId="9491" priority="843" operator="containsText" text="▲">
      <formula>NOT(ISERROR(SEARCH("▲",Z67)))</formula>
    </cfRule>
    <cfRule type="containsText" dxfId="9490" priority="844" operator="containsText" text="▼">
      <formula>NOT(ISERROR(SEARCH("▼",Z67)))</formula>
    </cfRule>
    <cfRule type="containsText" dxfId="9489" priority="845" operator="containsText" text="▲">
      <formula>NOT(ISERROR(SEARCH("▲",Z67)))</formula>
    </cfRule>
    <cfRule type="containsText" dxfId="9488" priority="846" operator="containsText" text="▼">
      <formula>NOT(ISERROR(SEARCH("▼",Z67)))</formula>
    </cfRule>
    <cfRule type="containsText" dxfId="9487" priority="847" operator="containsText" text="▲">
      <formula>NOT(ISERROR(SEARCH("▲",Z67)))</formula>
    </cfRule>
    <cfRule type="containsText" dxfId="9486" priority="848" operator="containsText" text="▼">
      <formula>NOT(ISERROR(SEARCH("▼",Z67)))</formula>
    </cfRule>
    <cfRule type="containsText" dxfId="9485" priority="849" operator="containsText" text="▲">
      <formula>NOT(ISERROR(SEARCH("▲",Z67)))</formula>
    </cfRule>
    <cfRule type="containsText" dxfId="9484" priority="850" operator="containsText" text="▼">
      <formula>NOT(ISERROR(SEARCH("▼",Z67)))</formula>
    </cfRule>
    <cfRule type="containsText" dxfId="9483" priority="851" operator="containsText" text="▲">
      <formula>NOT(ISERROR(SEARCH("▲",Z67)))</formula>
    </cfRule>
    <cfRule type="containsText" dxfId="9482" priority="852" operator="containsText" text="▼">
      <formula>NOT(ISERROR(SEARCH("▼",Z67)))</formula>
    </cfRule>
    <cfRule type="containsText" dxfId="9481" priority="853" operator="containsText" text="▲">
      <formula>NOT(ISERROR(SEARCH("▲",Z67)))</formula>
    </cfRule>
    <cfRule type="containsText" dxfId="9480" priority="854" operator="containsText" text="▼">
      <formula>NOT(ISERROR(SEARCH("▼",Z67)))</formula>
    </cfRule>
    <cfRule type="containsText" dxfId="9479" priority="855" operator="containsText" text="▲">
      <formula>NOT(ISERROR(SEARCH("▲",Z67)))</formula>
    </cfRule>
    <cfRule type="containsText" dxfId="9478" priority="856" operator="containsText" text="▼">
      <formula>NOT(ISERROR(SEARCH("▼",Z67)))</formula>
    </cfRule>
    <cfRule type="containsText" dxfId="9477" priority="857" operator="containsText" text="▲">
      <formula>NOT(ISERROR(SEARCH("▲",Z67)))</formula>
    </cfRule>
    <cfRule type="containsText" dxfId="9476" priority="858" operator="containsText" text="▼">
      <formula>NOT(ISERROR(SEARCH("▼",Z67)))</formula>
    </cfRule>
    <cfRule type="containsText" dxfId="9475" priority="859" operator="containsText" text="▲">
      <formula>NOT(ISERROR(SEARCH("▲",Z67)))</formula>
    </cfRule>
    <cfRule type="containsText" dxfId="9474" priority="860" operator="containsText" text="▼">
      <formula>NOT(ISERROR(SEARCH("▼",Z67)))</formula>
    </cfRule>
    <cfRule type="containsText" dxfId="9473" priority="861" operator="containsText" text="▲">
      <formula>NOT(ISERROR(SEARCH("▲",Z67)))</formula>
    </cfRule>
    <cfRule type="containsText" dxfId="9472" priority="862" operator="containsText" text="▼">
      <formula>NOT(ISERROR(SEARCH("▼",Z67)))</formula>
    </cfRule>
    <cfRule type="containsText" dxfId="9471" priority="865" operator="containsText" text="△">
      <formula>NOT(ISERROR(SEARCH("△",Z67)))</formula>
    </cfRule>
    <cfRule type="containsText" dxfId="9470" priority="866" operator="containsText" text="▽">
      <formula>NOT(ISERROR(SEARCH("▽",Z67)))</formula>
    </cfRule>
  </conditionalFormatting>
  <conditionalFormatting sqref="Z103:AA103 Z107:AA107">
    <cfRule type="containsText" dxfId="9469" priority="869" operator="containsText" text="▲">
      <formula>NOT(ISERROR(SEARCH("▲",Z103)))</formula>
    </cfRule>
    <cfRule type="containsText" dxfId="9468" priority="870" operator="containsText" text="▼">
      <formula>NOT(ISERROR(SEARCH("▼",Z103)))</formula>
    </cfRule>
    <cfRule type="containsText" dxfId="9467" priority="871" operator="containsText" text="▲">
      <formula>NOT(ISERROR(SEARCH("▲",Z103)))</formula>
    </cfRule>
    <cfRule type="containsText" dxfId="9466" priority="872" operator="containsText" text="▼">
      <formula>NOT(ISERROR(SEARCH("▼",Z103)))</formula>
    </cfRule>
    <cfRule type="containsText" dxfId="9465" priority="873" operator="containsText" text="▲">
      <formula>NOT(ISERROR(SEARCH("▲",Z103)))</formula>
    </cfRule>
    <cfRule type="containsText" dxfId="9464" priority="874" operator="containsText" text="▼">
      <formula>NOT(ISERROR(SEARCH("▼",Z103)))</formula>
    </cfRule>
    <cfRule type="containsText" dxfId="9463" priority="875" operator="containsText" text="▲">
      <formula>NOT(ISERROR(SEARCH("▲",Z103)))</formula>
    </cfRule>
    <cfRule type="containsText" dxfId="9462" priority="876" operator="containsText" text="▼">
      <formula>NOT(ISERROR(SEARCH("▼",Z103)))</formula>
    </cfRule>
    <cfRule type="containsText" dxfId="9461" priority="877" operator="containsText" text="▲">
      <formula>NOT(ISERROR(SEARCH("▲",Z103)))</formula>
    </cfRule>
    <cfRule type="containsText" dxfId="9460" priority="878" operator="containsText" text="▼">
      <formula>NOT(ISERROR(SEARCH("▼",Z103)))</formula>
    </cfRule>
    <cfRule type="containsText" dxfId="9459" priority="879" operator="containsText" text="▲">
      <formula>NOT(ISERROR(SEARCH("▲",Z103)))</formula>
    </cfRule>
    <cfRule type="containsText" dxfId="9458" priority="880" operator="containsText" text="▼">
      <formula>NOT(ISERROR(SEARCH("▼",Z103)))</formula>
    </cfRule>
    <cfRule type="containsText" dxfId="9457" priority="881" operator="containsText" text="▲">
      <formula>NOT(ISERROR(SEARCH("▲",Z103)))</formula>
    </cfRule>
    <cfRule type="containsText" dxfId="9456" priority="882" operator="containsText" text="▼">
      <formula>NOT(ISERROR(SEARCH("▼",Z103)))</formula>
    </cfRule>
    <cfRule type="containsText" dxfId="9455" priority="883" operator="containsText" text="▲">
      <formula>NOT(ISERROR(SEARCH("▲",Z103)))</formula>
    </cfRule>
    <cfRule type="containsText" dxfId="9454" priority="884" operator="containsText" text="▼">
      <formula>NOT(ISERROR(SEARCH("▼",Z103)))</formula>
    </cfRule>
    <cfRule type="containsText" dxfId="9453" priority="885" operator="containsText" text="▲">
      <formula>NOT(ISERROR(SEARCH("▲",Z103)))</formula>
    </cfRule>
    <cfRule type="containsText" dxfId="9452" priority="886" operator="containsText" text="▼">
      <formula>NOT(ISERROR(SEARCH("▼",Z103)))</formula>
    </cfRule>
    <cfRule type="containsText" dxfId="9451" priority="887" operator="containsText" text="▲">
      <formula>NOT(ISERROR(SEARCH("▲",Z103)))</formula>
    </cfRule>
    <cfRule type="containsText" dxfId="9450" priority="888" operator="containsText" text="▼">
      <formula>NOT(ISERROR(SEARCH("▼",Z103)))</formula>
    </cfRule>
    <cfRule type="containsText" dxfId="9449" priority="889" operator="containsText" text="▲">
      <formula>NOT(ISERROR(SEARCH("▲",Z103)))</formula>
    </cfRule>
    <cfRule type="containsText" dxfId="9448" priority="890" operator="containsText" text="▼">
      <formula>NOT(ISERROR(SEARCH("▼",Z103)))</formula>
    </cfRule>
    <cfRule type="containsText" dxfId="9447" priority="891" operator="containsText" text="▲">
      <formula>NOT(ISERROR(SEARCH("▲",Z103)))</formula>
    </cfRule>
    <cfRule type="containsText" dxfId="9446" priority="892" operator="containsText" text="▼">
      <formula>NOT(ISERROR(SEARCH("▼",Z103)))</formula>
    </cfRule>
    <cfRule type="containsText" dxfId="9445" priority="893" operator="containsText" text="▲">
      <formula>NOT(ISERROR(SEARCH("▲",Z103)))</formula>
    </cfRule>
    <cfRule type="containsText" dxfId="9444" priority="894" operator="containsText" text="▼">
      <formula>NOT(ISERROR(SEARCH("▼",Z103)))</formula>
    </cfRule>
    <cfRule type="containsText" dxfId="9443" priority="895" operator="containsText" text="▲">
      <formula>NOT(ISERROR(SEARCH("▲",Z103)))</formula>
    </cfRule>
    <cfRule type="containsText" dxfId="9442" priority="896" operator="containsText" text="▼">
      <formula>NOT(ISERROR(SEARCH("▼",Z103)))</formula>
    </cfRule>
    <cfRule type="containsText" dxfId="9441" priority="897" operator="containsText" text="▲">
      <formula>NOT(ISERROR(SEARCH("▲",Z103)))</formula>
    </cfRule>
    <cfRule type="containsText" dxfId="9440" priority="898" operator="containsText" text="▼">
      <formula>NOT(ISERROR(SEARCH("▼",Z103)))</formula>
    </cfRule>
    <cfRule type="containsText" dxfId="9439" priority="899" operator="containsText" text="▲">
      <formula>NOT(ISERROR(SEARCH("▲",Z103)))</formula>
    </cfRule>
    <cfRule type="containsText" dxfId="9438" priority="900" operator="containsText" text="▼">
      <formula>NOT(ISERROR(SEARCH("▼",Z103)))</formula>
    </cfRule>
    <cfRule type="containsText" dxfId="9437" priority="901" operator="containsText" text="▲">
      <formula>NOT(ISERROR(SEARCH("▲",Z103)))</formula>
    </cfRule>
    <cfRule type="containsText" dxfId="9436" priority="902" operator="containsText" text="▼">
      <formula>NOT(ISERROR(SEARCH("▼",Z103)))</formula>
    </cfRule>
    <cfRule type="containsText" dxfId="9435" priority="903" operator="containsText" text="▲">
      <formula>NOT(ISERROR(SEARCH("▲",Z103)))</formula>
    </cfRule>
    <cfRule type="containsText" dxfId="9434" priority="904" operator="containsText" text="▼">
      <formula>NOT(ISERROR(SEARCH("▼",Z103)))</formula>
    </cfRule>
    <cfRule type="containsText" dxfId="9433" priority="905" operator="containsText" text="▲">
      <formula>NOT(ISERROR(SEARCH("▲",Z103)))</formula>
    </cfRule>
    <cfRule type="containsText" dxfId="9432" priority="906" operator="containsText" text="▼">
      <formula>NOT(ISERROR(SEARCH("▼",Z103)))</formula>
    </cfRule>
    <cfRule type="containsText" dxfId="9431" priority="907" operator="containsText" text="▲">
      <formula>NOT(ISERROR(SEARCH("▲",Z103)))</formula>
    </cfRule>
    <cfRule type="containsText" dxfId="9430" priority="908" operator="containsText" text="▼">
      <formula>NOT(ISERROR(SEARCH("▼",Z103)))</formula>
    </cfRule>
    <cfRule type="containsText" dxfId="9429" priority="909" operator="containsText" text="▲">
      <formula>NOT(ISERROR(SEARCH("▲",Z103)))</formula>
    </cfRule>
    <cfRule type="containsText" dxfId="9428" priority="910" operator="containsText" text="▼">
      <formula>NOT(ISERROR(SEARCH("▼",Z103)))</formula>
    </cfRule>
    <cfRule type="containsText" dxfId="9427" priority="911" operator="containsText" text="▲">
      <formula>NOT(ISERROR(SEARCH("▲",Z103)))</formula>
    </cfRule>
    <cfRule type="containsText" dxfId="9426" priority="912" operator="containsText" text="▼">
      <formula>NOT(ISERROR(SEARCH("▼",Z103)))</formula>
    </cfRule>
    <cfRule type="containsText" dxfId="9425" priority="913" operator="containsText" text="▲">
      <formula>NOT(ISERROR(SEARCH("▲",Z103)))</formula>
    </cfRule>
    <cfRule type="containsText" dxfId="9424" priority="914" operator="containsText" text="▼">
      <formula>NOT(ISERROR(SEARCH("▼",Z103)))</formula>
    </cfRule>
    <cfRule type="containsText" dxfId="9423" priority="915" operator="containsText" text="△">
      <formula>NOT(ISERROR(SEARCH("△",Z103)))</formula>
    </cfRule>
    <cfRule type="containsText" dxfId="9422" priority="916" operator="containsText" text="▽">
      <formula>NOT(ISERROR(SEARCH("▽",Z103)))</formula>
    </cfRule>
  </conditionalFormatting>
  <conditionalFormatting sqref="Z104:AA104">
    <cfRule type="containsText" dxfId="9421" priority="769" operator="containsText" text="▲">
      <formula>NOT(ISERROR(SEARCH("▲",Z104)))</formula>
    </cfRule>
    <cfRule type="containsText" dxfId="9420" priority="770" operator="containsText" text="▼">
      <formula>NOT(ISERROR(SEARCH("▼",Z104)))</formula>
    </cfRule>
    <cfRule type="containsText" dxfId="9419" priority="771" operator="containsText" text="▲">
      <formula>NOT(ISERROR(SEARCH("▲",Z104)))</formula>
    </cfRule>
    <cfRule type="containsText" dxfId="9418" priority="772" operator="containsText" text="▼">
      <formula>NOT(ISERROR(SEARCH("▼",Z104)))</formula>
    </cfRule>
    <cfRule type="containsText" dxfId="9417" priority="773" operator="containsText" text="▲">
      <formula>NOT(ISERROR(SEARCH("▲",Z104)))</formula>
    </cfRule>
    <cfRule type="containsText" dxfId="9416" priority="774" operator="containsText" text="▼">
      <formula>NOT(ISERROR(SEARCH("▼",Z104)))</formula>
    </cfRule>
    <cfRule type="containsText" dxfId="9415" priority="775" operator="containsText" text="▲">
      <formula>NOT(ISERROR(SEARCH("▲",Z104)))</formula>
    </cfRule>
    <cfRule type="containsText" dxfId="9414" priority="776" operator="containsText" text="▼">
      <formula>NOT(ISERROR(SEARCH("▼",Z104)))</formula>
    </cfRule>
    <cfRule type="containsText" dxfId="9413" priority="777" operator="containsText" text="▲">
      <formula>NOT(ISERROR(SEARCH("▲",Z104)))</formula>
    </cfRule>
    <cfRule type="containsText" dxfId="9412" priority="778" operator="containsText" text="▼">
      <formula>NOT(ISERROR(SEARCH("▼",Z104)))</formula>
    </cfRule>
    <cfRule type="containsText" dxfId="9411" priority="779" operator="containsText" text="▲">
      <formula>NOT(ISERROR(SEARCH("▲",Z104)))</formula>
    </cfRule>
    <cfRule type="containsText" dxfId="9410" priority="780" operator="containsText" text="▼">
      <formula>NOT(ISERROR(SEARCH("▼",Z104)))</formula>
    </cfRule>
    <cfRule type="containsText" dxfId="9409" priority="781" operator="containsText" text="▲">
      <formula>NOT(ISERROR(SEARCH("▲",Z104)))</formula>
    </cfRule>
    <cfRule type="containsText" dxfId="9408" priority="782" operator="containsText" text="▼">
      <formula>NOT(ISERROR(SEARCH("▼",Z104)))</formula>
    </cfRule>
    <cfRule type="containsText" dxfId="9407" priority="783" operator="containsText" text="▲">
      <formula>NOT(ISERROR(SEARCH("▲",Z104)))</formula>
    </cfRule>
    <cfRule type="containsText" dxfId="9406" priority="784" operator="containsText" text="▼">
      <formula>NOT(ISERROR(SEARCH("▼",Z104)))</formula>
    </cfRule>
    <cfRule type="containsText" dxfId="9405" priority="785" operator="containsText" text="▲">
      <formula>NOT(ISERROR(SEARCH("▲",Z104)))</formula>
    </cfRule>
    <cfRule type="containsText" dxfId="9404" priority="786" operator="containsText" text="▼">
      <formula>NOT(ISERROR(SEARCH("▼",Z104)))</formula>
    </cfRule>
    <cfRule type="containsText" dxfId="9403" priority="787" operator="containsText" text="▲">
      <formula>NOT(ISERROR(SEARCH("▲",Z104)))</formula>
    </cfRule>
    <cfRule type="containsText" dxfId="9402" priority="788" operator="containsText" text="▼">
      <formula>NOT(ISERROR(SEARCH("▼",Z104)))</formula>
    </cfRule>
    <cfRule type="containsText" dxfId="9401" priority="789" operator="containsText" text="▲">
      <formula>NOT(ISERROR(SEARCH("▲",Z104)))</formula>
    </cfRule>
    <cfRule type="containsText" dxfId="9400" priority="790" operator="containsText" text="▼">
      <formula>NOT(ISERROR(SEARCH("▼",Z104)))</formula>
    </cfRule>
    <cfRule type="containsText" dxfId="9399" priority="791" operator="containsText" text="▲">
      <formula>NOT(ISERROR(SEARCH("▲",Z104)))</formula>
    </cfRule>
    <cfRule type="containsText" dxfId="9398" priority="792" operator="containsText" text="▼">
      <formula>NOT(ISERROR(SEARCH("▼",Z104)))</formula>
    </cfRule>
    <cfRule type="containsText" dxfId="9397" priority="793" operator="containsText" text="▲">
      <formula>NOT(ISERROR(SEARCH("▲",Z104)))</formula>
    </cfRule>
    <cfRule type="containsText" dxfId="9396" priority="794" operator="containsText" text="▼">
      <formula>NOT(ISERROR(SEARCH("▼",Z104)))</formula>
    </cfRule>
    <cfRule type="containsText" dxfId="9395" priority="795" operator="containsText" text="▲">
      <formula>NOT(ISERROR(SEARCH("▲",Z104)))</formula>
    </cfRule>
    <cfRule type="containsText" dxfId="9394" priority="796" operator="containsText" text="▼">
      <formula>NOT(ISERROR(SEARCH("▼",Z104)))</formula>
    </cfRule>
    <cfRule type="containsText" dxfId="9393" priority="797" operator="containsText" text="▲">
      <formula>NOT(ISERROR(SEARCH("▲",Z104)))</formula>
    </cfRule>
    <cfRule type="containsText" dxfId="9392" priority="798" operator="containsText" text="▼">
      <formula>NOT(ISERROR(SEARCH("▼",Z104)))</formula>
    </cfRule>
    <cfRule type="containsText" dxfId="9391" priority="799" operator="containsText" text="▲">
      <formula>NOT(ISERROR(SEARCH("▲",Z104)))</formula>
    </cfRule>
    <cfRule type="containsText" dxfId="9390" priority="800" operator="containsText" text="▼">
      <formula>NOT(ISERROR(SEARCH("▼",Z104)))</formula>
    </cfRule>
    <cfRule type="containsText" dxfId="9389" priority="801" operator="containsText" text="▲">
      <formula>NOT(ISERROR(SEARCH("▲",Z104)))</formula>
    </cfRule>
    <cfRule type="containsText" dxfId="9388" priority="802" operator="containsText" text="▼">
      <formula>NOT(ISERROR(SEARCH("▼",Z104)))</formula>
    </cfRule>
    <cfRule type="containsText" dxfId="9387" priority="803" operator="containsText" text="▲">
      <formula>NOT(ISERROR(SEARCH("▲",Z104)))</formula>
    </cfRule>
    <cfRule type="containsText" dxfId="9386" priority="804" operator="containsText" text="▼">
      <formula>NOT(ISERROR(SEARCH("▼",Z104)))</formula>
    </cfRule>
    <cfRule type="containsText" dxfId="9385" priority="805" operator="containsText" text="▲">
      <formula>NOT(ISERROR(SEARCH("▲",Z104)))</formula>
    </cfRule>
    <cfRule type="containsText" dxfId="9384" priority="806" operator="containsText" text="▼">
      <formula>NOT(ISERROR(SEARCH("▼",Z104)))</formula>
    </cfRule>
    <cfRule type="containsText" dxfId="9383" priority="807" operator="containsText" text="▲">
      <formula>NOT(ISERROR(SEARCH("▲",Z104)))</formula>
    </cfRule>
    <cfRule type="containsText" dxfId="9382" priority="808" operator="containsText" text="▼">
      <formula>NOT(ISERROR(SEARCH("▼",Z104)))</formula>
    </cfRule>
    <cfRule type="containsText" dxfId="9381" priority="809" operator="containsText" text="▲">
      <formula>NOT(ISERROR(SEARCH("▲",Z104)))</formula>
    </cfRule>
    <cfRule type="containsText" dxfId="9380" priority="810" operator="containsText" text="▼">
      <formula>NOT(ISERROR(SEARCH("▼",Z104)))</formula>
    </cfRule>
    <cfRule type="containsText" dxfId="9379" priority="811" operator="containsText" text="▲">
      <formula>NOT(ISERROR(SEARCH("▲",Z104)))</formula>
    </cfRule>
    <cfRule type="containsText" dxfId="9378" priority="812" operator="containsText" text="▼">
      <formula>NOT(ISERROR(SEARCH("▼",Z104)))</formula>
    </cfRule>
    <cfRule type="containsText" dxfId="9377" priority="813" operator="containsText" text="▲">
      <formula>NOT(ISERROR(SEARCH("▲",Z104)))</formula>
    </cfRule>
    <cfRule type="containsText" dxfId="9376" priority="814" operator="containsText" text="▼">
      <formula>NOT(ISERROR(SEARCH("▼",Z104)))</formula>
    </cfRule>
    <cfRule type="containsText" dxfId="9375" priority="815" operator="containsText" text="△">
      <formula>NOT(ISERROR(SEARCH("△",Z104)))</formula>
    </cfRule>
    <cfRule type="containsText" dxfId="9374" priority="816" operator="containsText" text="▽">
      <formula>NOT(ISERROR(SEARCH("▽",Z104)))</formula>
    </cfRule>
  </conditionalFormatting>
  <conditionalFormatting sqref="Z68:AA70">
    <cfRule type="containsText" dxfId="9373" priority="565" operator="containsText" text="▲">
      <formula>NOT(ISERROR(SEARCH("▲",Z68)))</formula>
    </cfRule>
    <cfRule type="containsText" dxfId="9372" priority="566" operator="containsText" text="▼">
      <formula>NOT(ISERROR(SEARCH("▼",Z68)))</formula>
    </cfRule>
    <cfRule type="containsText" dxfId="9371" priority="567" operator="containsText" text="▲">
      <formula>NOT(ISERROR(SEARCH("▲",Z68)))</formula>
    </cfRule>
    <cfRule type="containsText" dxfId="9370" priority="568" operator="containsText" text="▼">
      <formula>NOT(ISERROR(SEARCH("▼",Z68)))</formula>
    </cfRule>
    <cfRule type="containsText" dxfId="9369" priority="569" operator="containsText" text="▲">
      <formula>NOT(ISERROR(SEARCH("▲",Z68)))</formula>
    </cfRule>
    <cfRule type="containsText" dxfId="9368" priority="570" operator="containsText" text="▼">
      <formula>NOT(ISERROR(SEARCH("▼",Z68)))</formula>
    </cfRule>
    <cfRule type="containsText" dxfId="9367" priority="571" operator="containsText" text="▲">
      <formula>NOT(ISERROR(SEARCH("▲",Z68)))</formula>
    </cfRule>
    <cfRule type="containsText" dxfId="9366" priority="572" operator="containsText" text="▼">
      <formula>NOT(ISERROR(SEARCH("▼",Z68)))</formula>
    </cfRule>
    <cfRule type="containsText" dxfId="9365" priority="573" operator="containsText" text="▲">
      <formula>NOT(ISERROR(SEARCH("▲",Z68)))</formula>
    </cfRule>
    <cfRule type="containsText" dxfId="9364" priority="574" operator="containsText" text="▼">
      <formula>NOT(ISERROR(SEARCH("▼",Z68)))</formula>
    </cfRule>
    <cfRule type="containsText" dxfId="9363" priority="575" operator="containsText" text="▲">
      <formula>NOT(ISERROR(SEARCH("▲",Z68)))</formula>
    </cfRule>
    <cfRule type="containsText" dxfId="9362" priority="576" operator="containsText" text="▼">
      <formula>NOT(ISERROR(SEARCH("▼",Z68)))</formula>
    </cfRule>
    <cfRule type="containsText" dxfId="9361" priority="577" operator="containsText" text="▲">
      <formula>NOT(ISERROR(SEARCH("▲",Z68)))</formula>
    </cfRule>
    <cfRule type="containsText" dxfId="9360" priority="578" operator="containsText" text="▼">
      <formula>NOT(ISERROR(SEARCH("▼",Z68)))</formula>
    </cfRule>
    <cfRule type="containsText" dxfId="9359" priority="579" operator="containsText" text="▲">
      <formula>NOT(ISERROR(SEARCH("▲",Z68)))</formula>
    </cfRule>
    <cfRule type="containsText" dxfId="9358" priority="580" operator="containsText" text="▼">
      <formula>NOT(ISERROR(SEARCH("▼",Z68)))</formula>
    </cfRule>
    <cfRule type="containsText" dxfId="9357" priority="581" operator="containsText" text="▲">
      <formula>NOT(ISERROR(SEARCH("▲",Z68)))</formula>
    </cfRule>
    <cfRule type="containsText" dxfId="9356" priority="582" operator="containsText" text="▼">
      <formula>NOT(ISERROR(SEARCH("▼",Z68)))</formula>
    </cfRule>
    <cfRule type="containsText" dxfId="9355" priority="583" operator="containsText" text="▲">
      <formula>NOT(ISERROR(SEARCH("▲",Z68)))</formula>
    </cfRule>
    <cfRule type="containsText" dxfId="9354" priority="584" operator="containsText" text="▼">
      <formula>NOT(ISERROR(SEARCH("▼",Z68)))</formula>
    </cfRule>
    <cfRule type="containsText" dxfId="9353" priority="585" operator="containsText" text="▲">
      <formula>NOT(ISERROR(SEARCH("▲",Z68)))</formula>
    </cfRule>
    <cfRule type="containsText" dxfId="9352" priority="586" operator="containsText" text="▼">
      <formula>NOT(ISERROR(SEARCH("▼",Z68)))</formula>
    </cfRule>
    <cfRule type="containsText" dxfId="9351" priority="587" operator="containsText" text="▲">
      <formula>NOT(ISERROR(SEARCH("▲",Z68)))</formula>
    </cfRule>
    <cfRule type="containsText" dxfId="9350" priority="588" operator="containsText" text="▼">
      <formula>NOT(ISERROR(SEARCH("▼",Z68)))</formula>
    </cfRule>
    <cfRule type="containsText" dxfId="9349" priority="589" operator="containsText" text="▲">
      <formula>NOT(ISERROR(SEARCH("▲",Z68)))</formula>
    </cfRule>
    <cfRule type="containsText" dxfId="9348" priority="590" operator="containsText" text="▼">
      <formula>NOT(ISERROR(SEARCH("▼",Z68)))</formula>
    </cfRule>
    <cfRule type="containsText" dxfId="9347" priority="591" operator="containsText" text="▲">
      <formula>NOT(ISERROR(SEARCH("▲",Z68)))</formula>
    </cfRule>
    <cfRule type="containsText" dxfId="9346" priority="592" operator="containsText" text="▼">
      <formula>NOT(ISERROR(SEARCH("▼",Z68)))</formula>
    </cfRule>
    <cfRule type="containsText" dxfId="9345" priority="593" operator="containsText" text="▲">
      <formula>NOT(ISERROR(SEARCH("▲",Z68)))</formula>
    </cfRule>
    <cfRule type="containsText" dxfId="9344" priority="594" operator="containsText" text="▼">
      <formula>NOT(ISERROR(SEARCH("▼",Z68)))</formula>
    </cfRule>
    <cfRule type="containsText" dxfId="9343" priority="595" operator="containsText" text="▲">
      <formula>NOT(ISERROR(SEARCH("▲",Z68)))</formula>
    </cfRule>
    <cfRule type="containsText" dxfId="9342" priority="596" operator="containsText" text="▼">
      <formula>NOT(ISERROR(SEARCH("▼",Z68)))</formula>
    </cfRule>
    <cfRule type="containsText" dxfId="9341" priority="597" operator="containsText" text="▲">
      <formula>NOT(ISERROR(SEARCH("▲",Z68)))</formula>
    </cfRule>
    <cfRule type="containsText" dxfId="9340" priority="598" operator="containsText" text="▼">
      <formula>NOT(ISERROR(SEARCH("▼",Z68)))</formula>
    </cfRule>
    <cfRule type="containsText" dxfId="9339" priority="599" operator="containsText" text="▲">
      <formula>NOT(ISERROR(SEARCH("▲",Z68)))</formula>
    </cfRule>
    <cfRule type="containsText" dxfId="9338" priority="600" operator="containsText" text="▼">
      <formula>NOT(ISERROR(SEARCH("▼",Z68)))</formula>
    </cfRule>
    <cfRule type="containsText" dxfId="9337" priority="601" operator="containsText" text="▲">
      <formula>NOT(ISERROR(SEARCH("▲",Z68)))</formula>
    </cfRule>
    <cfRule type="containsText" dxfId="9336" priority="602" operator="containsText" text="▼">
      <formula>NOT(ISERROR(SEARCH("▼",Z68)))</formula>
    </cfRule>
    <cfRule type="containsText" dxfId="9335" priority="603" operator="containsText" text="▲">
      <formula>NOT(ISERROR(SEARCH("▲",Z68)))</formula>
    </cfRule>
    <cfRule type="containsText" dxfId="9334" priority="604" operator="containsText" text="▼">
      <formula>NOT(ISERROR(SEARCH("▼",Z68)))</formula>
    </cfRule>
    <cfRule type="containsText" dxfId="9333" priority="605" operator="containsText" text="▲">
      <formula>NOT(ISERROR(SEARCH("▲",Z68)))</formula>
    </cfRule>
    <cfRule type="containsText" dxfId="9332" priority="606" operator="containsText" text="▼">
      <formula>NOT(ISERROR(SEARCH("▼",Z68)))</formula>
    </cfRule>
    <cfRule type="containsText" dxfId="9331" priority="607" operator="containsText" text="▲">
      <formula>NOT(ISERROR(SEARCH("▲",Z68)))</formula>
    </cfRule>
    <cfRule type="containsText" dxfId="9330" priority="608" operator="containsText" text="▼">
      <formula>NOT(ISERROR(SEARCH("▼",Z68)))</formula>
    </cfRule>
    <cfRule type="containsText" dxfId="9329" priority="611" operator="containsText" text="△">
      <formula>NOT(ISERROR(SEARCH("△",Z68)))</formula>
    </cfRule>
    <cfRule type="containsText" dxfId="9328" priority="612" operator="containsText" text="▽">
      <formula>NOT(ISERROR(SEARCH("▽",Z68)))</formula>
    </cfRule>
  </conditionalFormatting>
  <conditionalFormatting sqref="Z108:AA108">
    <cfRule type="containsText" dxfId="9327" priority="415" operator="containsText" text="▲">
      <formula>NOT(ISERROR(SEARCH("▲",Z108)))</formula>
    </cfRule>
    <cfRule type="containsText" dxfId="9326" priority="416" operator="containsText" text="▼">
      <formula>NOT(ISERROR(SEARCH("▼",Z108)))</formula>
    </cfRule>
    <cfRule type="containsText" dxfId="9325" priority="417" operator="containsText" text="▲">
      <formula>NOT(ISERROR(SEARCH("▲",Z108)))</formula>
    </cfRule>
    <cfRule type="containsText" dxfId="9324" priority="418" operator="containsText" text="▼">
      <formula>NOT(ISERROR(SEARCH("▼",Z108)))</formula>
    </cfRule>
    <cfRule type="containsText" dxfId="9323" priority="419" operator="containsText" text="▲">
      <formula>NOT(ISERROR(SEARCH("▲",Z108)))</formula>
    </cfRule>
    <cfRule type="containsText" dxfId="9322" priority="420" operator="containsText" text="▼">
      <formula>NOT(ISERROR(SEARCH("▼",Z108)))</formula>
    </cfRule>
    <cfRule type="containsText" dxfId="9321" priority="421" operator="containsText" text="▲">
      <formula>NOT(ISERROR(SEARCH("▲",Z108)))</formula>
    </cfRule>
    <cfRule type="containsText" dxfId="9320" priority="422" operator="containsText" text="▼">
      <formula>NOT(ISERROR(SEARCH("▼",Z108)))</formula>
    </cfRule>
    <cfRule type="containsText" dxfId="9319" priority="423" operator="containsText" text="▲">
      <formula>NOT(ISERROR(SEARCH("▲",Z108)))</formula>
    </cfRule>
    <cfRule type="containsText" dxfId="9318" priority="424" operator="containsText" text="▼">
      <formula>NOT(ISERROR(SEARCH("▼",Z108)))</formula>
    </cfRule>
    <cfRule type="containsText" dxfId="9317" priority="425" operator="containsText" text="▲">
      <formula>NOT(ISERROR(SEARCH("▲",Z108)))</formula>
    </cfRule>
    <cfRule type="containsText" dxfId="9316" priority="426" operator="containsText" text="▼">
      <formula>NOT(ISERROR(SEARCH("▼",Z108)))</formula>
    </cfRule>
    <cfRule type="containsText" dxfId="9315" priority="427" operator="containsText" text="▲">
      <formula>NOT(ISERROR(SEARCH("▲",Z108)))</formula>
    </cfRule>
    <cfRule type="containsText" dxfId="9314" priority="428" operator="containsText" text="▼">
      <formula>NOT(ISERROR(SEARCH("▼",Z108)))</formula>
    </cfRule>
    <cfRule type="containsText" dxfId="9313" priority="429" operator="containsText" text="▲">
      <formula>NOT(ISERROR(SEARCH("▲",Z108)))</formula>
    </cfRule>
    <cfRule type="containsText" dxfId="9312" priority="430" operator="containsText" text="▼">
      <formula>NOT(ISERROR(SEARCH("▼",Z108)))</formula>
    </cfRule>
    <cfRule type="containsText" dxfId="9311" priority="431" operator="containsText" text="▲">
      <formula>NOT(ISERROR(SEARCH("▲",Z108)))</formula>
    </cfRule>
    <cfRule type="containsText" dxfId="9310" priority="432" operator="containsText" text="▼">
      <formula>NOT(ISERROR(SEARCH("▼",Z108)))</formula>
    </cfRule>
    <cfRule type="containsText" dxfId="9309" priority="433" operator="containsText" text="▲">
      <formula>NOT(ISERROR(SEARCH("▲",Z108)))</formula>
    </cfRule>
    <cfRule type="containsText" dxfId="9308" priority="434" operator="containsText" text="▼">
      <formula>NOT(ISERROR(SEARCH("▼",Z108)))</formula>
    </cfRule>
    <cfRule type="containsText" dxfId="9307" priority="435" operator="containsText" text="▲">
      <formula>NOT(ISERROR(SEARCH("▲",Z108)))</formula>
    </cfRule>
    <cfRule type="containsText" dxfId="9306" priority="436" operator="containsText" text="▼">
      <formula>NOT(ISERROR(SEARCH("▼",Z108)))</formula>
    </cfRule>
    <cfRule type="containsText" dxfId="9305" priority="437" operator="containsText" text="▲">
      <formula>NOT(ISERROR(SEARCH("▲",Z108)))</formula>
    </cfRule>
    <cfRule type="containsText" dxfId="9304" priority="438" operator="containsText" text="▼">
      <formula>NOT(ISERROR(SEARCH("▼",Z108)))</formula>
    </cfRule>
    <cfRule type="containsText" dxfId="9303" priority="439" operator="containsText" text="▲">
      <formula>NOT(ISERROR(SEARCH("▲",Z108)))</formula>
    </cfRule>
    <cfRule type="containsText" dxfId="9302" priority="440" operator="containsText" text="▼">
      <formula>NOT(ISERROR(SEARCH("▼",Z108)))</formula>
    </cfRule>
    <cfRule type="containsText" dxfId="9301" priority="441" operator="containsText" text="▲">
      <formula>NOT(ISERROR(SEARCH("▲",Z108)))</formula>
    </cfRule>
    <cfRule type="containsText" dxfId="9300" priority="442" operator="containsText" text="▼">
      <formula>NOT(ISERROR(SEARCH("▼",Z108)))</formula>
    </cfRule>
    <cfRule type="containsText" dxfId="9299" priority="443" operator="containsText" text="▲">
      <formula>NOT(ISERROR(SEARCH("▲",Z108)))</formula>
    </cfRule>
    <cfRule type="containsText" dxfId="9298" priority="444" operator="containsText" text="▼">
      <formula>NOT(ISERROR(SEARCH("▼",Z108)))</formula>
    </cfRule>
    <cfRule type="containsText" dxfId="9297" priority="445" operator="containsText" text="▲">
      <formula>NOT(ISERROR(SEARCH("▲",Z108)))</formula>
    </cfRule>
    <cfRule type="containsText" dxfId="9296" priority="446" operator="containsText" text="▼">
      <formula>NOT(ISERROR(SEARCH("▼",Z108)))</formula>
    </cfRule>
    <cfRule type="containsText" dxfId="9295" priority="447" operator="containsText" text="▲">
      <formula>NOT(ISERROR(SEARCH("▲",Z108)))</formula>
    </cfRule>
    <cfRule type="containsText" dxfId="9294" priority="448" operator="containsText" text="▼">
      <formula>NOT(ISERROR(SEARCH("▼",Z108)))</formula>
    </cfRule>
    <cfRule type="containsText" dxfId="9293" priority="449" operator="containsText" text="▲">
      <formula>NOT(ISERROR(SEARCH("▲",Z108)))</formula>
    </cfRule>
    <cfRule type="containsText" dxfId="9292" priority="450" operator="containsText" text="▼">
      <formula>NOT(ISERROR(SEARCH("▼",Z108)))</formula>
    </cfRule>
    <cfRule type="containsText" dxfId="9291" priority="451" operator="containsText" text="▲">
      <formula>NOT(ISERROR(SEARCH("▲",Z108)))</formula>
    </cfRule>
    <cfRule type="containsText" dxfId="9290" priority="452" operator="containsText" text="▼">
      <formula>NOT(ISERROR(SEARCH("▼",Z108)))</formula>
    </cfRule>
    <cfRule type="containsText" dxfId="9289" priority="453" operator="containsText" text="▲">
      <formula>NOT(ISERROR(SEARCH("▲",Z108)))</formula>
    </cfRule>
    <cfRule type="containsText" dxfId="9288" priority="454" operator="containsText" text="▼">
      <formula>NOT(ISERROR(SEARCH("▼",Z108)))</formula>
    </cfRule>
    <cfRule type="containsText" dxfId="9287" priority="455" operator="containsText" text="▲">
      <formula>NOT(ISERROR(SEARCH("▲",Z108)))</formula>
    </cfRule>
    <cfRule type="containsText" dxfId="9286" priority="456" operator="containsText" text="▼">
      <formula>NOT(ISERROR(SEARCH("▼",Z108)))</formula>
    </cfRule>
    <cfRule type="containsText" dxfId="9285" priority="457" operator="containsText" text="▲">
      <formula>NOT(ISERROR(SEARCH("▲",Z108)))</formula>
    </cfRule>
    <cfRule type="containsText" dxfId="9284" priority="458" operator="containsText" text="▼">
      <formula>NOT(ISERROR(SEARCH("▼",Z108)))</formula>
    </cfRule>
    <cfRule type="containsText" dxfId="9283" priority="461" operator="containsText" text="△">
      <formula>NOT(ISERROR(SEARCH("△",Z108)))</formula>
    </cfRule>
    <cfRule type="containsText" dxfId="9282" priority="462" operator="containsText" text="▽">
      <formula>NOT(ISERROR(SEARCH("▽",Z108)))</formula>
    </cfRule>
  </conditionalFormatting>
  <conditionalFormatting sqref="Z108:AA109">
    <cfRule type="containsText" dxfId="9281" priority="459" operator="containsText" text="▲">
      <formula>NOT(ISERROR(SEARCH("▲",Z108)))</formula>
    </cfRule>
    <cfRule type="containsText" dxfId="9280" priority="460" operator="containsText" text="▼">
      <formula>NOT(ISERROR(SEARCH("▼",Z108)))</formula>
    </cfRule>
  </conditionalFormatting>
  <conditionalFormatting sqref="Z109:AA109">
    <cfRule type="containsText" dxfId="9279" priority="465" operator="containsText" text="▲">
      <formula>NOT(ISERROR(SEARCH("▲",Z109)))</formula>
    </cfRule>
    <cfRule type="containsText" dxfId="9278" priority="466" operator="containsText" text="▼">
      <formula>NOT(ISERROR(SEARCH("▼",Z109)))</formula>
    </cfRule>
    <cfRule type="containsText" dxfId="9277" priority="467" operator="containsText" text="▲">
      <formula>NOT(ISERROR(SEARCH("▲",Z109)))</formula>
    </cfRule>
    <cfRule type="containsText" dxfId="9276" priority="468" operator="containsText" text="▼">
      <formula>NOT(ISERROR(SEARCH("▼",Z109)))</formula>
    </cfRule>
    <cfRule type="containsText" dxfId="9275" priority="469" operator="containsText" text="▲">
      <formula>NOT(ISERROR(SEARCH("▲",Z109)))</formula>
    </cfRule>
    <cfRule type="containsText" dxfId="9274" priority="470" operator="containsText" text="▼">
      <formula>NOT(ISERROR(SEARCH("▼",Z109)))</formula>
    </cfRule>
    <cfRule type="containsText" dxfId="9273" priority="471" operator="containsText" text="▲">
      <formula>NOT(ISERROR(SEARCH("▲",Z109)))</formula>
    </cfRule>
    <cfRule type="containsText" dxfId="9272" priority="472" operator="containsText" text="▼">
      <formula>NOT(ISERROR(SEARCH("▼",Z109)))</formula>
    </cfRule>
    <cfRule type="containsText" dxfId="9271" priority="473" operator="containsText" text="▲">
      <formula>NOT(ISERROR(SEARCH("▲",Z109)))</formula>
    </cfRule>
    <cfRule type="containsText" dxfId="9270" priority="474" operator="containsText" text="▼">
      <formula>NOT(ISERROR(SEARCH("▼",Z109)))</formula>
    </cfRule>
    <cfRule type="containsText" dxfId="9269" priority="475" operator="containsText" text="▲">
      <formula>NOT(ISERROR(SEARCH("▲",Z109)))</formula>
    </cfRule>
    <cfRule type="containsText" dxfId="9268" priority="476" operator="containsText" text="▼">
      <formula>NOT(ISERROR(SEARCH("▼",Z109)))</formula>
    </cfRule>
    <cfRule type="containsText" dxfId="9267" priority="477" operator="containsText" text="▲">
      <formula>NOT(ISERROR(SEARCH("▲",Z109)))</formula>
    </cfRule>
    <cfRule type="containsText" dxfId="9266" priority="478" operator="containsText" text="▼">
      <formula>NOT(ISERROR(SEARCH("▼",Z109)))</formula>
    </cfRule>
    <cfRule type="containsText" dxfId="9265" priority="479" operator="containsText" text="▲">
      <formula>NOT(ISERROR(SEARCH("▲",Z109)))</formula>
    </cfRule>
    <cfRule type="containsText" dxfId="9264" priority="480" operator="containsText" text="▼">
      <formula>NOT(ISERROR(SEARCH("▼",Z109)))</formula>
    </cfRule>
    <cfRule type="containsText" dxfId="9263" priority="481" operator="containsText" text="▲">
      <formula>NOT(ISERROR(SEARCH("▲",Z109)))</formula>
    </cfRule>
    <cfRule type="containsText" dxfId="9262" priority="482" operator="containsText" text="▼">
      <formula>NOT(ISERROR(SEARCH("▼",Z109)))</formula>
    </cfRule>
    <cfRule type="containsText" dxfId="9261" priority="483" operator="containsText" text="▲">
      <formula>NOT(ISERROR(SEARCH("▲",Z109)))</formula>
    </cfRule>
    <cfRule type="containsText" dxfId="9260" priority="484" operator="containsText" text="▼">
      <formula>NOT(ISERROR(SEARCH("▼",Z109)))</formula>
    </cfRule>
    <cfRule type="containsText" dxfId="9259" priority="485" operator="containsText" text="▲">
      <formula>NOT(ISERROR(SEARCH("▲",Z109)))</formula>
    </cfRule>
    <cfRule type="containsText" dxfId="9258" priority="486" operator="containsText" text="▼">
      <formula>NOT(ISERROR(SEARCH("▼",Z109)))</formula>
    </cfRule>
    <cfRule type="containsText" dxfId="9257" priority="487" operator="containsText" text="▲">
      <formula>NOT(ISERROR(SEARCH("▲",Z109)))</formula>
    </cfRule>
    <cfRule type="containsText" dxfId="9256" priority="488" operator="containsText" text="▼">
      <formula>NOT(ISERROR(SEARCH("▼",Z109)))</formula>
    </cfRule>
    <cfRule type="containsText" dxfId="9255" priority="489" operator="containsText" text="▲">
      <formula>NOT(ISERROR(SEARCH("▲",Z109)))</formula>
    </cfRule>
    <cfRule type="containsText" dxfId="9254" priority="490" operator="containsText" text="▼">
      <formula>NOT(ISERROR(SEARCH("▼",Z109)))</formula>
    </cfRule>
    <cfRule type="containsText" dxfId="9253" priority="491" operator="containsText" text="▲">
      <formula>NOT(ISERROR(SEARCH("▲",Z109)))</formula>
    </cfRule>
    <cfRule type="containsText" dxfId="9252" priority="492" operator="containsText" text="▼">
      <formula>NOT(ISERROR(SEARCH("▼",Z109)))</formula>
    </cfRule>
    <cfRule type="containsText" dxfId="9251" priority="493" operator="containsText" text="▲">
      <formula>NOT(ISERROR(SEARCH("▲",Z109)))</formula>
    </cfRule>
    <cfRule type="containsText" dxfId="9250" priority="494" operator="containsText" text="▼">
      <formula>NOT(ISERROR(SEARCH("▼",Z109)))</formula>
    </cfRule>
    <cfRule type="containsText" dxfId="9249" priority="495" operator="containsText" text="▲">
      <formula>NOT(ISERROR(SEARCH("▲",Z109)))</formula>
    </cfRule>
    <cfRule type="containsText" dxfId="9248" priority="496" operator="containsText" text="▼">
      <formula>NOT(ISERROR(SEARCH("▼",Z109)))</formula>
    </cfRule>
    <cfRule type="containsText" dxfId="9247" priority="497" operator="containsText" text="▲">
      <formula>NOT(ISERROR(SEARCH("▲",Z109)))</formula>
    </cfRule>
    <cfRule type="containsText" dxfId="9246" priority="498" operator="containsText" text="▼">
      <formula>NOT(ISERROR(SEARCH("▼",Z109)))</formula>
    </cfRule>
    <cfRule type="containsText" dxfId="9245" priority="499" operator="containsText" text="▲">
      <formula>NOT(ISERROR(SEARCH("▲",Z109)))</formula>
    </cfRule>
    <cfRule type="containsText" dxfId="9244" priority="500" operator="containsText" text="▼">
      <formula>NOT(ISERROR(SEARCH("▼",Z109)))</formula>
    </cfRule>
    <cfRule type="containsText" dxfId="9243" priority="501" operator="containsText" text="▲">
      <formula>NOT(ISERROR(SEARCH("▲",Z109)))</formula>
    </cfRule>
    <cfRule type="containsText" dxfId="9242" priority="502" operator="containsText" text="▼">
      <formula>NOT(ISERROR(SEARCH("▼",Z109)))</formula>
    </cfRule>
    <cfRule type="containsText" dxfId="9241" priority="503" operator="containsText" text="▲">
      <formula>NOT(ISERROR(SEARCH("▲",Z109)))</formula>
    </cfRule>
    <cfRule type="containsText" dxfId="9240" priority="504" operator="containsText" text="▼">
      <formula>NOT(ISERROR(SEARCH("▼",Z109)))</formula>
    </cfRule>
    <cfRule type="containsText" dxfId="9239" priority="505" operator="containsText" text="▲">
      <formula>NOT(ISERROR(SEARCH("▲",Z109)))</formula>
    </cfRule>
    <cfRule type="containsText" dxfId="9238" priority="506" operator="containsText" text="▼">
      <formula>NOT(ISERROR(SEARCH("▼",Z109)))</formula>
    </cfRule>
    <cfRule type="containsText" dxfId="9237" priority="507" operator="containsText" text="▲">
      <formula>NOT(ISERROR(SEARCH("▲",Z109)))</formula>
    </cfRule>
    <cfRule type="containsText" dxfId="9236" priority="508" operator="containsText" text="▼">
      <formula>NOT(ISERROR(SEARCH("▼",Z109)))</formula>
    </cfRule>
    <cfRule type="containsText" dxfId="9235" priority="509" operator="containsText" text="△">
      <formula>NOT(ISERROR(SEARCH("△",Z109)))</formula>
    </cfRule>
    <cfRule type="containsText" dxfId="9234" priority="510" operator="containsText" text="▽">
      <formula>NOT(ISERROR(SEARCH("▽",Z109)))</formula>
    </cfRule>
  </conditionalFormatting>
  <conditionalFormatting sqref="Z110:AA110">
    <cfRule type="containsText" dxfId="9233" priority="413" operator="containsText" text="▲">
      <formula>NOT(ISERROR(SEARCH("▲",Z110)))</formula>
    </cfRule>
    <cfRule type="containsText" dxfId="9232" priority="414" operator="containsText" text="▼">
      <formula>NOT(ISERROR(SEARCH("▼",Z110)))</formula>
    </cfRule>
  </conditionalFormatting>
  <conditionalFormatting sqref="AA128:AA133">
    <cfRule type="containsText" dxfId="9231" priority="1711" operator="containsText" text="△">
      <formula>NOT(ISERROR(SEARCH("△",AA128)))</formula>
    </cfRule>
    <cfRule type="containsText" dxfId="9230" priority="1712" operator="containsText" text="▽">
      <formula>NOT(ISERROR(SEARCH("▽",AA128)))</formula>
    </cfRule>
  </conditionalFormatting>
  <conditionalFormatting sqref="Z114:AA114">
    <cfRule type="containsText" dxfId="9229" priority="411" operator="containsText" text="▲">
      <formula>NOT(ISERROR(SEARCH("▲",Z114)))</formula>
    </cfRule>
    <cfRule type="containsText" dxfId="9228" priority="412" operator="containsText" text="▼">
      <formula>NOT(ISERROR(SEARCH("▼",Z114)))</formula>
    </cfRule>
  </conditionalFormatting>
  <conditionalFormatting sqref="Z114:AA114">
    <cfRule type="containsText" dxfId="9227" priority="363" operator="containsText" text="▲">
      <formula>NOT(ISERROR(SEARCH("▲",Z114)))</formula>
    </cfRule>
    <cfRule type="containsText" dxfId="9226" priority="364" operator="containsText" text="▼">
      <formula>NOT(ISERROR(SEARCH("▼",Z114)))</formula>
    </cfRule>
  </conditionalFormatting>
  <conditionalFormatting sqref="Z114:AA114">
    <cfRule type="containsText" dxfId="9225" priority="365" operator="containsText" text="▲">
      <formula>NOT(ISERROR(SEARCH("▲",Z114)))</formula>
    </cfRule>
    <cfRule type="containsText" dxfId="9224" priority="366" operator="containsText" text="▼">
      <formula>NOT(ISERROR(SEARCH("▼",Z114)))</formula>
    </cfRule>
    <cfRule type="containsText" dxfId="9223" priority="367" operator="containsText" text="▲">
      <formula>NOT(ISERROR(SEARCH("▲",Z114)))</formula>
    </cfRule>
    <cfRule type="containsText" dxfId="9222" priority="368" operator="containsText" text="▼">
      <formula>NOT(ISERROR(SEARCH("▼",Z114)))</formula>
    </cfRule>
    <cfRule type="containsText" dxfId="9221" priority="369" operator="containsText" text="▲">
      <formula>NOT(ISERROR(SEARCH("▲",Z114)))</formula>
    </cfRule>
    <cfRule type="containsText" dxfId="9220" priority="370" operator="containsText" text="▼">
      <formula>NOT(ISERROR(SEARCH("▼",Z114)))</formula>
    </cfRule>
    <cfRule type="containsText" dxfId="9219" priority="371" operator="containsText" text="▲">
      <formula>NOT(ISERROR(SEARCH("▲",Z114)))</formula>
    </cfRule>
    <cfRule type="containsText" dxfId="9218" priority="372" operator="containsText" text="▼">
      <formula>NOT(ISERROR(SEARCH("▼",Z114)))</formula>
    </cfRule>
    <cfRule type="containsText" dxfId="9217" priority="373" operator="containsText" text="▲">
      <formula>NOT(ISERROR(SEARCH("▲",Z114)))</formula>
    </cfRule>
    <cfRule type="containsText" dxfId="9216" priority="374" operator="containsText" text="▼">
      <formula>NOT(ISERROR(SEARCH("▼",Z114)))</formula>
    </cfRule>
    <cfRule type="containsText" dxfId="9215" priority="375" operator="containsText" text="▲">
      <formula>NOT(ISERROR(SEARCH("▲",Z114)))</formula>
    </cfRule>
    <cfRule type="containsText" dxfId="9214" priority="376" operator="containsText" text="▼">
      <formula>NOT(ISERROR(SEARCH("▼",Z114)))</formula>
    </cfRule>
    <cfRule type="containsText" dxfId="9213" priority="377" operator="containsText" text="▲">
      <formula>NOT(ISERROR(SEARCH("▲",Z114)))</formula>
    </cfRule>
    <cfRule type="containsText" dxfId="9212" priority="378" operator="containsText" text="▼">
      <formula>NOT(ISERROR(SEARCH("▼",Z114)))</formula>
    </cfRule>
    <cfRule type="containsText" dxfId="9211" priority="379" operator="containsText" text="▲">
      <formula>NOT(ISERROR(SEARCH("▲",Z114)))</formula>
    </cfRule>
    <cfRule type="containsText" dxfId="9210" priority="380" operator="containsText" text="▼">
      <formula>NOT(ISERROR(SEARCH("▼",Z114)))</formula>
    </cfRule>
    <cfRule type="containsText" dxfId="9209" priority="381" operator="containsText" text="▲">
      <formula>NOT(ISERROR(SEARCH("▲",Z114)))</formula>
    </cfRule>
    <cfRule type="containsText" dxfId="9208" priority="382" operator="containsText" text="▼">
      <formula>NOT(ISERROR(SEARCH("▼",Z114)))</formula>
    </cfRule>
    <cfRule type="containsText" dxfId="9207" priority="383" operator="containsText" text="▲">
      <formula>NOT(ISERROR(SEARCH("▲",Z114)))</formula>
    </cfRule>
    <cfRule type="containsText" dxfId="9206" priority="384" operator="containsText" text="▼">
      <formula>NOT(ISERROR(SEARCH("▼",Z114)))</formula>
    </cfRule>
    <cfRule type="containsText" dxfId="9205" priority="385" operator="containsText" text="▲">
      <formula>NOT(ISERROR(SEARCH("▲",Z114)))</formula>
    </cfRule>
    <cfRule type="containsText" dxfId="9204" priority="386" operator="containsText" text="▼">
      <formula>NOT(ISERROR(SEARCH("▼",Z114)))</formula>
    </cfRule>
    <cfRule type="containsText" dxfId="9203" priority="387" operator="containsText" text="▲">
      <formula>NOT(ISERROR(SEARCH("▲",Z114)))</formula>
    </cfRule>
    <cfRule type="containsText" dxfId="9202" priority="388" operator="containsText" text="▼">
      <formula>NOT(ISERROR(SEARCH("▼",Z114)))</formula>
    </cfRule>
    <cfRule type="containsText" dxfId="9201" priority="389" operator="containsText" text="▲">
      <formula>NOT(ISERROR(SEARCH("▲",Z114)))</formula>
    </cfRule>
    <cfRule type="containsText" dxfId="9200" priority="390" operator="containsText" text="▼">
      <formula>NOT(ISERROR(SEARCH("▼",Z114)))</formula>
    </cfRule>
    <cfRule type="containsText" dxfId="9199" priority="391" operator="containsText" text="▲">
      <formula>NOT(ISERROR(SEARCH("▲",Z114)))</formula>
    </cfRule>
    <cfRule type="containsText" dxfId="9198" priority="392" operator="containsText" text="▼">
      <formula>NOT(ISERROR(SEARCH("▼",Z114)))</formula>
    </cfRule>
    <cfRule type="containsText" dxfId="9197" priority="393" operator="containsText" text="▲">
      <formula>NOT(ISERROR(SEARCH("▲",Z114)))</formula>
    </cfRule>
    <cfRule type="containsText" dxfId="9196" priority="394" operator="containsText" text="▼">
      <formula>NOT(ISERROR(SEARCH("▼",Z114)))</formula>
    </cfRule>
    <cfRule type="containsText" dxfId="9195" priority="395" operator="containsText" text="▲">
      <formula>NOT(ISERROR(SEARCH("▲",Z114)))</formula>
    </cfRule>
    <cfRule type="containsText" dxfId="9194" priority="396" operator="containsText" text="▼">
      <formula>NOT(ISERROR(SEARCH("▼",Z114)))</formula>
    </cfRule>
    <cfRule type="containsText" dxfId="9193" priority="397" operator="containsText" text="▲">
      <formula>NOT(ISERROR(SEARCH("▲",Z114)))</formula>
    </cfRule>
    <cfRule type="containsText" dxfId="9192" priority="398" operator="containsText" text="▼">
      <formula>NOT(ISERROR(SEARCH("▼",Z114)))</formula>
    </cfRule>
    <cfRule type="containsText" dxfId="9191" priority="399" operator="containsText" text="▲">
      <formula>NOT(ISERROR(SEARCH("▲",Z114)))</formula>
    </cfRule>
    <cfRule type="containsText" dxfId="9190" priority="400" operator="containsText" text="▼">
      <formula>NOT(ISERROR(SEARCH("▼",Z114)))</formula>
    </cfRule>
    <cfRule type="containsText" dxfId="9189" priority="401" operator="containsText" text="▲">
      <formula>NOT(ISERROR(SEARCH("▲",Z114)))</formula>
    </cfRule>
    <cfRule type="containsText" dxfId="9188" priority="402" operator="containsText" text="▼">
      <formula>NOT(ISERROR(SEARCH("▼",Z114)))</formula>
    </cfRule>
    <cfRule type="containsText" dxfId="9187" priority="403" operator="containsText" text="▲">
      <formula>NOT(ISERROR(SEARCH("▲",Z114)))</formula>
    </cfRule>
    <cfRule type="containsText" dxfId="9186" priority="404" operator="containsText" text="▼">
      <formula>NOT(ISERROR(SEARCH("▼",Z114)))</formula>
    </cfRule>
    <cfRule type="containsText" dxfId="9185" priority="405" operator="containsText" text="▲">
      <formula>NOT(ISERROR(SEARCH("▲",Z114)))</formula>
    </cfRule>
    <cfRule type="containsText" dxfId="9184" priority="406" operator="containsText" text="▼">
      <formula>NOT(ISERROR(SEARCH("▼",Z114)))</formula>
    </cfRule>
    <cfRule type="containsText" dxfId="9183" priority="407" operator="containsText" text="▲">
      <formula>NOT(ISERROR(SEARCH("▲",Z114)))</formula>
    </cfRule>
    <cfRule type="containsText" dxfId="9182" priority="408" operator="containsText" text="▼">
      <formula>NOT(ISERROR(SEARCH("▼",Z114)))</formula>
    </cfRule>
    <cfRule type="containsText" dxfId="9181" priority="409" operator="containsText" text="△">
      <formula>NOT(ISERROR(SEARCH("△",Z114)))</formula>
    </cfRule>
    <cfRule type="containsText" dxfId="9180" priority="410" operator="containsText" text="▽">
      <formula>NOT(ISERROR(SEARCH("▽",Z114)))</formula>
    </cfRule>
  </conditionalFormatting>
  <conditionalFormatting sqref="Z113:AA113">
    <cfRule type="containsText" dxfId="9179" priority="361" operator="containsText" text="▲">
      <formula>NOT(ISERROR(SEARCH("▲",Z113)))</formula>
    </cfRule>
    <cfRule type="containsText" dxfId="9178" priority="362" operator="containsText" text="▼">
      <formula>NOT(ISERROR(SEARCH("▼",Z113)))</formula>
    </cfRule>
  </conditionalFormatting>
  <conditionalFormatting sqref="Z113:AA113">
    <cfRule type="containsText" dxfId="9177" priority="313" operator="containsText" text="▲">
      <formula>NOT(ISERROR(SEARCH("▲",Z113)))</formula>
    </cfRule>
    <cfRule type="containsText" dxfId="9176" priority="314" operator="containsText" text="▼">
      <formula>NOT(ISERROR(SEARCH("▼",Z113)))</formula>
    </cfRule>
  </conditionalFormatting>
  <conditionalFormatting sqref="Z113:AA113">
    <cfRule type="containsText" dxfId="9175" priority="315" operator="containsText" text="▲">
      <formula>NOT(ISERROR(SEARCH("▲",Z113)))</formula>
    </cfRule>
    <cfRule type="containsText" dxfId="9174" priority="316" operator="containsText" text="▼">
      <formula>NOT(ISERROR(SEARCH("▼",Z113)))</formula>
    </cfRule>
    <cfRule type="containsText" dxfId="9173" priority="317" operator="containsText" text="▲">
      <formula>NOT(ISERROR(SEARCH("▲",Z113)))</formula>
    </cfRule>
    <cfRule type="containsText" dxfId="9172" priority="318" operator="containsText" text="▼">
      <formula>NOT(ISERROR(SEARCH("▼",Z113)))</formula>
    </cfRule>
    <cfRule type="containsText" dxfId="9171" priority="319" operator="containsText" text="▲">
      <formula>NOT(ISERROR(SEARCH("▲",Z113)))</formula>
    </cfRule>
    <cfRule type="containsText" dxfId="9170" priority="320" operator="containsText" text="▼">
      <formula>NOT(ISERROR(SEARCH("▼",Z113)))</formula>
    </cfRule>
    <cfRule type="containsText" dxfId="9169" priority="321" operator="containsText" text="▲">
      <formula>NOT(ISERROR(SEARCH("▲",Z113)))</formula>
    </cfRule>
    <cfRule type="containsText" dxfId="9168" priority="322" operator="containsText" text="▼">
      <formula>NOT(ISERROR(SEARCH("▼",Z113)))</formula>
    </cfRule>
    <cfRule type="containsText" dxfId="9167" priority="323" operator="containsText" text="▲">
      <formula>NOT(ISERROR(SEARCH("▲",Z113)))</formula>
    </cfRule>
    <cfRule type="containsText" dxfId="9166" priority="324" operator="containsText" text="▼">
      <formula>NOT(ISERROR(SEARCH("▼",Z113)))</formula>
    </cfRule>
    <cfRule type="containsText" dxfId="9165" priority="325" operator="containsText" text="▲">
      <formula>NOT(ISERROR(SEARCH("▲",Z113)))</formula>
    </cfRule>
    <cfRule type="containsText" dxfId="9164" priority="326" operator="containsText" text="▼">
      <formula>NOT(ISERROR(SEARCH("▼",Z113)))</formula>
    </cfRule>
    <cfRule type="containsText" dxfId="9163" priority="327" operator="containsText" text="▲">
      <formula>NOT(ISERROR(SEARCH("▲",Z113)))</formula>
    </cfRule>
    <cfRule type="containsText" dxfId="9162" priority="328" operator="containsText" text="▼">
      <formula>NOT(ISERROR(SEARCH("▼",Z113)))</formula>
    </cfRule>
    <cfRule type="containsText" dxfId="9161" priority="329" operator="containsText" text="▲">
      <formula>NOT(ISERROR(SEARCH("▲",Z113)))</formula>
    </cfRule>
    <cfRule type="containsText" dxfId="9160" priority="330" operator="containsText" text="▼">
      <formula>NOT(ISERROR(SEARCH("▼",Z113)))</formula>
    </cfRule>
    <cfRule type="containsText" dxfId="9159" priority="331" operator="containsText" text="▲">
      <formula>NOT(ISERROR(SEARCH("▲",Z113)))</formula>
    </cfRule>
    <cfRule type="containsText" dxfId="9158" priority="332" operator="containsText" text="▼">
      <formula>NOT(ISERROR(SEARCH("▼",Z113)))</formula>
    </cfRule>
    <cfRule type="containsText" dxfId="9157" priority="333" operator="containsText" text="▲">
      <formula>NOT(ISERROR(SEARCH("▲",Z113)))</formula>
    </cfRule>
    <cfRule type="containsText" dxfId="9156" priority="334" operator="containsText" text="▼">
      <formula>NOT(ISERROR(SEARCH("▼",Z113)))</formula>
    </cfRule>
    <cfRule type="containsText" dxfId="9155" priority="335" operator="containsText" text="▲">
      <formula>NOT(ISERROR(SEARCH("▲",Z113)))</formula>
    </cfRule>
    <cfRule type="containsText" dxfId="9154" priority="336" operator="containsText" text="▼">
      <formula>NOT(ISERROR(SEARCH("▼",Z113)))</formula>
    </cfRule>
    <cfRule type="containsText" dxfId="9153" priority="337" operator="containsText" text="▲">
      <formula>NOT(ISERROR(SEARCH("▲",Z113)))</formula>
    </cfRule>
    <cfRule type="containsText" dxfId="9152" priority="338" operator="containsText" text="▼">
      <formula>NOT(ISERROR(SEARCH("▼",Z113)))</formula>
    </cfRule>
    <cfRule type="containsText" dxfId="9151" priority="339" operator="containsText" text="▲">
      <formula>NOT(ISERROR(SEARCH("▲",Z113)))</formula>
    </cfRule>
    <cfRule type="containsText" dxfId="9150" priority="340" operator="containsText" text="▼">
      <formula>NOT(ISERROR(SEARCH("▼",Z113)))</formula>
    </cfRule>
    <cfRule type="containsText" dxfId="9149" priority="341" operator="containsText" text="▲">
      <formula>NOT(ISERROR(SEARCH("▲",Z113)))</formula>
    </cfRule>
    <cfRule type="containsText" dxfId="9148" priority="342" operator="containsText" text="▼">
      <formula>NOT(ISERROR(SEARCH("▼",Z113)))</formula>
    </cfRule>
    <cfRule type="containsText" dxfId="9147" priority="343" operator="containsText" text="▲">
      <formula>NOT(ISERROR(SEARCH("▲",Z113)))</formula>
    </cfRule>
    <cfRule type="containsText" dxfId="9146" priority="344" operator="containsText" text="▼">
      <formula>NOT(ISERROR(SEARCH("▼",Z113)))</formula>
    </cfRule>
    <cfRule type="containsText" dxfId="9145" priority="345" operator="containsText" text="▲">
      <formula>NOT(ISERROR(SEARCH("▲",Z113)))</formula>
    </cfRule>
    <cfRule type="containsText" dxfId="9144" priority="346" operator="containsText" text="▼">
      <formula>NOT(ISERROR(SEARCH("▼",Z113)))</formula>
    </cfRule>
    <cfRule type="containsText" dxfId="9143" priority="347" operator="containsText" text="▲">
      <formula>NOT(ISERROR(SEARCH("▲",Z113)))</formula>
    </cfRule>
    <cfRule type="containsText" dxfId="9142" priority="348" operator="containsText" text="▼">
      <formula>NOT(ISERROR(SEARCH("▼",Z113)))</formula>
    </cfRule>
    <cfRule type="containsText" dxfId="9141" priority="349" operator="containsText" text="▲">
      <formula>NOT(ISERROR(SEARCH("▲",Z113)))</formula>
    </cfRule>
    <cfRule type="containsText" dxfId="9140" priority="350" operator="containsText" text="▼">
      <formula>NOT(ISERROR(SEARCH("▼",Z113)))</formula>
    </cfRule>
    <cfRule type="containsText" dxfId="9139" priority="351" operator="containsText" text="▲">
      <formula>NOT(ISERROR(SEARCH("▲",Z113)))</formula>
    </cfRule>
    <cfRule type="containsText" dxfId="9138" priority="352" operator="containsText" text="▼">
      <formula>NOT(ISERROR(SEARCH("▼",Z113)))</formula>
    </cfRule>
    <cfRule type="containsText" dxfId="9137" priority="353" operator="containsText" text="▲">
      <formula>NOT(ISERROR(SEARCH("▲",Z113)))</formula>
    </cfRule>
    <cfRule type="containsText" dxfId="9136" priority="354" operator="containsText" text="▼">
      <formula>NOT(ISERROR(SEARCH("▼",Z113)))</formula>
    </cfRule>
    <cfRule type="containsText" dxfId="9135" priority="355" operator="containsText" text="▲">
      <formula>NOT(ISERROR(SEARCH("▲",Z113)))</formula>
    </cfRule>
    <cfRule type="containsText" dxfId="9134" priority="356" operator="containsText" text="▼">
      <formula>NOT(ISERROR(SEARCH("▼",Z113)))</formula>
    </cfRule>
    <cfRule type="containsText" dxfId="9133" priority="357" operator="containsText" text="▲">
      <formula>NOT(ISERROR(SEARCH("▲",Z113)))</formula>
    </cfRule>
    <cfRule type="containsText" dxfId="9132" priority="358" operator="containsText" text="▼">
      <formula>NOT(ISERROR(SEARCH("▼",Z113)))</formula>
    </cfRule>
    <cfRule type="containsText" dxfId="9131" priority="359" operator="containsText" text="△">
      <formula>NOT(ISERROR(SEARCH("△",Z113)))</formula>
    </cfRule>
    <cfRule type="containsText" dxfId="9130" priority="360" operator="containsText" text="▽">
      <formula>NOT(ISERROR(SEARCH("▽",Z113)))</formula>
    </cfRule>
  </conditionalFormatting>
  <conditionalFormatting sqref="Z112:AA112">
    <cfRule type="containsText" dxfId="9129" priority="311" operator="containsText" text="▲">
      <formula>NOT(ISERROR(SEARCH("▲",Z112)))</formula>
    </cfRule>
    <cfRule type="containsText" dxfId="9128" priority="312" operator="containsText" text="▼">
      <formula>NOT(ISERROR(SEARCH("▼",Z112)))</formula>
    </cfRule>
  </conditionalFormatting>
  <conditionalFormatting sqref="Z112:AA112">
    <cfRule type="containsText" dxfId="9127" priority="263" operator="containsText" text="▲">
      <formula>NOT(ISERROR(SEARCH("▲",Z112)))</formula>
    </cfRule>
    <cfRule type="containsText" dxfId="9126" priority="264" operator="containsText" text="▼">
      <formula>NOT(ISERROR(SEARCH("▼",Z112)))</formula>
    </cfRule>
  </conditionalFormatting>
  <conditionalFormatting sqref="Z112:AA112">
    <cfRule type="containsText" dxfId="9125" priority="265" operator="containsText" text="▲">
      <formula>NOT(ISERROR(SEARCH("▲",Z112)))</formula>
    </cfRule>
    <cfRule type="containsText" dxfId="9124" priority="266" operator="containsText" text="▼">
      <formula>NOT(ISERROR(SEARCH("▼",Z112)))</formula>
    </cfRule>
    <cfRule type="containsText" dxfId="9123" priority="267" operator="containsText" text="▲">
      <formula>NOT(ISERROR(SEARCH("▲",Z112)))</formula>
    </cfRule>
    <cfRule type="containsText" dxfId="9122" priority="268" operator="containsText" text="▼">
      <formula>NOT(ISERROR(SEARCH("▼",Z112)))</formula>
    </cfRule>
    <cfRule type="containsText" dxfId="9121" priority="269" operator="containsText" text="▲">
      <formula>NOT(ISERROR(SEARCH("▲",Z112)))</formula>
    </cfRule>
    <cfRule type="containsText" dxfId="9120" priority="270" operator="containsText" text="▼">
      <formula>NOT(ISERROR(SEARCH("▼",Z112)))</formula>
    </cfRule>
    <cfRule type="containsText" dxfId="9119" priority="271" operator="containsText" text="▲">
      <formula>NOT(ISERROR(SEARCH("▲",Z112)))</formula>
    </cfRule>
    <cfRule type="containsText" dxfId="9118" priority="272" operator="containsText" text="▼">
      <formula>NOT(ISERROR(SEARCH("▼",Z112)))</formula>
    </cfRule>
    <cfRule type="containsText" dxfId="9117" priority="273" operator="containsText" text="▲">
      <formula>NOT(ISERROR(SEARCH("▲",Z112)))</formula>
    </cfRule>
    <cfRule type="containsText" dxfId="9116" priority="274" operator="containsText" text="▼">
      <formula>NOT(ISERROR(SEARCH("▼",Z112)))</formula>
    </cfRule>
    <cfRule type="containsText" dxfId="9115" priority="275" operator="containsText" text="▲">
      <formula>NOT(ISERROR(SEARCH("▲",Z112)))</formula>
    </cfRule>
    <cfRule type="containsText" dxfId="9114" priority="276" operator="containsText" text="▼">
      <formula>NOT(ISERROR(SEARCH("▼",Z112)))</formula>
    </cfRule>
    <cfRule type="containsText" dxfId="9113" priority="277" operator="containsText" text="▲">
      <formula>NOT(ISERROR(SEARCH("▲",Z112)))</formula>
    </cfRule>
    <cfRule type="containsText" dxfId="9112" priority="278" operator="containsText" text="▼">
      <formula>NOT(ISERROR(SEARCH("▼",Z112)))</formula>
    </cfRule>
    <cfRule type="containsText" dxfId="9111" priority="279" operator="containsText" text="▲">
      <formula>NOT(ISERROR(SEARCH("▲",Z112)))</formula>
    </cfRule>
    <cfRule type="containsText" dxfId="9110" priority="280" operator="containsText" text="▼">
      <formula>NOT(ISERROR(SEARCH("▼",Z112)))</formula>
    </cfRule>
    <cfRule type="containsText" dxfId="9109" priority="281" operator="containsText" text="▲">
      <formula>NOT(ISERROR(SEARCH("▲",Z112)))</formula>
    </cfRule>
    <cfRule type="containsText" dxfId="9108" priority="282" operator="containsText" text="▼">
      <formula>NOT(ISERROR(SEARCH("▼",Z112)))</formula>
    </cfRule>
    <cfRule type="containsText" dxfId="9107" priority="283" operator="containsText" text="▲">
      <formula>NOT(ISERROR(SEARCH("▲",Z112)))</formula>
    </cfRule>
    <cfRule type="containsText" dxfId="9106" priority="284" operator="containsText" text="▼">
      <formula>NOT(ISERROR(SEARCH("▼",Z112)))</formula>
    </cfRule>
    <cfRule type="containsText" dxfId="9105" priority="285" operator="containsText" text="▲">
      <formula>NOT(ISERROR(SEARCH("▲",Z112)))</formula>
    </cfRule>
    <cfRule type="containsText" dxfId="9104" priority="286" operator="containsText" text="▼">
      <formula>NOT(ISERROR(SEARCH("▼",Z112)))</formula>
    </cfRule>
    <cfRule type="containsText" dxfId="9103" priority="287" operator="containsText" text="▲">
      <formula>NOT(ISERROR(SEARCH("▲",Z112)))</formula>
    </cfRule>
    <cfRule type="containsText" dxfId="9102" priority="288" operator="containsText" text="▼">
      <formula>NOT(ISERROR(SEARCH("▼",Z112)))</formula>
    </cfRule>
    <cfRule type="containsText" dxfId="9101" priority="289" operator="containsText" text="▲">
      <formula>NOT(ISERROR(SEARCH("▲",Z112)))</formula>
    </cfRule>
    <cfRule type="containsText" dxfId="9100" priority="290" operator="containsText" text="▼">
      <formula>NOT(ISERROR(SEARCH("▼",Z112)))</formula>
    </cfRule>
    <cfRule type="containsText" dxfId="9099" priority="291" operator="containsText" text="▲">
      <formula>NOT(ISERROR(SEARCH("▲",Z112)))</formula>
    </cfRule>
    <cfRule type="containsText" dxfId="9098" priority="292" operator="containsText" text="▼">
      <formula>NOT(ISERROR(SEARCH("▼",Z112)))</formula>
    </cfRule>
    <cfRule type="containsText" dxfId="9097" priority="293" operator="containsText" text="▲">
      <formula>NOT(ISERROR(SEARCH("▲",Z112)))</formula>
    </cfRule>
    <cfRule type="containsText" dxfId="9096" priority="294" operator="containsText" text="▼">
      <formula>NOT(ISERROR(SEARCH("▼",Z112)))</formula>
    </cfRule>
    <cfRule type="containsText" dxfId="9095" priority="295" operator="containsText" text="▲">
      <formula>NOT(ISERROR(SEARCH("▲",Z112)))</formula>
    </cfRule>
    <cfRule type="containsText" dxfId="9094" priority="296" operator="containsText" text="▼">
      <formula>NOT(ISERROR(SEARCH("▼",Z112)))</formula>
    </cfRule>
    <cfRule type="containsText" dxfId="9093" priority="297" operator="containsText" text="▲">
      <formula>NOT(ISERROR(SEARCH("▲",Z112)))</formula>
    </cfRule>
    <cfRule type="containsText" dxfId="9092" priority="298" operator="containsText" text="▼">
      <formula>NOT(ISERROR(SEARCH("▼",Z112)))</formula>
    </cfRule>
    <cfRule type="containsText" dxfId="9091" priority="299" operator="containsText" text="▲">
      <formula>NOT(ISERROR(SEARCH("▲",Z112)))</formula>
    </cfRule>
    <cfRule type="containsText" dxfId="9090" priority="300" operator="containsText" text="▼">
      <formula>NOT(ISERROR(SEARCH("▼",Z112)))</formula>
    </cfRule>
    <cfRule type="containsText" dxfId="9089" priority="301" operator="containsText" text="▲">
      <formula>NOT(ISERROR(SEARCH("▲",Z112)))</formula>
    </cfRule>
    <cfRule type="containsText" dxfId="9088" priority="302" operator="containsText" text="▼">
      <formula>NOT(ISERROR(SEARCH("▼",Z112)))</formula>
    </cfRule>
    <cfRule type="containsText" dxfId="9087" priority="303" operator="containsText" text="▲">
      <formula>NOT(ISERROR(SEARCH("▲",Z112)))</formula>
    </cfRule>
    <cfRule type="containsText" dxfId="9086" priority="304" operator="containsText" text="▼">
      <formula>NOT(ISERROR(SEARCH("▼",Z112)))</formula>
    </cfRule>
    <cfRule type="containsText" dxfId="9085" priority="305" operator="containsText" text="▲">
      <formula>NOT(ISERROR(SEARCH("▲",Z112)))</formula>
    </cfRule>
    <cfRule type="containsText" dxfId="9084" priority="306" operator="containsText" text="▼">
      <formula>NOT(ISERROR(SEARCH("▼",Z112)))</formula>
    </cfRule>
    <cfRule type="containsText" dxfId="9083" priority="307" operator="containsText" text="▲">
      <formula>NOT(ISERROR(SEARCH("▲",Z112)))</formula>
    </cfRule>
    <cfRule type="containsText" dxfId="9082" priority="308" operator="containsText" text="▼">
      <formula>NOT(ISERROR(SEARCH("▼",Z112)))</formula>
    </cfRule>
    <cfRule type="containsText" dxfId="9081" priority="309" operator="containsText" text="△">
      <formula>NOT(ISERROR(SEARCH("△",Z112)))</formula>
    </cfRule>
    <cfRule type="containsText" dxfId="9080" priority="310" operator="containsText" text="▽">
      <formula>NOT(ISERROR(SEARCH("▽",Z112)))</formula>
    </cfRule>
  </conditionalFormatting>
  <conditionalFormatting sqref="Z111:AA111">
    <cfRule type="containsText" dxfId="9079" priority="261" operator="containsText" text="▲">
      <formula>NOT(ISERROR(SEARCH("▲",Z111)))</formula>
    </cfRule>
    <cfRule type="containsText" dxfId="9078" priority="262" operator="containsText" text="▼">
      <formula>NOT(ISERROR(SEARCH("▼",Z111)))</formula>
    </cfRule>
  </conditionalFormatting>
  <conditionalFormatting sqref="Z111:AA111">
    <cfRule type="containsText" dxfId="9077" priority="213" operator="containsText" text="▲">
      <formula>NOT(ISERROR(SEARCH("▲",Z111)))</formula>
    </cfRule>
    <cfRule type="containsText" dxfId="9076" priority="214" operator="containsText" text="▼">
      <formula>NOT(ISERROR(SEARCH("▼",Z111)))</formula>
    </cfRule>
  </conditionalFormatting>
  <conditionalFormatting sqref="Z111:AA111">
    <cfRule type="containsText" dxfId="9075" priority="215" operator="containsText" text="▲">
      <formula>NOT(ISERROR(SEARCH("▲",Z111)))</formula>
    </cfRule>
    <cfRule type="containsText" dxfId="9074" priority="216" operator="containsText" text="▼">
      <formula>NOT(ISERROR(SEARCH("▼",Z111)))</formula>
    </cfRule>
    <cfRule type="containsText" dxfId="9073" priority="217" operator="containsText" text="▲">
      <formula>NOT(ISERROR(SEARCH("▲",Z111)))</formula>
    </cfRule>
    <cfRule type="containsText" dxfId="9072" priority="218" operator="containsText" text="▼">
      <formula>NOT(ISERROR(SEARCH("▼",Z111)))</formula>
    </cfRule>
    <cfRule type="containsText" dxfId="9071" priority="219" operator="containsText" text="▲">
      <formula>NOT(ISERROR(SEARCH("▲",Z111)))</formula>
    </cfRule>
    <cfRule type="containsText" dxfId="9070" priority="220" operator="containsText" text="▼">
      <formula>NOT(ISERROR(SEARCH("▼",Z111)))</formula>
    </cfRule>
    <cfRule type="containsText" dxfId="9069" priority="221" operator="containsText" text="▲">
      <formula>NOT(ISERROR(SEARCH("▲",Z111)))</formula>
    </cfRule>
    <cfRule type="containsText" dxfId="9068" priority="222" operator="containsText" text="▼">
      <formula>NOT(ISERROR(SEARCH("▼",Z111)))</formula>
    </cfRule>
    <cfRule type="containsText" dxfId="9067" priority="223" operator="containsText" text="▲">
      <formula>NOT(ISERROR(SEARCH("▲",Z111)))</formula>
    </cfRule>
    <cfRule type="containsText" dxfId="9066" priority="224" operator="containsText" text="▼">
      <formula>NOT(ISERROR(SEARCH("▼",Z111)))</formula>
    </cfRule>
    <cfRule type="containsText" dxfId="9065" priority="225" operator="containsText" text="▲">
      <formula>NOT(ISERROR(SEARCH("▲",Z111)))</formula>
    </cfRule>
    <cfRule type="containsText" dxfId="9064" priority="226" operator="containsText" text="▼">
      <formula>NOT(ISERROR(SEARCH("▼",Z111)))</formula>
    </cfRule>
    <cfRule type="containsText" dxfId="9063" priority="227" operator="containsText" text="▲">
      <formula>NOT(ISERROR(SEARCH("▲",Z111)))</formula>
    </cfRule>
    <cfRule type="containsText" dxfId="9062" priority="228" operator="containsText" text="▼">
      <formula>NOT(ISERROR(SEARCH("▼",Z111)))</formula>
    </cfRule>
    <cfRule type="containsText" dxfId="9061" priority="229" operator="containsText" text="▲">
      <formula>NOT(ISERROR(SEARCH("▲",Z111)))</formula>
    </cfRule>
    <cfRule type="containsText" dxfId="9060" priority="230" operator="containsText" text="▼">
      <formula>NOT(ISERROR(SEARCH("▼",Z111)))</formula>
    </cfRule>
    <cfRule type="containsText" dxfId="9059" priority="231" operator="containsText" text="▲">
      <formula>NOT(ISERROR(SEARCH("▲",Z111)))</formula>
    </cfRule>
    <cfRule type="containsText" dxfId="9058" priority="232" operator="containsText" text="▼">
      <formula>NOT(ISERROR(SEARCH("▼",Z111)))</formula>
    </cfRule>
    <cfRule type="containsText" dxfId="9057" priority="233" operator="containsText" text="▲">
      <formula>NOT(ISERROR(SEARCH("▲",Z111)))</formula>
    </cfRule>
    <cfRule type="containsText" dxfId="9056" priority="234" operator="containsText" text="▼">
      <formula>NOT(ISERROR(SEARCH("▼",Z111)))</formula>
    </cfRule>
    <cfRule type="containsText" dxfId="9055" priority="235" operator="containsText" text="▲">
      <formula>NOT(ISERROR(SEARCH("▲",Z111)))</formula>
    </cfRule>
    <cfRule type="containsText" dxfId="9054" priority="236" operator="containsText" text="▼">
      <formula>NOT(ISERROR(SEARCH("▼",Z111)))</formula>
    </cfRule>
    <cfRule type="containsText" dxfId="9053" priority="237" operator="containsText" text="▲">
      <formula>NOT(ISERROR(SEARCH("▲",Z111)))</formula>
    </cfRule>
    <cfRule type="containsText" dxfId="9052" priority="238" operator="containsText" text="▼">
      <formula>NOT(ISERROR(SEARCH("▼",Z111)))</formula>
    </cfRule>
    <cfRule type="containsText" dxfId="9051" priority="239" operator="containsText" text="▲">
      <formula>NOT(ISERROR(SEARCH("▲",Z111)))</formula>
    </cfRule>
    <cfRule type="containsText" dxfId="9050" priority="240" operator="containsText" text="▼">
      <formula>NOT(ISERROR(SEARCH("▼",Z111)))</formula>
    </cfRule>
    <cfRule type="containsText" dxfId="9049" priority="241" operator="containsText" text="▲">
      <formula>NOT(ISERROR(SEARCH("▲",Z111)))</formula>
    </cfRule>
    <cfRule type="containsText" dxfId="9048" priority="242" operator="containsText" text="▼">
      <formula>NOT(ISERROR(SEARCH("▼",Z111)))</formula>
    </cfRule>
    <cfRule type="containsText" dxfId="9047" priority="243" operator="containsText" text="▲">
      <formula>NOT(ISERROR(SEARCH("▲",Z111)))</formula>
    </cfRule>
    <cfRule type="containsText" dxfId="9046" priority="244" operator="containsText" text="▼">
      <formula>NOT(ISERROR(SEARCH("▼",Z111)))</formula>
    </cfRule>
    <cfRule type="containsText" dxfId="9045" priority="245" operator="containsText" text="▲">
      <formula>NOT(ISERROR(SEARCH("▲",Z111)))</formula>
    </cfRule>
    <cfRule type="containsText" dxfId="9044" priority="246" operator="containsText" text="▼">
      <formula>NOT(ISERROR(SEARCH("▼",Z111)))</formula>
    </cfRule>
    <cfRule type="containsText" dxfId="9043" priority="247" operator="containsText" text="▲">
      <formula>NOT(ISERROR(SEARCH("▲",Z111)))</formula>
    </cfRule>
    <cfRule type="containsText" dxfId="9042" priority="248" operator="containsText" text="▼">
      <formula>NOT(ISERROR(SEARCH("▼",Z111)))</formula>
    </cfRule>
    <cfRule type="containsText" dxfId="9041" priority="249" operator="containsText" text="▲">
      <formula>NOT(ISERROR(SEARCH("▲",Z111)))</formula>
    </cfRule>
    <cfRule type="containsText" dxfId="9040" priority="250" operator="containsText" text="▼">
      <formula>NOT(ISERROR(SEARCH("▼",Z111)))</formula>
    </cfRule>
    <cfRule type="containsText" dxfId="9039" priority="251" operator="containsText" text="▲">
      <formula>NOT(ISERROR(SEARCH("▲",Z111)))</formula>
    </cfRule>
    <cfRule type="containsText" dxfId="9038" priority="252" operator="containsText" text="▼">
      <formula>NOT(ISERROR(SEARCH("▼",Z111)))</formula>
    </cfRule>
    <cfRule type="containsText" dxfId="9037" priority="253" operator="containsText" text="▲">
      <formula>NOT(ISERROR(SEARCH("▲",Z111)))</formula>
    </cfRule>
    <cfRule type="containsText" dxfId="9036" priority="254" operator="containsText" text="▼">
      <formula>NOT(ISERROR(SEARCH("▼",Z111)))</formula>
    </cfRule>
    <cfRule type="containsText" dxfId="9035" priority="255" operator="containsText" text="▲">
      <formula>NOT(ISERROR(SEARCH("▲",Z111)))</formula>
    </cfRule>
    <cfRule type="containsText" dxfId="9034" priority="256" operator="containsText" text="▼">
      <formula>NOT(ISERROR(SEARCH("▼",Z111)))</formula>
    </cfRule>
    <cfRule type="containsText" dxfId="9033" priority="257" operator="containsText" text="▲">
      <formula>NOT(ISERROR(SEARCH("▲",Z111)))</formula>
    </cfRule>
    <cfRule type="containsText" dxfId="9032" priority="258" operator="containsText" text="▼">
      <formula>NOT(ISERROR(SEARCH("▼",Z111)))</formula>
    </cfRule>
    <cfRule type="containsText" dxfId="9031" priority="259" operator="containsText" text="△">
      <formula>NOT(ISERROR(SEARCH("△",Z111)))</formula>
    </cfRule>
    <cfRule type="containsText" dxfId="9030" priority="260" operator="containsText" text="▽">
      <formula>NOT(ISERROR(SEARCH("▽",Z111)))</formula>
    </cfRule>
  </conditionalFormatting>
  <conditionalFormatting sqref="Z115:AA115">
    <cfRule type="containsText" dxfId="9029" priority="211" operator="containsText" text="▲">
      <formula>NOT(ISERROR(SEARCH("▲",Z115)))</formula>
    </cfRule>
    <cfRule type="containsText" dxfId="9028" priority="212" operator="containsText" text="▼">
      <formula>NOT(ISERROR(SEARCH("▼",Z115)))</formula>
    </cfRule>
  </conditionalFormatting>
  <conditionalFormatting sqref="Z69:AA69">
    <cfRule type="containsText" dxfId="9027" priority="209" operator="containsText" text="▲">
      <formula>NOT(ISERROR(SEARCH("▲",Z69)))</formula>
    </cfRule>
    <cfRule type="containsText" dxfId="9026" priority="210" operator="containsText" text="▼">
      <formula>NOT(ISERROR(SEARCH("▼",Z69)))</formula>
    </cfRule>
  </conditionalFormatting>
  <conditionalFormatting sqref="Z69:AA69">
    <cfRule type="containsText" dxfId="9025" priority="161" operator="containsText" text="▲">
      <formula>NOT(ISERROR(SEARCH("▲",Z69)))</formula>
    </cfRule>
    <cfRule type="containsText" dxfId="9024" priority="162" operator="containsText" text="▼">
      <formula>NOT(ISERROR(SEARCH("▼",Z69)))</formula>
    </cfRule>
  </conditionalFormatting>
  <conditionalFormatting sqref="Z69:AA69">
    <cfRule type="containsText" dxfId="9023" priority="163" operator="containsText" text="▲">
      <formula>NOT(ISERROR(SEARCH("▲",Z69)))</formula>
    </cfRule>
    <cfRule type="containsText" dxfId="9022" priority="164" operator="containsText" text="▼">
      <formula>NOT(ISERROR(SEARCH("▼",Z69)))</formula>
    </cfRule>
    <cfRule type="containsText" dxfId="9021" priority="165" operator="containsText" text="▲">
      <formula>NOT(ISERROR(SEARCH("▲",Z69)))</formula>
    </cfRule>
    <cfRule type="containsText" dxfId="9020" priority="166" operator="containsText" text="▼">
      <formula>NOT(ISERROR(SEARCH("▼",Z69)))</formula>
    </cfRule>
    <cfRule type="containsText" dxfId="9019" priority="167" operator="containsText" text="▲">
      <formula>NOT(ISERROR(SEARCH("▲",Z69)))</formula>
    </cfRule>
    <cfRule type="containsText" dxfId="9018" priority="168" operator="containsText" text="▼">
      <formula>NOT(ISERROR(SEARCH("▼",Z69)))</formula>
    </cfRule>
    <cfRule type="containsText" dxfId="9017" priority="169" operator="containsText" text="▲">
      <formula>NOT(ISERROR(SEARCH("▲",Z69)))</formula>
    </cfRule>
    <cfRule type="containsText" dxfId="9016" priority="170" operator="containsText" text="▼">
      <formula>NOT(ISERROR(SEARCH("▼",Z69)))</formula>
    </cfRule>
    <cfRule type="containsText" dxfId="9015" priority="171" operator="containsText" text="▲">
      <formula>NOT(ISERROR(SEARCH("▲",Z69)))</formula>
    </cfRule>
    <cfRule type="containsText" dxfId="9014" priority="172" operator="containsText" text="▼">
      <formula>NOT(ISERROR(SEARCH("▼",Z69)))</formula>
    </cfRule>
    <cfRule type="containsText" dxfId="9013" priority="173" operator="containsText" text="▲">
      <formula>NOT(ISERROR(SEARCH("▲",Z69)))</formula>
    </cfRule>
    <cfRule type="containsText" dxfId="9012" priority="174" operator="containsText" text="▼">
      <formula>NOT(ISERROR(SEARCH("▼",Z69)))</formula>
    </cfRule>
    <cfRule type="containsText" dxfId="9011" priority="175" operator="containsText" text="▲">
      <formula>NOT(ISERROR(SEARCH("▲",Z69)))</formula>
    </cfRule>
    <cfRule type="containsText" dxfId="9010" priority="176" operator="containsText" text="▼">
      <formula>NOT(ISERROR(SEARCH("▼",Z69)))</formula>
    </cfRule>
    <cfRule type="containsText" dxfId="9009" priority="177" operator="containsText" text="▲">
      <formula>NOT(ISERROR(SEARCH("▲",Z69)))</formula>
    </cfRule>
    <cfRule type="containsText" dxfId="9008" priority="178" operator="containsText" text="▼">
      <formula>NOT(ISERROR(SEARCH("▼",Z69)))</formula>
    </cfRule>
    <cfRule type="containsText" dxfId="9007" priority="179" operator="containsText" text="▲">
      <formula>NOT(ISERROR(SEARCH("▲",Z69)))</formula>
    </cfRule>
    <cfRule type="containsText" dxfId="9006" priority="180" operator="containsText" text="▼">
      <formula>NOT(ISERROR(SEARCH("▼",Z69)))</formula>
    </cfRule>
    <cfRule type="containsText" dxfId="9005" priority="181" operator="containsText" text="▲">
      <formula>NOT(ISERROR(SEARCH("▲",Z69)))</formula>
    </cfRule>
    <cfRule type="containsText" dxfId="9004" priority="182" operator="containsText" text="▼">
      <formula>NOT(ISERROR(SEARCH("▼",Z69)))</formula>
    </cfRule>
    <cfRule type="containsText" dxfId="9003" priority="183" operator="containsText" text="▲">
      <formula>NOT(ISERROR(SEARCH("▲",Z69)))</formula>
    </cfRule>
    <cfRule type="containsText" dxfId="9002" priority="184" operator="containsText" text="▼">
      <formula>NOT(ISERROR(SEARCH("▼",Z69)))</formula>
    </cfRule>
    <cfRule type="containsText" dxfId="9001" priority="185" operator="containsText" text="▲">
      <formula>NOT(ISERROR(SEARCH("▲",Z69)))</formula>
    </cfRule>
    <cfRule type="containsText" dxfId="9000" priority="186" operator="containsText" text="▼">
      <formula>NOT(ISERROR(SEARCH("▼",Z69)))</formula>
    </cfRule>
    <cfRule type="containsText" dxfId="8999" priority="187" operator="containsText" text="▲">
      <formula>NOT(ISERROR(SEARCH("▲",Z69)))</formula>
    </cfRule>
    <cfRule type="containsText" dxfId="8998" priority="188" operator="containsText" text="▼">
      <formula>NOT(ISERROR(SEARCH("▼",Z69)))</formula>
    </cfRule>
    <cfRule type="containsText" dxfId="8997" priority="189" operator="containsText" text="▲">
      <formula>NOT(ISERROR(SEARCH("▲",Z69)))</formula>
    </cfRule>
    <cfRule type="containsText" dxfId="8996" priority="190" operator="containsText" text="▼">
      <formula>NOT(ISERROR(SEARCH("▼",Z69)))</formula>
    </cfRule>
    <cfRule type="containsText" dxfId="8995" priority="191" operator="containsText" text="▲">
      <formula>NOT(ISERROR(SEARCH("▲",Z69)))</formula>
    </cfRule>
    <cfRule type="containsText" dxfId="8994" priority="192" operator="containsText" text="▼">
      <formula>NOT(ISERROR(SEARCH("▼",Z69)))</formula>
    </cfRule>
    <cfRule type="containsText" dxfId="8993" priority="193" operator="containsText" text="▲">
      <formula>NOT(ISERROR(SEARCH("▲",Z69)))</formula>
    </cfRule>
    <cfRule type="containsText" dxfId="8992" priority="194" operator="containsText" text="▼">
      <formula>NOT(ISERROR(SEARCH("▼",Z69)))</formula>
    </cfRule>
    <cfRule type="containsText" dxfId="8991" priority="195" operator="containsText" text="▲">
      <formula>NOT(ISERROR(SEARCH("▲",Z69)))</formula>
    </cfRule>
    <cfRule type="containsText" dxfId="8990" priority="196" operator="containsText" text="▼">
      <formula>NOT(ISERROR(SEARCH("▼",Z69)))</formula>
    </cfRule>
    <cfRule type="containsText" dxfId="8989" priority="197" operator="containsText" text="▲">
      <formula>NOT(ISERROR(SEARCH("▲",Z69)))</formula>
    </cfRule>
    <cfRule type="containsText" dxfId="8988" priority="198" operator="containsText" text="▼">
      <formula>NOT(ISERROR(SEARCH("▼",Z69)))</formula>
    </cfRule>
    <cfRule type="containsText" dxfId="8987" priority="199" operator="containsText" text="▲">
      <formula>NOT(ISERROR(SEARCH("▲",Z69)))</formula>
    </cfRule>
    <cfRule type="containsText" dxfId="8986" priority="200" operator="containsText" text="▼">
      <formula>NOT(ISERROR(SEARCH("▼",Z69)))</formula>
    </cfRule>
    <cfRule type="containsText" dxfId="8985" priority="201" operator="containsText" text="▲">
      <formula>NOT(ISERROR(SEARCH("▲",Z69)))</formula>
    </cfRule>
    <cfRule type="containsText" dxfId="8984" priority="202" operator="containsText" text="▼">
      <formula>NOT(ISERROR(SEARCH("▼",Z69)))</formula>
    </cfRule>
    <cfRule type="containsText" dxfId="8983" priority="203" operator="containsText" text="▲">
      <formula>NOT(ISERROR(SEARCH("▲",Z69)))</formula>
    </cfRule>
    <cfRule type="containsText" dxfId="8982" priority="204" operator="containsText" text="▼">
      <formula>NOT(ISERROR(SEARCH("▼",Z69)))</formula>
    </cfRule>
    <cfRule type="containsText" dxfId="8981" priority="205" operator="containsText" text="▲">
      <formula>NOT(ISERROR(SEARCH("▲",Z69)))</formula>
    </cfRule>
    <cfRule type="containsText" dxfId="8980" priority="206" operator="containsText" text="▼">
      <formula>NOT(ISERROR(SEARCH("▼",Z69)))</formula>
    </cfRule>
    <cfRule type="containsText" dxfId="8979" priority="207" operator="containsText" text="△">
      <formula>NOT(ISERROR(SEARCH("△",Z69)))</formula>
    </cfRule>
    <cfRule type="containsText" dxfId="8978" priority="208" operator="containsText" text="▽">
      <formula>NOT(ISERROR(SEARCH("▽",Z69)))</formula>
    </cfRule>
  </conditionalFormatting>
  <conditionalFormatting sqref="Z117:AA117">
    <cfRule type="containsText" dxfId="8977" priority="157" operator="containsText" text="▲">
      <formula>NOT(ISERROR(SEARCH("▲",Z117)))</formula>
    </cfRule>
    <cfRule type="containsText" dxfId="8976" priority="158" operator="containsText" text="▼">
      <formula>NOT(ISERROR(SEARCH("▼",Z117)))</formula>
    </cfRule>
  </conditionalFormatting>
  <conditionalFormatting sqref="Z117:AA117">
    <cfRule type="containsText" dxfId="8975" priority="109" operator="containsText" text="▲">
      <formula>NOT(ISERROR(SEARCH("▲",Z117)))</formula>
    </cfRule>
    <cfRule type="containsText" dxfId="8974" priority="110" operator="containsText" text="▼">
      <formula>NOT(ISERROR(SEARCH("▼",Z117)))</formula>
    </cfRule>
  </conditionalFormatting>
  <conditionalFormatting sqref="Z117:AA117">
    <cfRule type="containsText" dxfId="8973" priority="111" operator="containsText" text="▲">
      <formula>NOT(ISERROR(SEARCH("▲",Z117)))</formula>
    </cfRule>
    <cfRule type="containsText" dxfId="8972" priority="112" operator="containsText" text="▼">
      <formula>NOT(ISERROR(SEARCH("▼",Z117)))</formula>
    </cfRule>
    <cfRule type="containsText" dxfId="8971" priority="113" operator="containsText" text="▲">
      <formula>NOT(ISERROR(SEARCH("▲",Z117)))</formula>
    </cfRule>
    <cfRule type="containsText" dxfId="8970" priority="114" operator="containsText" text="▼">
      <formula>NOT(ISERROR(SEARCH("▼",Z117)))</formula>
    </cfRule>
    <cfRule type="containsText" dxfId="8969" priority="115" operator="containsText" text="▲">
      <formula>NOT(ISERROR(SEARCH("▲",Z117)))</formula>
    </cfRule>
    <cfRule type="containsText" dxfId="8968" priority="116" operator="containsText" text="▼">
      <formula>NOT(ISERROR(SEARCH("▼",Z117)))</formula>
    </cfRule>
    <cfRule type="containsText" dxfId="8967" priority="117" operator="containsText" text="▲">
      <formula>NOT(ISERROR(SEARCH("▲",Z117)))</formula>
    </cfRule>
    <cfRule type="containsText" dxfId="8966" priority="118" operator="containsText" text="▼">
      <formula>NOT(ISERROR(SEARCH("▼",Z117)))</formula>
    </cfRule>
    <cfRule type="containsText" dxfId="8965" priority="119" operator="containsText" text="▲">
      <formula>NOT(ISERROR(SEARCH("▲",Z117)))</formula>
    </cfRule>
    <cfRule type="containsText" dxfId="8964" priority="120" operator="containsText" text="▼">
      <formula>NOT(ISERROR(SEARCH("▼",Z117)))</formula>
    </cfRule>
    <cfRule type="containsText" dxfId="8963" priority="121" operator="containsText" text="▲">
      <formula>NOT(ISERROR(SEARCH("▲",Z117)))</formula>
    </cfRule>
    <cfRule type="containsText" dxfId="8962" priority="122" operator="containsText" text="▼">
      <formula>NOT(ISERROR(SEARCH("▼",Z117)))</formula>
    </cfRule>
    <cfRule type="containsText" dxfId="8961" priority="123" operator="containsText" text="▲">
      <formula>NOT(ISERROR(SEARCH("▲",Z117)))</formula>
    </cfRule>
    <cfRule type="containsText" dxfId="8960" priority="124" operator="containsText" text="▼">
      <formula>NOT(ISERROR(SEARCH("▼",Z117)))</formula>
    </cfRule>
    <cfRule type="containsText" dxfId="8959" priority="125" operator="containsText" text="▲">
      <formula>NOT(ISERROR(SEARCH("▲",Z117)))</formula>
    </cfRule>
    <cfRule type="containsText" dxfId="8958" priority="126" operator="containsText" text="▼">
      <formula>NOT(ISERROR(SEARCH("▼",Z117)))</formula>
    </cfRule>
    <cfRule type="containsText" dxfId="8957" priority="127" operator="containsText" text="▲">
      <formula>NOT(ISERROR(SEARCH("▲",Z117)))</formula>
    </cfRule>
    <cfRule type="containsText" dxfId="8956" priority="128" operator="containsText" text="▼">
      <formula>NOT(ISERROR(SEARCH("▼",Z117)))</formula>
    </cfRule>
    <cfRule type="containsText" dxfId="8955" priority="129" operator="containsText" text="▲">
      <formula>NOT(ISERROR(SEARCH("▲",Z117)))</formula>
    </cfRule>
    <cfRule type="containsText" dxfId="8954" priority="130" operator="containsText" text="▼">
      <formula>NOT(ISERROR(SEARCH("▼",Z117)))</formula>
    </cfRule>
    <cfRule type="containsText" dxfId="8953" priority="131" operator="containsText" text="▲">
      <formula>NOT(ISERROR(SEARCH("▲",Z117)))</formula>
    </cfRule>
    <cfRule type="containsText" dxfId="8952" priority="132" operator="containsText" text="▼">
      <formula>NOT(ISERROR(SEARCH("▼",Z117)))</formula>
    </cfRule>
    <cfRule type="containsText" dxfId="8951" priority="133" operator="containsText" text="▲">
      <formula>NOT(ISERROR(SEARCH("▲",Z117)))</formula>
    </cfRule>
    <cfRule type="containsText" dxfId="8950" priority="134" operator="containsText" text="▼">
      <formula>NOT(ISERROR(SEARCH("▼",Z117)))</formula>
    </cfRule>
    <cfRule type="containsText" dxfId="8949" priority="135" operator="containsText" text="▲">
      <formula>NOT(ISERROR(SEARCH("▲",Z117)))</formula>
    </cfRule>
    <cfRule type="containsText" dxfId="8948" priority="136" operator="containsText" text="▼">
      <formula>NOT(ISERROR(SEARCH("▼",Z117)))</formula>
    </cfRule>
    <cfRule type="containsText" dxfId="8947" priority="137" operator="containsText" text="▲">
      <formula>NOT(ISERROR(SEARCH("▲",Z117)))</formula>
    </cfRule>
    <cfRule type="containsText" dxfId="8946" priority="138" operator="containsText" text="▼">
      <formula>NOT(ISERROR(SEARCH("▼",Z117)))</formula>
    </cfRule>
    <cfRule type="containsText" dxfId="8945" priority="139" operator="containsText" text="▲">
      <formula>NOT(ISERROR(SEARCH("▲",Z117)))</formula>
    </cfRule>
    <cfRule type="containsText" dxfId="8944" priority="140" operator="containsText" text="▼">
      <formula>NOT(ISERROR(SEARCH("▼",Z117)))</formula>
    </cfRule>
    <cfRule type="containsText" dxfId="8943" priority="141" operator="containsText" text="▲">
      <formula>NOT(ISERROR(SEARCH("▲",Z117)))</formula>
    </cfRule>
    <cfRule type="containsText" dxfId="8942" priority="142" operator="containsText" text="▼">
      <formula>NOT(ISERROR(SEARCH("▼",Z117)))</formula>
    </cfRule>
    <cfRule type="containsText" dxfId="8941" priority="143" operator="containsText" text="▲">
      <formula>NOT(ISERROR(SEARCH("▲",Z117)))</formula>
    </cfRule>
    <cfRule type="containsText" dxfId="8940" priority="144" operator="containsText" text="▼">
      <formula>NOT(ISERROR(SEARCH("▼",Z117)))</formula>
    </cfRule>
    <cfRule type="containsText" dxfId="8939" priority="145" operator="containsText" text="▲">
      <formula>NOT(ISERROR(SEARCH("▲",Z117)))</formula>
    </cfRule>
    <cfRule type="containsText" dxfId="8938" priority="146" operator="containsText" text="▼">
      <formula>NOT(ISERROR(SEARCH("▼",Z117)))</formula>
    </cfRule>
    <cfRule type="containsText" dxfId="8937" priority="147" operator="containsText" text="▲">
      <formula>NOT(ISERROR(SEARCH("▲",Z117)))</formula>
    </cfRule>
    <cfRule type="containsText" dxfId="8936" priority="148" operator="containsText" text="▼">
      <formula>NOT(ISERROR(SEARCH("▼",Z117)))</formula>
    </cfRule>
    <cfRule type="containsText" dxfId="8935" priority="149" operator="containsText" text="▲">
      <formula>NOT(ISERROR(SEARCH("▲",Z117)))</formula>
    </cfRule>
    <cfRule type="containsText" dxfId="8934" priority="150" operator="containsText" text="▼">
      <formula>NOT(ISERROR(SEARCH("▼",Z117)))</formula>
    </cfRule>
    <cfRule type="containsText" dxfId="8933" priority="151" operator="containsText" text="▲">
      <formula>NOT(ISERROR(SEARCH("▲",Z117)))</formula>
    </cfRule>
    <cfRule type="containsText" dxfId="8932" priority="152" operator="containsText" text="▼">
      <formula>NOT(ISERROR(SEARCH("▼",Z117)))</formula>
    </cfRule>
    <cfRule type="containsText" dxfId="8931" priority="153" operator="containsText" text="▲">
      <formula>NOT(ISERROR(SEARCH("▲",Z117)))</formula>
    </cfRule>
    <cfRule type="containsText" dxfId="8930" priority="154" operator="containsText" text="▼">
      <formula>NOT(ISERROR(SEARCH("▼",Z117)))</formula>
    </cfRule>
    <cfRule type="containsText" dxfId="8929" priority="155" operator="containsText" text="△">
      <formula>NOT(ISERROR(SEARCH("△",Z117)))</formula>
    </cfRule>
    <cfRule type="containsText" dxfId="8928" priority="156" operator="containsText" text="▽">
      <formula>NOT(ISERROR(SEARCH("▽",Z117)))</formula>
    </cfRule>
  </conditionalFormatting>
  <conditionalFormatting sqref="Z116:AA116">
    <cfRule type="containsText" dxfId="8927" priority="107" operator="containsText" text="▲">
      <formula>NOT(ISERROR(SEARCH("▲",Z116)))</formula>
    </cfRule>
    <cfRule type="containsText" dxfId="8926" priority="108" operator="containsText" text="▼">
      <formula>NOT(ISERROR(SEARCH("▼",Z116)))</formula>
    </cfRule>
  </conditionalFormatting>
  <conditionalFormatting sqref="Z116:AA116">
    <cfRule type="containsText" dxfId="8925" priority="59" operator="containsText" text="▲">
      <formula>NOT(ISERROR(SEARCH("▲",Z116)))</formula>
    </cfRule>
    <cfRule type="containsText" dxfId="8924" priority="60" operator="containsText" text="▼">
      <formula>NOT(ISERROR(SEARCH("▼",Z116)))</formula>
    </cfRule>
  </conditionalFormatting>
  <conditionalFormatting sqref="Z116:AA116">
    <cfRule type="containsText" dxfId="8923" priority="61" operator="containsText" text="▲">
      <formula>NOT(ISERROR(SEARCH("▲",Z116)))</formula>
    </cfRule>
    <cfRule type="containsText" dxfId="8922" priority="62" operator="containsText" text="▼">
      <formula>NOT(ISERROR(SEARCH("▼",Z116)))</formula>
    </cfRule>
    <cfRule type="containsText" dxfId="8921" priority="63" operator="containsText" text="▲">
      <formula>NOT(ISERROR(SEARCH("▲",Z116)))</formula>
    </cfRule>
    <cfRule type="containsText" dxfId="8920" priority="64" operator="containsText" text="▼">
      <formula>NOT(ISERROR(SEARCH("▼",Z116)))</formula>
    </cfRule>
    <cfRule type="containsText" dxfId="8919" priority="65" operator="containsText" text="▲">
      <formula>NOT(ISERROR(SEARCH("▲",Z116)))</formula>
    </cfRule>
    <cfRule type="containsText" dxfId="8918" priority="66" operator="containsText" text="▼">
      <formula>NOT(ISERROR(SEARCH("▼",Z116)))</formula>
    </cfRule>
    <cfRule type="containsText" dxfId="8917" priority="67" operator="containsText" text="▲">
      <formula>NOT(ISERROR(SEARCH("▲",Z116)))</formula>
    </cfRule>
    <cfRule type="containsText" dxfId="8916" priority="68" operator="containsText" text="▼">
      <formula>NOT(ISERROR(SEARCH("▼",Z116)))</formula>
    </cfRule>
    <cfRule type="containsText" dxfId="8915" priority="69" operator="containsText" text="▲">
      <formula>NOT(ISERROR(SEARCH("▲",Z116)))</formula>
    </cfRule>
    <cfRule type="containsText" dxfId="8914" priority="70" operator="containsText" text="▼">
      <formula>NOT(ISERROR(SEARCH("▼",Z116)))</formula>
    </cfRule>
    <cfRule type="containsText" dxfId="8913" priority="71" operator="containsText" text="▲">
      <formula>NOT(ISERROR(SEARCH("▲",Z116)))</formula>
    </cfRule>
    <cfRule type="containsText" dxfId="8912" priority="72" operator="containsText" text="▼">
      <formula>NOT(ISERROR(SEARCH("▼",Z116)))</formula>
    </cfRule>
    <cfRule type="containsText" dxfId="8911" priority="73" operator="containsText" text="▲">
      <formula>NOT(ISERROR(SEARCH("▲",Z116)))</formula>
    </cfRule>
    <cfRule type="containsText" dxfId="8910" priority="74" operator="containsText" text="▼">
      <formula>NOT(ISERROR(SEARCH("▼",Z116)))</formula>
    </cfRule>
    <cfRule type="containsText" dxfId="8909" priority="75" operator="containsText" text="▲">
      <formula>NOT(ISERROR(SEARCH("▲",Z116)))</formula>
    </cfRule>
    <cfRule type="containsText" dxfId="8908" priority="76" operator="containsText" text="▼">
      <formula>NOT(ISERROR(SEARCH("▼",Z116)))</formula>
    </cfRule>
    <cfRule type="containsText" dxfId="8907" priority="77" operator="containsText" text="▲">
      <formula>NOT(ISERROR(SEARCH("▲",Z116)))</formula>
    </cfRule>
    <cfRule type="containsText" dxfId="8906" priority="78" operator="containsText" text="▼">
      <formula>NOT(ISERROR(SEARCH("▼",Z116)))</formula>
    </cfRule>
    <cfRule type="containsText" dxfId="8905" priority="79" operator="containsText" text="▲">
      <formula>NOT(ISERROR(SEARCH("▲",Z116)))</formula>
    </cfRule>
    <cfRule type="containsText" dxfId="8904" priority="80" operator="containsText" text="▼">
      <formula>NOT(ISERROR(SEARCH("▼",Z116)))</formula>
    </cfRule>
    <cfRule type="containsText" dxfId="8903" priority="81" operator="containsText" text="▲">
      <formula>NOT(ISERROR(SEARCH("▲",Z116)))</formula>
    </cfRule>
    <cfRule type="containsText" dxfId="8902" priority="82" operator="containsText" text="▼">
      <formula>NOT(ISERROR(SEARCH("▼",Z116)))</formula>
    </cfRule>
    <cfRule type="containsText" dxfId="8901" priority="83" operator="containsText" text="▲">
      <formula>NOT(ISERROR(SEARCH("▲",Z116)))</formula>
    </cfRule>
    <cfRule type="containsText" dxfId="8900" priority="84" operator="containsText" text="▼">
      <formula>NOT(ISERROR(SEARCH("▼",Z116)))</formula>
    </cfRule>
    <cfRule type="containsText" dxfId="8899" priority="85" operator="containsText" text="▲">
      <formula>NOT(ISERROR(SEARCH("▲",Z116)))</formula>
    </cfRule>
    <cfRule type="containsText" dxfId="8898" priority="86" operator="containsText" text="▼">
      <formula>NOT(ISERROR(SEARCH("▼",Z116)))</formula>
    </cfRule>
    <cfRule type="containsText" dxfId="8897" priority="87" operator="containsText" text="▲">
      <formula>NOT(ISERROR(SEARCH("▲",Z116)))</formula>
    </cfRule>
    <cfRule type="containsText" dxfId="8896" priority="88" operator="containsText" text="▼">
      <formula>NOT(ISERROR(SEARCH("▼",Z116)))</formula>
    </cfRule>
    <cfRule type="containsText" dxfId="8895" priority="89" operator="containsText" text="▲">
      <formula>NOT(ISERROR(SEARCH("▲",Z116)))</formula>
    </cfRule>
    <cfRule type="containsText" dxfId="8894" priority="90" operator="containsText" text="▼">
      <formula>NOT(ISERROR(SEARCH("▼",Z116)))</formula>
    </cfRule>
    <cfRule type="containsText" dxfId="8893" priority="91" operator="containsText" text="▲">
      <formula>NOT(ISERROR(SEARCH("▲",Z116)))</formula>
    </cfRule>
    <cfRule type="containsText" dxfId="8892" priority="92" operator="containsText" text="▼">
      <formula>NOT(ISERROR(SEARCH("▼",Z116)))</formula>
    </cfRule>
    <cfRule type="containsText" dxfId="8891" priority="93" operator="containsText" text="▲">
      <formula>NOT(ISERROR(SEARCH("▲",Z116)))</formula>
    </cfRule>
    <cfRule type="containsText" dxfId="8890" priority="94" operator="containsText" text="▼">
      <formula>NOT(ISERROR(SEARCH("▼",Z116)))</formula>
    </cfRule>
    <cfRule type="containsText" dxfId="8889" priority="95" operator="containsText" text="▲">
      <formula>NOT(ISERROR(SEARCH("▲",Z116)))</formula>
    </cfRule>
    <cfRule type="containsText" dxfId="8888" priority="96" operator="containsText" text="▼">
      <formula>NOT(ISERROR(SEARCH("▼",Z116)))</formula>
    </cfRule>
    <cfRule type="containsText" dxfId="8887" priority="97" operator="containsText" text="▲">
      <formula>NOT(ISERROR(SEARCH("▲",Z116)))</formula>
    </cfRule>
    <cfRule type="containsText" dxfId="8886" priority="98" operator="containsText" text="▼">
      <formula>NOT(ISERROR(SEARCH("▼",Z116)))</formula>
    </cfRule>
    <cfRule type="containsText" dxfId="8885" priority="99" operator="containsText" text="▲">
      <formula>NOT(ISERROR(SEARCH("▲",Z116)))</formula>
    </cfRule>
    <cfRule type="containsText" dxfId="8884" priority="100" operator="containsText" text="▼">
      <formula>NOT(ISERROR(SEARCH("▼",Z116)))</formula>
    </cfRule>
    <cfRule type="containsText" dxfId="8883" priority="101" operator="containsText" text="▲">
      <formula>NOT(ISERROR(SEARCH("▲",Z116)))</formula>
    </cfRule>
    <cfRule type="containsText" dxfId="8882" priority="102" operator="containsText" text="▼">
      <formula>NOT(ISERROR(SEARCH("▼",Z116)))</formula>
    </cfRule>
    <cfRule type="containsText" dxfId="8881" priority="103" operator="containsText" text="▲">
      <formula>NOT(ISERROR(SEARCH("▲",Z116)))</formula>
    </cfRule>
    <cfRule type="containsText" dxfId="8880" priority="104" operator="containsText" text="▼">
      <formula>NOT(ISERROR(SEARCH("▼",Z116)))</formula>
    </cfRule>
    <cfRule type="containsText" dxfId="8879" priority="105" operator="containsText" text="△">
      <formula>NOT(ISERROR(SEARCH("△",Z116)))</formula>
    </cfRule>
    <cfRule type="containsText" dxfId="8878" priority="106" operator="containsText" text="▽">
      <formula>NOT(ISERROR(SEARCH("▽",Z116)))</formula>
    </cfRule>
  </conditionalFormatting>
  <conditionalFormatting sqref="Z70:AA70">
    <cfRule type="containsText" dxfId="8877" priority="57" operator="containsText" text="▲">
      <formula>NOT(ISERROR(SEARCH("▲",Z70)))</formula>
    </cfRule>
    <cfRule type="containsText" dxfId="8876" priority="58" operator="containsText" text="▼">
      <formula>NOT(ISERROR(SEARCH("▼",Z70)))</formula>
    </cfRule>
  </conditionalFormatting>
  <conditionalFormatting sqref="Z70:AA70">
    <cfRule type="containsText" dxfId="8875" priority="9" operator="containsText" text="▲">
      <formula>NOT(ISERROR(SEARCH("▲",Z70)))</formula>
    </cfRule>
    <cfRule type="containsText" dxfId="8874" priority="10" operator="containsText" text="▼">
      <formula>NOT(ISERROR(SEARCH("▼",Z70)))</formula>
    </cfRule>
  </conditionalFormatting>
  <conditionalFormatting sqref="Z70:AA70">
    <cfRule type="containsText" dxfId="8873" priority="11" operator="containsText" text="▲">
      <formula>NOT(ISERROR(SEARCH("▲",Z70)))</formula>
    </cfRule>
    <cfRule type="containsText" dxfId="8872" priority="12" operator="containsText" text="▼">
      <formula>NOT(ISERROR(SEARCH("▼",Z70)))</formula>
    </cfRule>
    <cfRule type="containsText" dxfId="8871" priority="13" operator="containsText" text="▲">
      <formula>NOT(ISERROR(SEARCH("▲",Z70)))</formula>
    </cfRule>
    <cfRule type="containsText" dxfId="8870" priority="14" operator="containsText" text="▼">
      <formula>NOT(ISERROR(SEARCH("▼",Z70)))</formula>
    </cfRule>
    <cfRule type="containsText" dxfId="8869" priority="15" operator="containsText" text="▲">
      <formula>NOT(ISERROR(SEARCH("▲",Z70)))</formula>
    </cfRule>
    <cfRule type="containsText" dxfId="8868" priority="16" operator="containsText" text="▼">
      <formula>NOT(ISERROR(SEARCH("▼",Z70)))</formula>
    </cfRule>
    <cfRule type="containsText" dxfId="8867" priority="17" operator="containsText" text="▲">
      <formula>NOT(ISERROR(SEARCH("▲",Z70)))</formula>
    </cfRule>
    <cfRule type="containsText" dxfId="8866" priority="18" operator="containsText" text="▼">
      <formula>NOT(ISERROR(SEARCH("▼",Z70)))</formula>
    </cfRule>
    <cfRule type="containsText" dxfId="8865" priority="19" operator="containsText" text="▲">
      <formula>NOT(ISERROR(SEARCH("▲",Z70)))</formula>
    </cfRule>
    <cfRule type="containsText" dxfId="8864" priority="20" operator="containsText" text="▼">
      <formula>NOT(ISERROR(SEARCH("▼",Z70)))</formula>
    </cfRule>
    <cfRule type="containsText" dxfId="8863" priority="21" operator="containsText" text="▲">
      <formula>NOT(ISERROR(SEARCH("▲",Z70)))</formula>
    </cfRule>
    <cfRule type="containsText" dxfId="8862" priority="22" operator="containsText" text="▼">
      <formula>NOT(ISERROR(SEARCH("▼",Z70)))</formula>
    </cfRule>
    <cfRule type="containsText" dxfId="8861" priority="23" operator="containsText" text="▲">
      <formula>NOT(ISERROR(SEARCH("▲",Z70)))</formula>
    </cfRule>
    <cfRule type="containsText" dxfId="8860" priority="24" operator="containsText" text="▼">
      <formula>NOT(ISERROR(SEARCH("▼",Z70)))</formula>
    </cfRule>
    <cfRule type="containsText" dxfId="8859" priority="25" operator="containsText" text="▲">
      <formula>NOT(ISERROR(SEARCH("▲",Z70)))</formula>
    </cfRule>
    <cfRule type="containsText" dxfId="8858" priority="26" operator="containsText" text="▼">
      <formula>NOT(ISERROR(SEARCH("▼",Z70)))</formula>
    </cfRule>
    <cfRule type="containsText" dxfId="8857" priority="27" operator="containsText" text="▲">
      <formula>NOT(ISERROR(SEARCH("▲",Z70)))</formula>
    </cfRule>
    <cfRule type="containsText" dxfId="8856" priority="28" operator="containsText" text="▼">
      <formula>NOT(ISERROR(SEARCH("▼",Z70)))</formula>
    </cfRule>
    <cfRule type="containsText" dxfId="8855" priority="29" operator="containsText" text="▲">
      <formula>NOT(ISERROR(SEARCH("▲",Z70)))</formula>
    </cfRule>
    <cfRule type="containsText" dxfId="8854" priority="30" operator="containsText" text="▼">
      <formula>NOT(ISERROR(SEARCH("▼",Z70)))</formula>
    </cfRule>
    <cfRule type="containsText" dxfId="8853" priority="31" operator="containsText" text="▲">
      <formula>NOT(ISERROR(SEARCH("▲",Z70)))</formula>
    </cfRule>
    <cfRule type="containsText" dxfId="8852" priority="32" operator="containsText" text="▼">
      <formula>NOT(ISERROR(SEARCH("▼",Z70)))</formula>
    </cfRule>
    <cfRule type="containsText" dxfId="8851" priority="33" operator="containsText" text="▲">
      <formula>NOT(ISERROR(SEARCH("▲",Z70)))</formula>
    </cfRule>
    <cfRule type="containsText" dxfId="8850" priority="34" operator="containsText" text="▼">
      <formula>NOT(ISERROR(SEARCH("▼",Z70)))</formula>
    </cfRule>
    <cfRule type="containsText" dxfId="8849" priority="35" operator="containsText" text="▲">
      <formula>NOT(ISERROR(SEARCH("▲",Z70)))</formula>
    </cfRule>
    <cfRule type="containsText" dxfId="8848" priority="36" operator="containsText" text="▼">
      <formula>NOT(ISERROR(SEARCH("▼",Z70)))</formula>
    </cfRule>
    <cfRule type="containsText" dxfId="8847" priority="37" operator="containsText" text="▲">
      <formula>NOT(ISERROR(SEARCH("▲",Z70)))</formula>
    </cfRule>
    <cfRule type="containsText" dxfId="8846" priority="38" operator="containsText" text="▼">
      <formula>NOT(ISERROR(SEARCH("▼",Z70)))</formula>
    </cfRule>
    <cfRule type="containsText" dxfId="8845" priority="39" operator="containsText" text="▲">
      <formula>NOT(ISERROR(SEARCH("▲",Z70)))</formula>
    </cfRule>
    <cfRule type="containsText" dxfId="8844" priority="40" operator="containsText" text="▼">
      <formula>NOT(ISERROR(SEARCH("▼",Z70)))</formula>
    </cfRule>
    <cfRule type="containsText" dxfId="8843" priority="41" operator="containsText" text="▲">
      <formula>NOT(ISERROR(SEARCH("▲",Z70)))</formula>
    </cfRule>
    <cfRule type="containsText" dxfId="8842" priority="42" operator="containsText" text="▼">
      <formula>NOT(ISERROR(SEARCH("▼",Z70)))</formula>
    </cfRule>
    <cfRule type="containsText" dxfId="8841" priority="43" operator="containsText" text="▲">
      <formula>NOT(ISERROR(SEARCH("▲",Z70)))</formula>
    </cfRule>
    <cfRule type="containsText" dxfId="8840" priority="44" operator="containsText" text="▼">
      <formula>NOT(ISERROR(SEARCH("▼",Z70)))</formula>
    </cfRule>
    <cfRule type="containsText" dxfId="8839" priority="45" operator="containsText" text="▲">
      <formula>NOT(ISERROR(SEARCH("▲",Z70)))</formula>
    </cfRule>
    <cfRule type="containsText" dxfId="8838" priority="46" operator="containsText" text="▼">
      <formula>NOT(ISERROR(SEARCH("▼",Z70)))</formula>
    </cfRule>
    <cfRule type="containsText" dxfId="8837" priority="47" operator="containsText" text="▲">
      <formula>NOT(ISERROR(SEARCH("▲",Z70)))</formula>
    </cfRule>
    <cfRule type="containsText" dxfId="8836" priority="48" operator="containsText" text="▼">
      <formula>NOT(ISERROR(SEARCH("▼",Z70)))</formula>
    </cfRule>
    <cfRule type="containsText" dxfId="8835" priority="49" operator="containsText" text="▲">
      <formula>NOT(ISERROR(SEARCH("▲",Z70)))</formula>
    </cfRule>
    <cfRule type="containsText" dxfId="8834" priority="50" operator="containsText" text="▼">
      <formula>NOT(ISERROR(SEARCH("▼",Z70)))</formula>
    </cfRule>
    <cfRule type="containsText" dxfId="8833" priority="51" operator="containsText" text="▲">
      <formula>NOT(ISERROR(SEARCH("▲",Z70)))</formula>
    </cfRule>
    <cfRule type="containsText" dxfId="8832" priority="52" operator="containsText" text="▼">
      <formula>NOT(ISERROR(SEARCH("▼",Z70)))</formula>
    </cfRule>
    <cfRule type="containsText" dxfId="8831" priority="53" operator="containsText" text="▲">
      <formula>NOT(ISERROR(SEARCH("▲",Z70)))</formula>
    </cfRule>
    <cfRule type="containsText" dxfId="8830" priority="54" operator="containsText" text="▼">
      <formula>NOT(ISERROR(SEARCH("▼",Z70)))</formula>
    </cfRule>
    <cfRule type="containsText" dxfId="8829" priority="55" operator="containsText" text="△">
      <formula>NOT(ISERROR(SEARCH("△",Z70)))</formula>
    </cfRule>
    <cfRule type="containsText" dxfId="8828" priority="56" operator="containsText" text="▽">
      <formula>NOT(ISERROR(SEARCH("▽",Z70)))</formula>
    </cfRule>
  </conditionalFormatting>
  <conditionalFormatting sqref="Z118:AA118">
    <cfRule type="containsText" dxfId="8827" priority="7" operator="containsText" text="▲">
      <formula>NOT(ISERROR(SEARCH("▲",Z118)))</formula>
    </cfRule>
    <cfRule type="containsText" dxfId="8826" priority="8" operator="containsText" text="▼">
      <formula>NOT(ISERROR(SEARCH("▼",Z118)))</formula>
    </cfRule>
  </conditionalFormatting>
  <conditionalFormatting sqref="Z121:AA121">
    <cfRule type="containsText" dxfId="8825" priority="5" operator="containsText" text="▲">
      <formula>NOT(ISERROR(SEARCH("▲",Z121)))</formula>
    </cfRule>
    <cfRule type="containsText" dxfId="8824" priority="6" operator="containsText" text="▼">
      <formula>NOT(ISERROR(SEARCH("▼",Z121)))</formula>
    </cfRule>
  </conditionalFormatting>
  <conditionalFormatting sqref="Z119:AA119">
    <cfRule type="containsText" dxfId="8823" priority="3" operator="containsText" text="▲">
      <formula>NOT(ISERROR(SEARCH("▲",Z119)))</formula>
    </cfRule>
    <cfRule type="containsText" dxfId="8822" priority="4" operator="containsText" text="▼">
      <formula>NOT(ISERROR(SEARCH("▼",Z119)))</formula>
    </cfRule>
  </conditionalFormatting>
  <conditionalFormatting sqref="Z120:AA120">
    <cfRule type="containsText" dxfId="8821" priority="1" operator="containsText" text="▲">
      <formula>NOT(ISERROR(SEARCH("▲",Z120)))</formula>
    </cfRule>
    <cfRule type="containsText" dxfId="8820" priority="2" operator="containsText" text="▼">
      <formula>NOT(ISERROR(SEARCH("▼",Z120)))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FB6-2D9D-487D-ABFC-4394547AA77F}">
  <sheetPr codeName="工作表4"/>
  <dimension ref="A1:J21"/>
  <sheetViews>
    <sheetView zoomScaleNormal="100" workbookViewId="0">
      <selection activeCell="I21" sqref="I21"/>
    </sheetView>
  </sheetViews>
  <sheetFormatPr defaultColWidth="9" defaultRowHeight="16.5"/>
  <cols>
    <col min="1" max="1" width="6.125" style="76" bestFit="1" customWidth="1"/>
    <col min="2" max="2" width="9.625" style="76" bestFit="1" customWidth="1"/>
    <col min="3" max="3" width="10.125" style="76" bestFit="1" customWidth="1"/>
    <col min="4" max="4" width="11.5" style="76" bestFit="1" customWidth="1"/>
    <col min="5" max="5" width="11.5" style="76" customWidth="1"/>
    <col min="6" max="6" width="10.25" style="76" bestFit="1" customWidth="1"/>
    <col min="7" max="7" width="12.625" style="76" bestFit="1" customWidth="1"/>
    <col min="8" max="8" width="12.625" style="76" customWidth="1"/>
    <col min="9" max="9" width="13.375" style="76" bestFit="1" customWidth="1"/>
    <col min="10" max="10" width="15" style="76" bestFit="1" customWidth="1"/>
    <col min="11" max="16384" width="9" style="76"/>
  </cols>
  <sheetData>
    <row r="1" spans="1:10" ht="33">
      <c r="A1" s="200" t="s">
        <v>33</v>
      </c>
      <c r="B1" s="200"/>
      <c r="C1" s="200" t="s">
        <v>32</v>
      </c>
      <c r="D1" s="90" t="s">
        <v>31</v>
      </c>
      <c r="E1" s="90" t="s">
        <v>56</v>
      </c>
      <c r="F1" s="91" t="s">
        <v>95</v>
      </c>
      <c r="G1" s="102" t="s">
        <v>55</v>
      </c>
      <c r="H1" s="102" t="s">
        <v>94</v>
      </c>
      <c r="I1" s="201" t="s">
        <v>2870</v>
      </c>
      <c r="J1" s="92"/>
    </row>
    <row r="2" spans="1:10">
      <c r="A2" s="83">
        <v>2014</v>
      </c>
      <c r="B2" s="83" t="s">
        <v>34</v>
      </c>
      <c r="C2" s="84">
        <f>'14股'!P63</f>
        <v>-29302.159999999996</v>
      </c>
      <c r="D2" s="84">
        <f>'14股'!G63</f>
        <v>3121360</v>
      </c>
      <c r="E2" s="84"/>
      <c r="F2" s="84">
        <f>SUM('14股'!H63,'14股'!L63:M63)</f>
        <v>14624</v>
      </c>
      <c r="G2" s="85">
        <f>C2/D2</f>
        <v>-9.3876259066560715E-3</v>
      </c>
      <c r="H2" s="85"/>
      <c r="I2" s="85">
        <f>C2/'14股'!Z63</f>
        <v>-5.8821584941905924E-2</v>
      </c>
      <c r="J2" s="86"/>
    </row>
    <row r="3" spans="1:10">
      <c r="A3" s="83">
        <v>2015</v>
      </c>
      <c r="B3" s="83" t="s">
        <v>34</v>
      </c>
      <c r="C3" s="84">
        <f>'15股'!P144</f>
        <v>-92925.804999999993</v>
      </c>
      <c r="D3" s="84">
        <f>'15股'!G144</f>
        <v>6783148</v>
      </c>
      <c r="E3" s="84"/>
      <c r="F3" s="84">
        <f>SUM('15股'!H144,'15股'!L144:M144)</f>
        <v>31607.264999999999</v>
      </c>
      <c r="G3" s="85">
        <f>'15股'!X144</f>
        <v>-1.3699510168435068E-2</v>
      </c>
      <c r="H3" s="85"/>
      <c r="I3" s="85">
        <f>'15股'!Z144</f>
        <v>-0.2426286064655972</v>
      </c>
      <c r="J3" s="83"/>
    </row>
    <row r="4" spans="1:10">
      <c r="A4" s="87">
        <v>2015</v>
      </c>
      <c r="B4" s="87" t="s">
        <v>2871</v>
      </c>
      <c r="C4" s="88">
        <f>存股!P30</f>
        <v>-2577.94</v>
      </c>
      <c r="D4" s="88">
        <f>存股!G30</f>
        <v>328900</v>
      </c>
      <c r="E4" s="88"/>
      <c r="F4" s="88">
        <f>SUM(存股!H30,存股!L30:M30)</f>
        <v>376</v>
      </c>
      <c r="G4" s="89">
        <f>存股!X30</f>
        <v>-7.8380662815445423E-3</v>
      </c>
      <c r="H4" s="89"/>
      <c r="I4" s="89">
        <f ca="1">存股!Z30</f>
        <v>-6.2059621186216773E-5</v>
      </c>
      <c r="J4" s="87"/>
    </row>
    <row r="5" spans="1:10">
      <c r="A5" s="83">
        <v>2016</v>
      </c>
      <c r="B5" s="83" t="s">
        <v>34</v>
      </c>
      <c r="C5" s="84">
        <f>'16股'!P54</f>
        <v>-24718</v>
      </c>
      <c r="D5" s="84">
        <f>'16股'!G54</f>
        <v>1740430</v>
      </c>
      <c r="E5" s="84"/>
      <c r="F5" s="84">
        <f>SUM('16股'!H54,'16股'!L54:M54)</f>
        <v>8165</v>
      </c>
      <c r="G5" s="85">
        <f>'16股'!X54</f>
        <v>-1.42022373781192E-2</v>
      </c>
      <c r="H5" s="85"/>
      <c r="I5" s="85">
        <f>'16股'!Z54</f>
        <v>-0.45754308951989398</v>
      </c>
      <c r="J5" s="83" t="s">
        <v>30</v>
      </c>
    </row>
    <row r="6" spans="1:10">
      <c r="A6" s="87">
        <v>2016</v>
      </c>
      <c r="B6" s="87" t="s">
        <v>2871</v>
      </c>
      <c r="C6" s="88">
        <f>存股!P31</f>
        <v>-2859</v>
      </c>
      <c r="D6" s="88">
        <f>存股!G31</f>
        <v>96700</v>
      </c>
      <c r="E6" s="88"/>
      <c r="F6" s="88">
        <f>SUM(存股!H31,存股!L31:M31)</f>
        <v>509</v>
      </c>
      <c r="G6" s="89">
        <f>存股!X31</f>
        <v>-2.9565667011375387E-2</v>
      </c>
      <c r="H6" s="89"/>
      <c r="I6" s="89">
        <f ca="1">存股!Z31</f>
        <v>-2.3666987137771489E-4</v>
      </c>
      <c r="J6" s="87"/>
    </row>
    <row r="7" spans="1:10">
      <c r="A7" s="202">
        <v>2016</v>
      </c>
      <c r="B7" s="202" t="s">
        <v>1348</v>
      </c>
      <c r="C7" s="203">
        <f>'16期'!I692</f>
        <v>-196694</v>
      </c>
      <c r="D7" s="203"/>
      <c r="E7" s="203"/>
      <c r="F7" s="203">
        <f>'16期'!G692</f>
        <v>73128</v>
      </c>
      <c r="G7" s="204">
        <f>'16期'!J692</f>
        <v>-0.51761578947368425</v>
      </c>
      <c r="H7" s="204"/>
      <c r="I7" s="204">
        <f>'16期'!L692</f>
        <v>-1.0878631662628711</v>
      </c>
      <c r="J7" s="202" t="s">
        <v>2872</v>
      </c>
    </row>
    <row r="8" spans="1:10">
      <c r="A8" s="83">
        <v>2017</v>
      </c>
      <c r="B8" s="83" t="s">
        <v>34</v>
      </c>
      <c r="C8" s="84">
        <f>SUM('17股'!P37:R37)</f>
        <v>-9215.02</v>
      </c>
      <c r="D8" s="84">
        <f>'17股'!G37</f>
        <v>856390</v>
      </c>
      <c r="E8" s="84"/>
      <c r="F8" s="84">
        <f>SUM('17股'!H37,'17股'!L37:M37)</f>
        <v>4062</v>
      </c>
      <c r="G8" s="85">
        <f>'17股'!X37</f>
        <v>-1.3410969301369704E-2</v>
      </c>
      <c r="H8" s="85"/>
      <c r="I8" s="85">
        <f ca="1">'17股'!Z37</f>
        <v>-0.25763429471285698</v>
      </c>
      <c r="J8" s="83" t="s">
        <v>2873</v>
      </c>
    </row>
    <row r="9" spans="1:10">
      <c r="A9" s="202">
        <v>2017</v>
      </c>
      <c r="B9" s="202" t="s">
        <v>1348</v>
      </c>
      <c r="C9" s="203">
        <f>'17期'!I378</f>
        <v>-30008</v>
      </c>
      <c r="D9" s="203"/>
      <c r="E9" s="203"/>
      <c r="F9" s="203">
        <f>'17期'!G378</f>
        <v>12858</v>
      </c>
      <c r="G9" s="204">
        <f>'17期'!J378</f>
        <v>-0.6456387968501226</v>
      </c>
      <c r="H9" s="204"/>
      <c r="I9" s="204"/>
      <c r="J9" s="202" t="s">
        <v>2874</v>
      </c>
    </row>
    <row r="10" spans="1:10">
      <c r="A10" s="83">
        <v>2018</v>
      </c>
      <c r="B10" s="83" t="s">
        <v>34</v>
      </c>
      <c r="C10" s="84">
        <f>SUM('18股'!P21:R21)</f>
        <v>-8655</v>
      </c>
      <c r="D10" s="84">
        <f>'18股'!G21</f>
        <v>163650</v>
      </c>
      <c r="E10" s="84"/>
      <c r="F10" s="84">
        <f>SUM('18股'!H21,'18股'!L21:M21)</f>
        <v>755</v>
      </c>
      <c r="G10" s="85">
        <f>'18股'!X21</f>
        <v>-5.2887259395050415E-2</v>
      </c>
      <c r="H10" s="85"/>
      <c r="I10" s="85">
        <f ca="1">'18股'!Z21</f>
        <v>-1.3802952580560648</v>
      </c>
      <c r="J10" s="83" t="s">
        <v>2873</v>
      </c>
    </row>
    <row r="11" spans="1:10">
      <c r="A11" s="202">
        <v>2018</v>
      </c>
      <c r="B11" s="202" t="s">
        <v>1348</v>
      </c>
      <c r="C11" s="203">
        <f>'18期'!H1852</f>
        <v>-39537</v>
      </c>
      <c r="D11" s="203"/>
      <c r="E11" s="203"/>
      <c r="F11" s="203">
        <f>'18期'!F1852</f>
        <v>17208</v>
      </c>
      <c r="G11" s="204">
        <f>'18期'!I1852</f>
        <v>-0.31743877960658368</v>
      </c>
      <c r="H11" s="204"/>
      <c r="I11" s="204"/>
      <c r="J11" s="202" t="s">
        <v>2875</v>
      </c>
    </row>
    <row r="12" spans="1:10">
      <c r="A12" s="83">
        <v>2019</v>
      </c>
      <c r="B12" s="83" t="s">
        <v>34</v>
      </c>
      <c r="C12" s="84">
        <f>'19股'!P18</f>
        <v>-5332.5</v>
      </c>
      <c r="D12" s="84">
        <f>'19股'!G18</f>
        <v>70900</v>
      </c>
      <c r="E12" s="84"/>
      <c r="F12" s="84">
        <f>SUM('19股'!H18,'19股'!L18:M18)</f>
        <v>312.5</v>
      </c>
      <c r="G12" s="85">
        <f>'19股'!X18</f>
        <v>-7.5211565585331458E-2</v>
      </c>
      <c r="H12" s="85"/>
      <c r="I12" s="85">
        <f ca="1">'19股'!Z18</f>
        <v>-2.619559246805649</v>
      </c>
      <c r="J12" s="83" t="s">
        <v>2873</v>
      </c>
    </row>
    <row r="13" spans="1:10">
      <c r="A13" s="202">
        <v>2019</v>
      </c>
      <c r="B13" s="202" t="s">
        <v>1348</v>
      </c>
      <c r="C13" s="203">
        <f>'19期'!H290</f>
        <v>-45194</v>
      </c>
      <c r="D13" s="203"/>
      <c r="E13" s="203"/>
      <c r="F13" s="203">
        <f>'19期'!F290</f>
        <v>7526</v>
      </c>
      <c r="G13" s="204">
        <f>'19期'!I290</f>
        <v>-0.56950955189273655</v>
      </c>
      <c r="H13" s="204"/>
      <c r="I13" s="204"/>
      <c r="J13" s="202"/>
    </row>
    <row r="14" spans="1:10">
      <c r="A14" s="202">
        <v>2021</v>
      </c>
      <c r="B14" s="202" t="s">
        <v>2876</v>
      </c>
      <c r="C14" s="203">
        <v>-100000</v>
      </c>
      <c r="D14" s="203"/>
      <c r="E14" s="203"/>
      <c r="F14" s="203">
        <f>'19期'!F291</f>
        <v>103194</v>
      </c>
      <c r="G14" s="204">
        <f>'19期'!I291</f>
        <v>-2.1376073865917302</v>
      </c>
      <c r="H14" s="204"/>
      <c r="I14" s="204"/>
      <c r="J14" s="202"/>
    </row>
    <row r="15" spans="1:10">
      <c r="A15" s="202">
        <v>2022</v>
      </c>
      <c r="B15" s="202" t="s">
        <v>1348</v>
      </c>
      <c r="C15" s="203">
        <f>'Even 期權'!L16</f>
        <v>-12453</v>
      </c>
      <c r="D15" s="203"/>
      <c r="E15" s="203"/>
      <c r="F15" s="203"/>
      <c r="G15" s="204"/>
      <c r="H15" s="204"/>
      <c r="I15" s="204"/>
      <c r="J15" s="202"/>
    </row>
    <row r="16" spans="1:10">
      <c r="A16" s="202">
        <v>2023</v>
      </c>
      <c r="B16" s="202" t="s">
        <v>1348</v>
      </c>
      <c r="C16" s="203">
        <f>'Even 期權'!L22</f>
        <v>-4988</v>
      </c>
      <c r="D16" s="203"/>
      <c r="E16" s="203"/>
      <c r="F16" s="203"/>
      <c r="G16" s="204"/>
      <c r="H16" s="204"/>
      <c r="I16" s="204"/>
      <c r="J16" s="202"/>
    </row>
    <row r="17" spans="1:10">
      <c r="A17" s="202">
        <v>2024</v>
      </c>
      <c r="B17" s="202" t="s">
        <v>1348</v>
      </c>
      <c r="C17" s="203">
        <f>'Even 期權'!L151</f>
        <v>-70451</v>
      </c>
      <c r="D17" s="203"/>
      <c r="E17" s="203"/>
      <c r="F17" s="203"/>
      <c r="G17" s="204"/>
      <c r="H17" s="204"/>
      <c r="I17" s="204"/>
      <c r="J17" s="202"/>
    </row>
    <row r="18" spans="1:10">
      <c r="A18" s="202">
        <v>2025</v>
      </c>
      <c r="B18" s="202" t="s">
        <v>1348</v>
      </c>
      <c r="C18" s="203">
        <f>'Even 期權'!L1007</f>
        <v>-313818</v>
      </c>
      <c r="D18" s="203"/>
      <c r="E18" s="203"/>
      <c r="F18" s="203"/>
      <c r="G18" s="204"/>
      <c r="H18" s="204"/>
      <c r="I18" s="204"/>
      <c r="J18" s="202"/>
    </row>
    <row r="19" spans="1:10">
      <c r="A19" s="83">
        <v>2025</v>
      </c>
      <c r="B19" s="83" t="s">
        <v>34</v>
      </c>
      <c r="C19" s="84">
        <f>'2025'!P126</f>
        <v>-24467.260000000013</v>
      </c>
      <c r="D19" s="84">
        <f>'2025'!G126</f>
        <v>7186798.2000000002</v>
      </c>
      <c r="E19" s="84"/>
      <c r="F19" s="84">
        <f>SUM('2025'!H126,'2025'!L126:M126)</f>
        <v>5940</v>
      </c>
      <c r="G19" s="85">
        <f>'2025'!X126</f>
        <v>1.1833651402894539E-2</v>
      </c>
      <c r="H19" s="85"/>
      <c r="I19" s="85">
        <f ca="1">'2025'!Z126</f>
        <v>0.15872090825829607</v>
      </c>
      <c r="J19" s="83"/>
    </row>
    <row r="20" spans="1:10">
      <c r="A20" s="92"/>
      <c r="B20" s="92"/>
      <c r="C20" s="93"/>
      <c r="D20" s="93"/>
      <c r="E20" s="93"/>
      <c r="F20" s="93"/>
      <c r="G20" s="94"/>
      <c r="H20" s="94"/>
      <c r="I20" s="94"/>
      <c r="J20" s="92"/>
    </row>
    <row r="21" spans="1:10">
      <c r="A21" s="92"/>
      <c r="B21" s="92"/>
      <c r="C21" s="93">
        <f>SUM(C2:C20)</f>
        <v>-1013195.6850000001</v>
      </c>
      <c r="D21" s="93">
        <f>SUM(D2:D20)</f>
        <v>20348276.199999999</v>
      </c>
      <c r="E21" s="93"/>
      <c r="F21" s="93">
        <f>SUM(F2:F20)</f>
        <v>280264.76500000001</v>
      </c>
      <c r="G21" s="94">
        <f>C21/D21</f>
        <v>-4.9792703570634651E-2</v>
      </c>
      <c r="H21" s="94"/>
      <c r="I21" s="445">
        <v>-0.73595948444830761</v>
      </c>
      <c r="J21" s="92"/>
    </row>
  </sheetData>
  <phoneticPr fontId="4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573F-718D-4E9A-A780-50B33B74600B}">
  <sheetPr codeName="工作表8">
    <outlinePr summaryRight="0"/>
  </sheetPr>
  <dimension ref="A1:Q1029"/>
  <sheetViews>
    <sheetView zoomScale="85" zoomScaleNormal="85" workbookViewId="0">
      <pane xSplit="1" ySplit="1" topLeftCell="B994" activePane="bottomRight" state="frozen"/>
      <selection activeCell="Z63" sqref="Z63"/>
      <selection pane="topRight" activeCell="Z63" sqref="Z63"/>
      <selection pane="bottomLeft" activeCell="Z63" sqref="Z63"/>
      <selection pane="bottomRight" activeCell="U488" sqref="U488"/>
    </sheetView>
  </sheetViews>
  <sheetFormatPr defaultColWidth="9" defaultRowHeight="16.5" outlineLevelRow="2" outlineLevelCol="1"/>
  <cols>
    <col min="1" max="1" width="12.625" style="207" bestFit="1" customWidth="1"/>
    <col min="2" max="2" width="10.5" style="207" customWidth="1"/>
    <col min="3" max="3" width="20.125" style="207" bestFit="1" customWidth="1"/>
    <col min="4" max="4" width="7.875" style="207" bestFit="1" customWidth="1"/>
    <col min="5" max="5" width="10.25" style="226" bestFit="1" customWidth="1"/>
    <col min="6" max="7" width="8.375" style="207" bestFit="1" customWidth="1"/>
    <col min="8" max="8" width="13.125" style="207" bestFit="1" customWidth="1"/>
    <col min="9" max="9" width="12.75" style="207" bestFit="1" customWidth="1"/>
    <col min="10" max="10" width="10.75" style="207" bestFit="1" customWidth="1" collapsed="1"/>
    <col min="11" max="11" width="13.125" style="207" bestFit="1" customWidth="1"/>
    <col min="12" max="12" width="10.75" style="207" bestFit="1" customWidth="1"/>
    <col min="13" max="13" width="10.25" style="207" customWidth="1" outlineLevel="1"/>
    <col min="14" max="14" width="8.125" style="241" bestFit="1" customWidth="1"/>
    <col min="15" max="15" width="5.875" style="230" bestFit="1" customWidth="1"/>
    <col min="16" max="16" width="10" style="207" bestFit="1" customWidth="1"/>
    <col min="17" max="16384" width="9" style="207"/>
  </cols>
  <sheetData>
    <row r="1" spans="1:16" s="208" customFormat="1" ht="17.25" collapsed="1" thickBot="1">
      <c r="A1" s="115" t="s">
        <v>2070</v>
      </c>
      <c r="B1" s="116" t="s">
        <v>1318</v>
      </c>
      <c r="C1" s="227" t="s">
        <v>1319</v>
      </c>
      <c r="D1" s="228" t="s">
        <v>1320</v>
      </c>
      <c r="E1" s="116" t="s">
        <v>1321</v>
      </c>
      <c r="F1" s="116" t="s">
        <v>1322</v>
      </c>
      <c r="G1" s="116" t="s">
        <v>1323</v>
      </c>
      <c r="H1" s="116" t="s">
        <v>1324</v>
      </c>
      <c r="I1" s="117" t="s">
        <v>1325</v>
      </c>
      <c r="J1" s="118" t="s">
        <v>7</v>
      </c>
      <c r="K1" s="118" t="s">
        <v>10</v>
      </c>
      <c r="L1" s="119" t="s">
        <v>32</v>
      </c>
      <c r="M1" s="120" t="s">
        <v>1326</v>
      </c>
      <c r="N1" s="229" t="s">
        <v>85</v>
      </c>
      <c r="O1" s="230"/>
    </row>
    <row r="2" spans="1:16" s="225" customFormat="1" hidden="1" outlineLevel="1">
      <c r="A2" s="231">
        <v>44562</v>
      </c>
      <c r="B2" s="232"/>
      <c r="C2" s="233" t="s">
        <v>1344</v>
      </c>
      <c r="D2" s="233"/>
      <c r="E2" s="233"/>
      <c r="F2" s="233"/>
      <c r="G2" s="234"/>
      <c r="H2" s="234"/>
      <c r="I2" s="234"/>
      <c r="J2" s="196"/>
      <c r="K2" s="196"/>
      <c r="L2" s="196">
        <v>91259</v>
      </c>
      <c r="M2" s="197">
        <f t="shared" ref="M2:M15" si="0">L2</f>
        <v>91259</v>
      </c>
      <c r="N2" s="235"/>
      <c r="O2" s="236"/>
    </row>
    <row r="3" spans="1:16" hidden="1" outlineLevel="1">
      <c r="A3" s="237">
        <v>44657</v>
      </c>
      <c r="B3" s="215" t="s">
        <v>1328</v>
      </c>
      <c r="C3" s="210" t="s">
        <v>2142</v>
      </c>
      <c r="D3" s="210" t="s">
        <v>1329</v>
      </c>
      <c r="E3" s="238" t="s">
        <v>1346</v>
      </c>
      <c r="F3" s="210" t="s">
        <v>102</v>
      </c>
      <c r="G3" s="239">
        <v>1</v>
      </c>
      <c r="H3" s="240">
        <v>98</v>
      </c>
      <c r="I3" s="239">
        <f>IF(OR(AND(D3="新倉",E3="買"),AND(D3="平倉",E3="賣")),-G3*H3*50,G3*H3*50)</f>
        <v>4900</v>
      </c>
      <c r="J3" s="14">
        <v>18</v>
      </c>
      <c r="K3" s="14">
        <v>6</v>
      </c>
      <c r="L3" s="14">
        <f t="shared" ref="L3:L8" si="1">IF(B3="TXO",I3-SUM(J3:K3),IF(B3="FITX",IF(D3="新倉",-SUM(J3:K3),IF(E3="賣",(H3-H2)*G3*200-SUM(J3:K3),(H2-H3)*G3*200-SUM(J3:K3))),IF(D3="新倉",-SUM(J3:K3),IF(E3="賣",(H3-H2)*G3*50-SUM(J3:K3),(H2-H3)*G3*50-SUM(J3:K3)))))</f>
        <v>4876</v>
      </c>
      <c r="M3" s="123">
        <f t="shared" si="0"/>
        <v>4876</v>
      </c>
      <c r="O3" s="242" t="s">
        <v>2135</v>
      </c>
      <c r="P3" s="230" t="s">
        <v>2130</v>
      </c>
    </row>
    <row r="4" spans="1:16" hidden="1" outlineLevel="1">
      <c r="A4" s="237">
        <v>44657</v>
      </c>
      <c r="B4" s="215" t="s">
        <v>1328</v>
      </c>
      <c r="C4" s="210" t="s">
        <v>2143</v>
      </c>
      <c r="D4" s="210" t="s">
        <v>1329</v>
      </c>
      <c r="E4" s="238" t="s">
        <v>1330</v>
      </c>
      <c r="F4" s="210" t="s">
        <v>102</v>
      </c>
      <c r="G4" s="239">
        <v>1</v>
      </c>
      <c r="H4" s="240">
        <v>137</v>
      </c>
      <c r="I4" s="239">
        <f>IF(OR(AND(D4="新倉",E4="買"),AND(D4="平倉",E4="賣")),-G4*H4*50,G4*H4*50)</f>
        <v>-6850</v>
      </c>
      <c r="J4" s="14">
        <v>18</v>
      </c>
      <c r="K4" s="14">
        <v>6</v>
      </c>
      <c r="L4" s="14">
        <f t="shared" si="1"/>
        <v>-6874</v>
      </c>
      <c r="M4" s="123">
        <f t="shared" si="0"/>
        <v>-6874</v>
      </c>
      <c r="O4" s="242" t="s">
        <v>2135</v>
      </c>
      <c r="P4" s="230" t="s">
        <v>2130</v>
      </c>
    </row>
    <row r="5" spans="1:16" hidden="1" outlineLevel="1">
      <c r="A5" s="237">
        <v>44658</v>
      </c>
      <c r="B5" s="215" t="s">
        <v>1332</v>
      </c>
      <c r="C5" s="210" t="s">
        <v>1333</v>
      </c>
      <c r="D5" s="210" t="s">
        <v>1329</v>
      </c>
      <c r="E5" s="238" t="s">
        <v>1345</v>
      </c>
      <c r="F5" s="210" t="s">
        <v>102</v>
      </c>
      <c r="G5" s="239">
        <v>2</v>
      </c>
      <c r="H5" s="239">
        <v>17361</v>
      </c>
      <c r="I5" s="239">
        <v>0</v>
      </c>
      <c r="J5" s="14">
        <v>46</v>
      </c>
      <c r="K5" s="14">
        <v>34</v>
      </c>
      <c r="L5" s="14">
        <f t="shared" si="1"/>
        <v>-80</v>
      </c>
      <c r="M5" s="123">
        <f t="shared" si="0"/>
        <v>-80</v>
      </c>
      <c r="N5" s="241" t="str">
        <f>IF(B5="TXO","",IF(D5="新倉","",IF(E5="賣",(H5-#REF!)*G5,(#REF!-H5)*G5)))</f>
        <v/>
      </c>
      <c r="O5" s="230" t="s">
        <v>1329</v>
      </c>
      <c r="P5" s="230" t="s">
        <v>2130</v>
      </c>
    </row>
    <row r="6" spans="1:16" hidden="1" outlineLevel="1">
      <c r="A6" s="237">
        <v>44658</v>
      </c>
      <c r="B6" s="215" t="s">
        <v>1332</v>
      </c>
      <c r="C6" s="210" t="s">
        <v>1333</v>
      </c>
      <c r="D6" s="210" t="s">
        <v>1331</v>
      </c>
      <c r="E6" s="238" t="s">
        <v>1346</v>
      </c>
      <c r="F6" s="210" t="s">
        <v>102</v>
      </c>
      <c r="G6" s="239">
        <v>2</v>
      </c>
      <c r="H6" s="239">
        <v>17346</v>
      </c>
      <c r="I6" s="239">
        <v>0</v>
      </c>
      <c r="J6" s="14">
        <v>46</v>
      </c>
      <c r="K6" s="14">
        <v>34</v>
      </c>
      <c r="L6" s="14">
        <f t="shared" si="1"/>
        <v>-1580</v>
      </c>
      <c r="M6" s="123">
        <f t="shared" si="0"/>
        <v>-1580</v>
      </c>
      <c r="N6" s="241">
        <f>IF(B6="TXO","",IF(D6="新倉","",IF(E6="賣",(H6-H5)*G6,(H5-H6)*G6)))</f>
        <v>-30</v>
      </c>
      <c r="O6" s="230" t="s">
        <v>1331</v>
      </c>
      <c r="P6" s="230" t="s">
        <v>2130</v>
      </c>
    </row>
    <row r="7" spans="1:16" hidden="1" outlineLevel="1">
      <c r="A7" s="237">
        <v>44727</v>
      </c>
      <c r="B7" s="215" t="s">
        <v>1328</v>
      </c>
      <c r="C7" s="210" t="s">
        <v>2144</v>
      </c>
      <c r="D7" s="210" t="s">
        <v>1329</v>
      </c>
      <c r="E7" s="238" t="s">
        <v>1330</v>
      </c>
      <c r="F7" s="210" t="s">
        <v>102</v>
      </c>
      <c r="G7" s="239">
        <v>1</v>
      </c>
      <c r="H7" s="240">
        <v>26</v>
      </c>
      <c r="I7" s="239">
        <f t="shared" ref="I7:I15" si="2">IF(OR(AND(D7="新倉",E7="買"),AND(D7="平倉",E7="賣")),-G7*H7*50,G7*H7*50)</f>
        <v>-1300</v>
      </c>
      <c r="J7" s="14">
        <v>18</v>
      </c>
      <c r="K7" s="14">
        <v>1</v>
      </c>
      <c r="L7" s="14">
        <f t="shared" si="1"/>
        <v>-1319</v>
      </c>
      <c r="M7" s="123">
        <f t="shared" si="0"/>
        <v>-1319</v>
      </c>
      <c r="O7" s="242" t="s">
        <v>2135</v>
      </c>
      <c r="P7" s="230" t="s">
        <v>2130</v>
      </c>
    </row>
    <row r="8" spans="1:16" hidden="1" outlineLevel="1">
      <c r="A8" s="237">
        <v>44740</v>
      </c>
      <c r="B8" s="215" t="s">
        <v>1328</v>
      </c>
      <c r="C8" s="210" t="s">
        <v>2146</v>
      </c>
      <c r="D8" s="210" t="s">
        <v>1329</v>
      </c>
      <c r="E8" s="238" t="s">
        <v>1346</v>
      </c>
      <c r="F8" s="210" t="s">
        <v>102</v>
      </c>
      <c r="G8" s="239">
        <v>1</v>
      </c>
      <c r="H8" s="240">
        <v>23</v>
      </c>
      <c r="I8" s="239">
        <f t="shared" si="2"/>
        <v>1150</v>
      </c>
      <c r="J8" s="14">
        <v>18</v>
      </c>
      <c r="K8" s="14">
        <v>2</v>
      </c>
      <c r="L8" s="14">
        <f t="shared" si="1"/>
        <v>1130</v>
      </c>
      <c r="M8" s="123">
        <f t="shared" si="0"/>
        <v>1130</v>
      </c>
      <c r="O8" s="242" t="s">
        <v>2135</v>
      </c>
      <c r="P8" s="230" t="s">
        <v>2130</v>
      </c>
    </row>
    <row r="9" spans="1:16" hidden="1" outlineLevel="1">
      <c r="A9" s="237">
        <v>44740</v>
      </c>
      <c r="B9" s="215" t="s">
        <v>1328</v>
      </c>
      <c r="C9" s="210" t="s">
        <v>2145</v>
      </c>
      <c r="D9" s="210" t="s">
        <v>1329</v>
      </c>
      <c r="E9" s="238" t="s">
        <v>1330</v>
      </c>
      <c r="F9" s="210" t="s">
        <v>102</v>
      </c>
      <c r="G9" s="239">
        <v>1</v>
      </c>
      <c r="H9" s="240">
        <v>53</v>
      </c>
      <c r="I9" s="239">
        <f t="shared" si="2"/>
        <v>-2650</v>
      </c>
      <c r="J9" s="14">
        <v>18</v>
      </c>
      <c r="K9" s="14">
        <v>2</v>
      </c>
      <c r="L9" s="14">
        <f t="shared" ref="L9:L15" si="3">IF(B9="TXO",I9-SUM(J9:K9),IF(B9="FITX",IF(D9="新倉",-SUM(J9:K9),IF(E9="賣",(H9-H8)*G9*200-SUM(J9:K9),(H8-H9)*G9*200-SUM(J9:K9))),IF(D9="新倉",-SUM(J9:K9),IF(E9="賣",(H9-H8)*G9*50-SUM(J9:K9),(H8-H9)*G9*50-SUM(J9:K9)))))</f>
        <v>-2670</v>
      </c>
      <c r="M9" s="123">
        <f t="shared" si="0"/>
        <v>-2670</v>
      </c>
      <c r="O9" s="242" t="s">
        <v>2135</v>
      </c>
      <c r="P9" s="230" t="s">
        <v>2130</v>
      </c>
    </row>
    <row r="10" spans="1:16" hidden="1" outlineLevel="1">
      <c r="A10" s="237">
        <v>44755</v>
      </c>
      <c r="B10" s="215" t="s">
        <v>1328</v>
      </c>
      <c r="C10" s="210" t="s">
        <v>2147</v>
      </c>
      <c r="D10" s="210" t="s">
        <v>1329</v>
      </c>
      <c r="E10" s="238" t="s">
        <v>1330</v>
      </c>
      <c r="F10" s="210" t="s">
        <v>102</v>
      </c>
      <c r="G10" s="239">
        <v>2</v>
      </c>
      <c r="H10" s="240">
        <v>3</v>
      </c>
      <c r="I10" s="239">
        <f t="shared" si="2"/>
        <v>-300</v>
      </c>
      <c r="J10" s="14">
        <v>36</v>
      </c>
      <c r="K10" s="14"/>
      <c r="L10" s="14">
        <f t="shared" si="3"/>
        <v>-336</v>
      </c>
      <c r="M10" s="123">
        <f t="shared" si="0"/>
        <v>-336</v>
      </c>
      <c r="O10" s="242" t="s">
        <v>2135</v>
      </c>
      <c r="P10" s="230" t="s">
        <v>2130</v>
      </c>
    </row>
    <row r="11" spans="1:16" hidden="1" outlineLevel="1">
      <c r="A11" s="237">
        <v>44755</v>
      </c>
      <c r="B11" s="215" t="s">
        <v>1328</v>
      </c>
      <c r="C11" s="210" t="s">
        <v>2148</v>
      </c>
      <c r="D11" s="210" t="s">
        <v>1329</v>
      </c>
      <c r="E11" s="238" t="s">
        <v>1330</v>
      </c>
      <c r="F11" s="210" t="s">
        <v>102</v>
      </c>
      <c r="G11" s="239">
        <v>2</v>
      </c>
      <c r="H11" s="240">
        <v>4</v>
      </c>
      <c r="I11" s="239">
        <f t="shared" si="2"/>
        <v>-400</v>
      </c>
      <c r="J11" s="14">
        <v>36</v>
      </c>
      <c r="K11" s="14"/>
      <c r="L11" s="14">
        <f t="shared" si="3"/>
        <v>-436</v>
      </c>
      <c r="M11" s="123">
        <f t="shared" si="0"/>
        <v>-436</v>
      </c>
      <c r="O11" s="242" t="s">
        <v>2135</v>
      </c>
      <c r="P11" s="230" t="s">
        <v>2130</v>
      </c>
    </row>
    <row r="12" spans="1:16" hidden="1" outlineLevel="1">
      <c r="A12" s="237">
        <v>44763</v>
      </c>
      <c r="B12" s="215" t="s">
        <v>1328</v>
      </c>
      <c r="C12" s="210" t="s">
        <v>2149</v>
      </c>
      <c r="D12" s="210" t="s">
        <v>1329</v>
      </c>
      <c r="E12" s="238" t="s">
        <v>1330</v>
      </c>
      <c r="F12" s="210" t="s">
        <v>102</v>
      </c>
      <c r="G12" s="239">
        <v>1</v>
      </c>
      <c r="H12" s="240">
        <v>60</v>
      </c>
      <c r="I12" s="239">
        <f t="shared" si="2"/>
        <v>-3000</v>
      </c>
      <c r="J12" s="14">
        <v>18</v>
      </c>
      <c r="K12" s="14">
        <v>3</v>
      </c>
      <c r="L12" s="14">
        <f t="shared" si="3"/>
        <v>-3021</v>
      </c>
      <c r="M12" s="123">
        <f t="shared" si="0"/>
        <v>-3021</v>
      </c>
      <c r="O12" s="242" t="s">
        <v>2135</v>
      </c>
      <c r="P12" s="230" t="s">
        <v>2130</v>
      </c>
    </row>
    <row r="13" spans="1:16" hidden="1" outlineLevel="1">
      <c r="A13" s="237">
        <v>44851</v>
      </c>
      <c r="B13" s="215" t="s">
        <v>1328</v>
      </c>
      <c r="C13" s="210" t="s">
        <v>2150</v>
      </c>
      <c r="D13" s="210" t="s">
        <v>1329</v>
      </c>
      <c r="E13" s="238" t="s">
        <v>1330</v>
      </c>
      <c r="F13" s="210" t="s">
        <v>102</v>
      </c>
      <c r="G13" s="239">
        <v>1</v>
      </c>
      <c r="H13" s="240">
        <v>20</v>
      </c>
      <c r="I13" s="239">
        <f t="shared" si="2"/>
        <v>-1000</v>
      </c>
      <c r="J13" s="14">
        <v>18</v>
      </c>
      <c r="K13" s="14">
        <v>1</v>
      </c>
      <c r="L13" s="14">
        <f t="shared" si="3"/>
        <v>-1019</v>
      </c>
      <c r="M13" s="123">
        <f t="shared" si="0"/>
        <v>-1019</v>
      </c>
      <c r="O13" s="242" t="s">
        <v>2135</v>
      </c>
      <c r="P13" s="230" t="s">
        <v>2130</v>
      </c>
    </row>
    <row r="14" spans="1:16" hidden="1" outlineLevel="1">
      <c r="A14" s="237">
        <v>44901</v>
      </c>
      <c r="B14" s="215" t="s">
        <v>1328</v>
      </c>
      <c r="C14" s="210" t="s">
        <v>2151</v>
      </c>
      <c r="D14" s="210" t="s">
        <v>1329</v>
      </c>
      <c r="E14" s="238" t="s">
        <v>1330</v>
      </c>
      <c r="F14" s="210" t="s">
        <v>102</v>
      </c>
      <c r="G14" s="239">
        <v>2</v>
      </c>
      <c r="H14" s="240">
        <v>7.2</v>
      </c>
      <c r="I14" s="239">
        <f t="shared" si="2"/>
        <v>-720</v>
      </c>
      <c r="J14" s="14">
        <v>27</v>
      </c>
      <c r="K14" s="14"/>
      <c r="L14" s="14">
        <f t="shared" si="3"/>
        <v>-747</v>
      </c>
      <c r="M14" s="123">
        <f t="shared" si="0"/>
        <v>-747</v>
      </c>
      <c r="O14" s="242" t="s">
        <v>2135</v>
      </c>
      <c r="P14" s="230" t="s">
        <v>2130</v>
      </c>
    </row>
    <row r="15" spans="1:16" ht="17.25" hidden="1" outlineLevel="1" thickBot="1">
      <c r="A15" s="237">
        <v>44901</v>
      </c>
      <c r="B15" s="215" t="s">
        <v>1328</v>
      </c>
      <c r="C15" s="210" t="s">
        <v>2151</v>
      </c>
      <c r="D15" s="210" t="s">
        <v>1329</v>
      </c>
      <c r="E15" s="238" t="s">
        <v>1330</v>
      </c>
      <c r="F15" s="210" t="s">
        <v>102</v>
      </c>
      <c r="G15" s="239">
        <v>1</v>
      </c>
      <c r="H15" s="240">
        <v>7</v>
      </c>
      <c r="I15" s="239">
        <f t="shared" si="2"/>
        <v>-350</v>
      </c>
      <c r="J15" s="14">
        <v>27</v>
      </c>
      <c r="K15" s="14"/>
      <c r="L15" s="14">
        <f t="shared" si="3"/>
        <v>-377</v>
      </c>
      <c r="M15" s="123">
        <f t="shared" si="0"/>
        <v>-377</v>
      </c>
      <c r="O15" s="242" t="s">
        <v>2135</v>
      </c>
      <c r="P15" s="230" t="s">
        <v>2130</v>
      </c>
    </row>
    <row r="16" spans="1:16" s="225" customFormat="1" ht="17.25" collapsed="1" thickBot="1">
      <c r="A16" s="243" t="s">
        <v>2153</v>
      </c>
      <c r="B16" s="137" t="s">
        <v>1340</v>
      </c>
      <c r="C16" s="543">
        <f>M2+M16</f>
        <v>78806</v>
      </c>
      <c r="D16" s="542"/>
      <c r="E16" s="244"/>
      <c r="F16" s="244"/>
      <c r="G16" s="245"/>
      <c r="H16" s="245"/>
      <c r="I16" s="245"/>
      <c r="J16" s="124"/>
      <c r="K16" s="245"/>
      <c r="L16" s="125">
        <f>SUM(L3:L15)</f>
        <v>-12453</v>
      </c>
      <c r="M16" s="133">
        <f>SUM(M3:M15)</f>
        <v>-12453</v>
      </c>
      <c r="N16" s="126"/>
      <c r="O16" s="236"/>
    </row>
    <row r="17" spans="1:16" hidden="1" outlineLevel="1">
      <c r="A17" s="246">
        <v>44927</v>
      </c>
      <c r="B17" s="247"/>
      <c r="C17" s="248" t="s">
        <v>2152</v>
      </c>
      <c r="D17" s="248"/>
      <c r="E17" s="248"/>
      <c r="F17" s="248"/>
      <c r="G17" s="249"/>
      <c r="H17" s="249"/>
      <c r="I17" s="249"/>
      <c r="J17" s="198"/>
      <c r="K17" s="198"/>
      <c r="L17" s="198">
        <v>40000</v>
      </c>
      <c r="M17" s="199">
        <f t="shared" ref="M17:M21" si="4">L17</f>
        <v>40000</v>
      </c>
    </row>
    <row r="18" spans="1:16" hidden="1" outlineLevel="1" collapsed="1">
      <c r="A18" s="250">
        <v>44927</v>
      </c>
      <c r="B18" s="251"/>
      <c r="C18" s="252" t="s">
        <v>2154</v>
      </c>
      <c r="D18" s="252"/>
      <c r="E18" s="252"/>
      <c r="F18" s="252"/>
      <c r="G18" s="253"/>
      <c r="H18" s="253"/>
      <c r="I18" s="253"/>
      <c r="J18" s="163"/>
      <c r="K18" s="163"/>
      <c r="L18" s="163">
        <v>38806</v>
      </c>
      <c r="M18" s="164">
        <f t="shared" si="4"/>
        <v>38806</v>
      </c>
    </row>
    <row r="19" spans="1:16" hidden="1" outlineLevel="1">
      <c r="A19" s="237">
        <v>44957</v>
      </c>
      <c r="B19" s="215" t="s">
        <v>1328</v>
      </c>
      <c r="C19" s="210" t="s">
        <v>2139</v>
      </c>
      <c r="D19" s="210" t="s">
        <v>1329</v>
      </c>
      <c r="E19" s="238" t="s">
        <v>1330</v>
      </c>
      <c r="F19" s="210" t="s">
        <v>102</v>
      </c>
      <c r="G19" s="239">
        <v>10</v>
      </c>
      <c r="H19" s="240">
        <v>2.6</v>
      </c>
      <c r="I19" s="239">
        <f>IF(D19="新倉",-G19*H19*50,G19*H19*50)</f>
        <v>-1300</v>
      </c>
      <c r="J19" s="14">
        <v>180</v>
      </c>
      <c r="K19" s="14">
        <v>0</v>
      </c>
      <c r="L19" s="14">
        <f t="shared" ref="L19:L21" si="5">IF(B19="TXO",I19-SUM(J19:K19),IF(B19="FITX",IF(D19="新倉",-SUM(J19:K19),IF(E19="賣",(H19-H18)*G19*200-SUM(J19:K19),(H18-H19)*G19*200-SUM(J19:K19))),IF(D19="新倉",-SUM(J19:K19),IF(E19="賣",(H19-H18)*G19*50-SUM(J19:K19),(H18-H19)*G19*50-SUM(J19:K19)))))</f>
        <v>-1480</v>
      </c>
      <c r="M19" s="123">
        <f t="shared" si="4"/>
        <v>-1480</v>
      </c>
      <c r="O19" s="242" t="s">
        <v>2135</v>
      </c>
      <c r="P19" s="230" t="s">
        <v>2130</v>
      </c>
    </row>
    <row r="20" spans="1:16" hidden="1" outlineLevel="1">
      <c r="A20" s="237">
        <v>44958</v>
      </c>
      <c r="B20" s="215" t="s">
        <v>1328</v>
      </c>
      <c r="C20" s="210" t="s">
        <v>2140</v>
      </c>
      <c r="D20" s="210" t="s">
        <v>1329</v>
      </c>
      <c r="E20" s="238" t="s">
        <v>1330</v>
      </c>
      <c r="F20" s="210" t="s">
        <v>102</v>
      </c>
      <c r="G20" s="239">
        <v>2</v>
      </c>
      <c r="H20" s="240">
        <v>10</v>
      </c>
      <c r="I20" s="239">
        <f t="shared" ref="I20:I21" si="6">IF(D20="新倉",-G20*H20*50,G20*H20*50)</f>
        <v>-1000</v>
      </c>
      <c r="J20" s="14">
        <v>36</v>
      </c>
      <c r="K20" s="14">
        <v>2</v>
      </c>
      <c r="L20" s="14">
        <f t="shared" si="5"/>
        <v>-1038</v>
      </c>
      <c r="M20" s="123">
        <f t="shared" si="4"/>
        <v>-1038</v>
      </c>
      <c r="O20" s="242" t="s">
        <v>2135</v>
      </c>
      <c r="P20" s="230" t="s">
        <v>2130</v>
      </c>
    </row>
    <row r="21" spans="1:16" ht="17.25" hidden="1" outlineLevel="1" thickBot="1">
      <c r="A21" s="237">
        <v>44998</v>
      </c>
      <c r="B21" s="215" t="s">
        <v>1328</v>
      </c>
      <c r="C21" s="210" t="s">
        <v>2141</v>
      </c>
      <c r="D21" s="210" t="s">
        <v>1329</v>
      </c>
      <c r="E21" s="238" t="s">
        <v>1330</v>
      </c>
      <c r="F21" s="210" t="s">
        <v>102</v>
      </c>
      <c r="G21" s="239">
        <v>1</v>
      </c>
      <c r="H21" s="240">
        <v>49</v>
      </c>
      <c r="I21" s="239">
        <f t="shared" si="6"/>
        <v>-2450</v>
      </c>
      <c r="J21" s="14">
        <v>18</v>
      </c>
      <c r="K21" s="14">
        <v>2</v>
      </c>
      <c r="L21" s="14">
        <f t="shared" si="5"/>
        <v>-2470</v>
      </c>
      <c r="M21" s="123">
        <f t="shared" si="4"/>
        <v>-2470</v>
      </c>
      <c r="O21" s="242" t="s">
        <v>2135</v>
      </c>
      <c r="P21" s="230" t="s">
        <v>2130</v>
      </c>
    </row>
    <row r="22" spans="1:16" s="225" customFormat="1" ht="17.25" collapsed="1" thickBot="1">
      <c r="A22" s="243" t="s">
        <v>2138</v>
      </c>
      <c r="B22" s="137" t="s">
        <v>1340</v>
      </c>
      <c r="C22" s="543">
        <f>M18+M22</f>
        <v>33818</v>
      </c>
      <c r="D22" s="544"/>
      <c r="E22" s="244"/>
      <c r="F22" s="244"/>
      <c r="G22" s="245"/>
      <c r="H22" s="245"/>
      <c r="I22" s="245"/>
      <c r="J22" s="124"/>
      <c r="K22" s="245"/>
      <c r="L22" s="125">
        <f>SUM(L19:L21)</f>
        <v>-4988</v>
      </c>
      <c r="M22" s="133">
        <f>SUM(M19:M21)</f>
        <v>-4988</v>
      </c>
      <c r="N22" s="126"/>
      <c r="O22" s="236"/>
    </row>
    <row r="23" spans="1:16" s="225" customFormat="1" hidden="1" outlineLevel="2" collapsed="1">
      <c r="A23" s="250">
        <v>45292</v>
      </c>
      <c r="B23" s="251"/>
      <c r="C23" s="252" t="s">
        <v>2155</v>
      </c>
      <c r="D23" s="252"/>
      <c r="E23" s="252"/>
      <c r="F23" s="252"/>
      <c r="G23" s="253"/>
      <c r="H23" s="253"/>
      <c r="I23" s="253"/>
      <c r="J23" s="163"/>
      <c r="K23" s="163"/>
      <c r="L23" s="163">
        <f>C22</f>
        <v>33818</v>
      </c>
      <c r="M23" s="164">
        <f t="shared" ref="M23:M33" si="7">L23</f>
        <v>33818</v>
      </c>
      <c r="N23" s="235"/>
      <c r="O23" s="236"/>
    </row>
    <row r="24" spans="1:16" hidden="1" outlineLevel="2">
      <c r="A24" s="237">
        <v>45313</v>
      </c>
      <c r="B24" s="215" t="s">
        <v>1328</v>
      </c>
      <c r="C24" s="210" t="s">
        <v>2131</v>
      </c>
      <c r="D24" s="210" t="s">
        <v>1329</v>
      </c>
      <c r="E24" s="238" t="s">
        <v>1330</v>
      </c>
      <c r="F24" s="210" t="s">
        <v>102</v>
      </c>
      <c r="G24" s="239">
        <v>1</v>
      </c>
      <c r="H24" s="240">
        <v>43.5</v>
      </c>
      <c r="I24" s="239">
        <f>IF(D24="新倉",-G24*H24*50,G24*H24*50)</f>
        <v>-2175</v>
      </c>
      <c r="J24" s="14">
        <v>18</v>
      </c>
      <c r="K24" s="14">
        <v>2</v>
      </c>
      <c r="L24" s="14">
        <f t="shared" ref="L24:L25" si="8">IF(B24="TXO",I24-SUM(J24:K24),IF(B24="FITX",IF(D24="新倉",-SUM(J24:K24),IF(E24="賣",(H24-H23)*G24*200-SUM(J24:K24),(H23-H24)*G24*200-SUM(J24:K24))),IF(D24="新倉",-SUM(J24:K24),IF(E24="賣",(H24-H23)*G24*50-SUM(J24:K24),(H23-H24)*G24*50-SUM(J24:K24)))))</f>
        <v>-2195</v>
      </c>
      <c r="M24" s="123">
        <f t="shared" si="7"/>
        <v>-2195</v>
      </c>
      <c r="N24" s="241">
        <f>M24</f>
        <v>-2195</v>
      </c>
      <c r="O24" s="242" t="s">
        <v>2135</v>
      </c>
      <c r="P24" s="230" t="s">
        <v>2130</v>
      </c>
    </row>
    <row r="25" spans="1:16" ht="17.25" hidden="1" outlineLevel="2" thickBot="1">
      <c r="A25" s="237">
        <v>45313</v>
      </c>
      <c r="B25" s="215" t="s">
        <v>1328</v>
      </c>
      <c r="C25" s="210" t="s">
        <v>2132</v>
      </c>
      <c r="D25" s="210" t="s">
        <v>1329</v>
      </c>
      <c r="E25" s="238" t="s">
        <v>1330</v>
      </c>
      <c r="F25" s="210" t="s">
        <v>102</v>
      </c>
      <c r="G25" s="239">
        <v>1</v>
      </c>
      <c r="H25" s="240">
        <v>40</v>
      </c>
      <c r="I25" s="239">
        <f t="shared" ref="I25" si="9">IF(D25="新倉",-G25*H25*50,G25*H25*50)</f>
        <v>-2000</v>
      </c>
      <c r="J25" s="14">
        <v>18</v>
      </c>
      <c r="K25" s="14">
        <v>2</v>
      </c>
      <c r="L25" s="14">
        <f t="shared" si="8"/>
        <v>-2020</v>
      </c>
      <c r="M25" s="123">
        <f t="shared" si="7"/>
        <v>-2020</v>
      </c>
      <c r="N25" s="241">
        <f>M25</f>
        <v>-2020</v>
      </c>
      <c r="O25" s="242" t="s">
        <v>2135</v>
      </c>
      <c r="P25" s="230" t="s">
        <v>2130</v>
      </c>
    </row>
    <row r="26" spans="1:16" ht="17.25" outlineLevel="1" collapsed="1" thickBot="1">
      <c r="A26" s="254" t="s">
        <v>2136</v>
      </c>
      <c r="B26" s="255"/>
      <c r="C26" s="255"/>
      <c r="D26" s="255"/>
      <c r="E26" s="255"/>
      <c r="F26" s="255"/>
      <c r="G26" s="256"/>
      <c r="H26" s="256"/>
      <c r="I26" s="256"/>
      <c r="J26" s="121"/>
      <c r="K26" s="256"/>
      <c r="L26" s="122">
        <f>SUM(L24:L25)</f>
        <v>-4215</v>
      </c>
      <c r="M26" s="122">
        <f>SUM(M24:M25)</f>
        <v>-4215</v>
      </c>
      <c r="N26" s="33"/>
    </row>
    <row r="27" spans="1:16" hidden="1" outlineLevel="2">
      <c r="A27" s="237">
        <v>45344</v>
      </c>
      <c r="B27" s="215" t="s">
        <v>1328</v>
      </c>
      <c r="C27" s="210" t="s">
        <v>2133</v>
      </c>
      <c r="D27" s="210" t="s">
        <v>1329</v>
      </c>
      <c r="E27" s="238" t="s">
        <v>1330</v>
      </c>
      <c r="F27" s="210" t="s">
        <v>102</v>
      </c>
      <c r="G27" s="239">
        <v>1</v>
      </c>
      <c r="H27" s="240">
        <v>43</v>
      </c>
      <c r="I27" s="239">
        <f t="shared" ref="I27:I28" si="10">IF(D27="新倉",-G27*H27*50,G27*H27*50)</f>
        <v>-2150</v>
      </c>
      <c r="J27" s="14">
        <v>18</v>
      </c>
      <c r="K27" s="14">
        <v>2</v>
      </c>
      <c r="L27" s="14">
        <f t="shared" ref="L27:L30" si="11">IF(B27="TXO",I27-SUM(J27:K27),IF(B27="FITX",IF(D27="新倉",-SUM(J27:K27),IF(E27="賣",(H27-H26)*G27*200-SUM(J27:K27),(H26-H27)*G27*200-SUM(J27:K27))),IF(D27="新倉",-SUM(J27:K27),IF(E27="賣",(H27-H26)*G27*50-SUM(J27:K27),(H26-H27)*G27*50-SUM(J27:K27)))))</f>
        <v>-2170</v>
      </c>
      <c r="M27" s="123">
        <f t="shared" ref="M27:M30" si="12">L27</f>
        <v>-2170</v>
      </c>
      <c r="O27" s="230" t="s">
        <v>1329</v>
      </c>
      <c r="P27" s="230" t="s">
        <v>2130</v>
      </c>
    </row>
    <row r="28" spans="1:16" hidden="1" outlineLevel="2">
      <c r="A28" s="237">
        <v>45344</v>
      </c>
      <c r="B28" s="215" t="s">
        <v>1328</v>
      </c>
      <c r="C28" s="210" t="s">
        <v>2133</v>
      </c>
      <c r="D28" s="210" t="s">
        <v>1331</v>
      </c>
      <c r="E28" s="238" t="s">
        <v>1346</v>
      </c>
      <c r="F28" s="210" t="s">
        <v>102</v>
      </c>
      <c r="G28" s="239">
        <v>1</v>
      </c>
      <c r="H28" s="240">
        <v>47.5</v>
      </c>
      <c r="I28" s="239">
        <f t="shared" si="10"/>
        <v>2375</v>
      </c>
      <c r="J28" s="14">
        <v>18</v>
      </c>
      <c r="K28" s="14">
        <v>2</v>
      </c>
      <c r="L28" s="14">
        <f t="shared" si="11"/>
        <v>2355</v>
      </c>
      <c r="M28" s="123">
        <f t="shared" si="12"/>
        <v>2355</v>
      </c>
      <c r="N28" s="241">
        <f>SUM(M27:M28)</f>
        <v>185</v>
      </c>
      <c r="O28" s="230" t="s">
        <v>1331</v>
      </c>
      <c r="P28" s="230" t="s">
        <v>2130</v>
      </c>
    </row>
    <row r="29" spans="1:16" hidden="1" outlineLevel="2">
      <c r="A29" s="237">
        <v>45349</v>
      </c>
      <c r="B29" s="215" t="s">
        <v>1328</v>
      </c>
      <c r="C29" s="210" t="s">
        <v>2133</v>
      </c>
      <c r="D29" s="210" t="s">
        <v>1329</v>
      </c>
      <c r="E29" s="238" t="s">
        <v>1330</v>
      </c>
      <c r="F29" s="210" t="s">
        <v>102</v>
      </c>
      <c r="G29" s="239">
        <v>1</v>
      </c>
      <c r="H29" s="240">
        <v>20</v>
      </c>
      <c r="I29" s="239">
        <f>IF(D29="新倉",-G29*H29*50,G29*H29*50)</f>
        <v>-1000</v>
      </c>
      <c r="J29" s="14">
        <v>18</v>
      </c>
      <c r="K29" s="14">
        <v>1</v>
      </c>
      <c r="L29" s="14">
        <f t="shared" si="11"/>
        <v>-1019</v>
      </c>
      <c r="M29" s="123">
        <f t="shared" si="12"/>
        <v>-1019</v>
      </c>
      <c r="O29" s="230" t="s">
        <v>1329</v>
      </c>
      <c r="P29" s="230" t="s">
        <v>2130</v>
      </c>
    </row>
    <row r="30" spans="1:16" ht="17.25" hidden="1" outlineLevel="2" thickBot="1">
      <c r="A30" s="237">
        <v>45351</v>
      </c>
      <c r="B30" s="215" t="s">
        <v>1328</v>
      </c>
      <c r="C30" s="210" t="s">
        <v>2133</v>
      </c>
      <c r="D30" s="210" t="s">
        <v>1331</v>
      </c>
      <c r="E30" s="238" t="s">
        <v>1346</v>
      </c>
      <c r="F30" s="210" t="s">
        <v>102</v>
      </c>
      <c r="G30" s="239">
        <v>1</v>
      </c>
      <c r="H30" s="240">
        <v>43</v>
      </c>
      <c r="I30" s="239">
        <f>IF(D30="新倉",-G30*H30*50,G30*H30*50)</f>
        <v>2150</v>
      </c>
      <c r="J30" s="14">
        <v>18</v>
      </c>
      <c r="K30" s="14">
        <v>19</v>
      </c>
      <c r="L30" s="14">
        <f t="shared" si="11"/>
        <v>2113</v>
      </c>
      <c r="M30" s="123">
        <f t="shared" si="12"/>
        <v>2113</v>
      </c>
      <c r="N30" s="241">
        <f>SUM(M29:M30)</f>
        <v>1094</v>
      </c>
      <c r="O30" s="257" t="s">
        <v>2134</v>
      </c>
      <c r="P30" s="230" t="s">
        <v>2130</v>
      </c>
    </row>
    <row r="31" spans="1:16" ht="17.25" outlineLevel="1" collapsed="1" thickBot="1">
      <c r="A31" s="254" t="s">
        <v>2129</v>
      </c>
      <c r="B31" s="255"/>
      <c r="C31" s="255"/>
      <c r="D31" s="255"/>
      <c r="E31" s="255"/>
      <c r="F31" s="255"/>
      <c r="G31" s="256"/>
      <c r="H31" s="256"/>
      <c r="I31" s="256"/>
      <c r="J31" s="121"/>
      <c r="K31" s="256"/>
      <c r="L31" s="122">
        <f>SUM(L27:L30)</f>
        <v>1279</v>
      </c>
      <c r="M31" s="122">
        <f>SUM(M27:M30)</f>
        <v>1279</v>
      </c>
      <c r="N31" s="33"/>
    </row>
    <row r="32" spans="1:16" hidden="1" outlineLevel="2">
      <c r="A32" s="237">
        <v>45371</v>
      </c>
      <c r="B32" s="215" t="s">
        <v>1328</v>
      </c>
      <c r="C32" s="210" t="s">
        <v>2161</v>
      </c>
      <c r="D32" s="210" t="s">
        <v>1329</v>
      </c>
      <c r="E32" s="238" t="s">
        <v>1330</v>
      </c>
      <c r="F32" s="210" t="s">
        <v>102</v>
      </c>
      <c r="G32" s="239">
        <v>1</v>
      </c>
      <c r="H32" s="240">
        <v>12</v>
      </c>
      <c r="I32" s="239">
        <f t="shared" ref="I32:I33" si="13">IF(D32="新倉",-G32*H32*50,G32*H32*50)</f>
        <v>-600</v>
      </c>
      <c r="J32" s="14">
        <v>18</v>
      </c>
      <c r="K32" s="14">
        <v>1</v>
      </c>
      <c r="L32" s="14">
        <f t="shared" ref="L32:L33" si="14">IF(B32="TXO",I32-SUM(J32:K32),IF(B32="FITX",IF(D32="新倉",-SUM(J32:K32),IF(E32="賣",(H32-H31)*G32*200-SUM(J32:K32),(H31-H32)*G32*200-SUM(J32:K32))),IF(D32="新倉",-SUM(J32:K32),IF(E32="賣",(H32-H31)*G32*50-SUM(J32:K32),(H31-H32)*G32*50-SUM(J32:K32)))))</f>
        <v>-619</v>
      </c>
      <c r="M32" s="123">
        <f t="shared" si="7"/>
        <v>-619</v>
      </c>
      <c r="O32" s="230" t="s">
        <v>1329</v>
      </c>
      <c r="P32" s="230" t="s">
        <v>2130</v>
      </c>
    </row>
    <row r="33" spans="1:16" ht="17.25" hidden="1" outlineLevel="2" thickBot="1">
      <c r="A33" s="237">
        <v>45371</v>
      </c>
      <c r="B33" s="215" t="s">
        <v>1328</v>
      </c>
      <c r="C33" s="210" t="s">
        <v>2161</v>
      </c>
      <c r="D33" s="210" t="s">
        <v>1331</v>
      </c>
      <c r="E33" s="238" t="s">
        <v>1346</v>
      </c>
      <c r="F33" s="210" t="s">
        <v>102</v>
      </c>
      <c r="G33" s="239">
        <v>1</v>
      </c>
      <c r="H33" s="240">
        <v>24.5</v>
      </c>
      <c r="I33" s="239">
        <f t="shared" si="13"/>
        <v>1225</v>
      </c>
      <c r="J33" s="14">
        <v>18</v>
      </c>
      <c r="K33" s="14">
        <v>1</v>
      </c>
      <c r="L33" s="14">
        <f t="shared" si="14"/>
        <v>1206</v>
      </c>
      <c r="M33" s="123">
        <f t="shared" si="7"/>
        <v>1206</v>
      </c>
      <c r="N33" s="241">
        <f>SUM(M32:M33)</f>
        <v>587</v>
      </c>
      <c r="O33" s="230" t="s">
        <v>1331</v>
      </c>
      <c r="P33" s="230" t="s">
        <v>2130</v>
      </c>
    </row>
    <row r="34" spans="1:16" ht="17.25" outlineLevel="1" collapsed="1" thickBot="1">
      <c r="A34" s="254" t="s">
        <v>2160</v>
      </c>
      <c r="B34" s="255"/>
      <c r="C34" s="255"/>
      <c r="D34" s="255"/>
      <c r="E34" s="255"/>
      <c r="F34" s="255"/>
      <c r="G34" s="256"/>
      <c r="H34" s="256"/>
      <c r="I34" s="256"/>
      <c r="J34" s="121"/>
      <c r="K34" s="256"/>
      <c r="L34" s="122">
        <f>SUM(L32:L33)</f>
        <v>587</v>
      </c>
      <c r="M34" s="122">
        <f>SUM(M32:M33)</f>
        <v>587</v>
      </c>
      <c r="N34" s="33"/>
    </row>
    <row r="35" spans="1:16" hidden="1" outlineLevel="2">
      <c r="A35" s="237">
        <v>45418</v>
      </c>
      <c r="B35" s="215" t="s">
        <v>1328</v>
      </c>
      <c r="C35" s="210" t="s">
        <v>2217</v>
      </c>
      <c r="D35" s="210" t="s">
        <v>1329</v>
      </c>
      <c r="E35" s="238" t="s">
        <v>1330</v>
      </c>
      <c r="F35" s="210" t="s">
        <v>102</v>
      </c>
      <c r="G35" s="239">
        <v>3</v>
      </c>
      <c r="H35" s="240">
        <v>27</v>
      </c>
      <c r="I35" s="239">
        <f t="shared" ref="I35:I37" si="15">IF(D35="新倉",-G35*H35*50,G35*H35*50)</f>
        <v>-4050</v>
      </c>
      <c r="J35" s="14">
        <v>54</v>
      </c>
      <c r="K35" s="14">
        <v>3</v>
      </c>
      <c r="L35" s="14">
        <f t="shared" ref="L35:L37" si="16">IF(B35="TXO",I35-SUM(J35:K35),IF(B35="FITX",IF(D35="新倉",-SUM(J35:K35),IF(E35="賣",(H35-H34)*G35*200-SUM(J35:K35),(H34-H35)*G35*200-SUM(J35:K35))),IF(D35="新倉",-SUM(J35:K35),IF(E35="賣",(H35-H34)*G35*50-SUM(J35:K35),(H34-H35)*G35*50-SUM(J35:K35)))))</f>
        <v>-4107</v>
      </c>
      <c r="M35" s="123">
        <f t="shared" ref="M35:N37" si="17">L35</f>
        <v>-4107</v>
      </c>
      <c r="N35" s="241">
        <f t="shared" si="17"/>
        <v>-4107</v>
      </c>
      <c r="O35" s="242" t="s">
        <v>2135</v>
      </c>
      <c r="P35" s="230" t="s">
        <v>2130</v>
      </c>
    </row>
    <row r="36" spans="1:16" hidden="1" outlineLevel="2">
      <c r="A36" s="237">
        <v>45418</v>
      </c>
      <c r="B36" s="215" t="s">
        <v>1328</v>
      </c>
      <c r="C36" s="210" t="s">
        <v>2218</v>
      </c>
      <c r="D36" s="210" t="s">
        <v>1329</v>
      </c>
      <c r="E36" s="238" t="s">
        <v>1330</v>
      </c>
      <c r="F36" s="210" t="s">
        <v>102</v>
      </c>
      <c r="G36" s="239">
        <v>1</v>
      </c>
      <c r="H36" s="240">
        <v>24</v>
      </c>
      <c r="I36" s="239">
        <f t="shared" si="15"/>
        <v>-1200</v>
      </c>
      <c r="J36" s="14">
        <v>18</v>
      </c>
      <c r="K36" s="14">
        <v>1</v>
      </c>
      <c r="L36" s="14">
        <f t="shared" si="16"/>
        <v>-1219</v>
      </c>
      <c r="M36" s="123">
        <f t="shared" si="17"/>
        <v>-1219</v>
      </c>
      <c r="N36" s="241">
        <f t="shared" si="17"/>
        <v>-1219</v>
      </c>
      <c r="O36" s="242" t="s">
        <v>2135</v>
      </c>
      <c r="P36" s="230" t="s">
        <v>2130</v>
      </c>
    </row>
    <row r="37" spans="1:16" ht="17.25" hidden="1" outlineLevel="2" thickBot="1">
      <c r="A37" s="237">
        <v>45419</v>
      </c>
      <c r="B37" s="215" t="s">
        <v>1328</v>
      </c>
      <c r="C37" s="210" t="s">
        <v>2219</v>
      </c>
      <c r="D37" s="210" t="s">
        <v>1329</v>
      </c>
      <c r="E37" s="238" t="s">
        <v>1330</v>
      </c>
      <c r="F37" s="210" t="s">
        <v>102</v>
      </c>
      <c r="G37" s="239">
        <v>1</v>
      </c>
      <c r="H37" s="240">
        <v>22</v>
      </c>
      <c r="I37" s="239">
        <f t="shared" si="15"/>
        <v>-1100</v>
      </c>
      <c r="J37" s="14">
        <v>18</v>
      </c>
      <c r="K37" s="14">
        <v>1</v>
      </c>
      <c r="L37" s="14">
        <f t="shared" si="16"/>
        <v>-1119</v>
      </c>
      <c r="M37" s="123">
        <f t="shared" si="17"/>
        <v>-1119</v>
      </c>
      <c r="N37" s="241">
        <f t="shared" si="17"/>
        <v>-1119</v>
      </c>
      <c r="O37" s="242" t="s">
        <v>2135</v>
      </c>
      <c r="P37" s="230" t="s">
        <v>2130</v>
      </c>
    </row>
    <row r="38" spans="1:16" ht="17.25" outlineLevel="1" collapsed="1" thickBot="1">
      <c r="A38" s="254" t="s">
        <v>1334</v>
      </c>
      <c r="B38" s="255"/>
      <c r="C38" s="255"/>
      <c r="D38" s="255"/>
      <c r="E38" s="255"/>
      <c r="F38" s="255"/>
      <c r="G38" s="256"/>
      <c r="H38" s="256"/>
      <c r="I38" s="256"/>
      <c r="J38" s="121"/>
      <c r="K38" s="256"/>
      <c r="L38" s="122">
        <f>SUM(L35:L37)</f>
        <v>-6445</v>
      </c>
      <c r="M38" s="122">
        <f>SUM(M35:M37)</f>
        <v>-6445</v>
      </c>
      <c r="N38" s="33"/>
    </row>
    <row r="39" spans="1:16" hidden="1" outlineLevel="2">
      <c r="A39" s="237">
        <v>45462</v>
      </c>
      <c r="B39" s="215" t="s">
        <v>1328</v>
      </c>
      <c r="C39" s="210" t="s">
        <v>2222</v>
      </c>
      <c r="D39" s="210" t="s">
        <v>1329</v>
      </c>
      <c r="E39" s="238" t="s">
        <v>1330</v>
      </c>
      <c r="F39" s="210" t="s">
        <v>102</v>
      </c>
      <c r="G39" s="239">
        <v>2</v>
      </c>
      <c r="H39" s="240">
        <v>10</v>
      </c>
      <c r="I39" s="239">
        <f t="shared" ref="I39:I41" si="18">IF(D39="新倉",-G39*H39*50,G39*H39*50)</f>
        <v>-1000</v>
      </c>
      <c r="J39" s="14">
        <v>36</v>
      </c>
      <c r="K39" s="14">
        <v>2</v>
      </c>
      <c r="L39" s="14">
        <f t="shared" ref="L39:L41" si="19">IF(B39="TXO",I39-SUM(J39:K39),IF(B39="FITX",IF(D39="新倉",-SUM(J39:K39),IF(E39="賣",(H39-H38)*G39*200-SUM(J39:K39),(H38-H39)*G39*200-SUM(J39:K39))),IF(D39="新倉",-SUM(J39:K39),IF(E39="賣",(H39-H38)*G39*50-SUM(J39:K39),(H38-H39)*G39*50-SUM(J39:K39)))))</f>
        <v>-1038</v>
      </c>
      <c r="M39" s="123">
        <f t="shared" ref="M39:M41" si="20">L39</f>
        <v>-1038</v>
      </c>
      <c r="N39" s="241">
        <f>M39</f>
        <v>-1038</v>
      </c>
      <c r="O39" s="242" t="s">
        <v>2135</v>
      </c>
      <c r="P39" s="230" t="s">
        <v>2130</v>
      </c>
    </row>
    <row r="40" spans="1:16" hidden="1" outlineLevel="2">
      <c r="A40" s="237">
        <v>45468</v>
      </c>
      <c r="B40" s="215" t="s">
        <v>1328</v>
      </c>
      <c r="C40" s="210" t="s">
        <v>2220</v>
      </c>
      <c r="D40" s="210" t="s">
        <v>1329</v>
      </c>
      <c r="E40" s="238" t="s">
        <v>1330</v>
      </c>
      <c r="F40" s="210" t="s">
        <v>102</v>
      </c>
      <c r="G40" s="239">
        <v>1</v>
      </c>
      <c r="H40" s="240">
        <v>20</v>
      </c>
      <c r="I40" s="239">
        <f t="shared" si="18"/>
        <v>-1000</v>
      </c>
      <c r="J40" s="14">
        <v>18</v>
      </c>
      <c r="K40" s="14">
        <v>1</v>
      </c>
      <c r="L40" s="14">
        <f t="shared" si="19"/>
        <v>-1019</v>
      </c>
      <c r="M40" s="123">
        <f t="shared" si="20"/>
        <v>-1019</v>
      </c>
      <c r="O40" s="230" t="s">
        <v>1329</v>
      </c>
      <c r="P40" s="230" t="s">
        <v>2130</v>
      </c>
    </row>
    <row r="41" spans="1:16" ht="17.25" hidden="1" outlineLevel="2" thickBot="1">
      <c r="A41" s="237">
        <v>45469</v>
      </c>
      <c r="B41" s="215" t="s">
        <v>1328</v>
      </c>
      <c r="C41" s="210" t="s">
        <v>2220</v>
      </c>
      <c r="D41" s="210" t="s">
        <v>1331</v>
      </c>
      <c r="E41" s="238" t="s">
        <v>2221</v>
      </c>
      <c r="F41" s="210" t="s">
        <v>102</v>
      </c>
      <c r="G41" s="239">
        <v>1</v>
      </c>
      <c r="H41" s="240">
        <v>80</v>
      </c>
      <c r="I41" s="239">
        <f t="shared" si="18"/>
        <v>4000</v>
      </c>
      <c r="J41" s="14">
        <v>18</v>
      </c>
      <c r="K41" s="14">
        <v>4</v>
      </c>
      <c r="L41" s="14">
        <f t="shared" si="19"/>
        <v>3978</v>
      </c>
      <c r="M41" s="123">
        <f t="shared" si="20"/>
        <v>3978</v>
      </c>
      <c r="N41" s="241">
        <f>SUM(M40:M41)</f>
        <v>2959</v>
      </c>
      <c r="O41" s="230" t="s">
        <v>1331</v>
      </c>
      <c r="P41" s="230" t="s">
        <v>2130</v>
      </c>
    </row>
    <row r="42" spans="1:16" ht="17.25" outlineLevel="1" collapsed="1" thickBot="1">
      <c r="A42" s="254" t="s">
        <v>2223</v>
      </c>
      <c r="B42" s="255"/>
      <c r="C42" s="255"/>
      <c r="D42" s="255"/>
      <c r="E42" s="255"/>
      <c r="F42" s="255"/>
      <c r="G42" s="256"/>
      <c r="H42" s="256"/>
      <c r="I42" s="256"/>
      <c r="J42" s="121"/>
      <c r="K42" s="256"/>
      <c r="L42" s="122">
        <f>SUM(L39:L41)</f>
        <v>1921</v>
      </c>
      <c r="M42" s="122">
        <f>SUM(M39:M41)</f>
        <v>1921</v>
      </c>
      <c r="N42" s="33"/>
    </row>
    <row r="43" spans="1:16" hidden="1" outlineLevel="2">
      <c r="A43" s="237">
        <v>45476</v>
      </c>
      <c r="B43" s="215" t="s">
        <v>1328</v>
      </c>
      <c r="C43" s="210" t="s">
        <v>2227</v>
      </c>
      <c r="D43" s="210" t="s">
        <v>1329</v>
      </c>
      <c r="E43" s="238" t="s">
        <v>1330</v>
      </c>
      <c r="F43" s="210" t="s">
        <v>102</v>
      </c>
      <c r="G43" s="239">
        <v>1</v>
      </c>
      <c r="H43" s="240">
        <v>20</v>
      </c>
      <c r="I43" s="239">
        <f t="shared" ref="I43" si="21">IF(D43="新倉",-G43*H43*50,G43*H43*50)</f>
        <v>-1000</v>
      </c>
      <c r="J43" s="14">
        <v>18</v>
      </c>
      <c r="K43" s="14">
        <v>1</v>
      </c>
      <c r="L43" s="14">
        <f t="shared" ref="L43:L70" si="22">IF(B43="TXO",I43-SUM(J43:K43),IF(B43="FITX",IF(D43="新倉",-SUM(J43:K43),IF(E43="賣",(H43-H42)*G43*200-SUM(J43:K43),(H42-H43)*G43*200-SUM(J43:K43))),IF(D43="新倉",-SUM(J43:K43),IF(E43="賣",(H43-H42)*G43*50-SUM(J43:K43),(H42-H43)*G43*50-SUM(J43:K43)))))</f>
        <v>-1019</v>
      </c>
      <c r="M43" s="123">
        <f t="shared" ref="M43:N58" si="23">L43</f>
        <v>-1019</v>
      </c>
      <c r="N43" s="241">
        <f t="shared" si="23"/>
        <v>-1019</v>
      </c>
      <c r="O43" s="242" t="s">
        <v>2135</v>
      </c>
      <c r="P43" s="230" t="s">
        <v>2130</v>
      </c>
    </row>
    <row r="44" spans="1:16" hidden="1" outlineLevel="2">
      <c r="A44" s="237">
        <v>45482</v>
      </c>
      <c r="B44" s="215" t="s">
        <v>1328</v>
      </c>
      <c r="C44" s="210" t="s">
        <v>2234</v>
      </c>
      <c r="D44" s="210" t="s">
        <v>1329</v>
      </c>
      <c r="E44" s="238" t="s">
        <v>1330</v>
      </c>
      <c r="F44" s="210" t="s">
        <v>102</v>
      </c>
      <c r="G44" s="239">
        <v>1</v>
      </c>
      <c r="H44" s="240">
        <v>30</v>
      </c>
      <c r="I44" s="239">
        <v>-1500</v>
      </c>
      <c r="J44" s="14">
        <v>18</v>
      </c>
      <c r="K44" s="14">
        <v>2</v>
      </c>
      <c r="L44" s="14">
        <f t="shared" si="22"/>
        <v>-1520</v>
      </c>
      <c r="M44" s="123">
        <f t="shared" si="23"/>
        <v>-1520</v>
      </c>
      <c r="N44" s="241">
        <f t="shared" si="23"/>
        <v>-1520</v>
      </c>
      <c r="O44" s="242" t="s">
        <v>2135</v>
      </c>
      <c r="P44" s="230" t="s">
        <v>2130</v>
      </c>
    </row>
    <row r="45" spans="1:16" hidden="1" outlineLevel="2">
      <c r="A45" s="237">
        <v>45482</v>
      </c>
      <c r="B45" s="215" t="s">
        <v>1328</v>
      </c>
      <c r="C45" s="210" t="s">
        <v>2235</v>
      </c>
      <c r="D45" s="210" t="s">
        <v>1329</v>
      </c>
      <c r="E45" s="238" t="s">
        <v>1330</v>
      </c>
      <c r="F45" s="210" t="s">
        <v>102</v>
      </c>
      <c r="G45" s="239">
        <v>1</v>
      </c>
      <c r="H45" s="240">
        <v>29</v>
      </c>
      <c r="I45" s="239">
        <v>-1450</v>
      </c>
      <c r="J45" s="14">
        <v>18</v>
      </c>
      <c r="K45" s="14">
        <v>1</v>
      </c>
      <c r="L45" s="14">
        <f t="shared" si="22"/>
        <v>-1469</v>
      </c>
      <c r="M45" s="123">
        <f t="shared" si="23"/>
        <v>-1469</v>
      </c>
      <c r="N45" s="241">
        <f t="shared" si="23"/>
        <v>-1469</v>
      </c>
      <c r="O45" s="242" t="s">
        <v>2135</v>
      </c>
      <c r="P45" s="230" t="s">
        <v>2130</v>
      </c>
    </row>
    <row r="46" spans="1:16" hidden="1" outlineLevel="2">
      <c r="A46" s="237">
        <v>45489</v>
      </c>
      <c r="B46" s="215" t="s">
        <v>2236</v>
      </c>
      <c r="C46" s="210" t="s">
        <v>2237</v>
      </c>
      <c r="D46" s="210" t="s">
        <v>1329</v>
      </c>
      <c r="E46" s="238" t="s">
        <v>1330</v>
      </c>
      <c r="F46" s="210" t="s">
        <v>102</v>
      </c>
      <c r="G46" s="239">
        <v>1</v>
      </c>
      <c r="H46" s="240">
        <v>48.5</v>
      </c>
      <c r="I46" s="239">
        <v>-2425</v>
      </c>
      <c r="J46" s="14">
        <v>18</v>
      </c>
      <c r="K46" s="14">
        <v>2</v>
      </c>
      <c r="L46" s="14">
        <f t="shared" si="22"/>
        <v>-2445</v>
      </c>
      <c r="M46" s="123">
        <f t="shared" si="23"/>
        <v>-2445</v>
      </c>
      <c r="O46" s="230" t="s">
        <v>1329</v>
      </c>
      <c r="P46" s="230" t="s">
        <v>2130</v>
      </c>
    </row>
    <row r="47" spans="1:16" hidden="1" outlineLevel="2">
      <c r="A47" s="237">
        <v>45489</v>
      </c>
      <c r="B47" s="215" t="s">
        <v>2236</v>
      </c>
      <c r="C47" s="210" t="s">
        <v>2237</v>
      </c>
      <c r="D47" s="210" t="s">
        <v>1331</v>
      </c>
      <c r="E47" s="238" t="s">
        <v>2221</v>
      </c>
      <c r="F47" s="210" t="s">
        <v>102</v>
      </c>
      <c r="G47" s="239">
        <v>1</v>
      </c>
      <c r="H47" s="240">
        <v>47.5</v>
      </c>
      <c r="I47" s="239">
        <v>2375</v>
      </c>
      <c r="J47" s="14">
        <v>18</v>
      </c>
      <c r="K47" s="14">
        <v>2</v>
      </c>
      <c r="L47" s="14">
        <f t="shared" si="22"/>
        <v>2355</v>
      </c>
      <c r="M47" s="123">
        <f t="shared" si="23"/>
        <v>2355</v>
      </c>
      <c r="N47" s="241">
        <f>SUM(M46:M47)</f>
        <v>-90</v>
      </c>
      <c r="O47" s="230" t="s">
        <v>1331</v>
      </c>
      <c r="P47" s="230" t="s">
        <v>2130</v>
      </c>
    </row>
    <row r="48" spans="1:16" hidden="1" outlineLevel="2">
      <c r="A48" s="237">
        <v>45489</v>
      </c>
      <c r="B48" s="215" t="s">
        <v>2236</v>
      </c>
      <c r="C48" s="210" t="s">
        <v>2238</v>
      </c>
      <c r="D48" s="210" t="s">
        <v>1329</v>
      </c>
      <c r="E48" s="238" t="s">
        <v>2221</v>
      </c>
      <c r="F48" s="210" t="s">
        <v>102</v>
      </c>
      <c r="G48" s="239">
        <v>1</v>
      </c>
      <c r="H48" s="240">
        <v>24</v>
      </c>
      <c r="I48" s="239">
        <v>1200</v>
      </c>
      <c r="J48" s="14">
        <v>18</v>
      </c>
      <c r="K48" s="14">
        <v>1</v>
      </c>
      <c r="L48" s="14">
        <f t="shared" si="22"/>
        <v>1181</v>
      </c>
      <c r="M48" s="123">
        <f t="shared" si="23"/>
        <v>1181</v>
      </c>
      <c r="O48" s="230" t="s">
        <v>1329</v>
      </c>
      <c r="P48" s="230" t="s">
        <v>2130</v>
      </c>
    </row>
    <row r="49" spans="1:16" hidden="1" outlineLevel="2">
      <c r="A49" s="237">
        <v>45489</v>
      </c>
      <c r="B49" s="215" t="s">
        <v>2236</v>
      </c>
      <c r="C49" s="210" t="s">
        <v>2238</v>
      </c>
      <c r="D49" s="210" t="s">
        <v>1331</v>
      </c>
      <c r="E49" s="238" t="s">
        <v>1330</v>
      </c>
      <c r="F49" s="210" t="s">
        <v>102</v>
      </c>
      <c r="G49" s="239">
        <v>1</v>
      </c>
      <c r="H49" s="240">
        <v>24.5</v>
      </c>
      <c r="I49" s="239">
        <v>-1225</v>
      </c>
      <c r="J49" s="14">
        <v>18</v>
      </c>
      <c r="K49" s="14">
        <v>1</v>
      </c>
      <c r="L49" s="14">
        <f t="shared" si="22"/>
        <v>-1244</v>
      </c>
      <c r="M49" s="123">
        <f t="shared" si="23"/>
        <v>-1244</v>
      </c>
      <c r="N49" s="241">
        <f>SUM(M48:M49)</f>
        <v>-63</v>
      </c>
      <c r="O49" s="230" t="s">
        <v>1331</v>
      </c>
      <c r="P49" s="230" t="s">
        <v>2130</v>
      </c>
    </row>
    <row r="50" spans="1:16" hidden="1" outlineLevel="2">
      <c r="A50" s="237">
        <v>45489</v>
      </c>
      <c r="B50" s="215" t="s">
        <v>2236</v>
      </c>
      <c r="C50" s="210" t="s">
        <v>2237</v>
      </c>
      <c r="D50" s="210" t="s">
        <v>1329</v>
      </c>
      <c r="E50" s="238" t="s">
        <v>1330</v>
      </c>
      <c r="F50" s="210" t="s">
        <v>102</v>
      </c>
      <c r="G50" s="239">
        <v>1</v>
      </c>
      <c r="H50" s="240">
        <v>50</v>
      </c>
      <c r="I50" s="239">
        <v>-2500</v>
      </c>
      <c r="J50" s="14">
        <v>18</v>
      </c>
      <c r="K50" s="14">
        <v>3</v>
      </c>
      <c r="L50" s="14">
        <f t="shared" si="22"/>
        <v>-2521</v>
      </c>
      <c r="M50" s="123">
        <f t="shared" si="23"/>
        <v>-2521</v>
      </c>
      <c r="O50" s="230" t="s">
        <v>1329</v>
      </c>
      <c r="P50" s="230" t="s">
        <v>2130</v>
      </c>
    </row>
    <row r="51" spans="1:16" hidden="1" outlineLevel="2">
      <c r="A51" s="237">
        <v>45489</v>
      </c>
      <c r="B51" s="215" t="s">
        <v>2236</v>
      </c>
      <c r="C51" s="210" t="s">
        <v>2238</v>
      </c>
      <c r="D51" s="210" t="s">
        <v>1329</v>
      </c>
      <c r="E51" s="238" t="s">
        <v>2221</v>
      </c>
      <c r="F51" s="210" t="s">
        <v>102</v>
      </c>
      <c r="G51" s="239">
        <v>1</v>
      </c>
      <c r="H51" s="240">
        <v>24.5</v>
      </c>
      <c r="I51" s="239">
        <v>1225</v>
      </c>
      <c r="J51" s="14">
        <v>18</v>
      </c>
      <c r="K51" s="14">
        <v>1</v>
      </c>
      <c r="L51" s="14">
        <f t="shared" si="22"/>
        <v>1206</v>
      </c>
      <c r="M51" s="123">
        <f t="shared" si="23"/>
        <v>1206</v>
      </c>
      <c r="O51" s="230" t="s">
        <v>1329</v>
      </c>
      <c r="P51" s="230" t="s">
        <v>2130</v>
      </c>
    </row>
    <row r="52" spans="1:16" hidden="1" outlineLevel="2">
      <c r="A52" s="237">
        <v>45490</v>
      </c>
      <c r="B52" s="215" t="s">
        <v>2236</v>
      </c>
      <c r="C52" s="210" t="s">
        <v>2237</v>
      </c>
      <c r="D52" s="210" t="s">
        <v>1331</v>
      </c>
      <c r="E52" s="238" t="s">
        <v>2221</v>
      </c>
      <c r="F52" s="210" t="s">
        <v>102</v>
      </c>
      <c r="G52" s="239">
        <v>1</v>
      </c>
      <c r="H52" s="240">
        <v>12.5</v>
      </c>
      <c r="I52" s="239">
        <v>625</v>
      </c>
      <c r="J52" s="14">
        <v>18</v>
      </c>
      <c r="K52" s="14">
        <v>1</v>
      </c>
      <c r="L52" s="14">
        <f t="shared" si="22"/>
        <v>606</v>
      </c>
      <c r="M52" s="123">
        <f t="shared" si="23"/>
        <v>606</v>
      </c>
      <c r="O52" s="230" t="s">
        <v>1331</v>
      </c>
      <c r="P52" s="230" t="s">
        <v>2130</v>
      </c>
    </row>
    <row r="53" spans="1:16" hidden="1" outlineLevel="2">
      <c r="A53" s="237">
        <v>45490</v>
      </c>
      <c r="B53" s="215" t="s">
        <v>2236</v>
      </c>
      <c r="C53" s="210" t="s">
        <v>2238</v>
      </c>
      <c r="D53" s="210" t="s">
        <v>1331</v>
      </c>
      <c r="E53" s="238" t="s">
        <v>1330</v>
      </c>
      <c r="F53" s="210" t="s">
        <v>102</v>
      </c>
      <c r="G53" s="239">
        <v>1</v>
      </c>
      <c r="H53" s="240">
        <v>3.2</v>
      </c>
      <c r="I53" s="239">
        <v>-160</v>
      </c>
      <c r="J53" s="14">
        <v>18</v>
      </c>
      <c r="K53" s="14">
        <v>0</v>
      </c>
      <c r="L53" s="14">
        <f t="shared" si="22"/>
        <v>-178</v>
      </c>
      <c r="M53" s="123">
        <f t="shared" si="23"/>
        <v>-178</v>
      </c>
      <c r="N53" s="241">
        <f>SUM(M50:M53)</f>
        <v>-887</v>
      </c>
      <c r="O53" s="230" t="s">
        <v>1331</v>
      </c>
      <c r="P53" s="230" t="s">
        <v>2130</v>
      </c>
    </row>
    <row r="54" spans="1:16" hidden="1" outlineLevel="2">
      <c r="A54" s="237">
        <v>45490</v>
      </c>
      <c r="B54" s="215" t="s">
        <v>2236</v>
      </c>
      <c r="C54" s="210" t="s">
        <v>2239</v>
      </c>
      <c r="D54" s="210" t="s">
        <v>1329</v>
      </c>
      <c r="E54" s="238" t="s">
        <v>1330</v>
      </c>
      <c r="F54" s="210" t="s">
        <v>102</v>
      </c>
      <c r="G54" s="239">
        <v>1</v>
      </c>
      <c r="H54" s="240">
        <v>17.5</v>
      </c>
      <c r="I54" s="239">
        <v>-875</v>
      </c>
      <c r="J54" s="14">
        <v>18</v>
      </c>
      <c r="K54" s="14">
        <v>1</v>
      </c>
      <c r="L54" s="14">
        <f t="shared" si="22"/>
        <v>-894</v>
      </c>
      <c r="M54" s="123">
        <f t="shared" si="23"/>
        <v>-894</v>
      </c>
      <c r="O54" s="230" t="s">
        <v>1329</v>
      </c>
      <c r="P54" s="230" t="s">
        <v>2130</v>
      </c>
    </row>
    <row r="55" spans="1:16" hidden="1" outlineLevel="2">
      <c r="A55" s="237">
        <v>45490</v>
      </c>
      <c r="B55" s="215" t="s">
        <v>2236</v>
      </c>
      <c r="C55" s="210" t="s">
        <v>2239</v>
      </c>
      <c r="D55" s="210" t="s">
        <v>1331</v>
      </c>
      <c r="E55" s="238" t="s">
        <v>2221</v>
      </c>
      <c r="F55" s="210" t="s">
        <v>102</v>
      </c>
      <c r="G55" s="239">
        <v>1</v>
      </c>
      <c r="H55" s="240">
        <v>94</v>
      </c>
      <c r="I55" s="239">
        <v>4700</v>
      </c>
      <c r="J55" s="14">
        <v>18</v>
      </c>
      <c r="K55" s="14">
        <v>5</v>
      </c>
      <c r="L55" s="14">
        <f t="shared" si="22"/>
        <v>4677</v>
      </c>
      <c r="M55" s="123">
        <f t="shared" si="23"/>
        <v>4677</v>
      </c>
      <c r="N55" s="241">
        <f>SUM(M54:M55)</f>
        <v>3783</v>
      </c>
      <c r="O55" s="230" t="s">
        <v>1331</v>
      </c>
      <c r="P55" s="230" t="s">
        <v>2130</v>
      </c>
    </row>
    <row r="56" spans="1:16" hidden="1" outlineLevel="2">
      <c r="A56" s="237">
        <v>45490</v>
      </c>
      <c r="B56" s="215" t="s">
        <v>2236</v>
      </c>
      <c r="C56" s="210" t="s">
        <v>2240</v>
      </c>
      <c r="D56" s="210" t="s">
        <v>1329</v>
      </c>
      <c r="E56" s="238" t="s">
        <v>1330</v>
      </c>
      <c r="F56" s="210" t="s">
        <v>102</v>
      </c>
      <c r="G56" s="239">
        <v>1</v>
      </c>
      <c r="H56" s="240">
        <v>60</v>
      </c>
      <c r="I56" s="239">
        <v>-3000</v>
      </c>
      <c r="J56" s="14">
        <v>18</v>
      </c>
      <c r="K56" s="14">
        <v>3</v>
      </c>
      <c r="L56" s="14">
        <f t="shared" si="22"/>
        <v>-3021</v>
      </c>
      <c r="M56" s="123">
        <f t="shared" si="23"/>
        <v>-3021</v>
      </c>
      <c r="O56" s="230" t="s">
        <v>1329</v>
      </c>
      <c r="P56" s="230" t="s">
        <v>2130</v>
      </c>
    </row>
    <row r="57" spans="1:16" hidden="1" outlineLevel="2">
      <c r="A57" s="237">
        <v>45490</v>
      </c>
      <c r="B57" s="215" t="s">
        <v>2236</v>
      </c>
      <c r="C57" s="210" t="s">
        <v>2240</v>
      </c>
      <c r="D57" s="210" t="s">
        <v>1331</v>
      </c>
      <c r="E57" s="238" t="s">
        <v>2221</v>
      </c>
      <c r="F57" s="210" t="s">
        <v>102</v>
      </c>
      <c r="G57" s="239">
        <v>1</v>
      </c>
      <c r="H57" s="240">
        <v>140</v>
      </c>
      <c r="I57" s="239">
        <v>7000</v>
      </c>
      <c r="J57" s="14">
        <v>18</v>
      </c>
      <c r="K57" s="14">
        <v>7</v>
      </c>
      <c r="L57" s="14">
        <f t="shared" si="22"/>
        <v>6975</v>
      </c>
      <c r="M57" s="123">
        <f t="shared" si="23"/>
        <v>6975</v>
      </c>
      <c r="N57" s="241">
        <f>SUM(M49:M57)</f>
        <v>5606</v>
      </c>
      <c r="O57" s="230" t="s">
        <v>1331</v>
      </c>
      <c r="P57" s="230" t="s">
        <v>2130</v>
      </c>
    </row>
    <row r="58" spans="1:16" hidden="1" outlineLevel="2">
      <c r="A58" s="237">
        <v>45495</v>
      </c>
      <c r="B58" s="215" t="s">
        <v>2236</v>
      </c>
      <c r="C58" s="210" t="s">
        <v>2243</v>
      </c>
      <c r="D58" s="210" t="s">
        <v>1329</v>
      </c>
      <c r="E58" s="238" t="s">
        <v>1330</v>
      </c>
      <c r="F58" s="210" t="s">
        <v>102</v>
      </c>
      <c r="G58" s="239">
        <v>1</v>
      </c>
      <c r="H58" s="240">
        <v>14.5</v>
      </c>
      <c r="I58" s="239">
        <v>-725</v>
      </c>
      <c r="J58" s="14">
        <v>18</v>
      </c>
      <c r="K58" s="14">
        <v>1</v>
      </c>
      <c r="L58" s="14">
        <f t="shared" si="22"/>
        <v>-744</v>
      </c>
      <c r="M58" s="123">
        <f t="shared" si="23"/>
        <v>-744</v>
      </c>
      <c r="N58" s="241">
        <f t="shared" si="23"/>
        <v>-744</v>
      </c>
      <c r="O58" s="242" t="s">
        <v>2135</v>
      </c>
      <c r="P58" s="230" t="s">
        <v>2130</v>
      </c>
    </row>
    <row r="59" spans="1:16" hidden="1" outlineLevel="2">
      <c r="A59" s="237">
        <v>45496</v>
      </c>
      <c r="B59" s="215" t="s">
        <v>2236</v>
      </c>
      <c r="C59" s="210" t="s">
        <v>2244</v>
      </c>
      <c r="D59" s="210" t="s">
        <v>1329</v>
      </c>
      <c r="E59" s="238" t="s">
        <v>1330</v>
      </c>
      <c r="F59" s="210" t="s">
        <v>102</v>
      </c>
      <c r="G59" s="239">
        <v>1</v>
      </c>
      <c r="H59" s="240">
        <v>25</v>
      </c>
      <c r="I59" s="239">
        <v>-1250</v>
      </c>
      <c r="J59" s="14">
        <v>18</v>
      </c>
      <c r="K59" s="14">
        <v>1</v>
      </c>
      <c r="L59" s="14">
        <f t="shared" si="22"/>
        <v>-1269</v>
      </c>
      <c r="M59" s="123">
        <f t="shared" ref="M59:N70" si="24">L59</f>
        <v>-1269</v>
      </c>
      <c r="O59" s="230" t="s">
        <v>1331</v>
      </c>
      <c r="P59" s="230" t="s">
        <v>2130</v>
      </c>
    </row>
    <row r="60" spans="1:16" hidden="1" outlineLevel="2">
      <c r="A60" s="237">
        <v>45496</v>
      </c>
      <c r="B60" s="215" t="s">
        <v>2236</v>
      </c>
      <c r="C60" s="210" t="s">
        <v>2245</v>
      </c>
      <c r="D60" s="210" t="s">
        <v>1329</v>
      </c>
      <c r="E60" s="238" t="s">
        <v>1330</v>
      </c>
      <c r="F60" s="210" t="s">
        <v>102</v>
      </c>
      <c r="G60" s="239">
        <v>1</v>
      </c>
      <c r="H60" s="240">
        <v>19</v>
      </c>
      <c r="I60" s="239">
        <v>-950</v>
      </c>
      <c r="J60" s="14">
        <v>18</v>
      </c>
      <c r="K60" s="14">
        <v>1</v>
      </c>
      <c r="L60" s="14">
        <f t="shared" si="22"/>
        <v>-969</v>
      </c>
      <c r="M60" s="123">
        <f t="shared" si="24"/>
        <v>-969</v>
      </c>
      <c r="O60" s="230" t="s">
        <v>1329</v>
      </c>
      <c r="P60" s="230" t="s">
        <v>2130</v>
      </c>
    </row>
    <row r="61" spans="1:16" hidden="1" outlineLevel="2">
      <c r="A61" s="237">
        <v>45499</v>
      </c>
      <c r="B61" s="215" t="s">
        <v>2236</v>
      </c>
      <c r="C61" s="210" t="s">
        <v>2245</v>
      </c>
      <c r="D61" s="210" t="s">
        <v>1331</v>
      </c>
      <c r="E61" s="238" t="s">
        <v>2221</v>
      </c>
      <c r="F61" s="210" t="s">
        <v>102</v>
      </c>
      <c r="G61" s="239">
        <v>1</v>
      </c>
      <c r="H61" s="240">
        <v>249</v>
      </c>
      <c r="I61" s="239">
        <v>12450</v>
      </c>
      <c r="J61" s="14">
        <v>18</v>
      </c>
      <c r="K61" s="14">
        <v>12</v>
      </c>
      <c r="L61" s="14">
        <f t="shared" si="22"/>
        <v>12420</v>
      </c>
      <c r="M61" s="123">
        <f t="shared" si="24"/>
        <v>12420</v>
      </c>
      <c r="N61" s="241">
        <f>SUM(M60:M61)</f>
        <v>11451</v>
      </c>
      <c r="O61" s="230" t="s">
        <v>1331</v>
      </c>
      <c r="P61" s="230" t="s">
        <v>2130</v>
      </c>
    </row>
    <row r="62" spans="1:16" hidden="1" outlineLevel="2">
      <c r="A62" s="237">
        <v>45499</v>
      </c>
      <c r="B62" s="215" t="s">
        <v>2236</v>
      </c>
      <c r="C62" s="210" t="s">
        <v>2246</v>
      </c>
      <c r="D62" s="210" t="s">
        <v>1329</v>
      </c>
      <c r="E62" s="238" t="s">
        <v>1330</v>
      </c>
      <c r="F62" s="210" t="s">
        <v>102</v>
      </c>
      <c r="G62" s="239">
        <v>1</v>
      </c>
      <c r="H62" s="240">
        <v>25</v>
      </c>
      <c r="I62" s="239">
        <v>-1250</v>
      </c>
      <c r="J62" s="14">
        <v>18</v>
      </c>
      <c r="K62" s="14">
        <v>1</v>
      </c>
      <c r="L62" s="14">
        <f t="shared" si="22"/>
        <v>-1269</v>
      </c>
      <c r="M62" s="123">
        <f t="shared" si="24"/>
        <v>-1269</v>
      </c>
      <c r="N62" s="241">
        <f t="shared" si="24"/>
        <v>-1269</v>
      </c>
      <c r="O62" s="242" t="s">
        <v>2135</v>
      </c>
      <c r="P62" s="230" t="s">
        <v>2130</v>
      </c>
    </row>
    <row r="63" spans="1:16" hidden="1" outlineLevel="2">
      <c r="A63" s="237">
        <v>45499</v>
      </c>
      <c r="B63" s="215" t="s">
        <v>2236</v>
      </c>
      <c r="C63" s="210" t="s">
        <v>2244</v>
      </c>
      <c r="D63" s="210" t="s">
        <v>1331</v>
      </c>
      <c r="E63" s="238" t="s">
        <v>2221</v>
      </c>
      <c r="F63" s="210" t="s">
        <v>102</v>
      </c>
      <c r="G63" s="239">
        <v>1</v>
      </c>
      <c r="H63" s="240">
        <v>87</v>
      </c>
      <c r="I63" s="239">
        <v>4350</v>
      </c>
      <c r="J63" s="14">
        <v>18</v>
      </c>
      <c r="K63" s="14">
        <v>4</v>
      </c>
      <c r="L63" s="14">
        <f t="shared" si="22"/>
        <v>4328</v>
      </c>
      <c r="M63" s="123">
        <f t="shared" si="24"/>
        <v>4328</v>
      </c>
      <c r="N63" s="241">
        <f>SUM(M59,M63)</f>
        <v>3059</v>
      </c>
      <c r="O63" s="230" t="s">
        <v>1331</v>
      </c>
      <c r="P63" s="230" t="s">
        <v>2130</v>
      </c>
    </row>
    <row r="64" spans="1:16" hidden="1" outlineLevel="2">
      <c r="A64" s="237">
        <v>45502</v>
      </c>
      <c r="B64" s="215" t="s">
        <v>2236</v>
      </c>
      <c r="C64" s="210" t="s">
        <v>2504</v>
      </c>
      <c r="D64" s="210" t="s">
        <v>1329</v>
      </c>
      <c r="E64" s="238" t="s">
        <v>1330</v>
      </c>
      <c r="F64" s="210" t="s">
        <v>102</v>
      </c>
      <c r="G64" s="239">
        <v>1</v>
      </c>
      <c r="H64" s="240">
        <v>119</v>
      </c>
      <c r="I64" s="239">
        <v>-5950</v>
      </c>
      <c r="J64" s="14">
        <v>18</v>
      </c>
      <c r="K64" s="14">
        <v>6</v>
      </c>
      <c r="L64" s="14">
        <f t="shared" si="22"/>
        <v>-5974</v>
      </c>
      <c r="M64" s="123">
        <f t="shared" si="24"/>
        <v>-5974</v>
      </c>
      <c r="N64" s="241">
        <f t="shared" si="24"/>
        <v>-5974</v>
      </c>
      <c r="O64" s="242" t="s">
        <v>2135</v>
      </c>
      <c r="P64" s="230" t="s">
        <v>2130</v>
      </c>
    </row>
    <row r="65" spans="1:16" hidden="1" outlineLevel="2">
      <c r="A65" s="237">
        <v>45502</v>
      </c>
      <c r="B65" s="215" t="s">
        <v>2236</v>
      </c>
      <c r="C65" s="210" t="s">
        <v>2505</v>
      </c>
      <c r="D65" s="210" t="s">
        <v>1329</v>
      </c>
      <c r="E65" s="238" t="s">
        <v>2221</v>
      </c>
      <c r="F65" s="210" t="s">
        <v>102</v>
      </c>
      <c r="G65" s="239">
        <v>1</v>
      </c>
      <c r="H65" s="240">
        <v>96</v>
      </c>
      <c r="I65" s="239">
        <v>4800</v>
      </c>
      <c r="J65" s="14">
        <v>18</v>
      </c>
      <c r="K65" s="14">
        <v>5</v>
      </c>
      <c r="L65" s="14">
        <f t="shared" si="22"/>
        <v>4777</v>
      </c>
      <c r="M65" s="123">
        <f t="shared" si="24"/>
        <v>4777</v>
      </c>
      <c r="N65" s="241">
        <f t="shared" si="24"/>
        <v>4777</v>
      </c>
      <c r="O65" s="242" t="s">
        <v>2135</v>
      </c>
      <c r="P65" s="230" t="s">
        <v>2130</v>
      </c>
    </row>
    <row r="66" spans="1:16" hidden="1" outlineLevel="2">
      <c r="A66" s="237">
        <v>45502</v>
      </c>
      <c r="B66" s="215" t="s">
        <v>2236</v>
      </c>
      <c r="C66" s="210" t="s">
        <v>2506</v>
      </c>
      <c r="D66" s="210" t="s">
        <v>1329</v>
      </c>
      <c r="E66" s="238" t="s">
        <v>1330</v>
      </c>
      <c r="F66" s="210" t="s">
        <v>102</v>
      </c>
      <c r="G66" s="239">
        <v>1</v>
      </c>
      <c r="H66" s="240">
        <v>135</v>
      </c>
      <c r="I66" s="239">
        <v>-6750</v>
      </c>
      <c r="J66" s="14">
        <v>18</v>
      </c>
      <c r="K66" s="14">
        <v>7</v>
      </c>
      <c r="L66" s="14">
        <f t="shared" si="22"/>
        <v>-6775</v>
      </c>
      <c r="M66" s="123">
        <f t="shared" si="24"/>
        <v>-6775</v>
      </c>
      <c r="N66" s="241">
        <f t="shared" si="24"/>
        <v>-6775</v>
      </c>
      <c r="O66" s="242" t="s">
        <v>2135</v>
      </c>
      <c r="P66" s="230" t="s">
        <v>2130</v>
      </c>
    </row>
    <row r="67" spans="1:16" hidden="1" outlineLevel="2">
      <c r="A67" s="237">
        <v>45502</v>
      </c>
      <c r="B67" s="215" t="s">
        <v>2236</v>
      </c>
      <c r="C67" s="210" t="s">
        <v>2507</v>
      </c>
      <c r="D67" s="210" t="s">
        <v>1329</v>
      </c>
      <c r="E67" s="238" t="s">
        <v>2221</v>
      </c>
      <c r="F67" s="210" t="s">
        <v>102</v>
      </c>
      <c r="G67" s="239">
        <v>1</v>
      </c>
      <c r="H67" s="240">
        <v>113</v>
      </c>
      <c r="I67" s="239">
        <v>5650</v>
      </c>
      <c r="J67" s="14">
        <v>18</v>
      </c>
      <c r="K67" s="14">
        <v>6</v>
      </c>
      <c r="L67" s="14">
        <f t="shared" si="22"/>
        <v>5626</v>
      </c>
      <c r="M67" s="123">
        <f t="shared" si="24"/>
        <v>5626</v>
      </c>
      <c r="N67" s="241">
        <f t="shared" si="24"/>
        <v>5626</v>
      </c>
      <c r="O67" s="257" t="s">
        <v>2134</v>
      </c>
      <c r="P67" s="230" t="s">
        <v>2130</v>
      </c>
    </row>
    <row r="68" spans="1:16" hidden="1" outlineLevel="2">
      <c r="A68" s="237">
        <v>45504</v>
      </c>
      <c r="B68" s="215" t="s">
        <v>2236</v>
      </c>
      <c r="C68" s="210" t="s">
        <v>2508</v>
      </c>
      <c r="D68" s="210" t="s">
        <v>1329</v>
      </c>
      <c r="E68" s="238" t="s">
        <v>1330</v>
      </c>
      <c r="F68" s="210" t="s">
        <v>102</v>
      </c>
      <c r="G68" s="239">
        <v>1</v>
      </c>
      <c r="H68" s="240">
        <v>20</v>
      </c>
      <c r="I68" s="239">
        <v>-1000</v>
      </c>
      <c r="J68" s="14">
        <v>18</v>
      </c>
      <c r="K68" s="14">
        <v>1</v>
      </c>
      <c r="L68" s="14">
        <f t="shared" si="22"/>
        <v>-1019</v>
      </c>
      <c r="M68" s="123">
        <f t="shared" si="24"/>
        <v>-1019</v>
      </c>
      <c r="O68" s="230" t="s">
        <v>1329</v>
      </c>
      <c r="P68" s="230" t="s">
        <v>2130</v>
      </c>
    </row>
    <row r="69" spans="1:16" hidden="1" outlineLevel="2">
      <c r="A69" s="237">
        <v>45504</v>
      </c>
      <c r="B69" s="215" t="s">
        <v>2236</v>
      </c>
      <c r="C69" s="210" t="s">
        <v>2509</v>
      </c>
      <c r="D69" s="210" t="s">
        <v>1329</v>
      </c>
      <c r="E69" s="238" t="s">
        <v>1330</v>
      </c>
      <c r="F69" s="210" t="s">
        <v>102</v>
      </c>
      <c r="G69" s="239">
        <v>1</v>
      </c>
      <c r="H69" s="240">
        <v>14</v>
      </c>
      <c r="I69" s="239">
        <v>-700</v>
      </c>
      <c r="J69" s="14">
        <v>18</v>
      </c>
      <c r="K69" s="14">
        <v>1</v>
      </c>
      <c r="L69" s="14">
        <f t="shared" si="22"/>
        <v>-719</v>
      </c>
      <c r="M69" s="123">
        <f t="shared" si="24"/>
        <v>-719</v>
      </c>
      <c r="O69" s="230" t="s">
        <v>1329</v>
      </c>
      <c r="P69" s="230" t="s">
        <v>2130</v>
      </c>
    </row>
    <row r="70" spans="1:16" ht="17.25" hidden="1" outlineLevel="2" thickBot="1">
      <c r="A70" s="237">
        <v>45504</v>
      </c>
      <c r="B70" s="215" t="s">
        <v>2236</v>
      </c>
      <c r="C70" s="210" t="s">
        <v>2508</v>
      </c>
      <c r="D70" s="210" t="s">
        <v>1331</v>
      </c>
      <c r="E70" s="238" t="s">
        <v>2221</v>
      </c>
      <c r="F70" s="210" t="s">
        <v>102</v>
      </c>
      <c r="G70" s="239">
        <v>1</v>
      </c>
      <c r="H70" s="240">
        <v>103</v>
      </c>
      <c r="I70" s="239">
        <v>5150</v>
      </c>
      <c r="J70" s="14">
        <v>18</v>
      </c>
      <c r="K70" s="14">
        <v>5</v>
      </c>
      <c r="L70" s="14">
        <f t="shared" si="22"/>
        <v>5127</v>
      </c>
      <c r="M70" s="123">
        <f t="shared" si="24"/>
        <v>5127</v>
      </c>
      <c r="N70" s="241">
        <f>SUM(M66,M70)</f>
        <v>-1648</v>
      </c>
      <c r="O70" s="230" t="s">
        <v>1331</v>
      </c>
      <c r="P70" s="230" t="s">
        <v>2130</v>
      </c>
    </row>
    <row r="71" spans="1:16" ht="17.25" outlineLevel="1" collapsed="1" thickBot="1">
      <c r="A71" s="254" t="s">
        <v>2226</v>
      </c>
      <c r="B71" s="255"/>
      <c r="C71" s="255"/>
      <c r="D71" s="255"/>
      <c r="E71" s="255"/>
      <c r="F71" s="255"/>
      <c r="G71" s="256"/>
      <c r="H71" s="256"/>
      <c r="I71" s="256"/>
      <c r="J71" s="121"/>
      <c r="K71" s="256"/>
      <c r="L71" s="122">
        <f>SUM(L43:L70)</f>
        <v>16229</v>
      </c>
      <c r="M71" s="122">
        <f>SUM(M43:M70)</f>
        <v>16229</v>
      </c>
      <c r="N71" s="33"/>
    </row>
    <row r="72" spans="1:16" hidden="1" outlineLevel="2">
      <c r="A72" s="237">
        <v>45509</v>
      </c>
      <c r="B72" s="215" t="s">
        <v>2236</v>
      </c>
      <c r="C72" s="210" t="s">
        <v>2512</v>
      </c>
      <c r="D72" s="210" t="s">
        <v>1329</v>
      </c>
      <c r="E72" s="238" t="s">
        <v>1330</v>
      </c>
      <c r="F72" s="210" t="s">
        <v>102</v>
      </c>
      <c r="G72" s="239">
        <v>1</v>
      </c>
      <c r="H72" s="240">
        <v>9.6</v>
      </c>
      <c r="I72" s="239">
        <v>-480</v>
      </c>
      <c r="J72" s="14">
        <v>18</v>
      </c>
      <c r="K72" s="14">
        <v>0</v>
      </c>
      <c r="L72" s="14">
        <f t="shared" ref="L72:L135" si="25">IF(B72="TXO",I72-SUM(J72:K72),IF(B72="FITX",IF(D72="新倉",-SUM(J72:K72),IF(E72="賣",(H72-H71)*G72*200-SUM(J72:K72),(H71-H72)*G72*200-SUM(J72:K72))),IF(D72="新倉",-SUM(J72:K72),IF(E72="賣",(H72-H71)*G72*50-SUM(J72:K72),(H71-H72)*G72*50-SUM(J72:K72)))))</f>
        <v>-498</v>
      </c>
      <c r="M72" s="123">
        <f t="shared" ref="M72:N87" si="26">L72</f>
        <v>-498</v>
      </c>
      <c r="N72" s="241">
        <f t="shared" si="26"/>
        <v>-498</v>
      </c>
      <c r="O72" s="242" t="s">
        <v>2135</v>
      </c>
      <c r="P72" s="230" t="s">
        <v>2130</v>
      </c>
    </row>
    <row r="73" spans="1:16" hidden="1" outlineLevel="2">
      <c r="A73" s="237">
        <v>45509</v>
      </c>
      <c r="B73" s="215" t="s">
        <v>2236</v>
      </c>
      <c r="C73" s="210" t="s">
        <v>2513</v>
      </c>
      <c r="D73" s="210" t="s">
        <v>1329</v>
      </c>
      <c r="E73" s="238" t="s">
        <v>2221</v>
      </c>
      <c r="F73" s="210" t="s">
        <v>102</v>
      </c>
      <c r="G73" s="239">
        <v>1</v>
      </c>
      <c r="H73" s="240">
        <v>6.8</v>
      </c>
      <c r="I73" s="239">
        <v>340</v>
      </c>
      <c r="J73" s="14">
        <v>18</v>
      </c>
      <c r="K73" s="14">
        <v>0</v>
      </c>
      <c r="L73" s="14">
        <f t="shared" si="25"/>
        <v>322</v>
      </c>
      <c r="M73" s="123">
        <f t="shared" si="26"/>
        <v>322</v>
      </c>
      <c r="N73" s="241">
        <f t="shared" si="26"/>
        <v>322</v>
      </c>
      <c r="O73" s="257" t="s">
        <v>2134</v>
      </c>
      <c r="P73" s="230" t="s">
        <v>2130</v>
      </c>
    </row>
    <row r="74" spans="1:16" hidden="1" outlineLevel="2">
      <c r="A74" s="237">
        <v>45510</v>
      </c>
      <c r="B74" s="215" t="s">
        <v>2236</v>
      </c>
      <c r="C74" s="210" t="s">
        <v>2514</v>
      </c>
      <c r="D74" s="210" t="s">
        <v>1329</v>
      </c>
      <c r="E74" s="238" t="s">
        <v>1330</v>
      </c>
      <c r="F74" s="210" t="s">
        <v>102</v>
      </c>
      <c r="G74" s="239">
        <v>1</v>
      </c>
      <c r="H74" s="240">
        <v>36</v>
      </c>
      <c r="I74" s="239">
        <v>-1800</v>
      </c>
      <c r="J74" s="14">
        <v>18</v>
      </c>
      <c r="K74" s="14">
        <v>2</v>
      </c>
      <c r="L74" s="14">
        <f t="shared" si="25"/>
        <v>-1820</v>
      </c>
      <c r="M74" s="123">
        <f t="shared" si="26"/>
        <v>-1820</v>
      </c>
      <c r="N74" s="241">
        <f t="shared" si="26"/>
        <v>-1820</v>
      </c>
      <c r="O74" s="242" t="s">
        <v>2135</v>
      </c>
      <c r="P74" s="230" t="s">
        <v>2130</v>
      </c>
    </row>
    <row r="75" spans="1:16" hidden="1" outlineLevel="2">
      <c r="A75" s="237">
        <v>45510</v>
      </c>
      <c r="B75" s="215" t="s">
        <v>2236</v>
      </c>
      <c r="C75" s="210" t="s">
        <v>2515</v>
      </c>
      <c r="D75" s="210" t="s">
        <v>1329</v>
      </c>
      <c r="E75" s="238" t="s">
        <v>1330</v>
      </c>
      <c r="F75" s="210" t="s">
        <v>102</v>
      </c>
      <c r="G75" s="239">
        <v>1</v>
      </c>
      <c r="H75" s="240">
        <v>14</v>
      </c>
      <c r="I75" s="239">
        <v>-700</v>
      </c>
      <c r="J75" s="14">
        <v>18</v>
      </c>
      <c r="K75" s="14">
        <v>1</v>
      </c>
      <c r="L75" s="14">
        <f t="shared" si="25"/>
        <v>-719</v>
      </c>
      <c r="M75" s="123">
        <f t="shared" si="26"/>
        <v>-719</v>
      </c>
      <c r="N75" s="241">
        <f t="shared" si="26"/>
        <v>-719</v>
      </c>
      <c r="O75" s="242" t="s">
        <v>2135</v>
      </c>
      <c r="P75" s="230" t="s">
        <v>2130</v>
      </c>
    </row>
    <row r="76" spans="1:16" hidden="1" outlineLevel="2">
      <c r="A76" s="237">
        <v>45510</v>
      </c>
      <c r="B76" s="215" t="s">
        <v>2236</v>
      </c>
      <c r="C76" s="210" t="s">
        <v>2515</v>
      </c>
      <c r="D76" s="210" t="s">
        <v>1329</v>
      </c>
      <c r="E76" s="238" t="s">
        <v>1330</v>
      </c>
      <c r="F76" s="210" t="s">
        <v>102</v>
      </c>
      <c r="G76" s="239">
        <v>1</v>
      </c>
      <c r="H76" s="240">
        <v>25</v>
      </c>
      <c r="I76" s="239">
        <v>-1250</v>
      </c>
      <c r="J76" s="14">
        <v>18</v>
      </c>
      <c r="K76" s="14">
        <v>1</v>
      </c>
      <c r="L76" s="14">
        <f t="shared" si="25"/>
        <v>-1269</v>
      </c>
      <c r="M76" s="123">
        <f t="shared" si="26"/>
        <v>-1269</v>
      </c>
      <c r="N76" s="241">
        <f t="shared" si="26"/>
        <v>-1269</v>
      </c>
      <c r="O76" s="242" t="s">
        <v>2135</v>
      </c>
      <c r="P76" s="230" t="s">
        <v>2130</v>
      </c>
    </row>
    <row r="77" spans="1:16" hidden="1" outlineLevel="2">
      <c r="A77" s="237">
        <v>45510</v>
      </c>
      <c r="B77" s="215" t="s">
        <v>2236</v>
      </c>
      <c r="C77" s="210" t="s">
        <v>2516</v>
      </c>
      <c r="D77" s="210" t="s">
        <v>1329</v>
      </c>
      <c r="E77" s="238" t="s">
        <v>1330</v>
      </c>
      <c r="F77" s="210" t="s">
        <v>102</v>
      </c>
      <c r="G77" s="239">
        <v>1</v>
      </c>
      <c r="H77" s="240">
        <v>199</v>
      </c>
      <c r="I77" s="239">
        <v>-9950</v>
      </c>
      <c r="J77" s="14">
        <v>18</v>
      </c>
      <c r="K77" s="14">
        <v>10</v>
      </c>
      <c r="L77" s="14">
        <f t="shared" si="25"/>
        <v>-9978</v>
      </c>
      <c r="M77" s="123">
        <f t="shared" si="26"/>
        <v>-9978</v>
      </c>
      <c r="N77" s="241">
        <f t="shared" si="26"/>
        <v>-9978</v>
      </c>
      <c r="O77" s="242" t="s">
        <v>2135</v>
      </c>
      <c r="P77" s="230" t="s">
        <v>2130</v>
      </c>
    </row>
    <row r="78" spans="1:16" hidden="1" outlineLevel="2">
      <c r="A78" s="237">
        <v>45510</v>
      </c>
      <c r="B78" s="215" t="s">
        <v>2236</v>
      </c>
      <c r="C78" s="210" t="s">
        <v>2517</v>
      </c>
      <c r="D78" s="210" t="s">
        <v>1329</v>
      </c>
      <c r="E78" s="238" t="s">
        <v>1330</v>
      </c>
      <c r="F78" s="210" t="s">
        <v>102</v>
      </c>
      <c r="G78" s="239">
        <v>1</v>
      </c>
      <c r="H78" s="240">
        <v>33.5</v>
      </c>
      <c r="I78" s="239">
        <v>-1675</v>
      </c>
      <c r="J78" s="14">
        <v>18</v>
      </c>
      <c r="K78" s="14">
        <v>2</v>
      </c>
      <c r="L78" s="14">
        <f t="shared" si="25"/>
        <v>-1695</v>
      </c>
      <c r="M78" s="123">
        <f t="shared" si="26"/>
        <v>-1695</v>
      </c>
      <c r="N78" s="241">
        <f t="shared" si="26"/>
        <v>-1695</v>
      </c>
      <c r="O78" s="242" t="s">
        <v>2135</v>
      </c>
      <c r="P78" s="230" t="s">
        <v>2130</v>
      </c>
    </row>
    <row r="79" spans="1:16" hidden="1" outlineLevel="2">
      <c r="A79" s="237">
        <v>45510</v>
      </c>
      <c r="B79" s="215" t="s">
        <v>2236</v>
      </c>
      <c r="C79" s="210" t="s">
        <v>2518</v>
      </c>
      <c r="D79" s="210" t="s">
        <v>1329</v>
      </c>
      <c r="E79" s="238" t="s">
        <v>1330</v>
      </c>
      <c r="F79" s="210" t="s">
        <v>102</v>
      </c>
      <c r="G79" s="239">
        <v>1</v>
      </c>
      <c r="H79" s="240">
        <v>200</v>
      </c>
      <c r="I79" s="239">
        <v>-10000</v>
      </c>
      <c r="J79" s="14">
        <v>18</v>
      </c>
      <c r="K79" s="14">
        <v>10</v>
      </c>
      <c r="L79" s="14">
        <f t="shared" si="25"/>
        <v>-10028</v>
      </c>
      <c r="M79" s="123">
        <f t="shared" si="26"/>
        <v>-10028</v>
      </c>
      <c r="N79" s="241">
        <f t="shared" si="26"/>
        <v>-10028</v>
      </c>
      <c r="O79" s="242" t="s">
        <v>2135</v>
      </c>
      <c r="P79" s="230" t="s">
        <v>2130</v>
      </c>
    </row>
    <row r="80" spans="1:16" hidden="1" outlineLevel="2">
      <c r="A80" s="237">
        <v>45516</v>
      </c>
      <c r="B80" s="215" t="s">
        <v>2236</v>
      </c>
      <c r="C80" s="210" t="s">
        <v>2519</v>
      </c>
      <c r="D80" s="210" t="s">
        <v>1329</v>
      </c>
      <c r="E80" s="238" t="s">
        <v>1330</v>
      </c>
      <c r="F80" s="210" t="s">
        <v>102</v>
      </c>
      <c r="G80" s="239">
        <v>1</v>
      </c>
      <c r="H80" s="240">
        <v>179</v>
      </c>
      <c r="I80" s="239">
        <v>-8950</v>
      </c>
      <c r="J80" s="14">
        <v>18</v>
      </c>
      <c r="K80" s="14">
        <v>9</v>
      </c>
      <c r="L80" s="14">
        <f t="shared" si="25"/>
        <v>-8977</v>
      </c>
      <c r="M80" s="123">
        <f t="shared" si="26"/>
        <v>-8977</v>
      </c>
      <c r="O80" s="230" t="s">
        <v>1329</v>
      </c>
      <c r="P80" s="230" t="s">
        <v>2130</v>
      </c>
    </row>
    <row r="81" spans="1:16" hidden="1" outlineLevel="2">
      <c r="A81" s="237">
        <v>45516</v>
      </c>
      <c r="B81" s="215" t="s">
        <v>2236</v>
      </c>
      <c r="C81" s="210" t="s">
        <v>2520</v>
      </c>
      <c r="D81" s="210" t="s">
        <v>1329</v>
      </c>
      <c r="E81" s="238" t="s">
        <v>1330</v>
      </c>
      <c r="F81" s="210" t="s">
        <v>102</v>
      </c>
      <c r="G81" s="239">
        <v>1</v>
      </c>
      <c r="H81" s="240">
        <v>114</v>
      </c>
      <c r="I81" s="239">
        <v>-5700</v>
      </c>
      <c r="J81" s="14">
        <v>18</v>
      </c>
      <c r="K81" s="14">
        <v>6</v>
      </c>
      <c r="L81" s="14">
        <f t="shared" si="25"/>
        <v>-5724</v>
      </c>
      <c r="M81" s="123">
        <f t="shared" si="26"/>
        <v>-5724</v>
      </c>
      <c r="O81" s="230" t="s">
        <v>1329</v>
      </c>
      <c r="P81" s="230" t="s">
        <v>2130</v>
      </c>
    </row>
    <row r="82" spans="1:16" hidden="1" outlineLevel="2">
      <c r="A82" s="237">
        <v>45518</v>
      </c>
      <c r="B82" s="215" t="s">
        <v>2236</v>
      </c>
      <c r="C82" s="210" t="s">
        <v>2519</v>
      </c>
      <c r="D82" s="210" t="s">
        <v>1331</v>
      </c>
      <c r="E82" s="238" t="s">
        <v>2221</v>
      </c>
      <c r="F82" s="210" t="s">
        <v>102</v>
      </c>
      <c r="G82" s="239">
        <v>1</v>
      </c>
      <c r="H82" s="240">
        <v>241</v>
      </c>
      <c r="I82" s="239">
        <v>12050</v>
      </c>
      <c r="J82" s="14">
        <v>18</v>
      </c>
      <c r="K82" s="14">
        <v>12</v>
      </c>
      <c r="L82" s="14">
        <f t="shared" si="25"/>
        <v>12020</v>
      </c>
      <c r="M82" s="123">
        <f t="shared" si="26"/>
        <v>12020</v>
      </c>
      <c r="N82" s="241">
        <f>SUM(M80,M82)</f>
        <v>3043</v>
      </c>
      <c r="O82" s="230" t="s">
        <v>1331</v>
      </c>
      <c r="P82" s="230" t="s">
        <v>2130</v>
      </c>
    </row>
    <row r="83" spans="1:16" hidden="1" outlineLevel="2">
      <c r="A83" s="237">
        <v>45518</v>
      </c>
      <c r="B83" s="215" t="s">
        <v>2236</v>
      </c>
      <c r="C83" s="210" t="s">
        <v>2520</v>
      </c>
      <c r="D83" s="210" t="s">
        <v>1331</v>
      </c>
      <c r="E83" s="238" t="s">
        <v>2221</v>
      </c>
      <c r="F83" s="210" t="s">
        <v>102</v>
      </c>
      <c r="G83" s="239">
        <v>1</v>
      </c>
      <c r="H83" s="240">
        <v>114</v>
      </c>
      <c r="I83" s="239">
        <f>19*50</f>
        <v>950</v>
      </c>
      <c r="J83" s="14">
        <v>18</v>
      </c>
      <c r="K83" s="14">
        <v>22</v>
      </c>
      <c r="L83" s="14">
        <f t="shared" si="25"/>
        <v>910</v>
      </c>
      <c r="M83" s="123">
        <f t="shared" si="26"/>
        <v>910</v>
      </c>
      <c r="N83" s="241">
        <f>SUM(M81,M83)</f>
        <v>-4814</v>
      </c>
      <c r="O83" s="257" t="s">
        <v>2134</v>
      </c>
      <c r="P83" s="230" t="s">
        <v>2130</v>
      </c>
    </row>
    <row r="84" spans="1:16" ht="17.25" hidden="1" outlineLevel="2" thickBot="1">
      <c r="A84" s="237">
        <v>45524</v>
      </c>
      <c r="B84" s="215" t="s">
        <v>2236</v>
      </c>
      <c r="C84" s="210" t="s">
        <v>2539</v>
      </c>
      <c r="D84" s="210" t="s">
        <v>1329</v>
      </c>
      <c r="E84" s="238" t="s">
        <v>1330</v>
      </c>
      <c r="F84" s="210" t="s">
        <v>102</v>
      </c>
      <c r="G84" s="239">
        <v>1</v>
      </c>
      <c r="H84" s="240">
        <v>30</v>
      </c>
      <c r="I84" s="239">
        <v>-1500</v>
      </c>
      <c r="J84" s="14">
        <v>18</v>
      </c>
      <c r="K84" s="14">
        <v>2</v>
      </c>
      <c r="L84" s="14">
        <f t="shared" si="25"/>
        <v>-1520</v>
      </c>
      <c r="M84" s="123">
        <f t="shared" si="26"/>
        <v>-1520</v>
      </c>
      <c r="N84" s="241">
        <f t="shared" si="26"/>
        <v>-1520</v>
      </c>
      <c r="O84" s="242" t="s">
        <v>2135</v>
      </c>
      <c r="P84" s="230" t="s">
        <v>2130</v>
      </c>
    </row>
    <row r="85" spans="1:16" ht="17.25" outlineLevel="1" collapsed="1" thickBot="1">
      <c r="A85" s="254" t="s">
        <v>1347</v>
      </c>
      <c r="B85" s="255"/>
      <c r="C85" s="255"/>
      <c r="D85" s="255"/>
      <c r="E85" s="255"/>
      <c r="F85" s="255"/>
      <c r="G85" s="256"/>
      <c r="H85" s="256"/>
      <c r="I85" s="256"/>
      <c r="J85" s="121"/>
      <c r="K85" s="256"/>
      <c r="L85" s="122">
        <f>SUM(L72:L84)</f>
        <v>-28976</v>
      </c>
      <c r="M85" s="122">
        <f>SUM(M72:M84)</f>
        <v>-28976</v>
      </c>
      <c r="N85" s="33"/>
    </row>
    <row r="86" spans="1:16" hidden="1" outlineLevel="2">
      <c r="A86" s="237">
        <v>45544</v>
      </c>
      <c r="B86" s="215" t="s">
        <v>2236</v>
      </c>
      <c r="C86" s="210" t="s">
        <v>2540</v>
      </c>
      <c r="D86" s="210" t="s">
        <v>1329</v>
      </c>
      <c r="E86" s="238" t="s">
        <v>1330</v>
      </c>
      <c r="F86" s="210" t="s">
        <v>102</v>
      </c>
      <c r="G86" s="239">
        <v>1</v>
      </c>
      <c r="H86" s="240">
        <v>163</v>
      </c>
      <c r="I86" s="239">
        <v>-8150</v>
      </c>
      <c r="J86" s="14">
        <v>18</v>
      </c>
      <c r="K86" s="14">
        <v>8</v>
      </c>
      <c r="L86" s="14">
        <f t="shared" si="25"/>
        <v>-8176</v>
      </c>
      <c r="M86" s="123">
        <f t="shared" si="26"/>
        <v>-8176</v>
      </c>
      <c r="N86" s="241">
        <f t="shared" si="26"/>
        <v>-8176</v>
      </c>
      <c r="O86" s="242" t="s">
        <v>2135</v>
      </c>
      <c r="P86" s="230" t="s">
        <v>2130</v>
      </c>
    </row>
    <row r="87" spans="1:16" hidden="1" outlineLevel="2">
      <c r="A87" s="237">
        <v>45545</v>
      </c>
      <c r="B87" s="215" t="s">
        <v>2236</v>
      </c>
      <c r="C87" s="210" t="s">
        <v>2541</v>
      </c>
      <c r="D87" s="210" t="s">
        <v>1329</v>
      </c>
      <c r="E87" s="238" t="s">
        <v>1330</v>
      </c>
      <c r="F87" s="210" t="s">
        <v>102</v>
      </c>
      <c r="G87" s="239">
        <v>1</v>
      </c>
      <c r="H87" s="240">
        <v>76</v>
      </c>
      <c r="I87" s="239">
        <v>-3800</v>
      </c>
      <c r="J87" s="14">
        <v>18</v>
      </c>
      <c r="K87" s="14">
        <v>4</v>
      </c>
      <c r="L87" s="14">
        <f t="shared" si="25"/>
        <v>-3822</v>
      </c>
      <c r="M87" s="123">
        <f t="shared" si="26"/>
        <v>-3822</v>
      </c>
      <c r="N87" s="241">
        <f t="shared" si="26"/>
        <v>-3822</v>
      </c>
      <c r="O87" s="242" t="s">
        <v>2135</v>
      </c>
      <c r="P87" s="230" t="s">
        <v>2130</v>
      </c>
    </row>
    <row r="88" spans="1:16" ht="17.25" outlineLevel="1" collapsed="1" thickBot="1">
      <c r="A88" s="231">
        <v>45545</v>
      </c>
      <c r="B88" s="232"/>
      <c r="C88" s="233" t="s">
        <v>1344</v>
      </c>
      <c r="D88" s="233"/>
      <c r="E88" s="233"/>
      <c r="F88" s="233"/>
      <c r="G88" s="234"/>
      <c r="H88" s="234"/>
      <c r="I88" s="234"/>
      <c r="J88" s="196"/>
      <c r="K88" s="196"/>
      <c r="L88" s="196">
        <v>30000</v>
      </c>
      <c r="M88" s="197">
        <f t="shared" ref="M88:N103" si="27">L88</f>
        <v>30000</v>
      </c>
    </row>
    <row r="89" spans="1:16" hidden="1" outlineLevel="2">
      <c r="A89" s="237">
        <v>45548</v>
      </c>
      <c r="B89" s="215" t="s">
        <v>2236</v>
      </c>
      <c r="C89" s="210" t="s">
        <v>2543</v>
      </c>
      <c r="D89" s="210" t="s">
        <v>1329</v>
      </c>
      <c r="E89" s="238" t="s">
        <v>1330</v>
      </c>
      <c r="F89" s="210" t="s">
        <v>102</v>
      </c>
      <c r="G89" s="239">
        <v>1</v>
      </c>
      <c r="H89" s="240">
        <v>109</v>
      </c>
      <c r="I89" s="239">
        <v>-5450</v>
      </c>
      <c r="J89" s="14">
        <v>18</v>
      </c>
      <c r="K89" s="14">
        <v>5</v>
      </c>
      <c r="L89" s="14">
        <f t="shared" si="25"/>
        <v>-5473</v>
      </c>
      <c r="M89" s="123">
        <f t="shared" si="27"/>
        <v>-5473</v>
      </c>
      <c r="N89" s="241">
        <f t="shared" si="27"/>
        <v>-5473</v>
      </c>
      <c r="O89" s="242" t="s">
        <v>2135</v>
      </c>
      <c r="P89" s="230" t="s">
        <v>2130</v>
      </c>
    </row>
    <row r="90" spans="1:16" hidden="1" outlineLevel="2">
      <c r="A90" s="237">
        <v>45551</v>
      </c>
      <c r="B90" s="215" t="s">
        <v>2236</v>
      </c>
      <c r="C90" s="210" t="s">
        <v>2544</v>
      </c>
      <c r="D90" s="210" t="s">
        <v>1329</v>
      </c>
      <c r="E90" s="238" t="s">
        <v>1330</v>
      </c>
      <c r="F90" s="210" t="s">
        <v>102</v>
      </c>
      <c r="G90" s="239">
        <v>1</v>
      </c>
      <c r="H90" s="240">
        <v>58</v>
      </c>
      <c r="I90" s="239">
        <v>-2900</v>
      </c>
      <c r="J90" s="14">
        <v>18</v>
      </c>
      <c r="K90" s="14">
        <v>3</v>
      </c>
      <c r="L90" s="14">
        <f t="shared" si="25"/>
        <v>-2921</v>
      </c>
      <c r="M90" s="123">
        <f t="shared" si="27"/>
        <v>-2921</v>
      </c>
      <c r="N90" s="241">
        <f t="shared" si="27"/>
        <v>-2921</v>
      </c>
      <c r="O90" s="242" t="s">
        <v>2135</v>
      </c>
      <c r="P90" s="230" t="s">
        <v>2130</v>
      </c>
    </row>
    <row r="91" spans="1:16" hidden="1" outlineLevel="2">
      <c r="A91" s="237">
        <v>45555</v>
      </c>
      <c r="B91" s="215" t="s">
        <v>2236</v>
      </c>
      <c r="C91" s="210" t="s">
        <v>2563</v>
      </c>
      <c r="D91" s="210" t="s">
        <v>1329</v>
      </c>
      <c r="E91" s="238" t="s">
        <v>1330</v>
      </c>
      <c r="F91" s="210" t="s">
        <v>102</v>
      </c>
      <c r="G91" s="239">
        <v>1</v>
      </c>
      <c r="H91" s="240">
        <v>100</v>
      </c>
      <c r="I91" s="239">
        <v>-5000</v>
      </c>
      <c r="J91" s="14">
        <v>18</v>
      </c>
      <c r="K91" s="14">
        <v>5</v>
      </c>
      <c r="L91" s="14">
        <f t="shared" si="25"/>
        <v>-5023</v>
      </c>
      <c r="M91" s="123">
        <f t="shared" si="27"/>
        <v>-5023</v>
      </c>
      <c r="N91" s="241">
        <f t="shared" si="27"/>
        <v>-5023</v>
      </c>
      <c r="O91" s="242" t="s">
        <v>2135</v>
      </c>
      <c r="P91" s="230" t="s">
        <v>2130</v>
      </c>
    </row>
    <row r="92" spans="1:16" hidden="1" outlineLevel="2">
      <c r="A92" s="237">
        <v>45560</v>
      </c>
      <c r="B92" s="215" t="s">
        <v>2236</v>
      </c>
      <c r="C92" s="210" t="s">
        <v>2564</v>
      </c>
      <c r="D92" s="210" t="s">
        <v>1329</v>
      </c>
      <c r="E92" s="238" t="s">
        <v>1330</v>
      </c>
      <c r="F92" s="210" t="s">
        <v>102</v>
      </c>
      <c r="G92" s="239">
        <v>1</v>
      </c>
      <c r="H92" s="240">
        <v>19</v>
      </c>
      <c r="I92" s="239">
        <v>-950</v>
      </c>
      <c r="J92" s="14">
        <v>18</v>
      </c>
      <c r="K92" s="14">
        <v>1</v>
      </c>
      <c r="L92" s="14">
        <f t="shared" si="25"/>
        <v>-969</v>
      </c>
      <c r="M92" s="123">
        <f t="shared" si="27"/>
        <v>-969</v>
      </c>
      <c r="N92" s="241">
        <f t="shared" si="27"/>
        <v>-969</v>
      </c>
      <c r="O92" s="242" t="s">
        <v>2135</v>
      </c>
      <c r="P92" s="230" t="s">
        <v>2130</v>
      </c>
    </row>
    <row r="93" spans="1:16" hidden="1" outlineLevel="2">
      <c r="A93" s="237">
        <v>45562</v>
      </c>
      <c r="B93" s="215" t="s">
        <v>2236</v>
      </c>
      <c r="C93" s="210" t="s">
        <v>2565</v>
      </c>
      <c r="D93" s="210" t="s">
        <v>1329</v>
      </c>
      <c r="E93" s="238" t="s">
        <v>1330</v>
      </c>
      <c r="F93" s="210" t="s">
        <v>102</v>
      </c>
      <c r="G93" s="239">
        <v>1</v>
      </c>
      <c r="H93" s="240">
        <v>80</v>
      </c>
      <c r="I93" s="239">
        <v>-4000</v>
      </c>
      <c r="J93" s="14">
        <v>18</v>
      </c>
      <c r="K93" s="14">
        <v>4</v>
      </c>
      <c r="L93" s="14">
        <f t="shared" si="25"/>
        <v>-4022</v>
      </c>
      <c r="M93" s="123">
        <f t="shared" si="27"/>
        <v>-4022</v>
      </c>
      <c r="O93" s="230" t="s">
        <v>1329</v>
      </c>
      <c r="P93" s="230" t="s">
        <v>2130</v>
      </c>
    </row>
    <row r="94" spans="1:16" hidden="1" outlineLevel="2">
      <c r="A94" s="237">
        <v>45565</v>
      </c>
      <c r="B94" s="215" t="s">
        <v>2236</v>
      </c>
      <c r="C94" s="210" t="s">
        <v>2566</v>
      </c>
      <c r="D94" s="210" t="s">
        <v>1329</v>
      </c>
      <c r="E94" s="238" t="s">
        <v>1330</v>
      </c>
      <c r="F94" s="210" t="s">
        <v>102</v>
      </c>
      <c r="G94" s="239">
        <v>1</v>
      </c>
      <c r="H94" s="240">
        <v>32</v>
      </c>
      <c r="I94" s="239">
        <v>-1600</v>
      </c>
      <c r="J94" s="14">
        <v>18</v>
      </c>
      <c r="K94" s="14">
        <v>2</v>
      </c>
      <c r="L94" s="14">
        <f t="shared" si="25"/>
        <v>-1620</v>
      </c>
      <c r="M94" s="123">
        <f t="shared" si="27"/>
        <v>-1620</v>
      </c>
      <c r="O94" s="230" t="s">
        <v>1329</v>
      </c>
      <c r="P94" s="230" t="s">
        <v>2130</v>
      </c>
    </row>
    <row r="95" spans="1:16" ht="17.25" hidden="1" outlineLevel="2" thickBot="1">
      <c r="A95" s="237">
        <v>45565</v>
      </c>
      <c r="B95" s="215" t="s">
        <v>2236</v>
      </c>
      <c r="C95" s="210" t="s">
        <v>2567</v>
      </c>
      <c r="D95" s="210" t="s">
        <v>1329</v>
      </c>
      <c r="E95" s="238" t="s">
        <v>2221</v>
      </c>
      <c r="F95" s="210" t="s">
        <v>102</v>
      </c>
      <c r="G95" s="239">
        <v>1</v>
      </c>
      <c r="H95" s="240">
        <v>95</v>
      </c>
      <c r="I95" s="239">
        <v>4750</v>
      </c>
      <c r="J95" s="14">
        <v>18</v>
      </c>
      <c r="K95" s="14">
        <v>5</v>
      </c>
      <c r="L95" s="14">
        <f t="shared" si="25"/>
        <v>4727</v>
      </c>
      <c r="M95" s="123">
        <f t="shared" si="27"/>
        <v>4727</v>
      </c>
      <c r="N95" s="241">
        <f t="shared" ref="N95" si="28">SUM(M93,M95)</f>
        <v>705</v>
      </c>
      <c r="O95" s="230" t="s">
        <v>1329</v>
      </c>
      <c r="P95" s="230" t="s">
        <v>2130</v>
      </c>
    </row>
    <row r="96" spans="1:16" ht="17.25" outlineLevel="1" collapsed="1" thickBot="1">
      <c r="A96" s="254" t="s">
        <v>1349</v>
      </c>
      <c r="B96" s="255"/>
      <c r="C96" s="255"/>
      <c r="D96" s="255"/>
      <c r="E96" s="255"/>
      <c r="F96" s="255"/>
      <c r="G96" s="256"/>
      <c r="H96" s="256"/>
      <c r="I96" s="256"/>
      <c r="J96" s="121"/>
      <c r="K96" s="256"/>
      <c r="L96" s="122">
        <f>SUM(L86:L87,L89:L95)</f>
        <v>-27299</v>
      </c>
      <c r="M96" s="122">
        <f>SUM(M86:M87,M89:M95)</f>
        <v>-27299</v>
      </c>
      <c r="N96" s="33"/>
    </row>
    <row r="97" spans="1:16" hidden="1" outlineLevel="2">
      <c r="A97" s="237">
        <v>45567</v>
      </c>
      <c r="B97" s="215" t="s">
        <v>2236</v>
      </c>
      <c r="C97" s="210" t="s">
        <v>2567</v>
      </c>
      <c r="D97" s="210" t="s">
        <v>1331</v>
      </c>
      <c r="E97" s="238" t="s">
        <v>1330</v>
      </c>
      <c r="F97" s="210" t="s">
        <v>102</v>
      </c>
      <c r="G97" s="239">
        <v>1</v>
      </c>
      <c r="H97" s="240">
        <v>290</v>
      </c>
      <c r="I97" s="239">
        <v>-14500</v>
      </c>
      <c r="J97" s="14">
        <v>18</v>
      </c>
      <c r="K97" s="14">
        <v>15</v>
      </c>
      <c r="L97" s="14">
        <f t="shared" si="25"/>
        <v>-14533</v>
      </c>
      <c r="M97" s="123">
        <f t="shared" si="27"/>
        <v>-14533</v>
      </c>
      <c r="N97" s="241">
        <f>SUM(M94,M97)</f>
        <v>-16153</v>
      </c>
      <c r="O97" s="230" t="s">
        <v>1331</v>
      </c>
      <c r="P97" s="230" t="s">
        <v>2130</v>
      </c>
    </row>
    <row r="98" spans="1:16" hidden="1" outlineLevel="2">
      <c r="A98" s="237">
        <v>45565</v>
      </c>
      <c r="B98" s="215" t="s">
        <v>2236</v>
      </c>
      <c r="C98" s="210" t="s">
        <v>2568</v>
      </c>
      <c r="D98" s="210" t="s">
        <v>1329</v>
      </c>
      <c r="E98" s="238" t="s">
        <v>1330</v>
      </c>
      <c r="F98" s="210" t="s">
        <v>102</v>
      </c>
      <c r="G98" s="239">
        <v>1</v>
      </c>
      <c r="H98" s="240">
        <v>123</v>
      </c>
      <c r="I98" s="239">
        <v>-6150</v>
      </c>
      <c r="J98" s="14">
        <v>18</v>
      </c>
      <c r="K98" s="14">
        <v>6</v>
      </c>
      <c r="L98" s="14">
        <f t="shared" si="25"/>
        <v>-6174</v>
      </c>
      <c r="M98" s="123">
        <f t="shared" si="27"/>
        <v>-6174</v>
      </c>
      <c r="N98" s="241">
        <f>SUM(M95,M98)</f>
        <v>-1447</v>
      </c>
      <c r="O98" s="230" t="s">
        <v>1329</v>
      </c>
      <c r="P98" s="230" t="s">
        <v>2130</v>
      </c>
    </row>
    <row r="99" spans="1:16" hidden="1" outlineLevel="2">
      <c r="A99" s="237">
        <v>45567</v>
      </c>
      <c r="B99" s="215" t="s">
        <v>2236</v>
      </c>
      <c r="C99" s="210" t="s">
        <v>2568</v>
      </c>
      <c r="D99" s="210" t="s">
        <v>1331</v>
      </c>
      <c r="E99" s="238" t="s">
        <v>2221</v>
      </c>
      <c r="F99" s="210" t="s">
        <v>102</v>
      </c>
      <c r="G99" s="239">
        <v>1</v>
      </c>
      <c r="H99" s="240">
        <v>332</v>
      </c>
      <c r="I99" s="239">
        <v>16600</v>
      </c>
      <c r="J99" s="14">
        <v>18</v>
      </c>
      <c r="K99" s="14">
        <v>17</v>
      </c>
      <c r="L99" s="14">
        <f t="shared" si="25"/>
        <v>16565</v>
      </c>
      <c r="M99" s="123">
        <f t="shared" si="27"/>
        <v>16565</v>
      </c>
      <c r="N99" s="241">
        <f>SUM(M97,M99)</f>
        <v>2032</v>
      </c>
      <c r="O99" s="230" t="s">
        <v>1331</v>
      </c>
      <c r="P99" s="230" t="s">
        <v>2130</v>
      </c>
    </row>
    <row r="100" spans="1:16" hidden="1" outlineLevel="2">
      <c r="A100" s="237">
        <v>45566</v>
      </c>
      <c r="B100" s="215" t="s">
        <v>2236</v>
      </c>
      <c r="C100" s="210" t="s">
        <v>2569</v>
      </c>
      <c r="D100" s="210" t="s">
        <v>1329</v>
      </c>
      <c r="E100" s="238" t="s">
        <v>1330</v>
      </c>
      <c r="F100" s="210" t="s">
        <v>102</v>
      </c>
      <c r="G100" s="239">
        <v>1</v>
      </c>
      <c r="H100" s="240">
        <v>35</v>
      </c>
      <c r="I100" s="239">
        <v>-1750</v>
      </c>
      <c r="J100" s="14">
        <v>18</v>
      </c>
      <c r="K100" s="14">
        <v>2</v>
      </c>
      <c r="L100" s="14">
        <f t="shared" si="25"/>
        <v>-1770</v>
      </c>
      <c r="M100" s="123">
        <f t="shared" si="27"/>
        <v>-1770</v>
      </c>
      <c r="N100" s="241">
        <f t="shared" si="27"/>
        <v>-1770</v>
      </c>
      <c r="O100" s="230" t="s">
        <v>1329</v>
      </c>
      <c r="P100" s="230" t="s">
        <v>2130</v>
      </c>
    </row>
    <row r="101" spans="1:16" hidden="1" outlineLevel="2">
      <c r="A101" s="237">
        <v>45567</v>
      </c>
      <c r="B101" s="215" t="s">
        <v>2236</v>
      </c>
      <c r="C101" s="210" t="s">
        <v>2569</v>
      </c>
      <c r="D101" s="210" t="s">
        <v>1331</v>
      </c>
      <c r="E101" s="238" t="s">
        <v>2221</v>
      </c>
      <c r="F101" s="210" t="s">
        <v>102</v>
      </c>
      <c r="G101" s="239">
        <v>1</v>
      </c>
      <c r="H101" s="240">
        <v>184</v>
      </c>
      <c r="I101" s="239">
        <v>9200</v>
      </c>
      <c r="J101" s="14">
        <v>18</v>
      </c>
      <c r="K101" s="14">
        <v>9</v>
      </c>
      <c r="L101" s="14">
        <f t="shared" si="25"/>
        <v>9173</v>
      </c>
      <c r="M101" s="123">
        <f t="shared" si="27"/>
        <v>9173</v>
      </c>
      <c r="N101" s="241">
        <f t="shared" si="27"/>
        <v>9173</v>
      </c>
      <c r="O101" s="230" t="s">
        <v>1331</v>
      </c>
      <c r="P101" s="230" t="s">
        <v>2130</v>
      </c>
    </row>
    <row r="102" spans="1:16" hidden="1" outlineLevel="2">
      <c r="A102" s="237">
        <v>45567</v>
      </c>
      <c r="B102" s="215" t="s">
        <v>2236</v>
      </c>
      <c r="C102" s="210" t="s">
        <v>2570</v>
      </c>
      <c r="D102" s="210" t="s">
        <v>1329</v>
      </c>
      <c r="E102" s="238" t="s">
        <v>1330</v>
      </c>
      <c r="F102" s="210" t="s">
        <v>102</v>
      </c>
      <c r="G102" s="239">
        <v>1</v>
      </c>
      <c r="H102" s="240">
        <v>110</v>
      </c>
      <c r="I102" s="239">
        <v>-5500</v>
      </c>
      <c r="J102" s="14">
        <v>18</v>
      </c>
      <c r="K102" s="14">
        <v>6</v>
      </c>
      <c r="L102" s="14">
        <f t="shared" si="25"/>
        <v>-5524</v>
      </c>
      <c r="M102" s="123">
        <f t="shared" si="27"/>
        <v>-5524</v>
      </c>
      <c r="N102" s="241">
        <f t="shared" si="27"/>
        <v>-5524</v>
      </c>
      <c r="O102" s="242" t="s">
        <v>2135</v>
      </c>
      <c r="P102" s="230" t="s">
        <v>2130</v>
      </c>
    </row>
    <row r="103" spans="1:16" hidden="1" outlineLevel="2">
      <c r="A103" s="237">
        <v>45572</v>
      </c>
      <c r="B103" s="215" t="s">
        <v>2236</v>
      </c>
      <c r="C103" s="210" t="s">
        <v>2576</v>
      </c>
      <c r="D103" s="210" t="s">
        <v>1329</v>
      </c>
      <c r="E103" s="238" t="s">
        <v>1330</v>
      </c>
      <c r="F103" s="210" t="s">
        <v>102</v>
      </c>
      <c r="G103" s="239">
        <v>1</v>
      </c>
      <c r="H103" s="240">
        <v>60</v>
      </c>
      <c r="I103" s="239">
        <v>-3000</v>
      </c>
      <c r="J103" s="14">
        <v>18</v>
      </c>
      <c r="K103" s="14">
        <v>3</v>
      </c>
      <c r="L103" s="14">
        <f t="shared" si="25"/>
        <v>-3021</v>
      </c>
      <c r="M103" s="123">
        <f t="shared" si="27"/>
        <v>-3021</v>
      </c>
      <c r="N103" s="241">
        <f t="shared" si="27"/>
        <v>-3021</v>
      </c>
      <c r="O103" s="242" t="s">
        <v>2135</v>
      </c>
      <c r="P103" s="230" t="s">
        <v>2130</v>
      </c>
    </row>
    <row r="104" spans="1:16" hidden="1" outlineLevel="2">
      <c r="A104" s="237">
        <v>45573</v>
      </c>
      <c r="B104" s="215" t="s">
        <v>2236</v>
      </c>
      <c r="C104" s="210" t="s">
        <v>2577</v>
      </c>
      <c r="D104" s="210" t="s">
        <v>1329</v>
      </c>
      <c r="E104" s="238" t="s">
        <v>1330</v>
      </c>
      <c r="F104" s="210" t="s">
        <v>102</v>
      </c>
      <c r="G104" s="239">
        <v>1</v>
      </c>
      <c r="H104" s="240">
        <v>33</v>
      </c>
      <c r="I104" s="239">
        <v>-1650</v>
      </c>
      <c r="J104" s="14">
        <v>18</v>
      </c>
      <c r="K104" s="14">
        <v>2</v>
      </c>
      <c r="L104" s="14">
        <f t="shared" si="25"/>
        <v>-1670</v>
      </c>
      <c r="M104" s="123">
        <f t="shared" ref="M104:N118" si="29">L104</f>
        <v>-1670</v>
      </c>
      <c r="N104" s="241">
        <f t="shared" si="29"/>
        <v>-1670</v>
      </c>
      <c r="O104" s="242" t="s">
        <v>2135</v>
      </c>
      <c r="P104" s="230" t="s">
        <v>2130</v>
      </c>
    </row>
    <row r="105" spans="1:16" hidden="1" outlineLevel="2">
      <c r="A105" s="237">
        <v>45573</v>
      </c>
      <c r="B105" s="215" t="s">
        <v>2236</v>
      </c>
      <c r="C105" s="210" t="s">
        <v>2577</v>
      </c>
      <c r="D105" s="210" t="s">
        <v>1329</v>
      </c>
      <c r="E105" s="238" t="s">
        <v>1330</v>
      </c>
      <c r="F105" s="210" t="s">
        <v>102</v>
      </c>
      <c r="G105" s="239">
        <v>1</v>
      </c>
      <c r="H105" s="240">
        <v>35</v>
      </c>
      <c r="I105" s="239">
        <v>-1750</v>
      </c>
      <c r="J105" s="14">
        <v>18</v>
      </c>
      <c r="K105" s="14">
        <v>2</v>
      </c>
      <c r="L105" s="14">
        <f t="shared" si="25"/>
        <v>-1770</v>
      </c>
      <c r="M105" s="123">
        <f t="shared" si="29"/>
        <v>-1770</v>
      </c>
      <c r="N105" s="241">
        <f t="shared" si="29"/>
        <v>-1770</v>
      </c>
      <c r="O105" s="242" t="s">
        <v>2135</v>
      </c>
      <c r="P105" s="230" t="s">
        <v>2130</v>
      </c>
    </row>
    <row r="106" spans="1:16" hidden="1" outlineLevel="2">
      <c r="A106" s="237">
        <v>45576</v>
      </c>
      <c r="B106" s="215" t="s">
        <v>2236</v>
      </c>
      <c r="C106" s="210" t="s">
        <v>2578</v>
      </c>
      <c r="D106" s="210" t="s">
        <v>1329</v>
      </c>
      <c r="E106" s="238" t="s">
        <v>1330</v>
      </c>
      <c r="F106" s="210" t="s">
        <v>102</v>
      </c>
      <c r="G106" s="239">
        <v>1</v>
      </c>
      <c r="H106" s="240">
        <v>227</v>
      </c>
      <c r="I106" s="239">
        <v>-11350</v>
      </c>
      <c r="J106" s="14">
        <v>18</v>
      </c>
      <c r="K106" s="14">
        <v>11</v>
      </c>
      <c r="L106" s="14">
        <f t="shared" si="25"/>
        <v>-11379</v>
      </c>
      <c r="M106" s="123">
        <f t="shared" si="29"/>
        <v>-11379</v>
      </c>
      <c r="N106" s="241">
        <f t="shared" si="29"/>
        <v>-11379</v>
      </c>
      <c r="O106" s="230" t="s">
        <v>1329</v>
      </c>
      <c r="P106" s="230" t="s">
        <v>2130</v>
      </c>
    </row>
    <row r="107" spans="1:16" hidden="1" outlineLevel="2">
      <c r="A107" s="237">
        <v>45580</v>
      </c>
      <c r="B107" s="215" t="s">
        <v>2236</v>
      </c>
      <c r="C107" s="210" t="s">
        <v>2578</v>
      </c>
      <c r="D107" s="210" t="s">
        <v>1331</v>
      </c>
      <c r="E107" s="238" t="s">
        <v>2221</v>
      </c>
      <c r="F107" s="210" t="s">
        <v>102</v>
      </c>
      <c r="G107" s="239">
        <v>1</v>
      </c>
      <c r="H107" s="240">
        <v>258</v>
      </c>
      <c r="I107" s="239">
        <v>12900</v>
      </c>
      <c r="J107" s="14">
        <v>18</v>
      </c>
      <c r="K107" s="14">
        <v>13</v>
      </c>
      <c r="L107" s="14">
        <f t="shared" si="25"/>
        <v>12869</v>
      </c>
      <c r="M107" s="123">
        <f t="shared" si="29"/>
        <v>12869</v>
      </c>
      <c r="N107" s="241">
        <f t="shared" si="29"/>
        <v>12869</v>
      </c>
      <c r="O107" s="230" t="s">
        <v>1331</v>
      </c>
      <c r="P107" s="230" t="s">
        <v>2130</v>
      </c>
    </row>
    <row r="108" spans="1:16" hidden="1" outlineLevel="2">
      <c r="A108" s="237">
        <v>45576</v>
      </c>
      <c r="B108" s="215" t="s">
        <v>2236</v>
      </c>
      <c r="C108" s="210" t="s">
        <v>2579</v>
      </c>
      <c r="D108" s="210" t="s">
        <v>1329</v>
      </c>
      <c r="E108" s="238" t="s">
        <v>2221</v>
      </c>
      <c r="F108" s="210" t="s">
        <v>102</v>
      </c>
      <c r="G108" s="239">
        <v>1</v>
      </c>
      <c r="H108" s="240">
        <v>172</v>
      </c>
      <c r="I108" s="239">
        <v>8600</v>
      </c>
      <c r="J108" s="14">
        <v>18</v>
      </c>
      <c r="K108" s="14">
        <v>9</v>
      </c>
      <c r="L108" s="14">
        <f t="shared" si="25"/>
        <v>8573</v>
      </c>
      <c r="M108" s="123">
        <f t="shared" si="29"/>
        <v>8573</v>
      </c>
      <c r="N108" s="241">
        <f t="shared" si="29"/>
        <v>8573</v>
      </c>
      <c r="O108" s="230" t="s">
        <v>1329</v>
      </c>
      <c r="P108" s="230" t="s">
        <v>2130</v>
      </c>
    </row>
    <row r="109" spans="1:16" hidden="1" outlineLevel="2">
      <c r="A109" s="237">
        <v>45580</v>
      </c>
      <c r="B109" s="215" t="s">
        <v>2236</v>
      </c>
      <c r="C109" s="210" t="s">
        <v>2579</v>
      </c>
      <c r="D109" s="210" t="s">
        <v>1331</v>
      </c>
      <c r="E109" s="238" t="s">
        <v>1330</v>
      </c>
      <c r="F109" s="210" t="s">
        <v>102</v>
      </c>
      <c r="G109" s="239">
        <v>1</v>
      </c>
      <c r="H109" s="240">
        <v>183</v>
      </c>
      <c r="I109" s="239">
        <v>-9150</v>
      </c>
      <c r="J109" s="14">
        <v>18</v>
      </c>
      <c r="K109" s="14">
        <v>9</v>
      </c>
      <c r="L109" s="14">
        <f t="shared" si="25"/>
        <v>-9177</v>
      </c>
      <c r="M109" s="123">
        <f t="shared" si="29"/>
        <v>-9177</v>
      </c>
      <c r="N109" s="241">
        <f t="shared" si="29"/>
        <v>-9177</v>
      </c>
      <c r="O109" s="230" t="s">
        <v>1331</v>
      </c>
      <c r="P109" s="230" t="s">
        <v>2130</v>
      </c>
    </row>
    <row r="110" spans="1:16" hidden="1" outlineLevel="2">
      <c r="A110" s="237">
        <v>45581</v>
      </c>
      <c r="B110" s="215" t="s">
        <v>2236</v>
      </c>
      <c r="C110" s="210" t="s">
        <v>2678</v>
      </c>
      <c r="D110" s="210" t="s">
        <v>1329</v>
      </c>
      <c r="E110" s="238" t="s">
        <v>1330</v>
      </c>
      <c r="F110" s="210" t="s">
        <v>102</v>
      </c>
      <c r="G110" s="239">
        <v>1</v>
      </c>
      <c r="H110" s="240">
        <v>11</v>
      </c>
      <c r="I110" s="239">
        <v>-550</v>
      </c>
      <c r="J110" s="14">
        <v>18</v>
      </c>
      <c r="K110" s="14">
        <v>1</v>
      </c>
      <c r="L110" s="14">
        <f t="shared" si="25"/>
        <v>-569</v>
      </c>
      <c r="M110" s="123">
        <f t="shared" si="29"/>
        <v>-569</v>
      </c>
      <c r="N110" s="241">
        <f t="shared" si="29"/>
        <v>-569</v>
      </c>
      <c r="O110" s="230" t="s">
        <v>1329</v>
      </c>
      <c r="P110" s="230" t="s">
        <v>2130</v>
      </c>
    </row>
    <row r="111" spans="1:16" hidden="1" outlineLevel="2">
      <c r="A111" s="237">
        <v>45581</v>
      </c>
      <c r="B111" s="215" t="s">
        <v>2236</v>
      </c>
      <c r="C111" s="210" t="s">
        <v>2678</v>
      </c>
      <c r="D111" s="210" t="s">
        <v>1331</v>
      </c>
      <c r="E111" s="238" t="s">
        <v>2221</v>
      </c>
      <c r="F111" s="210" t="s">
        <v>102</v>
      </c>
      <c r="G111" s="239">
        <v>1</v>
      </c>
      <c r="H111" s="240">
        <v>33</v>
      </c>
      <c r="I111" s="239">
        <v>1650</v>
      </c>
      <c r="J111" s="14">
        <v>18</v>
      </c>
      <c r="K111" s="14">
        <v>2</v>
      </c>
      <c r="L111" s="14">
        <f t="shared" si="25"/>
        <v>1630</v>
      </c>
      <c r="M111" s="123">
        <f t="shared" si="29"/>
        <v>1630</v>
      </c>
      <c r="N111" s="241">
        <f t="shared" si="29"/>
        <v>1630</v>
      </c>
      <c r="O111" s="230" t="s">
        <v>1331</v>
      </c>
      <c r="P111" s="230" t="s">
        <v>2130</v>
      </c>
    </row>
    <row r="112" spans="1:16" hidden="1" outlineLevel="2">
      <c r="A112" s="237">
        <v>45581</v>
      </c>
      <c r="B112" s="215" t="s">
        <v>2236</v>
      </c>
      <c r="C112" s="210" t="s">
        <v>2680</v>
      </c>
      <c r="D112" s="210" t="s">
        <v>1329</v>
      </c>
      <c r="E112" s="238" t="s">
        <v>1330</v>
      </c>
      <c r="F112" s="210" t="s">
        <v>102</v>
      </c>
      <c r="G112" s="239">
        <v>1</v>
      </c>
      <c r="H112" s="240">
        <v>10</v>
      </c>
      <c r="I112" s="239">
        <v>-500</v>
      </c>
      <c r="J112" s="14">
        <v>18</v>
      </c>
      <c r="K112" s="14">
        <v>1</v>
      </c>
      <c r="L112" s="14">
        <f t="shared" si="25"/>
        <v>-519</v>
      </c>
      <c r="M112" s="123">
        <f t="shared" si="29"/>
        <v>-519</v>
      </c>
      <c r="N112" s="241">
        <f t="shared" si="29"/>
        <v>-519</v>
      </c>
      <c r="O112" s="242" t="s">
        <v>2135</v>
      </c>
      <c r="P112" s="230" t="s">
        <v>2130</v>
      </c>
    </row>
    <row r="113" spans="1:16" hidden="1" outlineLevel="2">
      <c r="A113" s="237">
        <v>45581</v>
      </c>
      <c r="B113" s="215" t="s">
        <v>2236</v>
      </c>
      <c r="C113" s="210" t="s">
        <v>2679</v>
      </c>
      <c r="D113" s="210" t="s">
        <v>1329</v>
      </c>
      <c r="E113" s="238" t="s">
        <v>1330</v>
      </c>
      <c r="F113" s="210" t="s">
        <v>102</v>
      </c>
      <c r="G113" s="239">
        <v>1</v>
      </c>
      <c r="H113" s="240">
        <v>5</v>
      </c>
      <c r="I113" s="239">
        <v>-250</v>
      </c>
      <c r="J113" s="14">
        <v>18</v>
      </c>
      <c r="K113" s="14">
        <v>0</v>
      </c>
      <c r="L113" s="14">
        <f t="shared" si="25"/>
        <v>-268</v>
      </c>
      <c r="M113" s="123">
        <f t="shared" si="29"/>
        <v>-268</v>
      </c>
      <c r="N113" s="241">
        <f t="shared" si="29"/>
        <v>-268</v>
      </c>
      <c r="O113" s="242" t="s">
        <v>2135</v>
      </c>
      <c r="P113" s="230" t="s">
        <v>2130</v>
      </c>
    </row>
    <row r="114" spans="1:16" hidden="1" outlineLevel="2">
      <c r="A114" s="237">
        <v>45581</v>
      </c>
      <c r="B114" s="215" t="s">
        <v>2236</v>
      </c>
      <c r="C114" s="210" t="s">
        <v>2679</v>
      </c>
      <c r="D114" s="210" t="s">
        <v>1331</v>
      </c>
      <c r="E114" s="238" t="s">
        <v>2221</v>
      </c>
      <c r="F114" s="210" t="s">
        <v>102</v>
      </c>
      <c r="G114" s="239">
        <v>1</v>
      </c>
      <c r="H114" s="240">
        <v>64</v>
      </c>
      <c r="I114" s="239">
        <f>H114*50</f>
        <v>3200</v>
      </c>
      <c r="J114" s="14">
        <v>18</v>
      </c>
      <c r="K114" s="14">
        <v>23</v>
      </c>
      <c r="L114" s="14">
        <f t="shared" si="25"/>
        <v>3159</v>
      </c>
      <c r="M114" s="123">
        <f t="shared" si="29"/>
        <v>3159</v>
      </c>
      <c r="N114" s="241">
        <f t="shared" si="29"/>
        <v>3159</v>
      </c>
      <c r="O114" s="257" t="s">
        <v>2134</v>
      </c>
      <c r="P114" s="230" t="s">
        <v>2130</v>
      </c>
    </row>
    <row r="115" spans="1:16" hidden="1" outlineLevel="2">
      <c r="A115" s="237">
        <v>45588</v>
      </c>
      <c r="B115" s="215" t="s">
        <v>2236</v>
      </c>
      <c r="C115" s="210" t="s">
        <v>2681</v>
      </c>
      <c r="D115" s="210" t="s">
        <v>1329</v>
      </c>
      <c r="E115" s="238" t="s">
        <v>1330</v>
      </c>
      <c r="F115" s="210" t="s">
        <v>102</v>
      </c>
      <c r="G115" s="239">
        <v>1</v>
      </c>
      <c r="H115" s="240">
        <v>20</v>
      </c>
      <c r="I115" s="239">
        <v>-1000</v>
      </c>
      <c r="J115" s="14">
        <v>18</v>
      </c>
      <c r="K115" s="14">
        <v>1</v>
      </c>
      <c r="L115" s="14">
        <f t="shared" si="25"/>
        <v>-1019</v>
      </c>
      <c r="M115" s="123">
        <f t="shared" si="29"/>
        <v>-1019</v>
      </c>
      <c r="N115" s="241">
        <f t="shared" si="29"/>
        <v>-1019</v>
      </c>
      <c r="O115" s="242" t="s">
        <v>2135</v>
      </c>
      <c r="P115" s="230" t="s">
        <v>2130</v>
      </c>
    </row>
    <row r="116" spans="1:16" hidden="1" outlineLevel="2">
      <c r="A116" s="237">
        <v>45588</v>
      </c>
      <c r="B116" s="215" t="s">
        <v>2236</v>
      </c>
      <c r="C116" s="210" t="s">
        <v>2682</v>
      </c>
      <c r="D116" s="210" t="s">
        <v>1329</v>
      </c>
      <c r="E116" s="238" t="s">
        <v>1330</v>
      </c>
      <c r="F116" s="210" t="s">
        <v>102</v>
      </c>
      <c r="G116" s="239">
        <v>1</v>
      </c>
      <c r="H116" s="240">
        <v>9</v>
      </c>
      <c r="I116" s="239">
        <v>-450</v>
      </c>
      <c r="J116" s="14">
        <v>18</v>
      </c>
      <c r="K116" s="14">
        <v>0</v>
      </c>
      <c r="L116" s="14">
        <f t="shared" si="25"/>
        <v>-468</v>
      </c>
      <c r="M116" s="123">
        <f t="shared" si="29"/>
        <v>-468</v>
      </c>
      <c r="N116" s="241">
        <f t="shared" si="29"/>
        <v>-468</v>
      </c>
      <c r="O116" s="242" t="s">
        <v>2135</v>
      </c>
      <c r="P116" s="230" t="s">
        <v>2130</v>
      </c>
    </row>
    <row r="117" spans="1:16" hidden="1" outlineLevel="2">
      <c r="A117" s="237">
        <v>45594</v>
      </c>
      <c r="B117" s="215" t="s">
        <v>2236</v>
      </c>
      <c r="C117" s="210" t="s">
        <v>2683</v>
      </c>
      <c r="D117" s="210" t="s">
        <v>1329</v>
      </c>
      <c r="E117" s="238" t="s">
        <v>1330</v>
      </c>
      <c r="F117" s="210" t="s">
        <v>102</v>
      </c>
      <c r="G117" s="239">
        <v>1</v>
      </c>
      <c r="H117" s="240">
        <v>27.5</v>
      </c>
      <c r="I117" s="239">
        <v>-1375</v>
      </c>
      <c r="J117" s="14">
        <v>18</v>
      </c>
      <c r="K117" s="14">
        <v>1</v>
      </c>
      <c r="L117" s="14">
        <f t="shared" si="25"/>
        <v>-1394</v>
      </c>
      <c r="M117" s="123">
        <f t="shared" si="29"/>
        <v>-1394</v>
      </c>
      <c r="N117" s="241">
        <f t="shared" si="29"/>
        <v>-1394</v>
      </c>
      <c r="O117" s="242" t="s">
        <v>2135</v>
      </c>
      <c r="P117" s="230" t="s">
        <v>2130</v>
      </c>
    </row>
    <row r="118" spans="1:16" ht="17.25" hidden="1" outlineLevel="2" thickBot="1">
      <c r="A118" s="237">
        <v>45595</v>
      </c>
      <c r="B118" s="215" t="s">
        <v>2236</v>
      </c>
      <c r="C118" s="210" t="s">
        <v>2684</v>
      </c>
      <c r="D118" s="210" t="s">
        <v>1329</v>
      </c>
      <c r="E118" s="238" t="s">
        <v>1330</v>
      </c>
      <c r="F118" s="210" t="s">
        <v>102</v>
      </c>
      <c r="G118" s="239">
        <v>2</v>
      </c>
      <c r="H118" s="240">
        <v>5</v>
      </c>
      <c r="I118" s="239">
        <v>-500</v>
      </c>
      <c r="J118" s="14">
        <v>36</v>
      </c>
      <c r="K118" s="14">
        <v>0</v>
      </c>
      <c r="L118" s="14">
        <f t="shared" si="25"/>
        <v>-536</v>
      </c>
      <c r="M118" s="123">
        <f t="shared" si="29"/>
        <v>-536</v>
      </c>
      <c r="N118" s="241">
        <f t="shared" si="29"/>
        <v>-536</v>
      </c>
      <c r="O118" s="242" t="s">
        <v>2135</v>
      </c>
      <c r="P118" s="230" t="s">
        <v>2130</v>
      </c>
    </row>
    <row r="119" spans="1:16" ht="17.25" outlineLevel="1" collapsed="1" thickBot="1">
      <c r="A119" s="254" t="s">
        <v>1350</v>
      </c>
      <c r="B119" s="255"/>
      <c r="C119" s="255"/>
      <c r="D119" s="255"/>
      <c r="E119" s="255"/>
      <c r="F119" s="255"/>
      <c r="G119" s="256"/>
      <c r="H119" s="256"/>
      <c r="I119" s="256"/>
      <c r="J119" s="121"/>
      <c r="K119" s="256"/>
      <c r="L119" s="122">
        <f>SUM(L97:L118)</f>
        <v>-7822</v>
      </c>
      <c r="M119" s="122">
        <f>SUM(M97:M118)</f>
        <v>-7822</v>
      </c>
      <c r="N119" s="33"/>
    </row>
    <row r="120" spans="1:16" hidden="1" outlineLevel="2">
      <c r="A120" s="237">
        <v>45600</v>
      </c>
      <c r="B120" s="215" t="s">
        <v>2236</v>
      </c>
      <c r="C120" s="210" t="s">
        <v>2685</v>
      </c>
      <c r="D120" s="210" t="s">
        <v>1329</v>
      </c>
      <c r="E120" s="238" t="s">
        <v>1330</v>
      </c>
      <c r="F120" s="210" t="s">
        <v>102</v>
      </c>
      <c r="G120" s="239">
        <v>1</v>
      </c>
      <c r="H120" s="240">
        <v>137</v>
      </c>
      <c r="I120" s="239">
        <v>-6850</v>
      </c>
      <c r="J120" s="14">
        <v>18</v>
      </c>
      <c r="K120" s="14">
        <v>7</v>
      </c>
      <c r="L120" s="14">
        <f t="shared" si="25"/>
        <v>-6875</v>
      </c>
      <c r="M120" s="123">
        <f t="shared" ref="M120:N135" si="30">L120</f>
        <v>-6875</v>
      </c>
      <c r="N120" s="241">
        <f t="shared" si="30"/>
        <v>-6875</v>
      </c>
      <c r="O120" s="242" t="s">
        <v>2135</v>
      </c>
      <c r="P120" s="230" t="s">
        <v>2130</v>
      </c>
    </row>
    <row r="121" spans="1:16" hidden="1" outlineLevel="2">
      <c r="A121" s="237">
        <v>45600</v>
      </c>
      <c r="B121" s="215" t="s">
        <v>2236</v>
      </c>
      <c r="C121" s="210" t="s">
        <v>2686</v>
      </c>
      <c r="D121" s="210" t="s">
        <v>1329</v>
      </c>
      <c r="E121" s="238" t="s">
        <v>2221</v>
      </c>
      <c r="F121" s="210" t="s">
        <v>102</v>
      </c>
      <c r="G121" s="239">
        <v>1</v>
      </c>
      <c r="H121" s="240">
        <v>99</v>
      </c>
      <c r="I121" s="239">
        <v>4950</v>
      </c>
      <c r="J121" s="14">
        <v>18</v>
      </c>
      <c r="K121" s="14">
        <v>5</v>
      </c>
      <c r="L121" s="14">
        <f t="shared" si="25"/>
        <v>4927</v>
      </c>
      <c r="M121" s="123">
        <f t="shared" si="30"/>
        <v>4927</v>
      </c>
      <c r="N121" s="241">
        <f t="shared" si="30"/>
        <v>4927</v>
      </c>
      <c r="O121" s="242" t="s">
        <v>2135</v>
      </c>
      <c r="P121" s="230" t="s">
        <v>2130</v>
      </c>
    </row>
    <row r="122" spans="1:16" hidden="1" outlineLevel="2">
      <c r="A122" s="237">
        <v>45601</v>
      </c>
      <c r="B122" s="215" t="s">
        <v>2236</v>
      </c>
      <c r="C122" s="210" t="s">
        <v>2687</v>
      </c>
      <c r="D122" s="210" t="s">
        <v>1329</v>
      </c>
      <c r="E122" s="238" t="s">
        <v>1330</v>
      </c>
      <c r="F122" s="210" t="s">
        <v>102</v>
      </c>
      <c r="G122" s="239">
        <v>1</v>
      </c>
      <c r="H122" s="240">
        <v>25</v>
      </c>
      <c r="I122" s="239">
        <v>-1250</v>
      </c>
      <c r="J122" s="14">
        <v>18</v>
      </c>
      <c r="K122" s="14">
        <v>1</v>
      </c>
      <c r="L122" s="14">
        <f t="shared" si="25"/>
        <v>-1269</v>
      </c>
      <c r="M122" s="123">
        <f t="shared" si="30"/>
        <v>-1269</v>
      </c>
      <c r="N122" s="241">
        <f t="shared" si="30"/>
        <v>-1269</v>
      </c>
      <c r="O122" s="242" t="s">
        <v>2135</v>
      </c>
      <c r="P122" s="230" t="s">
        <v>2130</v>
      </c>
    </row>
    <row r="123" spans="1:16" hidden="1" outlineLevel="2">
      <c r="A123" s="237">
        <v>45602</v>
      </c>
      <c r="B123" s="215" t="s">
        <v>2236</v>
      </c>
      <c r="C123" s="210" t="s">
        <v>2688</v>
      </c>
      <c r="D123" s="210" t="s">
        <v>1329</v>
      </c>
      <c r="E123" s="238" t="s">
        <v>1330</v>
      </c>
      <c r="F123" s="210" t="s">
        <v>102</v>
      </c>
      <c r="G123" s="239">
        <v>1</v>
      </c>
      <c r="H123" s="240">
        <v>9.9</v>
      </c>
      <c r="I123" s="239">
        <v>-495</v>
      </c>
      <c r="J123" s="14">
        <v>18</v>
      </c>
      <c r="K123" s="14">
        <v>0</v>
      </c>
      <c r="L123" s="14">
        <f t="shared" si="25"/>
        <v>-513</v>
      </c>
      <c r="M123" s="123">
        <f t="shared" si="30"/>
        <v>-513</v>
      </c>
      <c r="N123" s="241">
        <f t="shared" si="30"/>
        <v>-513</v>
      </c>
      <c r="O123" s="242" t="s">
        <v>2135</v>
      </c>
      <c r="P123" s="230" t="s">
        <v>2130</v>
      </c>
    </row>
    <row r="124" spans="1:16" hidden="1" outlineLevel="2">
      <c r="A124" s="237">
        <v>45602</v>
      </c>
      <c r="B124" s="215" t="s">
        <v>2236</v>
      </c>
      <c r="C124" s="210" t="s">
        <v>2688</v>
      </c>
      <c r="D124" s="210" t="s">
        <v>1331</v>
      </c>
      <c r="E124" s="238" t="s">
        <v>2221</v>
      </c>
      <c r="F124" s="210" t="s">
        <v>102</v>
      </c>
      <c r="G124" s="239">
        <v>1</v>
      </c>
      <c r="H124" s="240">
        <v>44.5</v>
      </c>
      <c r="I124" s="239">
        <v>2225</v>
      </c>
      <c r="J124" s="14">
        <v>18</v>
      </c>
      <c r="K124" s="14">
        <v>2</v>
      </c>
      <c r="L124" s="14">
        <f t="shared" si="25"/>
        <v>2205</v>
      </c>
      <c r="M124" s="123">
        <f t="shared" si="30"/>
        <v>2205</v>
      </c>
      <c r="N124" s="241">
        <f t="shared" si="30"/>
        <v>2205</v>
      </c>
      <c r="O124" s="230" t="s">
        <v>1331</v>
      </c>
      <c r="P124" s="230" t="s">
        <v>2130</v>
      </c>
    </row>
    <row r="125" spans="1:16" hidden="1" outlineLevel="2">
      <c r="A125" s="237">
        <v>45602</v>
      </c>
      <c r="B125" s="215" t="s">
        <v>2236</v>
      </c>
      <c r="C125" s="210" t="s">
        <v>2689</v>
      </c>
      <c r="D125" s="210" t="s">
        <v>1329</v>
      </c>
      <c r="E125" s="238" t="s">
        <v>1330</v>
      </c>
      <c r="F125" s="210" t="s">
        <v>102</v>
      </c>
      <c r="G125" s="239">
        <v>1</v>
      </c>
      <c r="H125" s="240">
        <v>14</v>
      </c>
      <c r="I125" s="239">
        <v>-700</v>
      </c>
      <c r="J125" s="14">
        <v>18</v>
      </c>
      <c r="K125" s="14">
        <v>1</v>
      </c>
      <c r="L125" s="14">
        <f t="shared" si="25"/>
        <v>-719</v>
      </c>
      <c r="M125" s="123">
        <f t="shared" si="30"/>
        <v>-719</v>
      </c>
      <c r="N125" s="241">
        <f t="shared" si="30"/>
        <v>-719</v>
      </c>
      <c r="O125" s="242" t="s">
        <v>2135</v>
      </c>
      <c r="P125" s="230" t="s">
        <v>2130</v>
      </c>
    </row>
    <row r="126" spans="1:16" hidden="1" outlineLevel="2">
      <c r="A126" s="237">
        <v>45608</v>
      </c>
      <c r="B126" s="215" t="s">
        <v>2236</v>
      </c>
      <c r="C126" s="210" t="s">
        <v>2690</v>
      </c>
      <c r="D126" s="210" t="s">
        <v>1329</v>
      </c>
      <c r="E126" s="238" t="s">
        <v>1330</v>
      </c>
      <c r="F126" s="210" t="s">
        <v>102</v>
      </c>
      <c r="G126" s="239">
        <v>1</v>
      </c>
      <c r="H126" s="240">
        <v>25</v>
      </c>
      <c r="I126" s="239">
        <v>-1250</v>
      </c>
      <c r="J126" s="14">
        <v>18</v>
      </c>
      <c r="K126" s="14">
        <v>1</v>
      </c>
      <c r="L126" s="14">
        <f t="shared" si="25"/>
        <v>-1269</v>
      </c>
      <c r="M126" s="123">
        <f t="shared" si="30"/>
        <v>-1269</v>
      </c>
      <c r="N126" s="241">
        <f t="shared" si="30"/>
        <v>-1269</v>
      </c>
      <c r="O126" s="242" t="s">
        <v>2135</v>
      </c>
      <c r="P126" s="230" t="s">
        <v>2130</v>
      </c>
    </row>
    <row r="127" spans="1:16" hidden="1" outlineLevel="2">
      <c r="A127" s="237">
        <v>45609</v>
      </c>
      <c r="B127" s="215" t="s">
        <v>2236</v>
      </c>
      <c r="C127" s="210" t="s">
        <v>2691</v>
      </c>
      <c r="D127" s="210" t="s">
        <v>1329</v>
      </c>
      <c r="E127" s="238" t="s">
        <v>1330</v>
      </c>
      <c r="F127" s="210" t="s">
        <v>102</v>
      </c>
      <c r="G127" s="239">
        <v>1</v>
      </c>
      <c r="H127" s="240">
        <v>35</v>
      </c>
      <c r="I127" s="239">
        <v>-1750</v>
      </c>
      <c r="J127" s="14">
        <v>18</v>
      </c>
      <c r="K127" s="14">
        <v>2</v>
      </c>
      <c r="L127" s="14">
        <f t="shared" si="25"/>
        <v>-1770</v>
      </c>
      <c r="M127" s="123">
        <f t="shared" si="30"/>
        <v>-1770</v>
      </c>
      <c r="N127" s="241">
        <f t="shared" si="30"/>
        <v>-1770</v>
      </c>
      <c r="O127" s="242" t="s">
        <v>2135</v>
      </c>
      <c r="P127" s="230" t="s">
        <v>2130</v>
      </c>
    </row>
    <row r="128" spans="1:16" ht="17.25" outlineLevel="1" collapsed="1" thickBot="1">
      <c r="A128" s="231">
        <v>45614</v>
      </c>
      <c r="B128" s="232"/>
      <c r="C128" s="233" t="s">
        <v>1344</v>
      </c>
      <c r="D128" s="233"/>
      <c r="E128" s="233"/>
      <c r="F128" s="233"/>
      <c r="G128" s="234"/>
      <c r="H128" s="234"/>
      <c r="I128" s="234"/>
      <c r="J128" s="196"/>
      <c r="K128" s="196"/>
      <c r="L128" s="196">
        <v>10000</v>
      </c>
      <c r="M128" s="197">
        <f t="shared" si="30"/>
        <v>10000</v>
      </c>
    </row>
    <row r="129" spans="1:16" hidden="1" outlineLevel="2">
      <c r="A129" s="237">
        <v>45615</v>
      </c>
      <c r="B129" s="215" t="s">
        <v>2236</v>
      </c>
      <c r="C129" s="210" t="s">
        <v>2692</v>
      </c>
      <c r="D129" s="210" t="s">
        <v>1329</v>
      </c>
      <c r="E129" s="238" t="s">
        <v>1330</v>
      </c>
      <c r="F129" s="210" t="s">
        <v>102</v>
      </c>
      <c r="G129" s="239">
        <v>2</v>
      </c>
      <c r="H129" s="240">
        <v>33</v>
      </c>
      <c r="I129" s="239">
        <v>-3300</v>
      </c>
      <c r="J129" s="14">
        <v>36</v>
      </c>
      <c r="K129" s="14">
        <v>4</v>
      </c>
      <c r="L129" s="14">
        <f t="shared" si="25"/>
        <v>-3340</v>
      </c>
      <c r="M129" s="123">
        <f t="shared" si="30"/>
        <v>-3340</v>
      </c>
      <c r="N129" s="241">
        <f t="shared" si="30"/>
        <v>-3340</v>
      </c>
      <c r="O129" s="242" t="s">
        <v>2135</v>
      </c>
      <c r="P129" s="230" t="s">
        <v>2130</v>
      </c>
    </row>
    <row r="130" spans="1:16" hidden="1" outlineLevel="2">
      <c r="A130" s="237">
        <v>45615</v>
      </c>
      <c r="B130" s="215" t="s">
        <v>2236</v>
      </c>
      <c r="C130" s="210" t="s">
        <v>2693</v>
      </c>
      <c r="D130" s="210" t="s">
        <v>1329</v>
      </c>
      <c r="E130" s="238" t="s">
        <v>1330</v>
      </c>
      <c r="F130" s="210" t="s">
        <v>102</v>
      </c>
      <c r="G130" s="239">
        <v>1</v>
      </c>
      <c r="H130" s="240">
        <v>15</v>
      </c>
      <c r="I130" s="239">
        <v>-750</v>
      </c>
      <c r="J130" s="14">
        <v>18</v>
      </c>
      <c r="K130" s="14">
        <v>1</v>
      </c>
      <c r="L130" s="14">
        <f t="shared" si="25"/>
        <v>-769</v>
      </c>
      <c r="M130" s="123">
        <f t="shared" si="30"/>
        <v>-769</v>
      </c>
      <c r="N130" s="241">
        <f t="shared" si="30"/>
        <v>-769</v>
      </c>
      <c r="O130" s="242" t="s">
        <v>2135</v>
      </c>
      <c r="P130" s="230" t="s">
        <v>2130</v>
      </c>
    </row>
    <row r="131" spans="1:16" hidden="1" outlineLevel="2">
      <c r="A131" s="237">
        <v>45616</v>
      </c>
      <c r="B131" s="215" t="s">
        <v>2236</v>
      </c>
      <c r="C131" s="210" t="s">
        <v>2694</v>
      </c>
      <c r="D131" s="210" t="s">
        <v>1329</v>
      </c>
      <c r="E131" s="238" t="s">
        <v>1330</v>
      </c>
      <c r="F131" s="210" t="s">
        <v>102</v>
      </c>
      <c r="G131" s="239">
        <v>1</v>
      </c>
      <c r="H131" s="240">
        <v>30</v>
      </c>
      <c r="I131" s="239">
        <v>-1500</v>
      </c>
      <c r="J131" s="14">
        <v>18</v>
      </c>
      <c r="K131" s="14">
        <v>2</v>
      </c>
      <c r="L131" s="14">
        <f t="shared" si="25"/>
        <v>-1520</v>
      </c>
      <c r="M131" s="123">
        <f t="shared" si="30"/>
        <v>-1520</v>
      </c>
      <c r="N131" s="241">
        <f t="shared" si="30"/>
        <v>-1520</v>
      </c>
      <c r="O131" s="242" t="s">
        <v>2135</v>
      </c>
      <c r="P131" s="230" t="s">
        <v>2130</v>
      </c>
    </row>
    <row r="132" spans="1:16" hidden="1" outlineLevel="2">
      <c r="A132" s="237">
        <v>45616</v>
      </c>
      <c r="B132" s="215" t="s">
        <v>2236</v>
      </c>
      <c r="C132" s="210" t="s">
        <v>2694</v>
      </c>
      <c r="D132" s="210" t="s">
        <v>1331</v>
      </c>
      <c r="E132" s="238" t="s">
        <v>2221</v>
      </c>
      <c r="F132" s="210" t="s">
        <v>102</v>
      </c>
      <c r="G132" s="239">
        <v>1</v>
      </c>
      <c r="H132" s="240">
        <v>125</v>
      </c>
      <c r="I132" s="239">
        <v>6250</v>
      </c>
      <c r="J132" s="14">
        <v>18</v>
      </c>
      <c r="K132" s="14">
        <v>6</v>
      </c>
      <c r="L132" s="14">
        <f t="shared" si="25"/>
        <v>6226</v>
      </c>
      <c r="M132" s="123">
        <f t="shared" si="30"/>
        <v>6226</v>
      </c>
      <c r="N132" s="241">
        <f t="shared" si="30"/>
        <v>6226</v>
      </c>
      <c r="O132" s="230" t="s">
        <v>1331</v>
      </c>
      <c r="P132" s="230" t="s">
        <v>2130</v>
      </c>
    </row>
    <row r="133" spans="1:16" hidden="1" outlineLevel="2">
      <c r="A133" s="237">
        <v>45616</v>
      </c>
      <c r="B133" s="215" t="s">
        <v>2236</v>
      </c>
      <c r="C133" s="210" t="s">
        <v>2695</v>
      </c>
      <c r="D133" s="210" t="s">
        <v>1329</v>
      </c>
      <c r="E133" s="238" t="s">
        <v>1330</v>
      </c>
      <c r="F133" s="210" t="s">
        <v>102</v>
      </c>
      <c r="G133" s="239">
        <v>3</v>
      </c>
      <c r="H133" s="240">
        <v>3</v>
      </c>
      <c r="I133" s="239">
        <v>-450</v>
      </c>
      <c r="J133" s="14">
        <v>54</v>
      </c>
      <c r="K133" s="14">
        <v>0</v>
      </c>
      <c r="L133" s="14">
        <f t="shared" si="25"/>
        <v>-504</v>
      </c>
      <c r="M133" s="123">
        <f t="shared" si="30"/>
        <v>-504</v>
      </c>
      <c r="N133" s="241">
        <f t="shared" si="30"/>
        <v>-504</v>
      </c>
      <c r="O133" s="242" t="s">
        <v>2135</v>
      </c>
      <c r="P133" s="230" t="s">
        <v>2130</v>
      </c>
    </row>
    <row r="134" spans="1:16" hidden="1" outlineLevel="2">
      <c r="A134" s="237">
        <v>45618</v>
      </c>
      <c r="B134" s="215" t="s">
        <v>2236</v>
      </c>
      <c r="C134" s="210" t="s">
        <v>2696</v>
      </c>
      <c r="D134" s="210" t="s">
        <v>1329</v>
      </c>
      <c r="E134" s="238" t="s">
        <v>1330</v>
      </c>
      <c r="F134" s="210" t="s">
        <v>102</v>
      </c>
      <c r="G134" s="239">
        <v>1</v>
      </c>
      <c r="H134" s="240">
        <v>30.5</v>
      </c>
      <c r="I134" s="239">
        <v>-1525</v>
      </c>
      <c r="J134" s="14">
        <v>18</v>
      </c>
      <c r="K134" s="14">
        <v>2</v>
      </c>
      <c r="L134" s="14">
        <f t="shared" si="25"/>
        <v>-1545</v>
      </c>
      <c r="M134" s="123">
        <f t="shared" si="30"/>
        <v>-1545</v>
      </c>
      <c r="N134" s="241">
        <f t="shared" si="30"/>
        <v>-1545</v>
      </c>
      <c r="O134" s="242" t="s">
        <v>2135</v>
      </c>
      <c r="P134" s="230" t="s">
        <v>2130</v>
      </c>
    </row>
    <row r="135" spans="1:16" hidden="1" outlineLevel="2">
      <c r="A135" s="237">
        <v>45622</v>
      </c>
      <c r="B135" s="215" t="s">
        <v>2236</v>
      </c>
      <c r="C135" s="210" t="s">
        <v>2697</v>
      </c>
      <c r="D135" s="210" t="s">
        <v>1329</v>
      </c>
      <c r="E135" s="238" t="s">
        <v>1330</v>
      </c>
      <c r="F135" s="210" t="s">
        <v>102</v>
      </c>
      <c r="G135" s="239">
        <v>1</v>
      </c>
      <c r="H135" s="240">
        <v>26</v>
      </c>
      <c r="I135" s="239">
        <v>-1300</v>
      </c>
      <c r="J135" s="14">
        <v>18</v>
      </c>
      <c r="K135" s="14">
        <v>1</v>
      </c>
      <c r="L135" s="14">
        <f t="shared" si="25"/>
        <v>-1319</v>
      </c>
      <c r="M135" s="123">
        <f t="shared" si="30"/>
        <v>-1319</v>
      </c>
      <c r="N135" s="241">
        <f t="shared" si="30"/>
        <v>-1319</v>
      </c>
      <c r="O135" s="242" t="s">
        <v>2135</v>
      </c>
      <c r="P135" s="230" t="s">
        <v>2130</v>
      </c>
    </row>
    <row r="136" spans="1:16" hidden="1" outlineLevel="2">
      <c r="A136" s="237">
        <v>45623</v>
      </c>
      <c r="B136" s="215" t="s">
        <v>2236</v>
      </c>
      <c r="C136" s="210" t="s">
        <v>2698</v>
      </c>
      <c r="D136" s="210" t="s">
        <v>1329</v>
      </c>
      <c r="E136" s="238" t="s">
        <v>1330</v>
      </c>
      <c r="F136" s="210" t="s">
        <v>102</v>
      </c>
      <c r="G136" s="239">
        <v>1</v>
      </c>
      <c r="H136" s="240">
        <v>3.7</v>
      </c>
      <c r="I136" s="239">
        <v>-185</v>
      </c>
      <c r="J136" s="14">
        <v>18</v>
      </c>
      <c r="K136" s="14">
        <v>0</v>
      </c>
      <c r="L136" s="14">
        <f t="shared" ref="L136:L139" si="31">IF(B136="TXO",I136-SUM(J136:K136),IF(B136="FITX",IF(D136="新倉",-SUM(J136:K136),IF(E136="賣",(H136-H135)*G136*200-SUM(J136:K136),(H135-H136)*G136*200-SUM(J136:K136))),IF(D136="新倉",-SUM(J136:K136),IF(E136="賣",(H136-H135)*G136*50-SUM(J136:K136),(H135-H136)*G136*50-SUM(J136:K136)))))</f>
        <v>-203</v>
      </c>
      <c r="M136" s="123">
        <f t="shared" ref="M136:N139" si="32">L136</f>
        <v>-203</v>
      </c>
      <c r="N136" s="241">
        <f t="shared" si="32"/>
        <v>-203</v>
      </c>
      <c r="O136" s="242" t="s">
        <v>2135</v>
      </c>
      <c r="P136" s="230" t="s">
        <v>2130</v>
      </c>
    </row>
    <row r="137" spans="1:16" hidden="1" outlineLevel="2">
      <c r="A137" s="237">
        <v>45623</v>
      </c>
      <c r="B137" s="215" t="s">
        <v>2236</v>
      </c>
      <c r="C137" s="210" t="s">
        <v>2698</v>
      </c>
      <c r="D137" s="210" t="s">
        <v>1329</v>
      </c>
      <c r="E137" s="238" t="s">
        <v>1330</v>
      </c>
      <c r="F137" s="210" t="s">
        <v>102</v>
      </c>
      <c r="G137" s="239">
        <v>1</v>
      </c>
      <c r="H137" s="240">
        <v>3.6</v>
      </c>
      <c r="I137" s="239">
        <v>-180</v>
      </c>
      <c r="J137" s="14">
        <v>18</v>
      </c>
      <c r="K137" s="14">
        <v>0</v>
      </c>
      <c r="L137" s="14">
        <f t="shared" si="31"/>
        <v>-198</v>
      </c>
      <c r="M137" s="123">
        <f t="shared" si="32"/>
        <v>-198</v>
      </c>
      <c r="N137" s="241">
        <f t="shared" si="32"/>
        <v>-198</v>
      </c>
      <c r="O137" s="242" t="s">
        <v>2135</v>
      </c>
      <c r="P137" s="230" t="s">
        <v>2130</v>
      </c>
    </row>
    <row r="138" spans="1:16" hidden="1" outlineLevel="2">
      <c r="A138" s="237">
        <v>45624</v>
      </c>
      <c r="B138" s="215" t="s">
        <v>2236</v>
      </c>
      <c r="C138" s="210" t="s">
        <v>2699</v>
      </c>
      <c r="D138" s="210" t="s">
        <v>1329</v>
      </c>
      <c r="E138" s="238" t="s">
        <v>2221</v>
      </c>
      <c r="F138" s="210" t="s">
        <v>102</v>
      </c>
      <c r="G138" s="239">
        <v>1</v>
      </c>
      <c r="H138" s="240">
        <v>152</v>
      </c>
      <c r="I138" s="239">
        <v>7600</v>
      </c>
      <c r="J138" s="14">
        <v>18</v>
      </c>
      <c r="K138" s="14">
        <v>8</v>
      </c>
      <c r="L138" s="14">
        <f t="shared" si="31"/>
        <v>7574</v>
      </c>
      <c r="M138" s="123">
        <f t="shared" si="32"/>
        <v>7574</v>
      </c>
      <c r="N138" s="241">
        <f t="shared" si="32"/>
        <v>7574</v>
      </c>
      <c r="O138" s="242" t="s">
        <v>2135</v>
      </c>
      <c r="P138" s="230" t="s">
        <v>2130</v>
      </c>
    </row>
    <row r="139" spans="1:16" ht="17.25" hidden="1" outlineLevel="2" thickBot="1">
      <c r="A139" s="237">
        <v>45624</v>
      </c>
      <c r="B139" s="215" t="s">
        <v>2236</v>
      </c>
      <c r="C139" s="210" t="s">
        <v>2700</v>
      </c>
      <c r="D139" s="210" t="s">
        <v>1329</v>
      </c>
      <c r="E139" s="238" t="s">
        <v>1330</v>
      </c>
      <c r="F139" s="210" t="s">
        <v>102</v>
      </c>
      <c r="G139" s="239">
        <v>1</v>
      </c>
      <c r="H139" s="240">
        <v>187</v>
      </c>
      <c r="I139" s="239">
        <v>-9350</v>
      </c>
      <c r="J139" s="14">
        <v>18</v>
      </c>
      <c r="K139" s="14">
        <v>9</v>
      </c>
      <c r="L139" s="14">
        <f t="shared" si="31"/>
        <v>-9377</v>
      </c>
      <c r="M139" s="123">
        <f t="shared" si="32"/>
        <v>-9377</v>
      </c>
      <c r="N139" s="241">
        <f t="shared" si="32"/>
        <v>-9377</v>
      </c>
      <c r="O139" s="242" t="s">
        <v>2135</v>
      </c>
      <c r="P139" s="230" t="s">
        <v>2130</v>
      </c>
    </row>
    <row r="140" spans="1:16" ht="17.25" outlineLevel="1" collapsed="1" thickBot="1">
      <c r="A140" s="254" t="s">
        <v>2740</v>
      </c>
      <c r="B140" s="255"/>
      <c r="C140" s="255"/>
      <c r="D140" s="255"/>
      <c r="E140" s="255"/>
      <c r="F140" s="255"/>
      <c r="G140" s="256"/>
      <c r="H140" s="256"/>
      <c r="I140" s="256"/>
      <c r="J140" s="121"/>
      <c r="K140" s="256"/>
      <c r="L140" s="122">
        <f>SUM(L120:L127,L129:L139)</f>
        <v>-10258</v>
      </c>
      <c r="M140" s="122">
        <f>SUM(M120:M127,M129:M139)</f>
        <v>-10258</v>
      </c>
      <c r="N140" s="33"/>
    </row>
    <row r="141" spans="1:16" hidden="1" outlineLevel="2">
      <c r="A141" s="237">
        <v>45628</v>
      </c>
      <c r="B141" s="215" t="s">
        <v>2236</v>
      </c>
      <c r="C141" s="210" t="s">
        <v>2701</v>
      </c>
      <c r="D141" s="210" t="s">
        <v>1329</v>
      </c>
      <c r="E141" s="238" t="s">
        <v>1330</v>
      </c>
      <c r="F141" s="210" t="s">
        <v>102</v>
      </c>
      <c r="G141" s="239">
        <v>1</v>
      </c>
      <c r="H141" s="240">
        <v>27.5</v>
      </c>
      <c r="I141" s="239">
        <v>-1375</v>
      </c>
      <c r="J141" s="14">
        <v>18</v>
      </c>
      <c r="K141" s="14">
        <v>1</v>
      </c>
      <c r="L141" s="14">
        <f t="shared" ref="L141:L148" si="33">IF(B141="TXO",I141-SUM(J141:K141),IF(B141="FITX",IF(D141="新倉",-SUM(J141:K141),IF(E141="賣",(H141-H140)*G141*200-SUM(J141:K141),(H140-H141)*G141*200-SUM(J141:K141))),IF(D141="新倉",-SUM(J141:K141),IF(E141="賣",(H141-H140)*G141*50-SUM(J141:K141),(H140-H141)*G141*50-SUM(J141:K141)))))</f>
        <v>-1394</v>
      </c>
      <c r="M141" s="123">
        <f t="shared" ref="M141:N155" si="34">L141</f>
        <v>-1394</v>
      </c>
      <c r="N141" s="241">
        <f t="shared" si="34"/>
        <v>-1394</v>
      </c>
      <c r="O141" s="242" t="s">
        <v>2135</v>
      </c>
      <c r="P141" s="230" t="s">
        <v>2130</v>
      </c>
    </row>
    <row r="142" spans="1:16" hidden="1" outlineLevel="2">
      <c r="A142" s="237">
        <v>45629</v>
      </c>
      <c r="B142" s="215" t="s">
        <v>2236</v>
      </c>
      <c r="C142" s="210" t="s">
        <v>2702</v>
      </c>
      <c r="D142" s="210" t="s">
        <v>1329</v>
      </c>
      <c r="E142" s="238" t="s">
        <v>1330</v>
      </c>
      <c r="F142" s="210" t="s">
        <v>102</v>
      </c>
      <c r="G142" s="239">
        <v>2</v>
      </c>
      <c r="H142" s="240">
        <v>13.5</v>
      </c>
      <c r="I142" s="239">
        <v>-1350</v>
      </c>
      <c r="J142" s="14">
        <v>36</v>
      </c>
      <c r="K142" s="14">
        <v>2</v>
      </c>
      <c r="L142" s="14">
        <f t="shared" si="33"/>
        <v>-1388</v>
      </c>
      <c r="M142" s="123">
        <f t="shared" si="34"/>
        <v>-1388</v>
      </c>
      <c r="N142" s="241">
        <f t="shared" si="34"/>
        <v>-1388</v>
      </c>
      <c r="O142" s="242" t="s">
        <v>2135</v>
      </c>
      <c r="P142" s="230" t="s">
        <v>2130</v>
      </c>
    </row>
    <row r="143" spans="1:16" hidden="1" outlineLevel="2">
      <c r="A143" s="237">
        <v>45629</v>
      </c>
      <c r="B143" s="215" t="s">
        <v>2236</v>
      </c>
      <c r="C143" s="210" t="s">
        <v>2702</v>
      </c>
      <c r="D143" s="210" t="s">
        <v>1329</v>
      </c>
      <c r="E143" s="238" t="s">
        <v>1330</v>
      </c>
      <c r="F143" s="210" t="s">
        <v>102</v>
      </c>
      <c r="G143" s="239">
        <v>1</v>
      </c>
      <c r="H143" s="240">
        <v>25</v>
      </c>
      <c r="I143" s="239">
        <v>-1250</v>
      </c>
      <c r="J143" s="14">
        <v>18</v>
      </c>
      <c r="K143" s="14">
        <v>1</v>
      </c>
      <c r="L143" s="14">
        <f t="shared" si="33"/>
        <v>-1269</v>
      </c>
      <c r="M143" s="123">
        <f t="shared" si="34"/>
        <v>-1269</v>
      </c>
      <c r="N143" s="241">
        <f t="shared" si="34"/>
        <v>-1269</v>
      </c>
      <c r="O143" s="242" t="s">
        <v>2135</v>
      </c>
      <c r="P143" s="230" t="s">
        <v>2130</v>
      </c>
    </row>
    <row r="144" spans="1:16" hidden="1" outlineLevel="2">
      <c r="A144" s="237">
        <v>45630</v>
      </c>
      <c r="B144" s="215" t="s">
        <v>2236</v>
      </c>
      <c r="C144" s="210" t="s">
        <v>2703</v>
      </c>
      <c r="D144" s="210" t="s">
        <v>1329</v>
      </c>
      <c r="E144" s="238" t="s">
        <v>1330</v>
      </c>
      <c r="F144" s="210" t="s">
        <v>102</v>
      </c>
      <c r="G144" s="239">
        <v>1</v>
      </c>
      <c r="H144" s="240">
        <v>23</v>
      </c>
      <c r="I144" s="239">
        <v>-1150</v>
      </c>
      <c r="J144" s="14">
        <v>18</v>
      </c>
      <c r="K144" s="14">
        <v>1</v>
      </c>
      <c r="L144" s="14">
        <f t="shared" si="33"/>
        <v>-1169</v>
      </c>
      <c r="M144" s="123">
        <f t="shared" si="34"/>
        <v>-1169</v>
      </c>
      <c r="N144" s="241">
        <f t="shared" si="34"/>
        <v>-1169</v>
      </c>
      <c r="O144" s="242" t="s">
        <v>2135</v>
      </c>
      <c r="P144" s="230" t="s">
        <v>2130</v>
      </c>
    </row>
    <row r="145" spans="1:16" hidden="1" outlineLevel="2">
      <c r="A145" s="237">
        <v>45636</v>
      </c>
      <c r="B145" s="215" t="s">
        <v>2236</v>
      </c>
      <c r="C145" s="210" t="s">
        <v>2704</v>
      </c>
      <c r="D145" s="210" t="s">
        <v>1329</v>
      </c>
      <c r="E145" s="238" t="s">
        <v>1330</v>
      </c>
      <c r="F145" s="210" t="s">
        <v>102</v>
      </c>
      <c r="G145" s="239">
        <v>1</v>
      </c>
      <c r="H145" s="240">
        <v>23</v>
      </c>
      <c r="I145" s="239">
        <v>-1150</v>
      </c>
      <c r="J145" s="14">
        <v>18</v>
      </c>
      <c r="K145" s="14">
        <v>1</v>
      </c>
      <c r="L145" s="14">
        <f t="shared" si="33"/>
        <v>-1169</v>
      </c>
      <c r="M145" s="123">
        <f t="shared" si="34"/>
        <v>-1169</v>
      </c>
      <c r="N145" s="241">
        <f t="shared" si="34"/>
        <v>-1169</v>
      </c>
      <c r="O145" s="242" t="s">
        <v>2135</v>
      </c>
      <c r="P145" s="230" t="s">
        <v>2130</v>
      </c>
    </row>
    <row r="146" spans="1:16" hidden="1" outlineLevel="2">
      <c r="A146" s="237">
        <v>45642</v>
      </c>
      <c r="B146" s="215" t="s">
        <v>2236</v>
      </c>
      <c r="C146" s="210" t="s">
        <v>2705</v>
      </c>
      <c r="D146" s="210" t="s">
        <v>1329</v>
      </c>
      <c r="E146" s="238" t="s">
        <v>1330</v>
      </c>
      <c r="F146" s="210" t="s">
        <v>102</v>
      </c>
      <c r="G146" s="239">
        <v>1</v>
      </c>
      <c r="H146" s="240">
        <v>30.5</v>
      </c>
      <c r="I146" s="239">
        <v>-1525</v>
      </c>
      <c r="J146" s="14">
        <v>18</v>
      </c>
      <c r="K146" s="14">
        <v>2</v>
      </c>
      <c r="L146" s="14">
        <f t="shared" si="33"/>
        <v>-1545</v>
      </c>
      <c r="M146" s="123">
        <f t="shared" si="34"/>
        <v>-1545</v>
      </c>
      <c r="N146" s="241">
        <f t="shared" si="34"/>
        <v>-1545</v>
      </c>
      <c r="O146" s="242" t="s">
        <v>2135</v>
      </c>
      <c r="P146" s="230" t="s">
        <v>2130</v>
      </c>
    </row>
    <row r="147" spans="1:16" hidden="1" outlineLevel="2">
      <c r="A147" s="237">
        <v>45643</v>
      </c>
      <c r="B147" s="215" t="s">
        <v>2236</v>
      </c>
      <c r="C147" s="210" t="s">
        <v>2706</v>
      </c>
      <c r="D147" s="210" t="s">
        <v>1329</v>
      </c>
      <c r="E147" s="238" t="s">
        <v>1330</v>
      </c>
      <c r="F147" s="210" t="s">
        <v>102</v>
      </c>
      <c r="G147" s="239">
        <v>1</v>
      </c>
      <c r="H147" s="240">
        <v>42.5</v>
      </c>
      <c r="I147" s="239">
        <v>-2125</v>
      </c>
      <c r="J147" s="14">
        <v>18</v>
      </c>
      <c r="K147" s="14">
        <v>2</v>
      </c>
      <c r="L147" s="14">
        <f t="shared" si="33"/>
        <v>-2145</v>
      </c>
      <c r="M147" s="123">
        <f t="shared" si="34"/>
        <v>-2145</v>
      </c>
      <c r="N147" s="241">
        <f t="shared" si="34"/>
        <v>-2145</v>
      </c>
      <c r="O147" s="242" t="s">
        <v>2135</v>
      </c>
      <c r="P147" s="230" t="s">
        <v>2130</v>
      </c>
    </row>
    <row r="148" spans="1:16" hidden="1" outlineLevel="2">
      <c r="A148" s="237">
        <v>45644</v>
      </c>
      <c r="B148" s="215" t="s">
        <v>2236</v>
      </c>
      <c r="C148" s="210" t="s">
        <v>2706</v>
      </c>
      <c r="D148" s="210" t="s">
        <v>1331</v>
      </c>
      <c r="E148" s="238" t="s">
        <v>2221</v>
      </c>
      <c r="F148" s="210" t="s">
        <v>102</v>
      </c>
      <c r="G148" s="239">
        <v>1</v>
      </c>
      <c r="H148" s="240">
        <v>93</v>
      </c>
      <c r="I148" s="239">
        <v>4650</v>
      </c>
      <c r="J148" s="14">
        <v>18</v>
      </c>
      <c r="K148" s="14">
        <v>5</v>
      </c>
      <c r="L148" s="14">
        <f t="shared" si="33"/>
        <v>4627</v>
      </c>
      <c r="M148" s="123">
        <f t="shared" si="34"/>
        <v>4627</v>
      </c>
      <c r="N148" s="241">
        <f t="shared" si="34"/>
        <v>4627</v>
      </c>
      <c r="O148" s="230" t="s">
        <v>1331</v>
      </c>
      <c r="P148" s="230" t="s">
        <v>2130</v>
      </c>
    </row>
    <row r="149" spans="1:16" ht="17.25" outlineLevel="1" collapsed="1" thickBot="1">
      <c r="A149" s="231">
        <v>45643</v>
      </c>
      <c r="B149" s="232"/>
      <c r="C149" s="233" t="s">
        <v>1344</v>
      </c>
      <c r="D149" s="233"/>
      <c r="E149" s="233"/>
      <c r="F149" s="233"/>
      <c r="G149" s="234"/>
      <c r="H149" s="234"/>
      <c r="I149" s="234"/>
      <c r="J149" s="196"/>
      <c r="K149" s="196"/>
      <c r="L149" s="196">
        <v>20000</v>
      </c>
      <c r="M149" s="197">
        <f t="shared" si="34"/>
        <v>20000</v>
      </c>
    </row>
    <row r="150" spans="1:16" ht="17.25" outlineLevel="1" thickBot="1">
      <c r="A150" s="254" t="s">
        <v>2741</v>
      </c>
      <c r="B150" s="255"/>
      <c r="C150" s="255"/>
      <c r="D150" s="255"/>
      <c r="E150" s="255"/>
      <c r="F150" s="255"/>
      <c r="G150" s="256"/>
      <c r="H150" s="256"/>
      <c r="I150" s="256"/>
      <c r="J150" s="121"/>
      <c r="K150" s="256"/>
      <c r="L150" s="122">
        <f>SUM(L141:L148)</f>
        <v>-5452</v>
      </c>
      <c r="M150" s="122">
        <f>SUM(M141:M148)</f>
        <v>-5452</v>
      </c>
      <c r="N150" s="33"/>
    </row>
    <row r="151" spans="1:16" s="225" customFormat="1" ht="17.25" thickBot="1">
      <c r="A151" s="243" t="s">
        <v>2137</v>
      </c>
      <c r="B151" s="137" t="s">
        <v>1340</v>
      </c>
      <c r="C151" s="543">
        <f>SUM(M151,M149,M128,M88,M23)</f>
        <v>23367</v>
      </c>
      <c r="D151" s="544"/>
      <c r="E151" s="244"/>
      <c r="F151" s="244"/>
      <c r="G151" s="245"/>
      <c r="H151" s="245"/>
      <c r="I151" s="245"/>
      <c r="J151" s="124"/>
      <c r="K151" s="245"/>
      <c r="L151" s="125">
        <f>SUM(L26,L31,L34,L38,L42,L71,L85,L96,L119,L140,L150)</f>
        <v>-70451</v>
      </c>
      <c r="M151" s="125">
        <f>SUM(M26,M31,M34,M38,M42,M71,M85,M96,M119,M140,M150)</f>
        <v>-70451</v>
      </c>
      <c r="N151" s="126"/>
      <c r="O151" s="236"/>
    </row>
    <row r="152" spans="1:16" s="225" customFormat="1" hidden="1" outlineLevel="1" collapsed="1">
      <c r="A152" s="250">
        <v>45292</v>
      </c>
      <c r="B152" s="251"/>
      <c r="C152" s="252" t="s">
        <v>2155</v>
      </c>
      <c r="D152" s="252"/>
      <c r="E152" s="252"/>
      <c r="F152" s="252"/>
      <c r="G152" s="253"/>
      <c r="H152" s="253"/>
      <c r="I152" s="253"/>
      <c r="J152" s="163"/>
      <c r="K152" s="163"/>
      <c r="L152" s="163">
        <f>C151</f>
        <v>23367</v>
      </c>
      <c r="M152" s="164">
        <f t="shared" ref="M152" si="35">L152</f>
        <v>23367</v>
      </c>
      <c r="N152" s="235"/>
      <c r="O152" s="236"/>
    </row>
    <row r="153" spans="1:16" hidden="1" outlineLevel="1">
      <c r="A153" s="237">
        <v>45663</v>
      </c>
      <c r="B153" s="215" t="s">
        <v>2236</v>
      </c>
      <c r="C153" s="210" t="s">
        <v>2707</v>
      </c>
      <c r="D153" s="210" t="s">
        <v>1329</v>
      </c>
      <c r="E153" s="238" t="s">
        <v>1330</v>
      </c>
      <c r="F153" s="210" t="s">
        <v>102</v>
      </c>
      <c r="G153" s="239">
        <v>1</v>
      </c>
      <c r="H153" s="240">
        <v>23</v>
      </c>
      <c r="I153" s="239">
        <v>-1150</v>
      </c>
      <c r="J153" s="14">
        <v>18</v>
      </c>
      <c r="K153" s="14">
        <v>1</v>
      </c>
      <c r="L153" s="14">
        <f t="shared" ref="L153:L161" si="36">IF(B153="TXO",I153-SUM(J153:K153),IF(B153="FITX",IF(D153="新倉",-SUM(J153:K153),IF(E153="賣",(H153-H152)*G153*200-SUM(J153:K153),(H152-H153)*G153*200-SUM(J153:K153))),IF(D153="新倉",-SUM(J153:K153),IF(E153="賣",(H153-H152)*G153*50-SUM(J153:K153),(H152-H153)*G153*50-SUM(J153:K153)))))</f>
        <v>-1169</v>
      </c>
      <c r="M153" s="123">
        <f t="shared" si="34"/>
        <v>-1169</v>
      </c>
      <c r="O153" s="242" t="s">
        <v>2135</v>
      </c>
      <c r="P153" s="230" t="s">
        <v>2130</v>
      </c>
    </row>
    <row r="154" spans="1:16" hidden="1" outlineLevel="1">
      <c r="A154" s="237">
        <v>45664</v>
      </c>
      <c r="B154" s="215" t="s">
        <v>2236</v>
      </c>
      <c r="C154" s="210" t="s">
        <v>2708</v>
      </c>
      <c r="D154" s="210" t="s">
        <v>1329</v>
      </c>
      <c r="E154" s="238" t="s">
        <v>1330</v>
      </c>
      <c r="F154" s="210" t="s">
        <v>102</v>
      </c>
      <c r="G154" s="239">
        <v>1</v>
      </c>
      <c r="H154" s="240">
        <v>18.5</v>
      </c>
      <c r="I154" s="239">
        <v>-925</v>
      </c>
      <c r="J154" s="14">
        <v>18</v>
      </c>
      <c r="K154" s="14">
        <v>1</v>
      </c>
      <c r="L154" s="14">
        <f t="shared" si="36"/>
        <v>-944</v>
      </c>
      <c r="M154" s="123">
        <f t="shared" si="34"/>
        <v>-944</v>
      </c>
      <c r="N154" s="241">
        <f>SUM(M149,M154)</f>
        <v>19056</v>
      </c>
      <c r="O154" s="242" t="s">
        <v>2135</v>
      </c>
      <c r="P154" s="230" t="s">
        <v>2130</v>
      </c>
    </row>
    <row r="155" spans="1:16" hidden="1" outlineLevel="1">
      <c r="A155" s="237">
        <v>45664</v>
      </c>
      <c r="B155" s="215" t="s">
        <v>2236</v>
      </c>
      <c r="C155" s="210" t="s">
        <v>2709</v>
      </c>
      <c r="D155" s="210" t="s">
        <v>1329</v>
      </c>
      <c r="E155" s="238" t="s">
        <v>1330</v>
      </c>
      <c r="F155" s="210" t="s">
        <v>102</v>
      </c>
      <c r="G155" s="239">
        <v>1</v>
      </c>
      <c r="H155" s="240">
        <v>24</v>
      </c>
      <c r="I155" s="239">
        <v>-1200</v>
      </c>
      <c r="J155" s="14">
        <v>18</v>
      </c>
      <c r="K155" s="14">
        <v>1</v>
      </c>
      <c r="L155" s="14">
        <f t="shared" si="36"/>
        <v>-1219</v>
      </c>
      <c r="M155" s="123">
        <f t="shared" si="34"/>
        <v>-1219</v>
      </c>
      <c r="N155" s="241">
        <f t="shared" ref="N155" si="37">SUM(M153,M155)</f>
        <v>-2388</v>
      </c>
      <c r="O155" s="242" t="s">
        <v>2135</v>
      </c>
      <c r="P155" s="230" t="s">
        <v>2130</v>
      </c>
    </row>
    <row r="156" spans="1:16" hidden="1" outlineLevel="1">
      <c r="A156" s="237">
        <v>45664</v>
      </c>
      <c r="B156" s="215" t="s">
        <v>2236</v>
      </c>
      <c r="C156" s="210" t="s">
        <v>2709</v>
      </c>
      <c r="D156" s="210" t="s">
        <v>1331</v>
      </c>
      <c r="E156" s="238" t="s">
        <v>2221</v>
      </c>
      <c r="F156" s="210" t="s">
        <v>102</v>
      </c>
      <c r="G156" s="239">
        <v>1</v>
      </c>
      <c r="H156" s="240">
        <v>42</v>
      </c>
      <c r="I156" s="239">
        <f>H156*50</f>
        <v>2100</v>
      </c>
      <c r="J156" s="14">
        <v>18</v>
      </c>
      <c r="K156" s="14">
        <v>23</v>
      </c>
      <c r="L156" s="14">
        <f t="shared" si="36"/>
        <v>2059</v>
      </c>
      <c r="M156" s="123">
        <f>L156</f>
        <v>2059</v>
      </c>
      <c r="N156" s="241">
        <f>M156</f>
        <v>2059</v>
      </c>
      <c r="O156" s="257" t="s">
        <v>2134</v>
      </c>
      <c r="P156" s="230" t="s">
        <v>2130</v>
      </c>
    </row>
    <row r="157" spans="1:16" hidden="1" outlineLevel="1">
      <c r="A157" s="237">
        <v>45671</v>
      </c>
      <c r="B157" s="215" t="s">
        <v>2236</v>
      </c>
      <c r="C157" s="210" t="s">
        <v>2710</v>
      </c>
      <c r="D157" s="210" t="s">
        <v>1329</v>
      </c>
      <c r="E157" s="238" t="s">
        <v>1330</v>
      </c>
      <c r="F157" s="210" t="s">
        <v>102</v>
      </c>
      <c r="G157" s="239">
        <v>1</v>
      </c>
      <c r="H157" s="240">
        <v>44</v>
      </c>
      <c r="I157" s="239">
        <v>-2200</v>
      </c>
      <c r="J157" s="14">
        <v>18</v>
      </c>
      <c r="K157" s="14">
        <v>2</v>
      </c>
      <c r="L157" s="14">
        <f t="shared" si="36"/>
        <v>-2220</v>
      </c>
      <c r="M157" s="123">
        <f t="shared" ref="M157:N197" si="38">L157</f>
        <v>-2220</v>
      </c>
      <c r="N157" s="241">
        <f>SUM(M154,M157)</f>
        <v>-3164</v>
      </c>
      <c r="O157" s="242" t="s">
        <v>2135</v>
      </c>
      <c r="P157" s="230" t="s">
        <v>2130</v>
      </c>
    </row>
    <row r="158" spans="1:16" hidden="1" outlineLevel="1">
      <c r="A158" s="237">
        <v>45672</v>
      </c>
      <c r="B158" s="215" t="s">
        <v>2236</v>
      </c>
      <c r="C158" s="210" t="s">
        <v>2711</v>
      </c>
      <c r="D158" s="210" t="s">
        <v>1329</v>
      </c>
      <c r="E158" s="238" t="s">
        <v>1330</v>
      </c>
      <c r="F158" s="210" t="s">
        <v>102</v>
      </c>
      <c r="G158" s="239">
        <v>1</v>
      </c>
      <c r="H158" s="240">
        <v>14</v>
      </c>
      <c r="I158" s="239">
        <v>-700</v>
      </c>
      <c r="J158" s="14">
        <v>18</v>
      </c>
      <c r="K158" s="14">
        <v>1</v>
      </c>
      <c r="L158" s="14">
        <f t="shared" si="36"/>
        <v>-719</v>
      </c>
      <c r="M158" s="123">
        <f t="shared" si="38"/>
        <v>-719</v>
      </c>
      <c r="N158" s="241">
        <f>SUM(M155,M158)</f>
        <v>-1938</v>
      </c>
      <c r="O158" s="242" t="s">
        <v>2135</v>
      </c>
      <c r="P158" s="230" t="s">
        <v>2130</v>
      </c>
    </row>
    <row r="159" spans="1:16" hidden="1" outlineLevel="1">
      <c r="A159" s="237">
        <v>45677</v>
      </c>
      <c r="B159" s="215" t="s">
        <v>2236</v>
      </c>
      <c r="C159" s="210" t="s">
        <v>2712</v>
      </c>
      <c r="D159" s="210" t="s">
        <v>1329</v>
      </c>
      <c r="E159" s="238" t="s">
        <v>1330</v>
      </c>
      <c r="F159" s="210" t="s">
        <v>102</v>
      </c>
      <c r="G159" s="239">
        <v>1</v>
      </c>
      <c r="H159" s="240">
        <v>33</v>
      </c>
      <c r="I159" s="239">
        <v>-1650</v>
      </c>
      <c r="J159" s="14">
        <v>18</v>
      </c>
      <c r="K159" s="14">
        <v>2</v>
      </c>
      <c r="L159" s="14">
        <f t="shared" si="36"/>
        <v>-1670</v>
      </c>
      <c r="M159" s="123">
        <f t="shared" si="38"/>
        <v>-1670</v>
      </c>
      <c r="N159" s="241">
        <f t="shared" si="38"/>
        <v>-1670</v>
      </c>
      <c r="O159" s="242" t="s">
        <v>2135</v>
      </c>
      <c r="P159" s="230" t="s">
        <v>2130</v>
      </c>
    </row>
    <row r="160" spans="1:16" hidden="1" outlineLevel="1">
      <c r="A160" s="237">
        <v>45679</v>
      </c>
      <c r="B160" s="215" t="s">
        <v>2236</v>
      </c>
      <c r="C160" s="210" t="s">
        <v>2713</v>
      </c>
      <c r="D160" s="210" t="s">
        <v>1329</v>
      </c>
      <c r="E160" s="238" t="s">
        <v>1330</v>
      </c>
      <c r="F160" s="210" t="s">
        <v>102</v>
      </c>
      <c r="G160" s="239">
        <v>1</v>
      </c>
      <c r="H160" s="240">
        <v>6.9</v>
      </c>
      <c r="I160" s="239">
        <v>-345</v>
      </c>
      <c r="J160" s="14">
        <v>18</v>
      </c>
      <c r="K160" s="14">
        <v>0</v>
      </c>
      <c r="L160" s="14">
        <f t="shared" si="36"/>
        <v>-363</v>
      </c>
      <c r="M160" s="123">
        <f t="shared" si="38"/>
        <v>-363</v>
      </c>
      <c r="N160" s="241">
        <f t="shared" si="38"/>
        <v>-363</v>
      </c>
      <c r="O160" s="242" t="s">
        <v>2135</v>
      </c>
      <c r="P160" s="230" t="s">
        <v>2130</v>
      </c>
    </row>
    <row r="161" spans="1:16" ht="17.25" hidden="1" outlineLevel="1" thickBot="1">
      <c r="A161" s="237">
        <v>45679</v>
      </c>
      <c r="B161" s="215" t="s">
        <v>2236</v>
      </c>
      <c r="C161" s="210" t="s">
        <v>2714</v>
      </c>
      <c r="D161" s="210" t="s">
        <v>1329</v>
      </c>
      <c r="E161" s="238" t="s">
        <v>1330</v>
      </c>
      <c r="F161" s="210" t="s">
        <v>102</v>
      </c>
      <c r="G161" s="239">
        <v>1</v>
      </c>
      <c r="H161" s="240">
        <v>12</v>
      </c>
      <c r="I161" s="239">
        <v>-600</v>
      </c>
      <c r="J161" s="14">
        <v>18</v>
      </c>
      <c r="K161" s="14">
        <v>1</v>
      </c>
      <c r="L161" s="14">
        <f t="shared" si="36"/>
        <v>-619</v>
      </c>
      <c r="M161" s="123">
        <f t="shared" si="38"/>
        <v>-619</v>
      </c>
      <c r="N161" s="241">
        <f t="shared" si="38"/>
        <v>-619</v>
      </c>
      <c r="O161" s="242" t="s">
        <v>2135</v>
      </c>
      <c r="P161" s="230" t="s">
        <v>2130</v>
      </c>
    </row>
    <row r="162" spans="1:16" ht="17.25" collapsed="1" thickBot="1">
      <c r="A162" s="254" t="s">
        <v>2136</v>
      </c>
      <c r="B162" s="255"/>
      <c r="C162" s="255"/>
      <c r="D162" s="255"/>
      <c r="E162" s="255"/>
      <c r="F162" s="255"/>
      <c r="G162" s="256"/>
      <c r="H162" s="256"/>
      <c r="I162" s="256"/>
      <c r="J162" s="121"/>
      <c r="K162" s="256"/>
      <c r="L162" s="122">
        <f>SUM(L153:L161)</f>
        <v>-6864</v>
      </c>
      <c r="M162" s="122">
        <f>SUM(M153:M161)</f>
        <v>-6864</v>
      </c>
      <c r="N162" s="33"/>
    </row>
    <row r="163" spans="1:16" hidden="1" outlineLevel="1">
      <c r="A163" s="237">
        <v>45693</v>
      </c>
      <c r="B163" s="215" t="s">
        <v>2236</v>
      </c>
      <c r="C163" s="210" t="s">
        <v>2715</v>
      </c>
      <c r="D163" s="210" t="s">
        <v>1329</v>
      </c>
      <c r="E163" s="238" t="s">
        <v>1330</v>
      </c>
      <c r="F163" s="210" t="s">
        <v>102</v>
      </c>
      <c r="G163" s="239">
        <v>1</v>
      </c>
      <c r="H163" s="240">
        <v>23.5</v>
      </c>
      <c r="I163" s="239">
        <v>-1175</v>
      </c>
      <c r="J163" s="14">
        <v>18</v>
      </c>
      <c r="K163" s="14">
        <v>1</v>
      </c>
      <c r="L163" s="14">
        <f t="shared" ref="L163:L170" si="39">IF(B163="TXO",I163-SUM(J163:K163),IF(B163="FITX",IF(D163="新倉",-SUM(J163:K163),IF(E163="賣",(H163-H162)*G163*200-SUM(J163:K163),(H162-H163)*G163*200-SUM(J163:K163))),IF(D163="新倉",-SUM(J163:K163),IF(E163="賣",(H163-H162)*G163*50-SUM(J163:K163),(H162-H163)*G163*50-SUM(J163:K163)))))</f>
        <v>-1194</v>
      </c>
      <c r="M163" s="123">
        <f t="shared" si="38"/>
        <v>-1194</v>
      </c>
      <c r="N163" s="241">
        <f t="shared" si="38"/>
        <v>-1194</v>
      </c>
      <c r="O163" s="242" t="s">
        <v>2135</v>
      </c>
      <c r="P163" s="230" t="s">
        <v>2130</v>
      </c>
    </row>
    <row r="164" spans="1:16" hidden="1" outlineLevel="1">
      <c r="A164" s="237">
        <v>45693</v>
      </c>
      <c r="B164" s="215" t="s">
        <v>2236</v>
      </c>
      <c r="C164" s="210" t="s">
        <v>2716</v>
      </c>
      <c r="D164" s="210" t="s">
        <v>1329</v>
      </c>
      <c r="E164" s="238" t="s">
        <v>1330</v>
      </c>
      <c r="F164" s="210" t="s">
        <v>102</v>
      </c>
      <c r="G164" s="239">
        <v>1</v>
      </c>
      <c r="H164" s="240">
        <v>11</v>
      </c>
      <c r="I164" s="239">
        <v>-550</v>
      </c>
      <c r="J164" s="14">
        <v>18</v>
      </c>
      <c r="K164" s="14">
        <v>1</v>
      </c>
      <c r="L164" s="14">
        <f t="shared" si="39"/>
        <v>-569</v>
      </c>
      <c r="M164" s="123">
        <f t="shared" si="38"/>
        <v>-569</v>
      </c>
      <c r="N164" s="241">
        <f t="shared" si="38"/>
        <v>-569</v>
      </c>
      <c r="O164" s="242" t="s">
        <v>2135</v>
      </c>
      <c r="P164" s="230" t="s">
        <v>2130</v>
      </c>
    </row>
    <row r="165" spans="1:16" hidden="1" outlineLevel="1">
      <c r="A165" s="237">
        <v>45698</v>
      </c>
      <c r="B165" s="215" t="s">
        <v>2236</v>
      </c>
      <c r="C165" s="210" t="s">
        <v>2717</v>
      </c>
      <c r="D165" s="210" t="s">
        <v>1329</v>
      </c>
      <c r="E165" s="238" t="s">
        <v>1330</v>
      </c>
      <c r="F165" s="210" t="s">
        <v>102</v>
      </c>
      <c r="G165" s="239">
        <v>1</v>
      </c>
      <c r="H165" s="240">
        <v>27</v>
      </c>
      <c r="I165" s="239">
        <v>-1350</v>
      </c>
      <c r="J165" s="14">
        <v>18</v>
      </c>
      <c r="K165" s="14">
        <v>1</v>
      </c>
      <c r="L165" s="14">
        <f t="shared" si="39"/>
        <v>-1369</v>
      </c>
      <c r="M165" s="123">
        <f t="shared" si="38"/>
        <v>-1369</v>
      </c>
      <c r="N165" s="241">
        <f t="shared" si="38"/>
        <v>-1369</v>
      </c>
      <c r="O165" s="242" t="s">
        <v>2135</v>
      </c>
      <c r="P165" s="230" t="s">
        <v>2130</v>
      </c>
    </row>
    <row r="166" spans="1:16" hidden="1" outlineLevel="1">
      <c r="A166" s="237">
        <v>45706</v>
      </c>
      <c r="B166" s="215" t="s">
        <v>2236</v>
      </c>
      <c r="C166" s="210" t="s">
        <v>2718</v>
      </c>
      <c r="D166" s="210" t="s">
        <v>1329</v>
      </c>
      <c r="E166" s="238" t="s">
        <v>1330</v>
      </c>
      <c r="F166" s="210" t="s">
        <v>102</v>
      </c>
      <c r="G166" s="239">
        <v>1</v>
      </c>
      <c r="H166" s="240">
        <v>16</v>
      </c>
      <c r="I166" s="239">
        <v>-800</v>
      </c>
      <c r="J166" s="14">
        <v>18</v>
      </c>
      <c r="K166" s="14">
        <v>1</v>
      </c>
      <c r="L166" s="14">
        <f t="shared" si="39"/>
        <v>-819</v>
      </c>
      <c r="M166" s="123">
        <f t="shared" si="38"/>
        <v>-819</v>
      </c>
      <c r="N166" s="241">
        <f t="shared" si="38"/>
        <v>-819</v>
      </c>
      <c r="O166" s="242" t="s">
        <v>2135</v>
      </c>
      <c r="P166" s="230" t="s">
        <v>2130</v>
      </c>
    </row>
    <row r="167" spans="1:16" hidden="1" outlineLevel="1">
      <c r="A167" s="237">
        <v>45706</v>
      </c>
      <c r="B167" s="215" t="s">
        <v>2236</v>
      </c>
      <c r="C167" s="210" t="s">
        <v>2719</v>
      </c>
      <c r="D167" s="210" t="s">
        <v>1329</v>
      </c>
      <c r="E167" s="238" t="s">
        <v>1330</v>
      </c>
      <c r="F167" s="210" t="s">
        <v>102</v>
      </c>
      <c r="G167" s="239">
        <v>1</v>
      </c>
      <c r="H167" s="240">
        <v>20.5</v>
      </c>
      <c r="I167" s="239">
        <v>-1025</v>
      </c>
      <c r="J167" s="14">
        <v>18</v>
      </c>
      <c r="K167" s="14">
        <v>1</v>
      </c>
      <c r="L167" s="14">
        <f t="shared" si="39"/>
        <v>-1044</v>
      </c>
      <c r="M167" s="123">
        <f t="shared" si="38"/>
        <v>-1044</v>
      </c>
      <c r="N167" s="241">
        <f t="shared" si="38"/>
        <v>-1044</v>
      </c>
      <c r="O167" s="242" t="s">
        <v>2135</v>
      </c>
      <c r="P167" s="230" t="s">
        <v>2130</v>
      </c>
    </row>
    <row r="168" spans="1:16" hidden="1" outlineLevel="1">
      <c r="A168" s="237">
        <v>45707</v>
      </c>
      <c r="B168" s="215" t="s">
        <v>2236</v>
      </c>
      <c r="C168" s="210" t="s">
        <v>2720</v>
      </c>
      <c r="D168" s="210" t="s">
        <v>1329</v>
      </c>
      <c r="E168" s="238" t="s">
        <v>1330</v>
      </c>
      <c r="F168" s="210" t="s">
        <v>102</v>
      </c>
      <c r="G168" s="239">
        <v>1</v>
      </c>
      <c r="H168" s="240">
        <v>15.5</v>
      </c>
      <c r="I168" s="239">
        <v>-775</v>
      </c>
      <c r="J168" s="14">
        <v>18</v>
      </c>
      <c r="K168" s="14">
        <v>1</v>
      </c>
      <c r="L168" s="14">
        <f t="shared" si="39"/>
        <v>-794</v>
      </c>
      <c r="M168" s="123">
        <f t="shared" si="38"/>
        <v>-794</v>
      </c>
      <c r="N168" s="241">
        <f t="shared" si="38"/>
        <v>-794</v>
      </c>
      <c r="O168" s="242" t="s">
        <v>2135</v>
      </c>
      <c r="P168" s="230" t="s">
        <v>2130</v>
      </c>
    </row>
    <row r="169" spans="1:16" hidden="1" outlineLevel="1">
      <c r="A169" s="237">
        <v>45712</v>
      </c>
      <c r="B169" s="215" t="s">
        <v>2236</v>
      </c>
      <c r="C169" s="210" t="s">
        <v>2721</v>
      </c>
      <c r="D169" s="210" t="s">
        <v>1329</v>
      </c>
      <c r="E169" s="238" t="s">
        <v>1330</v>
      </c>
      <c r="F169" s="210" t="s">
        <v>102</v>
      </c>
      <c r="G169" s="239">
        <v>1</v>
      </c>
      <c r="H169" s="240">
        <v>31</v>
      </c>
      <c r="I169" s="239">
        <v>-1550</v>
      </c>
      <c r="J169" s="14">
        <v>18</v>
      </c>
      <c r="K169" s="14">
        <v>2</v>
      </c>
      <c r="L169" s="14">
        <f t="shared" si="39"/>
        <v>-1570</v>
      </c>
      <c r="M169" s="123">
        <f t="shared" si="38"/>
        <v>-1570</v>
      </c>
      <c r="N169" s="241">
        <f t="shared" si="38"/>
        <v>-1570</v>
      </c>
      <c r="O169" s="242" t="s">
        <v>2135</v>
      </c>
      <c r="P169" s="230" t="s">
        <v>2130</v>
      </c>
    </row>
    <row r="170" spans="1:16" ht="17.25" hidden="1" outlineLevel="1" thickBot="1">
      <c r="A170" s="237">
        <v>45713</v>
      </c>
      <c r="B170" s="215" t="s">
        <v>2236</v>
      </c>
      <c r="C170" s="210" t="s">
        <v>2722</v>
      </c>
      <c r="D170" s="210" t="s">
        <v>1329</v>
      </c>
      <c r="E170" s="238" t="s">
        <v>1330</v>
      </c>
      <c r="F170" s="210" t="s">
        <v>102</v>
      </c>
      <c r="G170" s="239">
        <v>1</v>
      </c>
      <c r="H170" s="240">
        <v>17</v>
      </c>
      <c r="I170" s="239">
        <v>-850</v>
      </c>
      <c r="J170" s="14">
        <v>18</v>
      </c>
      <c r="K170" s="14">
        <v>1</v>
      </c>
      <c r="L170" s="14">
        <f t="shared" si="39"/>
        <v>-869</v>
      </c>
      <c r="M170" s="123">
        <f t="shared" si="38"/>
        <v>-869</v>
      </c>
      <c r="N170" s="241">
        <f t="shared" si="38"/>
        <v>-869</v>
      </c>
      <c r="O170" s="242" t="s">
        <v>2135</v>
      </c>
      <c r="P170" s="230" t="s">
        <v>2130</v>
      </c>
    </row>
    <row r="171" spans="1:16" ht="17.25" collapsed="1" thickBot="1">
      <c r="A171" s="254" t="s">
        <v>2129</v>
      </c>
      <c r="B171" s="255"/>
      <c r="C171" s="255"/>
      <c r="D171" s="255"/>
      <c r="E171" s="255"/>
      <c r="F171" s="255"/>
      <c r="G171" s="256"/>
      <c r="H171" s="256"/>
      <c r="I171" s="256"/>
      <c r="J171" s="121"/>
      <c r="K171" s="256"/>
      <c r="L171" s="122">
        <f>SUM(L163:L170)</f>
        <v>-8228</v>
      </c>
      <c r="M171" s="122">
        <f>SUM(M163:M170)</f>
        <v>-8228</v>
      </c>
      <c r="N171" s="33"/>
    </row>
    <row r="172" spans="1:16" hidden="1" outlineLevel="1">
      <c r="A172" s="237">
        <v>45720</v>
      </c>
      <c r="B172" s="215" t="s">
        <v>2236</v>
      </c>
      <c r="C172" s="210" t="s">
        <v>2723</v>
      </c>
      <c r="D172" s="210" t="s">
        <v>1329</v>
      </c>
      <c r="E172" s="238" t="s">
        <v>1330</v>
      </c>
      <c r="F172" s="210" t="s">
        <v>102</v>
      </c>
      <c r="G172" s="239">
        <v>2</v>
      </c>
      <c r="H172" s="240">
        <v>30</v>
      </c>
      <c r="I172" s="239">
        <v>-3000</v>
      </c>
      <c r="J172" s="14">
        <v>36</v>
      </c>
      <c r="K172" s="14">
        <v>4</v>
      </c>
      <c r="L172" s="14">
        <f t="shared" ref="L172:L177" si="40">IF(B172="TXO",I172-SUM(J172:K172),IF(B172="FITX",IF(D172="新倉",-SUM(J172:K172),IF(E172="賣",(H172-H171)*G172*200-SUM(J172:K172),(H171-H172)*G172*200-SUM(J172:K172))),IF(D172="新倉",-SUM(J172:K172),IF(E172="賣",(H172-H171)*G172*50-SUM(J172:K172),(H171-H172)*G172*50-SUM(J172:K172)))))</f>
        <v>-3040</v>
      </c>
      <c r="M172" s="123">
        <f t="shared" si="38"/>
        <v>-3040</v>
      </c>
      <c r="O172" s="230" t="s">
        <v>1329</v>
      </c>
      <c r="P172" s="230" t="s">
        <v>2130</v>
      </c>
    </row>
    <row r="173" spans="1:16" hidden="1" outlineLevel="1">
      <c r="A173" s="237">
        <v>45721</v>
      </c>
      <c r="B173" s="215" t="s">
        <v>2236</v>
      </c>
      <c r="C173" s="210" t="s">
        <v>2723</v>
      </c>
      <c r="D173" s="210" t="s">
        <v>1331</v>
      </c>
      <c r="E173" s="238" t="s">
        <v>2221</v>
      </c>
      <c r="F173" s="210" t="s">
        <v>102</v>
      </c>
      <c r="G173" s="239">
        <v>1</v>
      </c>
      <c r="H173" s="240">
        <v>75</v>
      </c>
      <c r="I173" s="239">
        <v>3750</v>
      </c>
      <c r="J173" s="14">
        <v>18</v>
      </c>
      <c r="K173" s="14">
        <v>4</v>
      </c>
      <c r="L173" s="14">
        <f t="shared" si="40"/>
        <v>3728</v>
      </c>
      <c r="M173" s="123">
        <f t="shared" si="38"/>
        <v>3728</v>
      </c>
      <c r="N173" s="241">
        <f>SUM(M172:M173)</f>
        <v>688</v>
      </c>
      <c r="O173" s="230" t="s">
        <v>1331</v>
      </c>
      <c r="P173" s="230" t="s">
        <v>2130</v>
      </c>
    </row>
    <row r="174" spans="1:16" hidden="1" outlineLevel="1">
      <c r="A174" s="237">
        <v>45721</v>
      </c>
      <c r="B174" s="215" t="s">
        <v>2236</v>
      </c>
      <c r="C174" s="210" t="s">
        <v>2724</v>
      </c>
      <c r="D174" s="210" t="s">
        <v>1329</v>
      </c>
      <c r="E174" s="238" t="s">
        <v>1330</v>
      </c>
      <c r="F174" s="210" t="s">
        <v>102</v>
      </c>
      <c r="G174" s="239">
        <v>1</v>
      </c>
      <c r="H174" s="240">
        <v>11</v>
      </c>
      <c r="I174" s="239">
        <v>-550</v>
      </c>
      <c r="J174" s="14">
        <v>18</v>
      </c>
      <c r="K174" s="14">
        <v>1</v>
      </c>
      <c r="L174" s="14">
        <f t="shared" si="40"/>
        <v>-569</v>
      </c>
      <c r="M174" s="123">
        <f t="shared" si="38"/>
        <v>-569</v>
      </c>
      <c r="N174" s="241">
        <f t="shared" si="38"/>
        <v>-569</v>
      </c>
      <c r="O174" s="242" t="s">
        <v>2135</v>
      </c>
      <c r="P174" s="230" t="s">
        <v>2130</v>
      </c>
    </row>
    <row r="175" spans="1:16" hidden="1" outlineLevel="1">
      <c r="A175" s="237">
        <v>45726</v>
      </c>
      <c r="B175" s="215" t="s">
        <v>2236</v>
      </c>
      <c r="C175" s="210" t="s">
        <v>2725</v>
      </c>
      <c r="D175" s="210" t="s">
        <v>1329</v>
      </c>
      <c r="E175" s="238" t="s">
        <v>1330</v>
      </c>
      <c r="F175" s="210" t="s">
        <v>102</v>
      </c>
      <c r="G175" s="239">
        <v>1</v>
      </c>
      <c r="H175" s="240">
        <v>52</v>
      </c>
      <c r="I175" s="239">
        <v>-2600</v>
      </c>
      <c r="J175" s="14">
        <v>18</v>
      </c>
      <c r="K175" s="14">
        <v>3</v>
      </c>
      <c r="L175" s="14">
        <f t="shared" si="40"/>
        <v>-2621</v>
      </c>
      <c r="M175" s="123">
        <f t="shared" si="38"/>
        <v>-2621</v>
      </c>
      <c r="N175" s="241">
        <f t="shared" si="38"/>
        <v>-2621</v>
      </c>
      <c r="O175" s="257" t="s">
        <v>2134</v>
      </c>
      <c r="P175" s="230" t="s">
        <v>2130</v>
      </c>
    </row>
    <row r="176" spans="1:16" hidden="1" outlineLevel="1">
      <c r="A176" s="237">
        <v>45727</v>
      </c>
      <c r="B176" s="215" t="s">
        <v>2236</v>
      </c>
      <c r="C176" s="210" t="s">
        <v>2726</v>
      </c>
      <c r="D176" s="210" t="s">
        <v>1329</v>
      </c>
      <c r="E176" s="238" t="s">
        <v>1330</v>
      </c>
      <c r="F176" s="210" t="s">
        <v>102</v>
      </c>
      <c r="G176" s="239">
        <v>1</v>
      </c>
      <c r="H176" s="240">
        <v>39</v>
      </c>
      <c r="I176" s="239">
        <v>-1950</v>
      </c>
      <c r="J176" s="14">
        <v>18</v>
      </c>
      <c r="K176" s="14">
        <v>2</v>
      </c>
      <c r="L176" s="14">
        <f t="shared" si="40"/>
        <v>-1970</v>
      </c>
      <c r="M176" s="123">
        <f t="shared" si="38"/>
        <v>-1970</v>
      </c>
      <c r="N176" s="241">
        <f t="shared" si="38"/>
        <v>-1970</v>
      </c>
      <c r="O176" s="242" t="s">
        <v>2135</v>
      </c>
      <c r="P176" s="230" t="s">
        <v>2130</v>
      </c>
    </row>
    <row r="177" spans="1:16" hidden="1" outlineLevel="1">
      <c r="A177" s="237">
        <v>45727</v>
      </c>
      <c r="B177" s="215" t="s">
        <v>2236</v>
      </c>
      <c r="C177" s="210" t="s">
        <v>2727</v>
      </c>
      <c r="D177" s="210" t="s">
        <v>1329</v>
      </c>
      <c r="E177" s="238" t="s">
        <v>1330</v>
      </c>
      <c r="F177" s="210" t="s">
        <v>102</v>
      </c>
      <c r="G177" s="239">
        <v>1</v>
      </c>
      <c r="H177" s="240">
        <v>27.5</v>
      </c>
      <c r="I177" s="239">
        <v>-1375</v>
      </c>
      <c r="J177" s="14">
        <v>18</v>
      </c>
      <c r="K177" s="14">
        <v>1</v>
      </c>
      <c r="L177" s="14">
        <f t="shared" si="40"/>
        <v>-1394</v>
      </c>
      <c r="M177" s="123">
        <f t="shared" si="38"/>
        <v>-1394</v>
      </c>
      <c r="O177" s="230" t="s">
        <v>1329</v>
      </c>
      <c r="P177" s="230" t="s">
        <v>2130</v>
      </c>
    </row>
    <row r="178" spans="1:16" collapsed="1">
      <c r="A178" s="231">
        <v>45728</v>
      </c>
      <c r="B178" s="232"/>
      <c r="C178" s="233" t="s">
        <v>1344</v>
      </c>
      <c r="D178" s="233"/>
      <c r="E178" s="233"/>
      <c r="F178" s="233"/>
      <c r="G178" s="234"/>
      <c r="H178" s="234"/>
      <c r="I178" s="234"/>
      <c r="J178" s="196"/>
      <c r="K178" s="196"/>
      <c r="L178" s="196">
        <v>20000</v>
      </c>
      <c r="M178" s="197">
        <f t="shared" si="38"/>
        <v>20000</v>
      </c>
    </row>
    <row r="179" spans="1:16" hidden="1" outlineLevel="1">
      <c r="A179" s="237">
        <v>45728</v>
      </c>
      <c r="B179" s="215" t="s">
        <v>2236</v>
      </c>
      <c r="C179" s="210" t="s">
        <v>2727</v>
      </c>
      <c r="D179" s="210" t="s">
        <v>1331</v>
      </c>
      <c r="E179" s="238" t="s">
        <v>2221</v>
      </c>
      <c r="F179" s="210" t="s">
        <v>102</v>
      </c>
      <c r="G179" s="239">
        <v>1</v>
      </c>
      <c r="H179" s="240">
        <v>75</v>
      </c>
      <c r="I179" s="239">
        <v>3750</v>
      </c>
      <c r="J179" s="14">
        <v>18</v>
      </c>
      <c r="K179" s="14">
        <v>4</v>
      </c>
      <c r="L179" s="14">
        <f t="shared" ref="L179:L202" si="41">IF(B179="TXO",I179-SUM(J179:K179),IF(B179="FITX",IF(D179="新倉",-SUM(J179:K179),IF(E179="賣",(H179-H178)*G179*200-SUM(J179:K179),(H178-H179)*G179*200-SUM(J179:K179))),IF(D179="新倉",-SUM(J179:K179),IF(E179="賣",(H179-H178)*G179*50-SUM(J179:K179),(H178-H179)*G179*50-SUM(J179:K179)))))</f>
        <v>3728</v>
      </c>
      <c r="M179" s="123">
        <f t="shared" si="38"/>
        <v>3728</v>
      </c>
      <c r="N179" s="241">
        <f>SUM(M179,M177)</f>
        <v>2334</v>
      </c>
      <c r="O179" s="230" t="s">
        <v>1331</v>
      </c>
      <c r="P179" s="230" t="s">
        <v>2130</v>
      </c>
    </row>
    <row r="180" spans="1:16" hidden="1" outlineLevel="1">
      <c r="A180" s="237">
        <v>45727</v>
      </c>
      <c r="B180" s="215" t="s">
        <v>2236</v>
      </c>
      <c r="C180" s="210" t="s">
        <v>2728</v>
      </c>
      <c r="D180" s="210" t="s">
        <v>1329</v>
      </c>
      <c r="E180" s="238" t="s">
        <v>1330</v>
      </c>
      <c r="F180" s="210" t="s">
        <v>102</v>
      </c>
      <c r="G180" s="239">
        <v>1</v>
      </c>
      <c r="H180" s="240">
        <v>35</v>
      </c>
      <c r="I180" s="239">
        <v>-1750</v>
      </c>
      <c r="J180" s="14">
        <v>18</v>
      </c>
      <c r="K180" s="14">
        <v>2</v>
      </c>
      <c r="L180" s="14">
        <f t="shared" si="41"/>
        <v>-1770</v>
      </c>
      <c r="M180" s="123">
        <f t="shared" si="38"/>
        <v>-1770</v>
      </c>
      <c r="N180" s="241">
        <f t="shared" si="38"/>
        <v>-1770</v>
      </c>
      <c r="O180" s="242" t="s">
        <v>2135</v>
      </c>
      <c r="P180" s="230" t="s">
        <v>2130</v>
      </c>
    </row>
    <row r="181" spans="1:16" hidden="1" outlineLevel="1">
      <c r="A181" s="237">
        <v>45728</v>
      </c>
      <c r="B181" s="215" t="s">
        <v>2236</v>
      </c>
      <c r="C181" s="210" t="s">
        <v>2729</v>
      </c>
      <c r="D181" s="210" t="s">
        <v>1329</v>
      </c>
      <c r="E181" s="238" t="s">
        <v>1330</v>
      </c>
      <c r="F181" s="210" t="s">
        <v>102</v>
      </c>
      <c r="G181" s="239">
        <v>2</v>
      </c>
      <c r="H181" s="240">
        <v>7.1</v>
      </c>
      <c r="I181" s="239">
        <v>-710</v>
      </c>
      <c r="J181" s="14">
        <v>36</v>
      </c>
      <c r="K181" s="14">
        <v>0</v>
      </c>
      <c r="L181" s="14">
        <f t="shared" si="41"/>
        <v>-746</v>
      </c>
      <c r="M181" s="123">
        <f t="shared" si="38"/>
        <v>-746</v>
      </c>
      <c r="N181" s="241">
        <f t="shared" si="38"/>
        <v>-746</v>
      </c>
      <c r="O181" s="242" t="s">
        <v>2135</v>
      </c>
      <c r="P181" s="230" t="s">
        <v>2130</v>
      </c>
    </row>
    <row r="182" spans="1:16" hidden="1" outlineLevel="1">
      <c r="A182" s="237">
        <v>45729</v>
      </c>
      <c r="B182" s="215" t="s">
        <v>2236</v>
      </c>
      <c r="C182" s="210" t="s">
        <v>2730</v>
      </c>
      <c r="D182" s="210" t="s">
        <v>1329</v>
      </c>
      <c r="E182" s="238" t="s">
        <v>1330</v>
      </c>
      <c r="F182" s="210" t="s">
        <v>102</v>
      </c>
      <c r="G182" s="239">
        <v>1</v>
      </c>
      <c r="H182" s="240">
        <v>220</v>
      </c>
      <c r="I182" s="239">
        <v>-11000</v>
      </c>
      <c r="J182" s="14">
        <v>18</v>
      </c>
      <c r="K182" s="14">
        <v>11</v>
      </c>
      <c r="L182" s="14">
        <f t="shared" si="41"/>
        <v>-11029</v>
      </c>
      <c r="M182" s="123">
        <f t="shared" si="38"/>
        <v>-11029</v>
      </c>
      <c r="O182" s="230" t="s">
        <v>1329</v>
      </c>
      <c r="P182" s="230" t="s">
        <v>2130</v>
      </c>
    </row>
    <row r="183" spans="1:16" hidden="1" outlineLevel="1">
      <c r="A183" s="237">
        <v>45729</v>
      </c>
      <c r="B183" s="215" t="s">
        <v>2236</v>
      </c>
      <c r="C183" s="210" t="s">
        <v>2730</v>
      </c>
      <c r="D183" s="210" t="s">
        <v>1331</v>
      </c>
      <c r="E183" s="238" t="s">
        <v>2221</v>
      </c>
      <c r="F183" s="210" t="s">
        <v>102</v>
      </c>
      <c r="G183" s="239">
        <v>1</v>
      </c>
      <c r="H183" s="240">
        <v>235</v>
      </c>
      <c r="I183" s="239">
        <v>11750</v>
      </c>
      <c r="J183" s="14">
        <v>18</v>
      </c>
      <c r="K183" s="14">
        <v>12</v>
      </c>
      <c r="L183" s="14">
        <f t="shared" si="41"/>
        <v>11720</v>
      </c>
      <c r="M183" s="123">
        <f t="shared" si="38"/>
        <v>11720</v>
      </c>
      <c r="N183" s="241">
        <f>SUM(M182:M183)</f>
        <v>691</v>
      </c>
      <c r="O183" s="230" t="s">
        <v>1331</v>
      </c>
      <c r="P183" s="230" t="s">
        <v>2130</v>
      </c>
    </row>
    <row r="184" spans="1:16" hidden="1" outlineLevel="1">
      <c r="A184" s="237">
        <v>45730</v>
      </c>
      <c r="B184" s="215" t="s">
        <v>2236</v>
      </c>
      <c r="C184" s="210" t="s">
        <v>2731</v>
      </c>
      <c r="D184" s="210" t="s">
        <v>1329</v>
      </c>
      <c r="E184" s="238" t="s">
        <v>1330</v>
      </c>
      <c r="F184" s="210" t="s">
        <v>102</v>
      </c>
      <c r="G184" s="239">
        <v>1</v>
      </c>
      <c r="H184" s="240">
        <v>160</v>
      </c>
      <c r="I184" s="239">
        <v>-8000</v>
      </c>
      <c r="J184" s="14">
        <v>18</v>
      </c>
      <c r="K184" s="14">
        <v>8</v>
      </c>
      <c r="L184" s="14">
        <f t="shared" si="41"/>
        <v>-8026</v>
      </c>
      <c r="M184" s="123">
        <f t="shared" si="38"/>
        <v>-8026</v>
      </c>
      <c r="N184" s="241">
        <f t="shared" si="38"/>
        <v>-8026</v>
      </c>
      <c r="O184" s="230" t="s">
        <v>1329</v>
      </c>
      <c r="P184" s="230" t="s">
        <v>2130</v>
      </c>
    </row>
    <row r="185" spans="1:16" hidden="1" outlineLevel="1">
      <c r="A185" s="237">
        <v>45733</v>
      </c>
      <c r="B185" s="215" t="s">
        <v>2236</v>
      </c>
      <c r="C185" s="210" t="s">
        <v>2732</v>
      </c>
      <c r="D185" s="210" t="s">
        <v>2737</v>
      </c>
      <c r="E185" s="238" t="s">
        <v>1330</v>
      </c>
      <c r="F185" s="210" t="s">
        <v>102</v>
      </c>
      <c r="G185" s="239">
        <v>1</v>
      </c>
      <c r="H185" s="240">
        <v>146</v>
      </c>
      <c r="I185" s="239">
        <v>-7300</v>
      </c>
      <c r="J185" s="14">
        <v>18</v>
      </c>
      <c r="K185" s="14">
        <v>7</v>
      </c>
      <c r="L185" s="14">
        <f t="shared" si="41"/>
        <v>-7325</v>
      </c>
      <c r="M185" s="123">
        <f t="shared" si="38"/>
        <v>-7325</v>
      </c>
      <c r="O185" s="230" t="s">
        <v>1329</v>
      </c>
      <c r="P185" s="230" t="s">
        <v>2130</v>
      </c>
    </row>
    <row r="186" spans="1:16" hidden="1" outlineLevel="1">
      <c r="A186" s="237">
        <v>45733</v>
      </c>
      <c r="B186" s="215" t="s">
        <v>2236</v>
      </c>
      <c r="C186" s="210" t="s">
        <v>2732</v>
      </c>
      <c r="D186" s="210" t="s">
        <v>1331</v>
      </c>
      <c r="E186" s="238" t="s">
        <v>2221</v>
      </c>
      <c r="F186" s="210" t="s">
        <v>102</v>
      </c>
      <c r="G186" s="239">
        <v>1</v>
      </c>
      <c r="H186" s="240">
        <v>165</v>
      </c>
      <c r="I186" s="239">
        <v>8250</v>
      </c>
      <c r="J186" s="14">
        <v>18</v>
      </c>
      <c r="K186" s="14">
        <v>8</v>
      </c>
      <c r="L186" s="14">
        <f t="shared" si="41"/>
        <v>8224</v>
      </c>
      <c r="M186" s="123">
        <f t="shared" si="38"/>
        <v>8224</v>
      </c>
      <c r="N186" s="241">
        <f>SUM(M185:M186)</f>
        <v>899</v>
      </c>
      <c r="O186" s="230" t="s">
        <v>1331</v>
      </c>
      <c r="P186" s="230" t="s">
        <v>2130</v>
      </c>
    </row>
    <row r="187" spans="1:16" hidden="1" outlineLevel="1">
      <c r="A187" s="237">
        <v>45733</v>
      </c>
      <c r="B187" s="215" t="s">
        <v>2236</v>
      </c>
      <c r="C187" s="210" t="s">
        <v>2733</v>
      </c>
      <c r="D187" s="210" t="s">
        <v>1329</v>
      </c>
      <c r="E187" s="238" t="s">
        <v>1330</v>
      </c>
      <c r="F187" s="210" t="s">
        <v>102</v>
      </c>
      <c r="G187" s="239">
        <v>2</v>
      </c>
      <c r="H187" s="240">
        <v>45.5</v>
      </c>
      <c r="I187" s="239">
        <v>-4550</v>
      </c>
      <c r="J187" s="14">
        <v>36</v>
      </c>
      <c r="K187" s="14">
        <v>4</v>
      </c>
      <c r="L187" s="14">
        <f t="shared" si="41"/>
        <v>-4590</v>
      </c>
      <c r="M187" s="123">
        <f t="shared" si="38"/>
        <v>-4590</v>
      </c>
      <c r="O187" s="230" t="s">
        <v>1329</v>
      </c>
      <c r="P187" s="230" t="s">
        <v>2130</v>
      </c>
    </row>
    <row r="188" spans="1:16" hidden="1" outlineLevel="1">
      <c r="A188" s="237">
        <v>45733</v>
      </c>
      <c r="B188" s="215" t="s">
        <v>2236</v>
      </c>
      <c r="C188" s="210" t="s">
        <v>2733</v>
      </c>
      <c r="D188" s="210" t="s">
        <v>1331</v>
      </c>
      <c r="E188" s="238" t="s">
        <v>2221</v>
      </c>
      <c r="F188" s="210" t="s">
        <v>102</v>
      </c>
      <c r="G188" s="239">
        <v>1</v>
      </c>
      <c r="H188" s="240">
        <v>59</v>
      </c>
      <c r="I188" s="239">
        <v>2950</v>
      </c>
      <c r="J188" s="14">
        <v>18</v>
      </c>
      <c r="K188" s="14">
        <v>3</v>
      </c>
      <c r="L188" s="14">
        <f t="shared" si="41"/>
        <v>2929</v>
      </c>
      <c r="M188" s="123">
        <f t="shared" si="38"/>
        <v>2929</v>
      </c>
      <c r="N188" s="241">
        <f>SUM(M187:M188)</f>
        <v>-1661</v>
      </c>
      <c r="O188" s="230" t="s">
        <v>1331</v>
      </c>
      <c r="P188" s="230" t="s">
        <v>2130</v>
      </c>
    </row>
    <row r="189" spans="1:16" hidden="1" outlineLevel="1">
      <c r="A189" s="237">
        <v>45734</v>
      </c>
      <c r="B189" s="215" t="s">
        <v>2236</v>
      </c>
      <c r="C189" s="210" t="s">
        <v>2736</v>
      </c>
      <c r="D189" s="210" t="s">
        <v>1329</v>
      </c>
      <c r="E189" s="238" t="s">
        <v>1330</v>
      </c>
      <c r="F189" s="210" t="s">
        <v>102</v>
      </c>
      <c r="G189" s="239">
        <v>1</v>
      </c>
      <c r="H189" s="240">
        <v>105</v>
      </c>
      <c r="I189" s="239">
        <v>-5250</v>
      </c>
      <c r="J189" s="14">
        <v>18</v>
      </c>
      <c r="K189" s="14">
        <v>5</v>
      </c>
      <c r="L189" s="14">
        <f t="shared" si="41"/>
        <v>-5273</v>
      </c>
      <c r="M189" s="123">
        <f t="shared" si="38"/>
        <v>-5273</v>
      </c>
      <c r="O189" s="230" t="s">
        <v>1329</v>
      </c>
      <c r="P189" s="230" t="s">
        <v>2130</v>
      </c>
    </row>
    <row r="190" spans="1:16" hidden="1" outlineLevel="1">
      <c r="A190" s="237">
        <v>45734</v>
      </c>
      <c r="B190" s="215" t="s">
        <v>2236</v>
      </c>
      <c r="C190" s="210" t="s">
        <v>2736</v>
      </c>
      <c r="D190" s="210" t="s">
        <v>1331</v>
      </c>
      <c r="E190" s="238" t="s">
        <v>2221</v>
      </c>
      <c r="F190" s="210" t="s">
        <v>102</v>
      </c>
      <c r="G190" s="239">
        <v>1</v>
      </c>
      <c r="H190" s="240">
        <v>115</v>
      </c>
      <c r="I190" s="239">
        <v>5750</v>
      </c>
      <c r="J190" s="14">
        <v>18</v>
      </c>
      <c r="K190" s="14">
        <v>6</v>
      </c>
      <c r="L190" s="14">
        <f t="shared" si="41"/>
        <v>5726</v>
      </c>
      <c r="M190" s="123">
        <f t="shared" si="38"/>
        <v>5726</v>
      </c>
      <c r="N190" s="241">
        <f>SUM(M189:M190)</f>
        <v>453</v>
      </c>
      <c r="O190" s="230" t="s">
        <v>1331</v>
      </c>
      <c r="P190" s="230" t="s">
        <v>2130</v>
      </c>
    </row>
    <row r="191" spans="1:16" hidden="1" outlineLevel="1">
      <c r="A191" s="237">
        <v>45734</v>
      </c>
      <c r="B191" s="215" t="s">
        <v>2236</v>
      </c>
      <c r="C191" s="210" t="s">
        <v>2730</v>
      </c>
      <c r="D191" s="210" t="s">
        <v>1329</v>
      </c>
      <c r="E191" s="238" t="s">
        <v>1330</v>
      </c>
      <c r="F191" s="210" t="s">
        <v>102</v>
      </c>
      <c r="G191" s="239">
        <v>1</v>
      </c>
      <c r="H191" s="240">
        <v>37</v>
      </c>
      <c r="I191" s="239">
        <v>-1850</v>
      </c>
      <c r="J191" s="14">
        <v>18</v>
      </c>
      <c r="K191" s="14">
        <v>2</v>
      </c>
      <c r="L191" s="14">
        <f t="shared" si="41"/>
        <v>-1870</v>
      </c>
      <c r="M191" s="123">
        <f t="shared" si="38"/>
        <v>-1870</v>
      </c>
      <c r="N191" s="241">
        <f t="shared" si="38"/>
        <v>-1870</v>
      </c>
      <c r="O191" s="242" t="s">
        <v>2135</v>
      </c>
      <c r="P191" s="230" t="s">
        <v>2130</v>
      </c>
    </row>
    <row r="192" spans="1:16" hidden="1" outlineLevel="1">
      <c r="A192" s="237">
        <v>45735</v>
      </c>
      <c r="B192" s="215" t="s">
        <v>2236</v>
      </c>
      <c r="C192" s="210" t="s">
        <v>2739</v>
      </c>
      <c r="D192" s="210" t="s">
        <v>1329</v>
      </c>
      <c r="E192" s="238" t="s">
        <v>1330</v>
      </c>
      <c r="F192" s="210" t="s">
        <v>102</v>
      </c>
      <c r="G192" s="239">
        <v>2</v>
      </c>
      <c r="H192" s="240">
        <v>39.5</v>
      </c>
      <c r="I192" s="239">
        <v>-3950</v>
      </c>
      <c r="J192" s="14">
        <v>36</v>
      </c>
      <c r="K192" s="14">
        <v>4</v>
      </c>
      <c r="L192" s="14">
        <f t="shared" si="41"/>
        <v>-3990</v>
      </c>
      <c r="M192" s="123">
        <f t="shared" si="38"/>
        <v>-3990</v>
      </c>
      <c r="N192" s="241">
        <f t="shared" si="38"/>
        <v>-3990</v>
      </c>
      <c r="O192" s="242" t="s">
        <v>2135</v>
      </c>
      <c r="P192" s="230" t="s">
        <v>2130</v>
      </c>
    </row>
    <row r="193" spans="1:16" hidden="1" outlineLevel="1">
      <c r="A193" s="237">
        <v>45737</v>
      </c>
      <c r="B193" s="215" t="s">
        <v>2236</v>
      </c>
      <c r="C193" s="210" t="s">
        <v>2743</v>
      </c>
      <c r="D193" s="210" t="s">
        <v>1329</v>
      </c>
      <c r="E193" s="238" t="s">
        <v>1330</v>
      </c>
      <c r="F193" s="210" t="s">
        <v>102</v>
      </c>
      <c r="G193" s="239">
        <v>1</v>
      </c>
      <c r="H193" s="240">
        <v>141</v>
      </c>
      <c r="I193" s="239">
        <v>-7050</v>
      </c>
      <c r="J193" s="14">
        <v>18</v>
      </c>
      <c r="K193" s="14">
        <v>7</v>
      </c>
      <c r="L193" s="14">
        <f t="shared" si="41"/>
        <v>-7075</v>
      </c>
      <c r="M193" s="123">
        <f t="shared" si="38"/>
        <v>-7075</v>
      </c>
      <c r="O193" s="230" t="s">
        <v>1329</v>
      </c>
      <c r="P193" s="230" t="s">
        <v>2130</v>
      </c>
    </row>
    <row r="194" spans="1:16" hidden="1" outlineLevel="1">
      <c r="A194" s="237">
        <v>45737</v>
      </c>
      <c r="B194" s="215" t="s">
        <v>2236</v>
      </c>
      <c r="C194" s="210" t="s">
        <v>2743</v>
      </c>
      <c r="D194" s="210" t="s">
        <v>1331</v>
      </c>
      <c r="E194" s="238" t="s">
        <v>2221</v>
      </c>
      <c r="F194" s="210" t="s">
        <v>102</v>
      </c>
      <c r="G194" s="239">
        <v>1</v>
      </c>
      <c r="H194" s="240">
        <v>212</v>
      </c>
      <c r="I194" s="239">
        <v>10600</v>
      </c>
      <c r="J194" s="14">
        <v>18</v>
      </c>
      <c r="K194" s="14">
        <v>11</v>
      </c>
      <c r="L194" s="14">
        <f t="shared" si="41"/>
        <v>10571</v>
      </c>
      <c r="M194" s="123">
        <f t="shared" si="38"/>
        <v>10571</v>
      </c>
      <c r="N194" s="241">
        <f>SUM(M193:M194)</f>
        <v>3496</v>
      </c>
      <c r="O194" s="230" t="s">
        <v>1331</v>
      </c>
      <c r="P194" s="230" t="s">
        <v>2130</v>
      </c>
    </row>
    <row r="195" spans="1:16" hidden="1" outlineLevel="1">
      <c r="A195" s="237">
        <v>45740</v>
      </c>
      <c r="B195" s="215" t="s">
        <v>2236</v>
      </c>
      <c r="C195" s="210" t="s">
        <v>2744</v>
      </c>
      <c r="D195" s="210" t="s">
        <v>1329</v>
      </c>
      <c r="E195" s="238" t="s">
        <v>1330</v>
      </c>
      <c r="F195" s="210" t="s">
        <v>102</v>
      </c>
      <c r="G195" s="239">
        <v>1</v>
      </c>
      <c r="H195" s="240">
        <v>59</v>
      </c>
      <c r="I195" s="239">
        <v>-2950</v>
      </c>
      <c r="J195" s="14">
        <v>18</v>
      </c>
      <c r="K195" s="14">
        <v>3</v>
      </c>
      <c r="L195" s="14">
        <f t="shared" si="41"/>
        <v>-2971</v>
      </c>
      <c r="M195" s="123">
        <f t="shared" si="38"/>
        <v>-2971</v>
      </c>
      <c r="O195" s="230" t="s">
        <v>1329</v>
      </c>
      <c r="P195" s="230" t="s">
        <v>2130</v>
      </c>
    </row>
    <row r="196" spans="1:16" hidden="1" outlineLevel="1">
      <c r="A196" s="237">
        <v>45740</v>
      </c>
      <c r="B196" s="215" t="s">
        <v>2236</v>
      </c>
      <c r="C196" s="210" t="s">
        <v>2744</v>
      </c>
      <c r="D196" s="210" t="s">
        <v>1331</v>
      </c>
      <c r="E196" s="238" t="s">
        <v>2221</v>
      </c>
      <c r="F196" s="210" t="s">
        <v>102</v>
      </c>
      <c r="G196" s="239">
        <v>1</v>
      </c>
      <c r="H196" s="240">
        <v>95</v>
      </c>
      <c r="I196" s="239">
        <v>4750</v>
      </c>
      <c r="J196" s="14">
        <v>18</v>
      </c>
      <c r="K196" s="14">
        <v>5</v>
      </c>
      <c r="L196" s="14">
        <f t="shared" si="41"/>
        <v>4727</v>
      </c>
      <c r="M196" s="123">
        <f t="shared" si="38"/>
        <v>4727</v>
      </c>
      <c r="N196" s="241">
        <f>SUM(M195:M196)</f>
        <v>1756</v>
      </c>
      <c r="O196" s="230" t="s">
        <v>1331</v>
      </c>
      <c r="P196" s="230" t="s">
        <v>2130</v>
      </c>
    </row>
    <row r="197" spans="1:16" hidden="1" outlineLevel="1">
      <c r="A197" s="237">
        <v>45740</v>
      </c>
      <c r="B197" s="215" t="s">
        <v>2236</v>
      </c>
      <c r="C197" s="210" t="s">
        <v>2744</v>
      </c>
      <c r="D197" s="210" t="s">
        <v>1329</v>
      </c>
      <c r="E197" s="238" t="s">
        <v>1330</v>
      </c>
      <c r="F197" s="210" t="s">
        <v>102</v>
      </c>
      <c r="G197" s="239">
        <v>1</v>
      </c>
      <c r="H197" s="240">
        <v>92</v>
      </c>
      <c r="I197" s="239">
        <v>-4600</v>
      </c>
      <c r="J197" s="14">
        <v>18</v>
      </c>
      <c r="K197" s="14">
        <v>5</v>
      </c>
      <c r="L197" s="14">
        <f t="shared" si="41"/>
        <v>-4623</v>
      </c>
      <c r="M197" s="123">
        <f t="shared" si="38"/>
        <v>-4623</v>
      </c>
      <c r="N197" s="241">
        <f t="shared" si="38"/>
        <v>-4623</v>
      </c>
      <c r="O197" s="242" t="s">
        <v>2135</v>
      </c>
      <c r="P197" s="230" t="s">
        <v>2130</v>
      </c>
    </row>
    <row r="198" spans="1:16" hidden="1" outlineLevel="1">
      <c r="A198" s="237">
        <v>45742</v>
      </c>
      <c r="B198" s="215" t="s">
        <v>2236</v>
      </c>
      <c r="C198" s="210" t="s">
        <v>2747</v>
      </c>
      <c r="D198" s="210" t="s">
        <v>1329</v>
      </c>
      <c r="E198" s="238" t="s">
        <v>1330</v>
      </c>
      <c r="F198" s="210" t="s">
        <v>102</v>
      </c>
      <c r="G198" s="239">
        <v>1</v>
      </c>
      <c r="H198" s="240">
        <v>42</v>
      </c>
      <c r="I198" s="239">
        <v>-2100</v>
      </c>
      <c r="J198" s="14">
        <v>18</v>
      </c>
      <c r="K198" s="14">
        <v>2</v>
      </c>
      <c r="L198" s="14">
        <f t="shared" si="41"/>
        <v>-2120</v>
      </c>
      <c r="M198" s="123">
        <f t="shared" ref="M198:N213" si="42">L198</f>
        <v>-2120</v>
      </c>
      <c r="O198" s="230" t="s">
        <v>1329</v>
      </c>
      <c r="P198" s="230" t="s">
        <v>2130</v>
      </c>
    </row>
    <row r="199" spans="1:16" hidden="1" outlineLevel="1">
      <c r="A199" s="237">
        <v>45742</v>
      </c>
      <c r="B199" s="215" t="s">
        <v>2236</v>
      </c>
      <c r="C199" s="210" t="s">
        <v>2747</v>
      </c>
      <c r="D199" s="210" t="s">
        <v>1331</v>
      </c>
      <c r="E199" s="238" t="s">
        <v>2221</v>
      </c>
      <c r="F199" s="210" t="s">
        <v>102</v>
      </c>
      <c r="G199" s="239">
        <v>1</v>
      </c>
      <c r="H199" s="240">
        <v>56</v>
      </c>
      <c r="I199" s="239">
        <v>2800</v>
      </c>
      <c r="J199" s="14">
        <v>18</v>
      </c>
      <c r="K199" s="14">
        <v>3</v>
      </c>
      <c r="L199" s="14">
        <f t="shared" si="41"/>
        <v>2779</v>
      </c>
      <c r="M199" s="123">
        <f t="shared" si="42"/>
        <v>2779</v>
      </c>
      <c r="N199" s="241">
        <f>SUM(M198:M199)</f>
        <v>659</v>
      </c>
      <c r="O199" s="230" t="s">
        <v>1331</v>
      </c>
      <c r="P199" s="230" t="s">
        <v>2130</v>
      </c>
    </row>
    <row r="200" spans="1:16" hidden="1" outlineLevel="1">
      <c r="A200" s="237">
        <v>45742</v>
      </c>
      <c r="B200" s="215" t="s">
        <v>2236</v>
      </c>
      <c r="C200" s="210" t="s">
        <v>2747</v>
      </c>
      <c r="D200" s="210" t="s">
        <v>1329</v>
      </c>
      <c r="E200" s="238" t="s">
        <v>1330</v>
      </c>
      <c r="F200" s="210" t="s">
        <v>102</v>
      </c>
      <c r="G200" s="239">
        <v>2</v>
      </c>
      <c r="H200" s="240">
        <v>38</v>
      </c>
      <c r="I200" s="239">
        <v>-3800</v>
      </c>
      <c r="J200" s="14">
        <v>36</v>
      </c>
      <c r="K200" s="14">
        <v>4</v>
      </c>
      <c r="L200" s="14">
        <f t="shared" si="41"/>
        <v>-3840</v>
      </c>
      <c r="M200" s="123">
        <f t="shared" si="42"/>
        <v>-3840</v>
      </c>
      <c r="N200" s="241">
        <f t="shared" si="42"/>
        <v>-3840</v>
      </c>
      <c r="O200" s="242" t="s">
        <v>2135</v>
      </c>
      <c r="P200" s="230" t="s">
        <v>2130</v>
      </c>
    </row>
    <row r="201" spans="1:16" hidden="1" outlineLevel="1">
      <c r="A201" s="237">
        <v>45742</v>
      </c>
      <c r="B201" s="215" t="s">
        <v>2236</v>
      </c>
      <c r="C201" s="210" t="s">
        <v>2748</v>
      </c>
      <c r="D201" s="210" t="s">
        <v>1329</v>
      </c>
      <c r="E201" s="238" t="s">
        <v>1330</v>
      </c>
      <c r="F201" s="210" t="s">
        <v>102</v>
      </c>
      <c r="G201" s="239">
        <v>2</v>
      </c>
      <c r="H201" s="240">
        <v>5.3</v>
      </c>
      <c r="I201" s="239">
        <v>-530</v>
      </c>
      <c r="J201" s="14">
        <v>36</v>
      </c>
      <c r="K201" s="14">
        <v>0</v>
      </c>
      <c r="L201" s="14">
        <f t="shared" si="41"/>
        <v>-566</v>
      </c>
      <c r="M201" s="123">
        <f t="shared" si="42"/>
        <v>-566</v>
      </c>
      <c r="O201" s="230" t="s">
        <v>1329</v>
      </c>
      <c r="P201" s="230" t="s">
        <v>2130</v>
      </c>
    </row>
    <row r="202" spans="1:16" hidden="1" outlineLevel="1">
      <c r="A202" s="237">
        <v>45742</v>
      </c>
      <c r="B202" s="215" t="s">
        <v>2236</v>
      </c>
      <c r="C202" s="210" t="s">
        <v>2748</v>
      </c>
      <c r="D202" s="210" t="s">
        <v>1331</v>
      </c>
      <c r="E202" s="238" t="s">
        <v>2221</v>
      </c>
      <c r="F202" s="210" t="s">
        <v>102</v>
      </c>
      <c r="G202" s="239">
        <v>2</v>
      </c>
      <c r="H202" s="240">
        <v>7.9</v>
      </c>
      <c r="I202" s="239">
        <v>790</v>
      </c>
      <c r="J202" s="14">
        <v>36</v>
      </c>
      <c r="K202" s="14">
        <v>0</v>
      </c>
      <c r="L202" s="14">
        <f t="shared" si="41"/>
        <v>754</v>
      </c>
      <c r="M202" s="123">
        <f t="shared" si="42"/>
        <v>754</v>
      </c>
      <c r="N202" s="241">
        <f>SUM(M201:M202)</f>
        <v>188</v>
      </c>
      <c r="O202" s="230" t="s">
        <v>1331</v>
      </c>
      <c r="P202" s="230" t="s">
        <v>2130</v>
      </c>
    </row>
    <row r="203" spans="1:16" ht="17.25" collapsed="1" thickBot="1">
      <c r="A203" s="231">
        <v>45743</v>
      </c>
      <c r="B203" s="232"/>
      <c r="C203" s="233" t="s">
        <v>1344</v>
      </c>
      <c r="D203" s="233"/>
      <c r="E203" s="233"/>
      <c r="F203" s="233"/>
      <c r="G203" s="234"/>
      <c r="H203" s="234"/>
      <c r="I203" s="234"/>
      <c r="J203" s="196"/>
      <c r="K203" s="196"/>
      <c r="L203" s="196">
        <v>30000</v>
      </c>
      <c r="M203" s="197">
        <f t="shared" si="42"/>
        <v>30000</v>
      </c>
    </row>
    <row r="204" spans="1:16" hidden="1" outlineLevel="1">
      <c r="A204" s="237">
        <v>45743</v>
      </c>
      <c r="B204" s="215" t="s">
        <v>2236</v>
      </c>
      <c r="C204" s="210" t="s">
        <v>2750</v>
      </c>
      <c r="D204" s="210" t="s">
        <v>1329</v>
      </c>
      <c r="E204" s="238" t="s">
        <v>1330</v>
      </c>
      <c r="F204" s="210" t="s">
        <v>102</v>
      </c>
      <c r="G204" s="239">
        <v>1</v>
      </c>
      <c r="H204" s="240">
        <v>204</v>
      </c>
      <c r="I204" s="239">
        <v>-10200</v>
      </c>
      <c r="J204" s="14">
        <v>18</v>
      </c>
      <c r="K204" s="14">
        <v>10</v>
      </c>
      <c r="L204" s="14">
        <f t="shared" ref="L204:L214" si="43">IF(B204="TXO",I204-SUM(J204:K204),IF(B204="FITX",IF(D204="新倉",-SUM(J204:K204),IF(E204="賣",(H204-H203)*G204*200-SUM(J204:K204),(H203-H204)*G204*200-SUM(J204:K204))),IF(D204="新倉",-SUM(J204:K204),IF(E204="賣",(H204-H203)*G204*50-SUM(J204:K204),(H203-H204)*G204*50-SUM(J204:K204)))))</f>
        <v>-10228</v>
      </c>
      <c r="M204" s="123">
        <f t="shared" si="42"/>
        <v>-10228</v>
      </c>
      <c r="O204" s="230" t="s">
        <v>1329</v>
      </c>
      <c r="P204" s="230" t="s">
        <v>2130</v>
      </c>
    </row>
    <row r="205" spans="1:16" hidden="1" outlineLevel="1">
      <c r="A205" s="237">
        <v>45744</v>
      </c>
      <c r="B205" s="215" t="s">
        <v>2236</v>
      </c>
      <c r="C205" s="210" t="s">
        <v>2750</v>
      </c>
      <c r="D205" s="210" t="s">
        <v>1331</v>
      </c>
      <c r="E205" s="238" t="s">
        <v>2221</v>
      </c>
      <c r="F205" s="210" t="s">
        <v>102</v>
      </c>
      <c r="G205" s="239">
        <v>1</v>
      </c>
      <c r="H205" s="240">
        <v>227</v>
      </c>
      <c r="I205" s="239">
        <v>11350</v>
      </c>
      <c r="J205" s="14">
        <v>18</v>
      </c>
      <c r="K205" s="14">
        <v>11</v>
      </c>
      <c r="L205" s="14">
        <f t="shared" si="43"/>
        <v>11321</v>
      </c>
      <c r="M205" s="123">
        <f t="shared" si="42"/>
        <v>11321</v>
      </c>
      <c r="N205" s="241">
        <f>SUM(M204:M205)</f>
        <v>1093</v>
      </c>
      <c r="O205" s="230" t="s">
        <v>1331</v>
      </c>
      <c r="P205" s="230" t="s">
        <v>2130</v>
      </c>
    </row>
    <row r="206" spans="1:16" hidden="1" outlineLevel="1">
      <c r="A206" s="237">
        <v>45744</v>
      </c>
      <c r="B206" s="215" t="s">
        <v>2236</v>
      </c>
      <c r="C206" s="210" t="s">
        <v>2750</v>
      </c>
      <c r="D206" s="210" t="s">
        <v>1329</v>
      </c>
      <c r="E206" s="238" t="s">
        <v>1330</v>
      </c>
      <c r="F206" s="210" t="s">
        <v>102</v>
      </c>
      <c r="G206" s="239">
        <v>1</v>
      </c>
      <c r="H206" s="240">
        <v>176</v>
      </c>
      <c r="I206" s="239">
        <v>-8800</v>
      </c>
      <c r="J206" s="14">
        <v>18</v>
      </c>
      <c r="K206" s="14">
        <v>9</v>
      </c>
      <c r="L206" s="14">
        <f t="shared" si="43"/>
        <v>-8827</v>
      </c>
      <c r="M206" s="123">
        <f t="shared" si="42"/>
        <v>-8827</v>
      </c>
      <c r="O206" s="230" t="s">
        <v>1329</v>
      </c>
      <c r="P206" s="230" t="s">
        <v>2130</v>
      </c>
    </row>
    <row r="207" spans="1:16" hidden="1" outlineLevel="1">
      <c r="A207" s="237">
        <v>45744</v>
      </c>
      <c r="B207" s="215" t="s">
        <v>2236</v>
      </c>
      <c r="C207" s="210" t="s">
        <v>2750</v>
      </c>
      <c r="D207" s="210" t="s">
        <v>1331</v>
      </c>
      <c r="E207" s="238" t="s">
        <v>2221</v>
      </c>
      <c r="F207" s="210" t="s">
        <v>102</v>
      </c>
      <c r="G207" s="239">
        <v>1</v>
      </c>
      <c r="H207" s="240">
        <v>251</v>
      </c>
      <c r="I207" s="239">
        <v>12550</v>
      </c>
      <c r="J207" s="14">
        <v>18</v>
      </c>
      <c r="K207" s="14">
        <v>13</v>
      </c>
      <c r="L207" s="14">
        <f t="shared" si="43"/>
        <v>12519</v>
      </c>
      <c r="M207" s="123">
        <f t="shared" si="42"/>
        <v>12519</v>
      </c>
      <c r="N207" s="241">
        <f>SUM(M206:M207)</f>
        <v>3692</v>
      </c>
      <c r="O207" s="230" t="s">
        <v>1331</v>
      </c>
      <c r="P207" s="230" t="s">
        <v>2130</v>
      </c>
    </row>
    <row r="208" spans="1:16" hidden="1" outlineLevel="1">
      <c r="A208" s="237">
        <v>45747</v>
      </c>
      <c r="B208" s="215" t="s">
        <v>2236</v>
      </c>
      <c r="C208" s="210" t="s">
        <v>2752</v>
      </c>
      <c r="D208" s="210" t="s">
        <v>1329</v>
      </c>
      <c r="E208" s="238" t="s">
        <v>1330</v>
      </c>
      <c r="F208" s="210" t="s">
        <v>102</v>
      </c>
      <c r="G208" s="239">
        <v>1</v>
      </c>
      <c r="H208" s="240">
        <v>14</v>
      </c>
      <c r="I208" s="239">
        <v>-700</v>
      </c>
      <c r="J208" s="14">
        <v>18</v>
      </c>
      <c r="K208" s="14">
        <v>1</v>
      </c>
      <c r="L208" s="14">
        <f t="shared" si="43"/>
        <v>-719</v>
      </c>
      <c r="M208" s="123">
        <f t="shared" si="42"/>
        <v>-719</v>
      </c>
      <c r="O208" s="230" t="s">
        <v>1329</v>
      </c>
      <c r="P208" s="230" t="s">
        <v>2130</v>
      </c>
    </row>
    <row r="209" spans="1:17" hidden="1" outlineLevel="1">
      <c r="A209" s="237">
        <v>45747</v>
      </c>
      <c r="B209" s="215" t="s">
        <v>2236</v>
      </c>
      <c r="C209" s="210" t="s">
        <v>2752</v>
      </c>
      <c r="D209" s="210" t="s">
        <v>1331</v>
      </c>
      <c r="E209" s="238" t="s">
        <v>2221</v>
      </c>
      <c r="F209" s="210" t="s">
        <v>102</v>
      </c>
      <c r="G209" s="239">
        <v>1</v>
      </c>
      <c r="H209" s="240">
        <v>28</v>
      </c>
      <c r="I209" s="239">
        <v>1400</v>
      </c>
      <c r="J209" s="14">
        <v>18</v>
      </c>
      <c r="K209" s="14">
        <v>1</v>
      </c>
      <c r="L209" s="14">
        <f t="shared" si="43"/>
        <v>1381</v>
      </c>
      <c r="M209" s="123">
        <f t="shared" si="42"/>
        <v>1381</v>
      </c>
      <c r="N209" s="241">
        <f>SUM(M208:M209)</f>
        <v>662</v>
      </c>
      <c r="O209" s="230" t="s">
        <v>1331</v>
      </c>
      <c r="P209" s="230" t="s">
        <v>2130</v>
      </c>
    </row>
    <row r="210" spans="1:17" hidden="1" outlineLevel="1">
      <c r="A210" s="237">
        <v>45747</v>
      </c>
      <c r="B210" s="215" t="s">
        <v>2236</v>
      </c>
      <c r="C210" s="210" t="s">
        <v>2753</v>
      </c>
      <c r="D210" s="210" t="s">
        <v>1329</v>
      </c>
      <c r="E210" s="238" t="s">
        <v>1330</v>
      </c>
      <c r="F210" s="210" t="s">
        <v>102</v>
      </c>
      <c r="G210" s="239">
        <v>1</v>
      </c>
      <c r="H210" s="240">
        <v>369</v>
      </c>
      <c r="I210" s="239">
        <v>-18450</v>
      </c>
      <c r="J210" s="14">
        <v>18</v>
      </c>
      <c r="K210" s="14">
        <v>18</v>
      </c>
      <c r="L210" s="14">
        <f t="shared" si="43"/>
        <v>-18486</v>
      </c>
      <c r="M210" s="123">
        <f t="shared" si="42"/>
        <v>-18486</v>
      </c>
      <c r="O210" s="230" t="s">
        <v>1329</v>
      </c>
      <c r="P210" s="230" t="s">
        <v>2130</v>
      </c>
    </row>
    <row r="211" spans="1:17" hidden="1" outlineLevel="1">
      <c r="A211" s="237">
        <v>45747</v>
      </c>
      <c r="B211" s="215" t="s">
        <v>2236</v>
      </c>
      <c r="C211" s="210" t="s">
        <v>2753</v>
      </c>
      <c r="D211" s="210" t="s">
        <v>1331</v>
      </c>
      <c r="E211" s="238" t="s">
        <v>2221</v>
      </c>
      <c r="F211" s="210" t="s">
        <v>102</v>
      </c>
      <c r="G211" s="239">
        <v>1</v>
      </c>
      <c r="H211" s="240">
        <v>396</v>
      </c>
      <c r="I211" s="239">
        <v>19800</v>
      </c>
      <c r="J211" s="14">
        <v>18</v>
      </c>
      <c r="K211" s="14">
        <v>20</v>
      </c>
      <c r="L211" s="14">
        <f t="shared" si="43"/>
        <v>19762</v>
      </c>
      <c r="M211" s="123">
        <f t="shared" si="42"/>
        <v>19762</v>
      </c>
      <c r="N211" s="241">
        <f>SUM(M210:M211)</f>
        <v>1276</v>
      </c>
      <c r="O211" s="230" t="s">
        <v>1331</v>
      </c>
      <c r="P211" s="230" t="s">
        <v>2130</v>
      </c>
    </row>
    <row r="212" spans="1:17" hidden="1" outlineLevel="1">
      <c r="A212" s="237">
        <v>45747</v>
      </c>
      <c r="B212" s="215" t="s">
        <v>2236</v>
      </c>
      <c r="C212" s="210" t="s">
        <v>2752</v>
      </c>
      <c r="D212" s="210" t="s">
        <v>1329</v>
      </c>
      <c r="E212" s="238" t="s">
        <v>1330</v>
      </c>
      <c r="F212" s="210" t="s">
        <v>102</v>
      </c>
      <c r="G212" s="239">
        <v>2</v>
      </c>
      <c r="H212" s="240">
        <v>17</v>
      </c>
      <c r="I212" s="239">
        <v>-1700</v>
      </c>
      <c r="J212" s="14">
        <v>36</v>
      </c>
      <c r="K212" s="14">
        <v>2</v>
      </c>
      <c r="L212" s="14">
        <f t="shared" si="43"/>
        <v>-1738</v>
      </c>
      <c r="M212" s="123">
        <f t="shared" si="42"/>
        <v>-1738</v>
      </c>
      <c r="O212" s="230" t="s">
        <v>1329</v>
      </c>
      <c r="P212" s="230" t="s">
        <v>2130</v>
      </c>
    </row>
    <row r="213" spans="1:17" hidden="1" outlineLevel="1">
      <c r="A213" s="237">
        <v>45747</v>
      </c>
      <c r="B213" s="215" t="s">
        <v>2236</v>
      </c>
      <c r="C213" s="210" t="s">
        <v>2752</v>
      </c>
      <c r="D213" s="210" t="s">
        <v>1331</v>
      </c>
      <c r="E213" s="238" t="s">
        <v>2221</v>
      </c>
      <c r="F213" s="210" t="s">
        <v>102</v>
      </c>
      <c r="G213" s="239">
        <v>2</v>
      </c>
      <c r="H213" s="240">
        <v>22</v>
      </c>
      <c r="I213" s="239">
        <v>2200</v>
      </c>
      <c r="J213" s="14">
        <v>36</v>
      </c>
      <c r="K213" s="14">
        <v>2</v>
      </c>
      <c r="L213" s="14">
        <f t="shared" si="43"/>
        <v>2162</v>
      </c>
      <c r="M213" s="123">
        <f t="shared" si="42"/>
        <v>2162</v>
      </c>
      <c r="N213" s="241">
        <f>SUM(M212:M213)</f>
        <v>424</v>
      </c>
      <c r="O213" s="230" t="s">
        <v>1331</v>
      </c>
      <c r="P213" s="230" t="s">
        <v>2130</v>
      </c>
    </row>
    <row r="214" spans="1:17" ht="17.25" hidden="1" outlineLevel="1" thickBot="1">
      <c r="A214" s="237">
        <v>45747</v>
      </c>
      <c r="B214" s="215" t="s">
        <v>2236</v>
      </c>
      <c r="C214" s="210" t="s">
        <v>2754</v>
      </c>
      <c r="D214" s="210" t="s">
        <v>1329</v>
      </c>
      <c r="E214" s="238" t="s">
        <v>1330</v>
      </c>
      <c r="F214" s="210" t="s">
        <v>102</v>
      </c>
      <c r="G214" s="239">
        <v>1</v>
      </c>
      <c r="H214" s="240">
        <v>142</v>
      </c>
      <c r="I214" s="239">
        <v>-7100</v>
      </c>
      <c r="J214" s="14">
        <v>18</v>
      </c>
      <c r="K214" s="14">
        <v>7</v>
      </c>
      <c r="L214" s="14">
        <f t="shared" si="43"/>
        <v>-7125</v>
      </c>
      <c r="M214" s="123">
        <f t="shared" ref="M214" si="44">L214</f>
        <v>-7125</v>
      </c>
      <c r="O214" s="230" t="s">
        <v>1329</v>
      </c>
      <c r="P214" s="230" t="s">
        <v>2130</v>
      </c>
    </row>
    <row r="215" spans="1:17" ht="17.25" collapsed="1" thickBot="1">
      <c r="A215" s="254" t="s">
        <v>2160</v>
      </c>
      <c r="B215" s="255"/>
      <c r="C215" s="255"/>
      <c r="D215" s="255"/>
      <c r="E215" s="255"/>
      <c r="F215" s="255"/>
      <c r="G215" s="256"/>
      <c r="H215" s="256"/>
      <c r="I215" s="256"/>
      <c r="J215" s="121"/>
      <c r="K215" s="256"/>
      <c r="L215" s="122">
        <f>SUM(L172:L177,L179:L202,L204:L214)</f>
        <v>-20500</v>
      </c>
      <c r="M215" s="122">
        <f>SUM(M172:M177,M179:M202,M204:M214)</f>
        <v>-20500</v>
      </c>
      <c r="N215" s="33"/>
    </row>
    <row r="216" spans="1:17" ht="17.25" thickBot="1">
      <c r="A216" s="272">
        <v>45748</v>
      </c>
      <c r="B216" s="273"/>
      <c r="C216" s="451" t="s">
        <v>3627</v>
      </c>
      <c r="D216" s="273"/>
      <c r="E216" s="273"/>
      <c r="F216" s="273"/>
      <c r="G216" s="274"/>
      <c r="H216" s="274"/>
      <c r="I216" s="274"/>
      <c r="J216" s="275"/>
      <c r="K216" s="274"/>
      <c r="L216" s="275"/>
      <c r="M216" s="276">
        <v>24700</v>
      </c>
      <c r="N216" s="33"/>
      <c r="O216" s="207"/>
      <c r="P216" s="277"/>
      <c r="Q216" s="230"/>
    </row>
    <row r="217" spans="1:17" hidden="1" outlineLevel="1">
      <c r="A217" s="237">
        <v>45748</v>
      </c>
      <c r="B217" s="215" t="s">
        <v>2236</v>
      </c>
      <c r="C217" s="210" t="s">
        <v>2756</v>
      </c>
      <c r="D217" s="210" t="s">
        <v>1329</v>
      </c>
      <c r="E217" s="238" t="s">
        <v>1330</v>
      </c>
      <c r="F217" s="210" t="s">
        <v>102</v>
      </c>
      <c r="G217" s="239">
        <v>1</v>
      </c>
      <c r="H217" s="240">
        <v>212</v>
      </c>
      <c r="I217" s="239">
        <v>-10600</v>
      </c>
      <c r="J217" s="14">
        <v>18</v>
      </c>
      <c r="K217" s="14">
        <v>11</v>
      </c>
      <c r="L217" s="14">
        <f>IF(B217="TXO",I217-SUM(J217:K217),IF(B217="FITX",IF(D217="新倉",-SUM(J217:K217),IF(E217="賣",(H217-H215)*G217*200-SUM(J217:K217),(H215-H217)*G217*200-SUM(J217:K217))),IF(D217="新倉",-SUM(J217:K217),IF(E217="賣",(H217-H215)*G217*50-SUM(J217:K217),(H215-H217)*G217*50-SUM(J217:K217)))))</f>
        <v>-10629</v>
      </c>
      <c r="M217" s="123">
        <f>L217</f>
        <v>-10629</v>
      </c>
      <c r="O217" s="230" t="s">
        <v>1329</v>
      </c>
      <c r="P217" s="230" t="s">
        <v>2130</v>
      </c>
    </row>
    <row r="218" spans="1:17" hidden="1" outlineLevel="1">
      <c r="A218" s="237">
        <v>45748</v>
      </c>
      <c r="B218" s="215" t="s">
        <v>2236</v>
      </c>
      <c r="C218" s="210" t="s">
        <v>2756</v>
      </c>
      <c r="D218" s="210" t="s">
        <v>1331</v>
      </c>
      <c r="E218" s="238" t="s">
        <v>2221</v>
      </c>
      <c r="F218" s="210" t="s">
        <v>102</v>
      </c>
      <c r="G218" s="239">
        <v>1</v>
      </c>
      <c r="H218" s="240">
        <v>233</v>
      </c>
      <c r="I218" s="239">
        <v>11650</v>
      </c>
      <c r="J218" s="14">
        <v>18</v>
      </c>
      <c r="K218" s="14">
        <v>12</v>
      </c>
      <c r="L218" s="14">
        <f t="shared" ref="L218:L249" si="45">IF(B218="TXO",I218-SUM(J218:K218),IF(B218="FITX",IF(D218="新倉",-SUM(J218:K218),IF(E218="賣",(H218-H217)*G218*200-SUM(J218:K218),(H217-H218)*G218*200-SUM(J218:K218))),IF(D218="新倉",-SUM(J218:K218),IF(E218="賣",(H218-H217)*G218*50-SUM(J218:K218),(H217-H218)*G218*50-SUM(J218:K218)))))</f>
        <v>11620</v>
      </c>
      <c r="M218" s="123">
        <f t="shared" ref="M218:N267" si="46">L218</f>
        <v>11620</v>
      </c>
      <c r="N218" s="241">
        <f>SUM(M217:M218)</f>
        <v>991</v>
      </c>
      <c r="O218" s="230" t="s">
        <v>1331</v>
      </c>
      <c r="P218" s="230" t="s">
        <v>2130</v>
      </c>
    </row>
    <row r="219" spans="1:17" hidden="1" outlineLevel="1">
      <c r="A219" s="237">
        <v>45748</v>
      </c>
      <c r="B219" s="215" t="s">
        <v>2236</v>
      </c>
      <c r="C219" s="210" t="s">
        <v>2756</v>
      </c>
      <c r="D219" s="210" t="s">
        <v>1329</v>
      </c>
      <c r="E219" s="238" t="s">
        <v>1330</v>
      </c>
      <c r="F219" s="210" t="s">
        <v>102</v>
      </c>
      <c r="G219" s="239">
        <v>1</v>
      </c>
      <c r="H219" s="240">
        <v>180</v>
      </c>
      <c r="I219" s="239">
        <v>-9000</v>
      </c>
      <c r="J219" s="14">
        <v>18</v>
      </c>
      <c r="K219" s="14">
        <v>9</v>
      </c>
      <c r="L219" s="14">
        <f t="shared" si="45"/>
        <v>-9027</v>
      </c>
      <c r="M219" s="123">
        <f t="shared" si="46"/>
        <v>-9027</v>
      </c>
      <c r="O219" s="230" t="s">
        <v>1329</v>
      </c>
      <c r="P219" s="230" t="s">
        <v>2130</v>
      </c>
    </row>
    <row r="220" spans="1:17" hidden="1" outlineLevel="1">
      <c r="A220" s="237">
        <v>45748</v>
      </c>
      <c r="B220" s="215" t="s">
        <v>2236</v>
      </c>
      <c r="C220" s="210" t="s">
        <v>2756</v>
      </c>
      <c r="D220" s="210" t="s">
        <v>1331</v>
      </c>
      <c r="E220" s="238" t="s">
        <v>2221</v>
      </c>
      <c r="F220" s="210" t="s">
        <v>102</v>
      </c>
      <c r="G220" s="239">
        <v>1</v>
      </c>
      <c r="H220" s="240">
        <v>192</v>
      </c>
      <c r="I220" s="239">
        <v>9600</v>
      </c>
      <c r="J220" s="14">
        <v>18</v>
      </c>
      <c r="K220" s="14">
        <v>10</v>
      </c>
      <c r="L220" s="14">
        <f t="shared" si="45"/>
        <v>9572</v>
      </c>
      <c r="M220" s="123">
        <f t="shared" si="46"/>
        <v>9572</v>
      </c>
      <c r="N220" s="241">
        <f>SUM(M219:M220)</f>
        <v>545</v>
      </c>
      <c r="O220" s="230" t="s">
        <v>1331</v>
      </c>
      <c r="P220" s="230" t="s">
        <v>2130</v>
      </c>
    </row>
    <row r="221" spans="1:17" hidden="1" outlineLevel="1">
      <c r="A221" s="237">
        <v>45748</v>
      </c>
      <c r="B221" s="215" t="s">
        <v>2236</v>
      </c>
      <c r="C221" s="210" t="s">
        <v>2757</v>
      </c>
      <c r="D221" s="210" t="s">
        <v>1329</v>
      </c>
      <c r="E221" s="238" t="s">
        <v>1330</v>
      </c>
      <c r="F221" s="210" t="s">
        <v>102</v>
      </c>
      <c r="G221" s="239">
        <v>1</v>
      </c>
      <c r="H221" s="240">
        <v>55</v>
      </c>
      <c r="I221" s="239">
        <v>-2750</v>
      </c>
      <c r="J221" s="14">
        <v>18</v>
      </c>
      <c r="K221" s="14">
        <v>3</v>
      </c>
      <c r="L221" s="14">
        <f t="shared" si="45"/>
        <v>-2771</v>
      </c>
      <c r="M221" s="123">
        <f t="shared" si="46"/>
        <v>-2771</v>
      </c>
      <c r="O221" s="230" t="s">
        <v>1329</v>
      </c>
      <c r="P221" s="230" t="s">
        <v>2130</v>
      </c>
    </row>
    <row r="222" spans="1:17" hidden="1" outlineLevel="1">
      <c r="A222" s="237">
        <v>45748</v>
      </c>
      <c r="B222" s="215" t="s">
        <v>2236</v>
      </c>
      <c r="C222" s="210" t="s">
        <v>2758</v>
      </c>
      <c r="D222" s="210" t="s">
        <v>1329</v>
      </c>
      <c r="E222" s="238" t="s">
        <v>1330</v>
      </c>
      <c r="F222" s="210" t="s">
        <v>102</v>
      </c>
      <c r="G222" s="239">
        <v>1</v>
      </c>
      <c r="H222" s="240">
        <v>58</v>
      </c>
      <c r="I222" s="239">
        <v>-2900</v>
      </c>
      <c r="J222" s="14">
        <v>18</v>
      </c>
      <c r="K222" s="14">
        <v>3</v>
      </c>
      <c r="L222" s="14">
        <f t="shared" si="45"/>
        <v>-2921</v>
      </c>
      <c r="M222" s="123">
        <f t="shared" si="46"/>
        <v>-2921</v>
      </c>
      <c r="O222" s="230" t="s">
        <v>1329</v>
      </c>
      <c r="P222" s="230" t="s">
        <v>2130</v>
      </c>
    </row>
    <row r="223" spans="1:17" hidden="1" outlineLevel="1">
      <c r="A223" s="237">
        <v>45748</v>
      </c>
      <c r="B223" s="215" t="s">
        <v>2236</v>
      </c>
      <c r="C223" s="210" t="s">
        <v>2758</v>
      </c>
      <c r="D223" s="210" t="s">
        <v>1331</v>
      </c>
      <c r="E223" s="238" t="s">
        <v>2221</v>
      </c>
      <c r="F223" s="210" t="s">
        <v>102</v>
      </c>
      <c r="G223" s="239">
        <v>1</v>
      </c>
      <c r="H223" s="240">
        <v>8</v>
      </c>
      <c r="I223" s="239">
        <v>400</v>
      </c>
      <c r="J223" s="14">
        <v>18</v>
      </c>
      <c r="K223" s="14">
        <v>0</v>
      </c>
      <c r="L223" s="14">
        <f t="shared" si="45"/>
        <v>382</v>
      </c>
      <c r="M223" s="123">
        <f t="shared" si="46"/>
        <v>382</v>
      </c>
      <c r="N223" s="241">
        <f>SUM(M222:M223)</f>
        <v>-2539</v>
      </c>
      <c r="O223" s="230" t="s">
        <v>1331</v>
      </c>
      <c r="P223" s="230" t="s">
        <v>2130</v>
      </c>
    </row>
    <row r="224" spans="1:17" hidden="1" outlineLevel="1">
      <c r="A224" s="237">
        <v>45755</v>
      </c>
      <c r="B224" s="215" t="s">
        <v>2236</v>
      </c>
      <c r="C224" s="210" t="s">
        <v>2780</v>
      </c>
      <c r="D224" s="210" t="s">
        <v>1329</v>
      </c>
      <c r="E224" s="238" t="s">
        <v>1330</v>
      </c>
      <c r="F224" s="210" t="s">
        <v>102</v>
      </c>
      <c r="G224" s="239">
        <v>1</v>
      </c>
      <c r="H224" s="240">
        <v>185</v>
      </c>
      <c r="I224" s="239">
        <v>-9250</v>
      </c>
      <c r="J224" s="14">
        <v>18</v>
      </c>
      <c r="K224" s="14">
        <v>9</v>
      </c>
      <c r="L224" s="14">
        <f t="shared" si="45"/>
        <v>-9277</v>
      </c>
      <c r="M224" s="123">
        <f t="shared" si="46"/>
        <v>-9277</v>
      </c>
      <c r="O224" s="230" t="s">
        <v>1329</v>
      </c>
      <c r="P224" s="230" t="s">
        <v>2130</v>
      </c>
    </row>
    <row r="225" spans="1:16" hidden="1" outlineLevel="1">
      <c r="A225" s="237">
        <v>45755</v>
      </c>
      <c r="B225" s="215" t="s">
        <v>2236</v>
      </c>
      <c r="C225" s="210" t="s">
        <v>2780</v>
      </c>
      <c r="D225" s="210" t="s">
        <v>1331</v>
      </c>
      <c r="E225" s="238" t="s">
        <v>2221</v>
      </c>
      <c r="F225" s="210" t="s">
        <v>102</v>
      </c>
      <c r="G225" s="239">
        <v>1</v>
      </c>
      <c r="H225" s="240">
        <v>287</v>
      </c>
      <c r="I225" s="239">
        <v>14350</v>
      </c>
      <c r="J225" s="14">
        <v>18</v>
      </c>
      <c r="K225" s="14">
        <v>14</v>
      </c>
      <c r="L225" s="14">
        <f t="shared" si="45"/>
        <v>14318</v>
      </c>
      <c r="M225" s="123">
        <f t="shared" si="46"/>
        <v>14318</v>
      </c>
      <c r="N225" s="241">
        <f>SUM(M224:M225)</f>
        <v>5041</v>
      </c>
      <c r="O225" s="230" t="s">
        <v>1331</v>
      </c>
      <c r="P225" s="230" t="s">
        <v>2130</v>
      </c>
    </row>
    <row r="226" spans="1:16" hidden="1" outlineLevel="1">
      <c r="A226" s="237">
        <v>45755</v>
      </c>
      <c r="B226" s="215" t="s">
        <v>2236</v>
      </c>
      <c r="C226" s="210" t="s">
        <v>2781</v>
      </c>
      <c r="D226" s="210" t="s">
        <v>1329</v>
      </c>
      <c r="E226" s="238" t="s">
        <v>1330</v>
      </c>
      <c r="F226" s="210" t="s">
        <v>102</v>
      </c>
      <c r="G226" s="239">
        <v>1</v>
      </c>
      <c r="H226" s="240">
        <v>238</v>
      </c>
      <c r="I226" s="239">
        <v>-11900</v>
      </c>
      <c r="J226" s="14">
        <v>18</v>
      </c>
      <c r="K226" s="14">
        <v>12</v>
      </c>
      <c r="L226" s="14">
        <f t="shared" si="45"/>
        <v>-11930</v>
      </c>
      <c r="M226" s="123">
        <f t="shared" si="46"/>
        <v>-11930</v>
      </c>
      <c r="O226" s="230" t="s">
        <v>1329</v>
      </c>
      <c r="P226" s="230" t="s">
        <v>2130</v>
      </c>
    </row>
    <row r="227" spans="1:16" hidden="1" outlineLevel="1">
      <c r="A227" s="237">
        <v>45756</v>
      </c>
      <c r="B227" s="215" t="s">
        <v>2236</v>
      </c>
      <c r="C227" s="210" t="s">
        <v>2781</v>
      </c>
      <c r="D227" s="210" t="s">
        <v>1331</v>
      </c>
      <c r="E227" s="238" t="s">
        <v>2221</v>
      </c>
      <c r="F227" s="210" t="s">
        <v>102</v>
      </c>
      <c r="G227" s="239">
        <v>1</v>
      </c>
      <c r="H227" s="240">
        <v>282</v>
      </c>
      <c r="I227" s="239">
        <v>14100</v>
      </c>
      <c r="J227" s="14">
        <v>18</v>
      </c>
      <c r="K227" s="14">
        <v>14</v>
      </c>
      <c r="L227" s="14">
        <f t="shared" si="45"/>
        <v>14068</v>
      </c>
      <c r="M227" s="123">
        <f t="shared" si="46"/>
        <v>14068</v>
      </c>
      <c r="O227" s="230" t="s">
        <v>1329</v>
      </c>
      <c r="P227" s="230" t="s">
        <v>2130</v>
      </c>
    </row>
    <row r="228" spans="1:16" hidden="1" outlineLevel="1">
      <c r="A228" s="237">
        <v>45756</v>
      </c>
      <c r="B228" s="215" t="s">
        <v>2236</v>
      </c>
      <c r="C228" s="210" t="s">
        <v>2766</v>
      </c>
      <c r="D228" s="210" t="s">
        <v>1329</v>
      </c>
      <c r="E228" s="238" t="s">
        <v>1330</v>
      </c>
      <c r="F228" s="210" t="s">
        <v>102</v>
      </c>
      <c r="G228" s="239">
        <v>1</v>
      </c>
      <c r="H228" s="240">
        <v>202</v>
      </c>
      <c r="I228" s="239">
        <v>-10100</v>
      </c>
      <c r="J228" s="14">
        <v>18</v>
      </c>
      <c r="K228" s="14">
        <v>10</v>
      </c>
      <c r="L228" s="14">
        <f t="shared" si="45"/>
        <v>-10128</v>
      </c>
      <c r="M228" s="123">
        <f t="shared" si="46"/>
        <v>-10128</v>
      </c>
      <c r="N228" s="241">
        <f>SUM(M227:M228)</f>
        <v>3940</v>
      </c>
      <c r="O228" s="230" t="s">
        <v>1331</v>
      </c>
      <c r="P228" s="230" t="s">
        <v>2130</v>
      </c>
    </row>
    <row r="229" spans="1:16" hidden="1" outlineLevel="1">
      <c r="A229" s="237">
        <v>45756</v>
      </c>
      <c r="B229" s="215" t="s">
        <v>2236</v>
      </c>
      <c r="C229" s="210" t="s">
        <v>2766</v>
      </c>
      <c r="D229" s="210" t="s">
        <v>1331</v>
      </c>
      <c r="E229" s="238" t="s">
        <v>2221</v>
      </c>
      <c r="F229" s="210" t="s">
        <v>102</v>
      </c>
      <c r="G229" s="239">
        <v>1</v>
      </c>
      <c r="H229" s="240">
        <v>24</v>
      </c>
      <c r="I229" s="239">
        <v>1200</v>
      </c>
      <c r="J229" s="14">
        <v>18</v>
      </c>
      <c r="K229" s="14">
        <v>1</v>
      </c>
      <c r="L229" s="14">
        <f t="shared" si="45"/>
        <v>1181</v>
      </c>
      <c r="M229" s="123">
        <f t="shared" si="46"/>
        <v>1181</v>
      </c>
      <c r="O229" s="230" t="s">
        <v>1329</v>
      </c>
      <c r="P229" s="230" t="s">
        <v>2130</v>
      </c>
    </row>
    <row r="230" spans="1:16" hidden="1" outlineLevel="1">
      <c r="A230" s="237">
        <v>45756</v>
      </c>
      <c r="B230" s="215" t="s">
        <v>2236</v>
      </c>
      <c r="C230" s="210" t="s">
        <v>2763</v>
      </c>
      <c r="D230" s="210" t="s">
        <v>1329</v>
      </c>
      <c r="E230" s="238" t="s">
        <v>1330</v>
      </c>
      <c r="F230" s="210" t="s">
        <v>102</v>
      </c>
      <c r="G230" s="239">
        <v>1</v>
      </c>
      <c r="H230" s="240">
        <v>310</v>
      </c>
      <c r="I230" s="239">
        <v>-15500</v>
      </c>
      <c r="J230" s="14">
        <v>18</v>
      </c>
      <c r="K230" s="14">
        <v>16</v>
      </c>
      <c r="L230" s="14">
        <f t="shared" si="45"/>
        <v>-15534</v>
      </c>
      <c r="M230" s="123">
        <f t="shared" si="46"/>
        <v>-15534</v>
      </c>
      <c r="N230" s="241">
        <f>SUM(M229:M230)</f>
        <v>-14353</v>
      </c>
      <c r="O230" s="230" t="s">
        <v>1331</v>
      </c>
      <c r="P230" s="230" t="s">
        <v>2130</v>
      </c>
    </row>
    <row r="231" spans="1:16" hidden="1" outlineLevel="1">
      <c r="A231" s="237">
        <v>45756</v>
      </c>
      <c r="B231" s="215" t="s">
        <v>2236</v>
      </c>
      <c r="C231" s="210" t="s">
        <v>2763</v>
      </c>
      <c r="D231" s="210" t="s">
        <v>1331</v>
      </c>
      <c r="E231" s="238" t="s">
        <v>2221</v>
      </c>
      <c r="F231" s="210" t="s">
        <v>102</v>
      </c>
      <c r="G231" s="239">
        <v>1</v>
      </c>
      <c r="H231" s="240">
        <v>309</v>
      </c>
      <c r="I231" s="239">
        <v>15450</v>
      </c>
      <c r="J231" s="14">
        <v>18</v>
      </c>
      <c r="K231" s="14">
        <v>15</v>
      </c>
      <c r="L231" s="14">
        <f t="shared" si="45"/>
        <v>15417</v>
      </c>
      <c r="M231" s="123">
        <f t="shared" si="46"/>
        <v>15417</v>
      </c>
      <c r="O231" s="230" t="s">
        <v>1329</v>
      </c>
      <c r="P231" s="230" t="s">
        <v>2130</v>
      </c>
    </row>
    <row r="232" spans="1:16" hidden="1" outlineLevel="1">
      <c r="A232" s="237">
        <v>45756</v>
      </c>
      <c r="B232" s="215" t="s">
        <v>2236</v>
      </c>
      <c r="C232" s="210" t="s">
        <v>2768</v>
      </c>
      <c r="D232" s="210" t="s">
        <v>1329</v>
      </c>
      <c r="E232" s="238" t="s">
        <v>1330</v>
      </c>
      <c r="F232" s="210" t="s">
        <v>102</v>
      </c>
      <c r="G232" s="239">
        <v>2</v>
      </c>
      <c r="H232" s="240">
        <v>9.1</v>
      </c>
      <c r="I232" s="239">
        <v>-910</v>
      </c>
      <c r="J232" s="14">
        <v>36</v>
      </c>
      <c r="K232" s="14">
        <v>0</v>
      </c>
      <c r="L232" s="14">
        <f t="shared" si="45"/>
        <v>-946</v>
      </c>
      <c r="M232" s="123">
        <f t="shared" si="46"/>
        <v>-946</v>
      </c>
      <c r="N232" s="241">
        <f>SUM(M231:M232)</f>
        <v>14471</v>
      </c>
      <c r="O232" s="230" t="s">
        <v>1331</v>
      </c>
      <c r="P232" s="230" t="s">
        <v>2130</v>
      </c>
    </row>
    <row r="233" spans="1:16" hidden="1" outlineLevel="1">
      <c r="A233" s="237">
        <v>45756</v>
      </c>
      <c r="B233" s="215" t="s">
        <v>2236</v>
      </c>
      <c r="C233" s="210" t="s">
        <v>2767</v>
      </c>
      <c r="D233" s="210" t="s">
        <v>1329</v>
      </c>
      <c r="E233" s="238" t="s">
        <v>1330</v>
      </c>
      <c r="F233" s="210" t="s">
        <v>102</v>
      </c>
      <c r="G233" s="239">
        <v>1</v>
      </c>
      <c r="H233" s="240">
        <v>17.5</v>
      </c>
      <c r="I233" s="239">
        <v>-875</v>
      </c>
      <c r="J233" s="14">
        <v>18</v>
      </c>
      <c r="K233" s="14">
        <v>1</v>
      </c>
      <c r="L233" s="14">
        <f t="shared" si="45"/>
        <v>-894</v>
      </c>
      <c r="M233" s="123">
        <f t="shared" si="46"/>
        <v>-894</v>
      </c>
      <c r="O233" s="230" t="s">
        <v>1329</v>
      </c>
      <c r="P233" s="230" t="s">
        <v>2130</v>
      </c>
    </row>
    <row r="234" spans="1:16" hidden="1" outlineLevel="1">
      <c r="A234" s="237">
        <v>45756</v>
      </c>
      <c r="B234" s="215" t="s">
        <v>2236</v>
      </c>
      <c r="C234" s="210" t="s">
        <v>2767</v>
      </c>
      <c r="D234" s="210" t="s">
        <v>1329</v>
      </c>
      <c r="E234" s="238" t="s">
        <v>1330</v>
      </c>
      <c r="F234" s="210" t="s">
        <v>102</v>
      </c>
      <c r="G234" s="239">
        <v>1</v>
      </c>
      <c r="H234" s="240">
        <v>38</v>
      </c>
      <c r="I234" s="239">
        <v>-1900</v>
      </c>
      <c r="J234" s="14">
        <v>18</v>
      </c>
      <c r="K234" s="14">
        <v>2</v>
      </c>
      <c r="L234" s="14">
        <f t="shared" si="45"/>
        <v>-1920</v>
      </c>
      <c r="M234" s="123">
        <f t="shared" si="46"/>
        <v>-1920</v>
      </c>
      <c r="N234" s="241">
        <f>SUM(M233:M234)</f>
        <v>-2814</v>
      </c>
      <c r="O234" s="230" t="s">
        <v>1331</v>
      </c>
      <c r="P234" s="230" t="s">
        <v>2130</v>
      </c>
    </row>
    <row r="235" spans="1:16" hidden="1" outlineLevel="1">
      <c r="A235" s="237">
        <v>45756</v>
      </c>
      <c r="B235" s="215" t="s">
        <v>2236</v>
      </c>
      <c r="C235" s="210" t="s">
        <v>2764</v>
      </c>
      <c r="D235" s="210" t="s">
        <v>1329</v>
      </c>
      <c r="E235" s="238" t="s">
        <v>1330</v>
      </c>
      <c r="F235" s="210" t="s">
        <v>102</v>
      </c>
      <c r="G235" s="239">
        <v>1</v>
      </c>
      <c r="H235" s="240">
        <v>42</v>
      </c>
      <c r="I235" s="239">
        <v>-2100</v>
      </c>
      <c r="J235" s="14">
        <v>18</v>
      </c>
      <c r="K235" s="14">
        <v>2</v>
      </c>
      <c r="L235" s="14">
        <f t="shared" si="45"/>
        <v>-2120</v>
      </c>
      <c r="M235" s="123">
        <f t="shared" si="46"/>
        <v>-2120</v>
      </c>
      <c r="O235" s="230" t="s">
        <v>1329</v>
      </c>
      <c r="P235" s="230" t="s">
        <v>2130</v>
      </c>
    </row>
    <row r="236" spans="1:16" hidden="1" outlineLevel="1">
      <c r="A236" s="237">
        <v>45756</v>
      </c>
      <c r="B236" s="215" t="s">
        <v>2236</v>
      </c>
      <c r="C236" s="210" t="s">
        <v>2764</v>
      </c>
      <c r="D236" s="210" t="s">
        <v>1331</v>
      </c>
      <c r="E236" s="238" t="s">
        <v>2221</v>
      </c>
      <c r="F236" s="210" t="s">
        <v>102</v>
      </c>
      <c r="G236" s="239">
        <v>1</v>
      </c>
      <c r="H236" s="240">
        <v>118</v>
      </c>
      <c r="I236" s="239">
        <v>5900</v>
      </c>
      <c r="J236" s="14">
        <v>18</v>
      </c>
      <c r="K236" s="14">
        <v>6</v>
      </c>
      <c r="L236" s="14">
        <f t="shared" si="45"/>
        <v>5876</v>
      </c>
      <c r="M236" s="123">
        <f t="shared" si="46"/>
        <v>5876</v>
      </c>
      <c r="N236" s="241">
        <f>SUM(M235:M236)</f>
        <v>3756</v>
      </c>
      <c r="O236" s="230" t="s">
        <v>1331</v>
      </c>
      <c r="P236" s="230" t="s">
        <v>2130</v>
      </c>
    </row>
    <row r="237" spans="1:16" hidden="1" outlineLevel="1">
      <c r="A237" s="237">
        <v>45756</v>
      </c>
      <c r="B237" s="215" t="s">
        <v>2236</v>
      </c>
      <c r="C237" s="210" t="s">
        <v>2759</v>
      </c>
      <c r="D237" s="210" t="s">
        <v>1329</v>
      </c>
      <c r="E237" s="238" t="s">
        <v>1330</v>
      </c>
      <c r="F237" s="210" t="s">
        <v>102</v>
      </c>
      <c r="G237" s="239">
        <v>1</v>
      </c>
      <c r="H237" s="240">
        <v>48</v>
      </c>
      <c r="I237" s="239">
        <v>-2400</v>
      </c>
      <c r="J237" s="14">
        <v>18</v>
      </c>
      <c r="K237" s="14">
        <v>2</v>
      </c>
      <c r="L237" s="14">
        <f t="shared" si="45"/>
        <v>-2420</v>
      </c>
      <c r="M237" s="123">
        <f t="shared" si="46"/>
        <v>-2420</v>
      </c>
      <c r="O237" s="230" t="s">
        <v>1329</v>
      </c>
      <c r="P237" s="230" t="s">
        <v>2130</v>
      </c>
    </row>
    <row r="238" spans="1:16" hidden="1" outlineLevel="1">
      <c r="A238" s="237">
        <v>45756</v>
      </c>
      <c r="B238" s="215" t="s">
        <v>2236</v>
      </c>
      <c r="C238" s="210" t="s">
        <v>2759</v>
      </c>
      <c r="D238" s="210" t="s">
        <v>1331</v>
      </c>
      <c r="E238" s="238" t="s">
        <v>2221</v>
      </c>
      <c r="F238" s="210" t="s">
        <v>102</v>
      </c>
      <c r="G238" s="239">
        <v>1</v>
      </c>
      <c r="H238" s="240">
        <v>68</v>
      </c>
      <c r="I238" s="239">
        <v>3400</v>
      </c>
      <c r="J238" s="14">
        <v>18</v>
      </c>
      <c r="K238" s="14">
        <v>3</v>
      </c>
      <c r="L238" s="14">
        <f t="shared" si="45"/>
        <v>3379</v>
      </c>
      <c r="M238" s="123">
        <f t="shared" si="46"/>
        <v>3379</v>
      </c>
      <c r="N238" s="241">
        <f>SUM(M223:M238)</f>
        <v>-548</v>
      </c>
      <c r="O238" s="230" t="s">
        <v>1331</v>
      </c>
      <c r="P238" s="230" t="s">
        <v>2130</v>
      </c>
    </row>
    <row r="239" spans="1:16" hidden="1" outlineLevel="1">
      <c r="A239" s="237">
        <v>45756</v>
      </c>
      <c r="B239" s="215" t="s">
        <v>2236</v>
      </c>
      <c r="C239" s="210" t="s">
        <v>2759</v>
      </c>
      <c r="D239" s="210" t="s">
        <v>1329</v>
      </c>
      <c r="E239" s="238" t="s">
        <v>1330</v>
      </c>
      <c r="F239" s="210" t="s">
        <v>102</v>
      </c>
      <c r="G239" s="239">
        <v>1</v>
      </c>
      <c r="H239" s="240">
        <v>25</v>
      </c>
      <c r="I239" s="239">
        <v>-1250</v>
      </c>
      <c r="J239" s="14">
        <v>18</v>
      </c>
      <c r="K239" s="14">
        <v>1</v>
      </c>
      <c r="L239" s="14">
        <f t="shared" si="45"/>
        <v>-1269</v>
      </c>
      <c r="M239" s="123">
        <f t="shared" si="46"/>
        <v>-1269</v>
      </c>
      <c r="O239" s="230" t="s">
        <v>1329</v>
      </c>
      <c r="P239" s="230" t="s">
        <v>2130</v>
      </c>
    </row>
    <row r="240" spans="1:16" hidden="1" outlineLevel="1">
      <c r="A240" s="237">
        <v>45756</v>
      </c>
      <c r="B240" s="215" t="s">
        <v>2236</v>
      </c>
      <c r="C240" s="210" t="s">
        <v>2759</v>
      </c>
      <c r="D240" s="210" t="s">
        <v>1331</v>
      </c>
      <c r="E240" s="238" t="s">
        <v>2221</v>
      </c>
      <c r="F240" s="210" t="s">
        <v>102</v>
      </c>
      <c r="G240" s="239">
        <v>1</v>
      </c>
      <c r="H240" s="240">
        <v>186</v>
      </c>
      <c r="I240" s="239">
        <v>9300</v>
      </c>
      <c r="J240" s="14">
        <v>18</v>
      </c>
      <c r="K240" s="14">
        <v>9</v>
      </c>
      <c r="L240" s="14">
        <f t="shared" si="45"/>
        <v>9273</v>
      </c>
      <c r="M240" s="123">
        <f t="shared" si="46"/>
        <v>9273</v>
      </c>
      <c r="N240" s="241">
        <f>SUM(M239:M240)</f>
        <v>8004</v>
      </c>
      <c r="O240" s="230" t="s">
        <v>1331</v>
      </c>
      <c r="P240" s="230" t="s">
        <v>2130</v>
      </c>
    </row>
    <row r="241" spans="1:16" hidden="1" outlineLevel="1">
      <c r="A241" s="237">
        <v>45756</v>
      </c>
      <c r="B241" s="215" t="s">
        <v>2236</v>
      </c>
      <c r="C241" s="210" t="s">
        <v>2765</v>
      </c>
      <c r="D241" s="210" t="s">
        <v>1329</v>
      </c>
      <c r="E241" s="238" t="s">
        <v>1330</v>
      </c>
      <c r="F241" s="210" t="s">
        <v>102</v>
      </c>
      <c r="G241" s="239">
        <v>2</v>
      </c>
      <c r="H241" s="240">
        <v>56</v>
      </c>
      <c r="I241" s="239">
        <v>-5600</v>
      </c>
      <c r="J241" s="14">
        <v>36</v>
      </c>
      <c r="K241" s="14">
        <v>6</v>
      </c>
      <c r="L241" s="14">
        <f t="shared" si="45"/>
        <v>-5642</v>
      </c>
      <c r="M241" s="123">
        <f t="shared" si="46"/>
        <v>-5642</v>
      </c>
      <c r="O241" s="230" t="s">
        <v>1329</v>
      </c>
      <c r="P241" s="230" t="s">
        <v>2130</v>
      </c>
    </row>
    <row r="242" spans="1:16" hidden="1" outlineLevel="1">
      <c r="A242" s="237">
        <v>45756</v>
      </c>
      <c r="B242" s="215" t="s">
        <v>2236</v>
      </c>
      <c r="C242" s="210" t="s">
        <v>2765</v>
      </c>
      <c r="D242" s="210" t="s">
        <v>1331</v>
      </c>
      <c r="E242" s="238" t="s">
        <v>2221</v>
      </c>
      <c r="F242" s="210" t="s">
        <v>102</v>
      </c>
      <c r="G242" s="239">
        <v>1</v>
      </c>
      <c r="H242" s="240">
        <v>75</v>
      </c>
      <c r="I242" s="239">
        <v>3750</v>
      </c>
      <c r="J242" s="14">
        <v>18</v>
      </c>
      <c r="K242" s="14">
        <v>4</v>
      </c>
      <c r="L242" s="14">
        <f t="shared" si="45"/>
        <v>3728</v>
      </c>
      <c r="M242" s="123">
        <f t="shared" si="46"/>
        <v>3728</v>
      </c>
      <c r="O242" s="230" t="s">
        <v>1331</v>
      </c>
      <c r="P242" s="230" t="s">
        <v>2130</v>
      </c>
    </row>
    <row r="243" spans="1:16" hidden="1" outlineLevel="1">
      <c r="A243" s="237">
        <v>45756</v>
      </c>
      <c r="B243" s="215" t="s">
        <v>2236</v>
      </c>
      <c r="C243" s="210" t="s">
        <v>2765</v>
      </c>
      <c r="D243" s="210" t="s">
        <v>1331</v>
      </c>
      <c r="E243" s="238" t="s">
        <v>2221</v>
      </c>
      <c r="F243" s="210" t="s">
        <v>102</v>
      </c>
      <c r="G243" s="239">
        <v>1</v>
      </c>
      <c r="H243" s="240">
        <v>230</v>
      </c>
      <c r="I243" s="239">
        <v>11500</v>
      </c>
      <c r="J243" s="14">
        <v>18</v>
      </c>
      <c r="K243" s="14">
        <v>12</v>
      </c>
      <c r="L243" s="14">
        <f t="shared" si="45"/>
        <v>11470</v>
      </c>
      <c r="M243" s="123">
        <f t="shared" si="46"/>
        <v>11470</v>
      </c>
      <c r="N243" s="241">
        <f>SUM(M241:M243)</f>
        <v>9556</v>
      </c>
      <c r="O243" s="230" t="s">
        <v>1331</v>
      </c>
      <c r="P243" s="230" t="s">
        <v>2130</v>
      </c>
    </row>
    <row r="244" spans="1:16" hidden="1" outlineLevel="1">
      <c r="A244" s="237">
        <v>45756</v>
      </c>
      <c r="B244" s="215" t="s">
        <v>2236</v>
      </c>
      <c r="C244" s="210" t="s">
        <v>2760</v>
      </c>
      <c r="D244" s="210" t="s">
        <v>1329</v>
      </c>
      <c r="E244" s="238" t="s">
        <v>1330</v>
      </c>
      <c r="F244" s="210" t="s">
        <v>102</v>
      </c>
      <c r="G244" s="239">
        <v>1</v>
      </c>
      <c r="H244" s="240">
        <v>91</v>
      </c>
      <c r="I244" s="239">
        <v>-4550</v>
      </c>
      <c r="J244" s="14">
        <v>18</v>
      </c>
      <c r="K244" s="14">
        <v>5</v>
      </c>
      <c r="L244" s="14">
        <f t="shared" si="45"/>
        <v>-4573</v>
      </c>
      <c r="M244" s="123">
        <f t="shared" si="46"/>
        <v>-4573</v>
      </c>
      <c r="O244" s="230" t="s">
        <v>1329</v>
      </c>
      <c r="P244" s="230" t="s">
        <v>2130</v>
      </c>
    </row>
    <row r="245" spans="1:16" hidden="1" outlineLevel="1">
      <c r="A245" s="237">
        <v>45756</v>
      </c>
      <c r="B245" s="215" t="s">
        <v>2236</v>
      </c>
      <c r="C245" s="210" t="s">
        <v>2760</v>
      </c>
      <c r="D245" s="210" t="s">
        <v>1331</v>
      </c>
      <c r="E245" s="238" t="s">
        <v>2221</v>
      </c>
      <c r="F245" s="210" t="s">
        <v>102</v>
      </c>
      <c r="G245" s="239">
        <v>1</v>
      </c>
      <c r="H245" s="240">
        <v>119</v>
      </c>
      <c r="I245" s="239">
        <v>5950</v>
      </c>
      <c r="J245" s="14">
        <v>18</v>
      </c>
      <c r="K245" s="14">
        <v>6</v>
      </c>
      <c r="L245" s="14">
        <f t="shared" si="45"/>
        <v>5926</v>
      </c>
      <c r="M245" s="123">
        <f t="shared" si="46"/>
        <v>5926</v>
      </c>
      <c r="N245" s="241">
        <f>SUM(M244:M245)</f>
        <v>1353</v>
      </c>
      <c r="O245" s="230" t="s">
        <v>1331</v>
      </c>
      <c r="P245" s="230" t="s">
        <v>2130</v>
      </c>
    </row>
    <row r="246" spans="1:16" hidden="1" outlineLevel="1">
      <c r="A246" s="237">
        <v>45756</v>
      </c>
      <c r="B246" s="215" t="s">
        <v>2236</v>
      </c>
      <c r="C246" s="210" t="s">
        <v>2761</v>
      </c>
      <c r="D246" s="210" t="s">
        <v>1329</v>
      </c>
      <c r="E246" s="238" t="s">
        <v>1330</v>
      </c>
      <c r="F246" s="210" t="s">
        <v>102</v>
      </c>
      <c r="G246" s="239">
        <v>1</v>
      </c>
      <c r="H246" s="240">
        <v>98</v>
      </c>
      <c r="I246" s="239">
        <v>-4900</v>
      </c>
      <c r="J246" s="14">
        <v>18</v>
      </c>
      <c r="K246" s="14">
        <v>5</v>
      </c>
      <c r="L246" s="14">
        <f t="shared" si="45"/>
        <v>-4923</v>
      </c>
      <c r="M246" s="123">
        <f t="shared" si="46"/>
        <v>-4923</v>
      </c>
      <c r="O246" s="230" t="s">
        <v>1329</v>
      </c>
      <c r="P246" s="230" t="s">
        <v>2130</v>
      </c>
    </row>
    <row r="247" spans="1:16" hidden="1" outlineLevel="1">
      <c r="A247" s="237">
        <v>45756</v>
      </c>
      <c r="B247" s="215" t="s">
        <v>2236</v>
      </c>
      <c r="C247" s="210" t="s">
        <v>2761</v>
      </c>
      <c r="D247" s="210" t="s">
        <v>1331</v>
      </c>
      <c r="E247" s="238" t="s">
        <v>2221</v>
      </c>
      <c r="F247" s="210" t="s">
        <v>102</v>
      </c>
      <c r="G247" s="239">
        <v>1</v>
      </c>
      <c r="H247" s="240">
        <v>125</v>
      </c>
      <c r="I247" s="239">
        <v>6250</v>
      </c>
      <c r="J247" s="14">
        <v>18</v>
      </c>
      <c r="K247" s="14">
        <v>6</v>
      </c>
      <c r="L247" s="14">
        <f t="shared" si="45"/>
        <v>6226</v>
      </c>
      <c r="M247" s="123">
        <f t="shared" si="46"/>
        <v>6226</v>
      </c>
      <c r="O247" s="230" t="s">
        <v>1329</v>
      </c>
      <c r="P247" s="230" t="s">
        <v>2130</v>
      </c>
    </row>
    <row r="248" spans="1:16" hidden="1" outlineLevel="1">
      <c r="A248" s="237">
        <v>45756</v>
      </c>
      <c r="B248" s="215" t="s">
        <v>2236</v>
      </c>
      <c r="C248" s="210" t="s">
        <v>2762</v>
      </c>
      <c r="D248" s="210" t="s">
        <v>1329</v>
      </c>
      <c r="E248" s="238" t="s">
        <v>1330</v>
      </c>
      <c r="F248" s="210" t="s">
        <v>102</v>
      </c>
      <c r="G248" s="239">
        <v>1</v>
      </c>
      <c r="H248" s="240">
        <v>230</v>
      </c>
      <c r="I248" s="239">
        <v>-11500</v>
      </c>
      <c r="J248" s="14">
        <v>18</v>
      </c>
      <c r="K248" s="14">
        <v>12</v>
      </c>
      <c r="L248" s="14">
        <f t="shared" si="45"/>
        <v>-11530</v>
      </c>
      <c r="M248" s="123">
        <f t="shared" si="46"/>
        <v>-11530</v>
      </c>
      <c r="N248" s="241">
        <f>SUM(M246:M248)</f>
        <v>-10227</v>
      </c>
      <c r="O248" s="230" t="s">
        <v>1329</v>
      </c>
      <c r="P248" s="230" t="s">
        <v>2130</v>
      </c>
    </row>
    <row r="249" spans="1:16" hidden="1" outlineLevel="1">
      <c r="A249" s="237">
        <v>45756</v>
      </c>
      <c r="B249" s="215" t="s">
        <v>2236</v>
      </c>
      <c r="C249" s="210" t="s">
        <v>2762</v>
      </c>
      <c r="D249" s="210" t="s">
        <v>1331</v>
      </c>
      <c r="E249" s="238" t="s">
        <v>2221</v>
      </c>
      <c r="F249" s="210" t="s">
        <v>102</v>
      </c>
      <c r="G249" s="239">
        <v>1</v>
      </c>
      <c r="H249" s="240">
        <v>259</v>
      </c>
      <c r="I249" s="239">
        <v>12950</v>
      </c>
      <c r="J249" s="14">
        <v>18</v>
      </c>
      <c r="K249" s="14">
        <v>13</v>
      </c>
      <c r="L249" s="14">
        <f t="shared" si="45"/>
        <v>12919</v>
      </c>
      <c r="M249" s="123">
        <f t="shared" si="46"/>
        <v>12919</v>
      </c>
      <c r="N249" s="241">
        <f>SUM(M247:M249)</f>
        <v>7615</v>
      </c>
      <c r="O249" s="230" t="s">
        <v>1329</v>
      </c>
      <c r="P249" s="230" t="s">
        <v>2130</v>
      </c>
    </row>
    <row r="250" spans="1:16" collapsed="1">
      <c r="A250" s="231">
        <v>45757</v>
      </c>
      <c r="B250" s="232"/>
      <c r="C250" s="233" t="s">
        <v>1344</v>
      </c>
      <c r="D250" s="233"/>
      <c r="E250" s="233"/>
      <c r="F250" s="233"/>
      <c r="G250" s="234"/>
      <c r="H250" s="234"/>
      <c r="I250" s="234"/>
      <c r="J250" s="196"/>
      <c r="K250" s="196"/>
      <c r="L250" s="196">
        <v>20000</v>
      </c>
      <c r="M250" s="197">
        <f t="shared" si="46"/>
        <v>20000</v>
      </c>
    </row>
    <row r="251" spans="1:16" hidden="1" outlineLevel="1">
      <c r="A251" s="237">
        <v>45757</v>
      </c>
      <c r="B251" s="215" t="s">
        <v>2236</v>
      </c>
      <c r="C251" s="210" t="s">
        <v>2782</v>
      </c>
      <c r="D251" s="210" t="s">
        <v>1329</v>
      </c>
      <c r="E251" s="238" t="s">
        <v>1330</v>
      </c>
      <c r="F251" s="210" t="s">
        <v>102</v>
      </c>
      <c r="G251" s="239">
        <v>1</v>
      </c>
      <c r="H251" s="240">
        <v>540</v>
      </c>
      <c r="I251" s="239">
        <v>-27000</v>
      </c>
      <c r="J251" s="14">
        <v>18</v>
      </c>
      <c r="K251" s="14">
        <v>27</v>
      </c>
      <c r="L251" s="14">
        <f t="shared" ref="L251:L269" si="47">IF(B251="TXO",I251-SUM(J251:K251),IF(B251="FITX",IF(D251="新倉",-SUM(J251:K251),IF(E251="賣",(H251-H250)*G251*200-SUM(J251:K251),(H250-H251)*G251*200-SUM(J251:K251))),IF(D251="新倉",-SUM(J251:K251),IF(E251="賣",(H251-H250)*G251*50-SUM(J251:K251),(H250-H251)*G251*50-SUM(J251:K251)))))</f>
        <v>-27045</v>
      </c>
      <c r="M251" s="123">
        <f t="shared" si="46"/>
        <v>-27045</v>
      </c>
      <c r="O251" s="230" t="s">
        <v>1329</v>
      </c>
      <c r="P251" s="230" t="s">
        <v>2130</v>
      </c>
    </row>
    <row r="252" spans="1:16" hidden="1" outlineLevel="1">
      <c r="A252" s="237">
        <v>45757</v>
      </c>
      <c r="B252" s="215" t="s">
        <v>2236</v>
      </c>
      <c r="C252" s="210" t="s">
        <v>2782</v>
      </c>
      <c r="D252" s="210" t="s">
        <v>1331</v>
      </c>
      <c r="E252" s="238" t="s">
        <v>2221</v>
      </c>
      <c r="F252" s="210" t="s">
        <v>102</v>
      </c>
      <c r="G252" s="239">
        <v>1</v>
      </c>
      <c r="H252" s="240">
        <v>1500</v>
      </c>
      <c r="I252" s="239">
        <v>75000</v>
      </c>
      <c r="J252" s="14">
        <v>18</v>
      </c>
      <c r="K252" s="14">
        <v>75</v>
      </c>
      <c r="L252" s="14">
        <f t="shared" si="47"/>
        <v>74907</v>
      </c>
      <c r="M252" s="123">
        <f t="shared" si="46"/>
        <v>74907</v>
      </c>
      <c r="N252" s="241">
        <f>SUM(M251:M252)</f>
        <v>47862</v>
      </c>
      <c r="O252" s="230" t="s">
        <v>1331</v>
      </c>
      <c r="P252" s="230" t="s">
        <v>2130</v>
      </c>
    </row>
    <row r="253" spans="1:16" hidden="1" outlineLevel="1">
      <c r="A253" s="237">
        <v>45757</v>
      </c>
      <c r="B253" s="215" t="s">
        <v>2236</v>
      </c>
      <c r="C253" s="210" t="s">
        <v>2773</v>
      </c>
      <c r="D253" s="210" t="s">
        <v>1329</v>
      </c>
      <c r="E253" s="238" t="s">
        <v>1330</v>
      </c>
      <c r="F253" s="210" t="s">
        <v>102</v>
      </c>
      <c r="G253" s="239">
        <v>1</v>
      </c>
      <c r="H253" s="240">
        <v>685</v>
      </c>
      <c r="I253" s="239">
        <v>-34250</v>
      </c>
      <c r="J253" s="14">
        <v>18</v>
      </c>
      <c r="K253" s="14">
        <v>34</v>
      </c>
      <c r="L253" s="14">
        <f t="shared" si="47"/>
        <v>-34302</v>
      </c>
      <c r="M253" s="123">
        <f t="shared" si="46"/>
        <v>-34302</v>
      </c>
      <c r="O253" s="230" t="s">
        <v>1329</v>
      </c>
      <c r="P253" s="230" t="s">
        <v>2130</v>
      </c>
    </row>
    <row r="254" spans="1:16" hidden="1" outlineLevel="1">
      <c r="A254" s="237">
        <v>45757</v>
      </c>
      <c r="B254" s="215" t="s">
        <v>2236</v>
      </c>
      <c r="C254" s="210" t="s">
        <v>2773</v>
      </c>
      <c r="D254" s="210" t="s">
        <v>1331</v>
      </c>
      <c r="E254" s="238" t="s">
        <v>2221</v>
      </c>
      <c r="F254" s="210" t="s">
        <v>102</v>
      </c>
      <c r="G254" s="239">
        <v>1</v>
      </c>
      <c r="H254" s="240">
        <v>690</v>
      </c>
      <c r="I254" s="239">
        <v>34500</v>
      </c>
      <c r="J254" s="14">
        <v>18</v>
      </c>
      <c r="K254" s="14">
        <v>35</v>
      </c>
      <c r="L254" s="14">
        <f t="shared" si="47"/>
        <v>34447</v>
      </c>
      <c r="M254" s="123">
        <f t="shared" si="46"/>
        <v>34447</v>
      </c>
      <c r="N254" s="241">
        <f>SUM(M253:M254)</f>
        <v>145</v>
      </c>
      <c r="O254" s="230" t="s">
        <v>1331</v>
      </c>
      <c r="P254" s="230" t="s">
        <v>2130</v>
      </c>
    </row>
    <row r="255" spans="1:16" hidden="1" outlineLevel="1">
      <c r="A255" s="237">
        <v>45757</v>
      </c>
      <c r="B255" s="215" t="s">
        <v>2236</v>
      </c>
      <c r="C255" s="210" t="s">
        <v>2783</v>
      </c>
      <c r="D255" s="210" t="s">
        <v>1329</v>
      </c>
      <c r="E255" s="238" t="s">
        <v>1330</v>
      </c>
      <c r="F255" s="210" t="s">
        <v>102</v>
      </c>
      <c r="G255" s="239">
        <v>1</v>
      </c>
      <c r="H255" s="240">
        <v>665</v>
      </c>
      <c r="I255" s="239">
        <v>-33250</v>
      </c>
      <c r="J255" s="14">
        <v>18</v>
      </c>
      <c r="K255" s="14">
        <v>33</v>
      </c>
      <c r="L255" s="14">
        <f t="shared" si="47"/>
        <v>-33301</v>
      </c>
      <c r="M255" s="123">
        <f t="shared" si="46"/>
        <v>-33301</v>
      </c>
      <c r="O255" s="230" t="s">
        <v>1329</v>
      </c>
      <c r="P255" s="230" t="s">
        <v>2130</v>
      </c>
    </row>
    <row r="256" spans="1:16" hidden="1" outlineLevel="1">
      <c r="A256" s="237">
        <v>45757</v>
      </c>
      <c r="B256" s="215" t="s">
        <v>2236</v>
      </c>
      <c r="C256" s="210" t="s">
        <v>2783</v>
      </c>
      <c r="D256" s="210" t="s">
        <v>1331</v>
      </c>
      <c r="E256" s="238" t="s">
        <v>2221</v>
      </c>
      <c r="F256" s="210" t="s">
        <v>102</v>
      </c>
      <c r="G256" s="239">
        <v>1</v>
      </c>
      <c r="H256" s="240">
        <v>710</v>
      </c>
      <c r="I256" s="239">
        <v>35500</v>
      </c>
      <c r="J256" s="14">
        <v>18</v>
      </c>
      <c r="K256" s="14">
        <v>36</v>
      </c>
      <c r="L256" s="14">
        <f t="shared" si="47"/>
        <v>35446</v>
      </c>
      <c r="M256" s="123">
        <f t="shared" si="46"/>
        <v>35446</v>
      </c>
      <c r="N256" s="241">
        <f>SUM(M255:M256)</f>
        <v>2145</v>
      </c>
      <c r="O256" s="230" t="s">
        <v>1331</v>
      </c>
      <c r="P256" s="230" t="s">
        <v>2130</v>
      </c>
    </row>
    <row r="257" spans="1:16" hidden="1" outlineLevel="1">
      <c r="A257" s="237">
        <v>45758</v>
      </c>
      <c r="B257" s="215" t="s">
        <v>2236</v>
      </c>
      <c r="C257" s="210" t="s">
        <v>2774</v>
      </c>
      <c r="D257" s="210" t="s">
        <v>1329</v>
      </c>
      <c r="E257" s="238" t="s">
        <v>1330</v>
      </c>
      <c r="F257" s="210" t="s">
        <v>102</v>
      </c>
      <c r="G257" s="239">
        <v>1</v>
      </c>
      <c r="H257" s="240">
        <v>442</v>
      </c>
      <c r="I257" s="239">
        <v>-22100</v>
      </c>
      <c r="J257" s="14">
        <v>18</v>
      </c>
      <c r="K257" s="14">
        <v>22</v>
      </c>
      <c r="L257" s="14">
        <f t="shared" si="47"/>
        <v>-22140</v>
      </c>
      <c r="M257" s="123">
        <f t="shared" si="46"/>
        <v>-22140</v>
      </c>
      <c r="O257" s="230" t="s">
        <v>1329</v>
      </c>
      <c r="P257" s="230" t="s">
        <v>2130</v>
      </c>
    </row>
    <row r="258" spans="1:16" hidden="1" outlineLevel="1">
      <c r="A258" s="237">
        <v>45758</v>
      </c>
      <c r="B258" s="215" t="s">
        <v>2236</v>
      </c>
      <c r="C258" s="210" t="s">
        <v>2774</v>
      </c>
      <c r="D258" s="210" t="s">
        <v>1331</v>
      </c>
      <c r="E258" s="238" t="s">
        <v>2221</v>
      </c>
      <c r="F258" s="210" t="s">
        <v>102</v>
      </c>
      <c r="G258" s="239">
        <v>1</v>
      </c>
      <c r="H258" s="240">
        <v>555</v>
      </c>
      <c r="I258" s="239">
        <v>27750</v>
      </c>
      <c r="J258" s="14">
        <v>18</v>
      </c>
      <c r="K258" s="14">
        <v>28</v>
      </c>
      <c r="L258" s="14">
        <f t="shared" si="47"/>
        <v>27704</v>
      </c>
      <c r="M258" s="123">
        <f t="shared" si="46"/>
        <v>27704</v>
      </c>
      <c r="N258" s="241">
        <f>SUM(M257:M258)</f>
        <v>5564</v>
      </c>
      <c r="O258" s="230" t="s">
        <v>1331</v>
      </c>
      <c r="P258" s="230" t="s">
        <v>2130</v>
      </c>
    </row>
    <row r="259" spans="1:16" hidden="1" outlineLevel="1">
      <c r="A259" s="237">
        <v>45758</v>
      </c>
      <c r="B259" s="215" t="s">
        <v>2236</v>
      </c>
      <c r="C259" s="210" t="s">
        <v>2773</v>
      </c>
      <c r="D259" s="210" t="s">
        <v>1329</v>
      </c>
      <c r="E259" s="238" t="s">
        <v>1330</v>
      </c>
      <c r="F259" s="210" t="s">
        <v>102</v>
      </c>
      <c r="G259" s="239">
        <v>1</v>
      </c>
      <c r="H259" s="240">
        <v>430</v>
      </c>
      <c r="I259" s="239">
        <v>-21500</v>
      </c>
      <c r="J259" s="14">
        <v>18</v>
      </c>
      <c r="K259" s="14">
        <v>22</v>
      </c>
      <c r="L259" s="14">
        <f t="shared" si="47"/>
        <v>-21540</v>
      </c>
      <c r="M259" s="123">
        <f t="shared" si="46"/>
        <v>-21540</v>
      </c>
      <c r="O259" s="230" t="s">
        <v>1329</v>
      </c>
      <c r="P259" s="230" t="s">
        <v>2130</v>
      </c>
    </row>
    <row r="260" spans="1:16" hidden="1" outlineLevel="1">
      <c r="A260" s="237">
        <v>45758</v>
      </c>
      <c r="B260" s="215" t="s">
        <v>2236</v>
      </c>
      <c r="C260" s="210" t="s">
        <v>2773</v>
      </c>
      <c r="D260" s="210" t="s">
        <v>1331</v>
      </c>
      <c r="E260" s="238" t="s">
        <v>2221</v>
      </c>
      <c r="F260" s="210" t="s">
        <v>102</v>
      </c>
      <c r="G260" s="239">
        <v>1</v>
      </c>
      <c r="H260" s="240">
        <v>460</v>
      </c>
      <c r="I260" s="239">
        <v>23000</v>
      </c>
      <c r="J260" s="14">
        <v>18</v>
      </c>
      <c r="K260" s="14">
        <v>23</v>
      </c>
      <c r="L260" s="14">
        <f t="shared" si="47"/>
        <v>22959</v>
      </c>
      <c r="M260" s="123">
        <f t="shared" si="46"/>
        <v>22959</v>
      </c>
      <c r="N260" s="241">
        <f>SUM(M259:M260)</f>
        <v>1419</v>
      </c>
      <c r="O260" s="230" t="s">
        <v>1331</v>
      </c>
      <c r="P260" s="230" t="s">
        <v>2130</v>
      </c>
    </row>
    <row r="261" spans="1:16" hidden="1" outlineLevel="1">
      <c r="A261" s="237">
        <v>45758</v>
      </c>
      <c r="B261" s="215" t="s">
        <v>2236</v>
      </c>
      <c r="C261" s="210" t="s">
        <v>2771</v>
      </c>
      <c r="D261" s="210" t="s">
        <v>1329</v>
      </c>
      <c r="E261" s="238" t="s">
        <v>1330</v>
      </c>
      <c r="F261" s="210" t="s">
        <v>102</v>
      </c>
      <c r="G261" s="239">
        <v>1</v>
      </c>
      <c r="H261" s="240">
        <v>435</v>
      </c>
      <c r="I261" s="239">
        <v>-21750</v>
      </c>
      <c r="J261" s="14">
        <v>18</v>
      </c>
      <c r="K261" s="14">
        <v>22</v>
      </c>
      <c r="L261" s="14">
        <f t="shared" si="47"/>
        <v>-21790</v>
      </c>
      <c r="M261" s="123">
        <f t="shared" si="46"/>
        <v>-21790</v>
      </c>
      <c r="O261" s="230" t="s">
        <v>1329</v>
      </c>
      <c r="P261" s="230" t="s">
        <v>2130</v>
      </c>
    </row>
    <row r="262" spans="1:16" hidden="1" outlineLevel="1">
      <c r="A262" s="237">
        <v>45758</v>
      </c>
      <c r="B262" s="215" t="s">
        <v>2236</v>
      </c>
      <c r="C262" s="210" t="s">
        <v>2771</v>
      </c>
      <c r="D262" s="210" t="s">
        <v>1331</v>
      </c>
      <c r="E262" s="238" t="s">
        <v>2221</v>
      </c>
      <c r="F262" s="210" t="s">
        <v>102</v>
      </c>
      <c r="G262" s="239">
        <v>1</v>
      </c>
      <c r="H262" s="240">
        <v>196</v>
      </c>
      <c r="I262" s="239">
        <v>9800</v>
      </c>
      <c r="J262" s="14">
        <v>18</v>
      </c>
      <c r="K262" s="14">
        <v>10</v>
      </c>
      <c r="L262" s="14">
        <f t="shared" si="47"/>
        <v>9772</v>
      </c>
      <c r="M262" s="123">
        <f t="shared" si="46"/>
        <v>9772</v>
      </c>
      <c r="N262" s="241">
        <f>SUM(M261:M262)</f>
        <v>-12018</v>
      </c>
      <c r="O262" s="230" t="s">
        <v>1331</v>
      </c>
      <c r="P262" s="230" t="s">
        <v>2130</v>
      </c>
    </row>
    <row r="263" spans="1:16" hidden="1" outlineLevel="1">
      <c r="A263" s="237">
        <v>45758</v>
      </c>
      <c r="B263" s="215" t="s">
        <v>2236</v>
      </c>
      <c r="C263" s="210" t="s">
        <v>2770</v>
      </c>
      <c r="D263" s="210" t="s">
        <v>1329</v>
      </c>
      <c r="E263" s="238" t="s">
        <v>1330</v>
      </c>
      <c r="F263" s="210" t="s">
        <v>102</v>
      </c>
      <c r="G263" s="239">
        <v>1</v>
      </c>
      <c r="H263" s="240">
        <v>490</v>
      </c>
      <c r="I263" s="239">
        <v>-24500</v>
      </c>
      <c r="J263" s="14">
        <v>18</v>
      </c>
      <c r="K263" s="14">
        <v>25</v>
      </c>
      <c r="L263" s="14">
        <f t="shared" si="47"/>
        <v>-24543</v>
      </c>
      <c r="M263" s="123">
        <f t="shared" si="46"/>
        <v>-24543</v>
      </c>
      <c r="O263" s="230" t="s">
        <v>1329</v>
      </c>
      <c r="P263" s="230" t="s">
        <v>2130</v>
      </c>
    </row>
    <row r="264" spans="1:16" hidden="1" outlineLevel="1">
      <c r="A264" s="237">
        <v>45758</v>
      </c>
      <c r="B264" s="215" t="s">
        <v>2236</v>
      </c>
      <c r="C264" s="210" t="s">
        <v>2770</v>
      </c>
      <c r="D264" s="210" t="s">
        <v>1331</v>
      </c>
      <c r="E264" s="238" t="s">
        <v>2221</v>
      </c>
      <c r="F264" s="210" t="s">
        <v>102</v>
      </c>
      <c r="G264" s="239">
        <v>1</v>
      </c>
      <c r="H264" s="240">
        <v>705</v>
      </c>
      <c r="I264" s="239">
        <v>35250</v>
      </c>
      <c r="J264" s="14">
        <v>18</v>
      </c>
      <c r="K264" s="14">
        <v>35</v>
      </c>
      <c r="L264" s="14">
        <f t="shared" si="47"/>
        <v>35197</v>
      </c>
      <c r="M264" s="123">
        <f t="shared" si="46"/>
        <v>35197</v>
      </c>
      <c r="N264" s="241">
        <f>SUM(M263:M264)</f>
        <v>10654</v>
      </c>
      <c r="O264" s="230" t="s">
        <v>1331</v>
      </c>
      <c r="P264" s="230" t="s">
        <v>2130</v>
      </c>
    </row>
    <row r="265" spans="1:16" hidden="1" outlineLevel="1">
      <c r="A265" s="237">
        <v>45758</v>
      </c>
      <c r="B265" s="215" t="s">
        <v>2236</v>
      </c>
      <c r="C265" s="210" t="s">
        <v>2769</v>
      </c>
      <c r="D265" s="210" t="s">
        <v>1329</v>
      </c>
      <c r="E265" s="238" t="s">
        <v>1330</v>
      </c>
      <c r="F265" s="210" t="s">
        <v>102</v>
      </c>
      <c r="G265" s="239">
        <v>1</v>
      </c>
      <c r="H265" s="240">
        <v>525</v>
      </c>
      <c r="I265" s="239">
        <v>-26250</v>
      </c>
      <c r="J265" s="14">
        <v>18</v>
      </c>
      <c r="K265" s="14">
        <v>26</v>
      </c>
      <c r="L265" s="14">
        <f t="shared" si="47"/>
        <v>-26294</v>
      </c>
      <c r="M265" s="123">
        <f>L265</f>
        <v>-26294</v>
      </c>
      <c r="N265" s="241">
        <f>SUM(M261:M265)</f>
        <v>-27658</v>
      </c>
      <c r="O265" s="242" t="s">
        <v>2135</v>
      </c>
      <c r="P265" s="230" t="s">
        <v>2130</v>
      </c>
    </row>
    <row r="266" spans="1:16" hidden="1" outlineLevel="1">
      <c r="A266" s="237">
        <v>45758</v>
      </c>
      <c r="B266" s="215" t="s">
        <v>2236</v>
      </c>
      <c r="C266" s="210" t="s">
        <v>2772</v>
      </c>
      <c r="D266" s="210" t="s">
        <v>1329</v>
      </c>
      <c r="E266" s="238" t="s">
        <v>1330</v>
      </c>
      <c r="F266" s="210" t="s">
        <v>102</v>
      </c>
      <c r="G266" s="239">
        <v>1</v>
      </c>
      <c r="H266" s="240">
        <v>417</v>
      </c>
      <c r="I266" s="239">
        <v>-20850</v>
      </c>
      <c r="J266" s="14">
        <v>18</v>
      </c>
      <c r="K266" s="14">
        <v>21</v>
      </c>
      <c r="L266" s="14">
        <f t="shared" si="47"/>
        <v>-20889</v>
      </c>
      <c r="M266" s="123">
        <f t="shared" si="46"/>
        <v>-20889</v>
      </c>
      <c r="N266" s="241">
        <f>SUM(M263:M266)</f>
        <v>-36529</v>
      </c>
      <c r="O266" s="242" t="s">
        <v>2135</v>
      </c>
      <c r="P266" s="230" t="s">
        <v>2130</v>
      </c>
    </row>
    <row r="267" spans="1:16" hidden="1" outlineLevel="1">
      <c r="A267" s="237">
        <v>45761</v>
      </c>
      <c r="B267" s="215" t="s">
        <v>2236</v>
      </c>
      <c r="C267" s="210" t="s">
        <v>2775</v>
      </c>
      <c r="D267" s="210" t="s">
        <v>1329</v>
      </c>
      <c r="E267" s="238" t="s">
        <v>1330</v>
      </c>
      <c r="F267" s="210" t="s">
        <v>102</v>
      </c>
      <c r="G267" s="239">
        <v>3</v>
      </c>
      <c r="H267" s="240">
        <v>20</v>
      </c>
      <c r="I267" s="239">
        <v>-3000</v>
      </c>
      <c r="J267" s="14">
        <v>54</v>
      </c>
      <c r="K267" s="14">
        <v>3</v>
      </c>
      <c r="L267" s="14">
        <f t="shared" si="47"/>
        <v>-3057</v>
      </c>
      <c r="M267" s="123">
        <f t="shared" si="46"/>
        <v>-3057</v>
      </c>
      <c r="N267" s="241">
        <f t="shared" si="46"/>
        <v>-3057</v>
      </c>
      <c r="O267" s="242" t="s">
        <v>2135</v>
      </c>
      <c r="P267" s="230" t="s">
        <v>2130</v>
      </c>
    </row>
    <row r="268" spans="1:16" hidden="1" outlineLevel="1">
      <c r="A268" s="237">
        <v>45761</v>
      </c>
      <c r="B268" s="215" t="s">
        <v>2236</v>
      </c>
      <c r="C268" s="210" t="s">
        <v>2776</v>
      </c>
      <c r="D268" s="210" t="s">
        <v>1329</v>
      </c>
      <c r="E268" s="238" t="s">
        <v>1330</v>
      </c>
      <c r="F268" s="210" t="s">
        <v>102</v>
      </c>
      <c r="G268" s="239">
        <v>1</v>
      </c>
      <c r="H268" s="240">
        <v>60</v>
      </c>
      <c r="I268" s="239">
        <v>-3000</v>
      </c>
      <c r="J268" s="14">
        <v>18</v>
      </c>
      <c r="K268" s="14">
        <v>3</v>
      </c>
      <c r="L268" s="14">
        <f t="shared" si="47"/>
        <v>-3021</v>
      </c>
      <c r="M268" s="123">
        <f t="shared" ref="M268:N275" si="48">L268</f>
        <v>-3021</v>
      </c>
      <c r="N268" s="241">
        <f t="shared" si="48"/>
        <v>-3021</v>
      </c>
      <c r="O268" s="242" t="s">
        <v>2135</v>
      </c>
      <c r="P268" s="230" t="s">
        <v>2130</v>
      </c>
    </row>
    <row r="269" spans="1:16" hidden="1" outlineLevel="1">
      <c r="A269" s="237">
        <v>45761</v>
      </c>
      <c r="B269" s="215" t="s">
        <v>2236</v>
      </c>
      <c r="C269" s="210" t="s">
        <v>2777</v>
      </c>
      <c r="D269" s="210" t="s">
        <v>1329</v>
      </c>
      <c r="E269" s="238" t="s">
        <v>1330</v>
      </c>
      <c r="F269" s="210" t="s">
        <v>102</v>
      </c>
      <c r="G269" s="239">
        <v>1</v>
      </c>
      <c r="H269" s="240">
        <v>325</v>
      </c>
      <c r="I269" s="239">
        <v>-16250</v>
      </c>
      <c r="J269" s="14">
        <v>18</v>
      </c>
      <c r="K269" s="14">
        <v>16</v>
      </c>
      <c r="L269" s="14">
        <f t="shared" si="47"/>
        <v>-16284</v>
      </c>
      <c r="M269" s="123">
        <f t="shared" si="48"/>
        <v>-16284</v>
      </c>
      <c r="N269" s="241">
        <f t="shared" si="48"/>
        <v>-16284</v>
      </c>
      <c r="O269" s="257" t="s">
        <v>2134</v>
      </c>
      <c r="P269" s="230" t="s">
        <v>2130</v>
      </c>
    </row>
    <row r="270" spans="1:16" hidden="1" outlineLevel="1">
      <c r="A270" s="237">
        <v>45763</v>
      </c>
      <c r="B270" s="215" t="s">
        <v>2236</v>
      </c>
      <c r="C270" s="210" t="s">
        <v>2777</v>
      </c>
      <c r="D270" s="210" t="s">
        <v>1331</v>
      </c>
      <c r="E270" s="238" t="s">
        <v>2221</v>
      </c>
      <c r="F270" s="210" t="s">
        <v>102</v>
      </c>
      <c r="G270" s="239">
        <v>1</v>
      </c>
      <c r="H270" s="240">
        <v>325</v>
      </c>
      <c r="I270" s="239">
        <v>2600</v>
      </c>
      <c r="J270" s="14">
        <v>18</v>
      </c>
      <c r="K270" s="14">
        <v>20</v>
      </c>
      <c r="L270" s="14">
        <f>IF(B270="TXO",I270-SUM(J270:K270),IF(B270="FITX",IF(D270="新倉",-SUM(J270:K270),IF(E270="賣",(H270-H269)*G270*200-SUM(J270:K270),(H269-H270)*G270*200-SUM(J270:K270))),IF(D270="新倉",-SUM(J270:K270),IF(E270="賣",(H270-H269)*G270*50-SUM(J270:K270),(H269-H270)*G270*50-SUM(J270:K270)))))</f>
        <v>2562</v>
      </c>
      <c r="M270" s="123">
        <f t="shared" si="48"/>
        <v>2562</v>
      </c>
      <c r="N270" s="241">
        <f t="shared" si="48"/>
        <v>2562</v>
      </c>
      <c r="O270" s="257" t="s">
        <v>2134</v>
      </c>
      <c r="P270" s="230" t="s">
        <v>2130</v>
      </c>
    </row>
    <row r="271" spans="1:16" ht="17.25" collapsed="1" thickBot="1">
      <c r="A271" s="231">
        <v>45762</v>
      </c>
      <c r="B271" s="232"/>
      <c r="C271" s="233" t="s">
        <v>1344</v>
      </c>
      <c r="D271" s="233"/>
      <c r="E271" s="233"/>
      <c r="F271" s="233"/>
      <c r="G271" s="234"/>
      <c r="H271" s="234"/>
      <c r="I271" s="234"/>
      <c r="J271" s="196"/>
      <c r="K271" s="196"/>
      <c r="L271" s="196">
        <v>100000</v>
      </c>
      <c r="M271" s="197">
        <f t="shared" si="48"/>
        <v>100000</v>
      </c>
      <c r="P271" s="230"/>
    </row>
    <row r="272" spans="1:16" hidden="1" outlineLevel="1">
      <c r="A272" s="237">
        <v>45763</v>
      </c>
      <c r="B272" s="215" t="s">
        <v>2236</v>
      </c>
      <c r="C272" s="210" t="s">
        <v>2778</v>
      </c>
      <c r="D272" s="210" t="s">
        <v>1329</v>
      </c>
      <c r="E272" s="238" t="s">
        <v>1330</v>
      </c>
      <c r="F272" s="210" t="s">
        <v>102</v>
      </c>
      <c r="G272" s="239">
        <v>1</v>
      </c>
      <c r="H272" s="240">
        <v>25</v>
      </c>
      <c r="I272" s="239">
        <v>-1250</v>
      </c>
      <c r="J272" s="14">
        <v>18</v>
      </c>
      <c r="K272" s="14">
        <v>1</v>
      </c>
      <c r="L272" s="14">
        <f t="shared" ref="L272:L273" si="49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-1269</v>
      </c>
      <c r="M272" s="123">
        <f t="shared" si="48"/>
        <v>-1269</v>
      </c>
      <c r="N272" s="241">
        <f t="shared" si="48"/>
        <v>-1269</v>
      </c>
      <c r="O272" s="242" t="s">
        <v>2135</v>
      </c>
      <c r="P272" s="230" t="s">
        <v>2130</v>
      </c>
    </row>
    <row r="273" spans="1:16" hidden="1" outlineLevel="1">
      <c r="A273" s="237">
        <v>45763</v>
      </c>
      <c r="B273" s="215" t="s">
        <v>2236</v>
      </c>
      <c r="C273" s="210" t="s">
        <v>2779</v>
      </c>
      <c r="D273" s="210" t="s">
        <v>1329</v>
      </c>
      <c r="E273" s="238" t="s">
        <v>1330</v>
      </c>
      <c r="F273" s="210" t="s">
        <v>102</v>
      </c>
      <c r="G273" s="239">
        <v>1</v>
      </c>
      <c r="H273" s="240">
        <v>49</v>
      </c>
      <c r="I273" s="239">
        <v>-2450</v>
      </c>
      <c r="J273" s="14">
        <v>18</v>
      </c>
      <c r="K273" s="14">
        <v>2</v>
      </c>
      <c r="L273" s="14">
        <f t="shared" si="49"/>
        <v>-2470</v>
      </c>
      <c r="M273" s="123">
        <f t="shared" si="48"/>
        <v>-2470</v>
      </c>
      <c r="N273" s="241">
        <f t="shared" si="48"/>
        <v>-2470</v>
      </c>
      <c r="O273" s="242" t="s">
        <v>2135</v>
      </c>
      <c r="P273" s="230" t="s">
        <v>2130</v>
      </c>
    </row>
    <row r="274" spans="1:16" hidden="1" outlineLevel="1">
      <c r="A274" s="237">
        <v>45764</v>
      </c>
      <c r="B274" s="215" t="s">
        <v>2236</v>
      </c>
      <c r="C274" s="210" t="s">
        <v>2877</v>
      </c>
      <c r="D274" s="210" t="s">
        <v>1329</v>
      </c>
      <c r="E274" s="238" t="s">
        <v>1330</v>
      </c>
      <c r="F274" s="210" t="s">
        <v>102</v>
      </c>
      <c r="G274" s="239">
        <v>1</v>
      </c>
      <c r="H274" s="240">
        <v>20</v>
      </c>
      <c r="I274" s="239">
        <v>-1000</v>
      </c>
      <c r="J274" s="14">
        <v>18</v>
      </c>
      <c r="K274" s="14">
        <v>1</v>
      </c>
      <c r="L274" s="14">
        <f t="shared" ref="L274:L275" si="50">IF(B274="TXO",I274-SUM(J274:K274),IF(B274="FITX",IF(D274="新倉",-SUM(J274:K274),IF(E274="賣",(H274-H273)*G274*200-SUM(J274:K274),(H273-H274)*G274*200-SUM(J274:K274))),IF(D274="新倉",-SUM(J274:K274),IF(E274="賣",(H274-H273)*G274*50-SUM(J274:K274),(H273-H274)*G274*50-SUM(J274:K274)))))</f>
        <v>-1019</v>
      </c>
      <c r="M274" s="123">
        <f t="shared" si="48"/>
        <v>-1019</v>
      </c>
      <c r="N274" s="241">
        <f t="shared" si="48"/>
        <v>-1019</v>
      </c>
      <c r="O274" s="242" t="s">
        <v>2135</v>
      </c>
      <c r="P274" s="230" t="s">
        <v>2130</v>
      </c>
    </row>
    <row r="275" spans="1:16" hidden="1" outlineLevel="1">
      <c r="A275" s="237">
        <v>45764</v>
      </c>
      <c r="B275" s="215" t="s">
        <v>2236</v>
      </c>
      <c r="C275" s="210" t="s">
        <v>2878</v>
      </c>
      <c r="D275" s="210" t="s">
        <v>1329</v>
      </c>
      <c r="E275" s="238" t="s">
        <v>1330</v>
      </c>
      <c r="F275" s="210" t="s">
        <v>102</v>
      </c>
      <c r="G275" s="239">
        <v>1</v>
      </c>
      <c r="H275" s="240">
        <v>413</v>
      </c>
      <c r="I275" s="239">
        <v>-20650</v>
      </c>
      <c r="J275" s="14">
        <v>18</v>
      </c>
      <c r="K275" s="14">
        <v>21</v>
      </c>
      <c r="L275" s="14">
        <f t="shared" si="50"/>
        <v>-20689</v>
      </c>
      <c r="M275" s="123">
        <f t="shared" si="48"/>
        <v>-20689</v>
      </c>
      <c r="N275" s="241">
        <f t="shared" si="48"/>
        <v>-20689</v>
      </c>
      <c r="O275" s="230" t="s">
        <v>1329</v>
      </c>
      <c r="P275" s="230" t="s">
        <v>2130</v>
      </c>
    </row>
    <row r="276" spans="1:16" hidden="1" outlineLevel="1">
      <c r="A276" s="237">
        <v>45769</v>
      </c>
      <c r="B276" s="215" t="s">
        <v>2236</v>
      </c>
      <c r="C276" s="210" t="s">
        <v>2878</v>
      </c>
      <c r="D276" s="210" t="s">
        <v>1331</v>
      </c>
      <c r="E276" s="238" t="s">
        <v>2221</v>
      </c>
      <c r="F276" s="210" t="s">
        <v>102</v>
      </c>
      <c r="G276" s="239">
        <v>1</v>
      </c>
      <c r="H276" s="240">
        <v>515</v>
      </c>
      <c r="I276" s="239">
        <v>25750</v>
      </c>
      <c r="J276" s="14">
        <v>18</v>
      </c>
      <c r="K276" s="14">
        <v>26</v>
      </c>
      <c r="L276" s="14">
        <f>IF(B276="TXO",I276-SUM(J276:K276),IF(B276="FITX",IF(D276="新倉",-SUM(J276:K276),IF(E276="賣",(H276-H280)*G276*200-SUM(J276:K276),(H280-H276)*G276*200-SUM(J276:K276))),IF(D276="新倉",-SUM(J276:K276),IF(E276="賣",(H276-H280)*G276*50-SUM(J276:K276),(H280-H276)*G276*50-SUM(J276:K276)))))</f>
        <v>25706</v>
      </c>
      <c r="M276" s="123">
        <f>L276</f>
        <v>25706</v>
      </c>
      <c r="N276" s="241">
        <f>M276</f>
        <v>25706</v>
      </c>
      <c r="O276" s="230" t="s">
        <v>1331</v>
      </c>
      <c r="P276" s="230" t="s">
        <v>2130</v>
      </c>
    </row>
    <row r="277" spans="1:16" hidden="1" outlineLevel="1">
      <c r="A277" s="237">
        <v>45764</v>
      </c>
      <c r="B277" s="215" t="s">
        <v>2236</v>
      </c>
      <c r="C277" s="210" t="s">
        <v>2879</v>
      </c>
      <c r="D277" s="210" t="s">
        <v>1329</v>
      </c>
      <c r="E277" s="238" t="s">
        <v>1330</v>
      </c>
      <c r="F277" s="210" t="s">
        <v>102</v>
      </c>
      <c r="G277" s="239">
        <v>1</v>
      </c>
      <c r="H277" s="240">
        <v>26.5</v>
      </c>
      <c r="I277" s="239">
        <v>-1325</v>
      </c>
      <c r="J277" s="14">
        <v>18</v>
      </c>
      <c r="K277" s="14">
        <v>1</v>
      </c>
      <c r="L277" s="14">
        <f t="shared" ref="L277:L284" si="51">IF(B277="TXO",I277-SUM(J277:K277),IF(B277="FITX",IF(D277="新倉",-SUM(J277:K277),IF(E277="賣",(H277-H281)*G277*200-SUM(J277:K277),(H281-H277)*G277*200-SUM(J277:K277))),IF(D277="新倉",-SUM(J277:K277),IF(E277="賣",(H277-H281)*G277*50-SUM(J277:K277),(H281-H277)*G277*50-SUM(J277:K277)))))</f>
        <v>-1344</v>
      </c>
      <c r="M277" s="123">
        <f t="shared" ref="M277:N292" si="52">L277</f>
        <v>-1344</v>
      </c>
      <c r="N277" s="241">
        <f t="shared" si="52"/>
        <v>-1344</v>
      </c>
      <c r="O277" s="242" t="s">
        <v>2135</v>
      </c>
      <c r="P277" s="230" t="s">
        <v>2130</v>
      </c>
    </row>
    <row r="278" spans="1:16" hidden="1" outlineLevel="1">
      <c r="A278" s="237">
        <v>45769</v>
      </c>
      <c r="B278" s="215" t="s">
        <v>2236</v>
      </c>
      <c r="C278" s="210" t="s">
        <v>2880</v>
      </c>
      <c r="D278" s="210" t="s">
        <v>1329</v>
      </c>
      <c r="E278" s="238" t="s">
        <v>1330</v>
      </c>
      <c r="F278" s="210" t="s">
        <v>102</v>
      </c>
      <c r="G278" s="239">
        <v>1</v>
      </c>
      <c r="H278" s="240">
        <v>103</v>
      </c>
      <c r="I278" s="239">
        <v>-5150</v>
      </c>
      <c r="J278" s="14">
        <v>18</v>
      </c>
      <c r="K278" s="14">
        <v>5</v>
      </c>
      <c r="L278" s="14">
        <f t="shared" si="51"/>
        <v>-5173</v>
      </c>
      <c r="M278" s="123">
        <f t="shared" si="52"/>
        <v>-5173</v>
      </c>
      <c r="N278" s="241">
        <f t="shared" si="52"/>
        <v>-5173</v>
      </c>
      <c r="O278" s="242" t="s">
        <v>2135</v>
      </c>
      <c r="P278" s="230" t="s">
        <v>2130</v>
      </c>
    </row>
    <row r="279" spans="1:16" hidden="1" outlineLevel="1">
      <c r="A279" s="237">
        <v>45769</v>
      </c>
      <c r="B279" s="215" t="s">
        <v>2236</v>
      </c>
      <c r="C279" s="210" t="s">
        <v>2881</v>
      </c>
      <c r="D279" s="210" t="s">
        <v>1329</v>
      </c>
      <c r="E279" s="238" t="s">
        <v>1330</v>
      </c>
      <c r="F279" s="210" t="s">
        <v>102</v>
      </c>
      <c r="G279" s="239">
        <v>1</v>
      </c>
      <c r="H279" s="240">
        <v>131</v>
      </c>
      <c r="I279" s="239">
        <v>-6550</v>
      </c>
      <c r="J279" s="14">
        <v>18</v>
      </c>
      <c r="K279" s="14">
        <v>7</v>
      </c>
      <c r="L279" s="14">
        <f t="shared" si="51"/>
        <v>-6575</v>
      </c>
      <c r="M279" s="123">
        <f t="shared" si="52"/>
        <v>-6575</v>
      </c>
      <c r="N279" s="241">
        <f t="shared" si="52"/>
        <v>-6575</v>
      </c>
      <c r="O279" s="242" t="s">
        <v>2135</v>
      </c>
      <c r="P279" s="230" t="s">
        <v>2130</v>
      </c>
    </row>
    <row r="280" spans="1:16" hidden="1" outlineLevel="1">
      <c r="A280" s="237">
        <v>45769</v>
      </c>
      <c r="B280" s="215" t="s">
        <v>2236</v>
      </c>
      <c r="C280" s="210" t="s">
        <v>2881</v>
      </c>
      <c r="D280" s="210" t="s">
        <v>1329</v>
      </c>
      <c r="E280" s="238" t="s">
        <v>1330</v>
      </c>
      <c r="F280" s="210" t="s">
        <v>102</v>
      </c>
      <c r="G280" s="239">
        <v>1</v>
      </c>
      <c r="H280" s="240">
        <v>136</v>
      </c>
      <c r="I280" s="239">
        <v>-6800</v>
      </c>
      <c r="J280" s="14">
        <v>18</v>
      </c>
      <c r="K280" s="14">
        <v>7</v>
      </c>
      <c r="L280" s="14">
        <f t="shared" si="51"/>
        <v>-6825</v>
      </c>
      <c r="M280" s="123">
        <f t="shared" si="52"/>
        <v>-6825</v>
      </c>
      <c r="N280" s="241">
        <f t="shared" si="52"/>
        <v>-6825</v>
      </c>
      <c r="O280" s="242" t="s">
        <v>2135</v>
      </c>
      <c r="P280" s="230" t="s">
        <v>2130</v>
      </c>
    </row>
    <row r="281" spans="1:16" hidden="1" outlineLevel="1">
      <c r="A281" s="237">
        <v>45769</v>
      </c>
      <c r="B281" s="215" t="s">
        <v>2236</v>
      </c>
      <c r="C281" s="210" t="s">
        <v>2882</v>
      </c>
      <c r="D281" s="210" t="s">
        <v>1329</v>
      </c>
      <c r="E281" s="238" t="s">
        <v>1330</v>
      </c>
      <c r="F281" s="210" t="s">
        <v>102</v>
      </c>
      <c r="G281" s="239">
        <v>1</v>
      </c>
      <c r="H281" s="240">
        <v>160</v>
      </c>
      <c r="I281" s="239">
        <v>-8000</v>
      </c>
      <c r="J281" s="14">
        <v>18</v>
      </c>
      <c r="K281" s="14">
        <v>8</v>
      </c>
      <c r="L281" s="14">
        <f t="shared" si="51"/>
        <v>-8026</v>
      </c>
      <c r="M281" s="123">
        <f t="shared" si="52"/>
        <v>-8026</v>
      </c>
      <c r="N281" s="241">
        <f t="shared" si="52"/>
        <v>-8026</v>
      </c>
      <c r="O281" s="242" t="s">
        <v>2135</v>
      </c>
      <c r="P281" s="230" t="s">
        <v>2130</v>
      </c>
    </row>
    <row r="282" spans="1:16" hidden="1" outlineLevel="1">
      <c r="A282" s="237">
        <v>45769</v>
      </c>
      <c r="B282" s="215" t="s">
        <v>2236</v>
      </c>
      <c r="C282" s="210" t="s">
        <v>2883</v>
      </c>
      <c r="D282" s="210" t="s">
        <v>1329</v>
      </c>
      <c r="E282" s="238" t="s">
        <v>1330</v>
      </c>
      <c r="F282" s="210" t="s">
        <v>102</v>
      </c>
      <c r="G282" s="239">
        <v>1</v>
      </c>
      <c r="H282" s="240">
        <v>42</v>
      </c>
      <c r="I282" s="239">
        <v>-2100</v>
      </c>
      <c r="J282" s="14">
        <v>18</v>
      </c>
      <c r="K282" s="14">
        <v>2</v>
      </c>
      <c r="L282" s="14">
        <f t="shared" si="51"/>
        <v>-2120</v>
      </c>
      <c r="M282" s="123">
        <f t="shared" si="52"/>
        <v>-2120</v>
      </c>
      <c r="N282" s="241">
        <f t="shared" si="52"/>
        <v>-2120</v>
      </c>
      <c r="O282" s="242" t="s">
        <v>2135</v>
      </c>
      <c r="P282" s="230" t="s">
        <v>2130</v>
      </c>
    </row>
    <row r="283" spans="1:16" hidden="1" outlineLevel="1">
      <c r="A283" s="237">
        <v>45769</v>
      </c>
      <c r="B283" s="215" t="s">
        <v>2236</v>
      </c>
      <c r="C283" s="210" t="s">
        <v>2884</v>
      </c>
      <c r="D283" s="210" t="s">
        <v>1329</v>
      </c>
      <c r="E283" s="238" t="s">
        <v>1330</v>
      </c>
      <c r="F283" s="210" t="s">
        <v>102</v>
      </c>
      <c r="G283" s="239">
        <v>1</v>
      </c>
      <c r="H283" s="240">
        <v>194</v>
      </c>
      <c r="I283" s="239">
        <v>-9700</v>
      </c>
      <c r="J283" s="14">
        <v>18</v>
      </c>
      <c r="K283" s="14">
        <v>10</v>
      </c>
      <c r="L283" s="14">
        <f t="shared" si="51"/>
        <v>-9728</v>
      </c>
      <c r="M283" s="123">
        <f t="shared" si="52"/>
        <v>-9728</v>
      </c>
      <c r="N283" s="241">
        <f t="shared" si="52"/>
        <v>-9728</v>
      </c>
      <c r="O283" s="242" t="s">
        <v>2135</v>
      </c>
      <c r="P283" s="230" t="s">
        <v>2130</v>
      </c>
    </row>
    <row r="284" spans="1:16" hidden="1" outlineLevel="1">
      <c r="A284" s="237">
        <v>45769</v>
      </c>
      <c r="B284" s="215" t="s">
        <v>2236</v>
      </c>
      <c r="C284" s="210" t="s">
        <v>2884</v>
      </c>
      <c r="D284" s="210" t="s">
        <v>1329</v>
      </c>
      <c r="E284" s="238" t="s">
        <v>1330</v>
      </c>
      <c r="F284" s="210" t="s">
        <v>102</v>
      </c>
      <c r="G284" s="239">
        <v>1</v>
      </c>
      <c r="H284" s="240">
        <v>84</v>
      </c>
      <c r="I284" s="239">
        <v>-4200</v>
      </c>
      <c r="J284" s="14">
        <v>18</v>
      </c>
      <c r="K284" s="14">
        <v>4</v>
      </c>
      <c r="L284" s="14">
        <f t="shared" si="51"/>
        <v>-4222</v>
      </c>
      <c r="M284" s="123">
        <f t="shared" si="52"/>
        <v>-4222</v>
      </c>
      <c r="N284" s="241">
        <f t="shared" si="52"/>
        <v>-4222</v>
      </c>
      <c r="O284" s="242" t="s">
        <v>2135</v>
      </c>
      <c r="P284" s="230" t="s">
        <v>2130</v>
      </c>
    </row>
    <row r="285" spans="1:16" hidden="1" outlineLevel="1">
      <c r="A285" s="237">
        <v>45770</v>
      </c>
      <c r="B285" s="215" t="s">
        <v>2236</v>
      </c>
      <c r="C285" s="210" t="s">
        <v>2881</v>
      </c>
      <c r="D285" s="210" t="s">
        <v>1329</v>
      </c>
      <c r="E285" s="238" t="s">
        <v>1330</v>
      </c>
      <c r="F285" s="210" t="s">
        <v>102</v>
      </c>
      <c r="G285" s="239">
        <v>2</v>
      </c>
      <c r="H285" s="240">
        <v>27</v>
      </c>
      <c r="I285" s="239">
        <v>-2700</v>
      </c>
      <c r="J285" s="14">
        <v>36</v>
      </c>
      <c r="K285" s="14">
        <v>2</v>
      </c>
      <c r="L285" s="14">
        <f t="shared" ref="L285" si="53">IF(B285="TXO",I285-SUM(J285:K285),IF(B285="FITX",IF(D285="新倉",-SUM(J285:K285),IF(E285="賣",(H285-H289)*G285*200-SUM(J285:K285),(H289-H285)*G285*200-SUM(J285:K285))),IF(D285="新倉",-SUM(J285:K285),IF(E285="賣",(H285-H289)*G285*50-SUM(J285:K285),(H289-H285)*G285*50-SUM(J285:K285)))))</f>
        <v>-2738</v>
      </c>
      <c r="M285" s="123">
        <f t="shared" si="52"/>
        <v>-2738</v>
      </c>
      <c r="N285" s="241">
        <f t="shared" si="52"/>
        <v>-2738</v>
      </c>
      <c r="O285" s="242" t="s">
        <v>2135</v>
      </c>
      <c r="P285" s="230" t="s">
        <v>2130</v>
      </c>
    </row>
    <row r="286" spans="1:16" hidden="1" outlineLevel="1">
      <c r="A286" s="237">
        <v>45771</v>
      </c>
      <c r="B286" s="215" t="s">
        <v>2236</v>
      </c>
      <c r="C286" s="210" t="s">
        <v>2885</v>
      </c>
      <c r="D286" s="210" t="s">
        <v>1329</v>
      </c>
      <c r="E286" s="238" t="s">
        <v>1330</v>
      </c>
      <c r="F286" s="210" t="s">
        <v>102</v>
      </c>
      <c r="G286" s="239">
        <v>1</v>
      </c>
      <c r="H286" s="240">
        <v>266</v>
      </c>
      <c r="I286" s="239">
        <v>-13300</v>
      </c>
      <c r="J286" s="14">
        <v>18</v>
      </c>
      <c r="K286" s="14">
        <v>13</v>
      </c>
      <c r="L286" s="14">
        <f>IF(B286="TXO",I286-SUM(J286:K286),IF(B286="FITX",IF(D286="新倉",-SUM(J286:K286),IF(E286="賣",(H286-H912)*G286*200-SUM(J286:K286),(H912-H286)*G286*200-SUM(J286:K286))),IF(D286="新倉",-SUM(J286:K286),IF(E286="賣",(H286-H912)*G286*50-SUM(J286:K286),(H912-H286)*G286*50-SUM(J286:K286)))))</f>
        <v>-13331</v>
      </c>
      <c r="M286" s="123">
        <f t="shared" si="52"/>
        <v>-13331</v>
      </c>
      <c r="N286" s="241">
        <f t="shared" si="52"/>
        <v>-13331</v>
      </c>
      <c r="O286" s="230" t="s">
        <v>1329</v>
      </c>
      <c r="P286" s="230" t="s">
        <v>2130</v>
      </c>
    </row>
    <row r="287" spans="1:16" hidden="1" outlineLevel="1">
      <c r="A287" s="237">
        <v>45771</v>
      </c>
      <c r="B287" s="215" t="s">
        <v>2236</v>
      </c>
      <c r="C287" s="210" t="s">
        <v>2885</v>
      </c>
      <c r="D287" s="210" t="s">
        <v>1331</v>
      </c>
      <c r="E287" s="238" t="s">
        <v>2221</v>
      </c>
      <c r="F287" s="210" t="s">
        <v>102</v>
      </c>
      <c r="G287" s="239">
        <v>1</v>
      </c>
      <c r="H287" s="240">
        <v>265</v>
      </c>
      <c r="I287" s="239">
        <v>13250</v>
      </c>
      <c r="J287" s="14">
        <v>18</v>
      </c>
      <c r="K287" s="14">
        <v>13</v>
      </c>
      <c r="L287" s="14">
        <f>IF(B287="TXO",I287-SUM(J287:K287),IF(B287="FITX",IF(D287="新倉",-SUM(J287:K287),IF(E287="賣",(H287-H913)*G287*200-SUM(J287:K287),(H913-H287)*G287*200-SUM(J287:K287))),IF(D287="新倉",-SUM(J287:K287),IF(E287="賣",(H287-H913)*G287*50-SUM(J287:K287),(H913-H287)*G287*50-SUM(J287:K287)))))</f>
        <v>13219</v>
      </c>
      <c r="M287" s="123">
        <f t="shared" si="52"/>
        <v>13219</v>
      </c>
      <c r="N287" s="241">
        <f t="shared" si="52"/>
        <v>13219</v>
      </c>
      <c r="O287" s="230" t="s">
        <v>1331</v>
      </c>
      <c r="P287" s="230" t="s">
        <v>2130</v>
      </c>
    </row>
    <row r="288" spans="1:16" hidden="1" outlineLevel="1">
      <c r="A288" s="237">
        <v>45771</v>
      </c>
      <c r="B288" s="215" t="s">
        <v>2236</v>
      </c>
      <c r="C288" s="210" t="s">
        <v>2886</v>
      </c>
      <c r="D288" s="210" t="s">
        <v>1329</v>
      </c>
      <c r="E288" s="238" t="s">
        <v>1330</v>
      </c>
      <c r="F288" s="210" t="s">
        <v>102</v>
      </c>
      <c r="G288" s="239">
        <v>1</v>
      </c>
      <c r="H288" s="240">
        <v>555</v>
      </c>
      <c r="I288" s="239">
        <v>-27750</v>
      </c>
      <c r="J288" s="14">
        <v>18</v>
      </c>
      <c r="K288" s="14">
        <v>28</v>
      </c>
      <c r="L288" s="14">
        <f t="shared" ref="L288:L301" si="54">IF(B288="TXO",I288-SUM(J288:K288),IF(B288="FITX",IF(D288="新倉",-SUM(J288:K288),IF(E288="賣",(H288-H995)*G288*200-SUM(J288:K288),(H995-H288)*G288*200-SUM(J288:K288))),IF(D288="新倉",-SUM(J288:K288),IF(E288="賣",(H288-H995)*G288*50-SUM(J288:K288),(H995-H288)*G288*50-SUM(J288:K288)))))</f>
        <v>-27796</v>
      </c>
      <c r="M288" s="123">
        <f t="shared" si="52"/>
        <v>-27796</v>
      </c>
      <c r="N288" s="241">
        <f t="shared" si="52"/>
        <v>-27796</v>
      </c>
      <c r="O288" s="230" t="s">
        <v>1329</v>
      </c>
      <c r="P288" s="230" t="s">
        <v>2130</v>
      </c>
    </row>
    <row r="289" spans="1:16" hidden="1" outlineLevel="1">
      <c r="A289" s="237">
        <v>45771</v>
      </c>
      <c r="B289" s="215" t="s">
        <v>2236</v>
      </c>
      <c r="C289" s="210" t="s">
        <v>2886</v>
      </c>
      <c r="D289" s="210" t="s">
        <v>1331</v>
      </c>
      <c r="E289" s="238" t="s">
        <v>2221</v>
      </c>
      <c r="F289" s="210" t="s">
        <v>102</v>
      </c>
      <c r="G289" s="239">
        <v>1</v>
      </c>
      <c r="H289" s="240">
        <v>560</v>
      </c>
      <c r="I289" s="239">
        <v>28000</v>
      </c>
      <c r="J289" s="14">
        <v>18</v>
      </c>
      <c r="K289" s="14">
        <v>28</v>
      </c>
      <c r="L289" s="14">
        <f t="shared" si="54"/>
        <v>27954</v>
      </c>
      <c r="M289" s="123">
        <f t="shared" si="52"/>
        <v>27954</v>
      </c>
      <c r="N289" s="241">
        <f t="shared" si="52"/>
        <v>27954</v>
      </c>
      <c r="O289" s="230" t="s">
        <v>1331</v>
      </c>
      <c r="P289" s="230" t="s">
        <v>2130</v>
      </c>
    </row>
    <row r="290" spans="1:16" hidden="1" outlineLevel="1">
      <c r="A290" s="237">
        <v>45772</v>
      </c>
      <c r="B290" s="215" t="s">
        <v>2236</v>
      </c>
      <c r="C290" s="210" t="s">
        <v>2887</v>
      </c>
      <c r="D290" s="210" t="s">
        <v>1329</v>
      </c>
      <c r="E290" s="238" t="s">
        <v>1330</v>
      </c>
      <c r="F290" s="210" t="s">
        <v>102</v>
      </c>
      <c r="G290" s="239">
        <v>1</v>
      </c>
      <c r="H290" s="240">
        <v>160</v>
      </c>
      <c r="I290" s="239">
        <v>-8000</v>
      </c>
      <c r="J290" s="14">
        <v>18</v>
      </c>
      <c r="K290" s="14">
        <v>8</v>
      </c>
      <c r="L290" s="14">
        <f t="shared" si="54"/>
        <v>-8026</v>
      </c>
      <c r="M290" s="123">
        <f t="shared" si="52"/>
        <v>-8026</v>
      </c>
      <c r="N290" s="241">
        <f t="shared" si="52"/>
        <v>-8026</v>
      </c>
      <c r="O290" s="230" t="s">
        <v>1329</v>
      </c>
      <c r="P290" s="230" t="s">
        <v>2130</v>
      </c>
    </row>
    <row r="291" spans="1:16" hidden="1" outlineLevel="1">
      <c r="A291" s="237">
        <v>45776</v>
      </c>
      <c r="B291" s="215" t="s">
        <v>2236</v>
      </c>
      <c r="C291" s="210" t="s">
        <v>2887</v>
      </c>
      <c r="D291" s="210" t="s">
        <v>1331</v>
      </c>
      <c r="E291" s="238" t="s">
        <v>2221</v>
      </c>
      <c r="F291" s="210" t="s">
        <v>102</v>
      </c>
      <c r="G291" s="239">
        <v>1</v>
      </c>
      <c r="H291" s="240">
        <v>210</v>
      </c>
      <c r="I291" s="239">
        <v>10500</v>
      </c>
      <c r="J291" s="14">
        <v>18</v>
      </c>
      <c r="K291" s="14">
        <v>11</v>
      </c>
      <c r="L291" s="14">
        <f t="shared" si="54"/>
        <v>10471</v>
      </c>
      <c r="M291" s="123">
        <f t="shared" si="52"/>
        <v>10471</v>
      </c>
      <c r="N291" s="241">
        <f t="shared" si="52"/>
        <v>10471</v>
      </c>
      <c r="O291" s="230" t="s">
        <v>1331</v>
      </c>
      <c r="P291" s="230" t="s">
        <v>2130</v>
      </c>
    </row>
    <row r="292" spans="1:16" hidden="1" outlineLevel="1">
      <c r="A292" s="237">
        <v>45772</v>
      </c>
      <c r="B292" s="215" t="s">
        <v>2236</v>
      </c>
      <c r="C292" s="210" t="s">
        <v>2888</v>
      </c>
      <c r="D292" s="210" t="s">
        <v>1329</v>
      </c>
      <c r="E292" s="238" t="s">
        <v>1330</v>
      </c>
      <c r="F292" s="210" t="s">
        <v>102</v>
      </c>
      <c r="G292" s="239">
        <v>1</v>
      </c>
      <c r="H292" s="240">
        <v>185</v>
      </c>
      <c r="I292" s="239">
        <v>-9250</v>
      </c>
      <c r="J292" s="14">
        <v>18</v>
      </c>
      <c r="K292" s="14">
        <v>9</v>
      </c>
      <c r="L292" s="14">
        <f t="shared" si="54"/>
        <v>-9277</v>
      </c>
      <c r="M292" s="123">
        <f t="shared" si="52"/>
        <v>-9277</v>
      </c>
      <c r="N292" s="241">
        <f t="shared" si="52"/>
        <v>-9277</v>
      </c>
      <c r="O292" s="230" t="s">
        <v>1329</v>
      </c>
      <c r="P292" s="230" t="s">
        <v>2130</v>
      </c>
    </row>
    <row r="293" spans="1:16" hidden="1" outlineLevel="1">
      <c r="A293" s="237">
        <v>45776</v>
      </c>
      <c r="B293" s="215" t="s">
        <v>2236</v>
      </c>
      <c r="C293" s="210" t="s">
        <v>2888</v>
      </c>
      <c r="D293" s="210" t="s">
        <v>1331</v>
      </c>
      <c r="E293" s="238" t="s">
        <v>2221</v>
      </c>
      <c r="F293" s="210" t="s">
        <v>102</v>
      </c>
      <c r="G293" s="239">
        <v>1</v>
      </c>
      <c r="H293" s="240">
        <v>245</v>
      </c>
      <c r="I293" s="239">
        <v>12250</v>
      </c>
      <c r="J293" s="14">
        <v>18</v>
      </c>
      <c r="K293" s="14">
        <v>12</v>
      </c>
      <c r="L293" s="14">
        <f t="shared" si="54"/>
        <v>12220</v>
      </c>
      <c r="M293" s="123">
        <f t="shared" ref="M293:N308" si="55">L293</f>
        <v>12220</v>
      </c>
      <c r="N293" s="241">
        <f t="shared" si="55"/>
        <v>12220</v>
      </c>
      <c r="O293" s="230" t="s">
        <v>1331</v>
      </c>
      <c r="P293" s="230" t="s">
        <v>2130</v>
      </c>
    </row>
    <row r="294" spans="1:16" hidden="1" outlineLevel="1">
      <c r="A294" s="237">
        <v>45775</v>
      </c>
      <c r="B294" s="215" t="s">
        <v>2236</v>
      </c>
      <c r="C294" s="210" t="s">
        <v>2889</v>
      </c>
      <c r="D294" s="210" t="s">
        <v>1329</v>
      </c>
      <c r="E294" s="238" t="s">
        <v>1330</v>
      </c>
      <c r="F294" s="210" t="s">
        <v>102</v>
      </c>
      <c r="G294" s="239">
        <v>1</v>
      </c>
      <c r="H294" s="240">
        <v>145</v>
      </c>
      <c r="I294" s="239">
        <v>-7250</v>
      </c>
      <c r="J294" s="14">
        <v>18</v>
      </c>
      <c r="K294" s="14">
        <v>7</v>
      </c>
      <c r="L294" s="14">
        <f t="shared" si="54"/>
        <v>-7275</v>
      </c>
      <c r="M294" s="123">
        <f t="shared" si="55"/>
        <v>-7275</v>
      </c>
      <c r="N294" s="241">
        <f t="shared" si="55"/>
        <v>-7275</v>
      </c>
      <c r="O294" s="230" t="s">
        <v>1329</v>
      </c>
      <c r="P294" s="230" t="s">
        <v>2130</v>
      </c>
    </row>
    <row r="295" spans="1:16" hidden="1" outlineLevel="1">
      <c r="A295" s="237">
        <v>45776</v>
      </c>
      <c r="B295" s="215" t="s">
        <v>2236</v>
      </c>
      <c r="C295" s="210" t="s">
        <v>2889</v>
      </c>
      <c r="D295" s="210" t="s">
        <v>1331</v>
      </c>
      <c r="E295" s="238" t="s">
        <v>2221</v>
      </c>
      <c r="F295" s="210" t="s">
        <v>102</v>
      </c>
      <c r="G295" s="239">
        <v>1</v>
      </c>
      <c r="H295" s="240">
        <v>176</v>
      </c>
      <c r="I295" s="239">
        <v>8800</v>
      </c>
      <c r="J295" s="14">
        <v>18</v>
      </c>
      <c r="K295" s="14">
        <v>9</v>
      </c>
      <c r="L295" s="14">
        <f t="shared" si="54"/>
        <v>8773</v>
      </c>
      <c r="M295" s="123">
        <f t="shared" si="55"/>
        <v>8773</v>
      </c>
      <c r="N295" s="241">
        <f t="shared" si="55"/>
        <v>8773</v>
      </c>
      <c r="O295" s="230" t="s">
        <v>1331</v>
      </c>
      <c r="P295" s="230" t="s">
        <v>2130</v>
      </c>
    </row>
    <row r="296" spans="1:16" hidden="1" outlineLevel="1">
      <c r="A296" s="237">
        <v>45776</v>
      </c>
      <c r="B296" s="215" t="s">
        <v>2236</v>
      </c>
      <c r="C296" s="210" t="s">
        <v>2890</v>
      </c>
      <c r="D296" s="210" t="s">
        <v>1329</v>
      </c>
      <c r="E296" s="238" t="s">
        <v>1330</v>
      </c>
      <c r="F296" s="210" t="s">
        <v>102</v>
      </c>
      <c r="G296" s="239">
        <v>1</v>
      </c>
      <c r="H296" s="240">
        <v>61</v>
      </c>
      <c r="I296" s="239">
        <v>-3050</v>
      </c>
      <c r="J296" s="14">
        <v>18</v>
      </c>
      <c r="K296" s="14">
        <v>3</v>
      </c>
      <c r="L296" s="14">
        <f t="shared" si="54"/>
        <v>-3071</v>
      </c>
      <c r="M296" s="123">
        <f t="shared" si="55"/>
        <v>-3071</v>
      </c>
      <c r="N296" s="241">
        <f t="shared" si="55"/>
        <v>-3071</v>
      </c>
      <c r="O296" s="242" t="s">
        <v>2135</v>
      </c>
      <c r="P296" s="230" t="s">
        <v>2130</v>
      </c>
    </row>
    <row r="297" spans="1:16" hidden="1" outlineLevel="1">
      <c r="A297" s="237">
        <v>45776</v>
      </c>
      <c r="B297" s="215" t="s">
        <v>2236</v>
      </c>
      <c r="C297" s="210" t="s">
        <v>2891</v>
      </c>
      <c r="D297" s="210" t="s">
        <v>1329</v>
      </c>
      <c r="E297" s="238" t="s">
        <v>1330</v>
      </c>
      <c r="F297" s="210" t="s">
        <v>102</v>
      </c>
      <c r="G297" s="239">
        <v>1</v>
      </c>
      <c r="H297" s="240">
        <v>40.5</v>
      </c>
      <c r="I297" s="239">
        <v>-2025</v>
      </c>
      <c r="J297" s="14">
        <v>18</v>
      </c>
      <c r="K297" s="14">
        <v>2</v>
      </c>
      <c r="L297" s="14">
        <f t="shared" si="54"/>
        <v>-2045</v>
      </c>
      <c r="M297" s="123">
        <f t="shared" si="55"/>
        <v>-2045</v>
      </c>
      <c r="N297" s="241">
        <f t="shared" si="55"/>
        <v>-2045</v>
      </c>
      <c r="O297" s="230" t="s">
        <v>1329</v>
      </c>
      <c r="P297" s="230" t="s">
        <v>2130</v>
      </c>
    </row>
    <row r="298" spans="1:16" hidden="1" outlineLevel="1">
      <c r="A298" s="237">
        <v>45776</v>
      </c>
      <c r="B298" s="215" t="s">
        <v>2236</v>
      </c>
      <c r="C298" s="210" t="s">
        <v>2891</v>
      </c>
      <c r="D298" s="210" t="s">
        <v>1331</v>
      </c>
      <c r="E298" s="238" t="s">
        <v>2221</v>
      </c>
      <c r="F298" s="210" t="s">
        <v>102</v>
      </c>
      <c r="G298" s="239">
        <v>1</v>
      </c>
      <c r="H298" s="240">
        <v>62</v>
      </c>
      <c r="I298" s="239">
        <v>3100</v>
      </c>
      <c r="J298" s="14">
        <v>18</v>
      </c>
      <c r="K298" s="14">
        <v>3</v>
      </c>
      <c r="L298" s="14">
        <f t="shared" si="54"/>
        <v>3079</v>
      </c>
      <c r="M298" s="123">
        <f t="shared" si="55"/>
        <v>3079</v>
      </c>
      <c r="N298" s="241">
        <f t="shared" si="55"/>
        <v>3079</v>
      </c>
      <c r="O298" s="230" t="s">
        <v>1331</v>
      </c>
      <c r="P298" s="230" t="s">
        <v>2130</v>
      </c>
    </row>
    <row r="299" spans="1:16" hidden="1" outlineLevel="1">
      <c r="A299" s="237">
        <v>45776</v>
      </c>
      <c r="B299" s="215" t="s">
        <v>2236</v>
      </c>
      <c r="C299" s="210" t="s">
        <v>2892</v>
      </c>
      <c r="D299" s="210" t="s">
        <v>1329</v>
      </c>
      <c r="E299" s="238" t="s">
        <v>1330</v>
      </c>
      <c r="F299" s="210" t="s">
        <v>102</v>
      </c>
      <c r="G299" s="239">
        <v>1</v>
      </c>
      <c r="H299" s="240">
        <v>47</v>
      </c>
      <c r="I299" s="239">
        <v>-2350</v>
      </c>
      <c r="J299" s="14">
        <v>18</v>
      </c>
      <c r="K299" s="14">
        <v>2</v>
      </c>
      <c r="L299" s="14">
        <f t="shared" si="54"/>
        <v>-2370</v>
      </c>
      <c r="M299" s="123">
        <f t="shared" si="55"/>
        <v>-2370</v>
      </c>
      <c r="N299" s="241">
        <f t="shared" si="55"/>
        <v>-2370</v>
      </c>
      <c r="O299" s="242" t="s">
        <v>2135</v>
      </c>
      <c r="P299" s="230" t="s">
        <v>2130</v>
      </c>
    </row>
    <row r="300" spans="1:16" hidden="1" outlineLevel="1">
      <c r="A300" s="237">
        <v>45776</v>
      </c>
      <c r="B300" s="215" t="s">
        <v>2236</v>
      </c>
      <c r="C300" s="210" t="s">
        <v>2893</v>
      </c>
      <c r="D300" s="210" t="s">
        <v>1329</v>
      </c>
      <c r="E300" s="238" t="s">
        <v>1330</v>
      </c>
      <c r="F300" s="210" t="s">
        <v>102</v>
      </c>
      <c r="G300" s="239">
        <v>1</v>
      </c>
      <c r="H300" s="240">
        <v>84</v>
      </c>
      <c r="I300" s="239">
        <v>-4200</v>
      </c>
      <c r="J300" s="14">
        <v>18</v>
      </c>
      <c r="K300" s="14">
        <v>4</v>
      </c>
      <c r="L300" s="14">
        <f t="shared" si="54"/>
        <v>-4222</v>
      </c>
      <c r="M300" s="123">
        <f t="shared" si="55"/>
        <v>-4222</v>
      </c>
      <c r="N300" s="241">
        <f t="shared" si="55"/>
        <v>-4222</v>
      </c>
      <c r="O300" s="242" t="s">
        <v>2135</v>
      </c>
      <c r="P300" s="230" t="s">
        <v>2130</v>
      </c>
    </row>
    <row r="301" spans="1:16" ht="17.25" hidden="1" outlineLevel="1" thickBot="1">
      <c r="A301" s="237">
        <v>45777</v>
      </c>
      <c r="B301" s="215" t="s">
        <v>2236</v>
      </c>
      <c r="C301" s="210" t="s">
        <v>2893</v>
      </c>
      <c r="D301" s="210" t="s">
        <v>1329</v>
      </c>
      <c r="E301" s="238" t="s">
        <v>1330</v>
      </c>
      <c r="F301" s="210" t="s">
        <v>102</v>
      </c>
      <c r="G301" s="239">
        <v>10</v>
      </c>
      <c r="H301" s="240">
        <v>1.9</v>
      </c>
      <c r="I301" s="239">
        <v>-950</v>
      </c>
      <c r="J301" s="14">
        <v>180</v>
      </c>
      <c r="K301" s="14">
        <v>0</v>
      </c>
      <c r="L301" s="14">
        <f t="shared" si="54"/>
        <v>-1130</v>
      </c>
      <c r="M301" s="123">
        <f t="shared" si="55"/>
        <v>-1130</v>
      </c>
      <c r="N301" s="241">
        <f t="shared" si="55"/>
        <v>-1130</v>
      </c>
      <c r="O301" s="242" t="s">
        <v>2135</v>
      </c>
      <c r="P301" s="230" t="s">
        <v>2130</v>
      </c>
    </row>
    <row r="302" spans="1:16" ht="17.25" collapsed="1" thickBot="1">
      <c r="A302" s="254" t="s">
        <v>2755</v>
      </c>
      <c r="B302" s="255"/>
      <c r="C302" s="255"/>
      <c r="D302" s="255"/>
      <c r="E302" s="255"/>
      <c r="F302" s="255"/>
      <c r="G302" s="256"/>
      <c r="H302" s="256"/>
      <c r="I302" s="256"/>
      <c r="J302" s="121"/>
      <c r="K302" s="256"/>
      <c r="L302" s="122">
        <f>SUM(L217:L249,L251:L270,L272:L301)</f>
        <v>-43630</v>
      </c>
      <c r="M302" s="122">
        <f>SUM(M217:M249,M251:M270,M272:M301)</f>
        <v>-43630</v>
      </c>
      <c r="N302" s="33"/>
      <c r="P302" s="230"/>
    </row>
    <row r="303" spans="1:16" hidden="1" outlineLevel="1">
      <c r="A303" s="237">
        <v>45779</v>
      </c>
      <c r="B303" s="215" t="s">
        <v>2236</v>
      </c>
      <c r="C303" s="210" t="s">
        <v>2894</v>
      </c>
      <c r="D303" s="210" t="s">
        <v>1329</v>
      </c>
      <c r="E303" s="238" t="s">
        <v>1330</v>
      </c>
      <c r="F303" s="210" t="s">
        <v>102</v>
      </c>
      <c r="G303" s="239">
        <v>1</v>
      </c>
      <c r="H303" s="240">
        <v>89</v>
      </c>
      <c r="I303" s="239">
        <v>-4450</v>
      </c>
      <c r="J303" s="14">
        <v>18</v>
      </c>
      <c r="K303" s="14">
        <v>4</v>
      </c>
      <c r="L303" s="14">
        <f t="shared" ref="L303:L319" si="56">IF(B303="TXO",I303-SUM(J303:K303),IF(B303="FITX",IF(D303="新倉",-SUM(J303:K303),IF(E303="賣",(H303-H1010)*G303*200-SUM(J303:K303),(H1010-H303)*G303*200-SUM(J303:K303))),IF(D303="新倉",-SUM(J303:K303),IF(E303="賣",(H303-H1010)*G303*50-SUM(J303:K303),(H1010-H303)*G303*50-SUM(J303:K303)))))</f>
        <v>-4472</v>
      </c>
      <c r="M303" s="123">
        <f t="shared" si="55"/>
        <v>-4472</v>
      </c>
      <c r="N303" s="241">
        <f t="shared" si="55"/>
        <v>-4472</v>
      </c>
      <c r="O303" s="230" t="s">
        <v>1329</v>
      </c>
      <c r="P303" s="230" t="s">
        <v>2130</v>
      </c>
    </row>
    <row r="304" spans="1:16" hidden="1" outlineLevel="1">
      <c r="A304" s="237">
        <v>45779</v>
      </c>
      <c r="B304" s="215" t="s">
        <v>2236</v>
      </c>
      <c r="C304" s="210" t="s">
        <v>2894</v>
      </c>
      <c r="D304" s="210" t="s">
        <v>1331</v>
      </c>
      <c r="E304" s="238" t="s">
        <v>2221</v>
      </c>
      <c r="F304" s="210" t="s">
        <v>102</v>
      </c>
      <c r="G304" s="239">
        <v>1</v>
      </c>
      <c r="H304" s="240">
        <v>93</v>
      </c>
      <c r="I304" s="239">
        <v>4650</v>
      </c>
      <c r="J304" s="14">
        <v>18</v>
      </c>
      <c r="K304" s="14">
        <v>5</v>
      </c>
      <c r="L304" s="14">
        <f t="shared" si="56"/>
        <v>4627</v>
      </c>
      <c r="M304" s="123">
        <f t="shared" si="55"/>
        <v>4627</v>
      </c>
      <c r="N304" s="241">
        <f t="shared" si="55"/>
        <v>4627</v>
      </c>
      <c r="O304" s="230" t="s">
        <v>1331</v>
      </c>
      <c r="P304" s="230" t="s">
        <v>2130</v>
      </c>
    </row>
    <row r="305" spans="1:16" hidden="1" outlineLevel="1">
      <c r="A305" s="237">
        <v>45779</v>
      </c>
      <c r="B305" s="215" t="s">
        <v>2236</v>
      </c>
      <c r="C305" s="210" t="s">
        <v>2895</v>
      </c>
      <c r="D305" s="210" t="s">
        <v>1329</v>
      </c>
      <c r="E305" s="238" t="s">
        <v>1330</v>
      </c>
      <c r="F305" s="210" t="s">
        <v>102</v>
      </c>
      <c r="G305" s="239">
        <v>2</v>
      </c>
      <c r="H305" s="240">
        <v>99</v>
      </c>
      <c r="I305" s="239">
        <v>-9900</v>
      </c>
      <c r="J305" s="14">
        <v>36</v>
      </c>
      <c r="K305" s="14">
        <v>10</v>
      </c>
      <c r="L305" s="14">
        <f t="shared" si="56"/>
        <v>-9946</v>
      </c>
      <c r="M305" s="123">
        <f t="shared" si="55"/>
        <v>-9946</v>
      </c>
      <c r="N305" s="241">
        <f t="shared" si="55"/>
        <v>-9946</v>
      </c>
      <c r="O305" s="230" t="s">
        <v>1329</v>
      </c>
      <c r="P305" s="230" t="s">
        <v>2130</v>
      </c>
    </row>
    <row r="306" spans="1:16" hidden="1" outlineLevel="1">
      <c r="A306" s="237">
        <v>45782</v>
      </c>
      <c r="B306" s="215" t="s">
        <v>2236</v>
      </c>
      <c r="C306" s="210" t="s">
        <v>2895</v>
      </c>
      <c r="D306" s="210" t="s">
        <v>1331</v>
      </c>
      <c r="E306" s="238" t="s">
        <v>2221</v>
      </c>
      <c r="F306" s="210" t="s">
        <v>102</v>
      </c>
      <c r="G306" s="239">
        <v>2</v>
      </c>
      <c r="H306" s="240">
        <v>21.5</v>
      </c>
      <c r="I306" s="239">
        <v>2150</v>
      </c>
      <c r="J306" s="14">
        <v>36</v>
      </c>
      <c r="K306" s="14">
        <v>2</v>
      </c>
      <c r="L306" s="14">
        <f t="shared" si="56"/>
        <v>2112</v>
      </c>
      <c r="M306" s="123">
        <f t="shared" si="55"/>
        <v>2112</v>
      </c>
      <c r="N306" s="241">
        <f t="shared" si="55"/>
        <v>2112</v>
      </c>
      <c r="O306" s="230" t="s">
        <v>1331</v>
      </c>
      <c r="P306" s="230" t="s">
        <v>2130</v>
      </c>
    </row>
    <row r="307" spans="1:16" hidden="1" outlineLevel="1">
      <c r="A307" s="237">
        <v>45779</v>
      </c>
      <c r="B307" s="215" t="s">
        <v>2236</v>
      </c>
      <c r="C307" s="210" t="s">
        <v>2896</v>
      </c>
      <c r="D307" s="210" t="s">
        <v>1329</v>
      </c>
      <c r="E307" s="238" t="s">
        <v>1330</v>
      </c>
      <c r="F307" s="210" t="s">
        <v>102</v>
      </c>
      <c r="G307" s="239">
        <v>1</v>
      </c>
      <c r="H307" s="240">
        <v>248</v>
      </c>
      <c r="I307" s="239">
        <v>-12400</v>
      </c>
      <c r="J307" s="14">
        <v>18</v>
      </c>
      <c r="K307" s="14">
        <v>12</v>
      </c>
      <c r="L307" s="14">
        <f t="shared" si="56"/>
        <v>-12430</v>
      </c>
      <c r="M307" s="123">
        <f t="shared" si="55"/>
        <v>-12430</v>
      </c>
      <c r="N307" s="241">
        <f t="shared" si="55"/>
        <v>-12430</v>
      </c>
      <c r="O307" s="230" t="s">
        <v>1329</v>
      </c>
      <c r="P307" s="230" t="s">
        <v>2130</v>
      </c>
    </row>
    <row r="308" spans="1:16" hidden="1" outlineLevel="1">
      <c r="A308" s="237">
        <v>45782</v>
      </c>
      <c r="B308" s="215" t="s">
        <v>2236</v>
      </c>
      <c r="C308" s="210" t="s">
        <v>2896</v>
      </c>
      <c r="D308" s="210" t="s">
        <v>1331</v>
      </c>
      <c r="E308" s="238" t="s">
        <v>2221</v>
      </c>
      <c r="F308" s="210" t="s">
        <v>102</v>
      </c>
      <c r="G308" s="239">
        <v>1</v>
      </c>
      <c r="H308" s="240">
        <v>38</v>
      </c>
      <c r="I308" s="239">
        <v>1900</v>
      </c>
      <c r="J308" s="14">
        <v>18</v>
      </c>
      <c r="K308" s="14">
        <v>2</v>
      </c>
      <c r="L308" s="14">
        <f t="shared" si="56"/>
        <v>1880</v>
      </c>
      <c r="M308" s="123">
        <f t="shared" si="55"/>
        <v>1880</v>
      </c>
      <c r="N308" s="241">
        <f t="shared" si="55"/>
        <v>1880</v>
      </c>
      <c r="O308" s="230" t="s">
        <v>1331</v>
      </c>
      <c r="P308" s="230" t="s">
        <v>2130</v>
      </c>
    </row>
    <row r="309" spans="1:16" hidden="1" outlineLevel="1">
      <c r="A309" s="237">
        <v>45782</v>
      </c>
      <c r="B309" s="215" t="s">
        <v>2236</v>
      </c>
      <c r="C309" s="210" t="s">
        <v>2897</v>
      </c>
      <c r="D309" s="210" t="s">
        <v>1329</v>
      </c>
      <c r="E309" s="238" t="s">
        <v>1330</v>
      </c>
      <c r="F309" s="210" t="s">
        <v>102</v>
      </c>
      <c r="G309" s="239">
        <v>1</v>
      </c>
      <c r="H309" s="240">
        <v>4.8</v>
      </c>
      <c r="I309" s="239">
        <v>-240</v>
      </c>
      <c r="J309" s="14">
        <v>18</v>
      </c>
      <c r="K309" s="14">
        <v>0</v>
      </c>
      <c r="L309" s="14">
        <f t="shared" si="56"/>
        <v>-258</v>
      </c>
      <c r="M309" s="123">
        <f t="shared" ref="M309:N324" si="57">L309</f>
        <v>-258</v>
      </c>
      <c r="N309" s="241">
        <f t="shared" si="57"/>
        <v>-258</v>
      </c>
      <c r="O309" s="230" t="s">
        <v>1329</v>
      </c>
      <c r="P309" s="230" t="s">
        <v>2130</v>
      </c>
    </row>
    <row r="310" spans="1:16" hidden="1" outlineLevel="1">
      <c r="A310" s="237">
        <v>45782</v>
      </c>
      <c r="B310" s="215" t="s">
        <v>2236</v>
      </c>
      <c r="C310" s="210" t="s">
        <v>2897</v>
      </c>
      <c r="D310" s="210" t="s">
        <v>1331</v>
      </c>
      <c r="E310" s="238" t="s">
        <v>2221</v>
      </c>
      <c r="F310" s="210" t="s">
        <v>102</v>
      </c>
      <c r="G310" s="239">
        <v>1</v>
      </c>
      <c r="H310" s="240">
        <v>4</v>
      </c>
      <c r="I310" s="239">
        <v>200</v>
      </c>
      <c r="J310" s="14">
        <v>18</v>
      </c>
      <c r="K310" s="14">
        <v>0</v>
      </c>
      <c r="L310" s="14">
        <f t="shared" si="56"/>
        <v>182</v>
      </c>
      <c r="M310" s="123">
        <f t="shared" si="57"/>
        <v>182</v>
      </c>
      <c r="N310" s="241">
        <f t="shared" si="57"/>
        <v>182</v>
      </c>
      <c r="O310" s="230" t="s">
        <v>1331</v>
      </c>
      <c r="P310" s="230" t="s">
        <v>2130</v>
      </c>
    </row>
    <row r="311" spans="1:16" hidden="1" outlineLevel="1">
      <c r="A311" s="237">
        <v>45782</v>
      </c>
      <c r="B311" s="215" t="s">
        <v>2236</v>
      </c>
      <c r="C311" s="210" t="s">
        <v>2897</v>
      </c>
      <c r="D311" s="210" t="s">
        <v>1329</v>
      </c>
      <c r="E311" s="238" t="s">
        <v>1330</v>
      </c>
      <c r="F311" s="210" t="s">
        <v>102</v>
      </c>
      <c r="G311" s="239">
        <v>2</v>
      </c>
      <c r="H311" s="240">
        <v>4.4000000000000004</v>
      </c>
      <c r="I311" s="239">
        <v>-440</v>
      </c>
      <c r="J311" s="14">
        <v>36</v>
      </c>
      <c r="K311" s="14">
        <v>0</v>
      </c>
      <c r="L311" s="14">
        <f t="shared" si="56"/>
        <v>-476</v>
      </c>
      <c r="M311" s="123">
        <f t="shared" si="57"/>
        <v>-476</v>
      </c>
      <c r="N311" s="241">
        <f t="shared" si="57"/>
        <v>-476</v>
      </c>
      <c r="O311" s="230" t="s">
        <v>1329</v>
      </c>
      <c r="P311" s="230" t="s">
        <v>2130</v>
      </c>
    </row>
    <row r="312" spans="1:16" hidden="1" outlineLevel="1">
      <c r="A312" s="237">
        <v>45782</v>
      </c>
      <c r="B312" s="215" t="s">
        <v>2236</v>
      </c>
      <c r="C312" s="210" t="s">
        <v>2897</v>
      </c>
      <c r="D312" s="210" t="s">
        <v>1331</v>
      </c>
      <c r="E312" s="238" t="s">
        <v>2221</v>
      </c>
      <c r="F312" s="210" t="s">
        <v>102</v>
      </c>
      <c r="G312" s="239">
        <v>1</v>
      </c>
      <c r="H312" s="240">
        <v>3.6</v>
      </c>
      <c r="I312" s="239">
        <v>180</v>
      </c>
      <c r="J312" s="14">
        <v>18</v>
      </c>
      <c r="K312" s="14">
        <v>0</v>
      </c>
      <c r="L312" s="14">
        <f t="shared" si="56"/>
        <v>162</v>
      </c>
      <c r="M312" s="123">
        <f t="shared" si="57"/>
        <v>162</v>
      </c>
      <c r="N312" s="241">
        <f t="shared" si="57"/>
        <v>162</v>
      </c>
      <c r="O312" s="230" t="s">
        <v>1331</v>
      </c>
      <c r="P312" s="230" t="s">
        <v>2130</v>
      </c>
    </row>
    <row r="313" spans="1:16" hidden="1" outlineLevel="1">
      <c r="A313" s="237">
        <v>45782</v>
      </c>
      <c r="B313" s="215" t="s">
        <v>2236</v>
      </c>
      <c r="C313" s="210" t="s">
        <v>2898</v>
      </c>
      <c r="D313" s="210" t="s">
        <v>1329</v>
      </c>
      <c r="E313" s="238" t="s">
        <v>1330</v>
      </c>
      <c r="F313" s="210" t="s">
        <v>102</v>
      </c>
      <c r="G313" s="239">
        <v>1</v>
      </c>
      <c r="H313" s="240">
        <v>159</v>
      </c>
      <c r="I313" s="239">
        <v>-7950</v>
      </c>
      <c r="J313" s="14">
        <v>18</v>
      </c>
      <c r="K313" s="14">
        <v>8</v>
      </c>
      <c r="L313" s="14">
        <f t="shared" si="56"/>
        <v>-7976</v>
      </c>
      <c r="M313" s="123">
        <f t="shared" si="57"/>
        <v>-7976</v>
      </c>
      <c r="N313" s="241">
        <f t="shared" si="57"/>
        <v>-7976</v>
      </c>
      <c r="O313" s="230" t="s">
        <v>1329</v>
      </c>
      <c r="P313" s="230" t="s">
        <v>2130</v>
      </c>
    </row>
    <row r="314" spans="1:16" hidden="1" outlineLevel="1">
      <c r="A314" s="237">
        <v>45782</v>
      </c>
      <c r="B314" s="215" t="s">
        <v>2236</v>
      </c>
      <c r="C314" s="210" t="s">
        <v>2898</v>
      </c>
      <c r="D314" s="210" t="s">
        <v>1331</v>
      </c>
      <c r="E314" s="238" t="s">
        <v>2221</v>
      </c>
      <c r="F314" s="210" t="s">
        <v>102</v>
      </c>
      <c r="G314" s="239">
        <v>1</v>
      </c>
      <c r="H314" s="240">
        <v>164</v>
      </c>
      <c r="I314" s="239">
        <v>8200</v>
      </c>
      <c r="J314" s="14">
        <v>18</v>
      </c>
      <c r="K314" s="14">
        <v>8</v>
      </c>
      <c r="L314" s="14">
        <f t="shared" si="56"/>
        <v>8174</v>
      </c>
      <c r="M314" s="123">
        <f t="shared" si="57"/>
        <v>8174</v>
      </c>
      <c r="N314" s="241">
        <f t="shared" si="57"/>
        <v>8174</v>
      </c>
      <c r="O314" s="230" t="s">
        <v>1331</v>
      </c>
      <c r="P314" s="230" t="s">
        <v>2130</v>
      </c>
    </row>
    <row r="315" spans="1:16" hidden="1" outlineLevel="1">
      <c r="A315" s="237">
        <v>45782</v>
      </c>
      <c r="B315" s="215" t="s">
        <v>2236</v>
      </c>
      <c r="C315" s="210" t="s">
        <v>2899</v>
      </c>
      <c r="D315" s="210" t="s">
        <v>1329</v>
      </c>
      <c r="E315" s="238" t="s">
        <v>1330</v>
      </c>
      <c r="F315" s="210" t="s">
        <v>102</v>
      </c>
      <c r="G315" s="239">
        <v>1</v>
      </c>
      <c r="H315" s="240">
        <v>288</v>
      </c>
      <c r="I315" s="239">
        <v>-14400</v>
      </c>
      <c r="J315" s="14">
        <v>18</v>
      </c>
      <c r="K315" s="14">
        <v>14</v>
      </c>
      <c r="L315" s="14">
        <f t="shared" si="56"/>
        <v>-14432</v>
      </c>
      <c r="M315" s="123">
        <f t="shared" si="57"/>
        <v>-14432</v>
      </c>
      <c r="N315" s="241">
        <f t="shared" si="57"/>
        <v>-14432</v>
      </c>
      <c r="O315" s="230" t="s">
        <v>1329</v>
      </c>
      <c r="P315" s="230" t="s">
        <v>2130</v>
      </c>
    </row>
    <row r="316" spans="1:16" hidden="1" outlineLevel="1">
      <c r="A316" s="237">
        <v>45782</v>
      </c>
      <c r="B316" s="215" t="s">
        <v>2236</v>
      </c>
      <c r="C316" s="210" t="s">
        <v>2899</v>
      </c>
      <c r="D316" s="210" t="s">
        <v>1331</v>
      </c>
      <c r="E316" s="238" t="s">
        <v>2221</v>
      </c>
      <c r="F316" s="210" t="s">
        <v>102</v>
      </c>
      <c r="G316" s="239">
        <v>1</v>
      </c>
      <c r="H316" s="240">
        <v>284</v>
      </c>
      <c r="I316" s="239">
        <v>14200</v>
      </c>
      <c r="J316" s="14">
        <v>18</v>
      </c>
      <c r="K316" s="14">
        <v>14</v>
      </c>
      <c r="L316" s="14">
        <f t="shared" si="56"/>
        <v>14168</v>
      </c>
      <c r="M316" s="123">
        <f t="shared" si="57"/>
        <v>14168</v>
      </c>
      <c r="N316" s="241">
        <f t="shared" si="57"/>
        <v>14168</v>
      </c>
      <c r="O316" s="230" t="s">
        <v>1331</v>
      </c>
      <c r="P316" s="230" t="s">
        <v>2130</v>
      </c>
    </row>
    <row r="317" spans="1:16" hidden="1" outlineLevel="1">
      <c r="A317" s="237">
        <v>45782</v>
      </c>
      <c r="B317" s="215" t="s">
        <v>2236</v>
      </c>
      <c r="C317" s="210" t="s">
        <v>2900</v>
      </c>
      <c r="D317" s="210" t="s">
        <v>1329</v>
      </c>
      <c r="E317" s="238" t="s">
        <v>1330</v>
      </c>
      <c r="F317" s="210" t="s">
        <v>102</v>
      </c>
      <c r="G317" s="239">
        <v>2</v>
      </c>
      <c r="H317" s="240">
        <v>8.5</v>
      </c>
      <c r="I317" s="239">
        <v>-850</v>
      </c>
      <c r="J317" s="14">
        <v>36</v>
      </c>
      <c r="K317" s="14">
        <v>0</v>
      </c>
      <c r="L317" s="14">
        <f t="shared" si="56"/>
        <v>-886</v>
      </c>
      <c r="M317" s="123">
        <f t="shared" si="57"/>
        <v>-886</v>
      </c>
      <c r="N317" s="241">
        <f t="shared" si="57"/>
        <v>-886</v>
      </c>
      <c r="O317" s="242" t="s">
        <v>2135</v>
      </c>
      <c r="P317" s="230" t="s">
        <v>2130</v>
      </c>
    </row>
    <row r="318" spans="1:16" hidden="1" outlineLevel="1">
      <c r="A318" s="237">
        <v>45782</v>
      </c>
      <c r="B318" s="215" t="s">
        <v>2236</v>
      </c>
      <c r="C318" s="210" t="s">
        <v>2901</v>
      </c>
      <c r="D318" s="210" t="s">
        <v>1329</v>
      </c>
      <c r="E318" s="238" t="s">
        <v>1330</v>
      </c>
      <c r="F318" s="210" t="s">
        <v>102</v>
      </c>
      <c r="G318" s="239">
        <v>1</v>
      </c>
      <c r="H318" s="240">
        <v>167</v>
      </c>
      <c r="I318" s="239">
        <v>-8350</v>
      </c>
      <c r="J318" s="14">
        <v>18</v>
      </c>
      <c r="K318" s="14">
        <v>8</v>
      </c>
      <c r="L318" s="14">
        <f t="shared" si="56"/>
        <v>-8376</v>
      </c>
      <c r="M318" s="123">
        <f t="shared" si="57"/>
        <v>-8376</v>
      </c>
      <c r="N318" s="241">
        <f t="shared" si="57"/>
        <v>-8376</v>
      </c>
      <c r="O318" s="230" t="s">
        <v>1329</v>
      </c>
      <c r="P318" s="230" t="s">
        <v>2130</v>
      </c>
    </row>
    <row r="319" spans="1:16" hidden="1" outlineLevel="1">
      <c r="A319" s="237">
        <v>45782</v>
      </c>
      <c r="B319" s="215" t="s">
        <v>2236</v>
      </c>
      <c r="C319" s="210" t="s">
        <v>2901</v>
      </c>
      <c r="D319" s="210" t="s">
        <v>1331</v>
      </c>
      <c r="E319" s="238" t="s">
        <v>2221</v>
      </c>
      <c r="F319" s="210" t="s">
        <v>102</v>
      </c>
      <c r="G319" s="239">
        <v>1</v>
      </c>
      <c r="H319" s="240">
        <v>160</v>
      </c>
      <c r="I319" s="239">
        <v>8000</v>
      </c>
      <c r="J319" s="14">
        <v>18</v>
      </c>
      <c r="K319" s="14">
        <v>8</v>
      </c>
      <c r="L319" s="14">
        <f t="shared" si="56"/>
        <v>7974</v>
      </c>
      <c r="M319" s="123">
        <f t="shared" si="57"/>
        <v>7974</v>
      </c>
      <c r="N319" s="241">
        <f t="shared" si="57"/>
        <v>7974</v>
      </c>
      <c r="O319" s="230" t="s">
        <v>1331</v>
      </c>
      <c r="P319" s="230" t="s">
        <v>2130</v>
      </c>
    </row>
    <row r="320" spans="1:16" hidden="1" outlineLevel="1">
      <c r="A320" s="237">
        <v>45784</v>
      </c>
      <c r="B320" s="215" t="s">
        <v>2236</v>
      </c>
      <c r="C320" s="210" t="s">
        <v>2902</v>
      </c>
      <c r="D320" s="210" t="s">
        <v>1329</v>
      </c>
      <c r="E320" s="238" t="s">
        <v>1330</v>
      </c>
      <c r="F320" s="210" t="s">
        <v>102</v>
      </c>
      <c r="G320" s="239">
        <v>1</v>
      </c>
      <c r="H320" s="240">
        <v>1.1000000000000001</v>
      </c>
      <c r="I320" s="239">
        <v>-55</v>
      </c>
      <c r="J320" s="14">
        <v>18</v>
      </c>
      <c r="K320" s="14">
        <v>0</v>
      </c>
      <c r="L320" s="14">
        <f>IF(B320="TXO",I320-SUM(J320:K320),IF(B320="FITX",IF(D320="新倉",-SUM(J320:K320),IF(E320="賣",(H320-H1028)*G320*200-SUM(J320:K320),(H1028-H320)*G320*200-SUM(J320:K320))),IF(D320="新倉",-SUM(J320:K320),IF(E320="賣",(H320-H1028)*G320*50-SUM(J320:K320),(H1028-H320)*G320*50-SUM(J320:K320)))))</f>
        <v>-73</v>
      </c>
      <c r="M320" s="123">
        <f t="shared" si="57"/>
        <v>-73</v>
      </c>
      <c r="N320" s="241">
        <f t="shared" si="57"/>
        <v>-73</v>
      </c>
      <c r="O320" s="242" t="s">
        <v>2135</v>
      </c>
      <c r="P320" s="230" t="s">
        <v>2130</v>
      </c>
    </row>
    <row r="321" spans="1:16" hidden="1" outlineLevel="1">
      <c r="A321" s="237">
        <v>45784</v>
      </c>
      <c r="B321" s="215" t="s">
        <v>2236</v>
      </c>
      <c r="C321" s="210" t="s">
        <v>2903</v>
      </c>
      <c r="D321" s="210" t="s">
        <v>1329</v>
      </c>
      <c r="E321" s="238" t="s">
        <v>1330</v>
      </c>
      <c r="F321" s="210" t="s">
        <v>102</v>
      </c>
      <c r="G321" s="239">
        <v>1</v>
      </c>
      <c r="H321" s="240">
        <v>32.5</v>
      </c>
      <c r="I321" s="239">
        <v>-1625</v>
      </c>
      <c r="J321" s="14">
        <v>18</v>
      </c>
      <c r="K321" s="14">
        <v>2</v>
      </c>
      <c r="L321" s="14">
        <f>IF(B321="TXO",I321-SUM(J321:K321),IF(B321="FITX",IF(D321="新倉",-SUM(J321:K321),IF(E321="賣",(H321-H1029)*G321*200-SUM(J321:K321),(H1029-H321)*G321*200-SUM(J321:K321))),IF(D321="新倉",-SUM(J321:K321),IF(E321="賣",(H321-H1029)*G321*50-SUM(J321:K321),(H1029-H321)*G321*50-SUM(J321:K321)))))</f>
        <v>-1645</v>
      </c>
      <c r="M321" s="123">
        <f t="shared" si="57"/>
        <v>-1645</v>
      </c>
      <c r="N321" s="241">
        <f t="shared" si="57"/>
        <v>-1645</v>
      </c>
      <c r="O321" s="230" t="s">
        <v>1329</v>
      </c>
      <c r="P321" s="230" t="s">
        <v>2130</v>
      </c>
    </row>
    <row r="322" spans="1:16" hidden="1" outlineLevel="1">
      <c r="A322" s="237">
        <v>45784</v>
      </c>
      <c r="B322" s="215" t="s">
        <v>2236</v>
      </c>
      <c r="C322" s="210" t="s">
        <v>2903</v>
      </c>
      <c r="D322" s="210" t="s">
        <v>1331</v>
      </c>
      <c r="E322" s="238" t="s">
        <v>2221</v>
      </c>
      <c r="F322" s="210" t="s">
        <v>102</v>
      </c>
      <c r="G322" s="239">
        <v>1</v>
      </c>
      <c r="H322" s="240">
        <v>56</v>
      </c>
      <c r="I322" s="239">
        <v>2800</v>
      </c>
      <c r="J322" s="14">
        <v>18</v>
      </c>
      <c r="K322" s="14">
        <v>3</v>
      </c>
      <c r="L322" s="14">
        <f>IF(B322="TXO",I322-SUM(J322:K322),IF(B322="FITX",IF(D322="新倉",-SUM(J322:K322),IF(E322="賣",(H322-H1030)*G322*200-SUM(J322:K322),(H1030-H322)*G322*200-SUM(J322:K322))),IF(D322="新倉",-SUM(J322:K322),IF(E322="賣",(H322-H1030)*G322*50-SUM(J322:K322),(H1030-H322)*G322*50-SUM(J322:K322)))))</f>
        <v>2779</v>
      </c>
      <c r="M322" s="123">
        <f t="shared" si="57"/>
        <v>2779</v>
      </c>
      <c r="N322" s="241">
        <f t="shared" si="57"/>
        <v>2779</v>
      </c>
      <c r="O322" s="230" t="s">
        <v>1331</v>
      </c>
      <c r="P322" s="230" t="s">
        <v>2130</v>
      </c>
    </row>
    <row r="323" spans="1:16" hidden="1" outlineLevel="1">
      <c r="A323" s="237">
        <v>45784</v>
      </c>
      <c r="B323" s="215" t="s">
        <v>2236</v>
      </c>
      <c r="C323" s="210" t="s">
        <v>2903</v>
      </c>
      <c r="D323" s="210" t="s">
        <v>1329</v>
      </c>
      <c r="E323" s="238" t="s">
        <v>1330</v>
      </c>
      <c r="F323" s="210" t="s">
        <v>102</v>
      </c>
      <c r="G323" s="239">
        <v>1</v>
      </c>
      <c r="H323" s="240">
        <v>29</v>
      </c>
      <c r="I323" s="239">
        <v>-1450</v>
      </c>
      <c r="J323" s="14">
        <v>18</v>
      </c>
      <c r="K323" s="14">
        <v>1</v>
      </c>
      <c r="L323" s="14">
        <f>IF(B323="TXO",I323-SUM(J323:K323),IF(B323="FITX",IF(D323="新倉",-SUM(J323:K323),IF(E323="賣",(H323-H1027)*G323*200-SUM(J323:K323),(H1027-H323)*G323*200-SUM(J323:K323))),IF(D323="新倉",-SUM(J323:K323),IF(E323="賣",(H323-H1027)*G323*50-SUM(J323:K323),(H1027-H323)*G323*50-SUM(J323:K323)))))</f>
        <v>-1469</v>
      </c>
      <c r="M323" s="123">
        <f t="shared" si="57"/>
        <v>-1469</v>
      </c>
      <c r="N323" s="241">
        <f t="shared" si="57"/>
        <v>-1469</v>
      </c>
      <c r="O323" s="257" t="s">
        <v>2134</v>
      </c>
      <c r="P323" s="230" t="s">
        <v>2130</v>
      </c>
    </row>
    <row r="324" spans="1:16" hidden="1" outlineLevel="1">
      <c r="A324" s="237">
        <v>45784</v>
      </c>
      <c r="B324" s="215" t="s">
        <v>2236</v>
      </c>
      <c r="C324" s="210" t="s">
        <v>2903</v>
      </c>
      <c r="D324" s="210" t="s">
        <v>1331</v>
      </c>
      <c r="E324" s="238" t="s">
        <v>2221</v>
      </c>
      <c r="F324" s="210" t="s">
        <v>102</v>
      </c>
      <c r="G324" s="239">
        <v>1</v>
      </c>
      <c r="H324" s="240">
        <v>32.5</v>
      </c>
      <c r="I324" s="239">
        <v>1700</v>
      </c>
      <c r="J324" s="14">
        <v>18</v>
      </c>
      <c r="K324" s="14">
        <v>20</v>
      </c>
      <c r="L324" s="14">
        <f t="shared" ref="L324:L340" si="58">IF(B324="TXO",I324-SUM(J324:K324),IF(B324="FITX",IF(D324="新倉",-SUM(J324:K324),IF(E324="賣",(H324-H1031)*G324*200-SUM(J324:K324),(H1031-H324)*G324*200-SUM(J324:K324))),IF(D324="新倉",-SUM(J324:K324),IF(E324="賣",(H324-H1031)*G324*50-SUM(J324:K324),(H1031-H324)*G324*50-SUM(J324:K324)))))</f>
        <v>1662</v>
      </c>
      <c r="M324" s="123">
        <f t="shared" si="57"/>
        <v>1662</v>
      </c>
      <c r="N324" s="241">
        <f t="shared" si="57"/>
        <v>1662</v>
      </c>
      <c r="O324" s="257" t="s">
        <v>2134</v>
      </c>
      <c r="P324" s="230" t="s">
        <v>2130</v>
      </c>
    </row>
    <row r="325" spans="1:16" hidden="1" outlineLevel="1">
      <c r="A325" s="237">
        <v>45786</v>
      </c>
      <c r="B325" s="215" t="s">
        <v>2236</v>
      </c>
      <c r="C325" s="210" t="s">
        <v>2218</v>
      </c>
      <c r="D325" s="210" t="s">
        <v>1329</v>
      </c>
      <c r="E325" s="238" t="s">
        <v>1330</v>
      </c>
      <c r="F325" s="210" t="s">
        <v>102</v>
      </c>
      <c r="G325" s="239">
        <v>1</v>
      </c>
      <c r="H325" s="240">
        <v>224</v>
      </c>
      <c r="I325" s="239">
        <v>-11200</v>
      </c>
      <c r="J325" s="14">
        <v>18</v>
      </c>
      <c r="K325" s="14">
        <v>11</v>
      </c>
      <c r="L325" s="14">
        <f t="shared" si="58"/>
        <v>-11229</v>
      </c>
      <c r="M325" s="123">
        <f t="shared" ref="M325:N340" si="59">L325</f>
        <v>-11229</v>
      </c>
      <c r="N325" s="241">
        <f t="shared" si="59"/>
        <v>-11229</v>
      </c>
      <c r="O325" s="230" t="s">
        <v>1329</v>
      </c>
      <c r="P325" s="230" t="s">
        <v>2130</v>
      </c>
    </row>
    <row r="326" spans="1:16" hidden="1" outlineLevel="1">
      <c r="A326" s="237">
        <v>45786</v>
      </c>
      <c r="B326" s="215" t="s">
        <v>2236</v>
      </c>
      <c r="C326" s="210" t="s">
        <v>2218</v>
      </c>
      <c r="D326" s="210" t="s">
        <v>1331</v>
      </c>
      <c r="E326" s="238" t="s">
        <v>2221</v>
      </c>
      <c r="F326" s="210" t="s">
        <v>102</v>
      </c>
      <c r="G326" s="239">
        <v>2</v>
      </c>
      <c r="H326" s="240">
        <v>232</v>
      </c>
      <c r="I326" s="239">
        <v>23200</v>
      </c>
      <c r="J326" s="14">
        <v>36</v>
      </c>
      <c r="K326" s="14">
        <v>24</v>
      </c>
      <c r="L326" s="14">
        <f t="shared" si="58"/>
        <v>23140</v>
      </c>
      <c r="M326" s="123">
        <f t="shared" si="59"/>
        <v>23140</v>
      </c>
      <c r="N326" s="241">
        <f t="shared" si="59"/>
        <v>23140</v>
      </c>
      <c r="O326" s="230" t="s">
        <v>1331</v>
      </c>
      <c r="P326" s="230" t="s">
        <v>2130</v>
      </c>
    </row>
    <row r="327" spans="1:16" hidden="1" outlineLevel="1">
      <c r="A327" s="237">
        <v>45786</v>
      </c>
      <c r="B327" s="215" t="s">
        <v>2236</v>
      </c>
      <c r="C327" s="210" t="s">
        <v>2904</v>
      </c>
      <c r="D327" s="210" t="s">
        <v>1329</v>
      </c>
      <c r="E327" s="238" t="s">
        <v>1330</v>
      </c>
      <c r="F327" s="210" t="s">
        <v>102</v>
      </c>
      <c r="G327" s="239">
        <v>1</v>
      </c>
      <c r="H327" s="240">
        <v>276</v>
      </c>
      <c r="I327" s="239">
        <v>-13800</v>
      </c>
      <c r="J327" s="14">
        <v>18</v>
      </c>
      <c r="K327" s="14">
        <v>14</v>
      </c>
      <c r="L327" s="14">
        <f t="shared" si="58"/>
        <v>-13832</v>
      </c>
      <c r="M327" s="123">
        <f t="shared" si="59"/>
        <v>-13832</v>
      </c>
      <c r="N327" s="241">
        <f t="shared" si="59"/>
        <v>-13832</v>
      </c>
      <c r="O327" s="242" t="s">
        <v>2135</v>
      </c>
      <c r="P327" s="230" t="s">
        <v>2130</v>
      </c>
    </row>
    <row r="328" spans="1:16" hidden="1" outlineLevel="1">
      <c r="A328" s="237">
        <v>45786</v>
      </c>
      <c r="B328" s="215" t="s">
        <v>2236</v>
      </c>
      <c r="C328" s="210" t="s">
        <v>2905</v>
      </c>
      <c r="D328" s="210" t="s">
        <v>1329</v>
      </c>
      <c r="E328" s="238" t="s">
        <v>1330</v>
      </c>
      <c r="F328" s="210" t="s">
        <v>102</v>
      </c>
      <c r="G328" s="239">
        <v>1</v>
      </c>
      <c r="H328" s="240">
        <v>118</v>
      </c>
      <c r="I328" s="239">
        <v>-5900</v>
      </c>
      <c r="J328" s="14">
        <v>18</v>
      </c>
      <c r="K328" s="14">
        <v>6</v>
      </c>
      <c r="L328" s="14">
        <f t="shared" si="58"/>
        <v>-5924</v>
      </c>
      <c r="M328" s="123">
        <f t="shared" si="59"/>
        <v>-5924</v>
      </c>
      <c r="N328" s="241">
        <f t="shared" si="59"/>
        <v>-5924</v>
      </c>
      <c r="O328" s="242" t="s">
        <v>2135</v>
      </c>
      <c r="P328" s="230" t="s">
        <v>2130</v>
      </c>
    </row>
    <row r="329" spans="1:16" hidden="1" outlineLevel="1">
      <c r="A329" s="237">
        <v>45786</v>
      </c>
      <c r="B329" s="215" t="s">
        <v>2236</v>
      </c>
      <c r="C329" s="210" t="s">
        <v>2906</v>
      </c>
      <c r="D329" s="210" t="s">
        <v>1329</v>
      </c>
      <c r="E329" s="238" t="s">
        <v>1330</v>
      </c>
      <c r="F329" s="210" t="s">
        <v>102</v>
      </c>
      <c r="G329" s="239">
        <v>2</v>
      </c>
      <c r="H329" s="240">
        <v>4.3</v>
      </c>
      <c r="I329" s="239">
        <v>-430</v>
      </c>
      <c r="J329" s="14">
        <v>36</v>
      </c>
      <c r="K329" s="14">
        <v>0</v>
      </c>
      <c r="L329" s="14">
        <f t="shared" si="58"/>
        <v>-466</v>
      </c>
      <c r="M329" s="123">
        <f t="shared" si="59"/>
        <v>-466</v>
      </c>
      <c r="N329" s="241">
        <f t="shared" si="59"/>
        <v>-466</v>
      </c>
      <c r="O329" s="242" t="s">
        <v>2135</v>
      </c>
      <c r="P329" s="230" t="s">
        <v>2130</v>
      </c>
    </row>
    <row r="330" spans="1:16" hidden="1" outlineLevel="1">
      <c r="A330" s="237">
        <v>45786</v>
      </c>
      <c r="B330" s="215" t="s">
        <v>2236</v>
      </c>
      <c r="C330" s="210" t="s">
        <v>2907</v>
      </c>
      <c r="D330" s="210" t="s">
        <v>1329</v>
      </c>
      <c r="E330" s="238" t="s">
        <v>1330</v>
      </c>
      <c r="F330" s="210" t="s">
        <v>102</v>
      </c>
      <c r="G330" s="239">
        <v>1</v>
      </c>
      <c r="H330" s="240">
        <v>134</v>
      </c>
      <c r="I330" s="239">
        <v>-6700</v>
      </c>
      <c r="J330" s="14">
        <v>18</v>
      </c>
      <c r="K330" s="14">
        <v>7</v>
      </c>
      <c r="L330" s="14">
        <f t="shared" si="58"/>
        <v>-6725</v>
      </c>
      <c r="M330" s="123">
        <f t="shared" si="59"/>
        <v>-6725</v>
      </c>
      <c r="N330" s="241">
        <f t="shared" si="59"/>
        <v>-6725</v>
      </c>
      <c r="O330" s="230" t="s">
        <v>1329</v>
      </c>
      <c r="P330" s="230" t="s">
        <v>2130</v>
      </c>
    </row>
    <row r="331" spans="1:16" hidden="1" outlineLevel="1">
      <c r="A331" s="237">
        <v>45786</v>
      </c>
      <c r="B331" s="215" t="s">
        <v>2236</v>
      </c>
      <c r="C331" s="210" t="s">
        <v>2907</v>
      </c>
      <c r="D331" s="210" t="s">
        <v>1331</v>
      </c>
      <c r="E331" s="238" t="s">
        <v>2221</v>
      </c>
      <c r="F331" s="210" t="s">
        <v>102</v>
      </c>
      <c r="G331" s="239">
        <v>1</v>
      </c>
      <c r="H331" s="240">
        <v>186</v>
      </c>
      <c r="I331" s="239">
        <v>9300</v>
      </c>
      <c r="J331" s="14">
        <v>18</v>
      </c>
      <c r="K331" s="14">
        <v>9</v>
      </c>
      <c r="L331" s="14">
        <f t="shared" si="58"/>
        <v>9273</v>
      </c>
      <c r="M331" s="123">
        <f t="shared" si="59"/>
        <v>9273</v>
      </c>
      <c r="N331" s="241">
        <f t="shared" si="59"/>
        <v>9273</v>
      </c>
      <c r="O331" s="230" t="s">
        <v>1331</v>
      </c>
      <c r="P331" s="230" t="s">
        <v>2130</v>
      </c>
    </row>
    <row r="332" spans="1:16" hidden="1" outlineLevel="1">
      <c r="A332" s="237">
        <v>45786</v>
      </c>
      <c r="B332" s="215" t="s">
        <v>2236</v>
      </c>
      <c r="C332" s="210" t="s">
        <v>2218</v>
      </c>
      <c r="D332" s="210" t="s">
        <v>1329</v>
      </c>
      <c r="E332" s="238" t="s">
        <v>1330</v>
      </c>
      <c r="F332" s="210" t="s">
        <v>102</v>
      </c>
      <c r="G332" s="239">
        <v>1</v>
      </c>
      <c r="H332" s="240">
        <v>176</v>
      </c>
      <c r="I332" s="239">
        <v>-8800</v>
      </c>
      <c r="J332" s="14">
        <v>18</v>
      </c>
      <c r="K332" s="14">
        <v>9</v>
      </c>
      <c r="L332" s="14">
        <f t="shared" si="58"/>
        <v>-8827</v>
      </c>
      <c r="M332" s="123">
        <f t="shared" si="59"/>
        <v>-8827</v>
      </c>
      <c r="N332" s="241">
        <f t="shared" si="59"/>
        <v>-8827</v>
      </c>
      <c r="O332" s="242" t="s">
        <v>2135</v>
      </c>
      <c r="P332" s="230" t="s">
        <v>2130</v>
      </c>
    </row>
    <row r="333" spans="1:16" hidden="1" outlineLevel="1">
      <c r="A333" s="237">
        <v>45789</v>
      </c>
      <c r="B333" s="215" t="s">
        <v>2236</v>
      </c>
      <c r="C333" s="210" t="s">
        <v>2908</v>
      </c>
      <c r="D333" s="210" t="s">
        <v>1329</v>
      </c>
      <c r="E333" s="238" t="s">
        <v>1330</v>
      </c>
      <c r="F333" s="210" t="s">
        <v>102</v>
      </c>
      <c r="G333" s="239">
        <v>1</v>
      </c>
      <c r="H333" s="240">
        <v>99</v>
      </c>
      <c r="I333" s="239">
        <v>-4950</v>
      </c>
      <c r="J333" s="14">
        <v>18</v>
      </c>
      <c r="K333" s="14">
        <v>5</v>
      </c>
      <c r="L333" s="14">
        <f t="shared" si="58"/>
        <v>-4973</v>
      </c>
      <c r="M333" s="123">
        <f t="shared" si="59"/>
        <v>-4973</v>
      </c>
      <c r="N333" s="241">
        <f t="shared" si="59"/>
        <v>-4973</v>
      </c>
      <c r="O333" s="230" t="s">
        <v>1329</v>
      </c>
      <c r="P333" s="230" t="s">
        <v>2130</v>
      </c>
    </row>
    <row r="334" spans="1:16" hidden="1" outlineLevel="1">
      <c r="A334" s="237">
        <v>45790</v>
      </c>
      <c r="B334" s="215" t="s">
        <v>2236</v>
      </c>
      <c r="C334" s="210" t="s">
        <v>2908</v>
      </c>
      <c r="D334" s="210" t="s">
        <v>1331</v>
      </c>
      <c r="E334" s="238" t="s">
        <v>2221</v>
      </c>
      <c r="F334" s="210" t="s">
        <v>102</v>
      </c>
      <c r="G334" s="239">
        <v>1</v>
      </c>
      <c r="H334" s="240">
        <v>213</v>
      </c>
      <c r="I334" s="239">
        <v>10650</v>
      </c>
      <c r="J334" s="14">
        <v>18</v>
      </c>
      <c r="K334" s="14">
        <v>11</v>
      </c>
      <c r="L334" s="14">
        <f t="shared" si="58"/>
        <v>10621</v>
      </c>
      <c r="M334" s="123">
        <f t="shared" si="59"/>
        <v>10621</v>
      </c>
      <c r="N334" s="241">
        <f t="shared" si="59"/>
        <v>10621</v>
      </c>
      <c r="O334" s="230" t="s">
        <v>1331</v>
      </c>
      <c r="P334" s="230" t="s">
        <v>2130</v>
      </c>
    </row>
    <row r="335" spans="1:16" hidden="1" outlineLevel="1">
      <c r="A335" s="237">
        <v>45789</v>
      </c>
      <c r="B335" s="215" t="s">
        <v>2236</v>
      </c>
      <c r="C335" s="210" t="s">
        <v>2909</v>
      </c>
      <c r="D335" s="210" t="s">
        <v>1329</v>
      </c>
      <c r="E335" s="238" t="s">
        <v>1330</v>
      </c>
      <c r="F335" s="210" t="s">
        <v>102</v>
      </c>
      <c r="G335" s="239">
        <v>1</v>
      </c>
      <c r="H335" s="240">
        <v>162</v>
      </c>
      <c r="I335" s="239">
        <v>-8100</v>
      </c>
      <c r="J335" s="14">
        <v>18</v>
      </c>
      <c r="K335" s="14">
        <v>8</v>
      </c>
      <c r="L335" s="14">
        <f t="shared" si="58"/>
        <v>-8126</v>
      </c>
      <c r="M335" s="123">
        <f t="shared" si="59"/>
        <v>-8126</v>
      </c>
      <c r="N335" s="241">
        <f t="shared" si="59"/>
        <v>-8126</v>
      </c>
      <c r="O335" s="230" t="s">
        <v>1329</v>
      </c>
      <c r="P335" s="230" t="s">
        <v>2130</v>
      </c>
    </row>
    <row r="336" spans="1:16" hidden="1" outlineLevel="1">
      <c r="A336" s="237">
        <v>45790</v>
      </c>
      <c r="B336" s="215" t="s">
        <v>2236</v>
      </c>
      <c r="C336" s="210" t="s">
        <v>2909</v>
      </c>
      <c r="D336" s="210" t="s">
        <v>1331</v>
      </c>
      <c r="E336" s="238" t="s">
        <v>2221</v>
      </c>
      <c r="F336" s="210" t="s">
        <v>102</v>
      </c>
      <c r="G336" s="239">
        <v>1</v>
      </c>
      <c r="H336" s="240">
        <v>322</v>
      </c>
      <c r="I336" s="239">
        <v>16100</v>
      </c>
      <c r="J336" s="14">
        <v>18</v>
      </c>
      <c r="K336" s="14">
        <v>16</v>
      </c>
      <c r="L336" s="14">
        <f t="shared" si="58"/>
        <v>16066</v>
      </c>
      <c r="M336" s="123">
        <f t="shared" si="59"/>
        <v>16066</v>
      </c>
      <c r="N336" s="241">
        <f t="shared" si="59"/>
        <v>16066</v>
      </c>
      <c r="O336" s="230" t="s">
        <v>1331</v>
      </c>
      <c r="P336" s="230" t="s">
        <v>2130</v>
      </c>
    </row>
    <row r="337" spans="1:16" hidden="1" outlineLevel="1">
      <c r="A337" s="237">
        <v>45790</v>
      </c>
      <c r="B337" s="215" t="s">
        <v>2236</v>
      </c>
      <c r="C337" s="210" t="s">
        <v>2910</v>
      </c>
      <c r="D337" s="210" t="s">
        <v>1329</v>
      </c>
      <c r="E337" s="238" t="s">
        <v>1330</v>
      </c>
      <c r="F337" s="210" t="s">
        <v>102</v>
      </c>
      <c r="G337" s="239">
        <v>1</v>
      </c>
      <c r="H337" s="240">
        <v>43.5</v>
      </c>
      <c r="I337" s="239">
        <v>-2175</v>
      </c>
      <c r="J337" s="14">
        <v>18</v>
      </c>
      <c r="K337" s="14">
        <v>2</v>
      </c>
      <c r="L337" s="14">
        <f t="shared" si="58"/>
        <v>-2195</v>
      </c>
      <c r="M337" s="123">
        <f t="shared" si="59"/>
        <v>-2195</v>
      </c>
      <c r="N337" s="241">
        <f t="shared" si="59"/>
        <v>-2195</v>
      </c>
      <c r="O337" s="242" t="s">
        <v>2135</v>
      </c>
      <c r="P337" s="230" t="s">
        <v>2130</v>
      </c>
    </row>
    <row r="338" spans="1:16" hidden="1" outlineLevel="1">
      <c r="A338" s="237">
        <v>45790</v>
      </c>
      <c r="B338" s="215" t="s">
        <v>2236</v>
      </c>
      <c r="C338" s="210" t="s">
        <v>2911</v>
      </c>
      <c r="D338" s="210" t="s">
        <v>1329</v>
      </c>
      <c r="E338" s="238" t="s">
        <v>1330</v>
      </c>
      <c r="F338" s="210" t="s">
        <v>102</v>
      </c>
      <c r="G338" s="239">
        <v>1</v>
      </c>
      <c r="H338" s="240">
        <v>27.5</v>
      </c>
      <c r="I338" s="239">
        <v>-1375</v>
      </c>
      <c r="J338" s="14">
        <v>18</v>
      </c>
      <c r="K338" s="14">
        <v>1</v>
      </c>
      <c r="L338" s="14">
        <f t="shared" si="58"/>
        <v>-1394</v>
      </c>
      <c r="M338" s="123">
        <f t="shared" si="59"/>
        <v>-1394</v>
      </c>
      <c r="N338" s="241">
        <f t="shared" si="59"/>
        <v>-1394</v>
      </c>
      <c r="O338" s="242" t="s">
        <v>2135</v>
      </c>
      <c r="P338" s="230" t="s">
        <v>2130</v>
      </c>
    </row>
    <row r="339" spans="1:16" hidden="1" outlineLevel="1">
      <c r="A339" s="237">
        <v>45790</v>
      </c>
      <c r="B339" s="215" t="s">
        <v>2236</v>
      </c>
      <c r="C339" s="210" t="s">
        <v>2910</v>
      </c>
      <c r="D339" s="210" t="s">
        <v>1329</v>
      </c>
      <c r="E339" s="238" t="s">
        <v>1330</v>
      </c>
      <c r="F339" s="210" t="s">
        <v>102</v>
      </c>
      <c r="G339" s="239">
        <v>1</v>
      </c>
      <c r="H339" s="240">
        <v>40</v>
      </c>
      <c r="I339" s="239">
        <v>-2000</v>
      </c>
      <c r="J339" s="14">
        <v>18</v>
      </c>
      <c r="K339" s="14">
        <v>2</v>
      </c>
      <c r="L339" s="14">
        <f t="shared" si="58"/>
        <v>-2020</v>
      </c>
      <c r="M339" s="123">
        <f t="shared" si="59"/>
        <v>-2020</v>
      </c>
      <c r="N339" s="241">
        <f t="shared" si="59"/>
        <v>-2020</v>
      </c>
      <c r="O339" s="230" t="s">
        <v>1329</v>
      </c>
      <c r="P339" s="230" t="s">
        <v>2130</v>
      </c>
    </row>
    <row r="340" spans="1:16" hidden="1" outlineLevel="1">
      <c r="A340" s="237">
        <v>45791</v>
      </c>
      <c r="B340" s="215" t="s">
        <v>2236</v>
      </c>
      <c r="C340" s="210" t="s">
        <v>2910</v>
      </c>
      <c r="D340" s="210" t="s">
        <v>1331</v>
      </c>
      <c r="E340" s="238" t="s">
        <v>2221</v>
      </c>
      <c r="F340" s="210" t="s">
        <v>102</v>
      </c>
      <c r="G340" s="239">
        <v>2</v>
      </c>
      <c r="H340" s="240">
        <v>63</v>
      </c>
      <c r="I340" s="239">
        <v>6300</v>
      </c>
      <c r="J340" s="14">
        <v>36</v>
      </c>
      <c r="K340" s="14">
        <v>6</v>
      </c>
      <c r="L340" s="14">
        <f t="shared" si="58"/>
        <v>6258</v>
      </c>
      <c r="M340" s="123">
        <f t="shared" si="59"/>
        <v>6258</v>
      </c>
      <c r="N340" s="241">
        <f t="shared" si="59"/>
        <v>6258</v>
      </c>
      <c r="O340" s="230" t="s">
        <v>1331</v>
      </c>
      <c r="P340" s="230" t="s">
        <v>2130</v>
      </c>
    </row>
    <row r="341" spans="1:16" hidden="1" outlineLevel="1">
      <c r="A341" s="237">
        <v>45791</v>
      </c>
      <c r="B341" s="215" t="s">
        <v>2236</v>
      </c>
      <c r="C341" s="210" t="s">
        <v>2910</v>
      </c>
      <c r="D341" s="210" t="s">
        <v>1329</v>
      </c>
      <c r="E341" s="238" t="s">
        <v>1330</v>
      </c>
      <c r="F341" s="210" t="s">
        <v>102</v>
      </c>
      <c r="G341" s="239">
        <v>1</v>
      </c>
      <c r="H341" s="240">
        <v>22</v>
      </c>
      <c r="I341" s="239">
        <v>-1100</v>
      </c>
      <c r="J341" s="14">
        <v>18</v>
      </c>
      <c r="K341" s="14">
        <v>1</v>
      </c>
      <c r="L341" s="14">
        <f>IF(B341="TXO",I341-SUM(J341:K341),IF(B341="FITX",IF(D341="新倉",-SUM(J341:K341),IF(E341="賣",(H341-H1049)*G341*200-SUM(J341:K341),(H1049-H341)*G341*200-SUM(J341:K341))),IF(D341="新倉",-SUM(J341:K341),IF(E341="賣",(H341-H1049)*G341*50-SUM(J341:K341),(H1049-H341)*G341*50-SUM(J341:K341)))))</f>
        <v>-1119</v>
      </c>
      <c r="M341" s="123">
        <f t="shared" ref="M341:N356" si="60">L341</f>
        <v>-1119</v>
      </c>
      <c r="N341" s="241">
        <f t="shared" si="60"/>
        <v>-1119</v>
      </c>
      <c r="O341" s="230" t="s">
        <v>1329</v>
      </c>
      <c r="P341" s="230" t="s">
        <v>2130</v>
      </c>
    </row>
    <row r="342" spans="1:16" hidden="1" outlineLevel="1">
      <c r="A342" s="237">
        <v>45791</v>
      </c>
      <c r="B342" s="215" t="s">
        <v>2236</v>
      </c>
      <c r="C342" s="210" t="s">
        <v>2910</v>
      </c>
      <c r="D342" s="210" t="s">
        <v>1331</v>
      </c>
      <c r="E342" s="238" t="s">
        <v>2221</v>
      </c>
      <c r="F342" s="210" t="s">
        <v>102</v>
      </c>
      <c r="G342" s="239">
        <v>1</v>
      </c>
      <c r="H342" s="240">
        <v>42</v>
      </c>
      <c r="I342" s="239">
        <v>2100</v>
      </c>
      <c r="J342" s="14">
        <v>18</v>
      </c>
      <c r="K342" s="14">
        <v>2</v>
      </c>
      <c r="L342" s="14">
        <f>IF(B342="TXO",I342-SUM(J342:K342),IF(B342="FITX",IF(D342="新倉",-SUM(J342:K342),IF(E342="賣",(H342-H1048)*G342*200-SUM(J342:K342),(H1048-H342)*G342*200-SUM(J342:K342))),IF(D342="新倉",-SUM(J342:K342),IF(E342="賣",(H342-H1048)*G342*50-SUM(J342:K342),(H1048-H342)*G342*50-SUM(J342:K342)))))</f>
        <v>2080</v>
      </c>
      <c r="M342" s="123">
        <f t="shared" si="60"/>
        <v>2080</v>
      </c>
      <c r="N342" s="241">
        <f t="shared" si="60"/>
        <v>2080</v>
      </c>
      <c r="O342" s="230" t="s">
        <v>1331</v>
      </c>
      <c r="P342" s="230" t="s">
        <v>2130</v>
      </c>
    </row>
    <row r="343" spans="1:16" hidden="1" outlineLevel="1">
      <c r="A343" s="237">
        <v>45791</v>
      </c>
      <c r="B343" s="215" t="s">
        <v>2236</v>
      </c>
      <c r="C343" s="210" t="s">
        <v>2912</v>
      </c>
      <c r="D343" s="210" t="s">
        <v>1329</v>
      </c>
      <c r="E343" s="238" t="s">
        <v>1330</v>
      </c>
      <c r="F343" s="210" t="s">
        <v>102</v>
      </c>
      <c r="G343" s="239">
        <v>1</v>
      </c>
      <c r="H343" s="240">
        <v>47</v>
      </c>
      <c r="I343" s="239">
        <v>-2350</v>
      </c>
      <c r="J343" s="14">
        <v>18</v>
      </c>
      <c r="K343" s="14">
        <v>2</v>
      </c>
      <c r="L343" s="14">
        <f t="shared" ref="L343:L367" si="61">IF(B343="TXO",I343-SUM(J343:K343),IF(B343="FITX",IF(D343="新倉",-SUM(J343:K343),IF(E343="賣",(H343-H1050)*G343*200-SUM(J343:K343),(H1050-H343)*G343*200-SUM(J343:K343))),IF(D343="新倉",-SUM(J343:K343),IF(E343="賣",(H343-H1050)*G343*50-SUM(J343:K343),(H1050-H343)*G343*50-SUM(J343:K343)))))</f>
        <v>-2370</v>
      </c>
      <c r="M343" s="123">
        <f t="shared" si="60"/>
        <v>-2370</v>
      </c>
      <c r="N343" s="241">
        <f t="shared" si="60"/>
        <v>-2370</v>
      </c>
      <c r="O343" s="230" t="s">
        <v>1329</v>
      </c>
      <c r="P343" s="230" t="s">
        <v>2130</v>
      </c>
    </row>
    <row r="344" spans="1:16" hidden="1" outlineLevel="1">
      <c r="A344" s="237">
        <v>45791</v>
      </c>
      <c r="B344" s="215" t="s">
        <v>2236</v>
      </c>
      <c r="C344" s="210" t="s">
        <v>2912</v>
      </c>
      <c r="D344" s="210" t="s">
        <v>1331</v>
      </c>
      <c r="E344" s="238" t="s">
        <v>2221</v>
      </c>
      <c r="F344" s="210" t="s">
        <v>102</v>
      </c>
      <c r="G344" s="239">
        <v>1</v>
      </c>
      <c r="H344" s="240">
        <v>92</v>
      </c>
      <c r="I344" s="239">
        <v>4600</v>
      </c>
      <c r="J344" s="14">
        <v>18</v>
      </c>
      <c r="K344" s="14">
        <v>5</v>
      </c>
      <c r="L344" s="14">
        <f t="shared" si="61"/>
        <v>4577</v>
      </c>
      <c r="M344" s="123">
        <f t="shared" si="60"/>
        <v>4577</v>
      </c>
      <c r="N344" s="241">
        <f t="shared" si="60"/>
        <v>4577</v>
      </c>
      <c r="O344" s="230" t="s">
        <v>1331</v>
      </c>
      <c r="P344" s="230" t="s">
        <v>2130</v>
      </c>
    </row>
    <row r="345" spans="1:16" hidden="1" outlineLevel="1">
      <c r="A345" s="237">
        <v>45793</v>
      </c>
      <c r="B345" s="215" t="s">
        <v>2236</v>
      </c>
      <c r="C345" s="210" t="s">
        <v>2913</v>
      </c>
      <c r="D345" s="210" t="s">
        <v>1329</v>
      </c>
      <c r="E345" s="238" t="s">
        <v>1330</v>
      </c>
      <c r="F345" s="210" t="s">
        <v>102</v>
      </c>
      <c r="G345" s="239">
        <v>1</v>
      </c>
      <c r="H345" s="240">
        <v>182</v>
      </c>
      <c r="I345" s="239">
        <v>-9100</v>
      </c>
      <c r="J345" s="14">
        <v>18</v>
      </c>
      <c r="K345" s="14">
        <v>9</v>
      </c>
      <c r="L345" s="14">
        <f t="shared" si="61"/>
        <v>-9127</v>
      </c>
      <c r="M345" s="123">
        <f t="shared" si="60"/>
        <v>-9127</v>
      </c>
      <c r="N345" s="241">
        <f t="shared" si="60"/>
        <v>-9127</v>
      </c>
      <c r="O345" s="230" t="s">
        <v>1329</v>
      </c>
      <c r="P345" s="230" t="s">
        <v>2130</v>
      </c>
    </row>
    <row r="346" spans="1:16" hidden="1" outlineLevel="1">
      <c r="A346" s="237">
        <v>45793</v>
      </c>
      <c r="B346" s="215" t="s">
        <v>2236</v>
      </c>
      <c r="C346" s="210" t="s">
        <v>2913</v>
      </c>
      <c r="D346" s="210" t="s">
        <v>1331</v>
      </c>
      <c r="E346" s="238" t="s">
        <v>2221</v>
      </c>
      <c r="F346" s="210" t="s">
        <v>102</v>
      </c>
      <c r="G346" s="239">
        <v>1</v>
      </c>
      <c r="H346" s="240">
        <v>175</v>
      </c>
      <c r="I346" s="239">
        <v>8750</v>
      </c>
      <c r="J346" s="14">
        <v>18</v>
      </c>
      <c r="K346" s="14">
        <v>9</v>
      </c>
      <c r="L346" s="14">
        <f t="shared" si="61"/>
        <v>8723</v>
      </c>
      <c r="M346" s="123">
        <f t="shared" si="60"/>
        <v>8723</v>
      </c>
      <c r="N346" s="241">
        <f t="shared" si="60"/>
        <v>8723</v>
      </c>
      <c r="O346" s="230" t="s">
        <v>1331</v>
      </c>
      <c r="P346" s="230" t="s">
        <v>2130</v>
      </c>
    </row>
    <row r="347" spans="1:16" hidden="1" outlineLevel="1">
      <c r="A347" s="237">
        <v>45793</v>
      </c>
      <c r="B347" s="215" t="s">
        <v>2236</v>
      </c>
      <c r="C347" s="210" t="s">
        <v>2914</v>
      </c>
      <c r="D347" s="210" t="s">
        <v>1329</v>
      </c>
      <c r="E347" s="238" t="s">
        <v>1330</v>
      </c>
      <c r="F347" s="210" t="s">
        <v>102</v>
      </c>
      <c r="G347" s="239">
        <v>1</v>
      </c>
      <c r="H347" s="240">
        <v>178</v>
      </c>
      <c r="I347" s="239">
        <v>-8900</v>
      </c>
      <c r="J347" s="14">
        <v>18</v>
      </c>
      <c r="K347" s="14">
        <v>9</v>
      </c>
      <c r="L347" s="14">
        <f t="shared" si="61"/>
        <v>-8927</v>
      </c>
      <c r="M347" s="123">
        <f t="shared" si="60"/>
        <v>-8927</v>
      </c>
      <c r="N347" s="241">
        <f t="shared" si="60"/>
        <v>-8927</v>
      </c>
      <c r="O347" s="230" t="s">
        <v>1329</v>
      </c>
      <c r="P347" s="230" t="s">
        <v>2130</v>
      </c>
    </row>
    <row r="348" spans="1:16" hidden="1" outlineLevel="1">
      <c r="A348" s="237">
        <v>45793</v>
      </c>
      <c r="B348" s="215" t="s">
        <v>2236</v>
      </c>
      <c r="C348" s="210" t="s">
        <v>2914</v>
      </c>
      <c r="D348" s="210" t="s">
        <v>1331</v>
      </c>
      <c r="E348" s="238" t="s">
        <v>2221</v>
      </c>
      <c r="F348" s="210" t="s">
        <v>102</v>
      </c>
      <c r="G348" s="239">
        <v>1</v>
      </c>
      <c r="H348" s="240">
        <v>171</v>
      </c>
      <c r="I348" s="239">
        <v>8550</v>
      </c>
      <c r="J348" s="14">
        <v>18</v>
      </c>
      <c r="K348" s="14">
        <v>9</v>
      </c>
      <c r="L348" s="14">
        <f t="shared" si="61"/>
        <v>8523</v>
      </c>
      <c r="M348" s="123">
        <f t="shared" si="60"/>
        <v>8523</v>
      </c>
      <c r="N348" s="241">
        <f t="shared" si="60"/>
        <v>8523</v>
      </c>
      <c r="O348" s="230" t="s">
        <v>1331</v>
      </c>
      <c r="P348" s="230" t="s">
        <v>2130</v>
      </c>
    </row>
    <row r="349" spans="1:16" hidden="1" outlineLevel="1">
      <c r="A349" s="237">
        <v>45796</v>
      </c>
      <c r="B349" s="215" t="s">
        <v>2236</v>
      </c>
      <c r="C349" s="210" t="s">
        <v>2915</v>
      </c>
      <c r="D349" s="210" t="s">
        <v>1329</v>
      </c>
      <c r="E349" s="238" t="s">
        <v>1330</v>
      </c>
      <c r="F349" s="210" t="s">
        <v>102</v>
      </c>
      <c r="G349" s="239">
        <v>1</v>
      </c>
      <c r="H349" s="240">
        <v>49</v>
      </c>
      <c r="I349" s="239">
        <v>-2450</v>
      </c>
      <c r="J349" s="14">
        <v>18</v>
      </c>
      <c r="K349" s="14">
        <v>2</v>
      </c>
      <c r="L349" s="14">
        <f t="shared" si="61"/>
        <v>-2470</v>
      </c>
      <c r="M349" s="123">
        <f t="shared" si="60"/>
        <v>-2470</v>
      </c>
      <c r="N349" s="241">
        <f t="shared" si="60"/>
        <v>-2470</v>
      </c>
      <c r="O349" s="230" t="s">
        <v>1329</v>
      </c>
      <c r="P349" s="230" t="s">
        <v>2130</v>
      </c>
    </row>
    <row r="350" spans="1:16" hidden="1" outlineLevel="1">
      <c r="A350" s="237">
        <v>45796</v>
      </c>
      <c r="B350" s="215" t="s">
        <v>2236</v>
      </c>
      <c r="C350" s="210" t="s">
        <v>2915</v>
      </c>
      <c r="D350" s="210" t="s">
        <v>1331</v>
      </c>
      <c r="E350" s="238" t="s">
        <v>2221</v>
      </c>
      <c r="F350" s="210" t="s">
        <v>102</v>
      </c>
      <c r="G350" s="239">
        <v>1</v>
      </c>
      <c r="H350" s="240">
        <v>55</v>
      </c>
      <c r="I350" s="239">
        <v>2750</v>
      </c>
      <c r="J350" s="14">
        <v>18</v>
      </c>
      <c r="K350" s="14">
        <v>3</v>
      </c>
      <c r="L350" s="14">
        <f t="shared" si="61"/>
        <v>2729</v>
      </c>
      <c r="M350" s="123">
        <f t="shared" si="60"/>
        <v>2729</v>
      </c>
      <c r="N350" s="241">
        <f t="shared" si="60"/>
        <v>2729</v>
      </c>
      <c r="O350" s="230" t="s">
        <v>1331</v>
      </c>
      <c r="P350" s="230" t="s">
        <v>2130</v>
      </c>
    </row>
    <row r="351" spans="1:16" hidden="1" outlineLevel="1">
      <c r="A351" s="237">
        <v>45796</v>
      </c>
      <c r="B351" s="215" t="s">
        <v>2236</v>
      </c>
      <c r="C351" s="210" t="s">
        <v>2916</v>
      </c>
      <c r="D351" s="210" t="s">
        <v>1329</v>
      </c>
      <c r="E351" s="238" t="s">
        <v>1330</v>
      </c>
      <c r="F351" s="210" t="s">
        <v>102</v>
      </c>
      <c r="G351" s="239">
        <v>1</v>
      </c>
      <c r="H351" s="240">
        <v>30</v>
      </c>
      <c r="I351" s="239">
        <v>-1500</v>
      </c>
      <c r="J351" s="14">
        <v>18</v>
      </c>
      <c r="K351" s="14">
        <v>2</v>
      </c>
      <c r="L351" s="14">
        <f t="shared" si="61"/>
        <v>-1520</v>
      </c>
      <c r="M351" s="123">
        <f t="shared" si="60"/>
        <v>-1520</v>
      </c>
      <c r="N351" s="241">
        <f t="shared" si="60"/>
        <v>-1520</v>
      </c>
      <c r="O351" s="242" t="s">
        <v>2135</v>
      </c>
      <c r="P351" s="230" t="s">
        <v>2130</v>
      </c>
    </row>
    <row r="352" spans="1:16" hidden="1" outlineLevel="1">
      <c r="A352" s="237">
        <v>45796</v>
      </c>
      <c r="B352" s="215" t="s">
        <v>2236</v>
      </c>
      <c r="C352" s="210" t="s">
        <v>2917</v>
      </c>
      <c r="D352" s="210" t="s">
        <v>1329</v>
      </c>
      <c r="E352" s="238" t="s">
        <v>1330</v>
      </c>
      <c r="F352" s="210" t="s">
        <v>102</v>
      </c>
      <c r="G352" s="239">
        <v>1</v>
      </c>
      <c r="H352" s="240">
        <v>65</v>
      </c>
      <c r="I352" s="239">
        <v>-3250</v>
      </c>
      <c r="J352" s="14">
        <v>18</v>
      </c>
      <c r="K352" s="14">
        <v>3</v>
      </c>
      <c r="L352" s="14">
        <f t="shared" si="61"/>
        <v>-3271</v>
      </c>
      <c r="M352" s="123">
        <f t="shared" si="60"/>
        <v>-3271</v>
      </c>
      <c r="N352" s="241">
        <f t="shared" si="60"/>
        <v>-3271</v>
      </c>
      <c r="O352" s="242" t="s">
        <v>2135</v>
      </c>
      <c r="P352" s="230" t="s">
        <v>2130</v>
      </c>
    </row>
    <row r="353" spans="1:16" hidden="1" outlineLevel="1">
      <c r="A353" s="237">
        <v>45798</v>
      </c>
      <c r="B353" s="215" t="s">
        <v>2236</v>
      </c>
      <c r="C353" s="210" t="s">
        <v>2918</v>
      </c>
      <c r="D353" s="210" t="s">
        <v>1329</v>
      </c>
      <c r="E353" s="238" t="s">
        <v>1330</v>
      </c>
      <c r="F353" s="210" t="s">
        <v>102</v>
      </c>
      <c r="G353" s="239">
        <v>2</v>
      </c>
      <c r="H353" s="240">
        <v>6.8</v>
      </c>
      <c r="I353" s="239">
        <v>-680</v>
      </c>
      <c r="J353" s="14">
        <v>36</v>
      </c>
      <c r="K353" s="14">
        <v>0</v>
      </c>
      <c r="L353" s="14">
        <f t="shared" si="61"/>
        <v>-716</v>
      </c>
      <c r="M353" s="123">
        <f t="shared" si="60"/>
        <v>-716</v>
      </c>
      <c r="N353" s="241">
        <f t="shared" si="60"/>
        <v>-716</v>
      </c>
      <c r="O353" s="242" t="s">
        <v>2135</v>
      </c>
      <c r="P353" s="230" t="s">
        <v>2130</v>
      </c>
    </row>
    <row r="354" spans="1:16" hidden="1" outlineLevel="1">
      <c r="A354" s="237">
        <v>45798</v>
      </c>
      <c r="B354" s="215" t="s">
        <v>2236</v>
      </c>
      <c r="C354" s="210" t="s">
        <v>2919</v>
      </c>
      <c r="D354" s="210" t="s">
        <v>1329</v>
      </c>
      <c r="E354" s="238" t="s">
        <v>1330</v>
      </c>
      <c r="F354" s="210" t="s">
        <v>102</v>
      </c>
      <c r="G354" s="239">
        <v>2</v>
      </c>
      <c r="H354" s="240">
        <v>3.2</v>
      </c>
      <c r="I354" s="239">
        <v>-320</v>
      </c>
      <c r="J354" s="14">
        <v>36</v>
      </c>
      <c r="K354" s="14">
        <v>0</v>
      </c>
      <c r="L354" s="14">
        <f t="shared" si="61"/>
        <v>-356</v>
      </c>
      <c r="M354" s="123">
        <f t="shared" si="60"/>
        <v>-356</v>
      </c>
      <c r="N354" s="241">
        <f t="shared" si="60"/>
        <v>-356</v>
      </c>
      <c r="O354" s="242" t="s">
        <v>2135</v>
      </c>
      <c r="P354" s="230" t="s">
        <v>2130</v>
      </c>
    </row>
    <row r="355" spans="1:16" hidden="1" outlineLevel="1">
      <c r="A355" s="237">
        <v>45798</v>
      </c>
      <c r="B355" s="215" t="s">
        <v>2236</v>
      </c>
      <c r="C355" s="210" t="s">
        <v>2920</v>
      </c>
      <c r="D355" s="210" t="s">
        <v>1329</v>
      </c>
      <c r="E355" s="238" t="s">
        <v>1330</v>
      </c>
      <c r="F355" s="210" t="s">
        <v>102</v>
      </c>
      <c r="G355" s="239">
        <v>1</v>
      </c>
      <c r="H355" s="240">
        <v>40</v>
      </c>
      <c r="I355" s="239">
        <v>-2000</v>
      </c>
      <c r="J355" s="14">
        <v>18</v>
      </c>
      <c r="K355" s="14">
        <v>2</v>
      </c>
      <c r="L355" s="14">
        <f t="shared" si="61"/>
        <v>-2020</v>
      </c>
      <c r="M355" s="123">
        <f t="shared" si="60"/>
        <v>-2020</v>
      </c>
      <c r="N355" s="241">
        <f t="shared" si="60"/>
        <v>-2020</v>
      </c>
      <c r="O355" s="230" t="s">
        <v>1329</v>
      </c>
      <c r="P355" s="230" t="s">
        <v>2130</v>
      </c>
    </row>
    <row r="356" spans="1:16" hidden="1" outlineLevel="1">
      <c r="A356" s="237">
        <v>45798</v>
      </c>
      <c r="B356" s="215" t="s">
        <v>2236</v>
      </c>
      <c r="C356" s="210" t="s">
        <v>2920</v>
      </c>
      <c r="D356" s="210" t="s">
        <v>1331</v>
      </c>
      <c r="E356" s="238" t="s">
        <v>2221</v>
      </c>
      <c r="F356" s="210" t="s">
        <v>102</v>
      </c>
      <c r="G356" s="239">
        <v>1</v>
      </c>
      <c r="H356" s="240">
        <v>97</v>
      </c>
      <c r="I356" s="239">
        <v>4850</v>
      </c>
      <c r="J356" s="14">
        <v>18</v>
      </c>
      <c r="K356" s="14">
        <v>5</v>
      </c>
      <c r="L356" s="14">
        <f t="shared" si="61"/>
        <v>4827</v>
      </c>
      <c r="M356" s="123">
        <f t="shared" si="60"/>
        <v>4827</v>
      </c>
      <c r="N356" s="241">
        <f t="shared" si="60"/>
        <v>4827</v>
      </c>
      <c r="O356" s="230" t="s">
        <v>1331</v>
      </c>
      <c r="P356" s="230" t="s">
        <v>2130</v>
      </c>
    </row>
    <row r="357" spans="1:16" hidden="1" outlineLevel="1">
      <c r="A357" s="237">
        <v>45798</v>
      </c>
      <c r="B357" s="215" t="s">
        <v>2236</v>
      </c>
      <c r="C357" s="210" t="s">
        <v>2914</v>
      </c>
      <c r="D357" s="210" t="s">
        <v>1329</v>
      </c>
      <c r="E357" s="238" t="s">
        <v>1330</v>
      </c>
      <c r="F357" s="210" t="s">
        <v>102</v>
      </c>
      <c r="G357" s="239">
        <v>2</v>
      </c>
      <c r="H357" s="240">
        <v>13</v>
      </c>
      <c r="I357" s="239">
        <v>-1300</v>
      </c>
      <c r="J357" s="14">
        <v>36</v>
      </c>
      <c r="K357" s="14">
        <v>2</v>
      </c>
      <c r="L357" s="14">
        <f t="shared" si="61"/>
        <v>-1338</v>
      </c>
      <c r="M357" s="123">
        <f t="shared" ref="M357:N372" si="62">L357</f>
        <v>-1338</v>
      </c>
      <c r="N357" s="241">
        <f t="shared" si="62"/>
        <v>-1338</v>
      </c>
      <c r="O357" s="230" t="s">
        <v>1329</v>
      </c>
      <c r="P357" s="230" t="s">
        <v>2130</v>
      </c>
    </row>
    <row r="358" spans="1:16" hidden="1" outlineLevel="1">
      <c r="A358" s="237">
        <v>45798</v>
      </c>
      <c r="B358" s="215" t="s">
        <v>2236</v>
      </c>
      <c r="C358" s="210" t="s">
        <v>2914</v>
      </c>
      <c r="D358" s="210" t="s">
        <v>1331</v>
      </c>
      <c r="E358" s="238" t="s">
        <v>2221</v>
      </c>
      <c r="F358" s="210" t="s">
        <v>102</v>
      </c>
      <c r="G358" s="239">
        <v>2</v>
      </c>
      <c r="H358" s="240">
        <v>46.5</v>
      </c>
      <c r="I358" s="239">
        <v>4650</v>
      </c>
      <c r="J358" s="14">
        <v>36</v>
      </c>
      <c r="K358" s="14">
        <v>4</v>
      </c>
      <c r="L358" s="14">
        <f t="shared" si="61"/>
        <v>4610</v>
      </c>
      <c r="M358" s="123">
        <f t="shared" si="62"/>
        <v>4610</v>
      </c>
      <c r="N358" s="241">
        <f t="shared" si="62"/>
        <v>4610</v>
      </c>
      <c r="O358" s="230" t="s">
        <v>1331</v>
      </c>
      <c r="P358" s="230" t="s">
        <v>2130</v>
      </c>
    </row>
    <row r="359" spans="1:16" hidden="1" outlineLevel="1">
      <c r="A359" s="237">
        <v>45800</v>
      </c>
      <c r="B359" s="215" t="s">
        <v>2236</v>
      </c>
      <c r="C359" s="210" t="s">
        <v>2921</v>
      </c>
      <c r="D359" s="210" t="s">
        <v>1329</v>
      </c>
      <c r="E359" s="238" t="s">
        <v>1330</v>
      </c>
      <c r="F359" s="210" t="s">
        <v>102</v>
      </c>
      <c r="G359" s="239">
        <v>1</v>
      </c>
      <c r="H359" s="240">
        <v>106</v>
      </c>
      <c r="I359" s="239">
        <v>-5300</v>
      </c>
      <c r="J359" s="14">
        <v>18</v>
      </c>
      <c r="K359" s="14">
        <v>5</v>
      </c>
      <c r="L359" s="14">
        <f t="shared" si="61"/>
        <v>-5323</v>
      </c>
      <c r="M359" s="123">
        <f t="shared" si="62"/>
        <v>-5323</v>
      </c>
      <c r="N359" s="241">
        <f t="shared" si="62"/>
        <v>-5323</v>
      </c>
      <c r="O359" s="230" t="s">
        <v>1329</v>
      </c>
      <c r="P359" s="230" t="s">
        <v>2130</v>
      </c>
    </row>
    <row r="360" spans="1:16" hidden="1" outlineLevel="1">
      <c r="A360" s="237">
        <v>45800</v>
      </c>
      <c r="B360" s="215" t="s">
        <v>2236</v>
      </c>
      <c r="C360" s="210" t="s">
        <v>2921</v>
      </c>
      <c r="D360" s="210" t="s">
        <v>1331</v>
      </c>
      <c r="E360" s="238" t="s">
        <v>2221</v>
      </c>
      <c r="F360" s="210" t="s">
        <v>102</v>
      </c>
      <c r="G360" s="239">
        <v>1</v>
      </c>
      <c r="H360" s="240">
        <v>114</v>
      </c>
      <c r="I360" s="239">
        <v>5700</v>
      </c>
      <c r="J360" s="14">
        <v>18</v>
      </c>
      <c r="K360" s="14">
        <v>6</v>
      </c>
      <c r="L360" s="14">
        <f t="shared" si="61"/>
        <v>5676</v>
      </c>
      <c r="M360" s="123">
        <f t="shared" si="62"/>
        <v>5676</v>
      </c>
      <c r="N360" s="241">
        <f t="shared" si="62"/>
        <v>5676</v>
      </c>
      <c r="O360" s="230" t="s">
        <v>1331</v>
      </c>
      <c r="P360" s="230" t="s">
        <v>2130</v>
      </c>
    </row>
    <row r="361" spans="1:16" hidden="1" outlineLevel="1">
      <c r="A361" s="237">
        <v>45803</v>
      </c>
      <c r="B361" s="215" t="s">
        <v>2236</v>
      </c>
      <c r="C361" s="210" t="s">
        <v>2922</v>
      </c>
      <c r="D361" s="210" t="s">
        <v>1329</v>
      </c>
      <c r="E361" s="238" t="s">
        <v>1330</v>
      </c>
      <c r="F361" s="210" t="s">
        <v>102</v>
      </c>
      <c r="G361" s="239">
        <v>2</v>
      </c>
      <c r="H361" s="240">
        <v>30.5</v>
      </c>
      <c r="I361" s="239">
        <v>-3050</v>
      </c>
      <c r="J361" s="14">
        <v>36</v>
      </c>
      <c r="K361" s="14">
        <v>4</v>
      </c>
      <c r="L361" s="14">
        <f t="shared" si="61"/>
        <v>-3090</v>
      </c>
      <c r="M361" s="123">
        <f t="shared" si="62"/>
        <v>-3090</v>
      </c>
      <c r="N361" s="241">
        <f t="shared" si="62"/>
        <v>-3090</v>
      </c>
      <c r="O361" s="242" t="s">
        <v>2135</v>
      </c>
      <c r="P361" s="230" t="s">
        <v>2130</v>
      </c>
    </row>
    <row r="362" spans="1:16" hidden="1" outlineLevel="1">
      <c r="A362" s="237">
        <v>45803</v>
      </c>
      <c r="B362" s="215" t="s">
        <v>2236</v>
      </c>
      <c r="C362" s="210" t="s">
        <v>2923</v>
      </c>
      <c r="D362" s="210" t="s">
        <v>1329</v>
      </c>
      <c r="E362" s="238" t="s">
        <v>1330</v>
      </c>
      <c r="F362" s="210" t="s">
        <v>102</v>
      </c>
      <c r="G362" s="239">
        <v>1</v>
      </c>
      <c r="H362" s="240">
        <v>66</v>
      </c>
      <c r="I362" s="239">
        <v>-3300</v>
      </c>
      <c r="J362" s="14">
        <v>18</v>
      </c>
      <c r="K362" s="14">
        <v>3</v>
      </c>
      <c r="L362" s="14">
        <f t="shared" si="61"/>
        <v>-3321</v>
      </c>
      <c r="M362" s="123">
        <f t="shared" si="62"/>
        <v>-3321</v>
      </c>
      <c r="N362" s="241">
        <f t="shared" si="62"/>
        <v>-3321</v>
      </c>
      <c r="O362" s="230" t="s">
        <v>1329</v>
      </c>
      <c r="P362" s="230" t="s">
        <v>2130</v>
      </c>
    </row>
    <row r="363" spans="1:16" hidden="1" outlineLevel="1">
      <c r="A363" s="237">
        <v>45804</v>
      </c>
      <c r="B363" s="215" t="s">
        <v>2236</v>
      </c>
      <c r="C363" s="210" t="s">
        <v>2923</v>
      </c>
      <c r="D363" s="210" t="s">
        <v>1331</v>
      </c>
      <c r="E363" s="238" t="s">
        <v>2221</v>
      </c>
      <c r="F363" s="210" t="s">
        <v>102</v>
      </c>
      <c r="G363" s="239">
        <v>1</v>
      </c>
      <c r="H363" s="240">
        <v>122</v>
      </c>
      <c r="I363" s="239">
        <v>6100</v>
      </c>
      <c r="J363" s="14">
        <v>18</v>
      </c>
      <c r="K363" s="14">
        <v>6</v>
      </c>
      <c r="L363" s="14">
        <f t="shared" si="61"/>
        <v>6076</v>
      </c>
      <c r="M363" s="123">
        <f t="shared" si="62"/>
        <v>6076</v>
      </c>
      <c r="N363" s="241">
        <f t="shared" si="62"/>
        <v>6076</v>
      </c>
      <c r="O363" s="230" t="s">
        <v>1331</v>
      </c>
      <c r="P363" s="230" t="s">
        <v>2130</v>
      </c>
    </row>
    <row r="364" spans="1:16" hidden="1" outlineLevel="1">
      <c r="A364" s="237">
        <v>45804</v>
      </c>
      <c r="B364" s="215" t="s">
        <v>2236</v>
      </c>
      <c r="C364" s="210" t="s">
        <v>2924</v>
      </c>
      <c r="D364" s="210" t="s">
        <v>1329</v>
      </c>
      <c r="E364" s="238" t="s">
        <v>1330</v>
      </c>
      <c r="F364" s="210" t="s">
        <v>102</v>
      </c>
      <c r="G364" s="239">
        <v>2</v>
      </c>
      <c r="H364" s="240">
        <v>26.5</v>
      </c>
      <c r="I364" s="239">
        <v>-2650</v>
      </c>
      <c r="J364" s="14">
        <v>36</v>
      </c>
      <c r="K364" s="14">
        <v>2</v>
      </c>
      <c r="L364" s="14">
        <f t="shared" si="61"/>
        <v>-2688</v>
      </c>
      <c r="M364" s="123">
        <f t="shared" si="62"/>
        <v>-2688</v>
      </c>
      <c r="N364" s="241">
        <f t="shared" si="62"/>
        <v>-2688</v>
      </c>
      <c r="O364" s="242" t="s">
        <v>2135</v>
      </c>
      <c r="P364" s="230" t="s">
        <v>2130</v>
      </c>
    </row>
    <row r="365" spans="1:16" hidden="1" outlineLevel="1">
      <c r="A365" s="237">
        <v>45805</v>
      </c>
      <c r="B365" s="215" t="s">
        <v>2236</v>
      </c>
      <c r="C365" s="210" t="s">
        <v>2925</v>
      </c>
      <c r="D365" s="210" t="s">
        <v>1329</v>
      </c>
      <c r="E365" s="238" t="s">
        <v>1330</v>
      </c>
      <c r="F365" s="210" t="s">
        <v>102</v>
      </c>
      <c r="G365" s="239">
        <v>10</v>
      </c>
      <c r="H365" s="240">
        <v>0.3</v>
      </c>
      <c r="I365" s="239">
        <v>-150</v>
      </c>
      <c r="J365" s="14">
        <v>180</v>
      </c>
      <c r="K365" s="14">
        <v>0</v>
      </c>
      <c r="L365" s="14">
        <f t="shared" si="61"/>
        <v>-330</v>
      </c>
      <c r="M365" s="123">
        <f t="shared" si="62"/>
        <v>-330</v>
      </c>
      <c r="N365" s="241">
        <f t="shared" si="62"/>
        <v>-330</v>
      </c>
      <c r="O365" s="242" t="s">
        <v>2135</v>
      </c>
      <c r="P365" s="230" t="s">
        <v>2130</v>
      </c>
    </row>
    <row r="366" spans="1:16" hidden="1" outlineLevel="1">
      <c r="A366" s="237">
        <v>45805</v>
      </c>
      <c r="B366" s="215" t="s">
        <v>2236</v>
      </c>
      <c r="C366" s="210" t="s">
        <v>2923</v>
      </c>
      <c r="D366" s="210" t="s">
        <v>1329</v>
      </c>
      <c r="E366" s="238" t="s">
        <v>1330</v>
      </c>
      <c r="F366" s="210" t="s">
        <v>102</v>
      </c>
      <c r="G366" s="239">
        <v>5</v>
      </c>
      <c r="H366" s="240">
        <v>5</v>
      </c>
      <c r="I366" s="239">
        <v>-1250</v>
      </c>
      <c r="J366" s="14">
        <v>90</v>
      </c>
      <c r="K366" s="14">
        <v>0</v>
      </c>
      <c r="L366" s="14">
        <f t="shared" si="61"/>
        <v>-1340</v>
      </c>
      <c r="M366" s="123">
        <f t="shared" si="62"/>
        <v>-1340</v>
      </c>
      <c r="N366" s="241">
        <f t="shared" si="62"/>
        <v>-1340</v>
      </c>
      <c r="O366" s="242" t="s">
        <v>2135</v>
      </c>
      <c r="P366" s="230" t="s">
        <v>2130</v>
      </c>
    </row>
    <row r="367" spans="1:16" ht="17.25" hidden="1" outlineLevel="1" thickBot="1">
      <c r="A367" s="237">
        <v>45806</v>
      </c>
      <c r="B367" s="215" t="s">
        <v>2236</v>
      </c>
      <c r="C367" s="210" t="s">
        <v>2926</v>
      </c>
      <c r="D367" s="210" t="s">
        <v>1329</v>
      </c>
      <c r="E367" s="238" t="s">
        <v>1330</v>
      </c>
      <c r="F367" s="210" t="s">
        <v>102</v>
      </c>
      <c r="G367" s="239">
        <v>1</v>
      </c>
      <c r="H367" s="240">
        <v>100</v>
      </c>
      <c r="I367" s="239">
        <v>-5000</v>
      </c>
      <c r="J367" s="14">
        <v>18</v>
      </c>
      <c r="K367" s="14">
        <v>5</v>
      </c>
      <c r="L367" s="14">
        <f t="shared" si="61"/>
        <v>-5023</v>
      </c>
      <c r="M367" s="123">
        <f t="shared" si="62"/>
        <v>-5023</v>
      </c>
      <c r="N367" s="241">
        <f t="shared" si="62"/>
        <v>-5023</v>
      </c>
      <c r="O367" s="230" t="s">
        <v>1329</v>
      </c>
      <c r="P367" s="230" t="s">
        <v>2130</v>
      </c>
    </row>
    <row r="368" spans="1:16" ht="17.25" collapsed="1" thickBot="1">
      <c r="A368" s="254" t="s">
        <v>1334</v>
      </c>
      <c r="B368" s="255"/>
      <c r="C368" s="255"/>
      <c r="D368" s="255"/>
      <c r="E368" s="255"/>
      <c r="F368" s="255"/>
      <c r="G368" s="256"/>
      <c r="H368" s="256"/>
      <c r="I368" s="256"/>
      <c r="J368" s="121"/>
      <c r="K368" s="256"/>
      <c r="L368" s="122">
        <f>SUM(L303:L367)</f>
        <v>-25600</v>
      </c>
      <c r="M368" s="122">
        <f>SUM(M303:M367)</f>
        <v>-25600</v>
      </c>
      <c r="N368" s="33"/>
      <c r="O368" s="207"/>
    </row>
    <row r="369" spans="1:16" outlineLevel="1">
      <c r="A369" s="237">
        <v>45810</v>
      </c>
      <c r="B369" s="215" t="s">
        <v>2236</v>
      </c>
      <c r="C369" s="210" t="s">
        <v>2926</v>
      </c>
      <c r="D369" s="210" t="s">
        <v>1331</v>
      </c>
      <c r="E369" s="238" t="s">
        <v>2221</v>
      </c>
      <c r="F369" s="210" t="s">
        <v>102</v>
      </c>
      <c r="G369" s="239">
        <v>1</v>
      </c>
      <c r="H369" s="240">
        <v>185</v>
      </c>
      <c r="I369" s="239">
        <v>9250</v>
      </c>
      <c r="J369" s="14">
        <v>18</v>
      </c>
      <c r="K369" s="14">
        <v>9</v>
      </c>
      <c r="L369" s="14">
        <f t="shared" ref="L369:L400" si="63">IF(B369="TXO",I369-SUM(J369:K369),IF(B369="FITX",IF(D369="新倉",-SUM(J369:K369),IF(E369="賣",(H369-H1076)*G369*200-SUM(J369:K369),(H1076-H369)*G369*200-SUM(J369:K369))),IF(D369="新倉",-SUM(J369:K369),IF(E369="賣",(H369-H1076)*G369*50-SUM(J369:K369),(H1076-H369)*G369*50-SUM(J369:K369)))))</f>
        <v>9223</v>
      </c>
      <c r="M369" s="123">
        <f t="shared" si="62"/>
        <v>9223</v>
      </c>
      <c r="N369" s="241">
        <f t="shared" si="62"/>
        <v>9223</v>
      </c>
      <c r="O369" s="230" t="s">
        <v>1331</v>
      </c>
      <c r="P369" s="230" t="s">
        <v>2130</v>
      </c>
    </row>
    <row r="370" spans="1:16" outlineLevel="1">
      <c r="A370" s="237">
        <v>45810</v>
      </c>
      <c r="B370" s="215" t="s">
        <v>2236</v>
      </c>
      <c r="C370" s="210" t="s">
        <v>2927</v>
      </c>
      <c r="D370" s="210" t="s">
        <v>1329</v>
      </c>
      <c r="E370" s="238" t="s">
        <v>1330</v>
      </c>
      <c r="F370" s="210" t="s">
        <v>102</v>
      </c>
      <c r="G370" s="239">
        <v>1</v>
      </c>
      <c r="H370" s="240">
        <v>87</v>
      </c>
      <c r="I370" s="239">
        <v>-4350</v>
      </c>
      <c r="J370" s="14">
        <v>18</v>
      </c>
      <c r="K370" s="14">
        <v>4</v>
      </c>
      <c r="L370" s="14">
        <f t="shared" si="63"/>
        <v>-4372</v>
      </c>
      <c r="M370" s="123">
        <f t="shared" si="62"/>
        <v>-4372</v>
      </c>
      <c r="N370" s="241">
        <f t="shared" si="62"/>
        <v>-4372</v>
      </c>
      <c r="O370" s="242" t="s">
        <v>2135</v>
      </c>
      <c r="P370" s="230" t="s">
        <v>2130</v>
      </c>
    </row>
    <row r="371" spans="1:16" outlineLevel="1">
      <c r="A371" s="237">
        <v>45810</v>
      </c>
      <c r="B371" s="215" t="s">
        <v>2236</v>
      </c>
      <c r="C371" s="210" t="s">
        <v>2928</v>
      </c>
      <c r="D371" s="210" t="s">
        <v>1329</v>
      </c>
      <c r="E371" s="238" t="s">
        <v>1330</v>
      </c>
      <c r="F371" s="210" t="s">
        <v>102</v>
      </c>
      <c r="G371" s="239">
        <v>10</v>
      </c>
      <c r="H371" s="240">
        <v>2.2999999999999998</v>
      </c>
      <c r="I371" s="239">
        <v>-1150</v>
      </c>
      <c r="J371" s="14">
        <v>180</v>
      </c>
      <c r="K371" s="14">
        <v>0</v>
      </c>
      <c r="L371" s="14">
        <f t="shared" si="63"/>
        <v>-1330</v>
      </c>
      <c r="M371" s="123">
        <f t="shared" si="62"/>
        <v>-1330</v>
      </c>
      <c r="N371" s="241">
        <f t="shared" si="62"/>
        <v>-1330</v>
      </c>
      <c r="O371" s="242" t="s">
        <v>2135</v>
      </c>
      <c r="P371" s="230" t="s">
        <v>2130</v>
      </c>
    </row>
    <row r="372" spans="1:16" outlineLevel="1">
      <c r="A372" s="237">
        <v>45811</v>
      </c>
      <c r="B372" s="215" t="s">
        <v>2236</v>
      </c>
      <c r="C372" s="210" t="s">
        <v>2929</v>
      </c>
      <c r="D372" s="210" t="s">
        <v>1329</v>
      </c>
      <c r="E372" s="238" t="s">
        <v>1330</v>
      </c>
      <c r="F372" s="210" t="s">
        <v>102</v>
      </c>
      <c r="G372" s="239">
        <v>1</v>
      </c>
      <c r="H372" s="240">
        <v>42</v>
      </c>
      <c r="I372" s="239">
        <v>-2100</v>
      </c>
      <c r="J372" s="14">
        <v>18</v>
      </c>
      <c r="K372" s="14">
        <v>2</v>
      </c>
      <c r="L372" s="14">
        <f t="shared" si="63"/>
        <v>-2120</v>
      </c>
      <c r="M372" s="123">
        <f t="shared" si="62"/>
        <v>-2120</v>
      </c>
      <c r="N372" s="241">
        <f t="shared" si="62"/>
        <v>-2120</v>
      </c>
      <c r="O372" s="242" t="s">
        <v>2135</v>
      </c>
      <c r="P372" s="230" t="s">
        <v>2130</v>
      </c>
    </row>
    <row r="373" spans="1:16" outlineLevel="1">
      <c r="A373" s="237">
        <v>45811</v>
      </c>
      <c r="B373" s="215" t="s">
        <v>2236</v>
      </c>
      <c r="C373" s="210" t="s">
        <v>2929</v>
      </c>
      <c r="D373" s="210" t="s">
        <v>1329</v>
      </c>
      <c r="E373" s="238" t="s">
        <v>1330</v>
      </c>
      <c r="F373" s="210" t="s">
        <v>102</v>
      </c>
      <c r="G373" s="239">
        <v>1</v>
      </c>
      <c r="H373" s="240">
        <v>98</v>
      </c>
      <c r="I373" s="239">
        <v>-4900</v>
      </c>
      <c r="J373" s="14">
        <v>18</v>
      </c>
      <c r="K373" s="14">
        <v>5</v>
      </c>
      <c r="L373" s="14">
        <f t="shared" si="63"/>
        <v>-4923</v>
      </c>
      <c r="M373" s="123">
        <f t="shared" ref="M373:N388" si="64">L373</f>
        <v>-4923</v>
      </c>
      <c r="N373" s="241">
        <f t="shared" si="64"/>
        <v>-4923</v>
      </c>
      <c r="O373" s="230" t="s">
        <v>1329</v>
      </c>
      <c r="P373" s="230" t="s">
        <v>2130</v>
      </c>
    </row>
    <row r="374" spans="1:16" outlineLevel="1">
      <c r="A374" s="237">
        <v>45812</v>
      </c>
      <c r="B374" s="215" t="s">
        <v>2236</v>
      </c>
      <c r="C374" s="210" t="s">
        <v>2929</v>
      </c>
      <c r="D374" s="210" t="s">
        <v>1331</v>
      </c>
      <c r="E374" s="238" t="s">
        <v>2221</v>
      </c>
      <c r="F374" s="210" t="s">
        <v>102</v>
      </c>
      <c r="G374" s="239">
        <v>2</v>
      </c>
      <c r="H374" s="240">
        <v>99</v>
      </c>
      <c r="I374" s="239">
        <v>9900</v>
      </c>
      <c r="J374" s="14">
        <v>36</v>
      </c>
      <c r="K374" s="14">
        <v>10</v>
      </c>
      <c r="L374" s="14">
        <f t="shared" si="63"/>
        <v>9854</v>
      </c>
      <c r="M374" s="123">
        <f t="shared" si="64"/>
        <v>9854</v>
      </c>
      <c r="N374" s="241">
        <f t="shared" si="64"/>
        <v>9854</v>
      </c>
      <c r="O374" s="230" t="s">
        <v>1331</v>
      </c>
      <c r="P374" s="230" t="s">
        <v>2130</v>
      </c>
    </row>
    <row r="375" spans="1:16" outlineLevel="1">
      <c r="A375" s="237">
        <v>45812</v>
      </c>
      <c r="B375" s="215" t="s">
        <v>2236</v>
      </c>
      <c r="C375" s="210" t="s">
        <v>2930</v>
      </c>
      <c r="D375" s="210" t="s">
        <v>1329</v>
      </c>
      <c r="E375" s="238" t="s">
        <v>1330</v>
      </c>
      <c r="F375" s="210" t="s">
        <v>102</v>
      </c>
      <c r="G375" s="239">
        <v>1</v>
      </c>
      <c r="H375" s="240">
        <v>29.5</v>
      </c>
      <c r="I375" s="239">
        <v>-1475</v>
      </c>
      <c r="J375" s="14">
        <v>18</v>
      </c>
      <c r="K375" s="14">
        <v>1</v>
      </c>
      <c r="L375" s="14">
        <f t="shared" si="63"/>
        <v>-1494</v>
      </c>
      <c r="M375" s="123">
        <f t="shared" si="64"/>
        <v>-1494</v>
      </c>
      <c r="N375" s="241">
        <f t="shared" si="64"/>
        <v>-1494</v>
      </c>
      <c r="O375" s="242" t="s">
        <v>2135</v>
      </c>
      <c r="P375" s="230" t="s">
        <v>2130</v>
      </c>
    </row>
    <row r="376" spans="1:16" outlineLevel="1">
      <c r="A376" s="237">
        <v>45812</v>
      </c>
      <c r="B376" s="215" t="s">
        <v>2236</v>
      </c>
      <c r="C376" s="210" t="s">
        <v>2931</v>
      </c>
      <c r="D376" s="210" t="s">
        <v>1329</v>
      </c>
      <c r="E376" s="238" t="s">
        <v>1330</v>
      </c>
      <c r="F376" s="210" t="s">
        <v>102</v>
      </c>
      <c r="G376" s="239">
        <v>1</v>
      </c>
      <c r="H376" s="240">
        <v>23.5</v>
      </c>
      <c r="I376" s="239">
        <v>-1175</v>
      </c>
      <c r="J376" s="14">
        <v>18</v>
      </c>
      <c r="K376" s="14">
        <v>1</v>
      </c>
      <c r="L376" s="14">
        <f t="shared" si="63"/>
        <v>-1194</v>
      </c>
      <c r="M376" s="123">
        <f t="shared" si="64"/>
        <v>-1194</v>
      </c>
      <c r="N376" s="241">
        <f t="shared" si="64"/>
        <v>-1194</v>
      </c>
      <c r="O376" s="242" t="s">
        <v>2135</v>
      </c>
      <c r="P376" s="230" t="s">
        <v>2130</v>
      </c>
    </row>
    <row r="377" spans="1:16" outlineLevel="1">
      <c r="A377" s="237">
        <v>45812</v>
      </c>
      <c r="B377" s="215" t="s">
        <v>2236</v>
      </c>
      <c r="C377" s="210" t="s">
        <v>2932</v>
      </c>
      <c r="D377" s="210" t="s">
        <v>1329</v>
      </c>
      <c r="E377" s="238" t="s">
        <v>1330</v>
      </c>
      <c r="F377" s="210" t="s">
        <v>102</v>
      </c>
      <c r="G377" s="239">
        <v>2</v>
      </c>
      <c r="H377" s="240">
        <v>19</v>
      </c>
      <c r="I377" s="239">
        <v>-1900</v>
      </c>
      <c r="J377" s="14">
        <v>36</v>
      </c>
      <c r="K377" s="14">
        <v>2</v>
      </c>
      <c r="L377" s="14">
        <f t="shared" si="63"/>
        <v>-1938</v>
      </c>
      <c r="M377" s="123">
        <f t="shared" si="64"/>
        <v>-1938</v>
      </c>
      <c r="N377" s="241">
        <f t="shared" si="64"/>
        <v>-1938</v>
      </c>
      <c r="O377" s="242" t="s">
        <v>2135</v>
      </c>
      <c r="P377" s="230" t="s">
        <v>2130</v>
      </c>
    </row>
    <row r="378" spans="1:16" outlineLevel="1">
      <c r="A378" s="237">
        <v>45812</v>
      </c>
      <c r="B378" s="215" t="s">
        <v>2236</v>
      </c>
      <c r="C378" s="210" t="s">
        <v>2933</v>
      </c>
      <c r="D378" s="210" t="s">
        <v>1329</v>
      </c>
      <c r="E378" s="238" t="s">
        <v>1330</v>
      </c>
      <c r="F378" s="210" t="s">
        <v>102</v>
      </c>
      <c r="G378" s="239">
        <v>5</v>
      </c>
      <c r="H378" s="240">
        <v>1.8</v>
      </c>
      <c r="I378" s="239">
        <v>-450</v>
      </c>
      <c r="J378" s="14">
        <v>90</v>
      </c>
      <c r="K378" s="14">
        <v>0</v>
      </c>
      <c r="L378" s="14">
        <f t="shared" si="63"/>
        <v>-540</v>
      </c>
      <c r="M378" s="123">
        <f t="shared" si="64"/>
        <v>-540</v>
      </c>
      <c r="N378" s="241">
        <f t="shared" si="64"/>
        <v>-540</v>
      </c>
      <c r="O378" s="242" t="s">
        <v>2135</v>
      </c>
      <c r="P378" s="230" t="s">
        <v>2130</v>
      </c>
    </row>
    <row r="379" spans="1:16" outlineLevel="1">
      <c r="A379" s="237">
        <v>45812</v>
      </c>
      <c r="B379" s="215" t="s">
        <v>2236</v>
      </c>
      <c r="C379" s="210" t="s">
        <v>2934</v>
      </c>
      <c r="D379" s="210" t="s">
        <v>1329</v>
      </c>
      <c r="E379" s="238" t="s">
        <v>1330</v>
      </c>
      <c r="F379" s="210" t="s">
        <v>102</v>
      </c>
      <c r="G379" s="239">
        <v>1</v>
      </c>
      <c r="H379" s="240">
        <v>16</v>
      </c>
      <c r="I379" s="239">
        <v>-800</v>
      </c>
      <c r="J379" s="14">
        <v>18</v>
      </c>
      <c r="K379" s="14">
        <v>1</v>
      </c>
      <c r="L379" s="14">
        <f t="shared" si="63"/>
        <v>-819</v>
      </c>
      <c r="M379" s="123">
        <f t="shared" si="64"/>
        <v>-819</v>
      </c>
      <c r="N379" s="241">
        <f t="shared" si="64"/>
        <v>-819</v>
      </c>
      <c r="O379" s="230" t="s">
        <v>1329</v>
      </c>
      <c r="P379" s="230" t="s">
        <v>2130</v>
      </c>
    </row>
    <row r="380" spans="1:16" outlineLevel="1">
      <c r="A380" s="237">
        <v>45812</v>
      </c>
      <c r="B380" s="215" t="s">
        <v>2236</v>
      </c>
      <c r="C380" s="210" t="s">
        <v>2934</v>
      </c>
      <c r="D380" s="210" t="s">
        <v>1331</v>
      </c>
      <c r="E380" s="238" t="s">
        <v>2221</v>
      </c>
      <c r="F380" s="210" t="s">
        <v>102</v>
      </c>
      <c r="G380" s="239">
        <v>2</v>
      </c>
      <c r="H380" s="240">
        <v>24</v>
      </c>
      <c r="I380" s="239">
        <v>2400</v>
      </c>
      <c r="J380" s="14">
        <v>36</v>
      </c>
      <c r="K380" s="14">
        <v>2</v>
      </c>
      <c r="L380" s="14">
        <f t="shared" si="63"/>
        <v>2362</v>
      </c>
      <c r="M380" s="123">
        <f t="shared" si="64"/>
        <v>2362</v>
      </c>
      <c r="N380" s="241">
        <f t="shared" si="64"/>
        <v>2362</v>
      </c>
      <c r="O380" s="230" t="s">
        <v>1331</v>
      </c>
      <c r="P380" s="230" t="s">
        <v>2130</v>
      </c>
    </row>
    <row r="381" spans="1:16" outlineLevel="1">
      <c r="A381" s="237">
        <v>45812</v>
      </c>
      <c r="B381" s="215" t="s">
        <v>2236</v>
      </c>
      <c r="C381" s="210" t="s">
        <v>2935</v>
      </c>
      <c r="D381" s="210" t="s">
        <v>1329</v>
      </c>
      <c r="E381" s="238" t="s">
        <v>1330</v>
      </c>
      <c r="F381" s="210" t="s">
        <v>102</v>
      </c>
      <c r="G381" s="239">
        <v>1</v>
      </c>
      <c r="H381" s="240">
        <v>12</v>
      </c>
      <c r="I381" s="239">
        <v>-600</v>
      </c>
      <c r="J381" s="14">
        <v>18</v>
      </c>
      <c r="K381" s="14">
        <v>1</v>
      </c>
      <c r="L381" s="14">
        <f t="shared" si="63"/>
        <v>-619</v>
      </c>
      <c r="M381" s="123">
        <f t="shared" si="64"/>
        <v>-619</v>
      </c>
      <c r="N381" s="241">
        <f t="shared" si="64"/>
        <v>-619</v>
      </c>
      <c r="O381" s="230" t="s">
        <v>1329</v>
      </c>
      <c r="P381" s="230" t="s">
        <v>2130</v>
      </c>
    </row>
    <row r="382" spans="1:16" outlineLevel="1">
      <c r="A382" s="237">
        <v>45812</v>
      </c>
      <c r="B382" s="215" t="s">
        <v>2236</v>
      </c>
      <c r="C382" s="210" t="s">
        <v>2935</v>
      </c>
      <c r="D382" s="210" t="s">
        <v>1331</v>
      </c>
      <c r="E382" s="238" t="s">
        <v>2221</v>
      </c>
      <c r="F382" s="210" t="s">
        <v>102</v>
      </c>
      <c r="G382" s="239">
        <v>3</v>
      </c>
      <c r="H382" s="240">
        <v>19</v>
      </c>
      <c r="I382" s="239">
        <v>2850</v>
      </c>
      <c r="J382" s="14">
        <v>54</v>
      </c>
      <c r="K382" s="14">
        <v>3</v>
      </c>
      <c r="L382" s="14">
        <f t="shared" si="63"/>
        <v>2793</v>
      </c>
      <c r="M382" s="123">
        <f t="shared" si="64"/>
        <v>2793</v>
      </c>
      <c r="N382" s="241">
        <f t="shared" si="64"/>
        <v>2793</v>
      </c>
      <c r="O382" s="230" t="s">
        <v>1331</v>
      </c>
      <c r="P382" s="230" t="s">
        <v>2130</v>
      </c>
    </row>
    <row r="383" spans="1:16" outlineLevel="1">
      <c r="A383" s="237">
        <v>45812</v>
      </c>
      <c r="B383" s="215" t="s">
        <v>2236</v>
      </c>
      <c r="C383" s="210" t="s">
        <v>2935</v>
      </c>
      <c r="D383" s="210" t="s">
        <v>1329</v>
      </c>
      <c r="E383" s="238" t="s">
        <v>1330</v>
      </c>
      <c r="F383" s="210" t="s">
        <v>102</v>
      </c>
      <c r="G383" s="239">
        <v>4</v>
      </c>
      <c r="H383" s="240">
        <v>6.6</v>
      </c>
      <c r="I383" s="239">
        <v>-1320</v>
      </c>
      <c r="J383" s="14">
        <v>72</v>
      </c>
      <c r="K383" s="14">
        <v>0</v>
      </c>
      <c r="L383" s="14">
        <f t="shared" si="63"/>
        <v>-1392</v>
      </c>
      <c r="M383" s="123">
        <f t="shared" si="64"/>
        <v>-1392</v>
      </c>
      <c r="N383" s="241">
        <f t="shared" si="64"/>
        <v>-1392</v>
      </c>
      <c r="O383" s="242" t="s">
        <v>2135</v>
      </c>
      <c r="P383" s="230" t="s">
        <v>2130</v>
      </c>
    </row>
    <row r="384" spans="1:16" outlineLevel="1">
      <c r="A384" s="237">
        <v>45812</v>
      </c>
      <c r="B384" s="215" t="s">
        <v>2236</v>
      </c>
      <c r="C384" s="210" t="s">
        <v>2934</v>
      </c>
      <c r="D384" s="210" t="s">
        <v>1329</v>
      </c>
      <c r="E384" s="238" t="s">
        <v>1330</v>
      </c>
      <c r="F384" s="210" t="s">
        <v>102</v>
      </c>
      <c r="G384" s="239">
        <v>2</v>
      </c>
      <c r="H384" s="240">
        <v>10.5</v>
      </c>
      <c r="I384" s="239">
        <v>-1050</v>
      </c>
      <c r="J384" s="14">
        <v>36</v>
      </c>
      <c r="K384" s="14">
        <v>2</v>
      </c>
      <c r="L384" s="14">
        <f t="shared" si="63"/>
        <v>-1088</v>
      </c>
      <c r="M384" s="123">
        <f t="shared" si="64"/>
        <v>-1088</v>
      </c>
      <c r="N384" s="241">
        <f t="shared" si="64"/>
        <v>-1088</v>
      </c>
      <c r="O384" s="242" t="s">
        <v>2135</v>
      </c>
      <c r="P384" s="230" t="s">
        <v>2130</v>
      </c>
    </row>
    <row r="385" spans="1:16" outlineLevel="1">
      <c r="A385" s="237">
        <v>45812</v>
      </c>
      <c r="B385" s="215" t="s">
        <v>2236</v>
      </c>
      <c r="C385" s="210" t="s">
        <v>2931</v>
      </c>
      <c r="D385" s="210" t="s">
        <v>1329</v>
      </c>
      <c r="E385" s="238" t="s">
        <v>1330</v>
      </c>
      <c r="F385" s="210" t="s">
        <v>102</v>
      </c>
      <c r="G385" s="239">
        <v>2</v>
      </c>
      <c r="H385" s="240">
        <v>7.4</v>
      </c>
      <c r="I385" s="239">
        <v>-740</v>
      </c>
      <c r="J385" s="14">
        <v>36</v>
      </c>
      <c r="K385" s="14">
        <v>0</v>
      </c>
      <c r="L385" s="14">
        <f t="shared" si="63"/>
        <v>-776</v>
      </c>
      <c r="M385" s="123">
        <f t="shared" si="64"/>
        <v>-776</v>
      </c>
      <c r="N385" s="241">
        <f t="shared" si="64"/>
        <v>-776</v>
      </c>
      <c r="O385" s="242" t="s">
        <v>2135</v>
      </c>
      <c r="P385" s="230" t="s">
        <v>2130</v>
      </c>
    </row>
    <row r="386" spans="1:16" outlineLevel="1">
      <c r="A386" s="237">
        <v>45814</v>
      </c>
      <c r="B386" s="215" t="s">
        <v>2236</v>
      </c>
      <c r="C386" s="210" t="s">
        <v>2936</v>
      </c>
      <c r="D386" s="210" t="s">
        <v>1329</v>
      </c>
      <c r="E386" s="238" t="s">
        <v>1330</v>
      </c>
      <c r="F386" s="210" t="s">
        <v>102</v>
      </c>
      <c r="G386" s="239">
        <v>1</v>
      </c>
      <c r="H386" s="240">
        <v>91</v>
      </c>
      <c r="I386" s="239">
        <v>-4550</v>
      </c>
      <c r="J386" s="14">
        <v>18</v>
      </c>
      <c r="K386" s="14">
        <v>5</v>
      </c>
      <c r="L386" s="14">
        <f t="shared" si="63"/>
        <v>-4573</v>
      </c>
      <c r="M386" s="123">
        <f t="shared" si="64"/>
        <v>-4573</v>
      </c>
      <c r="N386" s="241">
        <f t="shared" si="64"/>
        <v>-4573</v>
      </c>
      <c r="O386" s="230" t="s">
        <v>1329</v>
      </c>
      <c r="P386" s="230" t="s">
        <v>2130</v>
      </c>
    </row>
    <row r="387" spans="1:16" outlineLevel="1">
      <c r="A387" s="237">
        <v>45814</v>
      </c>
      <c r="B387" s="215" t="s">
        <v>2236</v>
      </c>
      <c r="C387" s="210" t="s">
        <v>2936</v>
      </c>
      <c r="D387" s="210" t="s">
        <v>1331</v>
      </c>
      <c r="E387" s="238" t="s">
        <v>2221</v>
      </c>
      <c r="F387" s="210" t="s">
        <v>102</v>
      </c>
      <c r="G387" s="239">
        <v>1</v>
      </c>
      <c r="H387" s="240">
        <v>105</v>
      </c>
      <c r="I387" s="239">
        <v>5250</v>
      </c>
      <c r="J387" s="14">
        <v>18</v>
      </c>
      <c r="K387" s="14">
        <v>5</v>
      </c>
      <c r="L387" s="14">
        <f t="shared" si="63"/>
        <v>5227</v>
      </c>
      <c r="M387" s="123">
        <f t="shared" si="64"/>
        <v>5227</v>
      </c>
      <c r="N387" s="241">
        <f t="shared" si="64"/>
        <v>5227</v>
      </c>
      <c r="O387" s="230" t="s">
        <v>1331</v>
      </c>
      <c r="P387" s="230" t="s">
        <v>2130</v>
      </c>
    </row>
    <row r="388" spans="1:16" outlineLevel="1">
      <c r="A388" s="237">
        <v>45814</v>
      </c>
      <c r="B388" s="215" t="s">
        <v>2236</v>
      </c>
      <c r="C388" s="210" t="s">
        <v>2936</v>
      </c>
      <c r="D388" s="210" t="s">
        <v>1329</v>
      </c>
      <c r="E388" s="238" t="s">
        <v>1330</v>
      </c>
      <c r="F388" s="210" t="s">
        <v>102</v>
      </c>
      <c r="G388" s="239">
        <v>1</v>
      </c>
      <c r="H388" s="240">
        <v>82</v>
      </c>
      <c r="I388" s="239">
        <v>-4100</v>
      </c>
      <c r="J388" s="14">
        <v>18</v>
      </c>
      <c r="K388" s="14">
        <v>4</v>
      </c>
      <c r="L388" s="14">
        <f t="shared" si="63"/>
        <v>-4122</v>
      </c>
      <c r="M388" s="123">
        <f t="shared" si="64"/>
        <v>-4122</v>
      </c>
      <c r="N388" s="241">
        <f t="shared" si="64"/>
        <v>-4122</v>
      </c>
      <c r="O388" s="230" t="s">
        <v>1329</v>
      </c>
      <c r="P388" s="230" t="s">
        <v>2130</v>
      </c>
    </row>
    <row r="389" spans="1:16" outlineLevel="1">
      <c r="A389" s="237">
        <v>45814</v>
      </c>
      <c r="B389" s="215" t="s">
        <v>2236</v>
      </c>
      <c r="C389" s="210" t="s">
        <v>2936</v>
      </c>
      <c r="D389" s="210" t="s">
        <v>1331</v>
      </c>
      <c r="E389" s="238" t="s">
        <v>2221</v>
      </c>
      <c r="F389" s="210" t="s">
        <v>102</v>
      </c>
      <c r="G389" s="239">
        <v>1</v>
      </c>
      <c r="H389" s="240">
        <v>81</v>
      </c>
      <c r="I389" s="239">
        <v>4050</v>
      </c>
      <c r="J389" s="14">
        <v>18</v>
      </c>
      <c r="K389" s="14">
        <v>4</v>
      </c>
      <c r="L389" s="14">
        <f t="shared" si="63"/>
        <v>4028</v>
      </c>
      <c r="M389" s="123">
        <f t="shared" ref="M389:N404" si="65">L389</f>
        <v>4028</v>
      </c>
      <c r="N389" s="241">
        <f t="shared" si="65"/>
        <v>4028</v>
      </c>
      <c r="O389" s="230" t="s">
        <v>1331</v>
      </c>
      <c r="P389" s="230" t="s">
        <v>2130</v>
      </c>
    </row>
    <row r="390" spans="1:16" outlineLevel="1">
      <c r="A390" s="237">
        <v>45814</v>
      </c>
      <c r="B390" s="215" t="s">
        <v>2236</v>
      </c>
      <c r="C390" s="210" t="s">
        <v>2937</v>
      </c>
      <c r="D390" s="210" t="s">
        <v>1329</v>
      </c>
      <c r="E390" s="238" t="s">
        <v>1330</v>
      </c>
      <c r="F390" s="210" t="s">
        <v>102</v>
      </c>
      <c r="G390" s="239">
        <v>1</v>
      </c>
      <c r="H390" s="240">
        <v>138</v>
      </c>
      <c r="I390" s="239">
        <v>-6900</v>
      </c>
      <c r="J390" s="14">
        <v>18</v>
      </c>
      <c r="K390" s="14">
        <v>7</v>
      </c>
      <c r="L390" s="14">
        <f t="shared" si="63"/>
        <v>-6925</v>
      </c>
      <c r="M390" s="123">
        <f t="shared" si="65"/>
        <v>-6925</v>
      </c>
      <c r="N390" s="241">
        <f t="shared" si="65"/>
        <v>-6925</v>
      </c>
      <c r="O390" s="230" t="s">
        <v>1329</v>
      </c>
      <c r="P390" s="230" t="s">
        <v>2130</v>
      </c>
    </row>
    <row r="391" spans="1:16" outlineLevel="1">
      <c r="A391" s="237">
        <v>45814</v>
      </c>
      <c r="B391" s="215" t="s">
        <v>2236</v>
      </c>
      <c r="C391" s="210" t="s">
        <v>2937</v>
      </c>
      <c r="D391" s="210" t="s">
        <v>1331</v>
      </c>
      <c r="E391" s="238" t="s">
        <v>2221</v>
      </c>
      <c r="F391" s="210" t="s">
        <v>102</v>
      </c>
      <c r="G391" s="239">
        <v>1</v>
      </c>
      <c r="H391" s="240">
        <v>133</v>
      </c>
      <c r="I391" s="239">
        <v>6650</v>
      </c>
      <c r="J391" s="14">
        <v>18</v>
      </c>
      <c r="K391" s="14">
        <v>7</v>
      </c>
      <c r="L391" s="14">
        <f t="shared" si="63"/>
        <v>6625</v>
      </c>
      <c r="M391" s="123">
        <f t="shared" si="65"/>
        <v>6625</v>
      </c>
      <c r="N391" s="241">
        <f t="shared" si="65"/>
        <v>6625</v>
      </c>
      <c r="O391" s="230" t="s">
        <v>1331</v>
      </c>
      <c r="P391" s="230" t="s">
        <v>2130</v>
      </c>
    </row>
    <row r="392" spans="1:16" outlineLevel="1">
      <c r="A392" s="237">
        <v>45814</v>
      </c>
      <c r="B392" s="215" t="s">
        <v>2236</v>
      </c>
      <c r="C392" s="210" t="s">
        <v>2938</v>
      </c>
      <c r="D392" s="210" t="s">
        <v>1329</v>
      </c>
      <c r="E392" s="238" t="s">
        <v>1330</v>
      </c>
      <c r="F392" s="210" t="s">
        <v>102</v>
      </c>
      <c r="G392" s="239">
        <v>1</v>
      </c>
      <c r="H392" s="240">
        <v>168</v>
      </c>
      <c r="I392" s="239">
        <v>-8400</v>
      </c>
      <c r="J392" s="14">
        <v>18</v>
      </c>
      <c r="K392" s="14">
        <v>8</v>
      </c>
      <c r="L392" s="14">
        <f t="shared" si="63"/>
        <v>-8426</v>
      </c>
      <c r="M392" s="123">
        <f t="shared" si="65"/>
        <v>-8426</v>
      </c>
      <c r="N392" s="241">
        <f t="shared" si="65"/>
        <v>-8426</v>
      </c>
      <c r="O392" s="230" t="s">
        <v>1329</v>
      </c>
      <c r="P392" s="230" t="s">
        <v>2130</v>
      </c>
    </row>
    <row r="393" spans="1:16" outlineLevel="1">
      <c r="A393" s="237">
        <v>45814</v>
      </c>
      <c r="B393" s="215" t="s">
        <v>2236</v>
      </c>
      <c r="C393" s="210" t="s">
        <v>2938</v>
      </c>
      <c r="D393" s="210" t="s">
        <v>1331</v>
      </c>
      <c r="E393" s="238" t="s">
        <v>2221</v>
      </c>
      <c r="F393" s="210" t="s">
        <v>102</v>
      </c>
      <c r="G393" s="239">
        <v>1</v>
      </c>
      <c r="H393" s="240">
        <v>179</v>
      </c>
      <c r="I393" s="239">
        <v>8950</v>
      </c>
      <c r="J393" s="14">
        <v>18</v>
      </c>
      <c r="K393" s="14">
        <v>9</v>
      </c>
      <c r="L393" s="14">
        <f t="shared" si="63"/>
        <v>8923</v>
      </c>
      <c r="M393" s="123">
        <f t="shared" si="65"/>
        <v>8923</v>
      </c>
      <c r="N393" s="241">
        <f t="shared" si="65"/>
        <v>8923</v>
      </c>
      <c r="O393" s="230" t="s">
        <v>1331</v>
      </c>
      <c r="P393" s="230" t="s">
        <v>2130</v>
      </c>
    </row>
    <row r="394" spans="1:16" outlineLevel="1">
      <c r="A394" s="237">
        <v>45814</v>
      </c>
      <c r="B394" s="215" t="s">
        <v>2236</v>
      </c>
      <c r="C394" s="210" t="s">
        <v>2939</v>
      </c>
      <c r="D394" s="210" t="s">
        <v>1329</v>
      </c>
      <c r="E394" s="238" t="s">
        <v>1330</v>
      </c>
      <c r="F394" s="210" t="s">
        <v>102</v>
      </c>
      <c r="G394" s="239">
        <v>2</v>
      </c>
      <c r="H394" s="240">
        <v>3.4</v>
      </c>
      <c r="I394" s="239">
        <v>-340</v>
      </c>
      <c r="J394" s="14">
        <v>36</v>
      </c>
      <c r="K394" s="14">
        <v>0</v>
      </c>
      <c r="L394" s="14">
        <f t="shared" si="63"/>
        <v>-376</v>
      </c>
      <c r="M394" s="123">
        <f t="shared" si="65"/>
        <v>-376</v>
      </c>
      <c r="N394" s="241">
        <f t="shared" si="65"/>
        <v>-376</v>
      </c>
      <c r="O394" s="242" t="s">
        <v>2135</v>
      </c>
      <c r="P394" s="230" t="s">
        <v>2130</v>
      </c>
    </row>
    <row r="395" spans="1:16" outlineLevel="1">
      <c r="A395" s="237">
        <v>45817</v>
      </c>
      <c r="B395" s="215" t="s">
        <v>2236</v>
      </c>
      <c r="C395" s="210" t="s">
        <v>2936</v>
      </c>
      <c r="D395" s="210" t="s">
        <v>1329</v>
      </c>
      <c r="E395" s="238" t="s">
        <v>1330</v>
      </c>
      <c r="F395" s="210" t="s">
        <v>102</v>
      </c>
      <c r="G395" s="239">
        <v>1</v>
      </c>
      <c r="H395" s="240">
        <v>86</v>
      </c>
      <c r="I395" s="239">
        <v>-4300</v>
      </c>
      <c r="J395" s="14">
        <v>18</v>
      </c>
      <c r="K395" s="14">
        <v>4</v>
      </c>
      <c r="L395" s="14">
        <f t="shared" si="63"/>
        <v>-4322</v>
      </c>
      <c r="M395" s="123">
        <f t="shared" si="65"/>
        <v>-4322</v>
      </c>
      <c r="N395" s="241">
        <f t="shared" si="65"/>
        <v>-4322</v>
      </c>
      <c r="O395" s="230" t="s">
        <v>1329</v>
      </c>
      <c r="P395" s="230" t="s">
        <v>2130</v>
      </c>
    </row>
    <row r="396" spans="1:16" outlineLevel="1">
      <c r="A396" s="237">
        <v>45817</v>
      </c>
      <c r="B396" s="215" t="s">
        <v>2236</v>
      </c>
      <c r="C396" s="210" t="s">
        <v>2936</v>
      </c>
      <c r="D396" s="210" t="s">
        <v>1331</v>
      </c>
      <c r="E396" s="238" t="s">
        <v>2221</v>
      </c>
      <c r="F396" s="210" t="s">
        <v>102</v>
      </c>
      <c r="G396" s="239">
        <v>1</v>
      </c>
      <c r="H396" s="240">
        <v>86</v>
      </c>
      <c r="I396" s="239">
        <v>4300</v>
      </c>
      <c r="J396" s="14">
        <v>18</v>
      </c>
      <c r="K396" s="14">
        <v>4</v>
      </c>
      <c r="L396" s="14">
        <f t="shared" si="63"/>
        <v>4278</v>
      </c>
      <c r="M396" s="123">
        <f t="shared" si="65"/>
        <v>4278</v>
      </c>
      <c r="N396" s="241">
        <f t="shared" si="65"/>
        <v>4278</v>
      </c>
      <c r="O396" s="230" t="s">
        <v>1331</v>
      </c>
      <c r="P396" s="230" t="s">
        <v>2130</v>
      </c>
    </row>
    <row r="397" spans="1:16" outlineLevel="1">
      <c r="A397" s="237">
        <v>45817</v>
      </c>
      <c r="B397" s="215" t="s">
        <v>2236</v>
      </c>
      <c r="C397" s="210" t="s">
        <v>2940</v>
      </c>
      <c r="D397" s="210" t="s">
        <v>1329</v>
      </c>
      <c r="E397" s="238" t="s">
        <v>1330</v>
      </c>
      <c r="F397" s="210" t="s">
        <v>102</v>
      </c>
      <c r="G397" s="239">
        <v>1</v>
      </c>
      <c r="H397" s="240">
        <v>56</v>
      </c>
      <c r="I397" s="239">
        <v>-2800</v>
      </c>
      <c r="J397" s="14">
        <v>18</v>
      </c>
      <c r="K397" s="14">
        <v>3</v>
      </c>
      <c r="L397" s="14">
        <f t="shared" si="63"/>
        <v>-2821</v>
      </c>
      <c r="M397" s="123">
        <f t="shared" si="65"/>
        <v>-2821</v>
      </c>
      <c r="N397" s="241">
        <f t="shared" si="65"/>
        <v>-2821</v>
      </c>
      <c r="O397" s="230" t="s">
        <v>1329</v>
      </c>
      <c r="P397" s="230" t="s">
        <v>2130</v>
      </c>
    </row>
    <row r="398" spans="1:16" outlineLevel="1">
      <c r="A398" s="237">
        <v>45818</v>
      </c>
      <c r="B398" s="215" t="s">
        <v>2236</v>
      </c>
      <c r="C398" s="210" t="s">
        <v>2940</v>
      </c>
      <c r="D398" s="210" t="s">
        <v>1331</v>
      </c>
      <c r="E398" s="238" t="s">
        <v>2221</v>
      </c>
      <c r="F398" s="210" t="s">
        <v>102</v>
      </c>
      <c r="G398" s="239">
        <v>1</v>
      </c>
      <c r="H398" s="240">
        <v>67</v>
      </c>
      <c r="I398" s="239">
        <v>3350</v>
      </c>
      <c r="J398" s="14">
        <v>18</v>
      </c>
      <c r="K398" s="14">
        <v>3</v>
      </c>
      <c r="L398" s="14">
        <f t="shared" si="63"/>
        <v>3329</v>
      </c>
      <c r="M398" s="123">
        <f t="shared" si="65"/>
        <v>3329</v>
      </c>
      <c r="N398" s="241">
        <f t="shared" si="65"/>
        <v>3329</v>
      </c>
      <c r="O398" s="230" t="s">
        <v>1331</v>
      </c>
      <c r="P398" s="230" t="s">
        <v>2130</v>
      </c>
    </row>
    <row r="399" spans="1:16" outlineLevel="1">
      <c r="A399" s="237">
        <v>45817</v>
      </c>
      <c r="B399" s="215" t="s">
        <v>2236</v>
      </c>
      <c r="C399" s="210" t="s">
        <v>2941</v>
      </c>
      <c r="D399" s="210" t="s">
        <v>1329</v>
      </c>
      <c r="E399" s="238" t="s">
        <v>1330</v>
      </c>
      <c r="F399" s="210" t="s">
        <v>102</v>
      </c>
      <c r="G399" s="239">
        <v>2</v>
      </c>
      <c r="H399" s="240">
        <v>71</v>
      </c>
      <c r="I399" s="239">
        <v>-7100</v>
      </c>
      <c r="J399" s="14">
        <v>36</v>
      </c>
      <c r="K399" s="14">
        <v>8</v>
      </c>
      <c r="L399" s="14">
        <f t="shared" si="63"/>
        <v>-7144</v>
      </c>
      <c r="M399" s="123">
        <f t="shared" si="65"/>
        <v>-7144</v>
      </c>
      <c r="N399" s="241">
        <f t="shared" si="65"/>
        <v>-7144</v>
      </c>
      <c r="O399" s="230" t="s">
        <v>1329</v>
      </c>
      <c r="P399" s="230" t="s">
        <v>2130</v>
      </c>
    </row>
    <row r="400" spans="1:16" outlineLevel="1">
      <c r="A400" s="237">
        <v>45818</v>
      </c>
      <c r="B400" s="215" t="s">
        <v>2236</v>
      </c>
      <c r="C400" s="210" t="s">
        <v>2941</v>
      </c>
      <c r="D400" s="210" t="s">
        <v>1331</v>
      </c>
      <c r="E400" s="238" t="s">
        <v>2221</v>
      </c>
      <c r="F400" s="210" t="s">
        <v>102</v>
      </c>
      <c r="G400" s="239">
        <v>2</v>
      </c>
      <c r="H400" s="240">
        <v>85</v>
      </c>
      <c r="I400" s="239">
        <v>8500</v>
      </c>
      <c r="J400" s="14">
        <v>36</v>
      </c>
      <c r="K400" s="14">
        <v>8</v>
      </c>
      <c r="L400" s="14">
        <f t="shared" si="63"/>
        <v>8456</v>
      </c>
      <c r="M400" s="123">
        <f t="shared" si="65"/>
        <v>8456</v>
      </c>
      <c r="N400" s="241">
        <f t="shared" si="65"/>
        <v>8456</v>
      </c>
      <c r="O400" s="230" t="s">
        <v>1331</v>
      </c>
      <c r="P400" s="230" t="s">
        <v>2130</v>
      </c>
    </row>
    <row r="401" spans="1:16" outlineLevel="1">
      <c r="A401" s="237">
        <v>45817</v>
      </c>
      <c r="B401" s="215" t="s">
        <v>2236</v>
      </c>
      <c r="C401" s="210" t="s">
        <v>2938</v>
      </c>
      <c r="D401" s="210" t="s">
        <v>1329</v>
      </c>
      <c r="E401" s="238" t="s">
        <v>1330</v>
      </c>
      <c r="F401" s="210" t="s">
        <v>102</v>
      </c>
      <c r="G401" s="239">
        <v>1</v>
      </c>
      <c r="H401" s="240">
        <v>103</v>
      </c>
      <c r="I401" s="239">
        <v>-5150</v>
      </c>
      <c r="J401" s="14">
        <v>18</v>
      </c>
      <c r="K401" s="14">
        <v>5</v>
      </c>
      <c r="L401" s="14">
        <f t="shared" ref="L401:L417" si="66">IF(B401="TXO",I401-SUM(J401:K401),IF(B401="FITX",IF(D401="新倉",-SUM(J401:K401),IF(E401="賣",(H401-H1108)*G401*200-SUM(J401:K401),(H1108-H401)*G401*200-SUM(J401:K401))),IF(D401="新倉",-SUM(J401:K401),IF(E401="賣",(H401-H1108)*G401*50-SUM(J401:K401),(H1108-H401)*G401*50-SUM(J401:K401)))))</f>
        <v>-5173</v>
      </c>
      <c r="M401" s="123">
        <f t="shared" si="65"/>
        <v>-5173</v>
      </c>
      <c r="N401" s="241">
        <f t="shared" si="65"/>
        <v>-5173</v>
      </c>
      <c r="O401" s="230" t="s">
        <v>1329</v>
      </c>
      <c r="P401" s="230" t="s">
        <v>2130</v>
      </c>
    </row>
    <row r="402" spans="1:16" outlineLevel="1">
      <c r="A402" s="237">
        <v>45818</v>
      </c>
      <c r="B402" s="215" t="s">
        <v>2236</v>
      </c>
      <c r="C402" s="210" t="s">
        <v>2938</v>
      </c>
      <c r="D402" s="210" t="s">
        <v>1331</v>
      </c>
      <c r="E402" s="238" t="s">
        <v>2221</v>
      </c>
      <c r="F402" s="210" t="s">
        <v>102</v>
      </c>
      <c r="G402" s="239">
        <v>1</v>
      </c>
      <c r="H402" s="240">
        <v>154</v>
      </c>
      <c r="I402" s="239">
        <v>7700</v>
      </c>
      <c r="J402" s="14">
        <v>18</v>
      </c>
      <c r="K402" s="14">
        <v>8</v>
      </c>
      <c r="L402" s="14">
        <f t="shared" si="66"/>
        <v>7674</v>
      </c>
      <c r="M402" s="123">
        <f t="shared" si="65"/>
        <v>7674</v>
      </c>
      <c r="N402" s="241">
        <f t="shared" si="65"/>
        <v>7674</v>
      </c>
      <c r="O402" s="230" t="s">
        <v>1331</v>
      </c>
      <c r="P402" s="230" t="s">
        <v>2130</v>
      </c>
    </row>
    <row r="403" spans="1:16" outlineLevel="1">
      <c r="A403" s="237">
        <v>45817</v>
      </c>
      <c r="B403" s="215" t="s">
        <v>2236</v>
      </c>
      <c r="C403" s="210" t="s">
        <v>2942</v>
      </c>
      <c r="D403" s="210" t="s">
        <v>1329</v>
      </c>
      <c r="E403" s="238" t="s">
        <v>1330</v>
      </c>
      <c r="F403" s="210" t="s">
        <v>102</v>
      </c>
      <c r="G403" s="239">
        <v>2</v>
      </c>
      <c r="H403" s="240">
        <v>115</v>
      </c>
      <c r="I403" s="239">
        <v>-11500</v>
      </c>
      <c r="J403" s="14">
        <v>36</v>
      </c>
      <c r="K403" s="14">
        <v>12</v>
      </c>
      <c r="L403" s="14">
        <f t="shared" si="66"/>
        <v>-11548</v>
      </c>
      <c r="M403" s="123">
        <f t="shared" si="65"/>
        <v>-11548</v>
      </c>
      <c r="N403" s="241">
        <f t="shared" si="65"/>
        <v>-11548</v>
      </c>
      <c r="O403" s="230" t="s">
        <v>1329</v>
      </c>
      <c r="P403" s="230" t="s">
        <v>2130</v>
      </c>
    </row>
    <row r="404" spans="1:16" outlineLevel="1">
      <c r="A404" s="237">
        <v>45817</v>
      </c>
      <c r="B404" s="215" t="s">
        <v>2236</v>
      </c>
      <c r="C404" s="210" t="s">
        <v>2942</v>
      </c>
      <c r="D404" s="210" t="s">
        <v>1331</v>
      </c>
      <c r="E404" s="238" t="s">
        <v>2221</v>
      </c>
      <c r="F404" s="210" t="s">
        <v>102</v>
      </c>
      <c r="G404" s="239">
        <v>1</v>
      </c>
      <c r="H404" s="240">
        <v>86</v>
      </c>
      <c r="I404" s="239">
        <v>4300</v>
      </c>
      <c r="J404" s="14">
        <v>18</v>
      </c>
      <c r="K404" s="14">
        <v>4</v>
      </c>
      <c r="L404" s="14">
        <f t="shared" si="66"/>
        <v>4278</v>
      </c>
      <c r="M404" s="123">
        <f t="shared" si="65"/>
        <v>4278</v>
      </c>
      <c r="N404" s="241">
        <f t="shared" si="65"/>
        <v>4278</v>
      </c>
      <c r="O404" s="230" t="s">
        <v>1331</v>
      </c>
      <c r="P404" s="230" t="s">
        <v>2130</v>
      </c>
    </row>
    <row r="405" spans="1:16" outlineLevel="1">
      <c r="A405" s="237">
        <v>45818</v>
      </c>
      <c r="B405" s="215" t="s">
        <v>2236</v>
      </c>
      <c r="C405" s="210" t="s">
        <v>2942</v>
      </c>
      <c r="D405" s="210" t="s">
        <v>1331</v>
      </c>
      <c r="E405" s="238" t="s">
        <v>2221</v>
      </c>
      <c r="F405" s="210" t="s">
        <v>102</v>
      </c>
      <c r="G405" s="239">
        <v>1</v>
      </c>
      <c r="H405" s="240">
        <v>141</v>
      </c>
      <c r="I405" s="239">
        <v>7050</v>
      </c>
      <c r="J405" s="14">
        <v>18</v>
      </c>
      <c r="K405" s="14">
        <v>7</v>
      </c>
      <c r="L405" s="14">
        <f t="shared" si="66"/>
        <v>7025</v>
      </c>
      <c r="M405" s="123">
        <f t="shared" ref="M405:N416" si="67">L405</f>
        <v>7025</v>
      </c>
      <c r="N405" s="241">
        <f t="shared" si="67"/>
        <v>7025</v>
      </c>
      <c r="O405" s="230" t="s">
        <v>1331</v>
      </c>
      <c r="P405" s="230" t="s">
        <v>2130</v>
      </c>
    </row>
    <row r="406" spans="1:16" outlineLevel="1">
      <c r="A406" s="237">
        <v>45818</v>
      </c>
      <c r="B406" s="215" t="s">
        <v>2236</v>
      </c>
      <c r="C406" s="210" t="s">
        <v>2941</v>
      </c>
      <c r="D406" s="210" t="s">
        <v>1329</v>
      </c>
      <c r="E406" s="238" t="s">
        <v>1330</v>
      </c>
      <c r="F406" s="210" t="s">
        <v>102</v>
      </c>
      <c r="G406" s="239">
        <v>1</v>
      </c>
      <c r="H406" s="240">
        <v>88</v>
      </c>
      <c r="I406" s="239">
        <v>-4400</v>
      </c>
      <c r="J406" s="14">
        <v>18</v>
      </c>
      <c r="K406" s="14">
        <v>4</v>
      </c>
      <c r="L406" s="14">
        <f t="shared" si="66"/>
        <v>-4422</v>
      </c>
      <c r="M406" s="123">
        <f t="shared" si="67"/>
        <v>-4422</v>
      </c>
      <c r="N406" s="241">
        <f t="shared" si="67"/>
        <v>-4422</v>
      </c>
      <c r="O406" s="230" t="s">
        <v>1329</v>
      </c>
      <c r="P406" s="230" t="s">
        <v>2130</v>
      </c>
    </row>
    <row r="407" spans="1:16" outlineLevel="1">
      <c r="A407" s="237">
        <v>45818</v>
      </c>
      <c r="B407" s="215" t="s">
        <v>2236</v>
      </c>
      <c r="C407" s="210" t="s">
        <v>2941</v>
      </c>
      <c r="D407" s="210" t="s">
        <v>1331</v>
      </c>
      <c r="E407" s="238" t="s">
        <v>2221</v>
      </c>
      <c r="F407" s="210" t="s">
        <v>102</v>
      </c>
      <c r="G407" s="239">
        <v>1</v>
      </c>
      <c r="H407" s="240">
        <v>124</v>
      </c>
      <c r="I407" s="239">
        <v>6200</v>
      </c>
      <c r="J407" s="14">
        <v>18</v>
      </c>
      <c r="K407" s="14">
        <v>6</v>
      </c>
      <c r="L407" s="14">
        <f t="shared" si="66"/>
        <v>6176</v>
      </c>
      <c r="M407" s="123">
        <f t="shared" si="67"/>
        <v>6176</v>
      </c>
      <c r="N407" s="241">
        <f t="shared" si="67"/>
        <v>6176</v>
      </c>
      <c r="O407" s="230" t="s">
        <v>1331</v>
      </c>
      <c r="P407" s="230" t="s">
        <v>2130</v>
      </c>
    </row>
    <row r="408" spans="1:16" outlineLevel="1">
      <c r="A408" s="237">
        <v>45818</v>
      </c>
      <c r="B408" s="215" t="s">
        <v>2236</v>
      </c>
      <c r="C408" s="210" t="s">
        <v>2943</v>
      </c>
      <c r="D408" s="210" t="s">
        <v>1329</v>
      </c>
      <c r="E408" s="238" t="s">
        <v>1330</v>
      </c>
      <c r="F408" s="210" t="s">
        <v>102</v>
      </c>
      <c r="G408" s="239">
        <v>1</v>
      </c>
      <c r="H408" s="240">
        <v>50</v>
      </c>
      <c r="I408" s="239">
        <v>-2500</v>
      </c>
      <c r="J408" s="14">
        <v>18</v>
      </c>
      <c r="K408" s="14">
        <v>3</v>
      </c>
      <c r="L408" s="14">
        <f t="shared" si="66"/>
        <v>-2521</v>
      </c>
      <c r="M408" s="123">
        <f t="shared" si="67"/>
        <v>-2521</v>
      </c>
      <c r="N408" s="241">
        <f t="shared" si="67"/>
        <v>-2521</v>
      </c>
      <c r="O408" s="230" t="s">
        <v>1329</v>
      </c>
      <c r="P408" s="230" t="s">
        <v>2130</v>
      </c>
    </row>
    <row r="409" spans="1:16" outlineLevel="1">
      <c r="A409" s="237">
        <v>45818</v>
      </c>
      <c r="B409" s="215" t="s">
        <v>2236</v>
      </c>
      <c r="C409" s="210" t="s">
        <v>2943</v>
      </c>
      <c r="D409" s="210" t="s">
        <v>1331</v>
      </c>
      <c r="E409" s="238" t="s">
        <v>2221</v>
      </c>
      <c r="F409" s="210" t="s">
        <v>102</v>
      </c>
      <c r="G409" s="239">
        <v>1</v>
      </c>
      <c r="H409" s="240">
        <v>148</v>
      </c>
      <c r="I409" s="239">
        <v>7400</v>
      </c>
      <c r="J409" s="14">
        <v>18</v>
      </c>
      <c r="K409" s="14">
        <v>7</v>
      </c>
      <c r="L409" s="14">
        <f t="shared" si="66"/>
        <v>7375</v>
      </c>
      <c r="M409" s="123">
        <f t="shared" si="67"/>
        <v>7375</v>
      </c>
      <c r="N409" s="241">
        <f t="shared" si="67"/>
        <v>7375</v>
      </c>
      <c r="O409" s="230" t="s">
        <v>1331</v>
      </c>
      <c r="P409" s="230" t="s">
        <v>2130</v>
      </c>
    </row>
    <row r="410" spans="1:16" outlineLevel="1">
      <c r="A410" s="237">
        <v>45818</v>
      </c>
      <c r="B410" s="215" t="s">
        <v>2236</v>
      </c>
      <c r="C410" s="210" t="s">
        <v>2941</v>
      </c>
      <c r="D410" s="210" t="s">
        <v>1329</v>
      </c>
      <c r="E410" s="238" t="s">
        <v>1330</v>
      </c>
      <c r="F410" s="210" t="s">
        <v>102</v>
      </c>
      <c r="G410" s="239">
        <v>2</v>
      </c>
      <c r="H410" s="240">
        <v>73</v>
      </c>
      <c r="I410" s="239">
        <v>-7300</v>
      </c>
      <c r="J410" s="14">
        <v>36</v>
      </c>
      <c r="K410" s="14">
        <v>8</v>
      </c>
      <c r="L410" s="14">
        <f t="shared" si="66"/>
        <v>-7344</v>
      </c>
      <c r="M410" s="123">
        <f t="shared" si="67"/>
        <v>-7344</v>
      </c>
      <c r="N410" s="241">
        <f t="shared" si="67"/>
        <v>-7344</v>
      </c>
      <c r="O410" s="230" t="s">
        <v>1329</v>
      </c>
      <c r="P410" s="230" t="s">
        <v>2130</v>
      </c>
    </row>
    <row r="411" spans="1:16" outlineLevel="1">
      <c r="A411" s="237">
        <v>45818</v>
      </c>
      <c r="B411" s="215" t="s">
        <v>2236</v>
      </c>
      <c r="C411" s="210" t="s">
        <v>2941</v>
      </c>
      <c r="D411" s="210" t="s">
        <v>1331</v>
      </c>
      <c r="E411" s="238" t="s">
        <v>2221</v>
      </c>
      <c r="F411" s="210" t="s">
        <v>102</v>
      </c>
      <c r="G411" s="239">
        <v>2</v>
      </c>
      <c r="H411" s="240">
        <v>84</v>
      </c>
      <c r="I411" s="239">
        <v>8400</v>
      </c>
      <c r="J411" s="14">
        <v>36</v>
      </c>
      <c r="K411" s="14">
        <v>8</v>
      </c>
      <c r="L411" s="14">
        <f t="shared" si="66"/>
        <v>8356</v>
      </c>
      <c r="M411" s="123">
        <f t="shared" si="67"/>
        <v>8356</v>
      </c>
      <c r="N411" s="241">
        <f t="shared" si="67"/>
        <v>8356</v>
      </c>
      <c r="O411" s="230" t="s">
        <v>1331</v>
      </c>
      <c r="P411" s="230" t="s">
        <v>2130</v>
      </c>
    </row>
    <row r="412" spans="1:16" outlineLevel="1">
      <c r="A412" s="237">
        <v>45818</v>
      </c>
      <c r="B412" s="215" t="s">
        <v>2236</v>
      </c>
      <c r="C412" s="210" t="s">
        <v>2944</v>
      </c>
      <c r="D412" s="210" t="s">
        <v>1329</v>
      </c>
      <c r="E412" s="238" t="s">
        <v>1330</v>
      </c>
      <c r="F412" s="210" t="s">
        <v>102</v>
      </c>
      <c r="G412" s="239">
        <v>2</v>
      </c>
      <c r="H412" s="240">
        <v>60</v>
      </c>
      <c r="I412" s="239">
        <v>-6000</v>
      </c>
      <c r="J412" s="14">
        <v>36</v>
      </c>
      <c r="K412" s="14">
        <v>6</v>
      </c>
      <c r="L412" s="14">
        <f t="shared" si="66"/>
        <v>-6042</v>
      </c>
      <c r="M412" s="123">
        <f t="shared" si="67"/>
        <v>-6042</v>
      </c>
      <c r="N412" s="241">
        <f t="shared" si="67"/>
        <v>-6042</v>
      </c>
      <c r="O412" s="230" t="s">
        <v>1329</v>
      </c>
      <c r="P412" s="230" t="s">
        <v>2130</v>
      </c>
    </row>
    <row r="413" spans="1:16" outlineLevel="1">
      <c r="A413" s="237">
        <v>45818</v>
      </c>
      <c r="B413" s="215" t="s">
        <v>2236</v>
      </c>
      <c r="C413" s="210" t="s">
        <v>2944</v>
      </c>
      <c r="D413" s="210" t="s">
        <v>1331</v>
      </c>
      <c r="E413" s="238" t="s">
        <v>2221</v>
      </c>
      <c r="F413" s="210" t="s">
        <v>102</v>
      </c>
      <c r="G413" s="239">
        <v>2</v>
      </c>
      <c r="H413" s="240">
        <v>40</v>
      </c>
      <c r="I413" s="239">
        <v>4000</v>
      </c>
      <c r="J413" s="14">
        <v>36</v>
      </c>
      <c r="K413" s="14">
        <v>4</v>
      </c>
      <c r="L413" s="14">
        <f t="shared" si="66"/>
        <v>3960</v>
      </c>
      <c r="M413" s="123">
        <f t="shared" si="67"/>
        <v>3960</v>
      </c>
      <c r="N413" s="241">
        <f t="shared" si="67"/>
        <v>3960</v>
      </c>
      <c r="O413" s="230" t="s">
        <v>1331</v>
      </c>
      <c r="P413" s="230" t="s">
        <v>2130</v>
      </c>
    </row>
    <row r="414" spans="1:16" outlineLevel="1">
      <c r="A414" s="237">
        <v>45818</v>
      </c>
      <c r="B414" s="215" t="s">
        <v>2236</v>
      </c>
      <c r="C414" s="210" t="s">
        <v>2945</v>
      </c>
      <c r="D414" s="210" t="s">
        <v>1329</v>
      </c>
      <c r="E414" s="238" t="s">
        <v>1330</v>
      </c>
      <c r="F414" s="210" t="s">
        <v>102</v>
      </c>
      <c r="G414" s="239">
        <v>2</v>
      </c>
      <c r="H414" s="240">
        <v>15.5</v>
      </c>
      <c r="I414" s="239">
        <v>-1550</v>
      </c>
      <c r="J414" s="14">
        <v>36</v>
      </c>
      <c r="K414" s="14">
        <v>2</v>
      </c>
      <c r="L414" s="14">
        <f t="shared" si="66"/>
        <v>-1588</v>
      </c>
      <c r="M414" s="123">
        <f t="shared" si="67"/>
        <v>-1588</v>
      </c>
      <c r="N414" s="241">
        <f t="shared" si="67"/>
        <v>-1588</v>
      </c>
      <c r="O414" s="242" t="s">
        <v>2135</v>
      </c>
      <c r="P414" s="230" t="s">
        <v>2130</v>
      </c>
    </row>
    <row r="415" spans="1:16" outlineLevel="1">
      <c r="A415" s="237">
        <v>45818</v>
      </c>
      <c r="B415" s="215" t="s">
        <v>2236</v>
      </c>
      <c r="C415" s="210" t="s">
        <v>2946</v>
      </c>
      <c r="D415" s="210" t="s">
        <v>1329</v>
      </c>
      <c r="E415" s="238" t="s">
        <v>1330</v>
      </c>
      <c r="F415" s="210" t="s">
        <v>102</v>
      </c>
      <c r="G415" s="239">
        <v>1</v>
      </c>
      <c r="H415" s="240">
        <v>45</v>
      </c>
      <c r="I415" s="239">
        <v>-2250</v>
      </c>
      <c r="J415" s="14">
        <v>18</v>
      </c>
      <c r="K415" s="14">
        <v>2</v>
      </c>
      <c r="L415" s="14">
        <f t="shared" si="66"/>
        <v>-2270</v>
      </c>
      <c r="M415" s="123">
        <f t="shared" si="67"/>
        <v>-2270</v>
      </c>
      <c r="N415" s="241">
        <f t="shared" si="67"/>
        <v>-2270</v>
      </c>
      <c r="O415" s="230" t="s">
        <v>1329</v>
      </c>
      <c r="P415" s="230" t="s">
        <v>2130</v>
      </c>
    </row>
    <row r="416" spans="1:16" outlineLevel="1">
      <c r="A416" s="237">
        <v>45818</v>
      </c>
      <c r="B416" s="215" t="s">
        <v>2236</v>
      </c>
      <c r="C416" s="210" t="s">
        <v>2946</v>
      </c>
      <c r="D416" s="210" t="s">
        <v>1331</v>
      </c>
      <c r="E416" s="238" t="s">
        <v>2221</v>
      </c>
      <c r="F416" s="210" t="s">
        <v>102</v>
      </c>
      <c r="G416" s="239">
        <v>1</v>
      </c>
      <c r="H416" s="240">
        <v>67</v>
      </c>
      <c r="I416" s="239">
        <v>3350</v>
      </c>
      <c r="J416" s="14">
        <v>18</v>
      </c>
      <c r="K416" s="14">
        <v>3</v>
      </c>
      <c r="L416" s="14">
        <f t="shared" si="66"/>
        <v>3329</v>
      </c>
      <c r="M416" s="123">
        <f t="shared" si="67"/>
        <v>3329</v>
      </c>
      <c r="N416" s="241">
        <f t="shared" si="67"/>
        <v>3329</v>
      </c>
      <c r="O416" s="230" t="s">
        <v>1331</v>
      </c>
      <c r="P416" s="230" t="s">
        <v>2130</v>
      </c>
    </row>
    <row r="417" spans="1:16" outlineLevel="1">
      <c r="A417" s="237">
        <v>45819</v>
      </c>
      <c r="B417" s="215" t="s">
        <v>2236</v>
      </c>
      <c r="C417" s="210" t="s">
        <v>3431</v>
      </c>
      <c r="D417" s="210" t="s">
        <v>1329</v>
      </c>
      <c r="E417" s="238" t="s">
        <v>1330</v>
      </c>
      <c r="F417" s="210" t="s">
        <v>102</v>
      </c>
      <c r="G417" s="239">
        <v>1</v>
      </c>
      <c r="H417" s="240">
        <v>24</v>
      </c>
      <c r="I417" s="239">
        <v>-1200</v>
      </c>
      <c r="J417" s="14">
        <v>18</v>
      </c>
      <c r="K417" s="14">
        <v>1</v>
      </c>
      <c r="L417" s="14">
        <f t="shared" si="66"/>
        <v>-1219</v>
      </c>
      <c r="M417" s="123">
        <f t="shared" ref="M417:M483" si="68">L417</f>
        <v>-1219</v>
      </c>
      <c r="N417" s="241">
        <f t="shared" ref="N417:N483" si="69">M417</f>
        <v>-1219</v>
      </c>
      <c r="O417" s="257" t="s">
        <v>2134</v>
      </c>
      <c r="P417" s="230" t="s">
        <v>2130</v>
      </c>
    </row>
    <row r="418" spans="1:16" outlineLevel="1">
      <c r="A418" s="237">
        <v>45819</v>
      </c>
      <c r="B418" s="215" t="s">
        <v>2236</v>
      </c>
      <c r="C418" s="210" t="s">
        <v>3431</v>
      </c>
      <c r="D418" s="210" t="s">
        <v>1331</v>
      </c>
      <c r="E418" s="238" t="s">
        <v>2221</v>
      </c>
      <c r="F418" s="210" t="s">
        <v>102</v>
      </c>
      <c r="G418" s="239">
        <v>1</v>
      </c>
      <c r="H418" s="240">
        <v>27</v>
      </c>
      <c r="I418" s="239">
        <v>250</v>
      </c>
      <c r="J418" s="14">
        <v>18</v>
      </c>
      <c r="K418" s="14">
        <v>22</v>
      </c>
      <c r="L418" s="14">
        <f>IF(B418="TXO",I418-SUM(J418:K418),IF(B418="FITX",IF(D418="新倉",-SUM(J418:K418),IF(E418="賣",(H418-H1123)*G418*200-SUM(J418:K418),(H1123-H418)*G418*200-SUM(J418:K418))),IF(D418="新倉",-SUM(J418:K418),IF(E418="賣",(H418-H1123)*G418*50-SUM(J418:K418),(H1123-H418)*G418*50-SUM(J418:K418)))))</f>
        <v>210</v>
      </c>
      <c r="M418" s="123">
        <f t="shared" si="68"/>
        <v>210</v>
      </c>
      <c r="N418" s="241">
        <f t="shared" si="69"/>
        <v>210</v>
      </c>
      <c r="O418" s="257" t="s">
        <v>2134</v>
      </c>
      <c r="P418" s="230" t="s">
        <v>2130</v>
      </c>
    </row>
    <row r="419" spans="1:16" outlineLevel="1">
      <c r="A419" s="237">
        <v>45819</v>
      </c>
      <c r="B419" s="215" t="s">
        <v>2236</v>
      </c>
      <c r="C419" s="210" t="s">
        <v>3432</v>
      </c>
      <c r="D419" s="210" t="s">
        <v>1329</v>
      </c>
      <c r="E419" s="238" t="s">
        <v>1330</v>
      </c>
      <c r="F419" s="210" t="s">
        <v>102</v>
      </c>
      <c r="G419" s="239">
        <v>3</v>
      </c>
      <c r="H419" s="240">
        <v>26.5</v>
      </c>
      <c r="I419" s="239">
        <v>-3975</v>
      </c>
      <c r="J419" s="14">
        <v>54</v>
      </c>
      <c r="K419" s="14">
        <v>3</v>
      </c>
      <c r="L419" s="14">
        <f>IF(B419="TXO",I419-SUM(J419:K419),IF(B419="FITX",IF(D419="新倉",-SUM(J419:K419),IF(E419="賣",(H419-H1125)*G419*200-SUM(J419:K419),(H1125-H419)*G419*200-SUM(J419:K419))),IF(D419="新倉",-SUM(J419:K419),IF(E419="賣",(H419-H1125)*G419*50-SUM(J419:K419),(H1125-H419)*G419*50-SUM(J419:K419)))))</f>
        <v>-4032</v>
      </c>
      <c r="M419" s="123">
        <f t="shared" si="68"/>
        <v>-4032</v>
      </c>
      <c r="N419" s="241">
        <f t="shared" si="69"/>
        <v>-4032</v>
      </c>
      <c r="O419" s="230" t="s">
        <v>1329</v>
      </c>
      <c r="P419" s="230" t="s">
        <v>2130</v>
      </c>
    </row>
    <row r="420" spans="1:16" outlineLevel="1">
      <c r="A420" s="237">
        <v>45819</v>
      </c>
      <c r="B420" s="215" t="s">
        <v>2236</v>
      </c>
      <c r="C420" s="210" t="s">
        <v>3432</v>
      </c>
      <c r="D420" s="210" t="s">
        <v>1331</v>
      </c>
      <c r="E420" s="238" t="s">
        <v>2221</v>
      </c>
      <c r="F420" s="210" t="s">
        <v>102</v>
      </c>
      <c r="G420" s="239">
        <v>2</v>
      </c>
      <c r="H420" s="240">
        <v>47</v>
      </c>
      <c r="I420" s="239">
        <v>4700</v>
      </c>
      <c r="J420" s="14">
        <v>36</v>
      </c>
      <c r="K420" s="14">
        <v>4</v>
      </c>
      <c r="L420" s="14">
        <f>IF(B420="TXO",I420-SUM(J420:K420),IF(B420="FITX",IF(D420="新倉",-SUM(J420:K420),IF(E420="賣",(H420-H1126)*G420*200-SUM(J420:K420),(H1126-H420)*G420*200-SUM(J420:K420))),IF(D420="新倉",-SUM(J420:K420),IF(E420="賣",(H420-H1126)*G420*50-SUM(J420:K420),(H1126-H420)*G420*50-SUM(J420:K420)))))</f>
        <v>4660</v>
      </c>
      <c r="M420" s="123">
        <f t="shared" si="68"/>
        <v>4660</v>
      </c>
      <c r="N420" s="241">
        <f t="shared" si="69"/>
        <v>4660</v>
      </c>
      <c r="O420" s="230" t="s">
        <v>1331</v>
      </c>
      <c r="P420" s="230" t="s">
        <v>2130</v>
      </c>
    </row>
    <row r="421" spans="1:16" outlineLevel="1">
      <c r="A421" s="237">
        <v>45819</v>
      </c>
      <c r="B421" s="215" t="s">
        <v>2236</v>
      </c>
      <c r="C421" s="210" t="s">
        <v>3432</v>
      </c>
      <c r="D421" s="210" t="s">
        <v>1331</v>
      </c>
      <c r="E421" s="238" t="s">
        <v>2221</v>
      </c>
      <c r="F421" s="210" t="s">
        <v>102</v>
      </c>
      <c r="G421" s="239">
        <v>1</v>
      </c>
      <c r="H421" s="240">
        <v>46.5</v>
      </c>
      <c r="I421" s="239">
        <v>2325</v>
      </c>
      <c r="J421" s="14">
        <v>18</v>
      </c>
      <c r="K421" s="14">
        <v>2</v>
      </c>
      <c r="L421" s="14">
        <f>IF(B421="TXO",I421-SUM(J421:K421),IF(B421="FITX",IF(D421="新倉",-SUM(J421:K421),IF(E421="賣",(H421-H1127)*G421*200-SUM(J421:K421),(H1127-H421)*G421*200-SUM(J421:K421))),IF(D421="新倉",-SUM(J421:K421),IF(E421="賣",(H421-H1127)*G421*50-SUM(J421:K421),(H1127-H421)*G421*50-SUM(J421:K421)))))</f>
        <v>2305</v>
      </c>
      <c r="M421" s="123">
        <f t="shared" si="68"/>
        <v>2305</v>
      </c>
      <c r="N421" s="241">
        <f t="shared" si="69"/>
        <v>2305</v>
      </c>
      <c r="O421" s="230" t="s">
        <v>1331</v>
      </c>
      <c r="P421" s="230" t="s">
        <v>2130</v>
      </c>
    </row>
    <row r="422" spans="1:16" outlineLevel="1">
      <c r="A422" s="237">
        <v>45819</v>
      </c>
      <c r="B422" s="215" t="s">
        <v>2236</v>
      </c>
      <c r="C422" s="210" t="s">
        <v>3431</v>
      </c>
      <c r="D422" s="210" t="s">
        <v>1329</v>
      </c>
      <c r="E422" s="238" t="s">
        <v>1330</v>
      </c>
      <c r="F422" s="210" t="s">
        <v>102</v>
      </c>
      <c r="G422" s="239">
        <v>2</v>
      </c>
      <c r="H422" s="240">
        <v>46.5</v>
      </c>
      <c r="I422" s="239">
        <v>-4650</v>
      </c>
      <c r="J422" s="14">
        <v>36</v>
      </c>
      <c r="K422" s="14">
        <v>4</v>
      </c>
      <c r="L422" s="14">
        <f>IF(B422="TXO",I422-SUM(J422:K422),IF(B422="FITX",IF(D422="新倉",-SUM(J422:K422),IF(E422="賣",(H422-H1128)*G422*200-SUM(J422:K422),(H1128-H422)*G422*200-SUM(J422:K422))),IF(D422="新倉",-SUM(J422:K422),IF(E422="賣",(H422-H1128)*G422*50-SUM(J422:K422),(H1128-H422)*G422*50-SUM(J422:K422)))))</f>
        <v>-4690</v>
      </c>
      <c r="M422" s="123">
        <f t="shared" si="68"/>
        <v>-4690</v>
      </c>
      <c r="N422" s="241">
        <f t="shared" si="69"/>
        <v>-4690</v>
      </c>
      <c r="O422" s="257" t="s">
        <v>2134</v>
      </c>
      <c r="P422" s="230" t="s">
        <v>2130</v>
      </c>
    </row>
    <row r="423" spans="1:16" outlineLevel="1">
      <c r="A423" s="237">
        <v>45819</v>
      </c>
      <c r="B423" s="215" t="s">
        <v>2236</v>
      </c>
      <c r="C423" s="210" t="s">
        <v>3431</v>
      </c>
      <c r="D423" s="210" t="s">
        <v>1331</v>
      </c>
      <c r="E423" s="238" t="s">
        <v>2221</v>
      </c>
      <c r="F423" s="210" t="s">
        <v>102</v>
      </c>
      <c r="G423" s="239">
        <v>2</v>
      </c>
      <c r="H423" s="240">
        <v>27</v>
      </c>
      <c r="I423" s="239">
        <v>500</v>
      </c>
      <c r="J423" s="14">
        <v>36</v>
      </c>
      <c r="K423" s="14">
        <v>44</v>
      </c>
      <c r="L423" s="14">
        <f>IF(B423="TXO",I423-SUM(J423:K423),IF(B423="FITX",IF(D423="新倉",-SUM(J423:K423),IF(E423="賣",(H423-H1128)*G423*200-SUM(J423:K423),(H1128-H423)*G423*200-SUM(J423:K423))),IF(D423="新倉",-SUM(J423:K423),IF(E423="賣",(H423-H1128)*G423*50-SUM(J423:K423),(H1128-H423)*G423*50-SUM(J423:K423)))))</f>
        <v>420</v>
      </c>
      <c r="M423" s="123">
        <f t="shared" ref="M423" si="70">L423</f>
        <v>420</v>
      </c>
      <c r="N423" s="241">
        <f t="shared" ref="N423" si="71">M423</f>
        <v>420</v>
      </c>
      <c r="O423" s="257" t="s">
        <v>2134</v>
      </c>
      <c r="P423" s="230" t="s">
        <v>2130</v>
      </c>
    </row>
    <row r="424" spans="1:16" outlineLevel="1">
      <c r="A424" s="237">
        <v>45819</v>
      </c>
      <c r="B424" s="215" t="s">
        <v>2236</v>
      </c>
      <c r="C424" s="210" t="s">
        <v>3433</v>
      </c>
      <c r="D424" s="210" t="s">
        <v>1329</v>
      </c>
      <c r="E424" s="238" t="s">
        <v>1330</v>
      </c>
      <c r="F424" s="210" t="s">
        <v>102</v>
      </c>
      <c r="G424" s="239">
        <v>1</v>
      </c>
      <c r="H424" s="240">
        <v>51</v>
      </c>
      <c r="I424" s="239">
        <v>-2550</v>
      </c>
      <c r="J424" s="14">
        <v>18</v>
      </c>
      <c r="K424" s="14">
        <v>3</v>
      </c>
      <c r="L424" s="14">
        <f>IF(B424="TXO",I424-SUM(J424:K424),IF(B424="FITX",IF(D424="新倉",-SUM(J424:K424),IF(E424="賣",(H424-H1129)*G424*200-SUM(J424:K424),(H1129-H424)*G424*200-SUM(J424:K424))),IF(D424="新倉",-SUM(J424:K424),IF(E424="賣",(H424-H1129)*G424*50-SUM(J424:K424),(H1129-H424)*G424*50-SUM(J424:K424)))))</f>
        <v>-2571</v>
      </c>
      <c r="M424" s="123">
        <f t="shared" si="68"/>
        <v>-2571</v>
      </c>
      <c r="N424" s="241">
        <f t="shared" si="69"/>
        <v>-2571</v>
      </c>
      <c r="O424" s="230" t="s">
        <v>1329</v>
      </c>
      <c r="P424" s="230" t="s">
        <v>2130</v>
      </c>
    </row>
    <row r="425" spans="1:16" outlineLevel="1">
      <c r="A425" s="237">
        <v>45819</v>
      </c>
      <c r="B425" s="215" t="s">
        <v>2236</v>
      </c>
      <c r="C425" s="210" t="s">
        <v>3433</v>
      </c>
      <c r="D425" s="210" t="s">
        <v>1331</v>
      </c>
      <c r="E425" s="238" t="s">
        <v>2221</v>
      </c>
      <c r="F425" s="210" t="s">
        <v>102</v>
      </c>
      <c r="G425" s="239">
        <v>1</v>
      </c>
      <c r="H425" s="240">
        <v>37</v>
      </c>
      <c r="I425" s="239">
        <v>1850</v>
      </c>
      <c r="J425" s="14">
        <v>18</v>
      </c>
      <c r="K425" s="14">
        <v>2</v>
      </c>
      <c r="L425" s="14">
        <f>IF(B425="TXO",I425-SUM(J425:K425),IF(B425="FITX",IF(D425="新倉",-SUM(J425:K425),IF(E425="賣",(H425-H1130)*G425*200-SUM(J425:K425),(H1130-H425)*G425*200-SUM(J425:K425))),IF(D425="新倉",-SUM(J425:K425),IF(E425="賣",(H425-H1130)*G425*50-SUM(J425:K425),(H1130-H425)*G425*50-SUM(J425:K425)))))</f>
        <v>1830</v>
      </c>
      <c r="M425" s="123">
        <f t="shared" si="68"/>
        <v>1830</v>
      </c>
      <c r="N425" s="241">
        <f t="shared" si="69"/>
        <v>1830</v>
      </c>
      <c r="O425" s="230" t="s">
        <v>1331</v>
      </c>
      <c r="P425" s="230" t="s">
        <v>2130</v>
      </c>
    </row>
    <row r="426" spans="1:16" outlineLevel="1">
      <c r="A426" s="237">
        <v>45819</v>
      </c>
      <c r="B426" s="215" t="s">
        <v>2236</v>
      </c>
      <c r="C426" s="210" t="s">
        <v>3432</v>
      </c>
      <c r="D426" s="210" t="s">
        <v>1329</v>
      </c>
      <c r="E426" s="238" t="s">
        <v>1330</v>
      </c>
      <c r="F426" s="210" t="s">
        <v>102</v>
      </c>
      <c r="G426" s="239">
        <v>5</v>
      </c>
      <c r="H426" s="240">
        <v>2.7</v>
      </c>
      <c r="I426" s="239">
        <v>-675</v>
      </c>
      <c r="J426" s="14">
        <v>90</v>
      </c>
      <c r="K426" s="14">
        <v>0</v>
      </c>
      <c r="L426" s="14">
        <f>IF(B426="TXO",I426-SUM(J426:K426),IF(B426="FITX",IF(D426="新倉",-SUM(J426:K426),IF(E426="賣",(H426-H1131)*G426*200-SUM(J426:K426),(H1131-H426)*G426*200-SUM(J426:K426))),IF(D426="新倉",-SUM(J426:K426),IF(E426="賣",(H426-H1131)*G426*50-SUM(J426:K426),(H1131-H426)*G426*50-SUM(J426:K426)))))</f>
        <v>-765</v>
      </c>
      <c r="M426" s="123">
        <f t="shared" si="68"/>
        <v>-765</v>
      </c>
      <c r="N426" s="241">
        <f t="shared" si="69"/>
        <v>-765</v>
      </c>
      <c r="O426" s="242" t="s">
        <v>2135</v>
      </c>
      <c r="P426" s="230" t="s">
        <v>2130</v>
      </c>
    </row>
    <row r="427" spans="1:16" outlineLevel="1">
      <c r="A427" s="237">
        <v>45819</v>
      </c>
      <c r="B427" s="215" t="s">
        <v>2236</v>
      </c>
      <c r="C427" s="210" t="s">
        <v>3431</v>
      </c>
      <c r="D427" s="210" t="s">
        <v>1329</v>
      </c>
      <c r="E427" s="238" t="s">
        <v>1330</v>
      </c>
      <c r="F427" s="210" t="s">
        <v>102</v>
      </c>
      <c r="G427" s="239">
        <v>2</v>
      </c>
      <c r="H427" s="240">
        <v>27</v>
      </c>
      <c r="I427" s="239">
        <v>-2700</v>
      </c>
      <c r="J427" s="14">
        <v>36</v>
      </c>
      <c r="K427" s="14">
        <v>2</v>
      </c>
      <c r="L427" s="14">
        <f>IF(B427="TXO",I427-SUM(J427:K427),IF(B427="FITX",IF(D427="新倉",-SUM(J427:K427),IF(E427="賣",(H427-H1133)*G427*200-SUM(J427:K427),(H1133-H427)*G427*200-SUM(J427:K427))),IF(D427="新倉",-SUM(J427:K427),IF(E427="賣",(H427-H1133)*G427*50-SUM(J427:K427),(H1133-H427)*G427*50-SUM(J427:K427)))))</f>
        <v>-2738</v>
      </c>
      <c r="M427" s="123">
        <f t="shared" ref="M427" si="72">L427</f>
        <v>-2738</v>
      </c>
      <c r="N427" s="241">
        <f t="shared" ref="N427" si="73">M427</f>
        <v>-2738</v>
      </c>
      <c r="O427" s="257" t="s">
        <v>2134</v>
      </c>
      <c r="P427" s="230" t="s">
        <v>2130</v>
      </c>
    </row>
    <row r="428" spans="1:16" outlineLevel="1">
      <c r="A428" s="237">
        <v>45819</v>
      </c>
      <c r="B428" s="215" t="s">
        <v>2236</v>
      </c>
      <c r="C428" s="210" t="s">
        <v>3431</v>
      </c>
      <c r="D428" s="210" t="s">
        <v>1331</v>
      </c>
      <c r="E428" s="238" t="s">
        <v>2221</v>
      </c>
      <c r="F428" s="210" t="s">
        <v>102</v>
      </c>
      <c r="G428" s="239">
        <v>2</v>
      </c>
      <c r="H428" s="240">
        <v>27</v>
      </c>
      <c r="I428" s="239">
        <v>500</v>
      </c>
      <c r="J428" s="14">
        <v>36</v>
      </c>
      <c r="K428" s="14">
        <v>44</v>
      </c>
      <c r="L428" s="14">
        <f t="shared" ref="L428:L459" si="74">IF(B428="TXO",I428-SUM(J428:K428),IF(B428="FITX",IF(D428="新倉",-SUM(J428:K428),IF(E428="賣",(H428-H1132)*G428*200-SUM(J428:K428),(H1132-H428)*G428*200-SUM(J428:K428))),IF(D428="新倉",-SUM(J428:K428),IF(E428="賣",(H428-H1132)*G428*50-SUM(J428:K428),(H1132-H428)*G428*50-SUM(J428:K428)))))</f>
        <v>420</v>
      </c>
      <c r="M428" s="123">
        <f t="shared" si="68"/>
        <v>420</v>
      </c>
      <c r="N428" s="241">
        <f t="shared" si="69"/>
        <v>420</v>
      </c>
      <c r="O428" s="257" t="s">
        <v>2134</v>
      </c>
      <c r="P428" s="230" t="s">
        <v>2130</v>
      </c>
    </row>
    <row r="429" spans="1:16" outlineLevel="1">
      <c r="A429" s="237">
        <v>45820</v>
      </c>
      <c r="B429" s="215" t="s">
        <v>2236</v>
      </c>
      <c r="C429" s="210" t="s">
        <v>3434</v>
      </c>
      <c r="D429" s="210" t="s">
        <v>1329</v>
      </c>
      <c r="E429" s="238" t="s">
        <v>1330</v>
      </c>
      <c r="F429" s="210" t="s">
        <v>102</v>
      </c>
      <c r="G429" s="239">
        <v>1</v>
      </c>
      <c r="H429" s="240">
        <v>160</v>
      </c>
      <c r="I429" s="239">
        <v>-8000</v>
      </c>
      <c r="J429" s="14">
        <v>18</v>
      </c>
      <c r="K429" s="14">
        <v>8</v>
      </c>
      <c r="L429" s="14">
        <f t="shared" si="74"/>
        <v>-8026</v>
      </c>
      <c r="M429" s="123">
        <f t="shared" si="68"/>
        <v>-8026</v>
      </c>
      <c r="N429" s="241">
        <f t="shared" si="69"/>
        <v>-8026</v>
      </c>
      <c r="O429" s="230" t="s">
        <v>1329</v>
      </c>
      <c r="P429" s="230" t="s">
        <v>2130</v>
      </c>
    </row>
    <row r="430" spans="1:16" outlineLevel="1">
      <c r="A430" s="237">
        <v>45820</v>
      </c>
      <c r="B430" s="215" t="s">
        <v>2236</v>
      </c>
      <c r="C430" s="210" t="s">
        <v>3434</v>
      </c>
      <c r="D430" s="210" t="s">
        <v>1331</v>
      </c>
      <c r="E430" s="238" t="s">
        <v>2221</v>
      </c>
      <c r="F430" s="210" t="s">
        <v>102</v>
      </c>
      <c r="G430" s="239">
        <v>1</v>
      </c>
      <c r="H430" s="240">
        <v>160</v>
      </c>
      <c r="I430" s="239">
        <v>8000</v>
      </c>
      <c r="J430" s="14">
        <v>18</v>
      </c>
      <c r="K430" s="14">
        <v>8</v>
      </c>
      <c r="L430" s="14">
        <f t="shared" si="74"/>
        <v>7974</v>
      </c>
      <c r="M430" s="123">
        <f t="shared" si="68"/>
        <v>7974</v>
      </c>
      <c r="N430" s="241">
        <f t="shared" si="69"/>
        <v>7974</v>
      </c>
      <c r="O430" s="230" t="s">
        <v>1331</v>
      </c>
      <c r="P430" s="230" t="s">
        <v>2130</v>
      </c>
    </row>
    <row r="431" spans="1:16" outlineLevel="1">
      <c r="A431" s="237">
        <v>45821</v>
      </c>
      <c r="B431" s="215" t="s">
        <v>2236</v>
      </c>
      <c r="C431" s="210" t="s">
        <v>3435</v>
      </c>
      <c r="D431" s="210" t="s">
        <v>1329</v>
      </c>
      <c r="E431" s="238" t="s">
        <v>1330</v>
      </c>
      <c r="F431" s="210" t="s">
        <v>102</v>
      </c>
      <c r="G431" s="239">
        <v>1</v>
      </c>
      <c r="H431" s="240">
        <v>157</v>
      </c>
      <c r="I431" s="239">
        <v>-7850</v>
      </c>
      <c r="J431" s="14">
        <v>18</v>
      </c>
      <c r="K431" s="14">
        <v>8</v>
      </c>
      <c r="L431" s="14">
        <f t="shared" si="74"/>
        <v>-7876</v>
      </c>
      <c r="M431" s="123">
        <f t="shared" si="68"/>
        <v>-7876</v>
      </c>
      <c r="N431" s="241">
        <f t="shared" si="69"/>
        <v>-7876</v>
      </c>
      <c r="O431" s="230" t="s">
        <v>1329</v>
      </c>
      <c r="P431" s="230" t="s">
        <v>2130</v>
      </c>
    </row>
    <row r="432" spans="1:16" outlineLevel="1">
      <c r="A432" s="237">
        <v>45821</v>
      </c>
      <c r="B432" s="215" t="s">
        <v>2236</v>
      </c>
      <c r="C432" s="210" t="s">
        <v>3435</v>
      </c>
      <c r="D432" s="210" t="s">
        <v>1331</v>
      </c>
      <c r="E432" s="238" t="s">
        <v>2221</v>
      </c>
      <c r="F432" s="210" t="s">
        <v>102</v>
      </c>
      <c r="G432" s="239">
        <v>1</v>
      </c>
      <c r="H432" s="240">
        <v>68</v>
      </c>
      <c r="I432" s="239">
        <v>3400</v>
      </c>
      <c r="J432" s="14">
        <v>18</v>
      </c>
      <c r="K432" s="14">
        <v>3</v>
      </c>
      <c r="L432" s="14">
        <f t="shared" si="74"/>
        <v>3379</v>
      </c>
      <c r="M432" s="123">
        <f t="shared" si="68"/>
        <v>3379</v>
      </c>
      <c r="N432" s="241">
        <f t="shared" si="69"/>
        <v>3379</v>
      </c>
      <c r="O432" s="230" t="s">
        <v>1331</v>
      </c>
      <c r="P432" s="230" t="s">
        <v>2130</v>
      </c>
    </row>
    <row r="433" spans="1:16" outlineLevel="1">
      <c r="A433" s="237">
        <v>45821</v>
      </c>
      <c r="B433" s="215" t="s">
        <v>2236</v>
      </c>
      <c r="C433" s="210" t="s">
        <v>3436</v>
      </c>
      <c r="D433" s="210" t="s">
        <v>1329</v>
      </c>
      <c r="E433" s="238" t="s">
        <v>1330</v>
      </c>
      <c r="F433" s="210" t="s">
        <v>102</v>
      </c>
      <c r="G433" s="239">
        <v>1</v>
      </c>
      <c r="H433" s="240">
        <v>137</v>
      </c>
      <c r="I433" s="239">
        <v>-6850</v>
      </c>
      <c r="J433" s="14">
        <v>18</v>
      </c>
      <c r="K433" s="14">
        <v>7</v>
      </c>
      <c r="L433" s="14">
        <f t="shared" si="74"/>
        <v>-6875</v>
      </c>
      <c r="M433" s="123">
        <f t="shared" si="68"/>
        <v>-6875</v>
      </c>
      <c r="N433" s="241">
        <f t="shared" si="69"/>
        <v>-6875</v>
      </c>
      <c r="O433" s="230" t="s">
        <v>1329</v>
      </c>
      <c r="P433" s="230" t="s">
        <v>2130</v>
      </c>
    </row>
    <row r="434" spans="1:16" outlineLevel="1">
      <c r="A434" s="237">
        <v>45821</v>
      </c>
      <c r="B434" s="215" t="s">
        <v>2236</v>
      </c>
      <c r="C434" s="210" t="s">
        <v>3436</v>
      </c>
      <c r="D434" s="210" t="s">
        <v>1331</v>
      </c>
      <c r="E434" s="238" t="s">
        <v>2221</v>
      </c>
      <c r="F434" s="210" t="s">
        <v>102</v>
      </c>
      <c r="G434" s="239">
        <v>1</v>
      </c>
      <c r="H434" s="240">
        <v>116</v>
      </c>
      <c r="I434" s="239">
        <v>5800</v>
      </c>
      <c r="J434" s="14">
        <v>18</v>
      </c>
      <c r="K434" s="14">
        <v>6</v>
      </c>
      <c r="L434" s="14">
        <f t="shared" si="74"/>
        <v>5776</v>
      </c>
      <c r="M434" s="123">
        <f t="shared" si="68"/>
        <v>5776</v>
      </c>
      <c r="N434" s="241">
        <f t="shared" si="69"/>
        <v>5776</v>
      </c>
      <c r="O434" s="230" t="s">
        <v>1331</v>
      </c>
      <c r="P434" s="230" t="s">
        <v>2130</v>
      </c>
    </row>
    <row r="435" spans="1:16" outlineLevel="1">
      <c r="A435" s="237">
        <v>45821</v>
      </c>
      <c r="B435" s="215" t="s">
        <v>2236</v>
      </c>
      <c r="C435" s="210" t="s">
        <v>3435</v>
      </c>
      <c r="D435" s="210" t="s">
        <v>1329</v>
      </c>
      <c r="E435" s="238" t="s">
        <v>1330</v>
      </c>
      <c r="F435" s="210" t="s">
        <v>102</v>
      </c>
      <c r="G435" s="239">
        <v>1</v>
      </c>
      <c r="H435" s="240">
        <v>155</v>
      </c>
      <c r="I435" s="239">
        <v>-7750</v>
      </c>
      <c r="J435" s="14">
        <v>18</v>
      </c>
      <c r="K435" s="14">
        <v>8</v>
      </c>
      <c r="L435" s="14">
        <f t="shared" si="74"/>
        <v>-7776</v>
      </c>
      <c r="M435" s="123">
        <f t="shared" si="68"/>
        <v>-7776</v>
      </c>
      <c r="N435" s="241">
        <f t="shared" si="69"/>
        <v>-7776</v>
      </c>
      <c r="O435" s="230" t="s">
        <v>1329</v>
      </c>
      <c r="P435" s="230" t="s">
        <v>2130</v>
      </c>
    </row>
    <row r="436" spans="1:16" outlineLevel="1">
      <c r="A436" s="237">
        <v>45821</v>
      </c>
      <c r="B436" s="215" t="s">
        <v>2236</v>
      </c>
      <c r="C436" s="210" t="s">
        <v>3435</v>
      </c>
      <c r="D436" s="210" t="s">
        <v>1331</v>
      </c>
      <c r="E436" s="238" t="s">
        <v>2221</v>
      </c>
      <c r="F436" s="210" t="s">
        <v>102</v>
      </c>
      <c r="G436" s="239">
        <v>1</v>
      </c>
      <c r="H436" s="240">
        <v>146</v>
      </c>
      <c r="I436" s="239">
        <v>7300</v>
      </c>
      <c r="J436" s="14">
        <v>18</v>
      </c>
      <c r="K436" s="14">
        <v>7</v>
      </c>
      <c r="L436" s="14">
        <f t="shared" si="74"/>
        <v>7275</v>
      </c>
      <c r="M436" s="123">
        <f t="shared" si="68"/>
        <v>7275</v>
      </c>
      <c r="N436" s="241">
        <f t="shared" si="69"/>
        <v>7275</v>
      </c>
      <c r="O436" s="230" t="s">
        <v>1331</v>
      </c>
      <c r="P436" s="230" t="s">
        <v>2130</v>
      </c>
    </row>
    <row r="437" spans="1:16" outlineLevel="1">
      <c r="A437" s="237">
        <v>45821</v>
      </c>
      <c r="B437" s="215" t="s">
        <v>2236</v>
      </c>
      <c r="C437" s="210" t="s">
        <v>3437</v>
      </c>
      <c r="D437" s="210" t="s">
        <v>1329</v>
      </c>
      <c r="E437" s="238" t="s">
        <v>1330</v>
      </c>
      <c r="F437" s="210" t="s">
        <v>102</v>
      </c>
      <c r="G437" s="239">
        <v>2</v>
      </c>
      <c r="H437" s="240">
        <v>148</v>
      </c>
      <c r="I437" s="239">
        <v>-14800</v>
      </c>
      <c r="J437" s="14">
        <v>36</v>
      </c>
      <c r="K437" s="14">
        <v>14</v>
      </c>
      <c r="L437" s="14">
        <f t="shared" si="74"/>
        <v>-14850</v>
      </c>
      <c r="M437" s="123">
        <f t="shared" si="68"/>
        <v>-14850</v>
      </c>
      <c r="N437" s="241">
        <f t="shared" si="69"/>
        <v>-14850</v>
      </c>
      <c r="O437" s="230" t="s">
        <v>1329</v>
      </c>
      <c r="P437" s="230" t="s">
        <v>2130</v>
      </c>
    </row>
    <row r="438" spans="1:16" outlineLevel="1">
      <c r="A438" s="237">
        <v>45821</v>
      </c>
      <c r="B438" s="215" t="s">
        <v>2236</v>
      </c>
      <c r="C438" s="210" t="s">
        <v>3437</v>
      </c>
      <c r="D438" s="210" t="s">
        <v>1331</v>
      </c>
      <c r="E438" s="238" t="s">
        <v>2221</v>
      </c>
      <c r="F438" s="210" t="s">
        <v>102</v>
      </c>
      <c r="G438" s="239">
        <v>2</v>
      </c>
      <c r="H438" s="240">
        <v>165</v>
      </c>
      <c r="I438" s="239">
        <v>16500</v>
      </c>
      <c r="J438" s="14">
        <v>36</v>
      </c>
      <c r="K438" s="14">
        <v>16</v>
      </c>
      <c r="L438" s="14">
        <f t="shared" si="74"/>
        <v>16448</v>
      </c>
      <c r="M438" s="123">
        <f t="shared" si="68"/>
        <v>16448</v>
      </c>
      <c r="N438" s="241">
        <f t="shared" si="69"/>
        <v>16448</v>
      </c>
      <c r="O438" s="230" t="s">
        <v>1331</v>
      </c>
      <c r="P438" s="230" t="s">
        <v>2130</v>
      </c>
    </row>
    <row r="439" spans="1:16" outlineLevel="1">
      <c r="A439" s="237">
        <v>45821</v>
      </c>
      <c r="B439" s="215" t="s">
        <v>2236</v>
      </c>
      <c r="C439" s="210" t="s">
        <v>3435</v>
      </c>
      <c r="D439" s="210" t="s">
        <v>1329</v>
      </c>
      <c r="E439" s="238" t="s">
        <v>1330</v>
      </c>
      <c r="F439" s="210" t="s">
        <v>102</v>
      </c>
      <c r="G439" s="239">
        <v>2</v>
      </c>
      <c r="H439" s="240">
        <v>123</v>
      </c>
      <c r="I439" s="239">
        <v>-12300</v>
      </c>
      <c r="J439" s="14">
        <v>36</v>
      </c>
      <c r="K439" s="14">
        <v>12</v>
      </c>
      <c r="L439" s="14">
        <f t="shared" si="74"/>
        <v>-12348</v>
      </c>
      <c r="M439" s="123">
        <f t="shared" si="68"/>
        <v>-12348</v>
      </c>
      <c r="N439" s="241">
        <f t="shared" si="69"/>
        <v>-12348</v>
      </c>
      <c r="O439" s="230" t="s">
        <v>1329</v>
      </c>
      <c r="P439" s="230" t="s">
        <v>2130</v>
      </c>
    </row>
    <row r="440" spans="1:16" outlineLevel="1">
      <c r="A440" s="237">
        <v>45821</v>
      </c>
      <c r="B440" s="215" t="s">
        <v>2236</v>
      </c>
      <c r="C440" s="210" t="s">
        <v>3435</v>
      </c>
      <c r="D440" s="210" t="s">
        <v>1331</v>
      </c>
      <c r="E440" s="238" t="s">
        <v>2221</v>
      </c>
      <c r="F440" s="210" t="s">
        <v>102</v>
      </c>
      <c r="G440" s="239">
        <v>2</v>
      </c>
      <c r="H440" s="240">
        <v>137</v>
      </c>
      <c r="I440" s="239">
        <v>13700</v>
      </c>
      <c r="J440" s="14">
        <v>36</v>
      </c>
      <c r="K440" s="14">
        <v>14</v>
      </c>
      <c r="L440" s="14">
        <f t="shared" si="74"/>
        <v>13650</v>
      </c>
      <c r="M440" s="123">
        <f t="shared" si="68"/>
        <v>13650</v>
      </c>
      <c r="N440" s="241">
        <f t="shared" si="69"/>
        <v>13650</v>
      </c>
      <c r="O440" s="230" t="s">
        <v>1331</v>
      </c>
      <c r="P440" s="230" t="s">
        <v>2130</v>
      </c>
    </row>
    <row r="441" spans="1:16" outlineLevel="1">
      <c r="A441" s="237">
        <v>45821</v>
      </c>
      <c r="B441" s="215" t="s">
        <v>2236</v>
      </c>
      <c r="C441" s="210" t="s">
        <v>3438</v>
      </c>
      <c r="D441" s="210" t="s">
        <v>1329</v>
      </c>
      <c r="E441" s="238" t="s">
        <v>1330</v>
      </c>
      <c r="F441" s="210" t="s">
        <v>102</v>
      </c>
      <c r="G441" s="239">
        <v>2</v>
      </c>
      <c r="H441" s="240">
        <v>206</v>
      </c>
      <c r="I441" s="239">
        <v>-20600</v>
      </c>
      <c r="J441" s="14">
        <v>36</v>
      </c>
      <c r="K441" s="14">
        <v>20</v>
      </c>
      <c r="L441" s="14">
        <f t="shared" si="74"/>
        <v>-20656</v>
      </c>
      <c r="M441" s="123">
        <f t="shared" si="68"/>
        <v>-20656</v>
      </c>
      <c r="N441" s="241">
        <f t="shared" si="69"/>
        <v>-20656</v>
      </c>
      <c r="O441" s="230" t="s">
        <v>1329</v>
      </c>
      <c r="P441" s="230" t="s">
        <v>2130</v>
      </c>
    </row>
    <row r="442" spans="1:16" outlineLevel="1">
      <c r="A442" s="237">
        <v>45824</v>
      </c>
      <c r="B442" s="215" t="s">
        <v>2236</v>
      </c>
      <c r="C442" s="210" t="s">
        <v>3438</v>
      </c>
      <c r="D442" s="210" t="s">
        <v>1331</v>
      </c>
      <c r="E442" s="238" t="s">
        <v>2221</v>
      </c>
      <c r="F442" s="210" t="s">
        <v>102</v>
      </c>
      <c r="G442" s="239">
        <v>2</v>
      </c>
      <c r="H442" s="240">
        <v>111</v>
      </c>
      <c r="I442" s="239">
        <v>11100</v>
      </c>
      <c r="J442" s="14">
        <v>36</v>
      </c>
      <c r="K442" s="14">
        <v>12</v>
      </c>
      <c r="L442" s="14">
        <f t="shared" si="74"/>
        <v>11052</v>
      </c>
      <c r="M442" s="123">
        <f t="shared" si="68"/>
        <v>11052</v>
      </c>
      <c r="N442" s="241">
        <f t="shared" si="69"/>
        <v>11052</v>
      </c>
      <c r="O442" s="230" t="s">
        <v>1331</v>
      </c>
      <c r="P442" s="230" t="s">
        <v>2130</v>
      </c>
    </row>
    <row r="443" spans="1:16" outlineLevel="1">
      <c r="A443" s="237">
        <v>45824</v>
      </c>
      <c r="B443" s="215" t="s">
        <v>2236</v>
      </c>
      <c r="C443" s="210" t="s">
        <v>3439</v>
      </c>
      <c r="D443" s="210" t="s">
        <v>1329</v>
      </c>
      <c r="E443" s="238" t="s">
        <v>1330</v>
      </c>
      <c r="F443" s="210" t="s">
        <v>102</v>
      </c>
      <c r="G443" s="239">
        <v>2</v>
      </c>
      <c r="H443" s="240">
        <v>299</v>
      </c>
      <c r="I443" s="239">
        <v>-29900</v>
      </c>
      <c r="J443" s="14">
        <v>36</v>
      </c>
      <c r="K443" s="14">
        <v>30</v>
      </c>
      <c r="L443" s="14">
        <f t="shared" si="74"/>
        <v>-29966</v>
      </c>
      <c r="M443" s="123">
        <f t="shared" si="68"/>
        <v>-29966</v>
      </c>
      <c r="N443" s="241">
        <f t="shared" si="69"/>
        <v>-29966</v>
      </c>
      <c r="O443" s="230" t="s">
        <v>1329</v>
      </c>
      <c r="P443" s="230" t="s">
        <v>2130</v>
      </c>
    </row>
    <row r="444" spans="1:16" outlineLevel="1">
      <c r="A444" s="237">
        <v>45824</v>
      </c>
      <c r="B444" s="215" t="s">
        <v>2236</v>
      </c>
      <c r="C444" s="210" t="s">
        <v>3439</v>
      </c>
      <c r="D444" s="210" t="s">
        <v>1331</v>
      </c>
      <c r="E444" s="238" t="s">
        <v>2221</v>
      </c>
      <c r="F444" s="210" t="s">
        <v>102</v>
      </c>
      <c r="G444" s="239">
        <v>1</v>
      </c>
      <c r="H444" s="240">
        <v>151</v>
      </c>
      <c r="I444" s="239">
        <v>7550</v>
      </c>
      <c r="J444" s="14">
        <v>18</v>
      </c>
      <c r="K444" s="14">
        <v>8</v>
      </c>
      <c r="L444" s="14">
        <f t="shared" si="74"/>
        <v>7524</v>
      </c>
      <c r="M444" s="123">
        <f t="shared" si="68"/>
        <v>7524</v>
      </c>
      <c r="N444" s="241">
        <f t="shared" si="69"/>
        <v>7524</v>
      </c>
      <c r="O444" s="230" t="s">
        <v>1331</v>
      </c>
      <c r="P444" s="230" t="s">
        <v>2130</v>
      </c>
    </row>
    <row r="445" spans="1:16" outlineLevel="1">
      <c r="A445" s="237">
        <v>45824</v>
      </c>
      <c r="B445" s="215" t="s">
        <v>2236</v>
      </c>
      <c r="C445" s="210" t="s">
        <v>3439</v>
      </c>
      <c r="D445" s="210" t="s">
        <v>1331</v>
      </c>
      <c r="E445" s="238" t="s">
        <v>2221</v>
      </c>
      <c r="F445" s="210" t="s">
        <v>102</v>
      </c>
      <c r="G445" s="239">
        <v>1</v>
      </c>
      <c r="H445" s="240">
        <v>133</v>
      </c>
      <c r="I445" s="239">
        <v>6650</v>
      </c>
      <c r="J445" s="14">
        <v>18</v>
      </c>
      <c r="K445" s="14">
        <v>7</v>
      </c>
      <c r="L445" s="14">
        <f t="shared" si="74"/>
        <v>6625</v>
      </c>
      <c r="M445" s="123">
        <f t="shared" si="68"/>
        <v>6625</v>
      </c>
      <c r="N445" s="241">
        <f t="shared" si="69"/>
        <v>6625</v>
      </c>
      <c r="O445" s="230" t="s">
        <v>1331</v>
      </c>
      <c r="P445" s="230" t="s">
        <v>2130</v>
      </c>
    </row>
    <row r="446" spans="1:16" outlineLevel="1">
      <c r="A446" s="237">
        <v>45824</v>
      </c>
      <c r="B446" s="215" t="s">
        <v>2236</v>
      </c>
      <c r="C446" s="210" t="s">
        <v>3440</v>
      </c>
      <c r="D446" s="210" t="s">
        <v>1329</v>
      </c>
      <c r="E446" s="238" t="s">
        <v>1330</v>
      </c>
      <c r="F446" s="210" t="s">
        <v>102</v>
      </c>
      <c r="G446" s="239">
        <v>2</v>
      </c>
      <c r="H446" s="240">
        <v>151</v>
      </c>
      <c r="I446" s="239">
        <v>-15100</v>
      </c>
      <c r="J446" s="14">
        <v>36</v>
      </c>
      <c r="K446" s="14">
        <v>16</v>
      </c>
      <c r="L446" s="14">
        <f t="shared" si="74"/>
        <v>-15152</v>
      </c>
      <c r="M446" s="123">
        <f t="shared" si="68"/>
        <v>-15152</v>
      </c>
      <c r="N446" s="241">
        <f t="shared" si="69"/>
        <v>-15152</v>
      </c>
      <c r="O446" s="230" t="s">
        <v>1329</v>
      </c>
      <c r="P446" s="230" t="s">
        <v>2130</v>
      </c>
    </row>
    <row r="447" spans="1:16" outlineLevel="1">
      <c r="A447" s="237">
        <v>45824</v>
      </c>
      <c r="B447" s="215" t="s">
        <v>2236</v>
      </c>
      <c r="C447" s="210" t="s">
        <v>3440</v>
      </c>
      <c r="D447" s="210" t="s">
        <v>1331</v>
      </c>
      <c r="E447" s="238" t="s">
        <v>2221</v>
      </c>
      <c r="F447" s="210" t="s">
        <v>102</v>
      </c>
      <c r="G447" s="239">
        <v>2</v>
      </c>
      <c r="H447" s="240">
        <v>161</v>
      </c>
      <c r="I447" s="239">
        <v>16100</v>
      </c>
      <c r="J447" s="14">
        <v>36</v>
      </c>
      <c r="K447" s="14">
        <v>16</v>
      </c>
      <c r="L447" s="14">
        <f t="shared" si="74"/>
        <v>16048</v>
      </c>
      <c r="M447" s="123">
        <f t="shared" si="68"/>
        <v>16048</v>
      </c>
      <c r="N447" s="241">
        <f t="shared" si="69"/>
        <v>16048</v>
      </c>
      <c r="O447" s="230" t="s">
        <v>1331</v>
      </c>
      <c r="P447" s="230" t="s">
        <v>2130</v>
      </c>
    </row>
    <row r="448" spans="1:16" outlineLevel="1">
      <c r="A448" s="237">
        <v>45824</v>
      </c>
      <c r="B448" s="215" t="s">
        <v>2236</v>
      </c>
      <c r="C448" s="210" t="s">
        <v>3441</v>
      </c>
      <c r="D448" s="210" t="s">
        <v>1329</v>
      </c>
      <c r="E448" s="238" t="s">
        <v>1330</v>
      </c>
      <c r="F448" s="210" t="s">
        <v>102</v>
      </c>
      <c r="G448" s="239">
        <v>1</v>
      </c>
      <c r="H448" s="240">
        <v>165</v>
      </c>
      <c r="I448" s="239">
        <v>-8250</v>
      </c>
      <c r="J448" s="14">
        <v>18</v>
      </c>
      <c r="K448" s="14">
        <v>8</v>
      </c>
      <c r="L448" s="14">
        <f t="shared" si="74"/>
        <v>-8276</v>
      </c>
      <c r="M448" s="123">
        <f t="shared" si="68"/>
        <v>-8276</v>
      </c>
      <c r="N448" s="241">
        <f t="shared" si="69"/>
        <v>-8276</v>
      </c>
      <c r="O448" s="230" t="s">
        <v>1329</v>
      </c>
      <c r="P448" s="230" t="s">
        <v>2130</v>
      </c>
    </row>
    <row r="449" spans="1:16" outlineLevel="1">
      <c r="A449" s="237">
        <v>45824</v>
      </c>
      <c r="B449" s="215" t="s">
        <v>2236</v>
      </c>
      <c r="C449" s="210" t="s">
        <v>3441</v>
      </c>
      <c r="D449" s="210" t="s">
        <v>1331</v>
      </c>
      <c r="E449" s="238" t="s">
        <v>2221</v>
      </c>
      <c r="F449" s="210" t="s">
        <v>102</v>
      </c>
      <c r="G449" s="239">
        <v>1</v>
      </c>
      <c r="H449" s="240">
        <v>175</v>
      </c>
      <c r="I449" s="239">
        <v>8750</v>
      </c>
      <c r="J449" s="14">
        <v>18</v>
      </c>
      <c r="K449" s="14">
        <v>9</v>
      </c>
      <c r="L449" s="14">
        <f t="shared" si="74"/>
        <v>8723</v>
      </c>
      <c r="M449" s="123">
        <f t="shared" si="68"/>
        <v>8723</v>
      </c>
      <c r="N449" s="241">
        <f t="shared" si="69"/>
        <v>8723</v>
      </c>
      <c r="O449" s="230" t="s">
        <v>1331</v>
      </c>
      <c r="P449" s="230" t="s">
        <v>2130</v>
      </c>
    </row>
    <row r="450" spans="1:16" outlineLevel="1">
      <c r="A450" s="237">
        <v>45824</v>
      </c>
      <c r="B450" s="215" t="s">
        <v>2236</v>
      </c>
      <c r="C450" s="210" t="s">
        <v>3442</v>
      </c>
      <c r="D450" s="210" t="s">
        <v>1329</v>
      </c>
      <c r="E450" s="238" t="s">
        <v>1330</v>
      </c>
      <c r="F450" s="210" t="s">
        <v>102</v>
      </c>
      <c r="G450" s="239">
        <v>2</v>
      </c>
      <c r="H450" s="240">
        <v>87</v>
      </c>
      <c r="I450" s="239">
        <v>-8700</v>
      </c>
      <c r="J450" s="14">
        <v>36</v>
      </c>
      <c r="K450" s="14">
        <v>8</v>
      </c>
      <c r="L450" s="14">
        <f t="shared" si="74"/>
        <v>-8744</v>
      </c>
      <c r="M450" s="123">
        <f t="shared" si="68"/>
        <v>-8744</v>
      </c>
      <c r="N450" s="241">
        <f t="shared" si="69"/>
        <v>-8744</v>
      </c>
      <c r="O450" s="230" t="s">
        <v>1329</v>
      </c>
      <c r="P450" s="230" t="s">
        <v>2130</v>
      </c>
    </row>
    <row r="451" spans="1:16" outlineLevel="1">
      <c r="A451" s="237">
        <v>45825</v>
      </c>
      <c r="B451" s="215" t="s">
        <v>2236</v>
      </c>
      <c r="C451" s="210" t="s">
        <v>3442</v>
      </c>
      <c r="D451" s="210" t="s">
        <v>1331</v>
      </c>
      <c r="E451" s="238" t="s">
        <v>2221</v>
      </c>
      <c r="F451" s="210" t="s">
        <v>102</v>
      </c>
      <c r="G451" s="239">
        <v>2</v>
      </c>
      <c r="H451" s="240">
        <v>123</v>
      </c>
      <c r="I451" s="239">
        <v>12300</v>
      </c>
      <c r="J451" s="14">
        <v>36</v>
      </c>
      <c r="K451" s="14">
        <v>12</v>
      </c>
      <c r="L451" s="14">
        <f t="shared" si="74"/>
        <v>12252</v>
      </c>
      <c r="M451" s="123">
        <f t="shared" si="68"/>
        <v>12252</v>
      </c>
      <c r="N451" s="241">
        <f t="shared" si="69"/>
        <v>12252</v>
      </c>
      <c r="O451" s="230" t="s">
        <v>1331</v>
      </c>
      <c r="P451" s="230" t="s">
        <v>2130</v>
      </c>
    </row>
    <row r="452" spans="1:16" outlineLevel="1">
      <c r="A452" s="237">
        <v>45824</v>
      </c>
      <c r="B452" s="215" t="s">
        <v>2236</v>
      </c>
      <c r="C452" s="210" t="s">
        <v>3443</v>
      </c>
      <c r="D452" s="210" t="s">
        <v>1329</v>
      </c>
      <c r="E452" s="238" t="s">
        <v>1330</v>
      </c>
      <c r="F452" s="210" t="s">
        <v>102</v>
      </c>
      <c r="G452" s="239">
        <v>1</v>
      </c>
      <c r="H452" s="240">
        <v>54</v>
      </c>
      <c r="I452" s="239">
        <v>-2700</v>
      </c>
      <c r="J452" s="14">
        <v>18</v>
      </c>
      <c r="K452" s="14">
        <v>3</v>
      </c>
      <c r="L452" s="14">
        <f t="shared" si="74"/>
        <v>-2721</v>
      </c>
      <c r="M452" s="123">
        <f t="shared" si="68"/>
        <v>-2721</v>
      </c>
      <c r="N452" s="241">
        <f t="shared" si="69"/>
        <v>-2721</v>
      </c>
      <c r="O452" s="230" t="s">
        <v>1329</v>
      </c>
      <c r="P452" s="230" t="s">
        <v>2130</v>
      </c>
    </row>
    <row r="453" spans="1:16" outlineLevel="1">
      <c r="A453" s="237">
        <v>45825</v>
      </c>
      <c r="B453" s="215" t="s">
        <v>2236</v>
      </c>
      <c r="C453" s="210" t="s">
        <v>3443</v>
      </c>
      <c r="D453" s="210" t="s">
        <v>1331</v>
      </c>
      <c r="E453" s="238" t="s">
        <v>2221</v>
      </c>
      <c r="F453" s="210" t="s">
        <v>102</v>
      </c>
      <c r="G453" s="239">
        <v>1</v>
      </c>
      <c r="H453" s="240">
        <v>87</v>
      </c>
      <c r="I453" s="239">
        <v>4350</v>
      </c>
      <c r="J453" s="14">
        <v>18</v>
      </c>
      <c r="K453" s="14">
        <v>4</v>
      </c>
      <c r="L453" s="14">
        <f t="shared" si="74"/>
        <v>4328</v>
      </c>
      <c r="M453" s="123">
        <f t="shared" si="68"/>
        <v>4328</v>
      </c>
      <c r="N453" s="241">
        <f t="shared" si="69"/>
        <v>4328</v>
      </c>
      <c r="O453" s="230" t="s">
        <v>1331</v>
      </c>
      <c r="P453" s="230" t="s">
        <v>2130</v>
      </c>
    </row>
    <row r="454" spans="1:16" outlineLevel="1">
      <c r="A454" s="237">
        <v>45824</v>
      </c>
      <c r="B454" s="215" t="s">
        <v>2236</v>
      </c>
      <c r="C454" s="210" t="s">
        <v>3438</v>
      </c>
      <c r="D454" s="210" t="s">
        <v>1329</v>
      </c>
      <c r="E454" s="238" t="s">
        <v>1330</v>
      </c>
      <c r="F454" s="210" t="s">
        <v>102</v>
      </c>
      <c r="G454" s="239">
        <v>1</v>
      </c>
      <c r="H454" s="240">
        <v>142</v>
      </c>
      <c r="I454" s="239">
        <v>-7100</v>
      </c>
      <c r="J454" s="14">
        <v>18</v>
      </c>
      <c r="K454" s="14">
        <v>7</v>
      </c>
      <c r="L454" s="14">
        <f t="shared" si="74"/>
        <v>-7125</v>
      </c>
      <c r="M454" s="123">
        <f t="shared" si="68"/>
        <v>-7125</v>
      </c>
      <c r="N454" s="241">
        <f t="shared" si="69"/>
        <v>-7125</v>
      </c>
      <c r="O454" s="230" t="s">
        <v>1329</v>
      </c>
      <c r="P454" s="230" t="s">
        <v>2130</v>
      </c>
    </row>
    <row r="455" spans="1:16" outlineLevel="1">
      <c r="A455" s="237">
        <v>45824</v>
      </c>
      <c r="B455" s="215" t="s">
        <v>2236</v>
      </c>
      <c r="C455" s="210" t="s">
        <v>3438</v>
      </c>
      <c r="D455" s="210" t="s">
        <v>1331</v>
      </c>
      <c r="E455" s="238" t="s">
        <v>2221</v>
      </c>
      <c r="F455" s="210" t="s">
        <v>102</v>
      </c>
      <c r="G455" s="239">
        <v>1</v>
      </c>
      <c r="H455" s="240">
        <v>118</v>
      </c>
      <c r="I455" s="239">
        <v>5900</v>
      </c>
      <c r="J455" s="14">
        <v>18</v>
      </c>
      <c r="K455" s="14">
        <v>6</v>
      </c>
      <c r="L455" s="14">
        <f t="shared" si="74"/>
        <v>5876</v>
      </c>
      <c r="M455" s="123">
        <f t="shared" si="68"/>
        <v>5876</v>
      </c>
      <c r="N455" s="241">
        <f t="shared" si="69"/>
        <v>5876</v>
      </c>
      <c r="O455" s="230" t="s">
        <v>1331</v>
      </c>
      <c r="P455" s="230" t="s">
        <v>2130</v>
      </c>
    </row>
    <row r="456" spans="1:16" outlineLevel="1">
      <c r="A456" s="237">
        <v>45825</v>
      </c>
      <c r="B456" s="215" t="s">
        <v>2236</v>
      </c>
      <c r="C456" s="210" t="s">
        <v>3440</v>
      </c>
      <c r="D456" s="210" t="s">
        <v>1329</v>
      </c>
      <c r="E456" s="238" t="s">
        <v>1330</v>
      </c>
      <c r="F456" s="210" t="s">
        <v>102</v>
      </c>
      <c r="G456" s="239">
        <v>5</v>
      </c>
      <c r="H456" s="240">
        <v>45.5</v>
      </c>
      <c r="I456" s="239">
        <v>-11375</v>
      </c>
      <c r="J456" s="14">
        <v>90</v>
      </c>
      <c r="K456" s="14">
        <v>10</v>
      </c>
      <c r="L456" s="14">
        <f t="shared" si="74"/>
        <v>-11475</v>
      </c>
      <c r="M456" s="123">
        <f t="shared" si="68"/>
        <v>-11475</v>
      </c>
      <c r="N456" s="241">
        <f t="shared" si="69"/>
        <v>-11475</v>
      </c>
      <c r="O456" s="230" t="s">
        <v>1329</v>
      </c>
      <c r="P456" s="230" t="s">
        <v>2130</v>
      </c>
    </row>
    <row r="457" spans="1:16" outlineLevel="1">
      <c r="A457" s="237">
        <v>45825</v>
      </c>
      <c r="B457" s="215" t="s">
        <v>2236</v>
      </c>
      <c r="C457" s="210" t="s">
        <v>3440</v>
      </c>
      <c r="D457" s="210" t="s">
        <v>1331</v>
      </c>
      <c r="E457" s="238" t="s">
        <v>2221</v>
      </c>
      <c r="F457" s="210" t="s">
        <v>102</v>
      </c>
      <c r="G457" s="239">
        <v>4</v>
      </c>
      <c r="H457" s="240">
        <v>52</v>
      </c>
      <c r="I457" s="239">
        <v>10400</v>
      </c>
      <c r="J457" s="14">
        <v>72</v>
      </c>
      <c r="K457" s="14">
        <v>12</v>
      </c>
      <c r="L457" s="14">
        <f t="shared" si="74"/>
        <v>10316</v>
      </c>
      <c r="M457" s="123">
        <f t="shared" si="68"/>
        <v>10316</v>
      </c>
      <c r="N457" s="241">
        <f t="shared" si="69"/>
        <v>10316</v>
      </c>
      <c r="O457" s="230" t="s">
        <v>1331</v>
      </c>
      <c r="P457" s="230" t="s">
        <v>2130</v>
      </c>
    </row>
    <row r="458" spans="1:16" outlineLevel="1">
      <c r="A458" s="237">
        <v>45825</v>
      </c>
      <c r="B458" s="215" t="s">
        <v>2236</v>
      </c>
      <c r="C458" s="210" t="s">
        <v>3441</v>
      </c>
      <c r="D458" s="210" t="s">
        <v>1329</v>
      </c>
      <c r="E458" s="238" t="s">
        <v>1330</v>
      </c>
      <c r="F458" s="210" t="s">
        <v>102</v>
      </c>
      <c r="G458" s="239">
        <v>3</v>
      </c>
      <c r="H458" s="240">
        <v>35.5</v>
      </c>
      <c r="I458" s="239">
        <v>-5325</v>
      </c>
      <c r="J458" s="14">
        <v>54</v>
      </c>
      <c r="K458" s="14">
        <v>6</v>
      </c>
      <c r="L458" s="14">
        <f t="shared" si="74"/>
        <v>-5385</v>
      </c>
      <c r="M458" s="123">
        <f t="shared" si="68"/>
        <v>-5385</v>
      </c>
      <c r="N458" s="241">
        <f t="shared" si="69"/>
        <v>-5385</v>
      </c>
      <c r="O458" s="230" t="s">
        <v>1329</v>
      </c>
      <c r="P458" s="230" t="s">
        <v>2130</v>
      </c>
    </row>
    <row r="459" spans="1:16" outlineLevel="1">
      <c r="A459" s="237">
        <v>45825</v>
      </c>
      <c r="B459" s="215" t="s">
        <v>2236</v>
      </c>
      <c r="C459" s="210" t="s">
        <v>3441</v>
      </c>
      <c r="D459" s="210" t="s">
        <v>1331</v>
      </c>
      <c r="E459" s="238" t="s">
        <v>2221</v>
      </c>
      <c r="F459" s="210" t="s">
        <v>102</v>
      </c>
      <c r="G459" s="239">
        <v>2</v>
      </c>
      <c r="H459" s="240">
        <v>40</v>
      </c>
      <c r="I459" s="239">
        <v>4000</v>
      </c>
      <c r="J459" s="14">
        <v>36</v>
      </c>
      <c r="K459" s="14">
        <v>4</v>
      </c>
      <c r="L459" s="14">
        <f t="shared" si="74"/>
        <v>3960</v>
      </c>
      <c r="M459" s="123">
        <f t="shared" si="68"/>
        <v>3960</v>
      </c>
      <c r="N459" s="241">
        <f t="shared" si="69"/>
        <v>3960</v>
      </c>
      <c r="O459" s="230" t="s">
        <v>1331</v>
      </c>
      <c r="P459" s="230" t="s">
        <v>2130</v>
      </c>
    </row>
    <row r="460" spans="1:16" outlineLevel="1">
      <c r="A460" s="237">
        <v>45825</v>
      </c>
      <c r="B460" s="215" t="s">
        <v>2236</v>
      </c>
      <c r="C460" s="210" t="s">
        <v>3444</v>
      </c>
      <c r="D460" s="210" t="s">
        <v>1329</v>
      </c>
      <c r="E460" s="238" t="s">
        <v>1330</v>
      </c>
      <c r="F460" s="210" t="s">
        <v>102</v>
      </c>
      <c r="G460" s="239">
        <v>2</v>
      </c>
      <c r="H460" s="240">
        <v>191</v>
      </c>
      <c r="I460" s="239">
        <v>-19100</v>
      </c>
      <c r="J460" s="14">
        <v>36</v>
      </c>
      <c r="K460" s="14">
        <v>20</v>
      </c>
      <c r="L460" s="14">
        <f t="shared" ref="L460:L490" si="75">IF(B460="TXO",I460-SUM(J460:K460),IF(B460="FITX",IF(D460="新倉",-SUM(J460:K460),IF(E460="賣",(H460-H1164)*G460*200-SUM(J460:K460),(H1164-H460)*G460*200-SUM(J460:K460))),IF(D460="新倉",-SUM(J460:K460),IF(E460="賣",(H460-H1164)*G460*50-SUM(J460:K460),(H1164-H460)*G460*50-SUM(J460:K460)))))</f>
        <v>-19156</v>
      </c>
      <c r="M460" s="123">
        <f t="shared" si="68"/>
        <v>-19156</v>
      </c>
      <c r="N460" s="241">
        <f t="shared" si="69"/>
        <v>-19156</v>
      </c>
      <c r="O460" s="230" t="s">
        <v>1329</v>
      </c>
      <c r="P460" s="230" t="s">
        <v>2130</v>
      </c>
    </row>
    <row r="461" spans="1:16" outlineLevel="1">
      <c r="A461" s="237">
        <v>45825</v>
      </c>
      <c r="B461" s="215" t="s">
        <v>2236</v>
      </c>
      <c r="C461" s="210" t="s">
        <v>3444</v>
      </c>
      <c r="D461" s="210" t="s">
        <v>1331</v>
      </c>
      <c r="E461" s="238" t="s">
        <v>2221</v>
      </c>
      <c r="F461" s="210" t="s">
        <v>102</v>
      </c>
      <c r="G461" s="239">
        <v>2</v>
      </c>
      <c r="H461" s="240">
        <v>175</v>
      </c>
      <c r="I461" s="239">
        <v>17500</v>
      </c>
      <c r="J461" s="14">
        <v>36</v>
      </c>
      <c r="K461" s="14">
        <v>18</v>
      </c>
      <c r="L461" s="14">
        <f t="shared" si="75"/>
        <v>17446</v>
      </c>
      <c r="M461" s="123">
        <f t="shared" si="68"/>
        <v>17446</v>
      </c>
      <c r="N461" s="241">
        <f t="shared" si="69"/>
        <v>17446</v>
      </c>
      <c r="O461" s="230" t="s">
        <v>1331</v>
      </c>
      <c r="P461" s="230" t="s">
        <v>2130</v>
      </c>
    </row>
    <row r="462" spans="1:16" outlineLevel="1">
      <c r="A462" s="237">
        <v>45825</v>
      </c>
      <c r="B462" s="215" t="s">
        <v>2236</v>
      </c>
      <c r="C462" s="210" t="s">
        <v>3444</v>
      </c>
      <c r="D462" s="210" t="s">
        <v>1329</v>
      </c>
      <c r="E462" s="238" t="s">
        <v>1330</v>
      </c>
      <c r="F462" s="210" t="s">
        <v>102</v>
      </c>
      <c r="G462" s="239">
        <v>1</v>
      </c>
      <c r="H462" s="240">
        <v>146</v>
      </c>
      <c r="I462" s="239">
        <v>-7300</v>
      </c>
      <c r="J462" s="14">
        <v>18</v>
      </c>
      <c r="K462" s="14">
        <v>7</v>
      </c>
      <c r="L462" s="14">
        <f t="shared" si="75"/>
        <v>-7325</v>
      </c>
      <c r="M462" s="123">
        <f t="shared" si="68"/>
        <v>-7325</v>
      </c>
      <c r="N462" s="241">
        <f t="shared" si="69"/>
        <v>-7325</v>
      </c>
      <c r="O462" s="230" t="s">
        <v>1329</v>
      </c>
      <c r="P462" s="230" t="s">
        <v>2130</v>
      </c>
    </row>
    <row r="463" spans="1:16" outlineLevel="1">
      <c r="A463" s="237">
        <v>45825</v>
      </c>
      <c r="B463" s="215" t="s">
        <v>2236</v>
      </c>
      <c r="C463" s="210" t="s">
        <v>3444</v>
      </c>
      <c r="D463" s="210" t="s">
        <v>1331</v>
      </c>
      <c r="E463" s="238" t="s">
        <v>2221</v>
      </c>
      <c r="F463" s="210" t="s">
        <v>102</v>
      </c>
      <c r="G463" s="239">
        <v>1</v>
      </c>
      <c r="H463" s="240">
        <v>150</v>
      </c>
      <c r="I463" s="239">
        <v>7500</v>
      </c>
      <c r="J463" s="14">
        <v>18</v>
      </c>
      <c r="K463" s="14">
        <v>8</v>
      </c>
      <c r="L463" s="14">
        <f t="shared" si="75"/>
        <v>7474</v>
      </c>
      <c r="M463" s="123">
        <f t="shared" si="68"/>
        <v>7474</v>
      </c>
      <c r="N463" s="241">
        <f t="shared" si="69"/>
        <v>7474</v>
      </c>
      <c r="O463" s="230" t="s">
        <v>1331</v>
      </c>
      <c r="P463" s="230" t="s">
        <v>2130</v>
      </c>
    </row>
    <row r="464" spans="1:16" outlineLevel="1">
      <c r="A464" s="237">
        <v>45825</v>
      </c>
      <c r="B464" s="215" t="s">
        <v>2236</v>
      </c>
      <c r="C464" s="210" t="s">
        <v>3444</v>
      </c>
      <c r="D464" s="210" t="s">
        <v>1329</v>
      </c>
      <c r="E464" s="238" t="s">
        <v>1330</v>
      </c>
      <c r="F464" s="210" t="s">
        <v>102</v>
      </c>
      <c r="G464" s="239">
        <v>2</v>
      </c>
      <c r="H464" s="240">
        <v>116</v>
      </c>
      <c r="I464" s="239">
        <v>-11600</v>
      </c>
      <c r="J464" s="14">
        <v>36</v>
      </c>
      <c r="K464" s="14">
        <v>12</v>
      </c>
      <c r="L464" s="14">
        <f t="shared" si="75"/>
        <v>-11648</v>
      </c>
      <c r="M464" s="123">
        <f t="shared" si="68"/>
        <v>-11648</v>
      </c>
      <c r="N464" s="241">
        <f t="shared" si="69"/>
        <v>-11648</v>
      </c>
      <c r="O464" s="230" t="s">
        <v>1329</v>
      </c>
      <c r="P464" s="230" t="s">
        <v>2130</v>
      </c>
    </row>
    <row r="465" spans="1:16" outlineLevel="1">
      <c r="A465" s="237">
        <v>45825</v>
      </c>
      <c r="B465" s="215" t="s">
        <v>2236</v>
      </c>
      <c r="C465" s="210" t="s">
        <v>3444</v>
      </c>
      <c r="D465" s="210" t="s">
        <v>1331</v>
      </c>
      <c r="E465" s="238" t="s">
        <v>2221</v>
      </c>
      <c r="F465" s="210" t="s">
        <v>102</v>
      </c>
      <c r="G465" s="239">
        <v>2</v>
      </c>
      <c r="H465" s="240">
        <v>131</v>
      </c>
      <c r="I465" s="239">
        <v>13100</v>
      </c>
      <c r="J465" s="14">
        <v>36</v>
      </c>
      <c r="K465" s="14">
        <v>14</v>
      </c>
      <c r="L465" s="14">
        <f t="shared" si="75"/>
        <v>13050</v>
      </c>
      <c r="M465" s="123">
        <f t="shared" si="68"/>
        <v>13050</v>
      </c>
      <c r="N465" s="241">
        <f t="shared" si="69"/>
        <v>13050</v>
      </c>
      <c r="O465" s="230" t="s">
        <v>1331</v>
      </c>
      <c r="P465" s="230" t="s">
        <v>2130</v>
      </c>
    </row>
    <row r="466" spans="1:16" outlineLevel="1">
      <c r="A466" s="237">
        <v>45825</v>
      </c>
      <c r="B466" s="215" t="s">
        <v>2236</v>
      </c>
      <c r="C466" s="210" t="s">
        <v>3442</v>
      </c>
      <c r="D466" s="210" t="s">
        <v>1329</v>
      </c>
      <c r="E466" s="238" t="s">
        <v>1330</v>
      </c>
      <c r="F466" s="210" t="s">
        <v>102</v>
      </c>
      <c r="G466" s="239">
        <v>1</v>
      </c>
      <c r="H466" s="240">
        <v>128</v>
      </c>
      <c r="I466" s="239">
        <v>-6400</v>
      </c>
      <c r="J466" s="14">
        <v>18</v>
      </c>
      <c r="K466" s="14">
        <v>6</v>
      </c>
      <c r="L466" s="14">
        <f t="shared" si="75"/>
        <v>-6424</v>
      </c>
      <c r="M466" s="123">
        <f t="shared" si="68"/>
        <v>-6424</v>
      </c>
      <c r="N466" s="241">
        <f t="shared" si="69"/>
        <v>-6424</v>
      </c>
      <c r="O466" s="230" t="s">
        <v>1329</v>
      </c>
      <c r="P466" s="230" t="s">
        <v>2130</v>
      </c>
    </row>
    <row r="467" spans="1:16" outlineLevel="1">
      <c r="A467" s="237">
        <v>45825</v>
      </c>
      <c r="B467" s="215" t="s">
        <v>2236</v>
      </c>
      <c r="C467" s="210" t="s">
        <v>3442</v>
      </c>
      <c r="D467" s="210" t="s">
        <v>1331</v>
      </c>
      <c r="E467" s="238" t="s">
        <v>2221</v>
      </c>
      <c r="F467" s="210" t="s">
        <v>102</v>
      </c>
      <c r="G467" s="239">
        <v>1</v>
      </c>
      <c r="H467" s="240">
        <v>139</v>
      </c>
      <c r="I467" s="239">
        <v>6950</v>
      </c>
      <c r="J467" s="14">
        <v>18</v>
      </c>
      <c r="K467" s="14">
        <v>7</v>
      </c>
      <c r="L467" s="14">
        <f t="shared" si="75"/>
        <v>6925</v>
      </c>
      <c r="M467" s="123">
        <f t="shared" si="68"/>
        <v>6925</v>
      </c>
      <c r="N467" s="241">
        <f t="shared" si="69"/>
        <v>6925</v>
      </c>
      <c r="O467" s="230" t="s">
        <v>1331</v>
      </c>
      <c r="P467" s="230" t="s">
        <v>2130</v>
      </c>
    </row>
    <row r="468" spans="1:16" outlineLevel="1">
      <c r="A468" s="237">
        <v>45825</v>
      </c>
      <c r="B468" s="215" t="s">
        <v>2236</v>
      </c>
      <c r="C468" s="210" t="s">
        <v>3445</v>
      </c>
      <c r="D468" s="210" t="s">
        <v>1329</v>
      </c>
      <c r="E468" s="238" t="s">
        <v>1330</v>
      </c>
      <c r="F468" s="210" t="s">
        <v>102</v>
      </c>
      <c r="G468" s="239">
        <v>3</v>
      </c>
      <c r="H468" s="240">
        <v>36</v>
      </c>
      <c r="I468" s="239">
        <v>-5400</v>
      </c>
      <c r="J468" s="14">
        <v>54</v>
      </c>
      <c r="K468" s="14">
        <v>6</v>
      </c>
      <c r="L468" s="14">
        <f t="shared" si="75"/>
        <v>-5460</v>
      </c>
      <c r="M468" s="123">
        <f t="shared" si="68"/>
        <v>-5460</v>
      </c>
      <c r="N468" s="241">
        <f t="shared" si="69"/>
        <v>-5460</v>
      </c>
      <c r="O468" s="230" t="s">
        <v>1329</v>
      </c>
      <c r="P468" s="230" t="s">
        <v>2130</v>
      </c>
    </row>
    <row r="469" spans="1:16" outlineLevel="1">
      <c r="A469" s="237">
        <v>45826</v>
      </c>
      <c r="B469" s="215" t="s">
        <v>2236</v>
      </c>
      <c r="C469" s="210" t="s">
        <v>3445</v>
      </c>
      <c r="D469" s="210" t="s">
        <v>1331</v>
      </c>
      <c r="E469" s="238" t="s">
        <v>2221</v>
      </c>
      <c r="F469" s="210" t="s">
        <v>102</v>
      </c>
      <c r="G469" s="239">
        <v>1</v>
      </c>
      <c r="H469" s="240">
        <v>80</v>
      </c>
      <c r="I469" s="239">
        <v>4000</v>
      </c>
      <c r="J469" s="14">
        <v>18</v>
      </c>
      <c r="K469" s="14">
        <v>4</v>
      </c>
      <c r="L469" s="14">
        <f t="shared" si="75"/>
        <v>3978</v>
      </c>
      <c r="M469" s="123">
        <f t="shared" si="68"/>
        <v>3978</v>
      </c>
      <c r="N469" s="241">
        <f t="shared" si="69"/>
        <v>3978</v>
      </c>
      <c r="O469" s="230" t="s">
        <v>1331</v>
      </c>
      <c r="P469" s="230" t="s">
        <v>2130</v>
      </c>
    </row>
    <row r="470" spans="1:16" outlineLevel="1">
      <c r="A470" s="237">
        <v>45826</v>
      </c>
      <c r="B470" s="215" t="s">
        <v>2236</v>
      </c>
      <c r="C470" s="210" t="s">
        <v>3445</v>
      </c>
      <c r="D470" s="210" t="s">
        <v>1331</v>
      </c>
      <c r="E470" s="238" t="s">
        <v>2221</v>
      </c>
      <c r="F470" s="210" t="s">
        <v>102</v>
      </c>
      <c r="G470" s="239">
        <v>2</v>
      </c>
      <c r="H470" s="240">
        <v>65</v>
      </c>
      <c r="I470" s="239">
        <v>6500</v>
      </c>
      <c r="J470" s="14">
        <v>36</v>
      </c>
      <c r="K470" s="14">
        <v>6</v>
      </c>
      <c r="L470" s="14">
        <f t="shared" si="75"/>
        <v>6458</v>
      </c>
      <c r="M470" s="123">
        <f t="shared" si="68"/>
        <v>6458</v>
      </c>
      <c r="N470" s="241">
        <f t="shared" si="69"/>
        <v>6458</v>
      </c>
      <c r="O470" s="230" t="s">
        <v>1331</v>
      </c>
      <c r="P470" s="230" t="s">
        <v>2130</v>
      </c>
    </row>
    <row r="471" spans="1:16" outlineLevel="1">
      <c r="A471" s="237">
        <v>45825</v>
      </c>
      <c r="B471" s="215" t="s">
        <v>2236</v>
      </c>
      <c r="C471" s="210" t="s">
        <v>3446</v>
      </c>
      <c r="D471" s="210" t="s">
        <v>1329</v>
      </c>
      <c r="E471" s="238" t="s">
        <v>1330</v>
      </c>
      <c r="F471" s="210" t="s">
        <v>102</v>
      </c>
      <c r="G471" s="239">
        <v>3</v>
      </c>
      <c r="H471" s="240">
        <v>49.5</v>
      </c>
      <c r="I471" s="239">
        <v>-7425</v>
      </c>
      <c r="J471" s="14">
        <v>54</v>
      </c>
      <c r="K471" s="14">
        <v>6</v>
      </c>
      <c r="L471" s="14">
        <f t="shared" si="75"/>
        <v>-7485</v>
      </c>
      <c r="M471" s="123">
        <f t="shared" si="68"/>
        <v>-7485</v>
      </c>
      <c r="N471" s="241">
        <f t="shared" si="69"/>
        <v>-7485</v>
      </c>
      <c r="O471" s="230" t="s">
        <v>1329</v>
      </c>
      <c r="P471" s="230" t="s">
        <v>2130</v>
      </c>
    </row>
    <row r="472" spans="1:16" outlineLevel="1">
      <c r="A472" s="237">
        <v>45826</v>
      </c>
      <c r="B472" s="215" t="s">
        <v>2236</v>
      </c>
      <c r="C472" s="210" t="s">
        <v>3446</v>
      </c>
      <c r="D472" s="210" t="s">
        <v>1331</v>
      </c>
      <c r="E472" s="238" t="s">
        <v>2221</v>
      </c>
      <c r="F472" s="210" t="s">
        <v>102</v>
      </c>
      <c r="G472" s="239">
        <v>3</v>
      </c>
      <c r="H472" s="240">
        <v>36.5</v>
      </c>
      <c r="I472" s="239">
        <v>5475</v>
      </c>
      <c r="J472" s="14">
        <v>54</v>
      </c>
      <c r="K472" s="14">
        <v>6</v>
      </c>
      <c r="L472" s="14">
        <f t="shared" si="75"/>
        <v>5415</v>
      </c>
      <c r="M472" s="123">
        <f t="shared" si="68"/>
        <v>5415</v>
      </c>
      <c r="N472" s="241">
        <f t="shared" si="69"/>
        <v>5415</v>
      </c>
      <c r="O472" s="230" t="s">
        <v>1331</v>
      </c>
      <c r="P472" s="230" t="s">
        <v>2130</v>
      </c>
    </row>
    <row r="473" spans="1:16" outlineLevel="1">
      <c r="A473" s="237">
        <v>45826</v>
      </c>
      <c r="B473" s="215" t="s">
        <v>2236</v>
      </c>
      <c r="C473" s="210" t="s">
        <v>3441</v>
      </c>
      <c r="D473" s="210" t="s">
        <v>1329</v>
      </c>
      <c r="E473" s="238" t="s">
        <v>1330</v>
      </c>
      <c r="F473" s="210" t="s">
        <v>102</v>
      </c>
      <c r="G473" s="239">
        <v>3</v>
      </c>
      <c r="H473" s="240">
        <v>39</v>
      </c>
      <c r="I473" s="239">
        <v>-5850</v>
      </c>
      <c r="J473" s="14">
        <v>54</v>
      </c>
      <c r="K473" s="14">
        <v>6</v>
      </c>
      <c r="L473" s="14">
        <f t="shared" si="75"/>
        <v>-5910</v>
      </c>
      <c r="M473" s="123">
        <f t="shared" si="68"/>
        <v>-5910</v>
      </c>
      <c r="N473" s="241">
        <f t="shared" si="69"/>
        <v>-5910</v>
      </c>
      <c r="O473" s="242" t="s">
        <v>2135</v>
      </c>
      <c r="P473" s="230" t="s">
        <v>2130</v>
      </c>
    </row>
    <row r="474" spans="1:16" outlineLevel="1">
      <c r="A474" s="237">
        <v>45826</v>
      </c>
      <c r="B474" s="215" t="s">
        <v>2236</v>
      </c>
      <c r="C474" s="210" t="s">
        <v>3446</v>
      </c>
      <c r="D474" s="210" t="s">
        <v>1329</v>
      </c>
      <c r="E474" s="238" t="s">
        <v>1330</v>
      </c>
      <c r="F474" s="210" t="s">
        <v>102</v>
      </c>
      <c r="G474" s="239">
        <v>4</v>
      </c>
      <c r="H474" s="240">
        <v>12</v>
      </c>
      <c r="I474" s="239">
        <v>-2400</v>
      </c>
      <c r="J474" s="14">
        <v>72</v>
      </c>
      <c r="K474" s="14">
        <v>4</v>
      </c>
      <c r="L474" s="14">
        <f t="shared" si="75"/>
        <v>-2476</v>
      </c>
      <c r="M474" s="123">
        <f t="shared" si="68"/>
        <v>-2476</v>
      </c>
      <c r="N474" s="241">
        <f t="shared" si="69"/>
        <v>-2476</v>
      </c>
      <c r="O474" s="230" t="s">
        <v>1329</v>
      </c>
      <c r="P474" s="230" t="s">
        <v>2130</v>
      </c>
    </row>
    <row r="475" spans="1:16" outlineLevel="1">
      <c r="A475" s="237">
        <v>45826</v>
      </c>
      <c r="B475" s="215" t="s">
        <v>2236</v>
      </c>
      <c r="C475" s="210" t="s">
        <v>3446</v>
      </c>
      <c r="D475" s="210" t="s">
        <v>1331</v>
      </c>
      <c r="E475" s="238" t="s">
        <v>2221</v>
      </c>
      <c r="F475" s="210" t="s">
        <v>102</v>
      </c>
      <c r="G475" s="239">
        <v>1</v>
      </c>
      <c r="H475" s="240">
        <v>43.5</v>
      </c>
      <c r="I475" s="239">
        <v>2175</v>
      </c>
      <c r="J475" s="14">
        <v>18</v>
      </c>
      <c r="K475" s="14">
        <v>2</v>
      </c>
      <c r="L475" s="14">
        <f t="shared" si="75"/>
        <v>2155</v>
      </c>
      <c r="M475" s="123">
        <f t="shared" si="68"/>
        <v>2155</v>
      </c>
      <c r="N475" s="241">
        <f t="shared" si="69"/>
        <v>2155</v>
      </c>
      <c r="O475" s="230" t="s">
        <v>1331</v>
      </c>
      <c r="P475" s="230" t="s">
        <v>2130</v>
      </c>
    </row>
    <row r="476" spans="1:16" outlineLevel="1">
      <c r="A476" s="237">
        <v>45826</v>
      </c>
      <c r="B476" s="215" t="s">
        <v>2236</v>
      </c>
      <c r="C476" s="210" t="s">
        <v>3446</v>
      </c>
      <c r="D476" s="210" t="s">
        <v>1331</v>
      </c>
      <c r="E476" s="238" t="s">
        <v>2221</v>
      </c>
      <c r="F476" s="210" t="s">
        <v>102</v>
      </c>
      <c r="G476" s="239">
        <v>1</v>
      </c>
      <c r="H476" s="240">
        <v>41</v>
      </c>
      <c r="I476" s="239">
        <v>2050</v>
      </c>
      <c r="J476" s="14">
        <v>18</v>
      </c>
      <c r="K476" s="14">
        <v>2</v>
      </c>
      <c r="L476" s="14">
        <f t="shared" si="75"/>
        <v>2030</v>
      </c>
      <c r="M476" s="123">
        <f t="shared" si="68"/>
        <v>2030</v>
      </c>
      <c r="N476" s="241">
        <f t="shared" si="69"/>
        <v>2030</v>
      </c>
      <c r="O476" s="230" t="s">
        <v>1331</v>
      </c>
      <c r="P476" s="230" t="s">
        <v>2130</v>
      </c>
    </row>
    <row r="477" spans="1:16" outlineLevel="1">
      <c r="A477" s="237">
        <v>45826</v>
      </c>
      <c r="B477" s="215" t="s">
        <v>2236</v>
      </c>
      <c r="C477" s="210" t="s">
        <v>3446</v>
      </c>
      <c r="D477" s="210" t="s">
        <v>1331</v>
      </c>
      <c r="E477" s="238" t="s">
        <v>2221</v>
      </c>
      <c r="F477" s="210" t="s">
        <v>102</v>
      </c>
      <c r="G477" s="239">
        <v>2</v>
      </c>
      <c r="H477" s="240">
        <v>36.5</v>
      </c>
      <c r="I477" s="239">
        <v>3650</v>
      </c>
      <c r="J477" s="14">
        <v>36</v>
      </c>
      <c r="K477" s="14">
        <v>4</v>
      </c>
      <c r="L477" s="14">
        <f t="shared" si="75"/>
        <v>3610</v>
      </c>
      <c r="M477" s="123">
        <f t="shared" si="68"/>
        <v>3610</v>
      </c>
      <c r="N477" s="241">
        <f t="shared" si="69"/>
        <v>3610</v>
      </c>
      <c r="O477" s="230" t="s">
        <v>1331</v>
      </c>
      <c r="P477" s="230" t="s">
        <v>2130</v>
      </c>
    </row>
    <row r="478" spans="1:16" outlineLevel="1">
      <c r="A478" s="237">
        <v>45826</v>
      </c>
      <c r="B478" s="215" t="s">
        <v>2236</v>
      </c>
      <c r="C478" s="210" t="s">
        <v>3435</v>
      </c>
      <c r="D478" s="210" t="s">
        <v>1329</v>
      </c>
      <c r="E478" s="238" t="s">
        <v>1330</v>
      </c>
      <c r="F478" s="210" t="s">
        <v>102</v>
      </c>
      <c r="G478" s="239">
        <v>10</v>
      </c>
      <c r="H478" s="240">
        <v>7</v>
      </c>
      <c r="I478" s="239">
        <v>-3500</v>
      </c>
      <c r="J478" s="14">
        <v>180</v>
      </c>
      <c r="K478" s="14">
        <v>0</v>
      </c>
      <c r="L478" s="14">
        <f t="shared" si="75"/>
        <v>-3680</v>
      </c>
      <c r="M478" s="123">
        <f t="shared" si="68"/>
        <v>-3680</v>
      </c>
      <c r="N478" s="241">
        <f t="shared" si="69"/>
        <v>-3680</v>
      </c>
      <c r="O478" s="230" t="s">
        <v>1329</v>
      </c>
      <c r="P478" s="230" t="s">
        <v>2130</v>
      </c>
    </row>
    <row r="479" spans="1:16" outlineLevel="1">
      <c r="A479" s="237">
        <v>45826</v>
      </c>
      <c r="B479" s="215" t="s">
        <v>2236</v>
      </c>
      <c r="C479" s="210" t="s">
        <v>3435</v>
      </c>
      <c r="D479" s="210" t="s">
        <v>1331</v>
      </c>
      <c r="E479" s="238" t="s">
        <v>2221</v>
      </c>
      <c r="F479" s="210" t="s">
        <v>102</v>
      </c>
      <c r="G479" s="239">
        <v>1</v>
      </c>
      <c r="H479" s="240">
        <v>20</v>
      </c>
      <c r="I479" s="239">
        <v>1000</v>
      </c>
      <c r="J479" s="14">
        <v>18</v>
      </c>
      <c r="K479" s="14">
        <v>1</v>
      </c>
      <c r="L479" s="14">
        <f t="shared" si="75"/>
        <v>981</v>
      </c>
      <c r="M479" s="123">
        <f t="shared" si="68"/>
        <v>981</v>
      </c>
      <c r="N479" s="241">
        <f t="shared" si="69"/>
        <v>981</v>
      </c>
      <c r="O479" s="230" t="s">
        <v>1331</v>
      </c>
      <c r="P479" s="230" t="s">
        <v>2130</v>
      </c>
    </row>
    <row r="480" spans="1:16" outlineLevel="1">
      <c r="A480" s="237">
        <v>45826</v>
      </c>
      <c r="B480" s="215" t="s">
        <v>2236</v>
      </c>
      <c r="C480" s="210" t="s">
        <v>3435</v>
      </c>
      <c r="D480" s="210" t="s">
        <v>1331</v>
      </c>
      <c r="E480" s="238" t="s">
        <v>2221</v>
      </c>
      <c r="F480" s="210" t="s">
        <v>102</v>
      </c>
      <c r="G480" s="239">
        <v>3</v>
      </c>
      <c r="H480" s="240">
        <v>17</v>
      </c>
      <c r="I480" s="239">
        <v>2550</v>
      </c>
      <c r="J480" s="14">
        <v>54</v>
      </c>
      <c r="K480" s="14">
        <v>3</v>
      </c>
      <c r="L480" s="14">
        <f t="shared" si="75"/>
        <v>2493</v>
      </c>
      <c r="M480" s="123">
        <f t="shared" si="68"/>
        <v>2493</v>
      </c>
      <c r="N480" s="241">
        <f t="shared" si="69"/>
        <v>2493</v>
      </c>
      <c r="O480" s="230" t="s">
        <v>1331</v>
      </c>
      <c r="P480" s="230" t="s">
        <v>2130</v>
      </c>
    </row>
    <row r="481" spans="1:17" outlineLevel="1">
      <c r="A481" s="237">
        <v>45826</v>
      </c>
      <c r="B481" s="215" t="s">
        <v>2236</v>
      </c>
      <c r="C481" s="210" t="s">
        <v>3435</v>
      </c>
      <c r="D481" s="210" t="s">
        <v>1331</v>
      </c>
      <c r="E481" s="238" t="s">
        <v>2221</v>
      </c>
      <c r="F481" s="210" t="s">
        <v>102</v>
      </c>
      <c r="G481" s="239">
        <v>2</v>
      </c>
      <c r="H481" s="240">
        <v>17.5</v>
      </c>
      <c r="I481" s="239">
        <v>1750</v>
      </c>
      <c r="J481" s="14">
        <v>36</v>
      </c>
      <c r="K481" s="14">
        <v>2</v>
      </c>
      <c r="L481" s="14">
        <f t="shared" si="75"/>
        <v>1712</v>
      </c>
      <c r="M481" s="123">
        <f t="shared" si="68"/>
        <v>1712</v>
      </c>
      <c r="N481" s="241">
        <f t="shared" si="69"/>
        <v>1712</v>
      </c>
      <c r="O481" s="230" t="s">
        <v>1331</v>
      </c>
      <c r="P481" s="230" t="s">
        <v>2130</v>
      </c>
    </row>
    <row r="482" spans="1:17" outlineLevel="1">
      <c r="A482" s="237">
        <v>45826</v>
      </c>
      <c r="B482" s="215" t="s">
        <v>2236</v>
      </c>
      <c r="C482" s="210" t="s">
        <v>3435</v>
      </c>
      <c r="D482" s="210" t="s">
        <v>1331</v>
      </c>
      <c r="E482" s="238" t="s">
        <v>2221</v>
      </c>
      <c r="F482" s="210" t="s">
        <v>102</v>
      </c>
      <c r="G482" s="239">
        <v>2</v>
      </c>
      <c r="H482" s="240">
        <v>14</v>
      </c>
      <c r="I482" s="239">
        <v>1400</v>
      </c>
      <c r="J482" s="14">
        <v>36</v>
      </c>
      <c r="K482" s="14">
        <v>2</v>
      </c>
      <c r="L482" s="14">
        <f t="shared" si="75"/>
        <v>1362</v>
      </c>
      <c r="M482" s="123">
        <f t="shared" si="68"/>
        <v>1362</v>
      </c>
      <c r="N482" s="241">
        <f t="shared" si="69"/>
        <v>1362</v>
      </c>
      <c r="O482" s="230" t="s">
        <v>1331</v>
      </c>
      <c r="P482" s="230" t="s">
        <v>2130</v>
      </c>
    </row>
    <row r="483" spans="1:17" outlineLevel="1">
      <c r="A483" s="237">
        <v>45826</v>
      </c>
      <c r="B483" s="215" t="s">
        <v>2236</v>
      </c>
      <c r="C483" s="210" t="s">
        <v>3445</v>
      </c>
      <c r="D483" s="210" t="s">
        <v>1329</v>
      </c>
      <c r="E483" s="238" t="s">
        <v>1330</v>
      </c>
      <c r="F483" s="210" t="s">
        <v>102</v>
      </c>
      <c r="G483" s="239">
        <v>2</v>
      </c>
      <c r="H483" s="240">
        <v>28</v>
      </c>
      <c r="I483" s="239">
        <v>-2800</v>
      </c>
      <c r="J483" s="14">
        <v>36</v>
      </c>
      <c r="K483" s="14">
        <v>2</v>
      </c>
      <c r="L483" s="14">
        <f t="shared" si="75"/>
        <v>-2838</v>
      </c>
      <c r="M483" s="123">
        <f t="shared" si="68"/>
        <v>-2838</v>
      </c>
      <c r="N483" s="241">
        <f t="shared" si="69"/>
        <v>-2838</v>
      </c>
      <c r="O483" s="230" t="s">
        <v>1329</v>
      </c>
      <c r="P483" s="230" t="s">
        <v>2130</v>
      </c>
    </row>
    <row r="484" spans="1:17" outlineLevel="1">
      <c r="A484" s="237">
        <v>45826</v>
      </c>
      <c r="B484" s="215" t="s">
        <v>2236</v>
      </c>
      <c r="C484" s="210" t="s">
        <v>3445</v>
      </c>
      <c r="D484" s="210" t="s">
        <v>1331</v>
      </c>
      <c r="E484" s="238" t="s">
        <v>2221</v>
      </c>
      <c r="F484" s="210" t="s">
        <v>102</v>
      </c>
      <c r="G484" s="239">
        <v>1</v>
      </c>
      <c r="H484" s="240">
        <v>56</v>
      </c>
      <c r="I484" s="239">
        <v>2800</v>
      </c>
      <c r="J484" s="14">
        <v>18</v>
      </c>
      <c r="K484" s="14">
        <v>3</v>
      </c>
      <c r="L484" s="14">
        <f t="shared" si="75"/>
        <v>2779</v>
      </c>
      <c r="M484" s="123">
        <f t="shared" ref="M484:M490" si="76">L484</f>
        <v>2779</v>
      </c>
      <c r="N484" s="241">
        <f t="shared" ref="N484:N490" si="77">M484</f>
        <v>2779</v>
      </c>
      <c r="O484" s="230" t="s">
        <v>1331</v>
      </c>
      <c r="P484" s="230" t="s">
        <v>2130</v>
      </c>
    </row>
    <row r="485" spans="1:17" outlineLevel="1">
      <c r="A485" s="237">
        <v>45826</v>
      </c>
      <c r="B485" s="215" t="s">
        <v>2236</v>
      </c>
      <c r="C485" s="210" t="s">
        <v>3445</v>
      </c>
      <c r="D485" s="210" t="s">
        <v>1331</v>
      </c>
      <c r="E485" s="238" t="s">
        <v>2221</v>
      </c>
      <c r="F485" s="210" t="s">
        <v>102</v>
      </c>
      <c r="G485" s="239">
        <v>1</v>
      </c>
      <c r="H485" s="240">
        <v>51</v>
      </c>
      <c r="I485" s="239">
        <v>2550</v>
      </c>
      <c r="J485" s="14">
        <v>18</v>
      </c>
      <c r="K485" s="14">
        <v>3</v>
      </c>
      <c r="L485" s="14">
        <f t="shared" si="75"/>
        <v>2529</v>
      </c>
      <c r="M485" s="123">
        <f t="shared" si="76"/>
        <v>2529</v>
      </c>
      <c r="N485" s="241">
        <f t="shared" si="77"/>
        <v>2529</v>
      </c>
      <c r="O485" s="230" t="s">
        <v>1331</v>
      </c>
      <c r="P485" s="230" t="s">
        <v>2130</v>
      </c>
    </row>
    <row r="486" spans="1:17" outlineLevel="1">
      <c r="A486" s="237">
        <v>45827</v>
      </c>
      <c r="B486" s="215" t="s">
        <v>2236</v>
      </c>
      <c r="C486" s="210" t="s">
        <v>3447</v>
      </c>
      <c r="D486" s="210" t="s">
        <v>1329</v>
      </c>
      <c r="E486" s="238" t="s">
        <v>1330</v>
      </c>
      <c r="F486" s="210" t="s">
        <v>102</v>
      </c>
      <c r="G486" s="239">
        <v>1</v>
      </c>
      <c r="H486" s="240">
        <v>342</v>
      </c>
      <c r="I486" s="239">
        <v>-17100</v>
      </c>
      <c r="J486" s="14">
        <v>18</v>
      </c>
      <c r="K486" s="14">
        <v>17</v>
      </c>
      <c r="L486" s="14">
        <f t="shared" si="75"/>
        <v>-17135</v>
      </c>
      <c r="M486" s="123">
        <f t="shared" si="76"/>
        <v>-17135</v>
      </c>
      <c r="N486" s="241">
        <f t="shared" si="77"/>
        <v>-17135</v>
      </c>
      <c r="O486" s="230" t="s">
        <v>1329</v>
      </c>
      <c r="P486" s="230" t="s">
        <v>2130</v>
      </c>
    </row>
    <row r="487" spans="1:17" outlineLevel="1">
      <c r="A487" s="237">
        <v>45827</v>
      </c>
      <c r="B487" s="215" t="s">
        <v>2236</v>
      </c>
      <c r="C487" s="210" t="s">
        <v>3447</v>
      </c>
      <c r="D487" s="210" t="s">
        <v>1331</v>
      </c>
      <c r="E487" s="238" t="s">
        <v>2221</v>
      </c>
      <c r="F487" s="210" t="s">
        <v>102</v>
      </c>
      <c r="G487" s="239">
        <v>1</v>
      </c>
      <c r="H487" s="240">
        <v>327</v>
      </c>
      <c r="I487" s="239">
        <v>16350</v>
      </c>
      <c r="J487" s="14">
        <v>18</v>
      </c>
      <c r="K487" s="14">
        <v>16</v>
      </c>
      <c r="L487" s="14">
        <f t="shared" si="75"/>
        <v>16316</v>
      </c>
      <c r="M487" s="123">
        <f t="shared" si="76"/>
        <v>16316</v>
      </c>
      <c r="N487" s="241">
        <f t="shared" si="77"/>
        <v>16316</v>
      </c>
      <c r="O487" s="230" t="s">
        <v>1331</v>
      </c>
      <c r="P487" s="230" t="s">
        <v>2130</v>
      </c>
    </row>
    <row r="488" spans="1:17" outlineLevel="1">
      <c r="A488" s="237">
        <v>45827</v>
      </c>
      <c r="B488" s="215" t="s">
        <v>2236</v>
      </c>
      <c r="C488" s="210" t="s">
        <v>3448</v>
      </c>
      <c r="D488" s="210" t="s">
        <v>1329</v>
      </c>
      <c r="E488" s="238" t="s">
        <v>1330</v>
      </c>
      <c r="F488" s="210" t="s">
        <v>102</v>
      </c>
      <c r="G488" s="239">
        <v>1</v>
      </c>
      <c r="H488" s="240">
        <v>107</v>
      </c>
      <c r="I488" s="239">
        <v>-5350</v>
      </c>
      <c r="J488" s="14">
        <v>18</v>
      </c>
      <c r="K488" s="14">
        <v>5</v>
      </c>
      <c r="L488" s="14">
        <f t="shared" si="75"/>
        <v>-5373</v>
      </c>
      <c r="M488" s="123">
        <f t="shared" si="76"/>
        <v>-5373</v>
      </c>
      <c r="N488" s="241">
        <f t="shared" si="77"/>
        <v>-5373</v>
      </c>
      <c r="O488" s="230" t="s">
        <v>1329</v>
      </c>
      <c r="P488" s="230" t="s">
        <v>2130</v>
      </c>
    </row>
    <row r="489" spans="1:17" outlineLevel="1">
      <c r="A489" s="237">
        <v>45827</v>
      </c>
      <c r="B489" s="215" t="s">
        <v>2236</v>
      </c>
      <c r="C489" s="210" t="s">
        <v>3448</v>
      </c>
      <c r="D489" s="210" t="s">
        <v>1331</v>
      </c>
      <c r="E489" s="238" t="s">
        <v>2221</v>
      </c>
      <c r="F489" s="210" t="s">
        <v>102</v>
      </c>
      <c r="G489" s="239">
        <v>1</v>
      </c>
      <c r="H489" s="240">
        <v>102</v>
      </c>
      <c r="I489" s="239">
        <v>5100</v>
      </c>
      <c r="J489" s="14">
        <v>18</v>
      </c>
      <c r="K489" s="14">
        <v>5</v>
      </c>
      <c r="L489" s="14">
        <f t="shared" si="75"/>
        <v>5077</v>
      </c>
      <c r="M489" s="123">
        <f t="shared" si="76"/>
        <v>5077</v>
      </c>
      <c r="N489" s="241">
        <f t="shared" si="77"/>
        <v>5077</v>
      </c>
      <c r="O489" s="230" t="s">
        <v>1331</v>
      </c>
      <c r="P489" s="230" t="s">
        <v>2130</v>
      </c>
    </row>
    <row r="490" spans="1:17" ht="17.25" outlineLevel="1" thickBot="1">
      <c r="A490" s="237">
        <v>45827</v>
      </c>
      <c r="B490" s="215" t="s">
        <v>2236</v>
      </c>
      <c r="C490" s="210" t="s">
        <v>3449</v>
      </c>
      <c r="D490" s="210" t="s">
        <v>1329</v>
      </c>
      <c r="E490" s="238" t="s">
        <v>1330</v>
      </c>
      <c r="F490" s="210" t="s">
        <v>102</v>
      </c>
      <c r="G490" s="239">
        <v>3</v>
      </c>
      <c r="H490" s="240">
        <v>30</v>
      </c>
      <c r="I490" s="239">
        <v>-4500</v>
      </c>
      <c r="J490" s="14">
        <v>54</v>
      </c>
      <c r="K490" s="14">
        <v>6</v>
      </c>
      <c r="L490" s="14">
        <f t="shared" si="75"/>
        <v>-4560</v>
      </c>
      <c r="M490" s="123">
        <f t="shared" si="76"/>
        <v>-4560</v>
      </c>
      <c r="N490" s="241">
        <f t="shared" si="77"/>
        <v>-4560</v>
      </c>
      <c r="O490" s="242" t="s">
        <v>2135</v>
      </c>
      <c r="P490" s="230" t="s">
        <v>2130</v>
      </c>
    </row>
    <row r="491" spans="1:17" ht="17.25" thickBot="1">
      <c r="A491" s="272">
        <v>45828</v>
      </c>
      <c r="B491" s="273"/>
      <c r="C491" s="452" t="s">
        <v>3628</v>
      </c>
      <c r="D491" s="273"/>
      <c r="E491" s="273"/>
      <c r="F491" s="273"/>
      <c r="G491" s="274"/>
      <c r="H491" s="274"/>
      <c r="I491" s="274"/>
      <c r="J491" s="275"/>
      <c r="K491" s="274"/>
      <c r="L491" s="275"/>
      <c r="M491" s="276">
        <v>36000</v>
      </c>
      <c r="N491" s="33"/>
      <c r="O491" s="207"/>
      <c r="P491" s="277"/>
      <c r="Q491" s="230"/>
    </row>
    <row r="492" spans="1:17" outlineLevel="1">
      <c r="A492" s="237">
        <v>45828</v>
      </c>
      <c r="B492" s="215" t="s">
        <v>2236</v>
      </c>
      <c r="C492" s="210" t="s">
        <v>3450</v>
      </c>
      <c r="D492" s="210" t="s">
        <v>1329</v>
      </c>
      <c r="E492" s="238" t="s">
        <v>1330</v>
      </c>
      <c r="F492" s="210" t="s">
        <v>102</v>
      </c>
      <c r="G492" s="239">
        <v>2</v>
      </c>
      <c r="H492" s="240">
        <v>140</v>
      </c>
      <c r="I492" s="239">
        <v>-14000</v>
      </c>
      <c r="J492" s="14">
        <v>36</v>
      </c>
      <c r="K492" s="14">
        <v>14</v>
      </c>
      <c r="L492" s="14">
        <f t="shared" ref="L492" si="78">IF(B492="TXO",I492-SUM(J492:K492),IF(B492="FITX",IF(D492="新倉",-SUM(J492:K492),IF(E492="賣",(H492-H1195)*G492*200-SUM(J492:K492),(H1195-H492)*G492*200-SUM(J492:K492))),IF(D492="新倉",-SUM(J492:K492),IF(E492="賣",(H492-H1195)*G492*50-SUM(J492:K492),(H1195-H492)*G492*50-SUM(J492:K492)))))</f>
        <v>-14050</v>
      </c>
      <c r="M492" s="123">
        <f t="shared" ref="M492:M509" si="79">L492</f>
        <v>-14050</v>
      </c>
      <c r="N492" s="241">
        <f t="shared" ref="N492:N509" si="80">M492</f>
        <v>-14050</v>
      </c>
      <c r="O492" s="230" t="s">
        <v>1329</v>
      </c>
      <c r="P492" s="230" t="s">
        <v>2130</v>
      </c>
    </row>
    <row r="493" spans="1:17" outlineLevel="1">
      <c r="A493" s="237">
        <v>45828</v>
      </c>
      <c r="B493" s="215" t="s">
        <v>2236</v>
      </c>
      <c r="C493" s="210" t="s">
        <v>3450</v>
      </c>
      <c r="D493" s="210" t="s">
        <v>1331</v>
      </c>
      <c r="E493" s="238" t="s">
        <v>2221</v>
      </c>
      <c r="F493" s="210" t="s">
        <v>102</v>
      </c>
      <c r="G493" s="239">
        <v>2</v>
      </c>
      <c r="H493" s="240">
        <v>149</v>
      </c>
      <c r="I493" s="239">
        <v>14900</v>
      </c>
      <c r="J493" s="14">
        <v>36</v>
      </c>
      <c r="K493" s="14">
        <v>14</v>
      </c>
      <c r="L493" s="14">
        <f t="shared" ref="L493:L509" si="81">IF(B493="TXO",I493-SUM(J493:K493),IF(B493="FITX",IF(D493="新倉",-SUM(J493:K493),IF(E493="賣",(H493-H1196)*G493*200-SUM(J493:K493),(H1196-H493)*G493*200-SUM(J493:K493))),IF(D493="新倉",-SUM(J493:K493),IF(E493="賣",(H493-H1196)*G493*50-SUM(J493:K493),(H1196-H493)*G493*50-SUM(J493:K493)))))</f>
        <v>14850</v>
      </c>
      <c r="M493" s="123">
        <f t="shared" si="79"/>
        <v>14850</v>
      </c>
      <c r="N493" s="241">
        <f t="shared" si="80"/>
        <v>14850</v>
      </c>
      <c r="O493" s="230" t="s">
        <v>1331</v>
      </c>
      <c r="P493" s="230" t="s">
        <v>2130</v>
      </c>
    </row>
    <row r="494" spans="1:17" outlineLevel="1">
      <c r="A494" s="237">
        <v>45831</v>
      </c>
      <c r="B494" s="215" t="s">
        <v>2236</v>
      </c>
      <c r="C494" s="210" t="s">
        <v>3451</v>
      </c>
      <c r="D494" s="210" t="s">
        <v>1329</v>
      </c>
      <c r="E494" s="238" t="s">
        <v>1330</v>
      </c>
      <c r="F494" s="210" t="s">
        <v>102</v>
      </c>
      <c r="G494" s="239">
        <v>2</v>
      </c>
      <c r="H494" s="240">
        <v>61</v>
      </c>
      <c r="I494" s="239">
        <v>-6100</v>
      </c>
      <c r="J494" s="14">
        <v>36</v>
      </c>
      <c r="K494" s="14">
        <v>6</v>
      </c>
      <c r="L494" s="14">
        <f t="shared" si="81"/>
        <v>-6142</v>
      </c>
      <c r="M494" s="123">
        <f t="shared" si="79"/>
        <v>-6142</v>
      </c>
      <c r="N494" s="241">
        <f t="shared" si="80"/>
        <v>-6142</v>
      </c>
      <c r="O494" s="242" t="s">
        <v>2135</v>
      </c>
      <c r="P494" s="230" t="s">
        <v>2130</v>
      </c>
    </row>
    <row r="495" spans="1:17" outlineLevel="1">
      <c r="A495" s="237">
        <v>45831</v>
      </c>
      <c r="B495" s="215" t="s">
        <v>2236</v>
      </c>
      <c r="C495" s="210" t="s">
        <v>3452</v>
      </c>
      <c r="D495" s="210" t="s">
        <v>1329</v>
      </c>
      <c r="E495" s="238" t="s">
        <v>1330</v>
      </c>
      <c r="F495" s="210" t="s">
        <v>102</v>
      </c>
      <c r="G495" s="239">
        <v>2</v>
      </c>
      <c r="H495" s="240">
        <v>76</v>
      </c>
      <c r="I495" s="239">
        <v>-7600</v>
      </c>
      <c r="J495" s="14">
        <v>36</v>
      </c>
      <c r="K495" s="14">
        <v>8</v>
      </c>
      <c r="L495" s="14">
        <f t="shared" si="81"/>
        <v>-7644</v>
      </c>
      <c r="M495" s="123">
        <f t="shared" si="79"/>
        <v>-7644</v>
      </c>
      <c r="N495" s="241">
        <f t="shared" si="80"/>
        <v>-7644</v>
      </c>
      <c r="O495" s="242" t="s">
        <v>2135</v>
      </c>
      <c r="P495" s="230" t="s">
        <v>2130</v>
      </c>
    </row>
    <row r="496" spans="1:17" outlineLevel="1">
      <c r="A496" s="237">
        <v>45831</v>
      </c>
      <c r="B496" s="215" t="s">
        <v>2236</v>
      </c>
      <c r="C496" s="210" t="s">
        <v>3453</v>
      </c>
      <c r="D496" s="210" t="s">
        <v>1329</v>
      </c>
      <c r="E496" s="238" t="s">
        <v>1330</v>
      </c>
      <c r="F496" s="210" t="s">
        <v>102</v>
      </c>
      <c r="G496" s="239">
        <v>1</v>
      </c>
      <c r="H496" s="240">
        <v>347</v>
      </c>
      <c r="I496" s="239">
        <v>-17350</v>
      </c>
      <c r="J496" s="14">
        <v>18</v>
      </c>
      <c r="K496" s="14">
        <v>17</v>
      </c>
      <c r="L496" s="14">
        <f t="shared" si="81"/>
        <v>-17385</v>
      </c>
      <c r="M496" s="123">
        <f t="shared" si="79"/>
        <v>-17385</v>
      </c>
      <c r="N496" s="241">
        <f t="shared" si="80"/>
        <v>-17385</v>
      </c>
      <c r="O496" s="230" t="s">
        <v>1329</v>
      </c>
      <c r="P496" s="230" t="s">
        <v>2130</v>
      </c>
    </row>
    <row r="497" spans="1:16" outlineLevel="1">
      <c r="A497" s="237">
        <v>45831</v>
      </c>
      <c r="B497" s="215" t="s">
        <v>2236</v>
      </c>
      <c r="C497" s="210" t="s">
        <v>3453</v>
      </c>
      <c r="D497" s="210" t="s">
        <v>1331</v>
      </c>
      <c r="E497" s="238" t="s">
        <v>2221</v>
      </c>
      <c r="F497" s="210" t="s">
        <v>102</v>
      </c>
      <c r="G497" s="239">
        <v>1</v>
      </c>
      <c r="H497" s="240">
        <v>470</v>
      </c>
      <c r="I497" s="239">
        <v>23500</v>
      </c>
      <c r="J497" s="14">
        <v>18</v>
      </c>
      <c r="K497" s="14">
        <v>24</v>
      </c>
      <c r="L497" s="14">
        <f t="shared" si="81"/>
        <v>23458</v>
      </c>
      <c r="M497" s="123">
        <f t="shared" si="79"/>
        <v>23458</v>
      </c>
      <c r="N497" s="241">
        <f t="shared" si="80"/>
        <v>23458</v>
      </c>
      <c r="O497" s="230" t="s">
        <v>1331</v>
      </c>
      <c r="P497" s="230" t="s">
        <v>2130</v>
      </c>
    </row>
    <row r="498" spans="1:16" outlineLevel="1">
      <c r="A498" s="237">
        <v>45831</v>
      </c>
      <c r="B498" s="215" t="s">
        <v>2236</v>
      </c>
      <c r="C498" s="210" t="s">
        <v>3454</v>
      </c>
      <c r="D498" s="210" t="s">
        <v>1329</v>
      </c>
      <c r="E498" s="238" t="s">
        <v>1330</v>
      </c>
      <c r="F498" s="210" t="s">
        <v>102</v>
      </c>
      <c r="G498" s="239">
        <v>1</v>
      </c>
      <c r="H498" s="240">
        <v>38.5</v>
      </c>
      <c r="I498" s="239">
        <v>-1925</v>
      </c>
      <c r="J498" s="14">
        <v>18</v>
      </c>
      <c r="K498" s="14">
        <v>2</v>
      </c>
      <c r="L498" s="14">
        <f t="shared" si="81"/>
        <v>-1945</v>
      </c>
      <c r="M498" s="123">
        <f t="shared" si="79"/>
        <v>-1945</v>
      </c>
      <c r="N498" s="241">
        <f t="shared" si="80"/>
        <v>-1945</v>
      </c>
      <c r="O498" s="242" t="s">
        <v>2135</v>
      </c>
      <c r="P498" s="230" t="s">
        <v>2130</v>
      </c>
    </row>
    <row r="499" spans="1:16" outlineLevel="1">
      <c r="A499" s="237">
        <v>45831</v>
      </c>
      <c r="B499" s="215" t="s">
        <v>2236</v>
      </c>
      <c r="C499" s="210" t="s">
        <v>3454</v>
      </c>
      <c r="D499" s="210" t="s">
        <v>1329</v>
      </c>
      <c r="E499" s="238" t="s">
        <v>1330</v>
      </c>
      <c r="F499" s="210" t="s">
        <v>102</v>
      </c>
      <c r="G499" s="239">
        <v>1</v>
      </c>
      <c r="H499" s="240">
        <v>39</v>
      </c>
      <c r="I499" s="239">
        <v>-1950</v>
      </c>
      <c r="J499" s="14">
        <v>18</v>
      </c>
      <c r="K499" s="14">
        <v>2</v>
      </c>
      <c r="L499" s="14">
        <f t="shared" si="81"/>
        <v>-1970</v>
      </c>
      <c r="M499" s="123">
        <f t="shared" si="79"/>
        <v>-1970</v>
      </c>
      <c r="N499" s="241">
        <f t="shared" si="80"/>
        <v>-1970</v>
      </c>
      <c r="O499" s="230" t="s">
        <v>1329</v>
      </c>
      <c r="P499" s="230" t="s">
        <v>2130</v>
      </c>
    </row>
    <row r="500" spans="1:16" outlineLevel="1">
      <c r="A500" s="237">
        <v>45832</v>
      </c>
      <c r="B500" s="215" t="s">
        <v>2236</v>
      </c>
      <c r="C500" s="210" t="s">
        <v>3454</v>
      </c>
      <c r="D500" s="210" t="s">
        <v>1331</v>
      </c>
      <c r="E500" s="238" t="s">
        <v>2221</v>
      </c>
      <c r="F500" s="210" t="s">
        <v>102</v>
      </c>
      <c r="G500" s="239">
        <v>2</v>
      </c>
      <c r="H500" s="240">
        <v>123</v>
      </c>
      <c r="I500" s="239">
        <v>12300</v>
      </c>
      <c r="J500" s="14">
        <v>36</v>
      </c>
      <c r="K500" s="14">
        <v>12</v>
      </c>
      <c r="L500" s="14">
        <f t="shared" si="81"/>
        <v>12252</v>
      </c>
      <c r="M500" s="123">
        <f t="shared" si="79"/>
        <v>12252</v>
      </c>
      <c r="N500" s="241">
        <f t="shared" si="80"/>
        <v>12252</v>
      </c>
      <c r="O500" s="230" t="s">
        <v>1331</v>
      </c>
      <c r="P500" s="230" t="s">
        <v>2130</v>
      </c>
    </row>
    <row r="501" spans="1:16" outlineLevel="1">
      <c r="A501" s="237">
        <v>45832</v>
      </c>
      <c r="B501" s="215" t="s">
        <v>2236</v>
      </c>
      <c r="C501" s="210" t="s">
        <v>3455</v>
      </c>
      <c r="D501" s="210" t="s">
        <v>1329</v>
      </c>
      <c r="E501" s="238" t="s">
        <v>1330</v>
      </c>
      <c r="F501" s="210" t="s">
        <v>102</v>
      </c>
      <c r="G501" s="239">
        <v>2</v>
      </c>
      <c r="H501" s="240">
        <v>18</v>
      </c>
      <c r="I501" s="239">
        <v>-1800</v>
      </c>
      <c r="J501" s="14">
        <v>36</v>
      </c>
      <c r="K501" s="14">
        <v>2</v>
      </c>
      <c r="L501" s="14">
        <f t="shared" si="81"/>
        <v>-1838</v>
      </c>
      <c r="M501" s="123">
        <f t="shared" si="79"/>
        <v>-1838</v>
      </c>
      <c r="N501" s="241">
        <f t="shared" si="80"/>
        <v>-1838</v>
      </c>
      <c r="O501" s="242" t="s">
        <v>2135</v>
      </c>
      <c r="P501" s="230" t="s">
        <v>2130</v>
      </c>
    </row>
    <row r="502" spans="1:16" outlineLevel="1">
      <c r="A502" s="237">
        <v>45833</v>
      </c>
      <c r="B502" s="215" t="s">
        <v>2236</v>
      </c>
      <c r="C502" s="210" t="s">
        <v>3456</v>
      </c>
      <c r="D502" s="210" t="s">
        <v>1329</v>
      </c>
      <c r="E502" s="238" t="s">
        <v>1330</v>
      </c>
      <c r="F502" s="210" t="s">
        <v>102</v>
      </c>
      <c r="G502" s="239">
        <v>2</v>
      </c>
      <c r="H502" s="240">
        <v>25</v>
      </c>
      <c r="I502" s="239">
        <v>-2500</v>
      </c>
      <c r="J502" s="14">
        <v>36</v>
      </c>
      <c r="K502" s="14">
        <v>2</v>
      </c>
      <c r="L502" s="14">
        <f t="shared" si="81"/>
        <v>-2538</v>
      </c>
      <c r="M502" s="123">
        <f t="shared" si="79"/>
        <v>-2538</v>
      </c>
      <c r="N502" s="241">
        <f t="shared" si="80"/>
        <v>-2538</v>
      </c>
      <c r="O502" s="230" t="s">
        <v>1329</v>
      </c>
      <c r="P502" s="230" t="s">
        <v>2130</v>
      </c>
    </row>
    <row r="503" spans="1:16" outlineLevel="1">
      <c r="A503" s="237">
        <v>45833</v>
      </c>
      <c r="B503" s="215" t="s">
        <v>2236</v>
      </c>
      <c r="C503" s="210" t="s">
        <v>3456</v>
      </c>
      <c r="D503" s="210" t="s">
        <v>1331</v>
      </c>
      <c r="E503" s="238" t="s">
        <v>2221</v>
      </c>
      <c r="F503" s="210" t="s">
        <v>102</v>
      </c>
      <c r="G503" s="239">
        <v>2</v>
      </c>
      <c r="H503" s="240">
        <v>30.5</v>
      </c>
      <c r="I503" s="239">
        <v>3050</v>
      </c>
      <c r="J503" s="14">
        <v>36</v>
      </c>
      <c r="K503" s="14">
        <v>4</v>
      </c>
      <c r="L503" s="14">
        <f t="shared" si="81"/>
        <v>3010</v>
      </c>
      <c r="M503" s="123">
        <f t="shared" si="79"/>
        <v>3010</v>
      </c>
      <c r="N503" s="241">
        <f t="shared" si="80"/>
        <v>3010</v>
      </c>
      <c r="O503" s="230" t="s">
        <v>1331</v>
      </c>
      <c r="P503" s="230" t="s">
        <v>2130</v>
      </c>
    </row>
    <row r="504" spans="1:16" outlineLevel="1">
      <c r="A504" s="237">
        <v>45833</v>
      </c>
      <c r="B504" s="215" t="s">
        <v>2236</v>
      </c>
      <c r="C504" s="210" t="s">
        <v>3457</v>
      </c>
      <c r="D504" s="210" t="s">
        <v>1329</v>
      </c>
      <c r="E504" s="238" t="s">
        <v>1330</v>
      </c>
      <c r="F504" s="210" t="s">
        <v>102</v>
      </c>
      <c r="G504" s="239">
        <v>2</v>
      </c>
      <c r="H504" s="240">
        <v>21.5</v>
      </c>
      <c r="I504" s="239">
        <v>-2150</v>
      </c>
      <c r="J504" s="14">
        <v>36</v>
      </c>
      <c r="K504" s="14">
        <v>2</v>
      </c>
      <c r="L504" s="14">
        <f t="shared" si="81"/>
        <v>-2188</v>
      </c>
      <c r="M504" s="123">
        <f t="shared" si="79"/>
        <v>-2188</v>
      </c>
      <c r="N504" s="241">
        <f t="shared" si="80"/>
        <v>-2188</v>
      </c>
      <c r="O504" s="242" t="s">
        <v>2135</v>
      </c>
      <c r="P504" s="230" t="s">
        <v>2130</v>
      </c>
    </row>
    <row r="505" spans="1:16" outlineLevel="1">
      <c r="A505" s="237">
        <v>45833</v>
      </c>
      <c r="B505" s="215" t="s">
        <v>2236</v>
      </c>
      <c r="C505" s="210" t="s">
        <v>3458</v>
      </c>
      <c r="D505" s="210" t="s">
        <v>1329</v>
      </c>
      <c r="E505" s="238" t="s">
        <v>1330</v>
      </c>
      <c r="F505" s="210" t="s">
        <v>102</v>
      </c>
      <c r="G505" s="239">
        <v>10</v>
      </c>
      <c r="H505" s="240">
        <v>2.5</v>
      </c>
      <c r="I505" s="239">
        <v>-1250</v>
      </c>
      <c r="J505" s="14">
        <v>180</v>
      </c>
      <c r="K505" s="14">
        <v>0</v>
      </c>
      <c r="L505" s="14">
        <f t="shared" si="81"/>
        <v>-1430</v>
      </c>
      <c r="M505" s="123">
        <f t="shared" si="79"/>
        <v>-1430</v>
      </c>
      <c r="N505" s="241">
        <f t="shared" si="80"/>
        <v>-1430</v>
      </c>
      <c r="O505" s="242" t="s">
        <v>2135</v>
      </c>
      <c r="P505" s="230" t="s">
        <v>2130</v>
      </c>
    </row>
    <row r="506" spans="1:16" outlineLevel="1">
      <c r="A506" s="237">
        <v>45833</v>
      </c>
      <c r="B506" s="215" t="s">
        <v>2236</v>
      </c>
      <c r="C506" s="210" t="s">
        <v>3459</v>
      </c>
      <c r="D506" s="210" t="s">
        <v>1329</v>
      </c>
      <c r="E506" s="238" t="s">
        <v>1330</v>
      </c>
      <c r="F506" s="210" t="s">
        <v>102</v>
      </c>
      <c r="G506" s="239">
        <v>2</v>
      </c>
      <c r="H506" s="240">
        <v>30</v>
      </c>
      <c r="I506" s="239">
        <v>-3000</v>
      </c>
      <c r="J506" s="14">
        <v>36</v>
      </c>
      <c r="K506" s="14">
        <v>4</v>
      </c>
      <c r="L506" s="14">
        <f t="shared" si="81"/>
        <v>-3040</v>
      </c>
      <c r="M506" s="123">
        <f t="shared" si="79"/>
        <v>-3040</v>
      </c>
      <c r="N506" s="241">
        <f t="shared" si="80"/>
        <v>-3040</v>
      </c>
      <c r="O506" s="230" t="s">
        <v>1329</v>
      </c>
      <c r="P506" s="230" t="s">
        <v>2130</v>
      </c>
    </row>
    <row r="507" spans="1:16" outlineLevel="1">
      <c r="A507" s="237">
        <v>45833</v>
      </c>
      <c r="B507" s="215" t="s">
        <v>2236</v>
      </c>
      <c r="C507" s="210" t="s">
        <v>3459</v>
      </c>
      <c r="D507" s="210" t="s">
        <v>1331</v>
      </c>
      <c r="E507" s="238" t="s">
        <v>2221</v>
      </c>
      <c r="F507" s="210" t="s">
        <v>102</v>
      </c>
      <c r="G507" s="239">
        <v>2</v>
      </c>
      <c r="H507" s="240">
        <v>61</v>
      </c>
      <c r="I507" s="239">
        <v>6100</v>
      </c>
      <c r="J507" s="14">
        <v>36</v>
      </c>
      <c r="K507" s="14">
        <v>6</v>
      </c>
      <c r="L507" s="14">
        <f t="shared" si="81"/>
        <v>6058</v>
      </c>
      <c r="M507" s="123">
        <f t="shared" si="79"/>
        <v>6058</v>
      </c>
      <c r="N507" s="241">
        <f t="shared" si="80"/>
        <v>6058</v>
      </c>
      <c r="O507" s="230" t="s">
        <v>1331</v>
      </c>
      <c r="P507" s="230" t="s">
        <v>2130</v>
      </c>
    </row>
    <row r="508" spans="1:16" outlineLevel="1">
      <c r="A508" s="237">
        <v>45833</v>
      </c>
      <c r="B508" s="215" t="s">
        <v>2236</v>
      </c>
      <c r="C508" s="210" t="s">
        <v>3460</v>
      </c>
      <c r="D508" s="210" t="s">
        <v>1329</v>
      </c>
      <c r="E508" s="238" t="s">
        <v>1330</v>
      </c>
      <c r="F508" s="210" t="s">
        <v>102</v>
      </c>
      <c r="G508" s="239">
        <v>10</v>
      </c>
      <c r="H508" s="240">
        <v>4.5999999999999996</v>
      </c>
      <c r="I508" s="239">
        <v>-2300</v>
      </c>
      <c r="J508" s="14">
        <v>180</v>
      </c>
      <c r="K508" s="14">
        <v>0</v>
      </c>
      <c r="L508" s="14">
        <f t="shared" si="81"/>
        <v>-2480</v>
      </c>
      <c r="M508" s="123">
        <f t="shared" si="79"/>
        <v>-2480</v>
      </c>
      <c r="N508" s="241">
        <f t="shared" si="80"/>
        <v>-2480</v>
      </c>
      <c r="O508" s="242" t="s">
        <v>2135</v>
      </c>
      <c r="P508" s="230" t="s">
        <v>2130</v>
      </c>
    </row>
    <row r="509" spans="1:16" ht="17.25" outlineLevel="1" thickBot="1">
      <c r="A509" s="237">
        <v>45838</v>
      </c>
      <c r="B509" s="215" t="s">
        <v>2236</v>
      </c>
      <c r="C509" s="210" t="s">
        <v>3461</v>
      </c>
      <c r="D509" s="210" t="s">
        <v>1329</v>
      </c>
      <c r="E509" s="238" t="s">
        <v>1330</v>
      </c>
      <c r="F509" s="210" t="s">
        <v>102</v>
      </c>
      <c r="G509" s="239">
        <v>2</v>
      </c>
      <c r="H509" s="240">
        <v>53</v>
      </c>
      <c r="I509" s="239">
        <v>-5300</v>
      </c>
      <c r="J509" s="14">
        <v>36</v>
      </c>
      <c r="K509" s="14">
        <v>6</v>
      </c>
      <c r="L509" s="14">
        <f t="shared" si="81"/>
        <v>-5342</v>
      </c>
      <c r="M509" s="123">
        <f t="shared" si="79"/>
        <v>-5342</v>
      </c>
      <c r="N509" s="241">
        <f t="shared" si="80"/>
        <v>-5342</v>
      </c>
      <c r="O509" s="242" t="s">
        <v>2135</v>
      </c>
      <c r="P509" s="230" t="s">
        <v>2130</v>
      </c>
    </row>
    <row r="510" spans="1:16" ht="17.25" thickBot="1">
      <c r="A510" s="254" t="s">
        <v>2223</v>
      </c>
      <c r="B510" s="255"/>
      <c r="C510" s="255"/>
      <c r="D510" s="255"/>
      <c r="E510" s="255"/>
      <c r="F510" s="255"/>
      <c r="G510" s="256"/>
      <c r="H510" s="256"/>
      <c r="I510" s="256"/>
      <c r="J510" s="121"/>
      <c r="K510" s="256"/>
      <c r="L510" s="122">
        <f>SUM(L369:L509)</f>
        <v>-27210</v>
      </c>
      <c r="M510" s="122">
        <f>SUM(M369:M509)</f>
        <v>8790</v>
      </c>
      <c r="N510" s="33"/>
    </row>
    <row r="511" spans="1:16" hidden="1" outlineLevel="1">
      <c r="A511" s="237">
        <v>45839</v>
      </c>
      <c r="B511" s="215" t="s">
        <v>2236</v>
      </c>
      <c r="C511" s="210" t="s">
        <v>3461</v>
      </c>
      <c r="D511" s="210" t="s">
        <v>1331</v>
      </c>
      <c r="E511" s="238" t="s">
        <v>2221</v>
      </c>
      <c r="F511" s="210" t="s">
        <v>102</v>
      </c>
      <c r="G511" s="239">
        <v>2</v>
      </c>
      <c r="H511" s="240">
        <v>17</v>
      </c>
      <c r="I511" s="239">
        <v>1700</v>
      </c>
      <c r="J511" s="14">
        <v>36</v>
      </c>
      <c r="K511" s="14">
        <v>2</v>
      </c>
      <c r="L511" s="14">
        <f t="shared" ref="L511:L542" si="82">IF(B511="TXO",I511-SUM(J511:K511),IF(B511="FITX",IF(D511="新倉",-SUM(J511:K511),IF(E511="賣",(H511-H1214)*G511*200-SUM(J511:K511),(H1214-H511)*G511*200-SUM(J511:K511))),IF(D511="新倉",-SUM(J511:K511),IF(E511="賣",(H511-H1214)*G511*50-SUM(J511:K511),(H1214-H511)*G511*50-SUM(J511:K511)))))</f>
        <v>1662</v>
      </c>
      <c r="M511" s="123">
        <f t="shared" ref="M511" si="83">L511</f>
        <v>1662</v>
      </c>
      <c r="N511" s="241">
        <f t="shared" ref="N511" si="84">M511</f>
        <v>1662</v>
      </c>
      <c r="O511" s="230" t="s">
        <v>1331</v>
      </c>
      <c r="P511" s="230" t="s">
        <v>2130</v>
      </c>
    </row>
    <row r="512" spans="1:16" hidden="1" outlineLevel="1">
      <c r="A512" s="237">
        <v>45839</v>
      </c>
      <c r="B512" s="215" t="s">
        <v>2236</v>
      </c>
      <c r="C512" s="210" t="s">
        <v>3461</v>
      </c>
      <c r="D512" s="210" t="s">
        <v>1329</v>
      </c>
      <c r="E512" s="238" t="s">
        <v>1330</v>
      </c>
      <c r="F512" s="210" t="s">
        <v>102</v>
      </c>
      <c r="G512" s="239">
        <v>1</v>
      </c>
      <c r="H512" s="240">
        <v>38</v>
      </c>
      <c r="I512" s="239">
        <v>-1900</v>
      </c>
      <c r="J512" s="14">
        <v>18</v>
      </c>
      <c r="K512" s="14">
        <v>2</v>
      </c>
      <c r="L512" s="14">
        <f t="shared" si="82"/>
        <v>-1920</v>
      </c>
      <c r="M512" s="123">
        <f t="shared" ref="M512:M524" si="85">L512</f>
        <v>-1920</v>
      </c>
      <c r="N512" s="241">
        <f t="shared" ref="N512:N524" si="86">M512</f>
        <v>-1920</v>
      </c>
      <c r="O512" s="242" t="s">
        <v>2135</v>
      </c>
      <c r="P512" s="230" t="s">
        <v>2130</v>
      </c>
    </row>
    <row r="513" spans="1:16" hidden="1" outlineLevel="1">
      <c r="A513" s="237">
        <v>45839</v>
      </c>
      <c r="B513" s="215" t="s">
        <v>2236</v>
      </c>
      <c r="C513" s="210" t="s">
        <v>3461</v>
      </c>
      <c r="D513" s="210" t="s">
        <v>1329</v>
      </c>
      <c r="E513" s="238" t="s">
        <v>1330</v>
      </c>
      <c r="F513" s="210" t="s">
        <v>102</v>
      </c>
      <c r="G513" s="239">
        <v>2</v>
      </c>
      <c r="H513" s="240">
        <v>47.5</v>
      </c>
      <c r="I513" s="239">
        <v>-4750</v>
      </c>
      <c r="J513" s="14">
        <v>36</v>
      </c>
      <c r="K513" s="14">
        <v>4</v>
      </c>
      <c r="L513" s="14">
        <f t="shared" si="82"/>
        <v>-4790</v>
      </c>
      <c r="M513" s="123">
        <f t="shared" si="85"/>
        <v>-4790</v>
      </c>
      <c r="N513" s="241">
        <f t="shared" si="86"/>
        <v>-4790</v>
      </c>
      <c r="O513" s="242" t="s">
        <v>2135</v>
      </c>
      <c r="P513" s="230" t="s">
        <v>2130</v>
      </c>
    </row>
    <row r="514" spans="1:16" hidden="1" outlineLevel="1">
      <c r="A514" s="237">
        <v>45839</v>
      </c>
      <c r="B514" s="215" t="s">
        <v>2236</v>
      </c>
      <c r="C514" s="210" t="s">
        <v>3462</v>
      </c>
      <c r="D514" s="210" t="s">
        <v>1329</v>
      </c>
      <c r="E514" s="238" t="s">
        <v>1330</v>
      </c>
      <c r="F514" s="210" t="s">
        <v>102</v>
      </c>
      <c r="G514" s="239">
        <v>2</v>
      </c>
      <c r="H514" s="240">
        <v>90</v>
      </c>
      <c r="I514" s="239">
        <v>-9000</v>
      </c>
      <c r="J514" s="14">
        <v>36</v>
      </c>
      <c r="K514" s="14">
        <v>10</v>
      </c>
      <c r="L514" s="14">
        <f t="shared" si="82"/>
        <v>-9046</v>
      </c>
      <c r="M514" s="123">
        <f t="shared" si="85"/>
        <v>-9046</v>
      </c>
      <c r="N514" s="241">
        <f t="shared" si="86"/>
        <v>-9046</v>
      </c>
      <c r="O514" s="242" t="s">
        <v>2135</v>
      </c>
      <c r="P514" s="230" t="s">
        <v>2130</v>
      </c>
    </row>
    <row r="515" spans="1:16" hidden="1" outlineLevel="1">
      <c r="A515" s="237">
        <v>45839</v>
      </c>
      <c r="B515" s="215" t="s">
        <v>2236</v>
      </c>
      <c r="C515" s="210" t="s">
        <v>3463</v>
      </c>
      <c r="D515" s="210" t="s">
        <v>1329</v>
      </c>
      <c r="E515" s="238" t="s">
        <v>1330</v>
      </c>
      <c r="F515" s="210" t="s">
        <v>102</v>
      </c>
      <c r="G515" s="239">
        <v>3</v>
      </c>
      <c r="H515" s="240">
        <v>70</v>
      </c>
      <c r="I515" s="239">
        <v>-10500</v>
      </c>
      <c r="J515" s="14">
        <v>54</v>
      </c>
      <c r="K515" s="14">
        <v>12</v>
      </c>
      <c r="L515" s="14">
        <f t="shared" si="82"/>
        <v>-10566</v>
      </c>
      <c r="M515" s="123">
        <f t="shared" si="85"/>
        <v>-10566</v>
      </c>
      <c r="N515" s="241">
        <f t="shared" si="86"/>
        <v>-10566</v>
      </c>
      <c r="O515" s="230" t="s">
        <v>1329</v>
      </c>
      <c r="P515" s="230" t="s">
        <v>2130</v>
      </c>
    </row>
    <row r="516" spans="1:16" hidden="1" outlineLevel="1">
      <c r="A516" s="237">
        <v>45839</v>
      </c>
      <c r="B516" s="215" t="s">
        <v>2236</v>
      </c>
      <c r="C516" s="210" t="s">
        <v>3463</v>
      </c>
      <c r="D516" s="210" t="s">
        <v>1331</v>
      </c>
      <c r="E516" s="238" t="s">
        <v>2221</v>
      </c>
      <c r="F516" s="210" t="s">
        <v>102</v>
      </c>
      <c r="G516" s="239">
        <v>1</v>
      </c>
      <c r="H516" s="240">
        <v>116</v>
      </c>
      <c r="I516" s="239">
        <v>5800</v>
      </c>
      <c r="J516" s="14">
        <v>18</v>
      </c>
      <c r="K516" s="14">
        <v>6</v>
      </c>
      <c r="L516" s="14">
        <f t="shared" si="82"/>
        <v>5776</v>
      </c>
      <c r="M516" s="123">
        <f t="shared" si="85"/>
        <v>5776</v>
      </c>
      <c r="N516" s="241">
        <f t="shared" si="86"/>
        <v>5776</v>
      </c>
      <c r="O516" s="230" t="s">
        <v>1331</v>
      </c>
      <c r="P516" s="230" t="s">
        <v>2130</v>
      </c>
    </row>
    <row r="517" spans="1:16" hidden="1" outlineLevel="1">
      <c r="A517" s="237">
        <v>45839</v>
      </c>
      <c r="B517" s="215" t="s">
        <v>2236</v>
      </c>
      <c r="C517" s="210" t="s">
        <v>3463</v>
      </c>
      <c r="D517" s="210" t="s">
        <v>1331</v>
      </c>
      <c r="E517" s="238" t="s">
        <v>2221</v>
      </c>
      <c r="F517" s="210" t="s">
        <v>102</v>
      </c>
      <c r="G517" s="239">
        <v>1</v>
      </c>
      <c r="H517" s="240">
        <v>127</v>
      </c>
      <c r="I517" s="239">
        <v>6350</v>
      </c>
      <c r="J517" s="14">
        <v>18</v>
      </c>
      <c r="K517" s="14">
        <v>6</v>
      </c>
      <c r="L517" s="14">
        <f t="shared" si="82"/>
        <v>6326</v>
      </c>
      <c r="M517" s="123">
        <f t="shared" si="85"/>
        <v>6326</v>
      </c>
      <c r="N517" s="241">
        <f t="shared" si="86"/>
        <v>6326</v>
      </c>
      <c r="O517" s="230" t="s">
        <v>1331</v>
      </c>
      <c r="P517" s="230" t="s">
        <v>2130</v>
      </c>
    </row>
    <row r="518" spans="1:16" hidden="1" outlineLevel="1">
      <c r="A518" s="237">
        <v>45840</v>
      </c>
      <c r="B518" s="215" t="s">
        <v>2236</v>
      </c>
      <c r="C518" s="210" t="s">
        <v>3464</v>
      </c>
      <c r="D518" s="210" t="s">
        <v>1329</v>
      </c>
      <c r="E518" s="238" t="s">
        <v>1330</v>
      </c>
      <c r="F518" s="210" t="s">
        <v>102</v>
      </c>
      <c r="G518" s="239">
        <v>6</v>
      </c>
      <c r="H518" s="240">
        <v>3</v>
      </c>
      <c r="I518" s="239">
        <v>-900</v>
      </c>
      <c r="J518" s="14">
        <v>108</v>
      </c>
      <c r="K518" s="14">
        <v>0</v>
      </c>
      <c r="L518" s="14">
        <f t="shared" si="82"/>
        <v>-1008</v>
      </c>
      <c r="M518" s="123">
        <f t="shared" si="85"/>
        <v>-1008</v>
      </c>
      <c r="N518" s="241">
        <f t="shared" si="86"/>
        <v>-1008</v>
      </c>
      <c r="O518" s="242" t="s">
        <v>2135</v>
      </c>
      <c r="P518" s="230" t="s">
        <v>2130</v>
      </c>
    </row>
    <row r="519" spans="1:16" hidden="1" outlineLevel="1">
      <c r="A519" s="237">
        <v>45840</v>
      </c>
      <c r="B519" s="215" t="s">
        <v>2236</v>
      </c>
      <c r="C519" s="210" t="s">
        <v>3463</v>
      </c>
      <c r="D519" s="210" t="s">
        <v>1329</v>
      </c>
      <c r="E519" s="238" t="s">
        <v>1330</v>
      </c>
      <c r="F519" s="210" t="s">
        <v>102</v>
      </c>
      <c r="G519" s="239">
        <v>3</v>
      </c>
      <c r="H519" s="240">
        <v>20</v>
      </c>
      <c r="I519" s="239">
        <v>-3000</v>
      </c>
      <c r="J519" s="14">
        <v>54</v>
      </c>
      <c r="K519" s="14">
        <v>3</v>
      </c>
      <c r="L519" s="14">
        <f t="shared" si="82"/>
        <v>-3057</v>
      </c>
      <c r="M519" s="123">
        <f t="shared" si="85"/>
        <v>-3057</v>
      </c>
      <c r="N519" s="241">
        <f t="shared" si="86"/>
        <v>-3057</v>
      </c>
      <c r="O519" s="242" t="s">
        <v>2135</v>
      </c>
      <c r="P519" s="230" t="s">
        <v>2130</v>
      </c>
    </row>
    <row r="520" spans="1:16" hidden="1" outlineLevel="1">
      <c r="A520" s="237">
        <v>45840</v>
      </c>
      <c r="B520" s="215" t="s">
        <v>2236</v>
      </c>
      <c r="C520" s="210" t="s">
        <v>3465</v>
      </c>
      <c r="D520" s="210" t="s">
        <v>1329</v>
      </c>
      <c r="E520" s="238" t="s">
        <v>1330</v>
      </c>
      <c r="F520" s="210" t="s">
        <v>102</v>
      </c>
      <c r="G520" s="239">
        <v>1</v>
      </c>
      <c r="H520" s="240">
        <v>60</v>
      </c>
      <c r="I520" s="239">
        <v>-3000</v>
      </c>
      <c r="J520" s="14">
        <v>18</v>
      </c>
      <c r="K520" s="14">
        <v>3</v>
      </c>
      <c r="L520" s="14">
        <f t="shared" si="82"/>
        <v>-3021</v>
      </c>
      <c r="M520" s="123">
        <f t="shared" si="85"/>
        <v>-3021</v>
      </c>
      <c r="N520" s="241">
        <f t="shared" si="86"/>
        <v>-3021</v>
      </c>
      <c r="O520" s="230" t="s">
        <v>1329</v>
      </c>
      <c r="P520" s="230" t="s">
        <v>2130</v>
      </c>
    </row>
    <row r="521" spans="1:16" hidden="1" outlineLevel="1">
      <c r="A521" s="237">
        <v>45840</v>
      </c>
      <c r="B521" s="215" t="s">
        <v>2236</v>
      </c>
      <c r="C521" s="210" t="s">
        <v>3465</v>
      </c>
      <c r="D521" s="210" t="s">
        <v>1331</v>
      </c>
      <c r="E521" s="238" t="s">
        <v>2221</v>
      </c>
      <c r="F521" s="210" t="s">
        <v>102</v>
      </c>
      <c r="G521" s="239">
        <v>1</v>
      </c>
      <c r="H521" s="240">
        <v>75</v>
      </c>
      <c r="I521" s="239">
        <v>3750</v>
      </c>
      <c r="J521" s="14">
        <v>18</v>
      </c>
      <c r="K521" s="14">
        <v>4</v>
      </c>
      <c r="L521" s="14">
        <f t="shared" si="82"/>
        <v>3728</v>
      </c>
      <c r="M521" s="123">
        <f t="shared" si="85"/>
        <v>3728</v>
      </c>
      <c r="N521" s="241">
        <f t="shared" si="86"/>
        <v>3728</v>
      </c>
      <c r="O521" s="230" t="s">
        <v>1331</v>
      </c>
      <c r="P521" s="230" t="s">
        <v>2130</v>
      </c>
    </row>
    <row r="522" spans="1:16" hidden="1" outlineLevel="1">
      <c r="A522" s="237">
        <v>45840</v>
      </c>
      <c r="B522" s="215" t="s">
        <v>2236</v>
      </c>
      <c r="C522" s="210" t="s">
        <v>3466</v>
      </c>
      <c r="D522" s="210" t="s">
        <v>1329</v>
      </c>
      <c r="E522" s="238" t="s">
        <v>1330</v>
      </c>
      <c r="F522" s="210" t="s">
        <v>102</v>
      </c>
      <c r="G522" s="239">
        <v>10</v>
      </c>
      <c r="H522" s="240">
        <v>3.8</v>
      </c>
      <c r="I522" s="239">
        <v>-1900</v>
      </c>
      <c r="J522" s="14">
        <v>180</v>
      </c>
      <c r="K522" s="14">
        <v>0</v>
      </c>
      <c r="L522" s="14">
        <f t="shared" si="82"/>
        <v>-2080</v>
      </c>
      <c r="M522" s="123">
        <f t="shared" si="85"/>
        <v>-2080</v>
      </c>
      <c r="N522" s="241">
        <f t="shared" si="86"/>
        <v>-2080</v>
      </c>
      <c r="O522" s="242" t="s">
        <v>2135</v>
      </c>
      <c r="P522" s="230" t="s">
        <v>2130</v>
      </c>
    </row>
    <row r="523" spans="1:16" hidden="1" outlineLevel="1">
      <c r="A523" s="237">
        <v>45840</v>
      </c>
      <c r="B523" s="215" t="s">
        <v>2236</v>
      </c>
      <c r="C523" s="210" t="s">
        <v>3467</v>
      </c>
      <c r="D523" s="210" t="s">
        <v>1329</v>
      </c>
      <c r="E523" s="238" t="s">
        <v>1330</v>
      </c>
      <c r="F523" s="210" t="s">
        <v>102</v>
      </c>
      <c r="G523" s="239">
        <v>2</v>
      </c>
      <c r="H523" s="240">
        <v>25</v>
      </c>
      <c r="I523" s="239">
        <v>-2500</v>
      </c>
      <c r="J523" s="14">
        <v>36</v>
      </c>
      <c r="K523" s="14">
        <v>2</v>
      </c>
      <c r="L523" s="14">
        <f t="shared" si="82"/>
        <v>-2538</v>
      </c>
      <c r="M523" s="123">
        <f t="shared" si="85"/>
        <v>-2538</v>
      </c>
      <c r="N523" s="241">
        <f t="shared" si="86"/>
        <v>-2538</v>
      </c>
      <c r="O523" s="242" t="s">
        <v>2135</v>
      </c>
      <c r="P523" s="230" t="s">
        <v>2130</v>
      </c>
    </row>
    <row r="524" spans="1:16" hidden="1" outlineLevel="1">
      <c r="A524" s="237">
        <v>45840</v>
      </c>
      <c r="B524" s="215" t="s">
        <v>2236</v>
      </c>
      <c r="C524" s="210" t="s">
        <v>3467</v>
      </c>
      <c r="D524" s="210" t="s">
        <v>1329</v>
      </c>
      <c r="E524" s="238" t="s">
        <v>1330</v>
      </c>
      <c r="F524" s="210" t="s">
        <v>102</v>
      </c>
      <c r="G524" s="239">
        <v>1</v>
      </c>
      <c r="H524" s="240">
        <v>37</v>
      </c>
      <c r="I524" s="239">
        <v>-1850</v>
      </c>
      <c r="J524" s="14">
        <v>18</v>
      </c>
      <c r="K524" s="14">
        <v>2</v>
      </c>
      <c r="L524" s="14">
        <f t="shared" si="82"/>
        <v>-1870</v>
      </c>
      <c r="M524" s="123">
        <f t="shared" si="85"/>
        <v>-1870</v>
      </c>
      <c r="N524" s="241">
        <f t="shared" si="86"/>
        <v>-1870</v>
      </c>
      <c r="O524" s="242" t="s">
        <v>2135</v>
      </c>
      <c r="P524" s="230" t="s">
        <v>2130</v>
      </c>
    </row>
    <row r="525" spans="1:16" hidden="1" outlineLevel="1">
      <c r="A525" s="237">
        <v>45841</v>
      </c>
      <c r="B525" s="215" t="s">
        <v>2236</v>
      </c>
      <c r="C525" s="210" t="s">
        <v>3468</v>
      </c>
      <c r="D525" s="210" t="s">
        <v>1329</v>
      </c>
      <c r="E525" s="238" t="s">
        <v>1330</v>
      </c>
      <c r="F525" s="210" t="s">
        <v>102</v>
      </c>
      <c r="G525" s="239">
        <v>5</v>
      </c>
      <c r="H525" s="240">
        <v>6</v>
      </c>
      <c r="I525" s="239">
        <v>-1500</v>
      </c>
      <c r="J525" s="14">
        <v>90</v>
      </c>
      <c r="K525" s="14">
        <v>0</v>
      </c>
      <c r="L525" s="14">
        <f t="shared" si="82"/>
        <v>-1590</v>
      </c>
      <c r="M525" s="123">
        <f t="shared" ref="M525:M537" si="87">L525</f>
        <v>-1590</v>
      </c>
      <c r="N525" s="241">
        <f t="shared" ref="N525:N537" si="88">M525</f>
        <v>-1590</v>
      </c>
      <c r="O525" s="230" t="s">
        <v>1329</v>
      </c>
      <c r="P525" s="230" t="s">
        <v>2130</v>
      </c>
    </row>
    <row r="526" spans="1:16" hidden="1" outlineLevel="1">
      <c r="A526" s="237">
        <v>45845</v>
      </c>
      <c r="B526" s="215" t="s">
        <v>2236</v>
      </c>
      <c r="C526" s="210" t="s">
        <v>3468</v>
      </c>
      <c r="D526" s="210" t="s">
        <v>1331</v>
      </c>
      <c r="E526" s="238" t="s">
        <v>2221</v>
      </c>
      <c r="F526" s="210" t="s">
        <v>102</v>
      </c>
      <c r="G526" s="239">
        <v>3</v>
      </c>
      <c r="H526" s="240">
        <v>21.5</v>
      </c>
      <c r="I526" s="239">
        <v>3225</v>
      </c>
      <c r="J526" s="14">
        <v>54</v>
      </c>
      <c r="K526" s="14">
        <v>3</v>
      </c>
      <c r="L526" s="14">
        <f t="shared" si="82"/>
        <v>3168</v>
      </c>
      <c r="M526" s="123">
        <f t="shared" si="87"/>
        <v>3168</v>
      </c>
      <c r="N526" s="241">
        <f t="shared" si="88"/>
        <v>3168</v>
      </c>
      <c r="O526" s="230" t="s">
        <v>1331</v>
      </c>
      <c r="P526" s="230" t="s">
        <v>2130</v>
      </c>
    </row>
    <row r="527" spans="1:16" hidden="1" outlineLevel="1">
      <c r="A527" s="237">
        <v>45845</v>
      </c>
      <c r="B527" s="215" t="s">
        <v>2236</v>
      </c>
      <c r="C527" s="210" t="s">
        <v>3468</v>
      </c>
      <c r="D527" s="210" t="s">
        <v>1331</v>
      </c>
      <c r="E527" s="238" t="s">
        <v>2221</v>
      </c>
      <c r="F527" s="210" t="s">
        <v>102</v>
      </c>
      <c r="G527" s="239">
        <v>1</v>
      </c>
      <c r="H527" s="240">
        <v>30</v>
      </c>
      <c r="I527" s="239">
        <v>1500</v>
      </c>
      <c r="J527" s="14">
        <v>18</v>
      </c>
      <c r="K527" s="14">
        <v>2</v>
      </c>
      <c r="L527" s="14">
        <f t="shared" si="82"/>
        <v>1480</v>
      </c>
      <c r="M527" s="123">
        <f t="shared" si="87"/>
        <v>1480</v>
      </c>
      <c r="N527" s="241">
        <f t="shared" si="88"/>
        <v>1480</v>
      </c>
      <c r="O527" s="230" t="s">
        <v>1331</v>
      </c>
      <c r="P527" s="230" t="s">
        <v>2130</v>
      </c>
    </row>
    <row r="528" spans="1:16" hidden="1" outlineLevel="1">
      <c r="A528" s="237">
        <v>45841</v>
      </c>
      <c r="B528" s="215" t="s">
        <v>2236</v>
      </c>
      <c r="C528" s="210" t="s">
        <v>3469</v>
      </c>
      <c r="D528" s="210" t="s">
        <v>1329</v>
      </c>
      <c r="E528" s="238" t="s">
        <v>1330</v>
      </c>
      <c r="F528" s="210" t="s">
        <v>102</v>
      </c>
      <c r="G528" s="239">
        <v>10</v>
      </c>
      <c r="H528" s="240">
        <v>7</v>
      </c>
      <c r="I528" s="239">
        <v>-3500</v>
      </c>
      <c r="J528" s="14">
        <v>180</v>
      </c>
      <c r="K528" s="14">
        <v>0</v>
      </c>
      <c r="L528" s="14">
        <f t="shared" si="82"/>
        <v>-3680</v>
      </c>
      <c r="M528" s="123">
        <f t="shared" si="87"/>
        <v>-3680</v>
      </c>
      <c r="N528" s="241">
        <f t="shared" si="88"/>
        <v>-3680</v>
      </c>
      <c r="O528" s="230" t="s">
        <v>1329</v>
      </c>
      <c r="P528" s="230" t="s">
        <v>2130</v>
      </c>
    </row>
    <row r="529" spans="1:16" hidden="1" outlineLevel="1">
      <c r="A529" s="237">
        <v>45845</v>
      </c>
      <c r="B529" s="215" t="s">
        <v>2236</v>
      </c>
      <c r="C529" s="210" t="s">
        <v>3469</v>
      </c>
      <c r="D529" s="210" t="s">
        <v>1331</v>
      </c>
      <c r="E529" s="238" t="s">
        <v>2221</v>
      </c>
      <c r="F529" s="210" t="s">
        <v>102</v>
      </c>
      <c r="G529" s="239">
        <v>5</v>
      </c>
      <c r="H529" s="240">
        <v>21</v>
      </c>
      <c r="I529" s="239">
        <v>5250</v>
      </c>
      <c r="J529" s="14">
        <v>90</v>
      </c>
      <c r="K529" s="14">
        <v>5</v>
      </c>
      <c r="L529" s="14">
        <f t="shared" si="82"/>
        <v>5155</v>
      </c>
      <c r="M529" s="123">
        <f t="shared" si="87"/>
        <v>5155</v>
      </c>
      <c r="N529" s="241">
        <f t="shared" si="88"/>
        <v>5155</v>
      </c>
      <c r="O529" s="230" t="s">
        <v>1331</v>
      </c>
      <c r="P529" s="230" t="s">
        <v>2130</v>
      </c>
    </row>
    <row r="530" spans="1:16" hidden="1" outlineLevel="1">
      <c r="A530" s="237">
        <v>45841</v>
      </c>
      <c r="B530" s="215" t="s">
        <v>2236</v>
      </c>
      <c r="C530" s="210" t="s">
        <v>3470</v>
      </c>
      <c r="D530" s="210" t="s">
        <v>1329</v>
      </c>
      <c r="E530" s="238" t="s">
        <v>1330</v>
      </c>
      <c r="F530" s="210" t="s">
        <v>102</v>
      </c>
      <c r="G530" s="239">
        <v>1</v>
      </c>
      <c r="H530" s="240">
        <v>146</v>
      </c>
      <c r="I530" s="239">
        <v>-7300</v>
      </c>
      <c r="J530" s="14">
        <v>18</v>
      </c>
      <c r="K530" s="14">
        <v>7</v>
      </c>
      <c r="L530" s="14">
        <f t="shared" si="82"/>
        <v>-7325</v>
      </c>
      <c r="M530" s="123">
        <f t="shared" si="87"/>
        <v>-7325</v>
      </c>
      <c r="N530" s="241">
        <f t="shared" si="88"/>
        <v>-7325</v>
      </c>
      <c r="O530" s="230" t="s">
        <v>1329</v>
      </c>
      <c r="P530" s="230" t="s">
        <v>2130</v>
      </c>
    </row>
    <row r="531" spans="1:16" hidden="1" outlineLevel="1">
      <c r="A531" s="237">
        <v>45841</v>
      </c>
      <c r="B531" s="215" t="s">
        <v>2236</v>
      </c>
      <c r="C531" s="210" t="s">
        <v>3470</v>
      </c>
      <c r="D531" s="210" t="s">
        <v>1331</v>
      </c>
      <c r="E531" s="238" t="s">
        <v>2221</v>
      </c>
      <c r="F531" s="210" t="s">
        <v>102</v>
      </c>
      <c r="G531" s="239">
        <v>1</v>
      </c>
      <c r="H531" s="240">
        <v>156</v>
      </c>
      <c r="I531" s="239">
        <v>7800</v>
      </c>
      <c r="J531" s="14">
        <v>18</v>
      </c>
      <c r="K531" s="14">
        <v>8</v>
      </c>
      <c r="L531" s="14">
        <f t="shared" si="82"/>
        <v>7774</v>
      </c>
      <c r="M531" s="123">
        <f t="shared" si="87"/>
        <v>7774</v>
      </c>
      <c r="N531" s="241">
        <f t="shared" si="88"/>
        <v>7774</v>
      </c>
      <c r="O531" s="230" t="s">
        <v>1331</v>
      </c>
      <c r="P531" s="230" t="s">
        <v>2130</v>
      </c>
    </row>
    <row r="532" spans="1:16" hidden="1" outlineLevel="1">
      <c r="A532" s="237">
        <v>45841</v>
      </c>
      <c r="B532" s="215" t="s">
        <v>2236</v>
      </c>
      <c r="C532" s="210" t="s">
        <v>3471</v>
      </c>
      <c r="D532" s="210" t="s">
        <v>1329</v>
      </c>
      <c r="E532" s="238" t="s">
        <v>1330</v>
      </c>
      <c r="F532" s="210" t="s">
        <v>102</v>
      </c>
      <c r="G532" s="239">
        <v>5</v>
      </c>
      <c r="H532" s="240">
        <v>4.7</v>
      </c>
      <c r="I532" s="239">
        <v>-1175</v>
      </c>
      <c r="J532" s="14">
        <v>90</v>
      </c>
      <c r="K532" s="14">
        <v>0</v>
      </c>
      <c r="L532" s="14">
        <f t="shared" si="82"/>
        <v>-1265</v>
      </c>
      <c r="M532" s="123">
        <f t="shared" si="87"/>
        <v>-1265</v>
      </c>
      <c r="N532" s="241">
        <f t="shared" si="88"/>
        <v>-1265</v>
      </c>
      <c r="O532" s="230" t="s">
        <v>1329</v>
      </c>
      <c r="P532" s="230" t="s">
        <v>2130</v>
      </c>
    </row>
    <row r="533" spans="1:16" hidden="1" outlineLevel="1">
      <c r="A533" s="237">
        <v>45845</v>
      </c>
      <c r="B533" s="215" t="s">
        <v>2236</v>
      </c>
      <c r="C533" s="210" t="s">
        <v>3471</v>
      </c>
      <c r="D533" s="210" t="s">
        <v>1331</v>
      </c>
      <c r="E533" s="238" t="s">
        <v>2221</v>
      </c>
      <c r="F533" s="210" t="s">
        <v>102</v>
      </c>
      <c r="G533" s="239">
        <v>3</v>
      </c>
      <c r="H533" s="240">
        <v>20</v>
      </c>
      <c r="I533" s="239">
        <v>3000</v>
      </c>
      <c r="J533" s="14">
        <v>54</v>
      </c>
      <c r="K533" s="14">
        <v>3</v>
      </c>
      <c r="L533" s="14">
        <f t="shared" si="82"/>
        <v>2943</v>
      </c>
      <c r="M533" s="123">
        <f t="shared" si="87"/>
        <v>2943</v>
      </c>
      <c r="N533" s="241">
        <f t="shared" si="88"/>
        <v>2943</v>
      </c>
      <c r="O533" s="230" t="s">
        <v>1331</v>
      </c>
      <c r="P533" s="230" t="s">
        <v>2130</v>
      </c>
    </row>
    <row r="534" spans="1:16" hidden="1" outlineLevel="1">
      <c r="A534" s="237">
        <v>45842</v>
      </c>
      <c r="B534" s="215" t="s">
        <v>2236</v>
      </c>
      <c r="C534" s="210" t="s">
        <v>3472</v>
      </c>
      <c r="D534" s="210" t="s">
        <v>1329</v>
      </c>
      <c r="E534" s="238" t="s">
        <v>1330</v>
      </c>
      <c r="F534" s="210" t="s">
        <v>102</v>
      </c>
      <c r="G534" s="239">
        <v>1</v>
      </c>
      <c r="H534" s="240">
        <v>84</v>
      </c>
      <c r="I534" s="239">
        <v>-4200</v>
      </c>
      <c r="J534" s="14">
        <v>18</v>
      </c>
      <c r="K534" s="14">
        <v>4</v>
      </c>
      <c r="L534" s="14">
        <f t="shared" si="82"/>
        <v>-4222</v>
      </c>
      <c r="M534" s="123">
        <f t="shared" si="87"/>
        <v>-4222</v>
      </c>
      <c r="N534" s="241">
        <f t="shared" si="88"/>
        <v>-4222</v>
      </c>
      <c r="O534" s="230" t="s">
        <v>1329</v>
      </c>
      <c r="P534" s="230" t="s">
        <v>2130</v>
      </c>
    </row>
    <row r="535" spans="1:16" hidden="1" outlineLevel="1">
      <c r="A535" s="237">
        <v>45842</v>
      </c>
      <c r="B535" s="215" t="s">
        <v>2236</v>
      </c>
      <c r="C535" s="210" t="s">
        <v>3472</v>
      </c>
      <c r="D535" s="210" t="s">
        <v>1331</v>
      </c>
      <c r="E535" s="238" t="s">
        <v>2221</v>
      </c>
      <c r="F535" s="210" t="s">
        <v>102</v>
      </c>
      <c r="G535" s="239">
        <v>1</v>
      </c>
      <c r="H535" s="240">
        <v>92</v>
      </c>
      <c r="I535" s="239">
        <v>4600</v>
      </c>
      <c r="J535" s="14">
        <v>18</v>
      </c>
      <c r="K535" s="14">
        <v>5</v>
      </c>
      <c r="L535" s="14">
        <f t="shared" si="82"/>
        <v>4577</v>
      </c>
      <c r="M535" s="123">
        <f t="shared" si="87"/>
        <v>4577</v>
      </c>
      <c r="N535" s="241">
        <f t="shared" si="88"/>
        <v>4577</v>
      </c>
      <c r="O535" s="230" t="s">
        <v>1331</v>
      </c>
      <c r="P535" s="230" t="s">
        <v>2130</v>
      </c>
    </row>
    <row r="536" spans="1:16" hidden="1" outlineLevel="1">
      <c r="A536" s="237">
        <v>45842</v>
      </c>
      <c r="B536" s="215" t="s">
        <v>2236</v>
      </c>
      <c r="C536" s="210" t="s">
        <v>3472</v>
      </c>
      <c r="D536" s="210" t="s">
        <v>1329</v>
      </c>
      <c r="E536" s="238" t="s">
        <v>1330</v>
      </c>
      <c r="F536" s="210" t="s">
        <v>102</v>
      </c>
      <c r="G536" s="239">
        <v>1</v>
      </c>
      <c r="H536" s="240">
        <v>90</v>
      </c>
      <c r="I536" s="239">
        <v>-4500</v>
      </c>
      <c r="J536" s="14">
        <v>18</v>
      </c>
      <c r="K536" s="14">
        <v>5</v>
      </c>
      <c r="L536" s="14">
        <f t="shared" si="82"/>
        <v>-4523</v>
      </c>
      <c r="M536" s="123">
        <f t="shared" si="87"/>
        <v>-4523</v>
      </c>
      <c r="N536" s="241">
        <f t="shared" si="88"/>
        <v>-4523</v>
      </c>
      <c r="O536" s="230" t="s">
        <v>1329</v>
      </c>
      <c r="P536" s="230" t="s">
        <v>2130</v>
      </c>
    </row>
    <row r="537" spans="1:16" hidden="1" outlineLevel="1">
      <c r="A537" s="237">
        <v>45842</v>
      </c>
      <c r="B537" s="215" t="s">
        <v>2236</v>
      </c>
      <c r="C537" s="210" t="s">
        <v>3472</v>
      </c>
      <c r="D537" s="210" t="s">
        <v>1331</v>
      </c>
      <c r="E537" s="238" t="s">
        <v>2221</v>
      </c>
      <c r="F537" s="210" t="s">
        <v>102</v>
      </c>
      <c r="G537" s="239">
        <v>1</v>
      </c>
      <c r="H537" s="240">
        <v>85</v>
      </c>
      <c r="I537" s="239">
        <v>4250</v>
      </c>
      <c r="J537" s="14">
        <v>18</v>
      </c>
      <c r="K537" s="14">
        <v>4</v>
      </c>
      <c r="L537" s="14">
        <f t="shared" si="82"/>
        <v>4228</v>
      </c>
      <c r="M537" s="123">
        <f t="shared" si="87"/>
        <v>4228</v>
      </c>
      <c r="N537" s="241">
        <f t="shared" si="88"/>
        <v>4228</v>
      </c>
      <c r="O537" s="230" t="s">
        <v>1331</v>
      </c>
      <c r="P537" s="230" t="s">
        <v>2130</v>
      </c>
    </row>
    <row r="538" spans="1:16" hidden="1" outlineLevel="1">
      <c r="A538" s="237">
        <v>45848</v>
      </c>
      <c r="B538" s="215" t="s">
        <v>2236</v>
      </c>
      <c r="C538" s="210" t="s">
        <v>3473</v>
      </c>
      <c r="D538" s="210" t="s">
        <v>1329</v>
      </c>
      <c r="E538" s="238" t="s">
        <v>1330</v>
      </c>
      <c r="F538" s="210" t="s">
        <v>102</v>
      </c>
      <c r="G538" s="239">
        <v>1</v>
      </c>
      <c r="H538" s="240">
        <v>202</v>
      </c>
      <c r="I538" s="239">
        <v>-10100</v>
      </c>
      <c r="J538" s="14">
        <v>18</v>
      </c>
      <c r="K538" s="14">
        <v>10</v>
      </c>
      <c r="L538" s="14">
        <f t="shared" si="82"/>
        <v>-10128</v>
      </c>
      <c r="M538" s="123">
        <f t="shared" ref="M538:M562" si="89">L538</f>
        <v>-10128</v>
      </c>
      <c r="N538" s="241">
        <f t="shared" ref="N538:N562" si="90">M538</f>
        <v>-10128</v>
      </c>
      <c r="O538" s="230" t="s">
        <v>1329</v>
      </c>
      <c r="P538" s="230" t="s">
        <v>2130</v>
      </c>
    </row>
    <row r="539" spans="1:16" hidden="1" outlineLevel="1">
      <c r="A539" s="237">
        <v>45848</v>
      </c>
      <c r="B539" s="215" t="s">
        <v>2236</v>
      </c>
      <c r="C539" s="210" t="s">
        <v>3473</v>
      </c>
      <c r="D539" s="210" t="s">
        <v>1331</v>
      </c>
      <c r="E539" s="238" t="s">
        <v>2221</v>
      </c>
      <c r="F539" s="210" t="s">
        <v>102</v>
      </c>
      <c r="G539" s="239">
        <v>1</v>
      </c>
      <c r="H539" s="240">
        <v>188</v>
      </c>
      <c r="I539" s="239">
        <v>9400</v>
      </c>
      <c r="J539" s="14">
        <v>18</v>
      </c>
      <c r="K539" s="14">
        <v>9</v>
      </c>
      <c r="L539" s="14">
        <f t="shared" si="82"/>
        <v>9373</v>
      </c>
      <c r="M539" s="123">
        <f t="shared" si="89"/>
        <v>9373</v>
      </c>
      <c r="N539" s="241">
        <f t="shared" si="90"/>
        <v>9373</v>
      </c>
      <c r="O539" s="230" t="s">
        <v>1331</v>
      </c>
      <c r="P539" s="230" t="s">
        <v>2130</v>
      </c>
    </row>
    <row r="540" spans="1:16" hidden="1" outlineLevel="1">
      <c r="A540" s="237">
        <v>45848</v>
      </c>
      <c r="B540" s="215" t="s">
        <v>2236</v>
      </c>
      <c r="C540" s="210" t="s">
        <v>3474</v>
      </c>
      <c r="D540" s="210" t="s">
        <v>1329</v>
      </c>
      <c r="E540" s="238" t="s">
        <v>1330</v>
      </c>
      <c r="F540" s="210" t="s">
        <v>102</v>
      </c>
      <c r="G540" s="239">
        <v>1</v>
      </c>
      <c r="H540" s="240">
        <v>172</v>
      </c>
      <c r="I540" s="239">
        <v>-8600</v>
      </c>
      <c r="J540" s="14">
        <v>18</v>
      </c>
      <c r="K540" s="14">
        <v>9</v>
      </c>
      <c r="L540" s="14">
        <f t="shared" si="82"/>
        <v>-8627</v>
      </c>
      <c r="M540" s="123">
        <f t="shared" si="89"/>
        <v>-8627</v>
      </c>
      <c r="N540" s="241">
        <f t="shared" si="90"/>
        <v>-8627</v>
      </c>
      <c r="O540" s="230" t="s">
        <v>1329</v>
      </c>
      <c r="P540" s="230" t="s">
        <v>2130</v>
      </c>
    </row>
    <row r="541" spans="1:16" hidden="1" outlineLevel="1">
      <c r="A541" s="237">
        <v>45848</v>
      </c>
      <c r="B541" s="215" t="s">
        <v>2236</v>
      </c>
      <c r="C541" s="210" t="s">
        <v>3474</v>
      </c>
      <c r="D541" s="210" t="s">
        <v>1331</v>
      </c>
      <c r="E541" s="238" t="s">
        <v>2221</v>
      </c>
      <c r="F541" s="210" t="s">
        <v>102</v>
      </c>
      <c r="G541" s="239">
        <v>1</v>
      </c>
      <c r="H541" s="240">
        <v>165</v>
      </c>
      <c r="I541" s="239">
        <v>8250</v>
      </c>
      <c r="J541" s="14">
        <v>18</v>
      </c>
      <c r="K541" s="14">
        <v>8</v>
      </c>
      <c r="L541" s="14">
        <f t="shared" si="82"/>
        <v>8224</v>
      </c>
      <c r="M541" s="123">
        <f t="shared" si="89"/>
        <v>8224</v>
      </c>
      <c r="N541" s="241">
        <f t="shared" si="90"/>
        <v>8224</v>
      </c>
      <c r="O541" s="230" t="s">
        <v>1331</v>
      </c>
      <c r="P541" s="230" t="s">
        <v>2130</v>
      </c>
    </row>
    <row r="542" spans="1:16" hidden="1" outlineLevel="1">
      <c r="A542" s="237">
        <v>45849</v>
      </c>
      <c r="B542" s="215" t="s">
        <v>2236</v>
      </c>
      <c r="C542" s="210" t="s">
        <v>3475</v>
      </c>
      <c r="D542" s="210" t="s">
        <v>1329</v>
      </c>
      <c r="E542" s="238" t="s">
        <v>1330</v>
      </c>
      <c r="F542" s="210" t="s">
        <v>102</v>
      </c>
      <c r="G542" s="239">
        <v>3</v>
      </c>
      <c r="H542" s="240">
        <v>7</v>
      </c>
      <c r="I542" s="239">
        <v>-1050</v>
      </c>
      <c r="J542" s="14">
        <v>54</v>
      </c>
      <c r="K542" s="14">
        <v>0</v>
      </c>
      <c r="L542" s="14">
        <f t="shared" si="82"/>
        <v>-1104</v>
      </c>
      <c r="M542" s="123">
        <f t="shared" si="89"/>
        <v>-1104</v>
      </c>
      <c r="N542" s="241">
        <f t="shared" si="90"/>
        <v>-1104</v>
      </c>
      <c r="O542" s="242" t="s">
        <v>2135</v>
      </c>
      <c r="P542" s="230" t="s">
        <v>2130</v>
      </c>
    </row>
    <row r="543" spans="1:16" hidden="1" outlineLevel="1">
      <c r="A543" s="237">
        <v>45849</v>
      </c>
      <c r="B543" s="215" t="s">
        <v>2236</v>
      </c>
      <c r="C543" s="210" t="s">
        <v>3476</v>
      </c>
      <c r="D543" s="210" t="s">
        <v>1329</v>
      </c>
      <c r="E543" s="238" t="s">
        <v>1330</v>
      </c>
      <c r="F543" s="210" t="s">
        <v>102</v>
      </c>
      <c r="G543" s="239">
        <v>5</v>
      </c>
      <c r="H543" s="240">
        <v>9</v>
      </c>
      <c r="I543" s="239">
        <v>-2250</v>
      </c>
      <c r="J543" s="14">
        <v>90</v>
      </c>
      <c r="K543" s="14">
        <v>0</v>
      </c>
      <c r="L543" s="14">
        <f t="shared" ref="L543:L574" si="91">IF(B543="TXO",I543-SUM(J543:K543),IF(B543="FITX",IF(D543="新倉",-SUM(J543:K543),IF(E543="賣",(H543-H1246)*G543*200-SUM(J543:K543),(H1246-H543)*G543*200-SUM(J543:K543))),IF(D543="新倉",-SUM(J543:K543),IF(E543="賣",(H543-H1246)*G543*50-SUM(J543:K543),(H1246-H543)*G543*50-SUM(J543:K543)))))</f>
        <v>-2340</v>
      </c>
      <c r="M543" s="123">
        <f t="shared" si="89"/>
        <v>-2340</v>
      </c>
      <c r="N543" s="241">
        <f t="shared" si="90"/>
        <v>-2340</v>
      </c>
      <c r="O543" s="242" t="s">
        <v>2135</v>
      </c>
      <c r="P543" s="230" t="s">
        <v>2130</v>
      </c>
    </row>
    <row r="544" spans="1:16" hidden="1" outlineLevel="1">
      <c r="A544" s="237">
        <v>45849</v>
      </c>
      <c r="B544" s="215" t="s">
        <v>2236</v>
      </c>
      <c r="C544" s="210" t="s">
        <v>3477</v>
      </c>
      <c r="D544" s="210" t="s">
        <v>1329</v>
      </c>
      <c r="E544" s="238" t="s">
        <v>1330</v>
      </c>
      <c r="F544" s="210" t="s">
        <v>102</v>
      </c>
      <c r="G544" s="239">
        <v>1</v>
      </c>
      <c r="H544" s="240">
        <v>166</v>
      </c>
      <c r="I544" s="239">
        <v>-8300</v>
      </c>
      <c r="J544" s="14">
        <v>18</v>
      </c>
      <c r="K544" s="14">
        <v>8</v>
      </c>
      <c r="L544" s="14">
        <f t="shared" si="91"/>
        <v>-8326</v>
      </c>
      <c r="M544" s="123">
        <f t="shared" si="89"/>
        <v>-8326</v>
      </c>
      <c r="N544" s="241">
        <f t="shared" si="90"/>
        <v>-8326</v>
      </c>
      <c r="O544" s="230" t="s">
        <v>1329</v>
      </c>
      <c r="P544" s="230" t="s">
        <v>2130</v>
      </c>
    </row>
    <row r="545" spans="1:16" hidden="1" outlineLevel="1">
      <c r="A545" s="237">
        <v>45849</v>
      </c>
      <c r="B545" s="215" t="s">
        <v>2236</v>
      </c>
      <c r="C545" s="210" t="s">
        <v>3477</v>
      </c>
      <c r="D545" s="210" t="s">
        <v>1331</v>
      </c>
      <c r="E545" s="238" t="s">
        <v>2221</v>
      </c>
      <c r="F545" s="210" t="s">
        <v>102</v>
      </c>
      <c r="G545" s="239">
        <v>1</v>
      </c>
      <c r="H545" s="240">
        <v>167</v>
      </c>
      <c r="I545" s="239">
        <v>8350</v>
      </c>
      <c r="J545" s="14">
        <v>18</v>
      </c>
      <c r="K545" s="14">
        <v>8</v>
      </c>
      <c r="L545" s="14">
        <f t="shared" si="91"/>
        <v>8324</v>
      </c>
      <c r="M545" s="123">
        <f t="shared" si="89"/>
        <v>8324</v>
      </c>
      <c r="N545" s="241">
        <f t="shared" si="90"/>
        <v>8324</v>
      </c>
      <c r="O545" s="230" t="s">
        <v>1331</v>
      </c>
      <c r="P545" s="230" t="s">
        <v>2130</v>
      </c>
    </row>
    <row r="546" spans="1:16" hidden="1" outlineLevel="1">
      <c r="A546" s="237">
        <v>45849</v>
      </c>
      <c r="B546" s="215" t="s">
        <v>2236</v>
      </c>
      <c r="C546" s="210" t="s">
        <v>3477</v>
      </c>
      <c r="D546" s="210" t="s">
        <v>1329</v>
      </c>
      <c r="E546" s="238" t="s">
        <v>1330</v>
      </c>
      <c r="F546" s="210" t="s">
        <v>102</v>
      </c>
      <c r="G546" s="239">
        <v>1</v>
      </c>
      <c r="H546" s="240">
        <v>158</v>
      </c>
      <c r="I546" s="239">
        <v>-7900</v>
      </c>
      <c r="J546" s="14">
        <v>18</v>
      </c>
      <c r="K546" s="14">
        <v>8</v>
      </c>
      <c r="L546" s="14">
        <f t="shared" si="91"/>
        <v>-7926</v>
      </c>
      <c r="M546" s="123">
        <f t="shared" si="89"/>
        <v>-7926</v>
      </c>
      <c r="N546" s="241">
        <f t="shared" si="90"/>
        <v>-7926</v>
      </c>
      <c r="O546" s="230" t="s">
        <v>1329</v>
      </c>
      <c r="P546" s="230" t="s">
        <v>2130</v>
      </c>
    </row>
    <row r="547" spans="1:16" hidden="1" outlineLevel="1">
      <c r="A547" s="237">
        <v>45849</v>
      </c>
      <c r="B547" s="215" t="s">
        <v>2236</v>
      </c>
      <c r="C547" s="210" t="s">
        <v>3477</v>
      </c>
      <c r="D547" s="210" t="s">
        <v>1331</v>
      </c>
      <c r="E547" s="238" t="s">
        <v>2221</v>
      </c>
      <c r="F547" s="210" t="s">
        <v>102</v>
      </c>
      <c r="G547" s="239">
        <v>1</v>
      </c>
      <c r="H547" s="240">
        <v>159</v>
      </c>
      <c r="I547" s="239">
        <v>7950</v>
      </c>
      <c r="J547" s="14">
        <v>18</v>
      </c>
      <c r="K547" s="14">
        <v>8</v>
      </c>
      <c r="L547" s="14">
        <f t="shared" si="91"/>
        <v>7924</v>
      </c>
      <c r="M547" s="123">
        <f t="shared" si="89"/>
        <v>7924</v>
      </c>
      <c r="N547" s="241">
        <f t="shared" si="90"/>
        <v>7924</v>
      </c>
      <c r="O547" s="230" t="s">
        <v>1331</v>
      </c>
      <c r="P547" s="230" t="s">
        <v>2130</v>
      </c>
    </row>
    <row r="548" spans="1:16" hidden="1" outlineLevel="1">
      <c r="A548" s="237">
        <v>45849</v>
      </c>
      <c r="B548" s="215" t="s">
        <v>2236</v>
      </c>
      <c r="C548" s="210" t="s">
        <v>3477</v>
      </c>
      <c r="D548" s="210" t="s">
        <v>1329</v>
      </c>
      <c r="E548" s="238" t="s">
        <v>1330</v>
      </c>
      <c r="F548" s="210" t="s">
        <v>102</v>
      </c>
      <c r="G548" s="239">
        <v>1</v>
      </c>
      <c r="H548" s="240">
        <v>154</v>
      </c>
      <c r="I548" s="239">
        <v>-7700</v>
      </c>
      <c r="J548" s="14">
        <v>18</v>
      </c>
      <c r="K548" s="14">
        <v>8</v>
      </c>
      <c r="L548" s="14">
        <f t="shared" si="91"/>
        <v>-7726</v>
      </c>
      <c r="M548" s="123">
        <f t="shared" si="89"/>
        <v>-7726</v>
      </c>
      <c r="N548" s="241">
        <f t="shared" si="90"/>
        <v>-7726</v>
      </c>
      <c r="O548" s="230" t="s">
        <v>1329</v>
      </c>
      <c r="P548" s="230" t="s">
        <v>2130</v>
      </c>
    </row>
    <row r="549" spans="1:16" hidden="1" outlineLevel="1">
      <c r="A549" s="237">
        <v>45853</v>
      </c>
      <c r="B549" s="215" t="s">
        <v>2236</v>
      </c>
      <c r="C549" s="210" t="s">
        <v>3477</v>
      </c>
      <c r="D549" s="210" t="s">
        <v>1331</v>
      </c>
      <c r="E549" s="238" t="s">
        <v>2221</v>
      </c>
      <c r="F549" s="210" t="s">
        <v>102</v>
      </c>
      <c r="G549" s="239">
        <v>1</v>
      </c>
      <c r="H549" s="240">
        <v>13</v>
      </c>
      <c r="I549" s="239">
        <v>650</v>
      </c>
      <c r="J549" s="14">
        <v>18</v>
      </c>
      <c r="K549" s="14">
        <v>1</v>
      </c>
      <c r="L549" s="14">
        <f t="shared" si="91"/>
        <v>631</v>
      </c>
      <c r="M549" s="123">
        <f t="shared" si="89"/>
        <v>631</v>
      </c>
      <c r="N549" s="241">
        <f t="shared" si="90"/>
        <v>631</v>
      </c>
      <c r="O549" s="230" t="s">
        <v>1331</v>
      </c>
      <c r="P549" s="230" t="s">
        <v>2130</v>
      </c>
    </row>
    <row r="550" spans="1:16" hidden="1" outlineLevel="1">
      <c r="A550" s="237">
        <v>45849</v>
      </c>
      <c r="B550" s="215" t="s">
        <v>2236</v>
      </c>
      <c r="C550" s="210" t="s">
        <v>3475</v>
      </c>
      <c r="D550" s="210" t="s">
        <v>1329</v>
      </c>
      <c r="E550" s="238" t="s">
        <v>1330</v>
      </c>
      <c r="F550" s="210" t="s">
        <v>102</v>
      </c>
      <c r="G550" s="239">
        <v>3</v>
      </c>
      <c r="H550" s="240">
        <v>14</v>
      </c>
      <c r="I550" s="239">
        <v>-2100</v>
      </c>
      <c r="J550" s="14">
        <v>54</v>
      </c>
      <c r="K550" s="14">
        <v>3</v>
      </c>
      <c r="L550" s="14">
        <f t="shared" si="91"/>
        <v>-2157</v>
      </c>
      <c r="M550" s="123">
        <f t="shared" si="89"/>
        <v>-2157</v>
      </c>
      <c r="N550" s="241">
        <f t="shared" si="90"/>
        <v>-2157</v>
      </c>
      <c r="O550" s="242" t="s">
        <v>2135</v>
      </c>
      <c r="P550" s="230" t="s">
        <v>2130</v>
      </c>
    </row>
    <row r="551" spans="1:16" hidden="1" outlineLevel="1">
      <c r="A551" s="237">
        <v>45849</v>
      </c>
      <c r="B551" s="215" t="s">
        <v>2236</v>
      </c>
      <c r="C551" s="210" t="s">
        <v>3475</v>
      </c>
      <c r="D551" s="210" t="s">
        <v>1329</v>
      </c>
      <c r="E551" s="238" t="s">
        <v>1330</v>
      </c>
      <c r="F551" s="210" t="s">
        <v>102</v>
      </c>
      <c r="G551" s="239">
        <v>3</v>
      </c>
      <c r="H551" s="240">
        <v>22.5</v>
      </c>
      <c r="I551" s="239">
        <v>-3375</v>
      </c>
      <c r="J551" s="14">
        <v>54</v>
      </c>
      <c r="K551" s="14">
        <v>3</v>
      </c>
      <c r="L551" s="14">
        <f t="shared" si="91"/>
        <v>-3432</v>
      </c>
      <c r="M551" s="123">
        <f t="shared" si="89"/>
        <v>-3432</v>
      </c>
      <c r="N551" s="241">
        <f t="shared" si="90"/>
        <v>-3432</v>
      </c>
      <c r="O551" s="242" t="s">
        <v>2135</v>
      </c>
      <c r="P551" s="230" t="s">
        <v>2130</v>
      </c>
    </row>
    <row r="552" spans="1:16" hidden="1" outlineLevel="1">
      <c r="A552" s="237">
        <v>45849</v>
      </c>
      <c r="B552" s="215" t="s">
        <v>2236</v>
      </c>
      <c r="C552" s="210" t="s">
        <v>3478</v>
      </c>
      <c r="D552" s="210" t="s">
        <v>1329</v>
      </c>
      <c r="E552" s="238" t="s">
        <v>1330</v>
      </c>
      <c r="F552" s="210" t="s">
        <v>102</v>
      </c>
      <c r="G552" s="239">
        <v>1</v>
      </c>
      <c r="H552" s="240">
        <v>204</v>
      </c>
      <c r="I552" s="239">
        <v>-10200</v>
      </c>
      <c r="J552" s="14">
        <v>18</v>
      </c>
      <c r="K552" s="14">
        <v>10</v>
      </c>
      <c r="L552" s="14">
        <f t="shared" si="91"/>
        <v>-10228</v>
      </c>
      <c r="M552" s="123">
        <f t="shared" si="89"/>
        <v>-10228</v>
      </c>
      <c r="N552" s="241">
        <f t="shared" si="90"/>
        <v>-10228</v>
      </c>
      <c r="O552" s="230" t="s">
        <v>1329</v>
      </c>
      <c r="P552" s="230" t="s">
        <v>2130</v>
      </c>
    </row>
    <row r="553" spans="1:16" hidden="1" outlineLevel="1">
      <c r="A553" s="237">
        <v>45849</v>
      </c>
      <c r="B553" s="215" t="s">
        <v>2236</v>
      </c>
      <c r="C553" s="210" t="s">
        <v>3478</v>
      </c>
      <c r="D553" s="210" t="s">
        <v>1331</v>
      </c>
      <c r="E553" s="238" t="s">
        <v>2221</v>
      </c>
      <c r="F553" s="210" t="s">
        <v>102</v>
      </c>
      <c r="G553" s="239">
        <v>1</v>
      </c>
      <c r="H553" s="240">
        <v>225</v>
      </c>
      <c r="I553" s="239">
        <v>11250</v>
      </c>
      <c r="J553" s="14">
        <v>18</v>
      </c>
      <c r="K553" s="14">
        <v>11</v>
      </c>
      <c r="L553" s="14">
        <f t="shared" si="91"/>
        <v>11221</v>
      </c>
      <c r="M553" s="123">
        <f t="shared" si="89"/>
        <v>11221</v>
      </c>
      <c r="N553" s="241">
        <f t="shared" si="90"/>
        <v>11221</v>
      </c>
      <c r="O553" s="230" t="s">
        <v>1331</v>
      </c>
      <c r="P553" s="230" t="s">
        <v>2130</v>
      </c>
    </row>
    <row r="554" spans="1:16" hidden="1" outlineLevel="1">
      <c r="A554" s="237">
        <v>45849</v>
      </c>
      <c r="B554" s="215" t="s">
        <v>2236</v>
      </c>
      <c r="C554" s="210" t="s">
        <v>3479</v>
      </c>
      <c r="D554" s="210" t="s">
        <v>1329</v>
      </c>
      <c r="E554" s="238" t="s">
        <v>1330</v>
      </c>
      <c r="F554" s="210" t="s">
        <v>102</v>
      </c>
      <c r="G554" s="239">
        <v>2</v>
      </c>
      <c r="H554" s="240">
        <v>19</v>
      </c>
      <c r="I554" s="239">
        <v>-1900</v>
      </c>
      <c r="J554" s="14">
        <v>36</v>
      </c>
      <c r="K554" s="14">
        <v>2</v>
      </c>
      <c r="L554" s="14">
        <f t="shared" si="91"/>
        <v>-1938</v>
      </c>
      <c r="M554" s="123">
        <f t="shared" si="89"/>
        <v>-1938</v>
      </c>
      <c r="N554" s="241">
        <f t="shared" si="90"/>
        <v>-1938</v>
      </c>
      <c r="O554" s="242" t="s">
        <v>2135</v>
      </c>
      <c r="P554" s="230" t="s">
        <v>2130</v>
      </c>
    </row>
    <row r="555" spans="1:16" hidden="1" outlineLevel="1">
      <c r="A555" s="237">
        <v>45849</v>
      </c>
      <c r="B555" s="215" t="s">
        <v>2236</v>
      </c>
      <c r="C555" s="210" t="s">
        <v>3480</v>
      </c>
      <c r="D555" s="210" t="s">
        <v>1329</v>
      </c>
      <c r="E555" s="238" t="s">
        <v>1330</v>
      </c>
      <c r="F555" s="210" t="s">
        <v>102</v>
      </c>
      <c r="G555" s="239">
        <v>5</v>
      </c>
      <c r="H555" s="240">
        <v>9.5</v>
      </c>
      <c r="I555" s="239">
        <v>-2375</v>
      </c>
      <c r="J555" s="14">
        <v>90</v>
      </c>
      <c r="K555" s="14">
        <v>0</v>
      </c>
      <c r="L555" s="14">
        <f t="shared" si="91"/>
        <v>-2465</v>
      </c>
      <c r="M555" s="123">
        <f t="shared" si="89"/>
        <v>-2465</v>
      </c>
      <c r="N555" s="241">
        <f t="shared" si="90"/>
        <v>-2465</v>
      </c>
      <c r="O555" s="242" t="s">
        <v>2135</v>
      </c>
      <c r="P555" s="230" t="s">
        <v>2130</v>
      </c>
    </row>
    <row r="556" spans="1:16" hidden="1" outlineLevel="1">
      <c r="A556" s="237">
        <v>45853</v>
      </c>
      <c r="B556" s="215" t="s">
        <v>2236</v>
      </c>
      <c r="C556" s="210" t="s">
        <v>3481</v>
      </c>
      <c r="D556" s="210" t="s">
        <v>1329</v>
      </c>
      <c r="E556" s="238" t="s">
        <v>1330</v>
      </c>
      <c r="F556" s="210" t="s">
        <v>102</v>
      </c>
      <c r="G556" s="239">
        <v>3</v>
      </c>
      <c r="H556" s="240">
        <v>15</v>
      </c>
      <c r="I556" s="239">
        <v>-2250</v>
      </c>
      <c r="J556" s="14">
        <v>54</v>
      </c>
      <c r="K556" s="14">
        <v>3</v>
      </c>
      <c r="L556" s="14">
        <f t="shared" si="91"/>
        <v>-2307</v>
      </c>
      <c r="M556" s="123">
        <f t="shared" si="89"/>
        <v>-2307</v>
      </c>
      <c r="N556" s="241">
        <f t="shared" si="90"/>
        <v>-2307</v>
      </c>
      <c r="O556" s="230" t="s">
        <v>1329</v>
      </c>
      <c r="P556" s="230" t="s">
        <v>2130</v>
      </c>
    </row>
    <row r="557" spans="1:16" hidden="1" outlineLevel="1">
      <c r="A557" s="237">
        <v>45854</v>
      </c>
      <c r="B557" s="215" t="s">
        <v>2236</v>
      </c>
      <c r="C557" s="210" t="s">
        <v>3481</v>
      </c>
      <c r="D557" s="210" t="s">
        <v>1331</v>
      </c>
      <c r="E557" s="238" t="s">
        <v>2221</v>
      </c>
      <c r="F557" s="210" t="s">
        <v>102</v>
      </c>
      <c r="G557" s="239">
        <v>2</v>
      </c>
      <c r="H557" s="240">
        <v>30</v>
      </c>
      <c r="I557" s="239">
        <v>3000</v>
      </c>
      <c r="J557" s="14">
        <v>36</v>
      </c>
      <c r="K557" s="14">
        <v>4</v>
      </c>
      <c r="L557" s="14">
        <f t="shared" si="91"/>
        <v>2960</v>
      </c>
      <c r="M557" s="123">
        <f t="shared" si="89"/>
        <v>2960</v>
      </c>
      <c r="N557" s="241">
        <f t="shared" si="90"/>
        <v>2960</v>
      </c>
      <c r="O557" s="230" t="s">
        <v>1331</v>
      </c>
      <c r="P557" s="230" t="s">
        <v>2130</v>
      </c>
    </row>
    <row r="558" spans="1:16" hidden="1" outlineLevel="1">
      <c r="A558" s="237">
        <v>45853</v>
      </c>
      <c r="B558" s="215" t="s">
        <v>2236</v>
      </c>
      <c r="C558" s="210" t="s">
        <v>3482</v>
      </c>
      <c r="D558" s="210" t="s">
        <v>1329</v>
      </c>
      <c r="E558" s="238" t="s">
        <v>1330</v>
      </c>
      <c r="F558" s="210" t="s">
        <v>102</v>
      </c>
      <c r="G558" s="239">
        <v>2</v>
      </c>
      <c r="H558" s="240">
        <v>30</v>
      </c>
      <c r="I558" s="239">
        <v>-3000</v>
      </c>
      <c r="J558" s="14">
        <v>36</v>
      </c>
      <c r="K558" s="14">
        <v>4</v>
      </c>
      <c r="L558" s="14">
        <f t="shared" si="91"/>
        <v>-3040</v>
      </c>
      <c r="M558" s="123">
        <f t="shared" si="89"/>
        <v>-3040</v>
      </c>
      <c r="N558" s="241">
        <f t="shared" si="90"/>
        <v>-3040</v>
      </c>
      <c r="O558" s="230" t="s">
        <v>1329</v>
      </c>
      <c r="P558" s="230" t="s">
        <v>2130</v>
      </c>
    </row>
    <row r="559" spans="1:16" hidden="1" outlineLevel="1">
      <c r="A559" s="237">
        <v>45854</v>
      </c>
      <c r="B559" s="215" t="s">
        <v>2236</v>
      </c>
      <c r="C559" s="210" t="s">
        <v>3482</v>
      </c>
      <c r="D559" s="210" t="s">
        <v>1331</v>
      </c>
      <c r="E559" s="238" t="s">
        <v>2221</v>
      </c>
      <c r="F559" s="210" t="s">
        <v>102</v>
      </c>
      <c r="G559" s="239">
        <v>2</v>
      </c>
      <c r="H559" s="240">
        <v>60</v>
      </c>
      <c r="I559" s="239">
        <v>6000</v>
      </c>
      <c r="J559" s="14">
        <v>36</v>
      </c>
      <c r="K559" s="14">
        <v>6</v>
      </c>
      <c r="L559" s="14">
        <f t="shared" si="91"/>
        <v>5958</v>
      </c>
      <c r="M559" s="123">
        <f t="shared" si="89"/>
        <v>5958</v>
      </c>
      <c r="N559" s="241">
        <f t="shared" si="90"/>
        <v>5958</v>
      </c>
      <c r="O559" s="230" t="s">
        <v>1331</v>
      </c>
      <c r="P559" s="230" t="s">
        <v>2130</v>
      </c>
    </row>
    <row r="560" spans="1:16" hidden="1" outlineLevel="1">
      <c r="A560" s="237">
        <v>45853</v>
      </c>
      <c r="B560" s="215" t="s">
        <v>2236</v>
      </c>
      <c r="C560" s="210" t="s">
        <v>3483</v>
      </c>
      <c r="D560" s="210" t="s">
        <v>1329</v>
      </c>
      <c r="E560" s="238" t="s">
        <v>1330</v>
      </c>
      <c r="F560" s="210" t="s">
        <v>102</v>
      </c>
      <c r="G560" s="239">
        <v>20</v>
      </c>
      <c r="H560" s="240">
        <v>1.5</v>
      </c>
      <c r="I560" s="239">
        <v>-1500</v>
      </c>
      <c r="J560" s="14">
        <v>360</v>
      </c>
      <c r="K560" s="14">
        <v>0</v>
      </c>
      <c r="L560" s="14">
        <f t="shared" si="91"/>
        <v>-1860</v>
      </c>
      <c r="M560" s="123">
        <f t="shared" si="89"/>
        <v>-1860</v>
      </c>
      <c r="N560" s="241">
        <f t="shared" si="90"/>
        <v>-1860</v>
      </c>
      <c r="O560" s="242" t="s">
        <v>2135</v>
      </c>
      <c r="P560" s="230" t="s">
        <v>2130</v>
      </c>
    </row>
    <row r="561" spans="1:16" hidden="1" outlineLevel="1">
      <c r="A561" s="237">
        <v>45853</v>
      </c>
      <c r="B561" s="215" t="s">
        <v>2236</v>
      </c>
      <c r="C561" s="210" t="s">
        <v>3484</v>
      </c>
      <c r="D561" s="210" t="s">
        <v>1329</v>
      </c>
      <c r="E561" s="238" t="s">
        <v>1330</v>
      </c>
      <c r="F561" s="210" t="s">
        <v>102</v>
      </c>
      <c r="G561" s="239">
        <v>10</v>
      </c>
      <c r="H561" s="240">
        <v>3</v>
      </c>
      <c r="I561" s="239">
        <v>-1500</v>
      </c>
      <c r="J561" s="14">
        <v>180</v>
      </c>
      <c r="K561" s="14">
        <v>0</v>
      </c>
      <c r="L561" s="14">
        <f t="shared" si="91"/>
        <v>-1680</v>
      </c>
      <c r="M561" s="123">
        <f t="shared" si="89"/>
        <v>-1680</v>
      </c>
      <c r="N561" s="241">
        <f t="shared" si="90"/>
        <v>-1680</v>
      </c>
      <c r="O561" s="242" t="s">
        <v>2135</v>
      </c>
      <c r="P561" s="230" t="s">
        <v>2130</v>
      </c>
    </row>
    <row r="562" spans="1:16" hidden="1" outlineLevel="1">
      <c r="A562" s="237">
        <v>45853</v>
      </c>
      <c r="B562" s="215" t="s">
        <v>2236</v>
      </c>
      <c r="C562" s="210" t="s">
        <v>3485</v>
      </c>
      <c r="D562" s="210" t="s">
        <v>1329</v>
      </c>
      <c r="E562" s="238" t="s">
        <v>1330</v>
      </c>
      <c r="F562" s="210" t="s">
        <v>102</v>
      </c>
      <c r="G562" s="239">
        <v>1</v>
      </c>
      <c r="H562" s="240">
        <v>37.5</v>
      </c>
      <c r="I562" s="239">
        <v>-1875</v>
      </c>
      <c r="J562" s="14">
        <v>18</v>
      </c>
      <c r="K562" s="14">
        <v>2</v>
      </c>
      <c r="L562" s="14">
        <f t="shared" si="91"/>
        <v>-1895</v>
      </c>
      <c r="M562" s="123">
        <f t="shared" si="89"/>
        <v>-1895</v>
      </c>
      <c r="N562" s="241">
        <f t="shared" si="90"/>
        <v>-1895</v>
      </c>
      <c r="O562" s="242" t="s">
        <v>2135</v>
      </c>
      <c r="P562" s="230" t="s">
        <v>2130</v>
      </c>
    </row>
    <row r="563" spans="1:16" hidden="1" outlineLevel="1">
      <c r="A563" s="237">
        <v>45854</v>
      </c>
      <c r="B563" s="215" t="s">
        <v>2236</v>
      </c>
      <c r="C563" s="210" t="s">
        <v>3486</v>
      </c>
      <c r="D563" s="210" t="s">
        <v>1329</v>
      </c>
      <c r="E563" s="238" t="s">
        <v>1330</v>
      </c>
      <c r="F563" s="210" t="s">
        <v>102</v>
      </c>
      <c r="G563" s="239">
        <v>10</v>
      </c>
      <c r="H563" s="240">
        <v>2.5</v>
      </c>
      <c r="I563" s="239">
        <v>-1250</v>
      </c>
      <c r="J563" s="14">
        <v>180</v>
      </c>
      <c r="K563" s="14">
        <v>0</v>
      </c>
      <c r="L563" s="14">
        <f t="shared" si="91"/>
        <v>-1430</v>
      </c>
      <c r="M563" s="123">
        <f t="shared" ref="M563:M569" si="92">L563</f>
        <v>-1430</v>
      </c>
      <c r="N563" s="241">
        <f t="shared" ref="N563:N569" si="93">M563</f>
        <v>-1430</v>
      </c>
      <c r="O563" s="242" t="s">
        <v>2135</v>
      </c>
      <c r="P563" s="230" t="s">
        <v>2130</v>
      </c>
    </row>
    <row r="564" spans="1:16" hidden="1" outlineLevel="1">
      <c r="A564" s="237">
        <v>45855</v>
      </c>
      <c r="B564" s="215" t="s">
        <v>2236</v>
      </c>
      <c r="C564" s="210" t="s">
        <v>3487</v>
      </c>
      <c r="D564" s="210" t="s">
        <v>1329</v>
      </c>
      <c r="E564" s="238" t="s">
        <v>1330</v>
      </c>
      <c r="F564" s="210" t="s">
        <v>102</v>
      </c>
      <c r="G564" s="239">
        <v>5</v>
      </c>
      <c r="H564" s="240">
        <v>6</v>
      </c>
      <c r="I564" s="239">
        <v>-1500</v>
      </c>
      <c r="J564" s="14">
        <v>90</v>
      </c>
      <c r="K564" s="14">
        <v>0</v>
      </c>
      <c r="L564" s="14">
        <f t="shared" si="91"/>
        <v>-1590</v>
      </c>
      <c r="M564" s="123">
        <f t="shared" si="92"/>
        <v>-1590</v>
      </c>
      <c r="N564" s="241">
        <f t="shared" si="93"/>
        <v>-1590</v>
      </c>
      <c r="O564" s="242" t="s">
        <v>2135</v>
      </c>
      <c r="P564" s="230" t="s">
        <v>2130</v>
      </c>
    </row>
    <row r="565" spans="1:16" hidden="1" outlineLevel="1">
      <c r="A565" s="237">
        <v>45855</v>
      </c>
      <c r="B565" s="215" t="s">
        <v>2236</v>
      </c>
      <c r="C565" s="210" t="s">
        <v>3488</v>
      </c>
      <c r="D565" s="210" t="s">
        <v>1329</v>
      </c>
      <c r="E565" s="238" t="s">
        <v>1330</v>
      </c>
      <c r="F565" s="210" t="s">
        <v>102</v>
      </c>
      <c r="G565" s="239">
        <v>1</v>
      </c>
      <c r="H565" s="240">
        <v>22</v>
      </c>
      <c r="I565" s="239">
        <v>-1100</v>
      </c>
      <c r="J565" s="14">
        <v>18</v>
      </c>
      <c r="K565" s="14">
        <v>1</v>
      </c>
      <c r="L565" s="14">
        <f t="shared" si="91"/>
        <v>-1119</v>
      </c>
      <c r="M565" s="123">
        <f t="shared" si="92"/>
        <v>-1119</v>
      </c>
      <c r="N565" s="241">
        <f t="shared" si="93"/>
        <v>-1119</v>
      </c>
      <c r="O565" s="257" t="s">
        <v>2134</v>
      </c>
      <c r="P565" s="230" t="s">
        <v>2130</v>
      </c>
    </row>
    <row r="566" spans="1:16" hidden="1" outlineLevel="1">
      <c r="A566" s="237">
        <v>45855</v>
      </c>
      <c r="B566" s="215" t="s">
        <v>2236</v>
      </c>
      <c r="C566" s="210" t="s">
        <v>3488</v>
      </c>
      <c r="D566" s="210" t="s">
        <v>1331</v>
      </c>
      <c r="E566" s="238" t="s">
        <v>2221</v>
      </c>
      <c r="F566" s="210" t="s">
        <v>102</v>
      </c>
      <c r="G566" s="239">
        <v>1</v>
      </c>
      <c r="H566" s="240">
        <v>22</v>
      </c>
      <c r="I566" s="239">
        <v>3500</v>
      </c>
      <c r="J566" s="14">
        <v>18</v>
      </c>
      <c r="K566" s="14">
        <v>4</v>
      </c>
      <c r="L566" s="14">
        <f t="shared" si="91"/>
        <v>3478</v>
      </c>
      <c r="M566" s="123">
        <f t="shared" si="92"/>
        <v>3478</v>
      </c>
      <c r="N566" s="241">
        <f t="shared" si="93"/>
        <v>3478</v>
      </c>
      <c r="O566" s="257" t="s">
        <v>2134</v>
      </c>
      <c r="P566" s="230" t="s">
        <v>2130</v>
      </c>
    </row>
    <row r="567" spans="1:16" hidden="1" outlineLevel="1">
      <c r="A567" s="237">
        <v>45856</v>
      </c>
      <c r="B567" s="215" t="s">
        <v>2236</v>
      </c>
      <c r="C567" s="210" t="s">
        <v>3489</v>
      </c>
      <c r="D567" s="210" t="s">
        <v>1329</v>
      </c>
      <c r="E567" s="238" t="s">
        <v>1330</v>
      </c>
      <c r="F567" s="210" t="s">
        <v>102</v>
      </c>
      <c r="G567" s="239">
        <v>1</v>
      </c>
      <c r="H567" s="240">
        <v>21</v>
      </c>
      <c r="I567" s="239">
        <v>-1050</v>
      </c>
      <c r="J567" s="14">
        <v>18</v>
      </c>
      <c r="K567" s="14">
        <v>1</v>
      </c>
      <c r="L567" s="14">
        <f t="shared" si="91"/>
        <v>-1069</v>
      </c>
      <c r="M567" s="123">
        <f t="shared" si="92"/>
        <v>-1069</v>
      </c>
      <c r="N567" s="241">
        <f t="shared" si="93"/>
        <v>-1069</v>
      </c>
      <c r="O567" s="242" t="s">
        <v>2135</v>
      </c>
      <c r="P567" s="230" t="s">
        <v>2130</v>
      </c>
    </row>
    <row r="568" spans="1:16" hidden="1" outlineLevel="1">
      <c r="A568" s="237">
        <v>45856</v>
      </c>
      <c r="B568" s="215" t="s">
        <v>2236</v>
      </c>
      <c r="C568" s="210" t="s">
        <v>3489</v>
      </c>
      <c r="D568" s="210" t="s">
        <v>1329</v>
      </c>
      <c r="E568" s="238" t="s">
        <v>1330</v>
      </c>
      <c r="F568" s="210" t="s">
        <v>102</v>
      </c>
      <c r="G568" s="239">
        <v>4</v>
      </c>
      <c r="H568" s="240">
        <v>44</v>
      </c>
      <c r="I568" s="239">
        <v>-8800</v>
      </c>
      <c r="J568" s="14">
        <v>72</v>
      </c>
      <c r="K568" s="14">
        <v>8</v>
      </c>
      <c r="L568" s="14">
        <f t="shared" si="91"/>
        <v>-8880</v>
      </c>
      <c r="M568" s="123">
        <f t="shared" si="92"/>
        <v>-8880</v>
      </c>
      <c r="N568" s="241">
        <f t="shared" si="93"/>
        <v>-8880</v>
      </c>
      <c r="O568" s="230" t="s">
        <v>1329</v>
      </c>
      <c r="P568" s="230" t="s">
        <v>2130</v>
      </c>
    </row>
    <row r="569" spans="1:16" hidden="1" outlineLevel="1">
      <c r="A569" s="237">
        <v>45856</v>
      </c>
      <c r="B569" s="215" t="s">
        <v>2236</v>
      </c>
      <c r="C569" s="210" t="s">
        <v>3489</v>
      </c>
      <c r="D569" s="210" t="s">
        <v>1331</v>
      </c>
      <c r="E569" s="238" t="s">
        <v>2221</v>
      </c>
      <c r="F569" s="210" t="s">
        <v>102</v>
      </c>
      <c r="G569" s="239">
        <v>5</v>
      </c>
      <c r="H569" s="240">
        <v>0.3</v>
      </c>
      <c r="I569" s="239">
        <v>75</v>
      </c>
      <c r="J569" s="14">
        <v>90</v>
      </c>
      <c r="K569" s="14">
        <v>0</v>
      </c>
      <c r="L569" s="14">
        <f t="shared" si="91"/>
        <v>-15</v>
      </c>
      <c r="M569" s="123">
        <f t="shared" si="92"/>
        <v>-15</v>
      </c>
      <c r="N569" s="241">
        <f t="shared" si="93"/>
        <v>-15</v>
      </c>
      <c r="O569" s="230" t="s">
        <v>1331</v>
      </c>
      <c r="P569" s="230" t="s">
        <v>2130</v>
      </c>
    </row>
    <row r="570" spans="1:16" hidden="1" outlineLevel="1">
      <c r="A570" s="237">
        <v>45859</v>
      </c>
      <c r="B570" s="215" t="s">
        <v>2236</v>
      </c>
      <c r="C570" s="210" t="s">
        <v>3490</v>
      </c>
      <c r="D570" s="210" t="s">
        <v>1329</v>
      </c>
      <c r="E570" s="238" t="s">
        <v>1330</v>
      </c>
      <c r="F570" s="210" t="s">
        <v>102</v>
      </c>
      <c r="G570" s="239">
        <v>1</v>
      </c>
      <c r="H570" s="240">
        <v>59</v>
      </c>
      <c r="I570" s="239">
        <v>-2950</v>
      </c>
      <c r="J570" s="14">
        <v>18</v>
      </c>
      <c r="K570" s="14">
        <v>3</v>
      </c>
      <c r="L570" s="14">
        <f t="shared" si="91"/>
        <v>-2971</v>
      </c>
      <c r="M570" s="123">
        <f t="shared" ref="M570:M580" si="94">L570</f>
        <v>-2971</v>
      </c>
      <c r="N570" s="241">
        <f t="shared" ref="N570:N579" si="95">M570</f>
        <v>-2971</v>
      </c>
      <c r="O570" s="230" t="s">
        <v>1329</v>
      </c>
      <c r="P570" s="230" t="s">
        <v>2130</v>
      </c>
    </row>
    <row r="571" spans="1:16" hidden="1" outlineLevel="1">
      <c r="A571" s="237">
        <v>45861</v>
      </c>
      <c r="B571" s="215" t="s">
        <v>2236</v>
      </c>
      <c r="C571" s="210" t="s">
        <v>3490</v>
      </c>
      <c r="D571" s="210" t="s">
        <v>1331</v>
      </c>
      <c r="E571" s="238" t="s">
        <v>2221</v>
      </c>
      <c r="F571" s="210" t="s">
        <v>102</v>
      </c>
      <c r="G571" s="239">
        <v>1</v>
      </c>
      <c r="H571" s="240">
        <v>120</v>
      </c>
      <c r="I571" s="239">
        <v>6000</v>
      </c>
      <c r="J571" s="14">
        <v>18</v>
      </c>
      <c r="K571" s="14">
        <v>6</v>
      </c>
      <c r="L571" s="14">
        <f t="shared" si="91"/>
        <v>5976</v>
      </c>
      <c r="M571" s="123">
        <f t="shared" si="94"/>
        <v>5976</v>
      </c>
      <c r="N571" s="241">
        <f t="shared" si="95"/>
        <v>5976</v>
      </c>
      <c r="O571" s="230" t="s">
        <v>1331</v>
      </c>
      <c r="P571" s="230" t="s">
        <v>2130</v>
      </c>
    </row>
    <row r="572" spans="1:16" hidden="1" outlineLevel="1">
      <c r="A572" s="237">
        <v>45861</v>
      </c>
      <c r="B572" s="215" t="s">
        <v>2236</v>
      </c>
      <c r="C572" s="210" t="s">
        <v>3491</v>
      </c>
      <c r="D572" s="210" t="s">
        <v>1329</v>
      </c>
      <c r="E572" s="238" t="s">
        <v>1330</v>
      </c>
      <c r="F572" s="210" t="s">
        <v>102</v>
      </c>
      <c r="G572" s="239">
        <v>2</v>
      </c>
      <c r="H572" s="240">
        <v>29</v>
      </c>
      <c r="I572" s="239">
        <v>-2900</v>
      </c>
      <c r="J572" s="14">
        <v>36</v>
      </c>
      <c r="K572" s="14">
        <v>2</v>
      </c>
      <c r="L572" s="14">
        <f t="shared" si="91"/>
        <v>-2938</v>
      </c>
      <c r="M572" s="123">
        <f t="shared" si="94"/>
        <v>-2938</v>
      </c>
      <c r="N572" s="241">
        <f t="shared" si="95"/>
        <v>-2938</v>
      </c>
      <c r="O572" s="230" t="s">
        <v>1329</v>
      </c>
      <c r="P572" s="230" t="s">
        <v>2130</v>
      </c>
    </row>
    <row r="573" spans="1:16" hidden="1" outlineLevel="1">
      <c r="A573" s="237">
        <v>45861</v>
      </c>
      <c r="B573" s="215" t="s">
        <v>2236</v>
      </c>
      <c r="C573" s="210" t="s">
        <v>3491</v>
      </c>
      <c r="D573" s="210" t="s">
        <v>1331</v>
      </c>
      <c r="E573" s="238" t="s">
        <v>2221</v>
      </c>
      <c r="F573" s="210" t="s">
        <v>102</v>
      </c>
      <c r="G573" s="239">
        <v>1</v>
      </c>
      <c r="H573" s="240">
        <v>43.5</v>
      </c>
      <c r="I573" s="239">
        <v>2175</v>
      </c>
      <c r="J573" s="14">
        <v>18</v>
      </c>
      <c r="K573" s="14">
        <v>2</v>
      </c>
      <c r="L573" s="14">
        <f t="shared" si="91"/>
        <v>2155</v>
      </c>
      <c r="M573" s="123">
        <f t="shared" si="94"/>
        <v>2155</v>
      </c>
      <c r="N573" s="241">
        <f t="shared" si="95"/>
        <v>2155</v>
      </c>
      <c r="O573" s="230" t="s">
        <v>1331</v>
      </c>
      <c r="P573" s="230" t="s">
        <v>2130</v>
      </c>
    </row>
    <row r="574" spans="1:16" hidden="1" outlineLevel="1">
      <c r="A574" s="237">
        <v>45861</v>
      </c>
      <c r="B574" s="215" t="s">
        <v>2236</v>
      </c>
      <c r="C574" s="210" t="s">
        <v>3492</v>
      </c>
      <c r="D574" s="210" t="s">
        <v>1329</v>
      </c>
      <c r="E574" s="238" t="s">
        <v>1330</v>
      </c>
      <c r="F574" s="210" t="s">
        <v>102</v>
      </c>
      <c r="G574" s="239">
        <v>10</v>
      </c>
      <c r="H574" s="240">
        <v>1.2</v>
      </c>
      <c r="I574" s="239">
        <v>-600</v>
      </c>
      <c r="J574" s="14">
        <v>180</v>
      </c>
      <c r="K574" s="14">
        <v>0</v>
      </c>
      <c r="L574" s="14">
        <f t="shared" si="91"/>
        <v>-780</v>
      </c>
      <c r="M574" s="123">
        <f t="shared" si="94"/>
        <v>-780</v>
      </c>
      <c r="N574" s="241">
        <f t="shared" si="95"/>
        <v>-780</v>
      </c>
      <c r="O574" s="242" t="s">
        <v>2135</v>
      </c>
      <c r="P574" s="230" t="s">
        <v>2130</v>
      </c>
    </row>
    <row r="575" spans="1:16" hidden="1" outlineLevel="1">
      <c r="A575" s="237">
        <v>45861</v>
      </c>
      <c r="B575" s="215" t="s">
        <v>2236</v>
      </c>
      <c r="C575" s="210" t="s">
        <v>3492</v>
      </c>
      <c r="D575" s="210" t="s">
        <v>1329</v>
      </c>
      <c r="E575" s="238" t="s">
        <v>1330</v>
      </c>
      <c r="F575" s="210" t="s">
        <v>102</v>
      </c>
      <c r="G575" s="239">
        <v>10</v>
      </c>
      <c r="H575" s="240">
        <v>1.3</v>
      </c>
      <c r="I575" s="239">
        <v>-650</v>
      </c>
      <c r="J575" s="14">
        <v>180</v>
      </c>
      <c r="K575" s="14">
        <v>0</v>
      </c>
      <c r="L575" s="14">
        <f t="shared" ref="L575:L579" si="96">IF(B575="TXO",I575-SUM(J575:K575),IF(B575="FITX",IF(D575="新倉",-SUM(J575:K575),IF(E575="賣",(H575-H1278)*G575*200-SUM(J575:K575),(H1278-H575)*G575*200-SUM(J575:K575))),IF(D575="新倉",-SUM(J575:K575),IF(E575="賣",(H575-H1278)*G575*50-SUM(J575:K575),(H1278-H575)*G575*50-SUM(J575:K575)))))</f>
        <v>-830</v>
      </c>
      <c r="M575" s="123">
        <f t="shared" si="94"/>
        <v>-830</v>
      </c>
      <c r="N575" s="241">
        <f t="shared" si="95"/>
        <v>-830</v>
      </c>
      <c r="O575" s="242" t="s">
        <v>2135</v>
      </c>
      <c r="P575" s="230" t="s">
        <v>2130</v>
      </c>
    </row>
    <row r="576" spans="1:16" hidden="1" outlineLevel="1">
      <c r="A576" s="237">
        <v>45861</v>
      </c>
      <c r="B576" s="215" t="s">
        <v>2236</v>
      </c>
      <c r="C576" s="210" t="s">
        <v>3493</v>
      </c>
      <c r="D576" s="210" t="s">
        <v>1329</v>
      </c>
      <c r="E576" s="238" t="s">
        <v>1330</v>
      </c>
      <c r="F576" s="210" t="s">
        <v>102</v>
      </c>
      <c r="G576" s="239">
        <v>5</v>
      </c>
      <c r="H576" s="240">
        <v>13</v>
      </c>
      <c r="I576" s="239">
        <v>-3250</v>
      </c>
      <c r="J576" s="14">
        <v>90</v>
      </c>
      <c r="K576" s="14">
        <v>5</v>
      </c>
      <c r="L576" s="14">
        <f t="shared" si="96"/>
        <v>-3345</v>
      </c>
      <c r="M576" s="123">
        <f t="shared" si="94"/>
        <v>-3345</v>
      </c>
      <c r="N576" s="241">
        <f t="shared" si="95"/>
        <v>-3345</v>
      </c>
      <c r="O576" s="242" t="s">
        <v>2135</v>
      </c>
      <c r="P576" s="230" t="s">
        <v>2130</v>
      </c>
    </row>
    <row r="577" spans="1:16" hidden="1" outlineLevel="1">
      <c r="A577" s="237">
        <v>45862</v>
      </c>
      <c r="B577" s="215" t="s">
        <v>2236</v>
      </c>
      <c r="C577" s="210" t="s">
        <v>3494</v>
      </c>
      <c r="D577" s="210" t="s">
        <v>1329</v>
      </c>
      <c r="E577" s="238" t="s">
        <v>1330</v>
      </c>
      <c r="F577" s="210" t="s">
        <v>102</v>
      </c>
      <c r="G577" s="239">
        <v>1</v>
      </c>
      <c r="H577" s="240">
        <v>18</v>
      </c>
      <c r="I577" s="239">
        <v>-900</v>
      </c>
      <c r="J577" s="14">
        <v>18</v>
      </c>
      <c r="K577" s="14">
        <v>1</v>
      </c>
      <c r="L577" s="14">
        <f t="shared" si="96"/>
        <v>-919</v>
      </c>
      <c r="M577" s="123">
        <f t="shared" si="94"/>
        <v>-919</v>
      </c>
      <c r="N577" s="241">
        <f t="shared" si="95"/>
        <v>-919</v>
      </c>
      <c r="O577" s="242" t="s">
        <v>2135</v>
      </c>
      <c r="P577" s="230" t="s">
        <v>2130</v>
      </c>
    </row>
    <row r="578" spans="1:16" hidden="1" outlineLevel="1">
      <c r="A578" s="237">
        <v>45862</v>
      </c>
      <c r="B578" s="215" t="s">
        <v>2236</v>
      </c>
      <c r="C578" s="210" t="s">
        <v>3494</v>
      </c>
      <c r="D578" s="210" t="s">
        <v>1329</v>
      </c>
      <c r="E578" s="238" t="s">
        <v>1330</v>
      </c>
      <c r="F578" s="210" t="s">
        <v>102</v>
      </c>
      <c r="G578" s="239">
        <v>1</v>
      </c>
      <c r="H578" s="240">
        <v>24.5</v>
      </c>
      <c r="I578" s="239">
        <v>-1225</v>
      </c>
      <c r="J578" s="14">
        <v>18</v>
      </c>
      <c r="K578" s="14">
        <v>1</v>
      </c>
      <c r="L578" s="14">
        <f t="shared" si="96"/>
        <v>-1244</v>
      </c>
      <c r="M578" s="123">
        <f t="shared" si="94"/>
        <v>-1244</v>
      </c>
      <c r="N578" s="241">
        <f t="shared" si="95"/>
        <v>-1244</v>
      </c>
      <c r="O578" s="242" t="s">
        <v>2135</v>
      </c>
      <c r="P578" s="230" t="s">
        <v>2130</v>
      </c>
    </row>
    <row r="579" spans="1:16" hidden="1" outlineLevel="1">
      <c r="A579" s="237">
        <v>45862</v>
      </c>
      <c r="B579" s="215" t="s">
        <v>2236</v>
      </c>
      <c r="C579" s="210" t="s">
        <v>3494</v>
      </c>
      <c r="D579" s="210" t="s">
        <v>1329</v>
      </c>
      <c r="E579" s="238" t="s">
        <v>1330</v>
      </c>
      <c r="F579" s="210" t="s">
        <v>102</v>
      </c>
      <c r="G579" s="239">
        <v>2</v>
      </c>
      <c r="H579" s="240">
        <v>26</v>
      </c>
      <c r="I579" s="239">
        <v>-2600</v>
      </c>
      <c r="J579" s="14">
        <v>36</v>
      </c>
      <c r="K579" s="14">
        <v>2</v>
      </c>
      <c r="L579" s="14">
        <f t="shared" si="96"/>
        <v>-2638</v>
      </c>
      <c r="M579" s="123">
        <f t="shared" si="94"/>
        <v>-2638</v>
      </c>
      <c r="N579" s="241">
        <f t="shared" si="95"/>
        <v>-2638</v>
      </c>
      <c r="O579" s="242" t="s">
        <v>2135</v>
      </c>
      <c r="P579" s="230" t="s">
        <v>2130</v>
      </c>
    </row>
    <row r="580" spans="1:16" ht="17.25" collapsed="1" thickBot="1">
      <c r="A580" s="231">
        <v>45863</v>
      </c>
      <c r="B580" s="232"/>
      <c r="C580" s="233" t="s">
        <v>1344</v>
      </c>
      <c r="D580" s="233"/>
      <c r="E580" s="233"/>
      <c r="F580" s="233"/>
      <c r="G580" s="234"/>
      <c r="H580" s="234"/>
      <c r="I580" s="234"/>
      <c r="J580" s="196"/>
      <c r="K580" s="196"/>
      <c r="L580" s="196">
        <v>100000</v>
      </c>
      <c r="M580" s="197">
        <f t="shared" si="94"/>
        <v>100000</v>
      </c>
      <c r="P580" s="230"/>
    </row>
    <row r="581" spans="1:16" hidden="1" outlineLevel="1">
      <c r="A581" s="237">
        <v>45863</v>
      </c>
      <c r="B581" s="215" t="s">
        <v>2236</v>
      </c>
      <c r="C581" s="210" t="s">
        <v>3495</v>
      </c>
      <c r="D581" s="210" t="s">
        <v>1329</v>
      </c>
      <c r="E581" s="238" t="s">
        <v>1330</v>
      </c>
      <c r="F581" s="210" t="s">
        <v>102</v>
      </c>
      <c r="G581" s="239">
        <v>2</v>
      </c>
      <c r="H581" s="240">
        <v>33</v>
      </c>
      <c r="I581" s="239">
        <v>-3300</v>
      </c>
      <c r="J581" s="14">
        <v>36</v>
      </c>
      <c r="K581" s="14">
        <v>4</v>
      </c>
      <c r="L581" s="14">
        <f>IF(B581="TXO",I581-SUM(J581:K581),IF(B581="FITX",IF(D581="新倉",-SUM(J581:K581),IF(E581="賣",(H581-H1283)*G581*200-SUM(J581:K581),(H1283-H581)*G581*200-SUM(J581:K581))),IF(D581="新倉",-SUM(J581:K581),IF(E581="賣",(H581-H1283)*G581*50-SUM(J581:K581),(H1283-H581)*G581*50-SUM(J581:K581)))))</f>
        <v>-3340</v>
      </c>
      <c r="M581" s="123">
        <f t="shared" ref="M581:M585" si="97">L581</f>
        <v>-3340</v>
      </c>
      <c r="N581" s="241">
        <f t="shared" ref="N581:N585" si="98">M581</f>
        <v>-3340</v>
      </c>
      <c r="O581" s="242" t="s">
        <v>2135</v>
      </c>
      <c r="P581" s="230" t="s">
        <v>2130</v>
      </c>
    </row>
    <row r="582" spans="1:16" hidden="1" outlineLevel="1">
      <c r="A582" s="237">
        <v>45863</v>
      </c>
      <c r="B582" s="215" t="s">
        <v>2236</v>
      </c>
      <c r="C582" s="210" t="s">
        <v>3495</v>
      </c>
      <c r="D582" s="210" t="s">
        <v>1329</v>
      </c>
      <c r="E582" s="238" t="s">
        <v>1330</v>
      </c>
      <c r="F582" s="210" t="s">
        <v>102</v>
      </c>
      <c r="G582" s="239">
        <v>2</v>
      </c>
      <c r="H582" s="240">
        <v>46</v>
      </c>
      <c r="I582" s="239">
        <v>-4600</v>
      </c>
      <c r="J582" s="14">
        <v>36</v>
      </c>
      <c r="K582" s="14">
        <v>4</v>
      </c>
      <c r="L582" s="14">
        <f>IF(B582="TXO",I582-SUM(J582:K582),IF(B582="FITX",IF(D582="新倉",-SUM(J582:K582),IF(E582="賣",(H582-H1284)*G582*200-SUM(J582:K582),(H1284-H582)*G582*200-SUM(J582:K582))),IF(D582="新倉",-SUM(J582:K582),IF(E582="賣",(H582-H1284)*G582*50-SUM(J582:K582),(H1284-H582)*G582*50-SUM(J582:K582)))))</f>
        <v>-4640</v>
      </c>
      <c r="M582" s="123">
        <f t="shared" si="97"/>
        <v>-4640</v>
      </c>
      <c r="N582" s="241">
        <f t="shared" si="98"/>
        <v>-4640</v>
      </c>
      <c r="O582" s="242" t="s">
        <v>2135</v>
      </c>
      <c r="P582" s="230" t="s">
        <v>2130</v>
      </c>
    </row>
    <row r="583" spans="1:16" hidden="1" outlineLevel="1">
      <c r="A583" s="237">
        <v>45863</v>
      </c>
      <c r="B583" s="215" t="s">
        <v>2236</v>
      </c>
      <c r="C583" s="210" t="s">
        <v>3496</v>
      </c>
      <c r="D583" s="210" t="s">
        <v>1329</v>
      </c>
      <c r="E583" s="238" t="s">
        <v>1330</v>
      </c>
      <c r="F583" s="210" t="s">
        <v>102</v>
      </c>
      <c r="G583" s="239">
        <v>1</v>
      </c>
      <c r="H583" s="240">
        <v>50</v>
      </c>
      <c r="I583" s="239">
        <v>-2500</v>
      </c>
      <c r="J583" s="14">
        <v>18</v>
      </c>
      <c r="K583" s="14">
        <v>3</v>
      </c>
      <c r="L583" s="14">
        <f>IF(B583="TXO",I583-SUM(J583:K583),IF(B583="FITX",IF(D583="新倉",-SUM(J583:K583),IF(E583="賣",(H583-H1285)*G583*200-SUM(J583:K583),(H1285-H583)*G583*200-SUM(J583:K583))),IF(D583="新倉",-SUM(J583:K583),IF(E583="賣",(H583-H1285)*G583*50-SUM(J583:K583),(H1285-H583)*G583*50-SUM(J583:K583)))))</f>
        <v>-2521</v>
      </c>
      <c r="M583" s="123">
        <f t="shared" si="97"/>
        <v>-2521</v>
      </c>
      <c r="N583" s="241">
        <f t="shared" si="98"/>
        <v>-2521</v>
      </c>
      <c r="O583" s="257" t="s">
        <v>2134</v>
      </c>
      <c r="P583" s="230" t="s">
        <v>2130</v>
      </c>
    </row>
    <row r="584" spans="1:16" hidden="1" outlineLevel="1">
      <c r="A584" s="237">
        <v>45863</v>
      </c>
      <c r="B584" s="215" t="s">
        <v>2236</v>
      </c>
      <c r="C584" s="210" t="s">
        <v>3496</v>
      </c>
      <c r="D584" s="210" t="s">
        <v>1331</v>
      </c>
      <c r="E584" s="238" t="s">
        <v>2221</v>
      </c>
      <c r="F584" s="210" t="s">
        <v>102</v>
      </c>
      <c r="G584" s="239">
        <v>1</v>
      </c>
      <c r="H584" s="240">
        <v>50</v>
      </c>
      <c r="I584" s="239">
        <v>300</v>
      </c>
      <c r="J584" s="14">
        <v>18</v>
      </c>
      <c r="K584" s="14">
        <v>23</v>
      </c>
      <c r="L584" s="14">
        <f>IF(B584="TXO",I584-SUM(J584:K584),IF(B584="FITX",IF(D584="新倉",-SUM(J584:K584),IF(E584="賣",(H584-H1286)*G584*200-SUM(J584:K584),(H1286-H584)*G584*200-SUM(J584:K584))),IF(D584="新倉",-SUM(J584:K584),IF(E584="賣",(H584-H1286)*G584*50-SUM(J584:K584),(H1286-H584)*G584*50-SUM(J584:K584)))))</f>
        <v>259</v>
      </c>
      <c r="M584" s="123">
        <f t="shared" ref="M584" si="99">L584</f>
        <v>259</v>
      </c>
      <c r="N584" s="241">
        <f t="shared" ref="N584" si="100">M584</f>
        <v>259</v>
      </c>
      <c r="O584" s="257" t="s">
        <v>2134</v>
      </c>
      <c r="P584" s="230" t="s">
        <v>2130</v>
      </c>
    </row>
    <row r="585" spans="1:16" hidden="1" outlineLevel="1">
      <c r="A585" s="237">
        <v>45863</v>
      </c>
      <c r="B585" s="215" t="s">
        <v>2236</v>
      </c>
      <c r="C585" s="210" t="s">
        <v>3497</v>
      </c>
      <c r="D585" s="210" t="s">
        <v>1329</v>
      </c>
      <c r="E585" s="238" t="s">
        <v>1330</v>
      </c>
      <c r="F585" s="210" t="s">
        <v>102</v>
      </c>
      <c r="G585" s="239">
        <v>3</v>
      </c>
      <c r="H585" s="240">
        <v>7.1</v>
      </c>
      <c r="I585" s="239">
        <v>-1065</v>
      </c>
      <c r="J585" s="14">
        <v>54</v>
      </c>
      <c r="K585" s="14">
        <v>0</v>
      </c>
      <c r="L585" s="14">
        <f t="shared" ref="L585:L605" si="101">IF(B585="TXO",I585-SUM(J585:K585),IF(B585="FITX",IF(D585="新倉",-SUM(J585:K585),IF(E585="賣",(H585-H1286)*G585*200-SUM(J585:K585),(H1286-H585)*G585*200-SUM(J585:K585))),IF(D585="新倉",-SUM(J585:K585),IF(E585="賣",(H585-H1286)*G585*50-SUM(J585:K585),(H1286-H585)*G585*50-SUM(J585:K585)))))</f>
        <v>-1119</v>
      </c>
      <c r="M585" s="123">
        <f t="shared" si="97"/>
        <v>-1119</v>
      </c>
      <c r="N585" s="241">
        <f t="shared" si="98"/>
        <v>-1119</v>
      </c>
      <c r="O585" s="242" t="s">
        <v>2135</v>
      </c>
      <c r="P585" s="230" t="s">
        <v>2130</v>
      </c>
    </row>
    <row r="586" spans="1:16" hidden="1" outlineLevel="1">
      <c r="A586" s="237">
        <v>45866</v>
      </c>
      <c r="B586" s="215" t="s">
        <v>2236</v>
      </c>
      <c r="C586" s="210" t="s">
        <v>3498</v>
      </c>
      <c r="D586" s="210" t="s">
        <v>1329</v>
      </c>
      <c r="E586" s="238" t="s">
        <v>1330</v>
      </c>
      <c r="F586" s="210" t="s">
        <v>102</v>
      </c>
      <c r="G586" s="239">
        <v>10</v>
      </c>
      <c r="H586" s="240">
        <v>3.6</v>
      </c>
      <c r="I586" s="239">
        <v>-1800</v>
      </c>
      <c r="J586" s="14">
        <v>180</v>
      </c>
      <c r="K586" s="14">
        <v>0</v>
      </c>
      <c r="L586" s="14">
        <f t="shared" si="101"/>
        <v>-1980</v>
      </c>
      <c r="M586" s="123">
        <f t="shared" ref="M586:M605" si="102">L586</f>
        <v>-1980</v>
      </c>
      <c r="N586" s="241">
        <f t="shared" ref="N586:N605" si="103">M586</f>
        <v>-1980</v>
      </c>
      <c r="O586" s="242" t="s">
        <v>2135</v>
      </c>
      <c r="P586" s="230" t="s">
        <v>2130</v>
      </c>
    </row>
    <row r="587" spans="1:16" hidden="1" outlineLevel="1">
      <c r="A587" s="237">
        <v>45866</v>
      </c>
      <c r="B587" s="215" t="s">
        <v>2236</v>
      </c>
      <c r="C587" s="210" t="s">
        <v>3499</v>
      </c>
      <c r="D587" s="210" t="s">
        <v>1329</v>
      </c>
      <c r="E587" s="238" t="s">
        <v>1330</v>
      </c>
      <c r="F587" s="210" t="s">
        <v>102</v>
      </c>
      <c r="G587" s="239">
        <v>2</v>
      </c>
      <c r="H587" s="240">
        <v>35</v>
      </c>
      <c r="I587" s="239">
        <v>-3500</v>
      </c>
      <c r="J587" s="14">
        <v>36</v>
      </c>
      <c r="K587" s="14">
        <v>4</v>
      </c>
      <c r="L587" s="14">
        <f t="shared" si="101"/>
        <v>-3540</v>
      </c>
      <c r="M587" s="123">
        <f t="shared" si="102"/>
        <v>-3540</v>
      </c>
      <c r="N587" s="241">
        <f t="shared" si="103"/>
        <v>-3540</v>
      </c>
      <c r="O587" s="230" t="s">
        <v>1329</v>
      </c>
      <c r="P587" s="230" t="s">
        <v>2130</v>
      </c>
    </row>
    <row r="588" spans="1:16" hidden="1" outlineLevel="1">
      <c r="A588" s="237">
        <v>45866</v>
      </c>
      <c r="B588" s="215" t="s">
        <v>2236</v>
      </c>
      <c r="C588" s="210" t="s">
        <v>3499</v>
      </c>
      <c r="D588" s="210" t="s">
        <v>1331</v>
      </c>
      <c r="E588" s="238" t="s">
        <v>2221</v>
      </c>
      <c r="F588" s="210" t="s">
        <v>102</v>
      </c>
      <c r="G588" s="239">
        <v>2</v>
      </c>
      <c r="H588" s="240">
        <v>12.5</v>
      </c>
      <c r="I588" s="239">
        <v>1250</v>
      </c>
      <c r="J588" s="14">
        <v>36</v>
      </c>
      <c r="K588" s="14">
        <v>2</v>
      </c>
      <c r="L588" s="14">
        <f t="shared" si="101"/>
        <v>1212</v>
      </c>
      <c r="M588" s="123">
        <f t="shared" si="102"/>
        <v>1212</v>
      </c>
      <c r="N588" s="241">
        <f t="shared" si="103"/>
        <v>1212</v>
      </c>
      <c r="O588" s="230" t="s">
        <v>1331</v>
      </c>
      <c r="P588" s="230" t="s">
        <v>2130</v>
      </c>
    </row>
    <row r="589" spans="1:16" hidden="1" outlineLevel="1">
      <c r="A589" s="237">
        <v>45866</v>
      </c>
      <c r="B589" s="215" t="s">
        <v>2236</v>
      </c>
      <c r="C589" s="210" t="s">
        <v>3500</v>
      </c>
      <c r="D589" s="210" t="s">
        <v>1329</v>
      </c>
      <c r="E589" s="238" t="s">
        <v>1330</v>
      </c>
      <c r="F589" s="210" t="s">
        <v>102</v>
      </c>
      <c r="G589" s="239">
        <v>2</v>
      </c>
      <c r="H589" s="240">
        <v>25</v>
      </c>
      <c r="I589" s="239">
        <v>-2500</v>
      </c>
      <c r="J589" s="14">
        <v>36</v>
      </c>
      <c r="K589" s="14">
        <v>2</v>
      </c>
      <c r="L589" s="14">
        <f t="shared" si="101"/>
        <v>-2538</v>
      </c>
      <c r="M589" s="123">
        <f t="shared" si="102"/>
        <v>-2538</v>
      </c>
      <c r="N589" s="241">
        <f t="shared" si="103"/>
        <v>-2538</v>
      </c>
      <c r="O589" s="230" t="s">
        <v>1329</v>
      </c>
      <c r="P589" s="230" t="s">
        <v>2130</v>
      </c>
    </row>
    <row r="590" spans="1:16" hidden="1" outlineLevel="1">
      <c r="A590" s="237">
        <v>45866</v>
      </c>
      <c r="B590" s="215" t="s">
        <v>2236</v>
      </c>
      <c r="C590" s="210" t="s">
        <v>3500</v>
      </c>
      <c r="D590" s="210" t="s">
        <v>1331</v>
      </c>
      <c r="E590" s="238" t="s">
        <v>2221</v>
      </c>
      <c r="F590" s="210" t="s">
        <v>102</v>
      </c>
      <c r="G590" s="239">
        <v>1</v>
      </c>
      <c r="H590" s="240">
        <v>52</v>
      </c>
      <c r="I590" s="239">
        <v>2600</v>
      </c>
      <c r="J590" s="14">
        <v>18</v>
      </c>
      <c r="K590" s="14">
        <v>3</v>
      </c>
      <c r="L590" s="14">
        <f t="shared" si="101"/>
        <v>2579</v>
      </c>
      <c r="M590" s="123">
        <f t="shared" si="102"/>
        <v>2579</v>
      </c>
      <c r="N590" s="241">
        <f t="shared" si="103"/>
        <v>2579</v>
      </c>
      <c r="O590" s="230" t="s">
        <v>1331</v>
      </c>
      <c r="P590" s="230" t="s">
        <v>2130</v>
      </c>
    </row>
    <row r="591" spans="1:16" hidden="1" outlineLevel="1">
      <c r="A591" s="237">
        <v>45866</v>
      </c>
      <c r="B591" s="215" t="s">
        <v>2236</v>
      </c>
      <c r="C591" s="210" t="s">
        <v>3500</v>
      </c>
      <c r="D591" s="210" t="s">
        <v>1331</v>
      </c>
      <c r="E591" s="238" t="s">
        <v>2221</v>
      </c>
      <c r="F591" s="210" t="s">
        <v>102</v>
      </c>
      <c r="G591" s="239">
        <v>1</v>
      </c>
      <c r="H591" s="240">
        <v>17</v>
      </c>
      <c r="I591" s="239">
        <v>850</v>
      </c>
      <c r="J591" s="14">
        <v>18</v>
      </c>
      <c r="K591" s="14">
        <v>1</v>
      </c>
      <c r="L591" s="14">
        <f t="shared" si="101"/>
        <v>831</v>
      </c>
      <c r="M591" s="123">
        <f t="shared" si="102"/>
        <v>831</v>
      </c>
      <c r="N591" s="241">
        <f t="shared" si="103"/>
        <v>831</v>
      </c>
      <c r="O591" s="230" t="s">
        <v>1331</v>
      </c>
      <c r="P591" s="230" t="s">
        <v>2130</v>
      </c>
    </row>
    <row r="592" spans="1:16" hidden="1" outlineLevel="1">
      <c r="A592" s="237">
        <v>45866</v>
      </c>
      <c r="B592" s="215" t="s">
        <v>2236</v>
      </c>
      <c r="C592" s="210" t="s">
        <v>3501</v>
      </c>
      <c r="D592" s="210" t="s">
        <v>1329</v>
      </c>
      <c r="E592" s="238" t="s">
        <v>1330</v>
      </c>
      <c r="F592" s="210" t="s">
        <v>102</v>
      </c>
      <c r="G592" s="239">
        <v>1</v>
      </c>
      <c r="H592" s="240">
        <v>44</v>
      </c>
      <c r="I592" s="239">
        <v>-2200</v>
      </c>
      <c r="J592" s="14">
        <v>18</v>
      </c>
      <c r="K592" s="14">
        <v>2</v>
      </c>
      <c r="L592" s="14">
        <f t="shared" si="101"/>
        <v>-2220</v>
      </c>
      <c r="M592" s="123">
        <f t="shared" si="102"/>
        <v>-2220</v>
      </c>
      <c r="N592" s="241">
        <f t="shared" si="103"/>
        <v>-2220</v>
      </c>
      <c r="O592" s="242" t="s">
        <v>2135</v>
      </c>
      <c r="P592" s="230" t="s">
        <v>2130</v>
      </c>
    </row>
    <row r="593" spans="1:16" hidden="1" outlineLevel="1">
      <c r="A593" s="237">
        <v>45867</v>
      </c>
      <c r="B593" s="215" t="s">
        <v>2236</v>
      </c>
      <c r="C593" s="210" t="s">
        <v>3502</v>
      </c>
      <c r="D593" s="210" t="s">
        <v>1329</v>
      </c>
      <c r="E593" s="238" t="s">
        <v>1330</v>
      </c>
      <c r="F593" s="210" t="s">
        <v>102</v>
      </c>
      <c r="G593" s="239">
        <v>2</v>
      </c>
      <c r="H593" s="240">
        <v>57</v>
      </c>
      <c r="I593" s="239">
        <v>-5700</v>
      </c>
      <c r="J593" s="14">
        <v>36</v>
      </c>
      <c r="K593" s="14">
        <v>6</v>
      </c>
      <c r="L593" s="14">
        <f t="shared" si="101"/>
        <v>-5742</v>
      </c>
      <c r="M593" s="123">
        <f t="shared" si="102"/>
        <v>-5742</v>
      </c>
      <c r="N593" s="241">
        <f t="shared" si="103"/>
        <v>-5742</v>
      </c>
      <c r="O593" s="230" t="s">
        <v>1329</v>
      </c>
      <c r="P593" s="230" t="s">
        <v>2130</v>
      </c>
    </row>
    <row r="594" spans="1:16" hidden="1" outlineLevel="1">
      <c r="A594" s="237">
        <v>45867</v>
      </c>
      <c r="B594" s="215" t="s">
        <v>2236</v>
      </c>
      <c r="C594" s="210" t="s">
        <v>3502</v>
      </c>
      <c r="D594" s="210" t="s">
        <v>1331</v>
      </c>
      <c r="E594" s="238" t="s">
        <v>2221</v>
      </c>
      <c r="F594" s="210" t="s">
        <v>102</v>
      </c>
      <c r="G594" s="239">
        <v>2</v>
      </c>
      <c r="H594" s="240">
        <v>58</v>
      </c>
      <c r="I594" s="239">
        <v>5800</v>
      </c>
      <c r="J594" s="14">
        <v>36</v>
      </c>
      <c r="K594" s="14">
        <v>6</v>
      </c>
      <c r="L594" s="14">
        <f t="shared" si="101"/>
        <v>5758</v>
      </c>
      <c r="M594" s="123">
        <f t="shared" si="102"/>
        <v>5758</v>
      </c>
      <c r="N594" s="241">
        <f t="shared" si="103"/>
        <v>5758</v>
      </c>
      <c r="O594" s="230" t="s">
        <v>1331</v>
      </c>
      <c r="P594" s="230" t="s">
        <v>2130</v>
      </c>
    </row>
    <row r="595" spans="1:16" hidden="1" outlineLevel="1">
      <c r="A595" s="237">
        <v>45867</v>
      </c>
      <c r="B595" s="215" t="s">
        <v>2236</v>
      </c>
      <c r="C595" s="210" t="s">
        <v>3502</v>
      </c>
      <c r="D595" s="210" t="s">
        <v>1329</v>
      </c>
      <c r="E595" s="238" t="s">
        <v>1330</v>
      </c>
      <c r="F595" s="210" t="s">
        <v>102</v>
      </c>
      <c r="G595" s="239">
        <v>2</v>
      </c>
      <c r="H595" s="240">
        <v>62</v>
      </c>
      <c r="I595" s="239">
        <v>-6200</v>
      </c>
      <c r="J595" s="14">
        <v>36</v>
      </c>
      <c r="K595" s="14">
        <v>6</v>
      </c>
      <c r="L595" s="14">
        <f t="shared" si="101"/>
        <v>-6242</v>
      </c>
      <c r="M595" s="123">
        <f t="shared" si="102"/>
        <v>-6242</v>
      </c>
      <c r="N595" s="241">
        <f t="shared" si="103"/>
        <v>-6242</v>
      </c>
      <c r="O595" s="230" t="s">
        <v>1329</v>
      </c>
      <c r="P595" s="230" t="s">
        <v>2130</v>
      </c>
    </row>
    <row r="596" spans="1:16" hidden="1" outlineLevel="1">
      <c r="A596" s="237">
        <v>45867</v>
      </c>
      <c r="B596" s="215" t="s">
        <v>2236</v>
      </c>
      <c r="C596" s="210" t="s">
        <v>3502</v>
      </c>
      <c r="D596" s="210" t="s">
        <v>1331</v>
      </c>
      <c r="E596" s="238" t="s">
        <v>2221</v>
      </c>
      <c r="F596" s="210" t="s">
        <v>102</v>
      </c>
      <c r="G596" s="239">
        <v>2</v>
      </c>
      <c r="H596" s="240">
        <v>70</v>
      </c>
      <c r="I596" s="239">
        <v>7000</v>
      </c>
      <c r="J596" s="14">
        <v>36</v>
      </c>
      <c r="K596" s="14">
        <v>8</v>
      </c>
      <c r="L596" s="14">
        <f t="shared" si="101"/>
        <v>6956</v>
      </c>
      <c r="M596" s="123">
        <f t="shared" si="102"/>
        <v>6956</v>
      </c>
      <c r="N596" s="241">
        <f t="shared" si="103"/>
        <v>6956</v>
      </c>
      <c r="O596" s="230" t="s">
        <v>1331</v>
      </c>
      <c r="P596" s="230" t="s">
        <v>2130</v>
      </c>
    </row>
    <row r="597" spans="1:16" hidden="1" outlineLevel="1">
      <c r="A597" s="237">
        <v>45867</v>
      </c>
      <c r="B597" s="215" t="s">
        <v>2236</v>
      </c>
      <c r="C597" s="210" t="s">
        <v>3503</v>
      </c>
      <c r="D597" s="210" t="s">
        <v>1329</v>
      </c>
      <c r="E597" s="238" t="s">
        <v>1330</v>
      </c>
      <c r="F597" s="210" t="s">
        <v>102</v>
      </c>
      <c r="G597" s="239">
        <v>2</v>
      </c>
      <c r="H597" s="240">
        <v>38.5</v>
      </c>
      <c r="I597" s="239">
        <v>-3850</v>
      </c>
      <c r="J597" s="14">
        <v>36</v>
      </c>
      <c r="K597" s="14">
        <v>4</v>
      </c>
      <c r="L597" s="14">
        <f t="shared" si="101"/>
        <v>-3890</v>
      </c>
      <c r="M597" s="123">
        <f t="shared" si="102"/>
        <v>-3890</v>
      </c>
      <c r="N597" s="241">
        <f t="shared" si="103"/>
        <v>-3890</v>
      </c>
      <c r="O597" s="242" t="s">
        <v>2135</v>
      </c>
      <c r="P597" s="230" t="s">
        <v>2130</v>
      </c>
    </row>
    <row r="598" spans="1:16" hidden="1" outlineLevel="1">
      <c r="A598" s="237">
        <v>45867</v>
      </c>
      <c r="B598" s="215" t="s">
        <v>2236</v>
      </c>
      <c r="C598" s="210" t="s">
        <v>3504</v>
      </c>
      <c r="D598" s="210" t="s">
        <v>1329</v>
      </c>
      <c r="E598" s="238" t="s">
        <v>1330</v>
      </c>
      <c r="F598" s="210" t="s">
        <v>102</v>
      </c>
      <c r="G598" s="239">
        <v>2</v>
      </c>
      <c r="H598" s="240">
        <v>31.5</v>
      </c>
      <c r="I598" s="239">
        <v>-3150</v>
      </c>
      <c r="J598" s="14">
        <v>36</v>
      </c>
      <c r="K598" s="14">
        <v>4</v>
      </c>
      <c r="L598" s="14">
        <f t="shared" si="101"/>
        <v>-3190</v>
      </c>
      <c r="M598" s="123">
        <f t="shared" si="102"/>
        <v>-3190</v>
      </c>
      <c r="N598" s="241">
        <f t="shared" si="103"/>
        <v>-3190</v>
      </c>
      <c r="O598" s="242" t="s">
        <v>2135</v>
      </c>
      <c r="P598" s="230" t="s">
        <v>2130</v>
      </c>
    </row>
    <row r="599" spans="1:16" hidden="1" outlineLevel="1">
      <c r="A599" s="237">
        <v>45868</v>
      </c>
      <c r="B599" s="215" t="s">
        <v>2236</v>
      </c>
      <c r="C599" s="210" t="s">
        <v>3505</v>
      </c>
      <c r="D599" s="210" t="s">
        <v>1329</v>
      </c>
      <c r="E599" s="238" t="s">
        <v>1330</v>
      </c>
      <c r="F599" s="210" t="s">
        <v>102</v>
      </c>
      <c r="G599" s="239">
        <v>3</v>
      </c>
      <c r="H599" s="240">
        <v>23</v>
      </c>
      <c r="I599" s="239">
        <v>-3450</v>
      </c>
      <c r="J599" s="14">
        <v>54</v>
      </c>
      <c r="K599" s="14">
        <v>3</v>
      </c>
      <c r="L599" s="14">
        <f t="shared" si="101"/>
        <v>-3507</v>
      </c>
      <c r="M599" s="123">
        <f t="shared" si="102"/>
        <v>-3507</v>
      </c>
      <c r="N599" s="241">
        <f t="shared" si="103"/>
        <v>-3507</v>
      </c>
      <c r="O599" s="230" t="s">
        <v>1329</v>
      </c>
      <c r="P599" s="230" t="s">
        <v>2130</v>
      </c>
    </row>
    <row r="600" spans="1:16" hidden="1" outlineLevel="1">
      <c r="A600" s="237">
        <v>45868</v>
      </c>
      <c r="B600" s="215" t="s">
        <v>2236</v>
      </c>
      <c r="C600" s="210" t="s">
        <v>3505</v>
      </c>
      <c r="D600" s="210" t="s">
        <v>1331</v>
      </c>
      <c r="E600" s="238" t="s">
        <v>2221</v>
      </c>
      <c r="F600" s="210" t="s">
        <v>102</v>
      </c>
      <c r="G600" s="239">
        <v>3</v>
      </c>
      <c r="H600" s="240">
        <v>35</v>
      </c>
      <c r="I600" s="239">
        <v>5250</v>
      </c>
      <c r="J600" s="14">
        <v>54</v>
      </c>
      <c r="K600" s="14">
        <v>6</v>
      </c>
      <c r="L600" s="14">
        <f t="shared" si="101"/>
        <v>5190</v>
      </c>
      <c r="M600" s="123">
        <f t="shared" si="102"/>
        <v>5190</v>
      </c>
      <c r="N600" s="241">
        <f t="shared" si="103"/>
        <v>5190</v>
      </c>
      <c r="O600" s="230" t="s">
        <v>1331</v>
      </c>
      <c r="P600" s="230" t="s">
        <v>2130</v>
      </c>
    </row>
    <row r="601" spans="1:16" hidden="1" outlineLevel="1">
      <c r="A601" s="237">
        <v>45868</v>
      </c>
      <c r="B601" s="215" t="s">
        <v>2236</v>
      </c>
      <c r="C601" s="210" t="s">
        <v>3505</v>
      </c>
      <c r="D601" s="210" t="s">
        <v>1329</v>
      </c>
      <c r="E601" s="238" t="s">
        <v>1330</v>
      </c>
      <c r="F601" s="210" t="s">
        <v>102</v>
      </c>
      <c r="G601" s="239">
        <v>3</v>
      </c>
      <c r="H601" s="240">
        <v>34</v>
      </c>
      <c r="I601" s="239">
        <v>-5100</v>
      </c>
      <c r="J601" s="14">
        <v>54</v>
      </c>
      <c r="K601" s="14">
        <v>6</v>
      </c>
      <c r="L601" s="14">
        <f t="shared" si="101"/>
        <v>-5160</v>
      </c>
      <c r="M601" s="123">
        <f t="shared" si="102"/>
        <v>-5160</v>
      </c>
      <c r="N601" s="241">
        <f t="shared" si="103"/>
        <v>-5160</v>
      </c>
      <c r="O601" s="242" t="s">
        <v>2135</v>
      </c>
      <c r="P601" s="230" t="s">
        <v>2130</v>
      </c>
    </row>
    <row r="602" spans="1:16" hidden="1" outlineLevel="1">
      <c r="A602" s="237">
        <v>45868</v>
      </c>
      <c r="B602" s="215" t="s">
        <v>2236</v>
      </c>
      <c r="C602" s="210" t="s">
        <v>3506</v>
      </c>
      <c r="D602" s="210" t="s">
        <v>1329</v>
      </c>
      <c r="E602" s="238" t="s">
        <v>1330</v>
      </c>
      <c r="F602" s="210" t="s">
        <v>102</v>
      </c>
      <c r="G602" s="239">
        <v>5</v>
      </c>
      <c r="H602" s="240">
        <v>8.3000000000000007</v>
      </c>
      <c r="I602" s="239">
        <v>-2075</v>
      </c>
      <c r="J602" s="14">
        <v>90</v>
      </c>
      <c r="K602" s="14">
        <v>0</v>
      </c>
      <c r="L602" s="14">
        <f t="shared" si="101"/>
        <v>-2165</v>
      </c>
      <c r="M602" s="123">
        <f t="shared" si="102"/>
        <v>-2165</v>
      </c>
      <c r="N602" s="241">
        <f t="shared" si="103"/>
        <v>-2165</v>
      </c>
      <c r="O602" s="242" t="s">
        <v>2135</v>
      </c>
      <c r="P602" s="230" t="s">
        <v>2130</v>
      </c>
    </row>
    <row r="603" spans="1:16" hidden="1" outlineLevel="1">
      <c r="A603" s="237">
        <v>45868</v>
      </c>
      <c r="B603" s="215" t="s">
        <v>2236</v>
      </c>
      <c r="C603" s="210" t="s">
        <v>3505</v>
      </c>
      <c r="D603" s="210" t="s">
        <v>1329</v>
      </c>
      <c r="E603" s="238" t="s">
        <v>1330</v>
      </c>
      <c r="F603" s="210" t="s">
        <v>102</v>
      </c>
      <c r="G603" s="239">
        <v>5</v>
      </c>
      <c r="H603" s="240">
        <v>5</v>
      </c>
      <c r="I603" s="239">
        <v>-1250</v>
      </c>
      <c r="J603" s="14">
        <v>90</v>
      </c>
      <c r="K603" s="14">
        <v>0</v>
      </c>
      <c r="L603" s="14">
        <f t="shared" si="101"/>
        <v>-1340</v>
      </c>
      <c r="M603" s="123">
        <f t="shared" si="102"/>
        <v>-1340</v>
      </c>
      <c r="N603" s="241">
        <f t="shared" si="103"/>
        <v>-1340</v>
      </c>
      <c r="O603" s="242" t="s">
        <v>2135</v>
      </c>
      <c r="P603" s="230" t="s">
        <v>2130</v>
      </c>
    </row>
    <row r="604" spans="1:16" hidden="1" outlineLevel="1">
      <c r="A604" s="237">
        <v>45868</v>
      </c>
      <c r="B604" s="215" t="s">
        <v>2236</v>
      </c>
      <c r="C604" s="210" t="s">
        <v>3505</v>
      </c>
      <c r="D604" s="210" t="s">
        <v>1329</v>
      </c>
      <c r="E604" s="238" t="s">
        <v>1330</v>
      </c>
      <c r="F604" s="210" t="s">
        <v>102</v>
      </c>
      <c r="G604" s="239">
        <v>3</v>
      </c>
      <c r="H604" s="240">
        <v>7.3</v>
      </c>
      <c r="I604" s="239">
        <v>-1095</v>
      </c>
      <c r="J604" s="14">
        <v>54</v>
      </c>
      <c r="K604" s="14">
        <v>0</v>
      </c>
      <c r="L604" s="14">
        <f t="shared" si="101"/>
        <v>-1149</v>
      </c>
      <c r="M604" s="123">
        <f t="shared" si="102"/>
        <v>-1149</v>
      </c>
      <c r="N604" s="241">
        <f t="shared" si="103"/>
        <v>-1149</v>
      </c>
      <c r="O604" s="242" t="s">
        <v>2135</v>
      </c>
      <c r="P604" s="230" t="s">
        <v>2130</v>
      </c>
    </row>
    <row r="605" spans="1:16" ht="17.25" hidden="1" outlineLevel="1" thickBot="1">
      <c r="A605" s="237">
        <v>45868</v>
      </c>
      <c r="B605" s="215" t="s">
        <v>2236</v>
      </c>
      <c r="C605" s="210" t="s">
        <v>3505</v>
      </c>
      <c r="D605" s="210" t="s">
        <v>1329</v>
      </c>
      <c r="E605" s="238" t="s">
        <v>1330</v>
      </c>
      <c r="F605" s="210" t="s">
        <v>102</v>
      </c>
      <c r="G605" s="239">
        <v>2</v>
      </c>
      <c r="H605" s="240">
        <v>7.2</v>
      </c>
      <c r="I605" s="239">
        <v>-720</v>
      </c>
      <c r="J605" s="14">
        <v>36</v>
      </c>
      <c r="K605" s="14">
        <v>0</v>
      </c>
      <c r="L605" s="14">
        <f t="shared" si="101"/>
        <v>-756</v>
      </c>
      <c r="M605" s="123">
        <f t="shared" si="102"/>
        <v>-756</v>
      </c>
      <c r="N605" s="241">
        <f t="shared" si="103"/>
        <v>-756</v>
      </c>
      <c r="O605" s="242" t="s">
        <v>2135</v>
      </c>
      <c r="P605" s="230" t="s">
        <v>2130</v>
      </c>
    </row>
    <row r="606" spans="1:16" ht="17.25" collapsed="1" thickBot="1">
      <c r="A606" s="446" t="s">
        <v>2226</v>
      </c>
      <c r="B606" s="255"/>
      <c r="C606" s="255"/>
      <c r="D606" s="255"/>
      <c r="E606" s="255"/>
      <c r="F606" s="255"/>
      <c r="G606" s="256"/>
      <c r="H606" s="256"/>
      <c r="I606" s="256"/>
      <c r="J606" s="121"/>
      <c r="K606" s="256"/>
      <c r="L606" s="122">
        <f>SUM(L511:L579,L581:L605)</f>
        <v>-88661</v>
      </c>
      <c r="M606" s="122">
        <f>SUM(M511:M579,M581:M605)</f>
        <v>-88661</v>
      </c>
      <c r="N606" s="33"/>
      <c r="P606" s="230"/>
    </row>
    <row r="607" spans="1:16" hidden="1" outlineLevel="1">
      <c r="A607" s="237">
        <v>45870</v>
      </c>
      <c r="B607" s="215" t="s">
        <v>2236</v>
      </c>
      <c r="C607" s="210" t="s">
        <v>3507</v>
      </c>
      <c r="D607" s="210" t="s">
        <v>1329</v>
      </c>
      <c r="E607" s="238" t="s">
        <v>1330</v>
      </c>
      <c r="F607" s="210" t="s">
        <v>102</v>
      </c>
      <c r="G607" s="239">
        <v>1</v>
      </c>
      <c r="H607" s="240">
        <v>30</v>
      </c>
      <c r="I607" s="239">
        <v>-1500</v>
      </c>
      <c r="J607" s="14">
        <v>18</v>
      </c>
      <c r="K607" s="14">
        <v>2</v>
      </c>
      <c r="L607" s="14">
        <f>IF(B607="TXO",I607-SUM(J607:K607),IF(B607="FITX",IF(D607="新倉",-SUM(J607:K607),IF(E607="賣",(H607-H1308)*G607*200-SUM(J607:K607),(H1308-H607)*G607*200-SUM(J607:K607))),IF(D607="新倉",-SUM(J607:K607),IF(E607="賣",(H607-H1308)*G607*50-SUM(J607:K607),(H1308-H607)*G607*50-SUM(J607:K607)))))</f>
        <v>-1520</v>
      </c>
      <c r="M607" s="123">
        <f t="shared" ref="M607" si="104">L607</f>
        <v>-1520</v>
      </c>
      <c r="N607" s="241">
        <f t="shared" ref="N607" si="105">M607</f>
        <v>-1520</v>
      </c>
      <c r="O607" s="242" t="s">
        <v>2135</v>
      </c>
      <c r="P607" s="230" t="s">
        <v>2130</v>
      </c>
    </row>
    <row r="608" spans="1:16" hidden="1" outlineLevel="1">
      <c r="A608" s="237">
        <v>45870</v>
      </c>
      <c r="B608" s="215" t="s">
        <v>2236</v>
      </c>
      <c r="C608" s="210" t="s">
        <v>3508</v>
      </c>
      <c r="D608" s="210" t="s">
        <v>1329</v>
      </c>
      <c r="E608" s="238" t="s">
        <v>1330</v>
      </c>
      <c r="F608" s="210" t="s">
        <v>102</v>
      </c>
      <c r="G608" s="239">
        <v>20</v>
      </c>
      <c r="H608" s="240">
        <v>0.9</v>
      </c>
      <c r="I608" s="239">
        <v>-900</v>
      </c>
      <c r="J608" s="14">
        <v>360</v>
      </c>
      <c r="K608" s="14">
        <v>0</v>
      </c>
      <c r="L608" s="14">
        <f>IF(B608="TXO",I608-SUM(J608:K608),IF(B608="FITX",IF(D608="新倉",-SUM(J608:K608),IF(E608="賣",(H608-H1309)*G608*200-SUM(J608:K608),(H1309-H608)*G608*200-SUM(J608:K608))),IF(D608="新倉",-SUM(J608:K608),IF(E608="賣",(H608-H1309)*G608*50-SUM(J608:K608),(H1309-H608)*G608*50-SUM(J608:K608)))))</f>
        <v>-1260</v>
      </c>
      <c r="M608" s="123">
        <f t="shared" ref="M608:M645" si="106">L608</f>
        <v>-1260</v>
      </c>
      <c r="N608" s="241">
        <f t="shared" ref="N608:N645" si="107">M608</f>
        <v>-1260</v>
      </c>
      <c r="O608" s="230" t="s">
        <v>1329</v>
      </c>
      <c r="P608" s="230" t="s">
        <v>2130</v>
      </c>
    </row>
    <row r="609" spans="1:16" hidden="1" outlineLevel="1">
      <c r="A609" s="237">
        <v>45870</v>
      </c>
      <c r="B609" s="215" t="s">
        <v>2236</v>
      </c>
      <c r="C609" s="210" t="s">
        <v>3508</v>
      </c>
      <c r="D609" s="210" t="s">
        <v>1331</v>
      </c>
      <c r="E609" s="238" t="s">
        <v>2221</v>
      </c>
      <c r="F609" s="210" t="s">
        <v>102</v>
      </c>
      <c r="G609" s="239">
        <v>10</v>
      </c>
      <c r="H609" s="240">
        <v>3</v>
      </c>
      <c r="I609" s="239">
        <v>1500</v>
      </c>
      <c r="J609" s="14">
        <v>180</v>
      </c>
      <c r="K609" s="14">
        <v>0</v>
      </c>
      <c r="L609" s="14">
        <f t="shared" ref="L609:L628" si="108">IF(B609="TXO",I609-SUM(J609:K609),IF(B609="FITX",IF(D609="新倉",-SUM(J609:K609),IF(E609="賣",(H609-H1309)*G609*200-SUM(J609:K609),(H1309-H609)*G609*200-SUM(J609:K609))),IF(D609="新倉",-SUM(J609:K609),IF(E609="賣",(H609-H1309)*G609*50-SUM(J609:K609),(H1309-H609)*G609*50-SUM(J609:K609)))))</f>
        <v>1320</v>
      </c>
      <c r="M609" s="123">
        <f t="shared" ref="M609" si="109">L609</f>
        <v>1320</v>
      </c>
      <c r="N609" s="241">
        <f t="shared" ref="N609" si="110">M609</f>
        <v>1320</v>
      </c>
      <c r="O609" s="230" t="s">
        <v>1331</v>
      </c>
      <c r="P609" s="230" t="s">
        <v>2130</v>
      </c>
    </row>
    <row r="610" spans="1:16" hidden="1" outlineLevel="1">
      <c r="A610" s="237">
        <v>45870</v>
      </c>
      <c r="B610" s="215" t="s">
        <v>2236</v>
      </c>
      <c r="C610" s="210" t="s">
        <v>3508</v>
      </c>
      <c r="D610" s="210" t="s">
        <v>1331</v>
      </c>
      <c r="E610" s="238" t="s">
        <v>2221</v>
      </c>
      <c r="F610" s="210" t="s">
        <v>102</v>
      </c>
      <c r="G610" s="239">
        <v>10</v>
      </c>
      <c r="H610" s="240">
        <v>3</v>
      </c>
      <c r="I610" s="239">
        <v>3000</v>
      </c>
      <c r="J610" s="14">
        <v>180</v>
      </c>
      <c r="K610" s="14">
        <v>230</v>
      </c>
      <c r="L610" s="14">
        <f t="shared" si="108"/>
        <v>2590</v>
      </c>
      <c r="M610" s="123">
        <f t="shared" si="106"/>
        <v>2590</v>
      </c>
      <c r="N610" s="241">
        <f t="shared" si="107"/>
        <v>2590</v>
      </c>
      <c r="O610" s="257" t="s">
        <v>2134</v>
      </c>
      <c r="P610" s="230" t="s">
        <v>2130</v>
      </c>
    </row>
    <row r="611" spans="1:16" hidden="1" outlineLevel="1">
      <c r="A611" s="237">
        <v>45873</v>
      </c>
      <c r="B611" s="215" t="s">
        <v>2236</v>
      </c>
      <c r="C611" s="210" t="s">
        <v>3509</v>
      </c>
      <c r="D611" s="210" t="s">
        <v>1329</v>
      </c>
      <c r="E611" s="238" t="s">
        <v>1330</v>
      </c>
      <c r="F611" s="210" t="s">
        <v>102</v>
      </c>
      <c r="G611" s="239">
        <v>3</v>
      </c>
      <c r="H611" s="240">
        <v>46.5</v>
      </c>
      <c r="I611" s="239">
        <v>-6975</v>
      </c>
      <c r="J611" s="14">
        <v>54</v>
      </c>
      <c r="K611" s="14">
        <v>6</v>
      </c>
      <c r="L611" s="14">
        <f t="shared" si="108"/>
        <v>-7035</v>
      </c>
      <c r="M611" s="123">
        <f t="shared" si="106"/>
        <v>-7035</v>
      </c>
      <c r="N611" s="241">
        <f t="shared" si="107"/>
        <v>-7035</v>
      </c>
      <c r="O611" s="230" t="s">
        <v>1329</v>
      </c>
      <c r="P611" s="230" t="s">
        <v>2130</v>
      </c>
    </row>
    <row r="612" spans="1:16" hidden="1" outlineLevel="1">
      <c r="A612" s="237">
        <v>45873</v>
      </c>
      <c r="B612" s="215" t="s">
        <v>2236</v>
      </c>
      <c r="C612" s="210" t="s">
        <v>3509</v>
      </c>
      <c r="D612" s="210" t="s">
        <v>1331</v>
      </c>
      <c r="E612" s="238" t="s">
        <v>2221</v>
      </c>
      <c r="F612" s="210" t="s">
        <v>102</v>
      </c>
      <c r="G612" s="239">
        <v>3</v>
      </c>
      <c r="H612" s="240">
        <v>41.5</v>
      </c>
      <c r="I612" s="239">
        <v>6225</v>
      </c>
      <c r="J612" s="14">
        <v>54</v>
      </c>
      <c r="K612" s="14">
        <v>6</v>
      </c>
      <c r="L612" s="14">
        <f t="shared" si="108"/>
        <v>6165</v>
      </c>
      <c r="M612" s="123">
        <f t="shared" si="106"/>
        <v>6165</v>
      </c>
      <c r="N612" s="241">
        <f t="shared" si="107"/>
        <v>6165</v>
      </c>
      <c r="O612" s="230" t="s">
        <v>1331</v>
      </c>
      <c r="P612" s="230" t="s">
        <v>2130</v>
      </c>
    </row>
    <row r="613" spans="1:16" hidden="1" outlineLevel="1">
      <c r="A613" s="237">
        <v>45873</v>
      </c>
      <c r="B613" s="215" t="s">
        <v>2236</v>
      </c>
      <c r="C613" s="210" t="s">
        <v>3510</v>
      </c>
      <c r="D613" s="210" t="s">
        <v>1329</v>
      </c>
      <c r="E613" s="238" t="s">
        <v>1330</v>
      </c>
      <c r="F613" s="210" t="s">
        <v>102</v>
      </c>
      <c r="G613" s="239">
        <v>1</v>
      </c>
      <c r="H613" s="240">
        <v>331</v>
      </c>
      <c r="I613" s="239">
        <v>-16550</v>
      </c>
      <c r="J613" s="14">
        <v>18</v>
      </c>
      <c r="K613" s="14">
        <v>17</v>
      </c>
      <c r="L613" s="14">
        <f t="shared" si="108"/>
        <v>-16585</v>
      </c>
      <c r="M613" s="123">
        <f t="shared" si="106"/>
        <v>-16585</v>
      </c>
      <c r="N613" s="241">
        <f t="shared" si="107"/>
        <v>-16585</v>
      </c>
      <c r="O613" s="230" t="s">
        <v>1329</v>
      </c>
      <c r="P613" s="230" t="s">
        <v>2130</v>
      </c>
    </row>
    <row r="614" spans="1:16" hidden="1" outlineLevel="1">
      <c r="A614" s="237">
        <v>45873</v>
      </c>
      <c r="B614" s="215" t="s">
        <v>2236</v>
      </c>
      <c r="C614" s="210" t="s">
        <v>3510</v>
      </c>
      <c r="D614" s="210" t="s">
        <v>1331</v>
      </c>
      <c r="E614" s="238" t="s">
        <v>2221</v>
      </c>
      <c r="F614" s="210" t="s">
        <v>102</v>
      </c>
      <c r="G614" s="239">
        <v>1</v>
      </c>
      <c r="H614" s="240">
        <v>309</v>
      </c>
      <c r="I614" s="239">
        <v>15450</v>
      </c>
      <c r="J614" s="14">
        <v>18</v>
      </c>
      <c r="K614" s="14">
        <v>15</v>
      </c>
      <c r="L614" s="14">
        <f t="shared" si="108"/>
        <v>15417</v>
      </c>
      <c r="M614" s="123">
        <f t="shared" si="106"/>
        <v>15417</v>
      </c>
      <c r="N614" s="241">
        <f t="shared" si="107"/>
        <v>15417</v>
      </c>
      <c r="O614" s="230" t="s">
        <v>1331</v>
      </c>
      <c r="P614" s="230" t="s">
        <v>2130</v>
      </c>
    </row>
    <row r="615" spans="1:16" hidden="1" outlineLevel="1">
      <c r="A615" s="237">
        <v>45873</v>
      </c>
      <c r="B615" s="215" t="s">
        <v>2236</v>
      </c>
      <c r="C615" s="210" t="s">
        <v>3510</v>
      </c>
      <c r="D615" s="210" t="s">
        <v>1329</v>
      </c>
      <c r="E615" s="238" t="s">
        <v>1330</v>
      </c>
      <c r="F615" s="210" t="s">
        <v>102</v>
      </c>
      <c r="G615" s="239">
        <v>1</v>
      </c>
      <c r="H615" s="240">
        <v>289</v>
      </c>
      <c r="I615" s="239">
        <v>-14450</v>
      </c>
      <c r="J615" s="14">
        <v>18</v>
      </c>
      <c r="K615" s="14">
        <v>14</v>
      </c>
      <c r="L615" s="14">
        <f t="shared" si="108"/>
        <v>-14482</v>
      </c>
      <c r="M615" s="123">
        <f t="shared" si="106"/>
        <v>-14482</v>
      </c>
      <c r="N615" s="241">
        <f t="shared" si="107"/>
        <v>-14482</v>
      </c>
      <c r="O615" s="230" t="s">
        <v>1329</v>
      </c>
      <c r="P615" s="230" t="s">
        <v>2130</v>
      </c>
    </row>
    <row r="616" spans="1:16" hidden="1" outlineLevel="1">
      <c r="A616" s="237">
        <v>45873</v>
      </c>
      <c r="B616" s="215" t="s">
        <v>2236</v>
      </c>
      <c r="C616" s="210" t="s">
        <v>3510</v>
      </c>
      <c r="D616" s="210" t="s">
        <v>1331</v>
      </c>
      <c r="E616" s="238" t="s">
        <v>2221</v>
      </c>
      <c r="F616" s="210" t="s">
        <v>102</v>
      </c>
      <c r="G616" s="239">
        <v>1</v>
      </c>
      <c r="H616" s="240">
        <v>300</v>
      </c>
      <c r="I616" s="239">
        <v>15000</v>
      </c>
      <c r="J616" s="14">
        <v>18</v>
      </c>
      <c r="K616" s="14">
        <v>15</v>
      </c>
      <c r="L616" s="14">
        <f t="shared" si="108"/>
        <v>14967</v>
      </c>
      <c r="M616" s="123">
        <f t="shared" si="106"/>
        <v>14967</v>
      </c>
      <c r="N616" s="241">
        <f t="shared" si="107"/>
        <v>14967</v>
      </c>
      <c r="O616" s="230" t="s">
        <v>1331</v>
      </c>
      <c r="P616" s="230" t="s">
        <v>2130</v>
      </c>
    </row>
    <row r="617" spans="1:16" hidden="1" outlineLevel="1">
      <c r="A617" s="237">
        <v>45873</v>
      </c>
      <c r="B617" s="215" t="s">
        <v>2236</v>
      </c>
      <c r="C617" s="210" t="s">
        <v>3511</v>
      </c>
      <c r="D617" s="210" t="s">
        <v>1329</v>
      </c>
      <c r="E617" s="238" t="s">
        <v>1330</v>
      </c>
      <c r="F617" s="210" t="s">
        <v>102</v>
      </c>
      <c r="G617" s="239">
        <v>1</v>
      </c>
      <c r="H617" s="240">
        <v>268</v>
      </c>
      <c r="I617" s="239">
        <v>-13400</v>
      </c>
      <c r="J617" s="14">
        <v>18</v>
      </c>
      <c r="K617" s="14">
        <v>13</v>
      </c>
      <c r="L617" s="14">
        <f t="shared" si="108"/>
        <v>-13431</v>
      </c>
      <c r="M617" s="123">
        <f t="shared" si="106"/>
        <v>-13431</v>
      </c>
      <c r="N617" s="241">
        <f t="shared" si="107"/>
        <v>-13431</v>
      </c>
      <c r="O617" s="230" t="s">
        <v>1329</v>
      </c>
      <c r="P617" s="230" t="s">
        <v>2130</v>
      </c>
    </row>
    <row r="618" spans="1:16" hidden="1" outlineLevel="1">
      <c r="A618" s="237">
        <v>45873</v>
      </c>
      <c r="B618" s="215" t="s">
        <v>2236</v>
      </c>
      <c r="C618" s="210" t="s">
        <v>3511</v>
      </c>
      <c r="D618" s="210" t="s">
        <v>1331</v>
      </c>
      <c r="E618" s="238" t="s">
        <v>2221</v>
      </c>
      <c r="F618" s="210" t="s">
        <v>102</v>
      </c>
      <c r="G618" s="239">
        <v>1</v>
      </c>
      <c r="H618" s="240">
        <v>304</v>
      </c>
      <c r="I618" s="239">
        <v>15200</v>
      </c>
      <c r="J618" s="14">
        <v>18</v>
      </c>
      <c r="K618" s="14">
        <v>15</v>
      </c>
      <c r="L618" s="14">
        <f t="shared" si="108"/>
        <v>15167</v>
      </c>
      <c r="M618" s="123">
        <f t="shared" si="106"/>
        <v>15167</v>
      </c>
      <c r="N618" s="241">
        <f t="shared" si="107"/>
        <v>15167</v>
      </c>
      <c r="O618" s="230" t="s">
        <v>1331</v>
      </c>
      <c r="P618" s="230" t="s">
        <v>2130</v>
      </c>
    </row>
    <row r="619" spans="1:16" hidden="1" outlineLevel="1">
      <c r="A619" s="237">
        <v>45873</v>
      </c>
      <c r="B619" s="215" t="s">
        <v>2236</v>
      </c>
      <c r="C619" s="210" t="s">
        <v>3512</v>
      </c>
      <c r="D619" s="210" t="s">
        <v>1329</v>
      </c>
      <c r="E619" s="238" t="s">
        <v>1330</v>
      </c>
      <c r="F619" s="210" t="s">
        <v>102</v>
      </c>
      <c r="G619" s="239">
        <v>2</v>
      </c>
      <c r="H619" s="240">
        <v>75</v>
      </c>
      <c r="I619" s="239">
        <v>-7500</v>
      </c>
      <c r="J619" s="14">
        <v>36</v>
      </c>
      <c r="K619" s="14">
        <v>8</v>
      </c>
      <c r="L619" s="14">
        <f t="shared" si="108"/>
        <v>-7544</v>
      </c>
      <c r="M619" s="123">
        <f t="shared" si="106"/>
        <v>-7544</v>
      </c>
      <c r="N619" s="241">
        <f t="shared" si="107"/>
        <v>-7544</v>
      </c>
      <c r="O619" s="242" t="s">
        <v>2135</v>
      </c>
      <c r="P619" s="230" t="s">
        <v>2130</v>
      </c>
    </row>
    <row r="620" spans="1:16" hidden="1" outlineLevel="1">
      <c r="A620" s="237">
        <v>45874</v>
      </c>
      <c r="B620" s="215" t="s">
        <v>2236</v>
      </c>
      <c r="C620" s="210" t="s">
        <v>3510</v>
      </c>
      <c r="D620" s="210" t="s">
        <v>1329</v>
      </c>
      <c r="E620" s="238" t="s">
        <v>1330</v>
      </c>
      <c r="F620" s="210" t="s">
        <v>102</v>
      </c>
      <c r="G620" s="239">
        <v>2</v>
      </c>
      <c r="H620" s="240">
        <v>61</v>
      </c>
      <c r="I620" s="239">
        <v>-6100</v>
      </c>
      <c r="J620" s="14">
        <v>36</v>
      </c>
      <c r="K620" s="14">
        <v>6</v>
      </c>
      <c r="L620" s="14">
        <f t="shared" si="108"/>
        <v>-6142</v>
      </c>
      <c r="M620" s="123">
        <f t="shared" si="106"/>
        <v>-6142</v>
      </c>
      <c r="N620" s="241">
        <f t="shared" si="107"/>
        <v>-6142</v>
      </c>
      <c r="O620" s="230" t="s">
        <v>1329</v>
      </c>
      <c r="P620" s="230" t="s">
        <v>2130</v>
      </c>
    </row>
    <row r="621" spans="1:16" hidden="1" outlineLevel="1">
      <c r="A621" s="237">
        <v>45874</v>
      </c>
      <c r="B621" s="215" t="s">
        <v>2236</v>
      </c>
      <c r="C621" s="210" t="s">
        <v>3510</v>
      </c>
      <c r="D621" s="210" t="s">
        <v>1331</v>
      </c>
      <c r="E621" s="238" t="s">
        <v>2221</v>
      </c>
      <c r="F621" s="210" t="s">
        <v>102</v>
      </c>
      <c r="G621" s="239">
        <v>2</v>
      </c>
      <c r="H621" s="240">
        <v>56</v>
      </c>
      <c r="I621" s="239">
        <v>5600</v>
      </c>
      <c r="J621" s="14">
        <v>36</v>
      </c>
      <c r="K621" s="14">
        <v>6</v>
      </c>
      <c r="L621" s="14">
        <f t="shared" si="108"/>
        <v>5558</v>
      </c>
      <c r="M621" s="123">
        <f t="shared" si="106"/>
        <v>5558</v>
      </c>
      <c r="N621" s="241">
        <f t="shared" si="107"/>
        <v>5558</v>
      </c>
      <c r="O621" s="230" t="s">
        <v>1331</v>
      </c>
      <c r="P621" s="230" t="s">
        <v>2130</v>
      </c>
    </row>
    <row r="622" spans="1:16" hidden="1" outlineLevel="1">
      <c r="A622" s="237">
        <v>45875</v>
      </c>
      <c r="B622" s="215" t="s">
        <v>2236</v>
      </c>
      <c r="C622" s="210" t="s">
        <v>3513</v>
      </c>
      <c r="D622" s="210" t="s">
        <v>1329</v>
      </c>
      <c r="E622" s="238" t="s">
        <v>1330</v>
      </c>
      <c r="F622" s="210" t="s">
        <v>102</v>
      </c>
      <c r="G622" s="239">
        <v>2</v>
      </c>
      <c r="H622" s="240">
        <v>98</v>
      </c>
      <c r="I622" s="239">
        <v>-9800</v>
      </c>
      <c r="J622" s="14">
        <v>36</v>
      </c>
      <c r="K622" s="14">
        <v>10</v>
      </c>
      <c r="L622" s="14">
        <f t="shared" si="108"/>
        <v>-9846</v>
      </c>
      <c r="M622" s="123">
        <f t="shared" si="106"/>
        <v>-9846</v>
      </c>
      <c r="N622" s="241">
        <f t="shared" si="107"/>
        <v>-9846</v>
      </c>
      <c r="O622" s="230" t="s">
        <v>1329</v>
      </c>
      <c r="P622" s="230" t="s">
        <v>2130</v>
      </c>
    </row>
    <row r="623" spans="1:16" hidden="1" outlineLevel="1">
      <c r="A623" s="237">
        <v>45875</v>
      </c>
      <c r="B623" s="215" t="s">
        <v>2236</v>
      </c>
      <c r="C623" s="210" t="s">
        <v>3513</v>
      </c>
      <c r="D623" s="210" t="s">
        <v>1331</v>
      </c>
      <c r="E623" s="238" t="s">
        <v>2221</v>
      </c>
      <c r="F623" s="210" t="s">
        <v>102</v>
      </c>
      <c r="G623" s="239">
        <v>2</v>
      </c>
      <c r="H623" s="240">
        <v>101</v>
      </c>
      <c r="I623" s="239">
        <v>10100</v>
      </c>
      <c r="J623" s="14">
        <v>36</v>
      </c>
      <c r="K623" s="14">
        <v>10</v>
      </c>
      <c r="L623" s="14">
        <f t="shared" si="108"/>
        <v>10054</v>
      </c>
      <c r="M623" s="123">
        <f t="shared" si="106"/>
        <v>10054</v>
      </c>
      <c r="N623" s="241">
        <f t="shared" si="107"/>
        <v>10054</v>
      </c>
      <c r="O623" s="230" t="s">
        <v>1331</v>
      </c>
      <c r="P623" s="230" t="s">
        <v>2130</v>
      </c>
    </row>
    <row r="624" spans="1:16" hidden="1" outlineLevel="1">
      <c r="A624" s="237">
        <v>45875</v>
      </c>
      <c r="B624" s="215" t="s">
        <v>2236</v>
      </c>
      <c r="C624" s="210" t="s">
        <v>3514</v>
      </c>
      <c r="D624" s="210" t="s">
        <v>1329</v>
      </c>
      <c r="E624" s="238" t="s">
        <v>1330</v>
      </c>
      <c r="F624" s="210" t="s">
        <v>102</v>
      </c>
      <c r="G624" s="239">
        <v>2</v>
      </c>
      <c r="H624" s="240">
        <v>144</v>
      </c>
      <c r="I624" s="239">
        <v>-14400</v>
      </c>
      <c r="J624" s="14">
        <v>36</v>
      </c>
      <c r="K624" s="14">
        <v>14</v>
      </c>
      <c r="L624" s="14">
        <f t="shared" si="108"/>
        <v>-14450</v>
      </c>
      <c r="M624" s="123">
        <f t="shared" si="106"/>
        <v>-14450</v>
      </c>
      <c r="N624" s="241">
        <f t="shared" si="107"/>
        <v>-14450</v>
      </c>
      <c r="O624" s="242" t="s">
        <v>2135</v>
      </c>
      <c r="P624" s="230" t="s">
        <v>2130</v>
      </c>
    </row>
    <row r="625" spans="1:16" hidden="1" outlineLevel="1">
      <c r="A625" s="237">
        <v>45875</v>
      </c>
      <c r="B625" s="215" t="s">
        <v>2236</v>
      </c>
      <c r="C625" s="210" t="s">
        <v>3514</v>
      </c>
      <c r="D625" s="210" t="s">
        <v>1329</v>
      </c>
      <c r="E625" s="238" t="s">
        <v>1330</v>
      </c>
      <c r="F625" s="210" t="s">
        <v>102</v>
      </c>
      <c r="G625" s="239">
        <v>1</v>
      </c>
      <c r="H625" s="240">
        <v>130</v>
      </c>
      <c r="I625" s="239">
        <v>-6500</v>
      </c>
      <c r="J625" s="14">
        <v>18</v>
      </c>
      <c r="K625" s="14">
        <v>7</v>
      </c>
      <c r="L625" s="14">
        <f t="shared" si="108"/>
        <v>-6525</v>
      </c>
      <c r="M625" s="123">
        <f t="shared" si="106"/>
        <v>-6525</v>
      </c>
      <c r="N625" s="241">
        <f t="shared" si="107"/>
        <v>-6525</v>
      </c>
      <c r="O625" s="242" t="s">
        <v>2135</v>
      </c>
      <c r="P625" s="230" t="s">
        <v>2130</v>
      </c>
    </row>
    <row r="626" spans="1:16" hidden="1" outlineLevel="1">
      <c r="A626" s="237">
        <v>45875</v>
      </c>
      <c r="B626" s="215" t="s">
        <v>2236</v>
      </c>
      <c r="C626" s="210" t="s">
        <v>3514</v>
      </c>
      <c r="D626" s="210" t="s">
        <v>1329</v>
      </c>
      <c r="E626" s="238" t="s">
        <v>1330</v>
      </c>
      <c r="F626" s="210" t="s">
        <v>102</v>
      </c>
      <c r="G626" s="239">
        <v>1</v>
      </c>
      <c r="H626" s="240">
        <v>135</v>
      </c>
      <c r="I626" s="239">
        <v>-6750</v>
      </c>
      <c r="J626" s="14">
        <v>18</v>
      </c>
      <c r="K626" s="14">
        <v>7</v>
      </c>
      <c r="L626" s="14">
        <f t="shared" si="108"/>
        <v>-6775</v>
      </c>
      <c r="M626" s="123">
        <f t="shared" si="106"/>
        <v>-6775</v>
      </c>
      <c r="N626" s="241">
        <f t="shared" si="107"/>
        <v>-6775</v>
      </c>
      <c r="O626" s="242" t="s">
        <v>2135</v>
      </c>
      <c r="P626" s="230" t="s">
        <v>2130</v>
      </c>
    </row>
    <row r="627" spans="1:16" hidden="1" outlineLevel="1">
      <c r="A627" s="237">
        <v>45875</v>
      </c>
      <c r="B627" s="215" t="s">
        <v>2236</v>
      </c>
      <c r="C627" s="210" t="s">
        <v>3514</v>
      </c>
      <c r="D627" s="210" t="s">
        <v>1329</v>
      </c>
      <c r="E627" s="238" t="s">
        <v>1330</v>
      </c>
      <c r="F627" s="210" t="s">
        <v>102</v>
      </c>
      <c r="G627" s="239">
        <v>1</v>
      </c>
      <c r="H627" s="240">
        <v>147</v>
      </c>
      <c r="I627" s="239">
        <v>-7350</v>
      </c>
      <c r="J627" s="14">
        <v>18</v>
      </c>
      <c r="K627" s="14">
        <v>7</v>
      </c>
      <c r="L627" s="14">
        <f t="shared" si="108"/>
        <v>-7375</v>
      </c>
      <c r="M627" s="123">
        <f t="shared" si="106"/>
        <v>-7375</v>
      </c>
      <c r="N627" s="241">
        <f t="shared" si="107"/>
        <v>-7375</v>
      </c>
      <c r="O627" s="230" t="s">
        <v>1329</v>
      </c>
      <c r="P627" s="230" t="s">
        <v>2130</v>
      </c>
    </row>
    <row r="628" spans="1:16" hidden="1" outlineLevel="1">
      <c r="A628" s="237">
        <v>45875</v>
      </c>
      <c r="B628" s="215" t="s">
        <v>2236</v>
      </c>
      <c r="C628" s="210" t="s">
        <v>3514</v>
      </c>
      <c r="D628" s="210" t="s">
        <v>1331</v>
      </c>
      <c r="E628" s="238" t="s">
        <v>2221</v>
      </c>
      <c r="F628" s="210" t="s">
        <v>102</v>
      </c>
      <c r="G628" s="239">
        <v>3</v>
      </c>
      <c r="H628" s="240">
        <v>144</v>
      </c>
      <c r="I628" s="239">
        <v>21600</v>
      </c>
      <c r="J628" s="14">
        <v>54</v>
      </c>
      <c r="K628" s="14">
        <v>21</v>
      </c>
      <c r="L628" s="14">
        <f t="shared" si="108"/>
        <v>21525</v>
      </c>
      <c r="M628" s="123">
        <f t="shared" si="106"/>
        <v>21525</v>
      </c>
      <c r="N628" s="241">
        <f t="shared" si="107"/>
        <v>21525</v>
      </c>
      <c r="O628" s="230" t="s">
        <v>1331</v>
      </c>
      <c r="P628" s="230" t="s">
        <v>2130</v>
      </c>
    </row>
    <row r="629" spans="1:16" hidden="1" outlineLevel="1">
      <c r="A629" s="237">
        <v>45875</v>
      </c>
      <c r="B629" s="215" t="s">
        <v>2236</v>
      </c>
      <c r="C629" s="210" t="s">
        <v>3514</v>
      </c>
      <c r="D629" s="210" t="s">
        <v>1331</v>
      </c>
      <c r="E629" s="238" t="s">
        <v>2221</v>
      </c>
      <c r="F629" s="210" t="s">
        <v>102</v>
      </c>
      <c r="G629" s="239">
        <v>1</v>
      </c>
      <c r="H629" s="240">
        <v>157</v>
      </c>
      <c r="I629" s="239">
        <v>7850</v>
      </c>
      <c r="J629" s="14">
        <v>18</v>
      </c>
      <c r="K629" s="14">
        <v>8</v>
      </c>
      <c r="L629" s="14">
        <f>IF(B629="TXO",I629-SUM(J629:K629),IF(B629="FITX",IF(D629="新倉",-SUM(J629:K629),IF(E629="賣",(H629-H1330)*G629*200-SUM(J629:K629),(H1330-H629)*G629*200-SUM(J629:K629))),IF(D629="新倉",-SUM(J629:K629),IF(E629="賣",(H629-H1330)*G629*50-SUM(J629:K629),(H1330-H629)*G629*50-SUM(J629:K629)))))</f>
        <v>7824</v>
      </c>
      <c r="M629" s="123">
        <f>L629</f>
        <v>7824</v>
      </c>
      <c r="N629" s="241">
        <f>M629</f>
        <v>7824</v>
      </c>
      <c r="O629" s="230" t="s">
        <v>1331</v>
      </c>
      <c r="P629" s="230" t="s">
        <v>2130</v>
      </c>
    </row>
    <row r="630" spans="1:16" hidden="1" outlineLevel="1">
      <c r="A630" s="237">
        <v>45875</v>
      </c>
      <c r="B630" s="215" t="s">
        <v>2236</v>
      </c>
      <c r="C630" s="210" t="s">
        <v>3514</v>
      </c>
      <c r="D630" s="210" t="s">
        <v>1329</v>
      </c>
      <c r="E630" s="238" t="s">
        <v>1330</v>
      </c>
      <c r="F630" s="210" t="s">
        <v>102</v>
      </c>
      <c r="G630" s="239">
        <v>1</v>
      </c>
      <c r="H630" s="240">
        <v>145</v>
      </c>
      <c r="I630" s="239">
        <v>-7250</v>
      </c>
      <c r="J630" s="14">
        <v>18</v>
      </c>
      <c r="K630" s="14">
        <v>7</v>
      </c>
      <c r="L630" s="14">
        <f>IF(B630="TXO",I630-SUM(J630:K630),IF(B630="FITX",IF(D630="新倉",-SUM(J630:K630),IF(E630="賣",(H630-H1329)*G630*200-SUM(J630:K630),(H1329-H630)*G630*200-SUM(J630:K630))),IF(D630="新倉",-SUM(J630:K630),IF(E630="賣",(H630-H1329)*G630*50-SUM(J630:K630),(H1329-H630)*G630*50-SUM(J630:K630)))))</f>
        <v>-7275</v>
      </c>
      <c r="M630" s="123">
        <f t="shared" si="106"/>
        <v>-7275</v>
      </c>
      <c r="N630" s="241">
        <f t="shared" si="107"/>
        <v>-7275</v>
      </c>
      <c r="O630" s="242" t="s">
        <v>2135</v>
      </c>
      <c r="P630" s="230" t="s">
        <v>2130</v>
      </c>
    </row>
    <row r="631" spans="1:16" hidden="1" outlineLevel="1">
      <c r="A631" s="237">
        <v>45875</v>
      </c>
      <c r="B631" s="215" t="s">
        <v>2236</v>
      </c>
      <c r="C631" s="210" t="s">
        <v>3514</v>
      </c>
      <c r="D631" s="210" t="s">
        <v>1329</v>
      </c>
      <c r="E631" s="238" t="s">
        <v>1330</v>
      </c>
      <c r="F631" s="210" t="s">
        <v>102</v>
      </c>
      <c r="G631" s="239">
        <v>1</v>
      </c>
      <c r="H631" s="240">
        <v>152</v>
      </c>
      <c r="I631" s="239">
        <v>-7600</v>
      </c>
      <c r="J631" s="14">
        <v>18</v>
      </c>
      <c r="K631" s="14">
        <v>8</v>
      </c>
      <c r="L631" s="14">
        <f>IF(B631="TXO",I631-SUM(J631:K631),IF(B631="FITX",IF(D631="新倉",-SUM(J631:K631),IF(E631="賣",(H631-H1331)*G631*200-SUM(J631:K631),(H1331-H631)*G631*200-SUM(J631:K631))),IF(D631="新倉",-SUM(J631:K631),IF(E631="賣",(H631-H1331)*G631*50-SUM(J631:K631),(H1331-H631)*G631*50-SUM(J631:K631)))))</f>
        <v>-7626</v>
      </c>
      <c r="M631" s="123">
        <f t="shared" si="106"/>
        <v>-7626</v>
      </c>
      <c r="N631" s="241">
        <f t="shared" si="107"/>
        <v>-7626</v>
      </c>
      <c r="O631" s="230" t="s">
        <v>1329</v>
      </c>
      <c r="P631" s="230" t="s">
        <v>2130</v>
      </c>
    </row>
    <row r="632" spans="1:16" hidden="1" outlineLevel="1">
      <c r="A632" s="237">
        <v>45875</v>
      </c>
      <c r="B632" s="215" t="s">
        <v>2236</v>
      </c>
      <c r="C632" s="210" t="s">
        <v>3514</v>
      </c>
      <c r="D632" s="210" t="s">
        <v>1331</v>
      </c>
      <c r="E632" s="238" t="s">
        <v>2221</v>
      </c>
      <c r="F632" s="210" t="s">
        <v>102</v>
      </c>
      <c r="G632" s="239">
        <v>3</v>
      </c>
      <c r="H632" s="240">
        <v>156</v>
      </c>
      <c r="I632" s="239">
        <v>23400</v>
      </c>
      <c r="J632" s="14">
        <v>54</v>
      </c>
      <c r="K632" s="14">
        <v>24</v>
      </c>
      <c r="L632" s="14">
        <f>IF(B632="TXO",I632-SUM(J632:K632),IF(B632="FITX",IF(D632="新倉",-SUM(J632:K632),IF(E632="賣",(H632-H1334)*G632*200-SUM(J632:K632),(H1334-H632)*G632*200-SUM(J632:K632))),IF(D632="新倉",-SUM(J632:K632),IF(E632="賣",(H632-H1334)*G632*50-SUM(J632:K632),(H1334-H632)*G632*50-SUM(J632:K632)))))</f>
        <v>23322</v>
      </c>
      <c r="M632" s="123">
        <f>L632</f>
        <v>23322</v>
      </c>
      <c r="N632" s="241">
        <f>M632</f>
        <v>23322</v>
      </c>
      <c r="O632" s="230" t="s">
        <v>1331</v>
      </c>
      <c r="P632" s="230" t="s">
        <v>2130</v>
      </c>
    </row>
    <row r="633" spans="1:16" hidden="1" outlineLevel="1">
      <c r="A633" s="237">
        <v>45875</v>
      </c>
      <c r="B633" s="215" t="s">
        <v>2236</v>
      </c>
      <c r="C633" s="210" t="s">
        <v>3514</v>
      </c>
      <c r="D633" s="210" t="s">
        <v>1329</v>
      </c>
      <c r="E633" s="238" t="s">
        <v>1330</v>
      </c>
      <c r="F633" s="210" t="s">
        <v>102</v>
      </c>
      <c r="G633" s="239">
        <v>1</v>
      </c>
      <c r="H633" s="240">
        <v>150</v>
      </c>
      <c r="I633" s="239">
        <v>-7500</v>
      </c>
      <c r="J633" s="14">
        <v>18</v>
      </c>
      <c r="K633" s="14">
        <v>8</v>
      </c>
      <c r="L633" s="14">
        <f>IF(B633="TXO",I633-SUM(J633:K633),IF(B633="FITX",IF(D633="新倉",-SUM(J633:K633),IF(E633="賣",(H633-H1332)*G633*200-SUM(J633:K633),(H1332-H633)*G633*200-SUM(J633:K633))),IF(D633="新倉",-SUM(J633:K633),IF(E633="賣",(H633-H1332)*G633*50-SUM(J633:K633),(H1332-H633)*G633*50-SUM(J633:K633)))))</f>
        <v>-7526</v>
      </c>
      <c r="M633" s="123">
        <f>L633</f>
        <v>-7526</v>
      </c>
      <c r="N633" s="241">
        <f>M633</f>
        <v>-7526</v>
      </c>
      <c r="O633" s="257" t="s">
        <v>2134</v>
      </c>
      <c r="P633" s="230" t="s">
        <v>2130</v>
      </c>
    </row>
    <row r="634" spans="1:16" hidden="1" outlineLevel="1">
      <c r="A634" s="237">
        <v>45875</v>
      </c>
      <c r="B634" s="215" t="s">
        <v>2236</v>
      </c>
      <c r="C634" s="210" t="s">
        <v>3514</v>
      </c>
      <c r="D634" s="210" t="s">
        <v>1331</v>
      </c>
      <c r="E634" s="238" t="s">
        <v>2221</v>
      </c>
      <c r="F634" s="210" t="s">
        <v>102</v>
      </c>
      <c r="G634" s="239">
        <v>1</v>
      </c>
      <c r="H634" s="240">
        <v>157</v>
      </c>
      <c r="I634" s="239">
        <v>6050</v>
      </c>
      <c r="J634" s="14">
        <v>18</v>
      </c>
      <c r="K634" s="14">
        <v>23</v>
      </c>
      <c r="L634" s="14">
        <f t="shared" ref="L634:L665" si="111">IF(B634="TXO",I634-SUM(J634:K634),IF(B634="FITX",IF(D634="新倉",-SUM(J634:K634),IF(E634="賣",(H634-H1332)*G634*200-SUM(J634:K634),(H1332-H634)*G634*200-SUM(J634:K634))),IF(D634="新倉",-SUM(J634:K634),IF(E634="賣",(H634-H1332)*G634*50-SUM(J634:K634),(H1332-H634)*G634*50-SUM(J634:K634)))))</f>
        <v>6009</v>
      </c>
      <c r="M634" s="123">
        <f t="shared" ref="M634" si="112">L634</f>
        <v>6009</v>
      </c>
      <c r="N634" s="241">
        <f t="shared" ref="N634" si="113">M634</f>
        <v>6009</v>
      </c>
      <c r="O634" s="257" t="s">
        <v>2134</v>
      </c>
      <c r="P634" s="230" t="s">
        <v>2130</v>
      </c>
    </row>
    <row r="635" spans="1:16" hidden="1" outlineLevel="1">
      <c r="A635" s="237">
        <v>45875</v>
      </c>
      <c r="B635" s="215" t="s">
        <v>2236</v>
      </c>
      <c r="C635" s="210" t="s">
        <v>3514</v>
      </c>
      <c r="D635" s="210" t="s">
        <v>1329</v>
      </c>
      <c r="E635" s="238" t="s">
        <v>1330</v>
      </c>
      <c r="F635" s="210" t="s">
        <v>102</v>
      </c>
      <c r="G635" s="239">
        <v>1</v>
      </c>
      <c r="H635" s="240">
        <v>157</v>
      </c>
      <c r="I635" s="239">
        <v>-7850</v>
      </c>
      <c r="J635" s="14">
        <v>18</v>
      </c>
      <c r="K635" s="14">
        <v>8</v>
      </c>
      <c r="L635" s="14">
        <f t="shared" si="111"/>
        <v>-7876</v>
      </c>
      <c r="M635" s="123">
        <f t="shared" si="106"/>
        <v>-7876</v>
      </c>
      <c r="N635" s="241">
        <f t="shared" si="107"/>
        <v>-7876</v>
      </c>
      <c r="O635" s="257" t="s">
        <v>2134</v>
      </c>
      <c r="P635" s="230" t="s">
        <v>2130</v>
      </c>
    </row>
    <row r="636" spans="1:16" hidden="1" outlineLevel="1">
      <c r="A636" s="237">
        <v>45875</v>
      </c>
      <c r="B636" s="215" t="s">
        <v>2236</v>
      </c>
      <c r="C636" s="210" t="s">
        <v>3514</v>
      </c>
      <c r="D636" s="210" t="s">
        <v>1331</v>
      </c>
      <c r="E636" s="238" t="s">
        <v>2221</v>
      </c>
      <c r="F636" s="210" t="s">
        <v>102</v>
      </c>
      <c r="G636" s="239">
        <v>1</v>
      </c>
      <c r="H636" s="240">
        <v>157</v>
      </c>
      <c r="I636" s="239">
        <v>6050</v>
      </c>
      <c r="J636" s="14">
        <v>18</v>
      </c>
      <c r="K636" s="14">
        <v>23</v>
      </c>
      <c r="L636" s="14">
        <f t="shared" si="111"/>
        <v>6009</v>
      </c>
      <c r="M636" s="123">
        <f t="shared" si="106"/>
        <v>6009</v>
      </c>
      <c r="N636" s="241">
        <f t="shared" si="107"/>
        <v>6009</v>
      </c>
      <c r="O636" s="257" t="s">
        <v>2134</v>
      </c>
      <c r="P636" s="230" t="s">
        <v>2130</v>
      </c>
    </row>
    <row r="637" spans="1:16" hidden="1" outlineLevel="1">
      <c r="A637" s="237">
        <v>45875</v>
      </c>
      <c r="B637" s="215" t="s">
        <v>2236</v>
      </c>
      <c r="C637" s="210" t="s">
        <v>3515</v>
      </c>
      <c r="D637" s="210" t="s">
        <v>1329</v>
      </c>
      <c r="E637" s="238" t="s">
        <v>1330</v>
      </c>
      <c r="F637" s="210" t="s">
        <v>102</v>
      </c>
      <c r="G637" s="239">
        <v>1</v>
      </c>
      <c r="H637" s="240">
        <v>172</v>
      </c>
      <c r="I637" s="239">
        <v>-8600</v>
      </c>
      <c r="J637" s="14">
        <v>18</v>
      </c>
      <c r="K637" s="14">
        <v>9</v>
      </c>
      <c r="L637" s="14">
        <f t="shared" si="111"/>
        <v>-8627</v>
      </c>
      <c r="M637" s="123">
        <f t="shared" si="106"/>
        <v>-8627</v>
      </c>
      <c r="N637" s="241">
        <f t="shared" si="107"/>
        <v>-8627</v>
      </c>
      <c r="O637" s="230" t="s">
        <v>1329</v>
      </c>
      <c r="P637" s="230" t="s">
        <v>2130</v>
      </c>
    </row>
    <row r="638" spans="1:16" hidden="1" outlineLevel="1">
      <c r="A638" s="237">
        <v>45875</v>
      </c>
      <c r="B638" s="215" t="s">
        <v>2236</v>
      </c>
      <c r="C638" s="210" t="s">
        <v>3515</v>
      </c>
      <c r="D638" s="210" t="s">
        <v>1331</v>
      </c>
      <c r="E638" s="238" t="s">
        <v>2221</v>
      </c>
      <c r="F638" s="210" t="s">
        <v>102</v>
      </c>
      <c r="G638" s="239">
        <v>1</v>
      </c>
      <c r="H638" s="240">
        <v>189</v>
      </c>
      <c r="I638" s="239">
        <v>9450</v>
      </c>
      <c r="J638" s="14">
        <v>18</v>
      </c>
      <c r="K638" s="14">
        <v>9</v>
      </c>
      <c r="L638" s="14">
        <f t="shared" si="111"/>
        <v>9423</v>
      </c>
      <c r="M638" s="123">
        <f t="shared" si="106"/>
        <v>9423</v>
      </c>
      <c r="N638" s="241">
        <f t="shared" si="107"/>
        <v>9423</v>
      </c>
      <c r="O638" s="230" t="s">
        <v>1331</v>
      </c>
      <c r="P638" s="230" t="s">
        <v>2130</v>
      </c>
    </row>
    <row r="639" spans="1:16" hidden="1" outlineLevel="1">
      <c r="A639" s="237">
        <v>45875</v>
      </c>
      <c r="B639" s="215" t="s">
        <v>2236</v>
      </c>
      <c r="C639" s="210" t="s">
        <v>3516</v>
      </c>
      <c r="D639" s="210" t="s">
        <v>1329</v>
      </c>
      <c r="E639" s="238" t="s">
        <v>1330</v>
      </c>
      <c r="F639" s="210" t="s">
        <v>102</v>
      </c>
      <c r="G639" s="239">
        <v>1</v>
      </c>
      <c r="H639" s="240">
        <v>49</v>
      </c>
      <c r="I639" s="239">
        <v>-2450</v>
      </c>
      <c r="J639" s="14">
        <v>18</v>
      </c>
      <c r="K639" s="14">
        <v>2</v>
      </c>
      <c r="L639" s="14">
        <f t="shared" si="111"/>
        <v>-2470</v>
      </c>
      <c r="M639" s="123">
        <f t="shared" si="106"/>
        <v>-2470</v>
      </c>
      <c r="N639" s="241">
        <f t="shared" si="107"/>
        <v>-2470</v>
      </c>
      <c r="O639" s="242" t="s">
        <v>2135</v>
      </c>
      <c r="P639" s="230" t="s">
        <v>2130</v>
      </c>
    </row>
    <row r="640" spans="1:16" hidden="1" outlineLevel="1">
      <c r="A640" s="237">
        <v>45875</v>
      </c>
      <c r="B640" s="215" t="s">
        <v>2236</v>
      </c>
      <c r="C640" s="210" t="s">
        <v>3516</v>
      </c>
      <c r="D640" s="210" t="s">
        <v>1329</v>
      </c>
      <c r="E640" s="238" t="s">
        <v>1330</v>
      </c>
      <c r="F640" s="210" t="s">
        <v>102</v>
      </c>
      <c r="G640" s="239">
        <v>1</v>
      </c>
      <c r="H640" s="240">
        <v>54</v>
      </c>
      <c r="I640" s="239">
        <v>-2700</v>
      </c>
      <c r="J640" s="14">
        <v>18</v>
      </c>
      <c r="K640" s="14">
        <v>3</v>
      </c>
      <c r="L640" s="14">
        <f t="shared" si="111"/>
        <v>-2721</v>
      </c>
      <c r="M640" s="123">
        <f t="shared" si="106"/>
        <v>-2721</v>
      </c>
      <c r="N640" s="241">
        <f t="shared" si="107"/>
        <v>-2721</v>
      </c>
      <c r="O640" s="230" t="s">
        <v>1329</v>
      </c>
      <c r="P640" s="230" t="s">
        <v>2130</v>
      </c>
    </row>
    <row r="641" spans="1:16" hidden="1" outlineLevel="1">
      <c r="A641" s="237">
        <v>45875</v>
      </c>
      <c r="B641" s="215" t="s">
        <v>2236</v>
      </c>
      <c r="C641" s="210" t="s">
        <v>3516</v>
      </c>
      <c r="D641" s="210" t="s">
        <v>1331</v>
      </c>
      <c r="E641" s="238" t="s">
        <v>2221</v>
      </c>
      <c r="F641" s="210" t="s">
        <v>102</v>
      </c>
      <c r="G641" s="239">
        <v>2</v>
      </c>
      <c r="H641" s="240">
        <v>67</v>
      </c>
      <c r="I641" s="239">
        <v>6700</v>
      </c>
      <c r="J641" s="14">
        <v>36</v>
      </c>
      <c r="K641" s="14">
        <v>6</v>
      </c>
      <c r="L641" s="14">
        <f t="shared" si="111"/>
        <v>6658</v>
      </c>
      <c r="M641" s="123">
        <f t="shared" si="106"/>
        <v>6658</v>
      </c>
      <c r="N641" s="241">
        <f t="shared" si="107"/>
        <v>6658</v>
      </c>
      <c r="O641" s="230" t="s">
        <v>1331</v>
      </c>
      <c r="P641" s="230" t="s">
        <v>2130</v>
      </c>
    </row>
    <row r="642" spans="1:16" hidden="1" outlineLevel="1">
      <c r="A642" s="237">
        <v>45875</v>
      </c>
      <c r="B642" s="215" t="s">
        <v>2236</v>
      </c>
      <c r="C642" s="210" t="s">
        <v>3516</v>
      </c>
      <c r="D642" s="210" t="s">
        <v>1329</v>
      </c>
      <c r="E642" s="238" t="s">
        <v>1330</v>
      </c>
      <c r="F642" s="210" t="s">
        <v>102</v>
      </c>
      <c r="G642" s="239">
        <v>1</v>
      </c>
      <c r="H642" s="240">
        <v>42.5</v>
      </c>
      <c r="I642" s="239">
        <v>-2125</v>
      </c>
      <c r="J642" s="14">
        <v>18</v>
      </c>
      <c r="K642" s="14">
        <v>2</v>
      </c>
      <c r="L642" s="14">
        <f t="shared" si="111"/>
        <v>-2145</v>
      </c>
      <c r="M642" s="123">
        <f t="shared" si="106"/>
        <v>-2145</v>
      </c>
      <c r="N642" s="241">
        <f t="shared" si="107"/>
        <v>-2145</v>
      </c>
      <c r="O642" s="242" t="s">
        <v>2135</v>
      </c>
      <c r="P642" s="230" t="s">
        <v>2130</v>
      </c>
    </row>
    <row r="643" spans="1:16" hidden="1" outlineLevel="1">
      <c r="A643" s="237">
        <v>45875</v>
      </c>
      <c r="B643" s="215" t="s">
        <v>2236</v>
      </c>
      <c r="C643" s="210" t="s">
        <v>3516</v>
      </c>
      <c r="D643" s="210" t="s">
        <v>1329</v>
      </c>
      <c r="E643" s="238" t="s">
        <v>1330</v>
      </c>
      <c r="F643" s="210" t="s">
        <v>102</v>
      </c>
      <c r="G643" s="239">
        <v>1</v>
      </c>
      <c r="H643" s="240">
        <v>43</v>
      </c>
      <c r="I643" s="239">
        <v>-2150</v>
      </c>
      <c r="J643" s="14">
        <v>18</v>
      </c>
      <c r="K643" s="14">
        <v>2</v>
      </c>
      <c r="L643" s="14">
        <f t="shared" si="111"/>
        <v>-2170</v>
      </c>
      <c r="M643" s="123">
        <f t="shared" si="106"/>
        <v>-2170</v>
      </c>
      <c r="N643" s="241">
        <f t="shared" si="107"/>
        <v>-2170</v>
      </c>
      <c r="O643" s="230" t="s">
        <v>1329</v>
      </c>
      <c r="P643" s="230" t="s">
        <v>2130</v>
      </c>
    </row>
    <row r="644" spans="1:16" hidden="1" outlineLevel="1">
      <c r="A644" s="237">
        <v>45875</v>
      </c>
      <c r="B644" s="215" t="s">
        <v>2236</v>
      </c>
      <c r="C644" s="210" t="s">
        <v>3516</v>
      </c>
      <c r="D644" s="210" t="s">
        <v>1331</v>
      </c>
      <c r="E644" s="238" t="s">
        <v>2221</v>
      </c>
      <c r="F644" s="210" t="s">
        <v>102</v>
      </c>
      <c r="G644" s="239">
        <v>2</v>
      </c>
      <c r="H644" s="240">
        <v>50</v>
      </c>
      <c r="I644" s="239">
        <v>5000</v>
      </c>
      <c r="J644" s="14">
        <v>36</v>
      </c>
      <c r="K644" s="14">
        <v>6</v>
      </c>
      <c r="L644" s="14">
        <f t="shared" si="111"/>
        <v>4958</v>
      </c>
      <c r="M644" s="123">
        <f t="shared" si="106"/>
        <v>4958</v>
      </c>
      <c r="N644" s="241">
        <f t="shared" si="107"/>
        <v>4958</v>
      </c>
      <c r="O644" s="230" t="s">
        <v>1331</v>
      </c>
      <c r="P644" s="230" t="s">
        <v>2130</v>
      </c>
    </row>
    <row r="645" spans="1:16" hidden="1" outlineLevel="1">
      <c r="A645" s="237">
        <v>45875</v>
      </c>
      <c r="B645" s="215" t="s">
        <v>2236</v>
      </c>
      <c r="C645" s="210" t="s">
        <v>3517</v>
      </c>
      <c r="D645" s="210" t="s">
        <v>1329</v>
      </c>
      <c r="E645" s="238" t="s">
        <v>1330</v>
      </c>
      <c r="F645" s="210" t="s">
        <v>102</v>
      </c>
      <c r="G645" s="239">
        <v>20</v>
      </c>
      <c r="H645" s="240">
        <v>2</v>
      </c>
      <c r="I645" s="239">
        <v>-2000</v>
      </c>
      <c r="J645" s="14">
        <v>360</v>
      </c>
      <c r="K645" s="14">
        <v>0</v>
      </c>
      <c r="L645" s="14">
        <f t="shared" si="111"/>
        <v>-2360</v>
      </c>
      <c r="M645" s="123">
        <f t="shared" si="106"/>
        <v>-2360</v>
      </c>
      <c r="N645" s="241">
        <f t="shared" si="107"/>
        <v>-2360</v>
      </c>
      <c r="O645" s="242" t="s">
        <v>2135</v>
      </c>
      <c r="P645" s="230" t="s">
        <v>2130</v>
      </c>
    </row>
    <row r="646" spans="1:16" hidden="1" outlineLevel="1">
      <c r="A646" s="237">
        <v>45876</v>
      </c>
      <c r="B646" s="215" t="s">
        <v>2236</v>
      </c>
      <c r="C646" s="210" t="s">
        <v>3518</v>
      </c>
      <c r="D646" s="210" t="s">
        <v>1329</v>
      </c>
      <c r="E646" s="238" t="s">
        <v>1330</v>
      </c>
      <c r="F646" s="210" t="s">
        <v>102</v>
      </c>
      <c r="G646" s="239">
        <v>1</v>
      </c>
      <c r="H646" s="240">
        <v>88</v>
      </c>
      <c r="I646" s="239">
        <v>-4400</v>
      </c>
      <c r="J646" s="14">
        <v>18</v>
      </c>
      <c r="K646" s="14">
        <v>4</v>
      </c>
      <c r="L646" s="14">
        <f t="shared" si="111"/>
        <v>-4422</v>
      </c>
      <c r="M646" s="123">
        <f t="shared" ref="M646:M703" si="114">L646</f>
        <v>-4422</v>
      </c>
      <c r="N646" s="241">
        <f t="shared" ref="N646:N703" si="115">M646</f>
        <v>-4422</v>
      </c>
      <c r="O646" s="242" t="s">
        <v>2135</v>
      </c>
      <c r="P646" s="230" t="s">
        <v>2130</v>
      </c>
    </row>
    <row r="647" spans="1:16" hidden="1" outlineLevel="1">
      <c r="A647" s="237">
        <v>45876</v>
      </c>
      <c r="B647" s="215" t="s">
        <v>2236</v>
      </c>
      <c r="C647" s="210" t="s">
        <v>3518</v>
      </c>
      <c r="D647" s="210" t="s">
        <v>1329</v>
      </c>
      <c r="E647" s="238" t="s">
        <v>1330</v>
      </c>
      <c r="F647" s="210" t="s">
        <v>102</v>
      </c>
      <c r="G647" s="239">
        <v>1</v>
      </c>
      <c r="H647" s="240">
        <v>98</v>
      </c>
      <c r="I647" s="239">
        <v>-4900</v>
      </c>
      <c r="J647" s="14">
        <v>18</v>
      </c>
      <c r="K647" s="14">
        <v>5</v>
      </c>
      <c r="L647" s="14">
        <f t="shared" si="111"/>
        <v>-4923</v>
      </c>
      <c r="M647" s="123">
        <f t="shared" si="114"/>
        <v>-4923</v>
      </c>
      <c r="N647" s="241">
        <f t="shared" si="115"/>
        <v>-4923</v>
      </c>
      <c r="O647" s="242" t="s">
        <v>2135</v>
      </c>
      <c r="P647" s="230" t="s">
        <v>2130</v>
      </c>
    </row>
    <row r="648" spans="1:16" hidden="1" outlineLevel="1">
      <c r="A648" s="237">
        <v>45876</v>
      </c>
      <c r="B648" s="215" t="s">
        <v>2236</v>
      </c>
      <c r="C648" s="210" t="s">
        <v>3518</v>
      </c>
      <c r="D648" s="210" t="s">
        <v>1329</v>
      </c>
      <c r="E648" s="238" t="s">
        <v>1330</v>
      </c>
      <c r="F648" s="210" t="s">
        <v>102</v>
      </c>
      <c r="G648" s="239">
        <v>1</v>
      </c>
      <c r="H648" s="240">
        <v>110</v>
      </c>
      <c r="I648" s="239">
        <v>-5500</v>
      </c>
      <c r="J648" s="14">
        <v>18</v>
      </c>
      <c r="K648" s="14">
        <v>6</v>
      </c>
      <c r="L648" s="14">
        <f t="shared" si="111"/>
        <v>-5524</v>
      </c>
      <c r="M648" s="123">
        <f t="shared" si="114"/>
        <v>-5524</v>
      </c>
      <c r="N648" s="241">
        <f t="shared" si="115"/>
        <v>-5524</v>
      </c>
      <c r="O648" s="242" t="s">
        <v>2135</v>
      </c>
      <c r="P648" s="230" t="s">
        <v>2130</v>
      </c>
    </row>
    <row r="649" spans="1:16" hidden="1" outlineLevel="1">
      <c r="A649" s="237">
        <v>45876</v>
      </c>
      <c r="B649" s="215" t="s">
        <v>2236</v>
      </c>
      <c r="C649" s="210" t="s">
        <v>3518</v>
      </c>
      <c r="D649" s="210" t="s">
        <v>1329</v>
      </c>
      <c r="E649" s="238" t="s">
        <v>1330</v>
      </c>
      <c r="F649" s="210" t="s">
        <v>102</v>
      </c>
      <c r="G649" s="239">
        <v>2</v>
      </c>
      <c r="H649" s="240">
        <v>116</v>
      </c>
      <c r="I649" s="239">
        <v>-11600</v>
      </c>
      <c r="J649" s="14">
        <v>36</v>
      </c>
      <c r="K649" s="14">
        <v>12</v>
      </c>
      <c r="L649" s="14">
        <f t="shared" si="111"/>
        <v>-11648</v>
      </c>
      <c r="M649" s="123">
        <f t="shared" si="114"/>
        <v>-11648</v>
      </c>
      <c r="N649" s="241">
        <f t="shared" si="115"/>
        <v>-11648</v>
      </c>
      <c r="O649" s="230" t="s">
        <v>1329</v>
      </c>
      <c r="P649" s="230" t="s">
        <v>2130</v>
      </c>
    </row>
    <row r="650" spans="1:16" hidden="1" outlineLevel="1">
      <c r="A650" s="237">
        <v>45876</v>
      </c>
      <c r="B650" s="215" t="s">
        <v>2236</v>
      </c>
      <c r="C650" s="210" t="s">
        <v>3518</v>
      </c>
      <c r="D650" s="210" t="s">
        <v>1331</v>
      </c>
      <c r="E650" s="238" t="s">
        <v>2221</v>
      </c>
      <c r="F650" s="210" t="s">
        <v>102</v>
      </c>
      <c r="G650" s="239">
        <v>2</v>
      </c>
      <c r="H650" s="240">
        <v>121</v>
      </c>
      <c r="I650" s="239">
        <v>12100</v>
      </c>
      <c r="J650" s="14">
        <v>36</v>
      </c>
      <c r="K650" s="14">
        <v>12</v>
      </c>
      <c r="L650" s="14">
        <f t="shared" si="111"/>
        <v>12052</v>
      </c>
      <c r="M650" s="123">
        <f t="shared" si="114"/>
        <v>12052</v>
      </c>
      <c r="N650" s="241">
        <f t="shared" si="115"/>
        <v>12052</v>
      </c>
      <c r="O650" s="230" t="s">
        <v>1331</v>
      </c>
      <c r="P650" s="230" t="s">
        <v>2130</v>
      </c>
    </row>
    <row r="651" spans="1:16" hidden="1" outlineLevel="1">
      <c r="A651" s="237">
        <v>45876</v>
      </c>
      <c r="B651" s="215" t="s">
        <v>2236</v>
      </c>
      <c r="C651" s="210" t="s">
        <v>3518</v>
      </c>
      <c r="D651" s="210" t="s">
        <v>1329</v>
      </c>
      <c r="E651" s="238" t="s">
        <v>1330</v>
      </c>
      <c r="F651" s="210" t="s">
        <v>102</v>
      </c>
      <c r="G651" s="239">
        <v>2</v>
      </c>
      <c r="H651" s="240">
        <v>113</v>
      </c>
      <c r="I651" s="239">
        <v>-11300</v>
      </c>
      <c r="J651" s="14">
        <v>36</v>
      </c>
      <c r="K651" s="14">
        <v>12</v>
      </c>
      <c r="L651" s="14">
        <f t="shared" si="111"/>
        <v>-11348</v>
      </c>
      <c r="M651" s="123">
        <f t="shared" si="114"/>
        <v>-11348</v>
      </c>
      <c r="N651" s="241">
        <f t="shared" si="115"/>
        <v>-11348</v>
      </c>
      <c r="O651" s="230" t="s">
        <v>1329</v>
      </c>
      <c r="P651" s="230" t="s">
        <v>2130</v>
      </c>
    </row>
    <row r="652" spans="1:16" hidden="1" outlineLevel="1">
      <c r="A652" s="237">
        <v>45876</v>
      </c>
      <c r="B652" s="215" t="s">
        <v>2236</v>
      </c>
      <c r="C652" s="210" t="s">
        <v>3518</v>
      </c>
      <c r="D652" s="210" t="s">
        <v>1331</v>
      </c>
      <c r="E652" s="238" t="s">
        <v>2221</v>
      </c>
      <c r="F652" s="210" t="s">
        <v>102</v>
      </c>
      <c r="G652" s="239">
        <v>2</v>
      </c>
      <c r="H652" s="240">
        <v>117</v>
      </c>
      <c r="I652" s="239">
        <v>11700</v>
      </c>
      <c r="J652" s="14">
        <v>36</v>
      </c>
      <c r="K652" s="14">
        <v>12</v>
      </c>
      <c r="L652" s="14">
        <f t="shared" si="111"/>
        <v>11652</v>
      </c>
      <c r="M652" s="123">
        <f t="shared" si="114"/>
        <v>11652</v>
      </c>
      <c r="N652" s="241">
        <f t="shared" si="115"/>
        <v>11652</v>
      </c>
      <c r="O652" s="230" t="s">
        <v>1331</v>
      </c>
      <c r="P652" s="230" t="s">
        <v>2130</v>
      </c>
    </row>
    <row r="653" spans="1:16" hidden="1" outlineLevel="1">
      <c r="A653" s="237">
        <v>45876</v>
      </c>
      <c r="B653" s="215" t="s">
        <v>2236</v>
      </c>
      <c r="C653" s="210" t="s">
        <v>3518</v>
      </c>
      <c r="D653" s="210" t="s">
        <v>1329</v>
      </c>
      <c r="E653" s="238" t="s">
        <v>1330</v>
      </c>
      <c r="F653" s="210" t="s">
        <v>102</v>
      </c>
      <c r="G653" s="239">
        <v>2</v>
      </c>
      <c r="H653" s="240">
        <v>107</v>
      </c>
      <c r="I653" s="239">
        <v>-10700</v>
      </c>
      <c r="J653" s="14">
        <v>36</v>
      </c>
      <c r="K653" s="14">
        <v>10</v>
      </c>
      <c r="L653" s="14">
        <f t="shared" si="111"/>
        <v>-10746</v>
      </c>
      <c r="M653" s="123">
        <f t="shared" si="114"/>
        <v>-10746</v>
      </c>
      <c r="N653" s="241">
        <f t="shared" si="115"/>
        <v>-10746</v>
      </c>
      <c r="O653" s="242" t="s">
        <v>2135</v>
      </c>
      <c r="P653" s="230" t="s">
        <v>2130</v>
      </c>
    </row>
    <row r="654" spans="1:16" hidden="1" outlineLevel="1">
      <c r="A654" s="237">
        <v>45876</v>
      </c>
      <c r="B654" s="215" t="s">
        <v>2236</v>
      </c>
      <c r="C654" s="210" t="s">
        <v>3519</v>
      </c>
      <c r="D654" s="210" t="s">
        <v>1329</v>
      </c>
      <c r="E654" s="238" t="s">
        <v>1330</v>
      </c>
      <c r="F654" s="210" t="s">
        <v>102</v>
      </c>
      <c r="G654" s="239">
        <v>5</v>
      </c>
      <c r="H654" s="240">
        <v>75</v>
      </c>
      <c r="I654" s="239">
        <v>-18750</v>
      </c>
      <c r="J654" s="14">
        <v>90</v>
      </c>
      <c r="K654" s="14">
        <v>20</v>
      </c>
      <c r="L654" s="14">
        <f t="shared" si="111"/>
        <v>-18860</v>
      </c>
      <c r="M654" s="123">
        <f t="shared" si="114"/>
        <v>-18860</v>
      </c>
      <c r="N654" s="241">
        <f t="shared" si="115"/>
        <v>-18860</v>
      </c>
      <c r="O654" s="230" t="s">
        <v>1329</v>
      </c>
      <c r="P654" s="230" t="s">
        <v>2130</v>
      </c>
    </row>
    <row r="655" spans="1:16" hidden="1" outlineLevel="1">
      <c r="A655" s="237">
        <v>45876</v>
      </c>
      <c r="B655" s="215" t="s">
        <v>2236</v>
      </c>
      <c r="C655" s="210" t="s">
        <v>3519</v>
      </c>
      <c r="D655" s="210" t="s">
        <v>1331</v>
      </c>
      <c r="E655" s="238" t="s">
        <v>2221</v>
      </c>
      <c r="F655" s="210" t="s">
        <v>102</v>
      </c>
      <c r="G655" s="239">
        <v>5</v>
      </c>
      <c r="H655" s="240">
        <v>66</v>
      </c>
      <c r="I655" s="239">
        <v>16500</v>
      </c>
      <c r="J655" s="14">
        <v>90</v>
      </c>
      <c r="K655" s="14">
        <v>15</v>
      </c>
      <c r="L655" s="14">
        <f t="shared" si="111"/>
        <v>16395</v>
      </c>
      <c r="M655" s="123">
        <f t="shared" si="114"/>
        <v>16395</v>
      </c>
      <c r="N655" s="241">
        <f t="shared" si="115"/>
        <v>16395</v>
      </c>
      <c r="O655" s="230" t="s">
        <v>1331</v>
      </c>
      <c r="P655" s="230" t="s">
        <v>2130</v>
      </c>
    </row>
    <row r="656" spans="1:16" hidden="1" outlineLevel="1">
      <c r="A656" s="237">
        <v>45877</v>
      </c>
      <c r="B656" s="215" t="s">
        <v>2236</v>
      </c>
      <c r="C656" s="210" t="s">
        <v>3520</v>
      </c>
      <c r="D656" s="210" t="s">
        <v>1329</v>
      </c>
      <c r="E656" s="238" t="s">
        <v>1330</v>
      </c>
      <c r="F656" s="210" t="s">
        <v>102</v>
      </c>
      <c r="G656" s="239">
        <v>3</v>
      </c>
      <c r="H656" s="240">
        <v>64</v>
      </c>
      <c r="I656" s="239">
        <v>-9600</v>
      </c>
      <c r="J656" s="14">
        <v>54</v>
      </c>
      <c r="K656" s="14">
        <v>9</v>
      </c>
      <c r="L656" s="14">
        <f t="shared" si="111"/>
        <v>-9663</v>
      </c>
      <c r="M656" s="123">
        <f t="shared" si="114"/>
        <v>-9663</v>
      </c>
      <c r="N656" s="241">
        <f t="shared" si="115"/>
        <v>-9663</v>
      </c>
      <c r="O656" s="230" t="s">
        <v>1329</v>
      </c>
      <c r="P656" s="230" t="s">
        <v>2130</v>
      </c>
    </row>
    <row r="657" spans="1:16" hidden="1" outlineLevel="1">
      <c r="A657" s="237">
        <v>45877</v>
      </c>
      <c r="B657" s="215" t="s">
        <v>2236</v>
      </c>
      <c r="C657" s="210" t="s">
        <v>3520</v>
      </c>
      <c r="D657" s="210" t="s">
        <v>1331</v>
      </c>
      <c r="E657" s="238" t="s">
        <v>2221</v>
      </c>
      <c r="F657" s="210" t="s">
        <v>102</v>
      </c>
      <c r="G657" s="239">
        <v>1</v>
      </c>
      <c r="H657" s="240">
        <v>53</v>
      </c>
      <c r="I657" s="239">
        <v>2650</v>
      </c>
      <c r="J657" s="14">
        <v>18</v>
      </c>
      <c r="K657" s="14">
        <v>3</v>
      </c>
      <c r="L657" s="14">
        <f t="shared" si="111"/>
        <v>2629</v>
      </c>
      <c r="M657" s="123">
        <f t="shared" si="114"/>
        <v>2629</v>
      </c>
      <c r="N657" s="241">
        <f t="shared" si="115"/>
        <v>2629</v>
      </c>
      <c r="O657" s="230" t="s">
        <v>1331</v>
      </c>
      <c r="P657" s="230" t="s">
        <v>2130</v>
      </c>
    </row>
    <row r="658" spans="1:16" hidden="1" outlineLevel="1">
      <c r="A658" s="237">
        <v>45877</v>
      </c>
      <c r="B658" s="215" t="s">
        <v>2236</v>
      </c>
      <c r="C658" s="210" t="s">
        <v>3520</v>
      </c>
      <c r="D658" s="210" t="s">
        <v>1331</v>
      </c>
      <c r="E658" s="238" t="s">
        <v>2221</v>
      </c>
      <c r="F658" s="210" t="s">
        <v>102</v>
      </c>
      <c r="G658" s="239">
        <v>2</v>
      </c>
      <c r="H658" s="240">
        <v>52</v>
      </c>
      <c r="I658" s="239">
        <v>5200</v>
      </c>
      <c r="J658" s="14">
        <v>36</v>
      </c>
      <c r="K658" s="14">
        <v>6</v>
      </c>
      <c r="L658" s="14">
        <f t="shared" si="111"/>
        <v>5158</v>
      </c>
      <c r="M658" s="123">
        <f t="shared" si="114"/>
        <v>5158</v>
      </c>
      <c r="N658" s="241">
        <f t="shared" si="115"/>
        <v>5158</v>
      </c>
      <c r="O658" s="230" t="s">
        <v>1329</v>
      </c>
      <c r="P658" s="230" t="s">
        <v>2130</v>
      </c>
    </row>
    <row r="659" spans="1:16" hidden="1" outlineLevel="1">
      <c r="A659" s="237">
        <v>45877</v>
      </c>
      <c r="B659" s="215" t="s">
        <v>2236</v>
      </c>
      <c r="C659" s="210" t="s">
        <v>3520</v>
      </c>
      <c r="D659" s="210" t="s">
        <v>1329</v>
      </c>
      <c r="E659" s="238" t="s">
        <v>1330</v>
      </c>
      <c r="F659" s="210" t="s">
        <v>102</v>
      </c>
      <c r="G659" s="239">
        <v>3</v>
      </c>
      <c r="H659" s="240">
        <v>43.5</v>
      </c>
      <c r="I659" s="239">
        <v>-6525</v>
      </c>
      <c r="J659" s="14">
        <v>54</v>
      </c>
      <c r="K659" s="14">
        <v>6</v>
      </c>
      <c r="L659" s="14">
        <f t="shared" si="111"/>
        <v>-6585</v>
      </c>
      <c r="M659" s="123">
        <f t="shared" si="114"/>
        <v>-6585</v>
      </c>
      <c r="N659" s="241">
        <f t="shared" si="115"/>
        <v>-6585</v>
      </c>
      <c r="O659" s="230" t="s">
        <v>1329</v>
      </c>
      <c r="P659" s="230" t="s">
        <v>2130</v>
      </c>
    </row>
    <row r="660" spans="1:16" hidden="1" outlineLevel="1">
      <c r="A660" s="237">
        <v>45877</v>
      </c>
      <c r="B660" s="215" t="s">
        <v>2236</v>
      </c>
      <c r="C660" s="210" t="s">
        <v>3520</v>
      </c>
      <c r="D660" s="210" t="s">
        <v>1331</v>
      </c>
      <c r="E660" s="238" t="s">
        <v>2221</v>
      </c>
      <c r="F660" s="210" t="s">
        <v>102</v>
      </c>
      <c r="G660" s="239">
        <v>1</v>
      </c>
      <c r="H660" s="240">
        <v>52</v>
      </c>
      <c r="I660" s="239">
        <v>2600</v>
      </c>
      <c r="J660" s="14">
        <v>18</v>
      </c>
      <c r="K660" s="14">
        <v>3</v>
      </c>
      <c r="L660" s="14">
        <f t="shared" si="111"/>
        <v>2579</v>
      </c>
      <c r="M660" s="123">
        <f t="shared" si="114"/>
        <v>2579</v>
      </c>
      <c r="N660" s="241">
        <f t="shared" si="115"/>
        <v>2579</v>
      </c>
      <c r="O660" s="230" t="s">
        <v>1331</v>
      </c>
      <c r="P660" s="230" t="s">
        <v>2130</v>
      </c>
    </row>
    <row r="661" spans="1:16" hidden="1" outlineLevel="1">
      <c r="A661" s="237">
        <v>45877</v>
      </c>
      <c r="B661" s="215" t="s">
        <v>2236</v>
      </c>
      <c r="C661" s="210" t="s">
        <v>3520</v>
      </c>
      <c r="D661" s="210" t="s">
        <v>1331</v>
      </c>
      <c r="E661" s="238" t="s">
        <v>2221</v>
      </c>
      <c r="F661" s="210" t="s">
        <v>102</v>
      </c>
      <c r="G661" s="239">
        <v>2</v>
      </c>
      <c r="H661" s="240">
        <v>51</v>
      </c>
      <c r="I661" s="239">
        <v>5100</v>
      </c>
      <c r="J661" s="14">
        <v>36</v>
      </c>
      <c r="K661" s="14">
        <v>6</v>
      </c>
      <c r="L661" s="14">
        <f t="shared" si="111"/>
        <v>5058</v>
      </c>
      <c r="M661" s="123">
        <f t="shared" si="114"/>
        <v>5058</v>
      </c>
      <c r="N661" s="241">
        <f t="shared" si="115"/>
        <v>5058</v>
      </c>
      <c r="O661" s="230" t="s">
        <v>1331</v>
      </c>
      <c r="P661" s="230" t="s">
        <v>2130</v>
      </c>
    </row>
    <row r="662" spans="1:16" hidden="1" outlineLevel="1">
      <c r="A662" s="237">
        <v>45877</v>
      </c>
      <c r="B662" s="215" t="s">
        <v>2236</v>
      </c>
      <c r="C662" s="210" t="s">
        <v>3520</v>
      </c>
      <c r="D662" s="210" t="s">
        <v>1329</v>
      </c>
      <c r="E662" s="238" t="s">
        <v>1330</v>
      </c>
      <c r="F662" s="210" t="s">
        <v>102</v>
      </c>
      <c r="G662" s="239">
        <v>10</v>
      </c>
      <c r="H662" s="240">
        <v>40</v>
      </c>
      <c r="I662" s="239">
        <v>-20000</v>
      </c>
      <c r="J662" s="14">
        <v>180</v>
      </c>
      <c r="K662" s="14">
        <v>20</v>
      </c>
      <c r="L662" s="14">
        <f t="shared" si="111"/>
        <v>-20200</v>
      </c>
      <c r="M662" s="123">
        <f t="shared" si="114"/>
        <v>-20200</v>
      </c>
      <c r="N662" s="241">
        <f t="shared" si="115"/>
        <v>-20200</v>
      </c>
      <c r="O662" s="230" t="s">
        <v>1329</v>
      </c>
      <c r="P662" s="230" t="s">
        <v>2130</v>
      </c>
    </row>
    <row r="663" spans="1:16" hidden="1" outlineLevel="1">
      <c r="A663" s="237">
        <v>45877</v>
      </c>
      <c r="B663" s="215" t="s">
        <v>2236</v>
      </c>
      <c r="C663" s="210" t="s">
        <v>3520</v>
      </c>
      <c r="D663" s="210" t="s">
        <v>1331</v>
      </c>
      <c r="E663" s="238" t="s">
        <v>2221</v>
      </c>
      <c r="F663" s="210" t="s">
        <v>102</v>
      </c>
      <c r="G663" s="239">
        <v>10</v>
      </c>
      <c r="H663" s="240">
        <v>44</v>
      </c>
      <c r="I663" s="239">
        <v>22000</v>
      </c>
      <c r="J663" s="14">
        <v>180</v>
      </c>
      <c r="K663" s="14">
        <v>20</v>
      </c>
      <c r="L663" s="14">
        <f t="shared" si="111"/>
        <v>21800</v>
      </c>
      <c r="M663" s="123">
        <f t="shared" si="114"/>
        <v>21800</v>
      </c>
      <c r="N663" s="241">
        <f t="shared" si="115"/>
        <v>21800</v>
      </c>
      <c r="O663" s="230" t="s">
        <v>1331</v>
      </c>
      <c r="P663" s="230" t="s">
        <v>2130</v>
      </c>
    </row>
    <row r="664" spans="1:16" hidden="1" outlineLevel="1">
      <c r="A664" s="237">
        <v>45877</v>
      </c>
      <c r="B664" s="215" t="s">
        <v>2236</v>
      </c>
      <c r="C664" s="210" t="s">
        <v>3520</v>
      </c>
      <c r="D664" s="210" t="s">
        <v>1329</v>
      </c>
      <c r="E664" s="238" t="s">
        <v>1330</v>
      </c>
      <c r="F664" s="210" t="s">
        <v>102</v>
      </c>
      <c r="G664" s="239">
        <v>5</v>
      </c>
      <c r="H664" s="240">
        <v>48</v>
      </c>
      <c r="I664" s="239">
        <v>-12000</v>
      </c>
      <c r="J664" s="14">
        <v>90</v>
      </c>
      <c r="K664" s="14">
        <v>10</v>
      </c>
      <c r="L664" s="14">
        <f t="shared" si="111"/>
        <v>-12100</v>
      </c>
      <c r="M664" s="123">
        <f t="shared" si="114"/>
        <v>-12100</v>
      </c>
      <c r="N664" s="241">
        <f t="shared" si="115"/>
        <v>-12100</v>
      </c>
      <c r="O664" s="230" t="s">
        <v>1329</v>
      </c>
      <c r="P664" s="230" t="s">
        <v>2130</v>
      </c>
    </row>
    <row r="665" spans="1:16" hidden="1" outlineLevel="1">
      <c r="A665" s="237">
        <v>45877</v>
      </c>
      <c r="B665" s="215" t="s">
        <v>2236</v>
      </c>
      <c r="C665" s="210" t="s">
        <v>3520</v>
      </c>
      <c r="D665" s="210" t="s">
        <v>1331</v>
      </c>
      <c r="E665" s="238" t="s">
        <v>2221</v>
      </c>
      <c r="F665" s="210" t="s">
        <v>102</v>
      </c>
      <c r="G665" s="239">
        <v>3</v>
      </c>
      <c r="H665" s="240">
        <v>35.5</v>
      </c>
      <c r="I665" s="239">
        <v>5325</v>
      </c>
      <c r="J665" s="14">
        <v>54</v>
      </c>
      <c r="K665" s="14">
        <v>6</v>
      </c>
      <c r="L665" s="14">
        <f t="shared" si="111"/>
        <v>5265</v>
      </c>
      <c r="M665" s="123">
        <f t="shared" si="114"/>
        <v>5265</v>
      </c>
      <c r="N665" s="241">
        <f t="shared" si="115"/>
        <v>5265</v>
      </c>
      <c r="O665" s="230" t="s">
        <v>1331</v>
      </c>
      <c r="P665" s="230" t="s">
        <v>2130</v>
      </c>
    </row>
    <row r="666" spans="1:16" hidden="1" outlineLevel="1">
      <c r="A666" s="237">
        <v>45877</v>
      </c>
      <c r="B666" s="215" t="s">
        <v>2236</v>
      </c>
      <c r="C666" s="210" t="s">
        <v>3520</v>
      </c>
      <c r="D666" s="210" t="s">
        <v>1331</v>
      </c>
      <c r="E666" s="238" t="s">
        <v>2221</v>
      </c>
      <c r="F666" s="210" t="s">
        <v>102</v>
      </c>
      <c r="G666" s="239">
        <v>2</v>
      </c>
      <c r="H666" s="240">
        <v>35</v>
      </c>
      <c r="I666" s="239">
        <v>3500</v>
      </c>
      <c r="J666" s="14">
        <v>36</v>
      </c>
      <c r="K666" s="14">
        <v>4</v>
      </c>
      <c r="L666" s="14">
        <f t="shared" ref="L666:L697" si="116">IF(B666="TXO",I666-SUM(J666:K666),IF(B666="FITX",IF(D666="新倉",-SUM(J666:K666),IF(E666="賣",(H666-H1364)*G666*200-SUM(J666:K666),(H1364-H666)*G666*200-SUM(J666:K666))),IF(D666="新倉",-SUM(J666:K666),IF(E666="賣",(H666-H1364)*G666*50-SUM(J666:K666),(H1364-H666)*G666*50-SUM(J666:K666)))))</f>
        <v>3460</v>
      </c>
      <c r="M666" s="123">
        <f t="shared" si="114"/>
        <v>3460</v>
      </c>
      <c r="N666" s="241">
        <f t="shared" si="115"/>
        <v>3460</v>
      </c>
      <c r="O666" s="230" t="s">
        <v>1331</v>
      </c>
      <c r="P666" s="230" t="s">
        <v>2130</v>
      </c>
    </row>
    <row r="667" spans="1:16" hidden="1" outlineLevel="1">
      <c r="A667" s="237">
        <v>45877</v>
      </c>
      <c r="B667" s="215" t="s">
        <v>2236</v>
      </c>
      <c r="C667" s="210" t="s">
        <v>3520</v>
      </c>
      <c r="D667" s="210" t="s">
        <v>1329</v>
      </c>
      <c r="E667" s="238" t="s">
        <v>1330</v>
      </c>
      <c r="F667" s="210" t="s">
        <v>102</v>
      </c>
      <c r="G667" s="239">
        <v>10</v>
      </c>
      <c r="H667" s="240">
        <v>43</v>
      </c>
      <c r="I667" s="239">
        <v>-21500</v>
      </c>
      <c r="J667" s="14">
        <v>180</v>
      </c>
      <c r="K667" s="14">
        <v>20</v>
      </c>
      <c r="L667" s="14">
        <f t="shared" si="116"/>
        <v>-21700</v>
      </c>
      <c r="M667" s="123">
        <f t="shared" si="114"/>
        <v>-21700</v>
      </c>
      <c r="N667" s="241">
        <f t="shared" si="115"/>
        <v>-21700</v>
      </c>
      <c r="O667" s="230" t="s">
        <v>1329</v>
      </c>
      <c r="P667" s="230" t="s">
        <v>2130</v>
      </c>
    </row>
    <row r="668" spans="1:16" hidden="1" outlineLevel="1">
      <c r="A668" s="237">
        <v>45877</v>
      </c>
      <c r="B668" s="215" t="s">
        <v>2236</v>
      </c>
      <c r="C668" s="210" t="s">
        <v>3520</v>
      </c>
      <c r="D668" s="210" t="s">
        <v>1331</v>
      </c>
      <c r="E668" s="238" t="s">
        <v>2221</v>
      </c>
      <c r="F668" s="210" t="s">
        <v>102</v>
      </c>
      <c r="G668" s="239">
        <v>10</v>
      </c>
      <c r="H668" s="240">
        <v>50</v>
      </c>
      <c r="I668" s="239">
        <v>25000</v>
      </c>
      <c r="J668" s="14">
        <v>180</v>
      </c>
      <c r="K668" s="14">
        <v>30</v>
      </c>
      <c r="L668" s="14">
        <f t="shared" si="116"/>
        <v>24790</v>
      </c>
      <c r="M668" s="123">
        <f t="shared" si="114"/>
        <v>24790</v>
      </c>
      <c r="N668" s="241">
        <f t="shared" si="115"/>
        <v>24790</v>
      </c>
      <c r="O668" s="230" t="s">
        <v>1331</v>
      </c>
      <c r="P668" s="230" t="s">
        <v>2130</v>
      </c>
    </row>
    <row r="669" spans="1:16" hidden="1" outlineLevel="1">
      <c r="A669" s="237">
        <v>45877</v>
      </c>
      <c r="B669" s="215" t="s">
        <v>2236</v>
      </c>
      <c r="C669" s="210" t="s">
        <v>3521</v>
      </c>
      <c r="D669" s="210" t="s">
        <v>1329</v>
      </c>
      <c r="E669" s="238" t="s">
        <v>1330</v>
      </c>
      <c r="F669" s="210" t="s">
        <v>102</v>
      </c>
      <c r="G669" s="239">
        <v>4</v>
      </c>
      <c r="H669" s="240">
        <v>17</v>
      </c>
      <c r="I669" s="239">
        <v>-3400</v>
      </c>
      <c r="J669" s="14">
        <v>72</v>
      </c>
      <c r="K669" s="14">
        <v>4</v>
      </c>
      <c r="L669" s="14">
        <f t="shared" si="116"/>
        <v>-3476</v>
      </c>
      <c r="M669" s="123">
        <f t="shared" si="114"/>
        <v>-3476</v>
      </c>
      <c r="N669" s="241">
        <f t="shared" si="115"/>
        <v>-3476</v>
      </c>
      <c r="O669" s="230" t="s">
        <v>1329</v>
      </c>
      <c r="P669" s="230" t="s">
        <v>2130</v>
      </c>
    </row>
    <row r="670" spans="1:16" hidden="1" outlineLevel="1">
      <c r="A670" s="237">
        <v>45877</v>
      </c>
      <c r="B670" s="215" t="s">
        <v>2236</v>
      </c>
      <c r="C670" s="210" t="s">
        <v>3521</v>
      </c>
      <c r="D670" s="210" t="s">
        <v>1329</v>
      </c>
      <c r="E670" s="238" t="s">
        <v>1330</v>
      </c>
      <c r="F670" s="210" t="s">
        <v>102</v>
      </c>
      <c r="G670" s="239">
        <v>6</v>
      </c>
      <c r="H670" s="240">
        <v>17.5</v>
      </c>
      <c r="I670" s="239">
        <v>-5250</v>
      </c>
      <c r="J670" s="14">
        <v>108</v>
      </c>
      <c r="K670" s="14">
        <v>6</v>
      </c>
      <c r="L670" s="14">
        <f t="shared" si="116"/>
        <v>-5364</v>
      </c>
      <c r="M670" s="123">
        <f t="shared" si="114"/>
        <v>-5364</v>
      </c>
      <c r="N670" s="241">
        <f t="shared" si="115"/>
        <v>-5364</v>
      </c>
      <c r="O670" s="230" t="s">
        <v>1329</v>
      </c>
      <c r="P670" s="230" t="s">
        <v>2130</v>
      </c>
    </row>
    <row r="671" spans="1:16" hidden="1" outlineLevel="1">
      <c r="A671" s="237">
        <v>45877</v>
      </c>
      <c r="B671" s="215" t="s">
        <v>2236</v>
      </c>
      <c r="C671" s="210" t="s">
        <v>3521</v>
      </c>
      <c r="D671" s="210" t="s">
        <v>1331</v>
      </c>
      <c r="E671" s="238" t="s">
        <v>2221</v>
      </c>
      <c r="F671" s="210" t="s">
        <v>102</v>
      </c>
      <c r="G671" s="239">
        <v>10</v>
      </c>
      <c r="H671" s="240">
        <v>19.5</v>
      </c>
      <c r="I671" s="239">
        <v>9750</v>
      </c>
      <c r="J671" s="14">
        <v>180</v>
      </c>
      <c r="K671" s="14">
        <v>10</v>
      </c>
      <c r="L671" s="14">
        <f t="shared" si="116"/>
        <v>9560</v>
      </c>
      <c r="M671" s="123">
        <f t="shared" si="114"/>
        <v>9560</v>
      </c>
      <c r="N671" s="241">
        <f t="shared" si="115"/>
        <v>9560</v>
      </c>
      <c r="O671" s="230" t="s">
        <v>1331</v>
      </c>
      <c r="P671" s="230" t="s">
        <v>2130</v>
      </c>
    </row>
    <row r="672" spans="1:16" hidden="1" outlineLevel="1">
      <c r="A672" s="237">
        <v>45877</v>
      </c>
      <c r="B672" s="215" t="s">
        <v>2236</v>
      </c>
      <c r="C672" s="210" t="s">
        <v>3522</v>
      </c>
      <c r="D672" s="210" t="s">
        <v>1329</v>
      </c>
      <c r="E672" s="238" t="s">
        <v>1330</v>
      </c>
      <c r="F672" s="210" t="s">
        <v>102</v>
      </c>
      <c r="G672" s="239">
        <v>10</v>
      </c>
      <c r="H672" s="240">
        <v>21</v>
      </c>
      <c r="I672" s="239">
        <v>-10500</v>
      </c>
      <c r="J672" s="14">
        <v>180</v>
      </c>
      <c r="K672" s="14">
        <v>10</v>
      </c>
      <c r="L672" s="14">
        <f t="shared" si="116"/>
        <v>-10690</v>
      </c>
      <c r="M672" s="123">
        <f t="shared" si="114"/>
        <v>-10690</v>
      </c>
      <c r="N672" s="241">
        <f t="shared" si="115"/>
        <v>-10690</v>
      </c>
      <c r="O672" s="230" t="s">
        <v>1329</v>
      </c>
      <c r="P672" s="230" t="s">
        <v>2130</v>
      </c>
    </row>
    <row r="673" spans="1:16" hidden="1" outlineLevel="1">
      <c r="A673" s="237">
        <v>45877</v>
      </c>
      <c r="B673" s="215" t="s">
        <v>2236</v>
      </c>
      <c r="C673" s="210" t="s">
        <v>3522</v>
      </c>
      <c r="D673" s="210" t="s">
        <v>1331</v>
      </c>
      <c r="E673" s="238" t="s">
        <v>2221</v>
      </c>
      <c r="F673" s="210" t="s">
        <v>102</v>
      </c>
      <c r="G673" s="239">
        <v>9</v>
      </c>
      <c r="H673" s="240">
        <v>23.5</v>
      </c>
      <c r="I673" s="239">
        <v>10575</v>
      </c>
      <c r="J673" s="14">
        <v>162</v>
      </c>
      <c r="K673" s="14">
        <v>9</v>
      </c>
      <c r="L673" s="14">
        <f t="shared" si="116"/>
        <v>10404</v>
      </c>
      <c r="M673" s="123">
        <f t="shared" si="114"/>
        <v>10404</v>
      </c>
      <c r="N673" s="241">
        <f t="shared" si="115"/>
        <v>10404</v>
      </c>
      <c r="O673" s="230" t="s">
        <v>1331</v>
      </c>
      <c r="P673" s="230" t="s">
        <v>2130</v>
      </c>
    </row>
    <row r="674" spans="1:16" hidden="1" outlineLevel="1">
      <c r="A674" s="237">
        <v>45877</v>
      </c>
      <c r="B674" s="215" t="s">
        <v>2236</v>
      </c>
      <c r="C674" s="210" t="s">
        <v>3522</v>
      </c>
      <c r="D674" s="210" t="s">
        <v>1331</v>
      </c>
      <c r="E674" s="238" t="s">
        <v>2221</v>
      </c>
      <c r="F674" s="210" t="s">
        <v>102</v>
      </c>
      <c r="G674" s="239">
        <v>1</v>
      </c>
      <c r="H674" s="240">
        <v>21</v>
      </c>
      <c r="I674" s="239">
        <v>1050</v>
      </c>
      <c r="J674" s="14">
        <v>18</v>
      </c>
      <c r="K674" s="14">
        <v>1</v>
      </c>
      <c r="L674" s="14">
        <f t="shared" si="116"/>
        <v>1031</v>
      </c>
      <c r="M674" s="123">
        <f t="shared" si="114"/>
        <v>1031</v>
      </c>
      <c r="N674" s="241">
        <f t="shared" si="115"/>
        <v>1031</v>
      </c>
      <c r="O674" s="230" t="s">
        <v>1329</v>
      </c>
      <c r="P674" s="230" t="s">
        <v>2130</v>
      </c>
    </row>
    <row r="675" spans="1:16" hidden="1" outlineLevel="1">
      <c r="A675" s="237">
        <v>45877</v>
      </c>
      <c r="B675" s="215" t="s">
        <v>2236</v>
      </c>
      <c r="C675" s="210" t="s">
        <v>3522</v>
      </c>
      <c r="D675" s="210" t="s">
        <v>1329</v>
      </c>
      <c r="E675" s="238" t="s">
        <v>1330</v>
      </c>
      <c r="F675" s="210" t="s">
        <v>102</v>
      </c>
      <c r="G675" s="239">
        <v>10</v>
      </c>
      <c r="H675" s="240">
        <v>20</v>
      </c>
      <c r="I675" s="239">
        <v>-10000</v>
      </c>
      <c r="J675" s="14">
        <v>180</v>
      </c>
      <c r="K675" s="14">
        <v>10</v>
      </c>
      <c r="L675" s="14">
        <f t="shared" si="116"/>
        <v>-10190</v>
      </c>
      <c r="M675" s="123">
        <f t="shared" si="114"/>
        <v>-10190</v>
      </c>
      <c r="N675" s="241">
        <f t="shared" si="115"/>
        <v>-10190</v>
      </c>
      <c r="O675" s="230" t="s">
        <v>1329</v>
      </c>
      <c r="P675" s="230" t="s">
        <v>2130</v>
      </c>
    </row>
    <row r="676" spans="1:16" hidden="1" outlineLevel="1">
      <c r="A676" s="237">
        <v>45877</v>
      </c>
      <c r="B676" s="215" t="s">
        <v>2236</v>
      </c>
      <c r="C676" s="210" t="s">
        <v>3522</v>
      </c>
      <c r="D676" s="210" t="s">
        <v>1331</v>
      </c>
      <c r="E676" s="238" t="s">
        <v>2221</v>
      </c>
      <c r="F676" s="210" t="s">
        <v>102</v>
      </c>
      <c r="G676" s="239">
        <v>10</v>
      </c>
      <c r="H676" s="240">
        <v>22</v>
      </c>
      <c r="I676" s="239">
        <v>11000</v>
      </c>
      <c r="J676" s="14">
        <v>180</v>
      </c>
      <c r="K676" s="14">
        <v>10</v>
      </c>
      <c r="L676" s="14">
        <f t="shared" si="116"/>
        <v>10810</v>
      </c>
      <c r="M676" s="123">
        <f t="shared" si="114"/>
        <v>10810</v>
      </c>
      <c r="N676" s="241">
        <f t="shared" si="115"/>
        <v>10810</v>
      </c>
      <c r="O676" s="230" t="s">
        <v>1331</v>
      </c>
      <c r="P676" s="230" t="s">
        <v>2130</v>
      </c>
    </row>
    <row r="677" spans="1:16" hidden="1" outlineLevel="1">
      <c r="A677" s="237">
        <v>45877</v>
      </c>
      <c r="B677" s="215" t="s">
        <v>2236</v>
      </c>
      <c r="C677" s="210" t="s">
        <v>3523</v>
      </c>
      <c r="D677" s="210" t="s">
        <v>1329</v>
      </c>
      <c r="E677" s="238" t="s">
        <v>1330</v>
      </c>
      <c r="F677" s="210" t="s">
        <v>102</v>
      </c>
      <c r="G677" s="239">
        <v>3</v>
      </c>
      <c r="H677" s="240">
        <v>82</v>
      </c>
      <c r="I677" s="239">
        <v>-12300</v>
      </c>
      <c r="J677" s="14">
        <v>54</v>
      </c>
      <c r="K677" s="14">
        <v>12</v>
      </c>
      <c r="L677" s="14">
        <f t="shared" si="116"/>
        <v>-12366</v>
      </c>
      <c r="M677" s="123">
        <f t="shared" si="114"/>
        <v>-12366</v>
      </c>
      <c r="N677" s="241">
        <f t="shared" si="115"/>
        <v>-12366</v>
      </c>
      <c r="O677" s="230" t="s">
        <v>1329</v>
      </c>
      <c r="P677" s="230" t="s">
        <v>2130</v>
      </c>
    </row>
    <row r="678" spans="1:16" hidden="1" outlineLevel="1">
      <c r="A678" s="237">
        <v>45877</v>
      </c>
      <c r="B678" s="215" t="s">
        <v>2236</v>
      </c>
      <c r="C678" s="210" t="s">
        <v>3523</v>
      </c>
      <c r="D678" s="210" t="s">
        <v>1331</v>
      </c>
      <c r="E678" s="238" t="s">
        <v>2221</v>
      </c>
      <c r="F678" s="210" t="s">
        <v>102</v>
      </c>
      <c r="G678" s="239">
        <v>2</v>
      </c>
      <c r="H678" s="240">
        <v>79</v>
      </c>
      <c r="I678" s="239">
        <v>7900</v>
      </c>
      <c r="J678" s="14">
        <v>36</v>
      </c>
      <c r="K678" s="14">
        <v>8</v>
      </c>
      <c r="L678" s="14">
        <f t="shared" si="116"/>
        <v>7856</v>
      </c>
      <c r="M678" s="123">
        <f t="shared" si="114"/>
        <v>7856</v>
      </c>
      <c r="N678" s="241">
        <f t="shared" si="115"/>
        <v>7856</v>
      </c>
      <c r="O678" s="230" t="s">
        <v>1331</v>
      </c>
      <c r="P678" s="230" t="s">
        <v>2130</v>
      </c>
    </row>
    <row r="679" spans="1:16" hidden="1" outlineLevel="1">
      <c r="A679" s="237">
        <v>45877</v>
      </c>
      <c r="B679" s="215" t="s">
        <v>2236</v>
      </c>
      <c r="C679" s="210" t="s">
        <v>3523</v>
      </c>
      <c r="D679" s="210" t="s">
        <v>1331</v>
      </c>
      <c r="E679" s="238" t="s">
        <v>2221</v>
      </c>
      <c r="F679" s="210" t="s">
        <v>102</v>
      </c>
      <c r="G679" s="239">
        <v>1</v>
      </c>
      <c r="H679" s="240">
        <v>78</v>
      </c>
      <c r="I679" s="239">
        <v>3900</v>
      </c>
      <c r="J679" s="14">
        <v>18</v>
      </c>
      <c r="K679" s="14">
        <v>4</v>
      </c>
      <c r="L679" s="14">
        <f t="shared" si="116"/>
        <v>3878</v>
      </c>
      <c r="M679" s="123">
        <f t="shared" si="114"/>
        <v>3878</v>
      </c>
      <c r="N679" s="241">
        <f t="shared" si="115"/>
        <v>3878</v>
      </c>
      <c r="O679" s="230" t="s">
        <v>1331</v>
      </c>
      <c r="P679" s="230" t="s">
        <v>2130</v>
      </c>
    </row>
    <row r="680" spans="1:16" hidden="1" outlineLevel="1">
      <c r="A680" s="237">
        <v>45881</v>
      </c>
      <c r="B680" s="215" t="s">
        <v>2236</v>
      </c>
      <c r="C680" s="210" t="s">
        <v>3524</v>
      </c>
      <c r="D680" s="210" t="s">
        <v>1329</v>
      </c>
      <c r="E680" s="238" t="s">
        <v>1330</v>
      </c>
      <c r="F680" s="210" t="s">
        <v>102</v>
      </c>
      <c r="G680" s="239">
        <v>2</v>
      </c>
      <c r="H680" s="240">
        <v>80</v>
      </c>
      <c r="I680" s="239">
        <v>-8000</v>
      </c>
      <c r="J680" s="14">
        <v>36</v>
      </c>
      <c r="K680" s="14">
        <v>8</v>
      </c>
      <c r="L680" s="14">
        <f t="shared" si="116"/>
        <v>-8044</v>
      </c>
      <c r="M680" s="123">
        <f t="shared" si="114"/>
        <v>-8044</v>
      </c>
      <c r="N680" s="241">
        <f t="shared" si="115"/>
        <v>-8044</v>
      </c>
      <c r="O680" s="230" t="s">
        <v>1329</v>
      </c>
      <c r="P680" s="230" t="s">
        <v>2130</v>
      </c>
    </row>
    <row r="681" spans="1:16" hidden="1" outlineLevel="1">
      <c r="A681" s="237">
        <v>45881</v>
      </c>
      <c r="B681" s="215" t="s">
        <v>2236</v>
      </c>
      <c r="C681" s="210" t="s">
        <v>3524</v>
      </c>
      <c r="D681" s="210" t="s">
        <v>1331</v>
      </c>
      <c r="E681" s="238" t="s">
        <v>2221</v>
      </c>
      <c r="F681" s="210" t="s">
        <v>102</v>
      </c>
      <c r="G681" s="239">
        <v>2</v>
      </c>
      <c r="H681" s="240">
        <v>87</v>
      </c>
      <c r="I681" s="239">
        <v>8700</v>
      </c>
      <c r="J681" s="14">
        <v>36</v>
      </c>
      <c r="K681" s="14">
        <v>8</v>
      </c>
      <c r="L681" s="14">
        <f t="shared" si="116"/>
        <v>8656</v>
      </c>
      <c r="M681" s="123">
        <f t="shared" si="114"/>
        <v>8656</v>
      </c>
      <c r="N681" s="241">
        <f t="shared" si="115"/>
        <v>8656</v>
      </c>
      <c r="O681" s="230" t="s">
        <v>1331</v>
      </c>
      <c r="P681" s="230" t="s">
        <v>2130</v>
      </c>
    </row>
    <row r="682" spans="1:16" hidden="1" outlineLevel="1">
      <c r="A682" s="237">
        <v>45881</v>
      </c>
      <c r="B682" s="215" t="s">
        <v>2236</v>
      </c>
      <c r="C682" s="210" t="s">
        <v>3524</v>
      </c>
      <c r="D682" s="210" t="s">
        <v>1329</v>
      </c>
      <c r="E682" s="238" t="s">
        <v>1330</v>
      </c>
      <c r="F682" s="210" t="s">
        <v>102</v>
      </c>
      <c r="G682" s="239">
        <v>2</v>
      </c>
      <c r="H682" s="240">
        <v>73</v>
      </c>
      <c r="I682" s="239">
        <v>-7300</v>
      </c>
      <c r="J682" s="14">
        <v>36</v>
      </c>
      <c r="K682" s="14">
        <v>8</v>
      </c>
      <c r="L682" s="14">
        <f t="shared" si="116"/>
        <v>-7344</v>
      </c>
      <c r="M682" s="123">
        <f t="shared" si="114"/>
        <v>-7344</v>
      </c>
      <c r="N682" s="241">
        <f t="shared" si="115"/>
        <v>-7344</v>
      </c>
      <c r="O682" s="230" t="s">
        <v>1329</v>
      </c>
      <c r="P682" s="230" t="s">
        <v>2130</v>
      </c>
    </row>
    <row r="683" spans="1:16" hidden="1" outlineLevel="1">
      <c r="A683" s="237">
        <v>45881</v>
      </c>
      <c r="B683" s="215" t="s">
        <v>2236</v>
      </c>
      <c r="C683" s="210" t="s">
        <v>3524</v>
      </c>
      <c r="D683" s="210" t="s">
        <v>1331</v>
      </c>
      <c r="E683" s="238" t="s">
        <v>2221</v>
      </c>
      <c r="F683" s="210" t="s">
        <v>102</v>
      </c>
      <c r="G683" s="239">
        <v>2</v>
      </c>
      <c r="H683" s="240">
        <v>76</v>
      </c>
      <c r="I683" s="239">
        <v>7600</v>
      </c>
      <c r="J683" s="14">
        <v>36</v>
      </c>
      <c r="K683" s="14">
        <v>8</v>
      </c>
      <c r="L683" s="14">
        <f t="shared" si="116"/>
        <v>7556</v>
      </c>
      <c r="M683" s="123">
        <f t="shared" si="114"/>
        <v>7556</v>
      </c>
      <c r="N683" s="241">
        <f t="shared" si="115"/>
        <v>7556</v>
      </c>
      <c r="O683" s="230" t="s">
        <v>1331</v>
      </c>
      <c r="P683" s="230" t="s">
        <v>2130</v>
      </c>
    </row>
    <row r="684" spans="1:16" hidden="1" outlineLevel="1">
      <c r="A684" s="237">
        <v>45881</v>
      </c>
      <c r="B684" s="215" t="s">
        <v>2236</v>
      </c>
      <c r="C684" s="210" t="s">
        <v>3525</v>
      </c>
      <c r="D684" s="210" t="s">
        <v>1329</v>
      </c>
      <c r="E684" s="238" t="s">
        <v>1330</v>
      </c>
      <c r="F684" s="210" t="s">
        <v>102</v>
      </c>
      <c r="G684" s="239">
        <v>2</v>
      </c>
      <c r="H684" s="240">
        <v>60</v>
      </c>
      <c r="I684" s="239">
        <v>-6000</v>
      </c>
      <c r="J684" s="14">
        <v>36</v>
      </c>
      <c r="K684" s="14">
        <v>6</v>
      </c>
      <c r="L684" s="14">
        <f t="shared" si="116"/>
        <v>-6042</v>
      </c>
      <c r="M684" s="123">
        <f t="shared" si="114"/>
        <v>-6042</v>
      </c>
      <c r="N684" s="241">
        <f t="shared" si="115"/>
        <v>-6042</v>
      </c>
      <c r="O684" s="230" t="s">
        <v>1329</v>
      </c>
      <c r="P684" s="230" t="s">
        <v>2130</v>
      </c>
    </row>
    <row r="685" spans="1:16" hidden="1" outlineLevel="1">
      <c r="A685" s="237">
        <v>45881</v>
      </c>
      <c r="B685" s="215" t="s">
        <v>2236</v>
      </c>
      <c r="C685" s="210" t="s">
        <v>3525</v>
      </c>
      <c r="D685" s="210" t="s">
        <v>1331</v>
      </c>
      <c r="E685" s="238" t="s">
        <v>2221</v>
      </c>
      <c r="F685" s="210" t="s">
        <v>102</v>
      </c>
      <c r="G685" s="239">
        <v>2</v>
      </c>
      <c r="H685" s="240">
        <v>49</v>
      </c>
      <c r="I685" s="239">
        <v>4900</v>
      </c>
      <c r="J685" s="14">
        <v>36</v>
      </c>
      <c r="K685" s="14">
        <v>4</v>
      </c>
      <c r="L685" s="14">
        <f t="shared" si="116"/>
        <v>4860</v>
      </c>
      <c r="M685" s="123">
        <f t="shared" si="114"/>
        <v>4860</v>
      </c>
      <c r="N685" s="241">
        <f t="shared" si="115"/>
        <v>4860</v>
      </c>
      <c r="O685" s="230" t="s">
        <v>1331</v>
      </c>
      <c r="P685" s="230" t="s">
        <v>2130</v>
      </c>
    </row>
    <row r="686" spans="1:16" hidden="1" outlineLevel="1">
      <c r="A686" s="237">
        <v>45882</v>
      </c>
      <c r="B686" s="215" t="s">
        <v>2236</v>
      </c>
      <c r="C686" s="210" t="s">
        <v>3526</v>
      </c>
      <c r="D686" s="210" t="s">
        <v>1329</v>
      </c>
      <c r="E686" s="238" t="s">
        <v>1330</v>
      </c>
      <c r="F686" s="210" t="s">
        <v>102</v>
      </c>
      <c r="G686" s="239">
        <v>2</v>
      </c>
      <c r="H686" s="240">
        <v>55</v>
      </c>
      <c r="I686" s="239">
        <v>-5500</v>
      </c>
      <c r="J686" s="14">
        <v>36</v>
      </c>
      <c r="K686" s="14">
        <v>6</v>
      </c>
      <c r="L686" s="14">
        <f t="shared" si="116"/>
        <v>-5542</v>
      </c>
      <c r="M686" s="123">
        <f t="shared" si="114"/>
        <v>-5542</v>
      </c>
      <c r="N686" s="241">
        <f t="shared" si="115"/>
        <v>-5542</v>
      </c>
      <c r="O686" s="230" t="s">
        <v>1329</v>
      </c>
      <c r="P686" s="230" t="s">
        <v>2130</v>
      </c>
    </row>
    <row r="687" spans="1:16" hidden="1" outlineLevel="1">
      <c r="A687" s="237">
        <v>45882</v>
      </c>
      <c r="B687" s="215" t="s">
        <v>2236</v>
      </c>
      <c r="C687" s="210" t="s">
        <v>3526</v>
      </c>
      <c r="D687" s="210" t="s">
        <v>1331</v>
      </c>
      <c r="E687" s="238" t="s">
        <v>2221</v>
      </c>
      <c r="F687" s="210" t="s">
        <v>102</v>
      </c>
      <c r="G687" s="239">
        <v>2</v>
      </c>
      <c r="H687" s="240">
        <v>62</v>
      </c>
      <c r="I687" s="239">
        <v>6200</v>
      </c>
      <c r="J687" s="14">
        <v>36</v>
      </c>
      <c r="K687" s="14">
        <v>6</v>
      </c>
      <c r="L687" s="14">
        <f t="shared" si="116"/>
        <v>6158</v>
      </c>
      <c r="M687" s="123">
        <f t="shared" si="114"/>
        <v>6158</v>
      </c>
      <c r="N687" s="241">
        <f t="shared" si="115"/>
        <v>6158</v>
      </c>
      <c r="O687" s="230" t="s">
        <v>1331</v>
      </c>
      <c r="P687" s="230" t="s">
        <v>2130</v>
      </c>
    </row>
    <row r="688" spans="1:16" hidden="1" outlineLevel="1">
      <c r="A688" s="237">
        <v>45882</v>
      </c>
      <c r="B688" s="215" t="s">
        <v>2236</v>
      </c>
      <c r="C688" s="210" t="s">
        <v>3526</v>
      </c>
      <c r="D688" s="210" t="s">
        <v>1329</v>
      </c>
      <c r="E688" s="238" t="s">
        <v>1330</v>
      </c>
      <c r="F688" s="210" t="s">
        <v>102</v>
      </c>
      <c r="G688" s="239">
        <v>2</v>
      </c>
      <c r="H688" s="240">
        <v>50</v>
      </c>
      <c r="I688" s="239">
        <v>-5000</v>
      </c>
      <c r="J688" s="14">
        <v>36</v>
      </c>
      <c r="K688" s="14">
        <v>6</v>
      </c>
      <c r="L688" s="14">
        <f t="shared" si="116"/>
        <v>-5042</v>
      </c>
      <c r="M688" s="123">
        <f t="shared" si="114"/>
        <v>-5042</v>
      </c>
      <c r="N688" s="241">
        <f t="shared" si="115"/>
        <v>-5042</v>
      </c>
      <c r="O688" s="230" t="s">
        <v>1329</v>
      </c>
      <c r="P688" s="230" t="s">
        <v>2130</v>
      </c>
    </row>
    <row r="689" spans="1:16" hidden="1" outlineLevel="1">
      <c r="A689" s="237">
        <v>45882</v>
      </c>
      <c r="B689" s="215" t="s">
        <v>2236</v>
      </c>
      <c r="C689" s="210" t="s">
        <v>3526</v>
      </c>
      <c r="D689" s="210" t="s">
        <v>1331</v>
      </c>
      <c r="E689" s="238" t="s">
        <v>2221</v>
      </c>
      <c r="F689" s="210" t="s">
        <v>102</v>
      </c>
      <c r="G689" s="239">
        <v>2</v>
      </c>
      <c r="H689" s="240">
        <v>53</v>
      </c>
      <c r="I689" s="239">
        <v>5300</v>
      </c>
      <c r="J689" s="14">
        <v>36</v>
      </c>
      <c r="K689" s="14">
        <v>6</v>
      </c>
      <c r="L689" s="14">
        <f t="shared" si="116"/>
        <v>5258</v>
      </c>
      <c r="M689" s="123">
        <f t="shared" si="114"/>
        <v>5258</v>
      </c>
      <c r="N689" s="241">
        <f t="shared" si="115"/>
        <v>5258</v>
      </c>
      <c r="O689" s="230" t="s">
        <v>1331</v>
      </c>
      <c r="P689" s="230" t="s">
        <v>2130</v>
      </c>
    </row>
    <row r="690" spans="1:16" hidden="1" outlineLevel="1">
      <c r="A690" s="237">
        <v>45882</v>
      </c>
      <c r="B690" s="215" t="s">
        <v>2236</v>
      </c>
      <c r="C690" s="210" t="s">
        <v>3526</v>
      </c>
      <c r="D690" s="210" t="s">
        <v>1329</v>
      </c>
      <c r="E690" s="238" t="s">
        <v>1330</v>
      </c>
      <c r="F690" s="210" t="s">
        <v>102</v>
      </c>
      <c r="G690" s="239">
        <v>2</v>
      </c>
      <c r="H690" s="240">
        <v>52</v>
      </c>
      <c r="I690" s="239">
        <v>-5200</v>
      </c>
      <c r="J690" s="14">
        <v>36</v>
      </c>
      <c r="K690" s="14">
        <v>6</v>
      </c>
      <c r="L690" s="14">
        <f t="shared" si="116"/>
        <v>-5242</v>
      </c>
      <c r="M690" s="123">
        <f t="shared" si="114"/>
        <v>-5242</v>
      </c>
      <c r="N690" s="241">
        <f t="shared" si="115"/>
        <v>-5242</v>
      </c>
      <c r="O690" s="230" t="s">
        <v>1329</v>
      </c>
      <c r="P690" s="230" t="s">
        <v>2130</v>
      </c>
    </row>
    <row r="691" spans="1:16" hidden="1" outlineLevel="1">
      <c r="A691" s="237">
        <v>45882</v>
      </c>
      <c r="B691" s="215" t="s">
        <v>2236</v>
      </c>
      <c r="C691" s="210" t="s">
        <v>3526</v>
      </c>
      <c r="D691" s="210" t="s">
        <v>1331</v>
      </c>
      <c r="E691" s="238" t="s">
        <v>2221</v>
      </c>
      <c r="F691" s="210" t="s">
        <v>102</v>
      </c>
      <c r="G691" s="239">
        <v>2</v>
      </c>
      <c r="H691" s="240">
        <v>53</v>
      </c>
      <c r="I691" s="239">
        <v>5300</v>
      </c>
      <c r="J691" s="14">
        <v>36</v>
      </c>
      <c r="K691" s="14">
        <v>6</v>
      </c>
      <c r="L691" s="14">
        <f t="shared" si="116"/>
        <v>5258</v>
      </c>
      <c r="M691" s="123">
        <f t="shared" si="114"/>
        <v>5258</v>
      </c>
      <c r="N691" s="241">
        <f t="shared" si="115"/>
        <v>5258</v>
      </c>
      <c r="O691" s="230" t="s">
        <v>1331</v>
      </c>
      <c r="P691" s="230" t="s">
        <v>2130</v>
      </c>
    </row>
    <row r="692" spans="1:16" hidden="1" outlineLevel="1">
      <c r="A692" s="237">
        <v>45882</v>
      </c>
      <c r="B692" s="215" t="s">
        <v>2236</v>
      </c>
      <c r="C692" s="210" t="s">
        <v>3527</v>
      </c>
      <c r="D692" s="210" t="s">
        <v>1329</v>
      </c>
      <c r="E692" s="238" t="s">
        <v>1330</v>
      </c>
      <c r="F692" s="210" t="s">
        <v>102</v>
      </c>
      <c r="G692" s="239">
        <v>20</v>
      </c>
      <c r="H692" s="240">
        <v>1.5</v>
      </c>
      <c r="I692" s="239">
        <v>-1500</v>
      </c>
      <c r="J692" s="14">
        <v>360</v>
      </c>
      <c r="K692" s="14">
        <v>0</v>
      </c>
      <c r="L692" s="14">
        <f t="shared" si="116"/>
        <v>-1860</v>
      </c>
      <c r="M692" s="123">
        <f t="shared" si="114"/>
        <v>-1860</v>
      </c>
      <c r="N692" s="241">
        <f t="shared" si="115"/>
        <v>-1860</v>
      </c>
      <c r="O692" s="242" t="s">
        <v>2135</v>
      </c>
      <c r="P692" s="230" t="s">
        <v>2130</v>
      </c>
    </row>
    <row r="693" spans="1:16" hidden="1" outlineLevel="1">
      <c r="A693" s="237">
        <v>45882</v>
      </c>
      <c r="B693" s="215" t="s">
        <v>2236</v>
      </c>
      <c r="C693" s="210" t="s">
        <v>3528</v>
      </c>
      <c r="D693" s="210" t="s">
        <v>1329</v>
      </c>
      <c r="E693" s="238" t="s">
        <v>1330</v>
      </c>
      <c r="F693" s="210" t="s">
        <v>102</v>
      </c>
      <c r="G693" s="239">
        <v>10</v>
      </c>
      <c r="H693" s="240">
        <v>9</v>
      </c>
      <c r="I693" s="239">
        <v>-4500</v>
      </c>
      <c r="J693" s="14">
        <v>180</v>
      </c>
      <c r="K693" s="14">
        <v>0</v>
      </c>
      <c r="L693" s="14">
        <f t="shared" si="116"/>
        <v>-4680</v>
      </c>
      <c r="M693" s="123">
        <f t="shared" si="114"/>
        <v>-4680</v>
      </c>
      <c r="N693" s="241">
        <f t="shared" si="115"/>
        <v>-4680</v>
      </c>
      <c r="O693" s="230" t="s">
        <v>1329</v>
      </c>
      <c r="P693" s="230" t="s">
        <v>2130</v>
      </c>
    </row>
    <row r="694" spans="1:16" hidden="1" outlineLevel="1">
      <c r="A694" s="237">
        <v>45882</v>
      </c>
      <c r="B694" s="215" t="s">
        <v>2236</v>
      </c>
      <c r="C694" s="210" t="s">
        <v>3528</v>
      </c>
      <c r="D694" s="210" t="s">
        <v>1331</v>
      </c>
      <c r="E694" s="238" t="s">
        <v>2221</v>
      </c>
      <c r="F694" s="210" t="s">
        <v>102</v>
      </c>
      <c r="G694" s="239">
        <v>1</v>
      </c>
      <c r="H694" s="240">
        <v>21.5</v>
      </c>
      <c r="I694" s="239">
        <v>1075</v>
      </c>
      <c r="J694" s="14">
        <v>18</v>
      </c>
      <c r="K694" s="14">
        <v>1</v>
      </c>
      <c r="L694" s="14">
        <f t="shared" si="116"/>
        <v>1056</v>
      </c>
      <c r="M694" s="123">
        <f t="shared" si="114"/>
        <v>1056</v>
      </c>
      <c r="N694" s="241">
        <f t="shared" si="115"/>
        <v>1056</v>
      </c>
      <c r="O694" s="230" t="s">
        <v>1331</v>
      </c>
      <c r="P694" s="230" t="s">
        <v>2130</v>
      </c>
    </row>
    <row r="695" spans="1:16" hidden="1" outlineLevel="1">
      <c r="A695" s="237">
        <v>45882</v>
      </c>
      <c r="B695" s="215" t="s">
        <v>2236</v>
      </c>
      <c r="C695" s="210" t="s">
        <v>3528</v>
      </c>
      <c r="D695" s="210" t="s">
        <v>1331</v>
      </c>
      <c r="E695" s="238" t="s">
        <v>2221</v>
      </c>
      <c r="F695" s="210" t="s">
        <v>102</v>
      </c>
      <c r="G695" s="239">
        <v>1</v>
      </c>
      <c r="H695" s="240">
        <v>29</v>
      </c>
      <c r="I695" s="239">
        <v>1450</v>
      </c>
      <c r="J695" s="14">
        <v>18</v>
      </c>
      <c r="K695" s="14">
        <v>1</v>
      </c>
      <c r="L695" s="14">
        <f t="shared" si="116"/>
        <v>1431</v>
      </c>
      <c r="M695" s="123">
        <f t="shared" si="114"/>
        <v>1431</v>
      </c>
      <c r="N695" s="241">
        <f t="shared" si="115"/>
        <v>1431</v>
      </c>
      <c r="O695" s="230" t="s">
        <v>1331</v>
      </c>
      <c r="P695" s="230" t="s">
        <v>2130</v>
      </c>
    </row>
    <row r="696" spans="1:16" hidden="1" outlineLevel="1">
      <c r="A696" s="237">
        <v>45882</v>
      </c>
      <c r="B696" s="215" t="s">
        <v>2236</v>
      </c>
      <c r="C696" s="210" t="s">
        <v>3528</v>
      </c>
      <c r="D696" s="210" t="s">
        <v>1331</v>
      </c>
      <c r="E696" s="238" t="s">
        <v>2221</v>
      </c>
      <c r="F696" s="210" t="s">
        <v>102</v>
      </c>
      <c r="G696" s="239">
        <v>3</v>
      </c>
      <c r="H696" s="240">
        <v>24</v>
      </c>
      <c r="I696" s="239">
        <v>3600</v>
      </c>
      <c r="J696" s="14">
        <v>54</v>
      </c>
      <c r="K696" s="14">
        <v>3</v>
      </c>
      <c r="L696" s="14">
        <f t="shared" si="116"/>
        <v>3543</v>
      </c>
      <c r="M696" s="123">
        <f t="shared" si="114"/>
        <v>3543</v>
      </c>
      <c r="N696" s="241">
        <f t="shared" si="115"/>
        <v>3543</v>
      </c>
      <c r="O696" s="230" t="s">
        <v>1331</v>
      </c>
      <c r="P696" s="230" t="s">
        <v>2130</v>
      </c>
    </row>
    <row r="697" spans="1:16" hidden="1" outlineLevel="1">
      <c r="A697" s="237">
        <v>45882</v>
      </c>
      <c r="B697" s="215" t="s">
        <v>2236</v>
      </c>
      <c r="C697" s="210" t="s">
        <v>3528</v>
      </c>
      <c r="D697" s="210" t="s">
        <v>1331</v>
      </c>
      <c r="E697" s="238" t="s">
        <v>2221</v>
      </c>
      <c r="F697" s="210" t="s">
        <v>102</v>
      </c>
      <c r="G697" s="239">
        <v>5</v>
      </c>
      <c r="H697" s="240">
        <v>18</v>
      </c>
      <c r="I697" s="239">
        <v>4500</v>
      </c>
      <c r="J697" s="14">
        <v>90</v>
      </c>
      <c r="K697" s="14">
        <v>5</v>
      </c>
      <c r="L697" s="14">
        <f t="shared" si="116"/>
        <v>4405</v>
      </c>
      <c r="M697" s="123">
        <f t="shared" si="114"/>
        <v>4405</v>
      </c>
      <c r="N697" s="241">
        <f t="shared" si="115"/>
        <v>4405</v>
      </c>
      <c r="O697" s="230" t="s">
        <v>1331</v>
      </c>
      <c r="P697" s="230" t="s">
        <v>2130</v>
      </c>
    </row>
    <row r="698" spans="1:16" hidden="1" outlineLevel="1">
      <c r="A698" s="237">
        <v>45882</v>
      </c>
      <c r="B698" s="215" t="s">
        <v>2236</v>
      </c>
      <c r="C698" s="210" t="s">
        <v>3529</v>
      </c>
      <c r="D698" s="210" t="s">
        <v>1329</v>
      </c>
      <c r="E698" s="238" t="s">
        <v>1330</v>
      </c>
      <c r="F698" s="210" t="s">
        <v>102</v>
      </c>
      <c r="G698" s="239">
        <v>10</v>
      </c>
      <c r="H698" s="240">
        <v>2.6</v>
      </c>
      <c r="I698" s="239">
        <v>-1300</v>
      </c>
      <c r="J698" s="14">
        <v>180</v>
      </c>
      <c r="K698" s="14">
        <v>0</v>
      </c>
      <c r="L698" s="14">
        <f t="shared" ref="L698:L729" si="117">IF(B698="TXO",I698-SUM(J698:K698),IF(B698="FITX",IF(D698="新倉",-SUM(J698:K698),IF(E698="賣",(H698-H1396)*G698*200-SUM(J698:K698),(H1396-H698)*G698*200-SUM(J698:K698))),IF(D698="新倉",-SUM(J698:K698),IF(E698="賣",(H698-H1396)*G698*50-SUM(J698:K698),(H1396-H698)*G698*50-SUM(J698:K698)))))</f>
        <v>-1480</v>
      </c>
      <c r="M698" s="123">
        <f t="shared" si="114"/>
        <v>-1480</v>
      </c>
      <c r="N698" s="241">
        <f t="shared" si="115"/>
        <v>-1480</v>
      </c>
      <c r="O698" s="230" t="s">
        <v>1329</v>
      </c>
      <c r="P698" s="230" t="s">
        <v>2130</v>
      </c>
    </row>
    <row r="699" spans="1:16" hidden="1" outlineLevel="1">
      <c r="A699" s="237">
        <v>45882</v>
      </c>
      <c r="B699" s="215" t="s">
        <v>2236</v>
      </c>
      <c r="C699" s="210" t="s">
        <v>3529</v>
      </c>
      <c r="D699" s="210" t="s">
        <v>1331</v>
      </c>
      <c r="E699" s="238" t="s">
        <v>2221</v>
      </c>
      <c r="F699" s="210" t="s">
        <v>102</v>
      </c>
      <c r="G699" s="239">
        <v>1</v>
      </c>
      <c r="H699" s="240">
        <v>9.1999999999999993</v>
      </c>
      <c r="I699" s="239">
        <v>460</v>
      </c>
      <c r="J699" s="14">
        <v>18</v>
      </c>
      <c r="K699" s="14">
        <v>0</v>
      </c>
      <c r="L699" s="14">
        <f t="shared" si="117"/>
        <v>442</v>
      </c>
      <c r="M699" s="123">
        <f t="shared" si="114"/>
        <v>442</v>
      </c>
      <c r="N699" s="241">
        <f t="shared" si="115"/>
        <v>442</v>
      </c>
      <c r="O699" s="230" t="s">
        <v>1331</v>
      </c>
      <c r="P699" s="230" t="s">
        <v>2130</v>
      </c>
    </row>
    <row r="700" spans="1:16" hidden="1" outlineLevel="1">
      <c r="A700" s="237">
        <v>45882</v>
      </c>
      <c r="B700" s="215" t="s">
        <v>2236</v>
      </c>
      <c r="C700" s="210" t="s">
        <v>3529</v>
      </c>
      <c r="D700" s="210" t="s">
        <v>1331</v>
      </c>
      <c r="E700" s="238" t="s">
        <v>2221</v>
      </c>
      <c r="F700" s="210" t="s">
        <v>102</v>
      </c>
      <c r="G700" s="239">
        <v>1</v>
      </c>
      <c r="H700" s="240">
        <v>13.5</v>
      </c>
      <c r="I700" s="239">
        <v>675</v>
      </c>
      <c r="J700" s="14">
        <v>18</v>
      </c>
      <c r="K700" s="14">
        <v>1</v>
      </c>
      <c r="L700" s="14">
        <f t="shared" si="117"/>
        <v>656</v>
      </c>
      <c r="M700" s="123">
        <f t="shared" si="114"/>
        <v>656</v>
      </c>
      <c r="N700" s="241">
        <f t="shared" si="115"/>
        <v>656</v>
      </c>
      <c r="O700" s="230" t="s">
        <v>1331</v>
      </c>
      <c r="P700" s="230" t="s">
        <v>2130</v>
      </c>
    </row>
    <row r="701" spans="1:16" hidden="1" outlineLevel="1">
      <c r="A701" s="237">
        <v>45882</v>
      </c>
      <c r="B701" s="215" t="s">
        <v>2236</v>
      </c>
      <c r="C701" s="210" t="s">
        <v>3529</v>
      </c>
      <c r="D701" s="210" t="s">
        <v>1331</v>
      </c>
      <c r="E701" s="238" t="s">
        <v>2221</v>
      </c>
      <c r="F701" s="210" t="s">
        <v>102</v>
      </c>
      <c r="G701" s="239">
        <v>3</v>
      </c>
      <c r="H701" s="240">
        <v>11.5</v>
      </c>
      <c r="I701" s="239">
        <v>1725</v>
      </c>
      <c r="J701" s="14">
        <v>54</v>
      </c>
      <c r="K701" s="14">
        <v>3</v>
      </c>
      <c r="L701" s="14">
        <f t="shared" si="117"/>
        <v>1668</v>
      </c>
      <c r="M701" s="123">
        <f t="shared" si="114"/>
        <v>1668</v>
      </c>
      <c r="N701" s="241">
        <f t="shared" si="115"/>
        <v>1668</v>
      </c>
      <c r="O701" s="230" t="s">
        <v>1331</v>
      </c>
      <c r="P701" s="230" t="s">
        <v>2130</v>
      </c>
    </row>
    <row r="702" spans="1:16" hidden="1" outlineLevel="1">
      <c r="A702" s="237">
        <v>45882</v>
      </c>
      <c r="B702" s="215" t="s">
        <v>2236</v>
      </c>
      <c r="C702" s="210" t="s">
        <v>3529</v>
      </c>
      <c r="D702" s="210" t="s">
        <v>1331</v>
      </c>
      <c r="E702" s="238" t="s">
        <v>2221</v>
      </c>
      <c r="F702" s="210" t="s">
        <v>102</v>
      </c>
      <c r="G702" s="239">
        <v>5</v>
      </c>
      <c r="H702" s="240">
        <v>5.2</v>
      </c>
      <c r="I702" s="239">
        <v>1300</v>
      </c>
      <c r="J702" s="14">
        <v>90</v>
      </c>
      <c r="K702" s="14">
        <v>0</v>
      </c>
      <c r="L702" s="14">
        <f t="shared" si="117"/>
        <v>1210</v>
      </c>
      <c r="M702" s="123">
        <f t="shared" si="114"/>
        <v>1210</v>
      </c>
      <c r="N702" s="241">
        <f t="shared" si="115"/>
        <v>1210</v>
      </c>
      <c r="O702" s="230" t="s">
        <v>1331</v>
      </c>
      <c r="P702" s="230" t="s">
        <v>2130</v>
      </c>
    </row>
    <row r="703" spans="1:16" hidden="1" outlineLevel="1">
      <c r="A703" s="237">
        <v>45882</v>
      </c>
      <c r="B703" s="215" t="s">
        <v>2236</v>
      </c>
      <c r="C703" s="210" t="s">
        <v>3530</v>
      </c>
      <c r="D703" s="210" t="s">
        <v>1329</v>
      </c>
      <c r="E703" s="238" t="s">
        <v>1330</v>
      </c>
      <c r="F703" s="210" t="s">
        <v>102</v>
      </c>
      <c r="G703" s="239">
        <v>1</v>
      </c>
      <c r="H703" s="240">
        <v>26</v>
      </c>
      <c r="I703" s="239">
        <v>-1300</v>
      </c>
      <c r="J703" s="14">
        <v>18</v>
      </c>
      <c r="K703" s="14">
        <v>1</v>
      </c>
      <c r="L703" s="14">
        <f t="shared" si="117"/>
        <v>-1319</v>
      </c>
      <c r="M703" s="123">
        <f t="shared" si="114"/>
        <v>-1319</v>
      </c>
      <c r="N703" s="241">
        <f t="shared" si="115"/>
        <v>-1319</v>
      </c>
      <c r="O703" s="242" t="s">
        <v>2135</v>
      </c>
      <c r="P703" s="230" t="s">
        <v>2130</v>
      </c>
    </row>
    <row r="704" spans="1:16" hidden="1" outlineLevel="1">
      <c r="A704" s="237">
        <v>45882</v>
      </c>
      <c r="B704" s="215" t="s">
        <v>2236</v>
      </c>
      <c r="C704" s="210" t="s">
        <v>3530</v>
      </c>
      <c r="D704" s="210" t="s">
        <v>1329</v>
      </c>
      <c r="E704" s="238" t="s">
        <v>1330</v>
      </c>
      <c r="F704" s="210" t="s">
        <v>102</v>
      </c>
      <c r="G704" s="239">
        <v>2</v>
      </c>
      <c r="H704" s="240">
        <v>34.5</v>
      </c>
      <c r="I704" s="239">
        <v>-3450</v>
      </c>
      <c r="J704" s="14">
        <v>36</v>
      </c>
      <c r="K704" s="14">
        <v>4</v>
      </c>
      <c r="L704" s="14">
        <f t="shared" si="117"/>
        <v>-3490</v>
      </c>
      <c r="M704" s="123">
        <f t="shared" ref="M704" si="118">L704</f>
        <v>-3490</v>
      </c>
      <c r="N704" s="241">
        <f t="shared" ref="N704" si="119">M704</f>
        <v>-3490</v>
      </c>
      <c r="O704" s="242" t="s">
        <v>2135</v>
      </c>
      <c r="P704" s="230" t="s">
        <v>2130</v>
      </c>
    </row>
    <row r="705" spans="1:16" hidden="1" outlineLevel="1">
      <c r="A705" s="237">
        <v>45883</v>
      </c>
      <c r="B705" s="215" t="s">
        <v>2236</v>
      </c>
      <c r="C705" s="210" t="s">
        <v>3531</v>
      </c>
      <c r="D705" s="210" t="s">
        <v>1329</v>
      </c>
      <c r="E705" s="238" t="s">
        <v>1330</v>
      </c>
      <c r="F705" s="210" t="s">
        <v>102</v>
      </c>
      <c r="G705" s="239">
        <v>1</v>
      </c>
      <c r="H705" s="240">
        <v>72</v>
      </c>
      <c r="I705" s="239">
        <v>-3600</v>
      </c>
      <c r="J705" s="14">
        <v>18</v>
      </c>
      <c r="K705" s="14">
        <v>4</v>
      </c>
      <c r="L705" s="14">
        <f t="shared" si="117"/>
        <v>-3622</v>
      </c>
      <c r="M705" s="123">
        <f t="shared" ref="M705:M722" si="120">L705</f>
        <v>-3622</v>
      </c>
      <c r="N705" s="241">
        <f t="shared" ref="N705:N722" si="121">M705</f>
        <v>-3622</v>
      </c>
      <c r="O705" s="230" t="s">
        <v>1329</v>
      </c>
      <c r="P705" s="230" t="s">
        <v>2130</v>
      </c>
    </row>
    <row r="706" spans="1:16" hidden="1" outlineLevel="1">
      <c r="A706" s="237">
        <v>45883</v>
      </c>
      <c r="B706" s="215" t="s">
        <v>2236</v>
      </c>
      <c r="C706" s="210" t="s">
        <v>3531</v>
      </c>
      <c r="D706" s="210" t="s">
        <v>1331</v>
      </c>
      <c r="E706" s="238" t="s">
        <v>2221</v>
      </c>
      <c r="F706" s="210" t="s">
        <v>102</v>
      </c>
      <c r="G706" s="239">
        <v>1</v>
      </c>
      <c r="H706" s="240">
        <v>73</v>
      </c>
      <c r="I706" s="239">
        <v>3650</v>
      </c>
      <c r="J706" s="14">
        <v>18</v>
      </c>
      <c r="K706" s="14">
        <v>4</v>
      </c>
      <c r="L706" s="14">
        <f t="shared" si="117"/>
        <v>3628</v>
      </c>
      <c r="M706" s="123">
        <f t="shared" si="120"/>
        <v>3628</v>
      </c>
      <c r="N706" s="241">
        <f t="shared" si="121"/>
        <v>3628</v>
      </c>
      <c r="O706" s="230" t="s">
        <v>1331</v>
      </c>
      <c r="P706" s="230" t="s">
        <v>2130</v>
      </c>
    </row>
    <row r="707" spans="1:16" hidden="1" outlineLevel="1">
      <c r="A707" s="237">
        <v>45883</v>
      </c>
      <c r="B707" s="215" t="s">
        <v>2236</v>
      </c>
      <c r="C707" s="210" t="s">
        <v>3531</v>
      </c>
      <c r="D707" s="210" t="s">
        <v>1329</v>
      </c>
      <c r="E707" s="238" t="s">
        <v>1330</v>
      </c>
      <c r="F707" s="210" t="s">
        <v>102</v>
      </c>
      <c r="G707" s="239">
        <v>1</v>
      </c>
      <c r="H707" s="240">
        <v>75</v>
      </c>
      <c r="I707" s="239">
        <v>-3750</v>
      </c>
      <c r="J707" s="14">
        <v>18</v>
      </c>
      <c r="K707" s="14">
        <v>4</v>
      </c>
      <c r="L707" s="14">
        <f t="shared" si="117"/>
        <v>-3772</v>
      </c>
      <c r="M707" s="123">
        <f t="shared" si="120"/>
        <v>-3772</v>
      </c>
      <c r="N707" s="241">
        <f t="shared" si="121"/>
        <v>-3772</v>
      </c>
      <c r="O707" s="230" t="s">
        <v>1329</v>
      </c>
      <c r="P707" s="230" t="s">
        <v>2130</v>
      </c>
    </row>
    <row r="708" spans="1:16" hidden="1" outlineLevel="1">
      <c r="A708" s="237">
        <v>45883</v>
      </c>
      <c r="B708" s="215" t="s">
        <v>2236</v>
      </c>
      <c r="C708" s="210" t="s">
        <v>3531</v>
      </c>
      <c r="D708" s="210" t="s">
        <v>1331</v>
      </c>
      <c r="E708" s="238" t="s">
        <v>2221</v>
      </c>
      <c r="F708" s="210" t="s">
        <v>102</v>
      </c>
      <c r="G708" s="239">
        <v>1</v>
      </c>
      <c r="H708" s="240">
        <v>79</v>
      </c>
      <c r="I708" s="239">
        <v>3950</v>
      </c>
      <c r="J708" s="14">
        <v>18</v>
      </c>
      <c r="K708" s="14">
        <v>4</v>
      </c>
      <c r="L708" s="14">
        <f t="shared" si="117"/>
        <v>3928</v>
      </c>
      <c r="M708" s="123">
        <f t="shared" si="120"/>
        <v>3928</v>
      </c>
      <c r="N708" s="241">
        <f t="shared" si="121"/>
        <v>3928</v>
      </c>
      <c r="O708" s="230" t="s">
        <v>1331</v>
      </c>
      <c r="P708" s="230" t="s">
        <v>2130</v>
      </c>
    </row>
    <row r="709" spans="1:16" hidden="1" outlineLevel="1">
      <c r="A709" s="237">
        <v>45883</v>
      </c>
      <c r="B709" s="215" t="s">
        <v>2236</v>
      </c>
      <c r="C709" s="210" t="s">
        <v>3531</v>
      </c>
      <c r="D709" s="210" t="s">
        <v>1329</v>
      </c>
      <c r="E709" s="238" t="s">
        <v>1330</v>
      </c>
      <c r="F709" s="210" t="s">
        <v>102</v>
      </c>
      <c r="G709" s="239">
        <v>1</v>
      </c>
      <c r="H709" s="240">
        <v>74</v>
      </c>
      <c r="I709" s="239">
        <v>-3700</v>
      </c>
      <c r="J709" s="14">
        <v>18</v>
      </c>
      <c r="K709" s="14">
        <v>4</v>
      </c>
      <c r="L709" s="14">
        <f t="shared" si="117"/>
        <v>-3722</v>
      </c>
      <c r="M709" s="123">
        <f t="shared" si="120"/>
        <v>-3722</v>
      </c>
      <c r="N709" s="241">
        <f t="shared" si="121"/>
        <v>-3722</v>
      </c>
      <c r="O709" s="230" t="s">
        <v>1329</v>
      </c>
      <c r="P709" s="230" t="s">
        <v>2130</v>
      </c>
    </row>
    <row r="710" spans="1:16" hidden="1" outlineLevel="1">
      <c r="A710" s="237">
        <v>45883</v>
      </c>
      <c r="B710" s="215" t="s">
        <v>2236</v>
      </c>
      <c r="C710" s="210" t="s">
        <v>3531</v>
      </c>
      <c r="D710" s="210" t="s">
        <v>1331</v>
      </c>
      <c r="E710" s="238" t="s">
        <v>2221</v>
      </c>
      <c r="F710" s="210" t="s">
        <v>102</v>
      </c>
      <c r="G710" s="239">
        <v>1</v>
      </c>
      <c r="H710" s="240">
        <v>67</v>
      </c>
      <c r="I710" s="239">
        <v>3350</v>
      </c>
      <c r="J710" s="14">
        <v>18</v>
      </c>
      <c r="K710" s="14">
        <v>3</v>
      </c>
      <c r="L710" s="14">
        <f t="shared" si="117"/>
        <v>3329</v>
      </c>
      <c r="M710" s="123">
        <f t="shared" si="120"/>
        <v>3329</v>
      </c>
      <c r="N710" s="241">
        <f t="shared" si="121"/>
        <v>3329</v>
      </c>
      <c r="O710" s="230" t="s">
        <v>1331</v>
      </c>
      <c r="P710" s="230" t="s">
        <v>2130</v>
      </c>
    </row>
    <row r="711" spans="1:16" hidden="1" outlineLevel="1">
      <c r="A711" s="237">
        <v>45883</v>
      </c>
      <c r="B711" s="215" t="s">
        <v>2236</v>
      </c>
      <c r="C711" s="210" t="s">
        <v>3531</v>
      </c>
      <c r="D711" s="210" t="s">
        <v>1329</v>
      </c>
      <c r="E711" s="238" t="s">
        <v>1330</v>
      </c>
      <c r="F711" s="210" t="s">
        <v>102</v>
      </c>
      <c r="G711" s="239">
        <v>2</v>
      </c>
      <c r="H711" s="240">
        <v>59</v>
      </c>
      <c r="I711" s="239">
        <v>-5900</v>
      </c>
      <c r="J711" s="14">
        <v>36</v>
      </c>
      <c r="K711" s="14">
        <v>6</v>
      </c>
      <c r="L711" s="14">
        <f t="shared" si="117"/>
        <v>-5942</v>
      </c>
      <c r="M711" s="123">
        <f t="shared" si="120"/>
        <v>-5942</v>
      </c>
      <c r="N711" s="241">
        <f t="shared" si="121"/>
        <v>-5942</v>
      </c>
      <c r="O711" s="230" t="s">
        <v>1329</v>
      </c>
      <c r="P711" s="230" t="s">
        <v>2130</v>
      </c>
    </row>
    <row r="712" spans="1:16" hidden="1" outlineLevel="1">
      <c r="A712" s="237">
        <v>45883</v>
      </c>
      <c r="B712" s="215" t="s">
        <v>2236</v>
      </c>
      <c r="C712" s="210" t="s">
        <v>3531</v>
      </c>
      <c r="D712" s="210" t="s">
        <v>1331</v>
      </c>
      <c r="E712" s="238" t="s">
        <v>2221</v>
      </c>
      <c r="F712" s="210" t="s">
        <v>102</v>
      </c>
      <c r="G712" s="239">
        <v>2</v>
      </c>
      <c r="H712" s="240">
        <v>64</v>
      </c>
      <c r="I712" s="239">
        <v>6400</v>
      </c>
      <c r="J712" s="14">
        <v>36</v>
      </c>
      <c r="K712" s="14">
        <v>6</v>
      </c>
      <c r="L712" s="14">
        <f t="shared" si="117"/>
        <v>6358</v>
      </c>
      <c r="M712" s="123">
        <f t="shared" si="120"/>
        <v>6358</v>
      </c>
      <c r="N712" s="241">
        <f t="shared" si="121"/>
        <v>6358</v>
      </c>
      <c r="O712" s="230" t="s">
        <v>1331</v>
      </c>
      <c r="P712" s="230" t="s">
        <v>2130</v>
      </c>
    </row>
    <row r="713" spans="1:16" hidden="1" outlineLevel="1">
      <c r="A713" s="237">
        <v>45884</v>
      </c>
      <c r="B713" s="215" t="s">
        <v>2236</v>
      </c>
      <c r="C713" s="210" t="s">
        <v>3532</v>
      </c>
      <c r="D713" s="210" t="s">
        <v>1329</v>
      </c>
      <c r="E713" s="238" t="s">
        <v>1330</v>
      </c>
      <c r="F713" s="210" t="s">
        <v>102</v>
      </c>
      <c r="G713" s="239">
        <v>2</v>
      </c>
      <c r="H713" s="240">
        <v>47</v>
      </c>
      <c r="I713" s="239">
        <v>-4700</v>
      </c>
      <c r="J713" s="14">
        <v>36</v>
      </c>
      <c r="K713" s="14">
        <v>4</v>
      </c>
      <c r="L713" s="14">
        <f t="shared" si="117"/>
        <v>-4740</v>
      </c>
      <c r="M713" s="123">
        <f t="shared" si="120"/>
        <v>-4740</v>
      </c>
      <c r="N713" s="241">
        <f t="shared" si="121"/>
        <v>-4740</v>
      </c>
      <c r="O713" s="230" t="s">
        <v>1329</v>
      </c>
      <c r="P713" s="230" t="s">
        <v>2130</v>
      </c>
    </row>
    <row r="714" spans="1:16" hidden="1" outlineLevel="1">
      <c r="A714" s="237">
        <v>45884</v>
      </c>
      <c r="B714" s="215" t="s">
        <v>2236</v>
      </c>
      <c r="C714" s="210" t="s">
        <v>3532</v>
      </c>
      <c r="D714" s="210" t="s">
        <v>1331</v>
      </c>
      <c r="E714" s="238" t="s">
        <v>2221</v>
      </c>
      <c r="F714" s="210" t="s">
        <v>102</v>
      </c>
      <c r="G714" s="239">
        <v>2</v>
      </c>
      <c r="H714" s="240">
        <v>49</v>
      </c>
      <c r="I714" s="239">
        <v>4900</v>
      </c>
      <c r="J714" s="14">
        <v>36</v>
      </c>
      <c r="K714" s="14">
        <v>4</v>
      </c>
      <c r="L714" s="14">
        <f t="shared" si="117"/>
        <v>4860</v>
      </c>
      <c r="M714" s="123">
        <f t="shared" si="120"/>
        <v>4860</v>
      </c>
      <c r="N714" s="241">
        <f t="shared" si="121"/>
        <v>4860</v>
      </c>
      <c r="O714" s="230" t="s">
        <v>1331</v>
      </c>
      <c r="P714" s="230" t="s">
        <v>2130</v>
      </c>
    </row>
    <row r="715" spans="1:16" hidden="1" outlineLevel="1">
      <c r="A715" s="237">
        <v>45884</v>
      </c>
      <c r="B715" s="215" t="s">
        <v>2236</v>
      </c>
      <c r="C715" s="210" t="s">
        <v>3533</v>
      </c>
      <c r="D715" s="210" t="s">
        <v>1329</v>
      </c>
      <c r="E715" s="238" t="s">
        <v>1330</v>
      </c>
      <c r="F715" s="210" t="s">
        <v>102</v>
      </c>
      <c r="G715" s="239">
        <v>1</v>
      </c>
      <c r="H715" s="240">
        <v>52</v>
      </c>
      <c r="I715" s="239">
        <v>-2600</v>
      </c>
      <c r="J715" s="14">
        <v>18</v>
      </c>
      <c r="K715" s="14">
        <v>3</v>
      </c>
      <c r="L715" s="14">
        <f t="shared" si="117"/>
        <v>-2621</v>
      </c>
      <c r="M715" s="123">
        <f t="shared" si="120"/>
        <v>-2621</v>
      </c>
      <c r="N715" s="241">
        <f t="shared" si="121"/>
        <v>-2621</v>
      </c>
      <c r="O715" s="230" t="s">
        <v>1329</v>
      </c>
      <c r="P715" s="230" t="s">
        <v>2130</v>
      </c>
    </row>
    <row r="716" spans="1:16" hidden="1" outlineLevel="1">
      <c r="A716" s="237">
        <v>45884</v>
      </c>
      <c r="B716" s="215" t="s">
        <v>2236</v>
      </c>
      <c r="C716" s="210" t="s">
        <v>3533</v>
      </c>
      <c r="D716" s="210" t="s">
        <v>1331</v>
      </c>
      <c r="E716" s="238" t="s">
        <v>2221</v>
      </c>
      <c r="F716" s="210" t="s">
        <v>102</v>
      </c>
      <c r="G716" s="239">
        <v>1</v>
      </c>
      <c r="H716" s="240">
        <v>54</v>
      </c>
      <c r="I716" s="239">
        <v>2700</v>
      </c>
      <c r="J716" s="14">
        <v>18</v>
      </c>
      <c r="K716" s="14">
        <v>3</v>
      </c>
      <c r="L716" s="14">
        <f t="shared" si="117"/>
        <v>2679</v>
      </c>
      <c r="M716" s="123">
        <f t="shared" si="120"/>
        <v>2679</v>
      </c>
      <c r="N716" s="241">
        <f t="shared" si="121"/>
        <v>2679</v>
      </c>
      <c r="O716" s="230" t="s">
        <v>1331</v>
      </c>
      <c r="P716" s="230" t="s">
        <v>2130</v>
      </c>
    </row>
    <row r="717" spans="1:16" hidden="1" outlineLevel="1">
      <c r="A717" s="237">
        <v>45884</v>
      </c>
      <c r="B717" s="215" t="s">
        <v>2236</v>
      </c>
      <c r="C717" s="210" t="s">
        <v>3532</v>
      </c>
      <c r="D717" s="210" t="s">
        <v>1329</v>
      </c>
      <c r="E717" s="238" t="s">
        <v>1330</v>
      </c>
      <c r="F717" s="210" t="s">
        <v>102</v>
      </c>
      <c r="G717" s="239">
        <v>1</v>
      </c>
      <c r="H717" s="240">
        <v>42</v>
      </c>
      <c r="I717" s="239">
        <v>-2100</v>
      </c>
      <c r="J717" s="14">
        <v>18</v>
      </c>
      <c r="K717" s="14">
        <v>2</v>
      </c>
      <c r="L717" s="14">
        <f t="shared" si="117"/>
        <v>-2120</v>
      </c>
      <c r="M717" s="123">
        <f t="shared" si="120"/>
        <v>-2120</v>
      </c>
      <c r="N717" s="241">
        <f t="shared" si="121"/>
        <v>-2120</v>
      </c>
      <c r="O717" s="242" t="s">
        <v>2135</v>
      </c>
      <c r="P717" s="230" t="s">
        <v>2130</v>
      </c>
    </row>
    <row r="718" spans="1:16" hidden="1" outlineLevel="1">
      <c r="A718" s="237">
        <v>45884</v>
      </c>
      <c r="B718" s="215" t="s">
        <v>2236</v>
      </c>
      <c r="C718" s="210" t="s">
        <v>3532</v>
      </c>
      <c r="D718" s="210" t="s">
        <v>1329</v>
      </c>
      <c r="E718" s="238" t="s">
        <v>1330</v>
      </c>
      <c r="F718" s="210" t="s">
        <v>102</v>
      </c>
      <c r="G718" s="239">
        <v>1</v>
      </c>
      <c r="H718" s="240">
        <v>45</v>
      </c>
      <c r="I718" s="239">
        <v>-2250</v>
      </c>
      <c r="J718" s="14">
        <v>18</v>
      </c>
      <c r="K718" s="14">
        <v>2</v>
      </c>
      <c r="L718" s="14">
        <f t="shared" si="117"/>
        <v>-2270</v>
      </c>
      <c r="M718" s="123">
        <f t="shared" si="120"/>
        <v>-2270</v>
      </c>
      <c r="N718" s="241">
        <f t="shared" si="121"/>
        <v>-2270</v>
      </c>
      <c r="O718" s="242" t="s">
        <v>2135</v>
      </c>
      <c r="P718" s="230" t="s">
        <v>2130</v>
      </c>
    </row>
    <row r="719" spans="1:16" hidden="1" outlineLevel="1">
      <c r="A719" s="237">
        <v>45884</v>
      </c>
      <c r="B719" s="215" t="s">
        <v>2236</v>
      </c>
      <c r="C719" s="210" t="s">
        <v>3532</v>
      </c>
      <c r="D719" s="210" t="s">
        <v>1329</v>
      </c>
      <c r="E719" s="238" t="s">
        <v>1330</v>
      </c>
      <c r="F719" s="210" t="s">
        <v>102</v>
      </c>
      <c r="G719" s="239">
        <v>2</v>
      </c>
      <c r="H719" s="240">
        <v>39</v>
      </c>
      <c r="I719" s="239">
        <v>-3900</v>
      </c>
      <c r="J719" s="14">
        <v>36</v>
      </c>
      <c r="K719" s="14">
        <v>4</v>
      </c>
      <c r="L719" s="14">
        <f t="shared" si="117"/>
        <v>-3940</v>
      </c>
      <c r="M719" s="123">
        <f t="shared" si="120"/>
        <v>-3940</v>
      </c>
      <c r="N719" s="241">
        <f t="shared" si="121"/>
        <v>-3940</v>
      </c>
      <c r="O719" s="230" t="s">
        <v>1329</v>
      </c>
      <c r="P719" s="230" t="s">
        <v>2130</v>
      </c>
    </row>
    <row r="720" spans="1:16" hidden="1" outlineLevel="1">
      <c r="A720" s="237">
        <v>45884</v>
      </c>
      <c r="B720" s="215" t="s">
        <v>2236</v>
      </c>
      <c r="C720" s="210" t="s">
        <v>3532</v>
      </c>
      <c r="D720" s="210" t="s">
        <v>1331</v>
      </c>
      <c r="E720" s="238" t="s">
        <v>2221</v>
      </c>
      <c r="F720" s="210" t="s">
        <v>102</v>
      </c>
      <c r="G720" s="239">
        <v>2</v>
      </c>
      <c r="H720" s="240">
        <v>53</v>
      </c>
      <c r="I720" s="239">
        <v>5300</v>
      </c>
      <c r="J720" s="14">
        <v>36</v>
      </c>
      <c r="K720" s="14">
        <v>6</v>
      </c>
      <c r="L720" s="14">
        <f t="shared" si="117"/>
        <v>5258</v>
      </c>
      <c r="M720" s="123">
        <f t="shared" si="120"/>
        <v>5258</v>
      </c>
      <c r="N720" s="241">
        <f t="shared" si="121"/>
        <v>5258</v>
      </c>
      <c r="O720" s="230" t="s">
        <v>1331</v>
      </c>
      <c r="P720" s="230" t="s">
        <v>2130</v>
      </c>
    </row>
    <row r="721" spans="1:16" hidden="1" outlineLevel="1">
      <c r="A721" s="237">
        <v>45884</v>
      </c>
      <c r="B721" s="215" t="s">
        <v>2236</v>
      </c>
      <c r="C721" s="210" t="s">
        <v>3534</v>
      </c>
      <c r="D721" s="210" t="s">
        <v>1329</v>
      </c>
      <c r="E721" s="238" t="s">
        <v>1330</v>
      </c>
      <c r="F721" s="210" t="s">
        <v>102</v>
      </c>
      <c r="G721" s="239">
        <v>1</v>
      </c>
      <c r="H721" s="240">
        <v>93</v>
      </c>
      <c r="I721" s="239">
        <v>-4650</v>
      </c>
      <c r="J721" s="14">
        <v>18</v>
      </c>
      <c r="K721" s="14">
        <v>5</v>
      </c>
      <c r="L721" s="14">
        <f t="shared" si="117"/>
        <v>-4673</v>
      </c>
      <c r="M721" s="123">
        <f t="shared" si="120"/>
        <v>-4673</v>
      </c>
      <c r="N721" s="241">
        <f t="shared" si="121"/>
        <v>-4673</v>
      </c>
      <c r="O721" s="230" t="s">
        <v>1329</v>
      </c>
      <c r="P721" s="230" t="s">
        <v>2130</v>
      </c>
    </row>
    <row r="722" spans="1:16" hidden="1" outlineLevel="1">
      <c r="A722" s="237">
        <v>45884</v>
      </c>
      <c r="B722" s="215" t="s">
        <v>2236</v>
      </c>
      <c r="C722" s="210" t="s">
        <v>3534</v>
      </c>
      <c r="D722" s="210" t="s">
        <v>1331</v>
      </c>
      <c r="E722" s="238" t="s">
        <v>2221</v>
      </c>
      <c r="F722" s="210" t="s">
        <v>102</v>
      </c>
      <c r="G722" s="239">
        <v>1</v>
      </c>
      <c r="H722" s="240">
        <v>105</v>
      </c>
      <c r="I722" s="239">
        <v>5250</v>
      </c>
      <c r="J722" s="14">
        <v>18</v>
      </c>
      <c r="K722" s="14">
        <v>5</v>
      </c>
      <c r="L722" s="14">
        <f t="shared" si="117"/>
        <v>5227</v>
      </c>
      <c r="M722" s="123">
        <f t="shared" si="120"/>
        <v>5227</v>
      </c>
      <c r="N722" s="241">
        <f t="shared" si="121"/>
        <v>5227</v>
      </c>
      <c r="O722" s="230" t="s">
        <v>1331</v>
      </c>
      <c r="P722" s="230" t="s">
        <v>2130</v>
      </c>
    </row>
    <row r="723" spans="1:16" hidden="1" outlineLevel="1">
      <c r="A723" s="237">
        <v>45887</v>
      </c>
      <c r="B723" s="215" t="s">
        <v>2236</v>
      </c>
      <c r="C723" s="210" t="s">
        <v>3535</v>
      </c>
      <c r="D723" s="210" t="s">
        <v>1329</v>
      </c>
      <c r="E723" s="238" t="s">
        <v>1330</v>
      </c>
      <c r="F723" s="210" t="s">
        <v>102</v>
      </c>
      <c r="G723" s="239">
        <v>3</v>
      </c>
      <c r="H723" s="240">
        <v>47.5</v>
      </c>
      <c r="I723" s="239">
        <v>-7125</v>
      </c>
      <c r="J723" s="14">
        <v>54</v>
      </c>
      <c r="K723" s="14">
        <v>6</v>
      </c>
      <c r="L723" s="14">
        <f t="shared" si="117"/>
        <v>-7185</v>
      </c>
      <c r="M723" s="123">
        <f t="shared" ref="M723:M786" si="122">L723</f>
        <v>-7185</v>
      </c>
      <c r="N723" s="241">
        <f t="shared" ref="N723:N786" si="123">M723</f>
        <v>-7185</v>
      </c>
      <c r="O723" s="230" t="s">
        <v>1329</v>
      </c>
      <c r="P723" s="230" t="s">
        <v>2130</v>
      </c>
    </row>
    <row r="724" spans="1:16" hidden="1" outlineLevel="1">
      <c r="A724" s="237">
        <v>45887</v>
      </c>
      <c r="B724" s="215" t="s">
        <v>2236</v>
      </c>
      <c r="C724" s="210" t="s">
        <v>3535</v>
      </c>
      <c r="D724" s="210" t="s">
        <v>1331</v>
      </c>
      <c r="E724" s="238" t="s">
        <v>2221</v>
      </c>
      <c r="F724" s="210" t="s">
        <v>102</v>
      </c>
      <c r="G724" s="239">
        <v>3</v>
      </c>
      <c r="H724" s="240">
        <v>47.5</v>
      </c>
      <c r="I724" s="239">
        <v>7125</v>
      </c>
      <c r="J724" s="14">
        <v>54</v>
      </c>
      <c r="K724" s="14">
        <v>6</v>
      </c>
      <c r="L724" s="14">
        <f t="shared" si="117"/>
        <v>7065</v>
      </c>
      <c r="M724" s="123">
        <f t="shared" si="122"/>
        <v>7065</v>
      </c>
      <c r="N724" s="241">
        <f t="shared" si="123"/>
        <v>7065</v>
      </c>
      <c r="O724" s="230" t="s">
        <v>1331</v>
      </c>
      <c r="P724" s="230" t="s">
        <v>2130</v>
      </c>
    </row>
    <row r="725" spans="1:16" hidden="1" outlineLevel="1">
      <c r="A725" s="237">
        <v>45887</v>
      </c>
      <c r="B725" s="215" t="s">
        <v>2236</v>
      </c>
      <c r="C725" s="210" t="s">
        <v>3536</v>
      </c>
      <c r="D725" s="210" t="s">
        <v>1329</v>
      </c>
      <c r="E725" s="238" t="s">
        <v>1330</v>
      </c>
      <c r="F725" s="210" t="s">
        <v>102</v>
      </c>
      <c r="G725" s="239">
        <v>1</v>
      </c>
      <c r="H725" s="240">
        <v>221</v>
      </c>
      <c r="I725" s="239">
        <v>-11050</v>
      </c>
      <c r="J725" s="14">
        <v>18</v>
      </c>
      <c r="K725" s="14">
        <v>11</v>
      </c>
      <c r="L725" s="14">
        <f t="shared" si="117"/>
        <v>-11079</v>
      </c>
      <c r="M725" s="123">
        <f t="shared" si="122"/>
        <v>-11079</v>
      </c>
      <c r="N725" s="241">
        <f t="shared" si="123"/>
        <v>-11079</v>
      </c>
      <c r="O725" s="230" t="s">
        <v>1329</v>
      </c>
      <c r="P725" s="230" t="s">
        <v>2130</v>
      </c>
    </row>
    <row r="726" spans="1:16" hidden="1" outlineLevel="1">
      <c r="A726" s="237">
        <v>45887</v>
      </c>
      <c r="B726" s="215" t="s">
        <v>2236</v>
      </c>
      <c r="C726" s="210" t="s">
        <v>3536</v>
      </c>
      <c r="D726" s="210" t="s">
        <v>1331</v>
      </c>
      <c r="E726" s="238" t="s">
        <v>2221</v>
      </c>
      <c r="F726" s="210" t="s">
        <v>102</v>
      </c>
      <c r="G726" s="239">
        <v>1</v>
      </c>
      <c r="H726" s="240">
        <v>198</v>
      </c>
      <c r="I726" s="239">
        <v>9900</v>
      </c>
      <c r="J726" s="14">
        <v>18</v>
      </c>
      <c r="K726" s="14">
        <v>10</v>
      </c>
      <c r="L726" s="14">
        <f t="shared" si="117"/>
        <v>9872</v>
      </c>
      <c r="M726" s="123">
        <f t="shared" si="122"/>
        <v>9872</v>
      </c>
      <c r="N726" s="241">
        <f t="shared" si="123"/>
        <v>9872</v>
      </c>
      <c r="O726" s="230" t="s">
        <v>1331</v>
      </c>
      <c r="P726" s="230" t="s">
        <v>2130</v>
      </c>
    </row>
    <row r="727" spans="1:16" hidden="1" outlineLevel="1">
      <c r="A727" s="237">
        <v>45887</v>
      </c>
      <c r="B727" s="215" t="s">
        <v>2236</v>
      </c>
      <c r="C727" s="210" t="s">
        <v>3536</v>
      </c>
      <c r="D727" s="210" t="s">
        <v>1329</v>
      </c>
      <c r="E727" s="238" t="s">
        <v>1330</v>
      </c>
      <c r="F727" s="210" t="s">
        <v>102</v>
      </c>
      <c r="G727" s="239">
        <v>1</v>
      </c>
      <c r="H727" s="240">
        <v>206</v>
      </c>
      <c r="I727" s="239">
        <v>-10300</v>
      </c>
      <c r="J727" s="14">
        <v>18</v>
      </c>
      <c r="K727" s="14">
        <v>10</v>
      </c>
      <c r="L727" s="14">
        <f t="shared" si="117"/>
        <v>-10328</v>
      </c>
      <c r="M727" s="123">
        <f t="shared" si="122"/>
        <v>-10328</v>
      </c>
      <c r="N727" s="241">
        <f t="shared" si="123"/>
        <v>-10328</v>
      </c>
      <c r="O727" s="230" t="s">
        <v>1329</v>
      </c>
      <c r="P727" s="230" t="s">
        <v>2130</v>
      </c>
    </row>
    <row r="728" spans="1:16" hidden="1" outlineLevel="1">
      <c r="A728" s="237">
        <v>45887</v>
      </c>
      <c r="B728" s="215" t="s">
        <v>2236</v>
      </c>
      <c r="C728" s="210" t="s">
        <v>3536</v>
      </c>
      <c r="D728" s="210" t="s">
        <v>1329</v>
      </c>
      <c r="E728" s="238" t="s">
        <v>1330</v>
      </c>
      <c r="F728" s="210" t="s">
        <v>102</v>
      </c>
      <c r="G728" s="239">
        <v>1</v>
      </c>
      <c r="H728" s="240">
        <v>214</v>
      </c>
      <c r="I728" s="239">
        <v>-10700</v>
      </c>
      <c r="J728" s="14">
        <v>18</v>
      </c>
      <c r="K728" s="14">
        <v>11</v>
      </c>
      <c r="L728" s="14">
        <f t="shared" si="117"/>
        <v>-10729</v>
      </c>
      <c r="M728" s="123">
        <f t="shared" si="122"/>
        <v>-10729</v>
      </c>
      <c r="N728" s="241">
        <f t="shared" si="123"/>
        <v>-10729</v>
      </c>
      <c r="O728" s="230" t="s">
        <v>1329</v>
      </c>
      <c r="P728" s="230" t="s">
        <v>2130</v>
      </c>
    </row>
    <row r="729" spans="1:16" hidden="1" outlineLevel="1">
      <c r="A729" s="237">
        <v>45887</v>
      </c>
      <c r="B729" s="215" t="s">
        <v>2236</v>
      </c>
      <c r="C729" s="210" t="s">
        <v>3536</v>
      </c>
      <c r="D729" s="210" t="s">
        <v>1331</v>
      </c>
      <c r="E729" s="238" t="s">
        <v>2221</v>
      </c>
      <c r="F729" s="210" t="s">
        <v>102</v>
      </c>
      <c r="G729" s="239">
        <v>2</v>
      </c>
      <c r="H729" s="240">
        <v>224</v>
      </c>
      <c r="I729" s="239">
        <v>22400</v>
      </c>
      <c r="J729" s="14">
        <v>36</v>
      </c>
      <c r="K729" s="14">
        <v>22</v>
      </c>
      <c r="L729" s="14">
        <f t="shared" si="117"/>
        <v>22342</v>
      </c>
      <c r="M729" s="123">
        <f t="shared" si="122"/>
        <v>22342</v>
      </c>
      <c r="N729" s="241">
        <f t="shared" si="123"/>
        <v>22342</v>
      </c>
      <c r="O729" s="230" t="s">
        <v>1331</v>
      </c>
      <c r="P729" s="230" t="s">
        <v>2130</v>
      </c>
    </row>
    <row r="730" spans="1:16" hidden="1" outlineLevel="1">
      <c r="A730" s="237">
        <v>45887</v>
      </c>
      <c r="B730" s="215" t="s">
        <v>2236</v>
      </c>
      <c r="C730" s="210" t="s">
        <v>3536</v>
      </c>
      <c r="D730" s="210" t="s">
        <v>1329</v>
      </c>
      <c r="E730" s="238" t="s">
        <v>1330</v>
      </c>
      <c r="F730" s="210" t="s">
        <v>102</v>
      </c>
      <c r="G730" s="239">
        <v>1</v>
      </c>
      <c r="H730" s="240">
        <v>192</v>
      </c>
      <c r="I730" s="239">
        <v>-9600</v>
      </c>
      <c r="J730" s="14">
        <v>18</v>
      </c>
      <c r="K730" s="14">
        <v>10</v>
      </c>
      <c r="L730" s="14">
        <f t="shared" ref="L730:L761" si="124">IF(B730="TXO",I730-SUM(J730:K730),IF(B730="FITX",IF(D730="新倉",-SUM(J730:K730),IF(E730="賣",(H730-H1428)*G730*200-SUM(J730:K730),(H1428-H730)*G730*200-SUM(J730:K730))),IF(D730="新倉",-SUM(J730:K730),IF(E730="賣",(H730-H1428)*G730*50-SUM(J730:K730),(H1428-H730)*G730*50-SUM(J730:K730)))))</f>
        <v>-9628</v>
      </c>
      <c r="M730" s="123">
        <f t="shared" si="122"/>
        <v>-9628</v>
      </c>
      <c r="N730" s="241">
        <f t="shared" si="123"/>
        <v>-9628</v>
      </c>
      <c r="O730" s="230" t="s">
        <v>1329</v>
      </c>
      <c r="P730" s="230" t="s">
        <v>2130</v>
      </c>
    </row>
    <row r="731" spans="1:16" hidden="1" outlineLevel="1">
      <c r="A731" s="237">
        <v>45887</v>
      </c>
      <c r="B731" s="215" t="s">
        <v>2236</v>
      </c>
      <c r="C731" s="210" t="s">
        <v>3536</v>
      </c>
      <c r="D731" s="210" t="s">
        <v>1331</v>
      </c>
      <c r="E731" s="238" t="s">
        <v>2221</v>
      </c>
      <c r="F731" s="210" t="s">
        <v>102</v>
      </c>
      <c r="G731" s="239">
        <v>1</v>
      </c>
      <c r="H731" s="240">
        <v>225</v>
      </c>
      <c r="I731" s="239">
        <v>11250</v>
      </c>
      <c r="J731" s="14">
        <v>18</v>
      </c>
      <c r="K731" s="14">
        <v>11</v>
      </c>
      <c r="L731" s="14">
        <f t="shared" si="124"/>
        <v>11221</v>
      </c>
      <c r="M731" s="123">
        <f t="shared" si="122"/>
        <v>11221</v>
      </c>
      <c r="N731" s="241">
        <f t="shared" si="123"/>
        <v>11221</v>
      </c>
      <c r="O731" s="230" t="s">
        <v>1331</v>
      </c>
      <c r="P731" s="230" t="s">
        <v>2130</v>
      </c>
    </row>
    <row r="732" spans="1:16" hidden="1" outlineLevel="1">
      <c r="A732" s="237">
        <v>45887</v>
      </c>
      <c r="B732" s="215" t="s">
        <v>2236</v>
      </c>
      <c r="C732" s="210" t="s">
        <v>3537</v>
      </c>
      <c r="D732" s="210" t="s">
        <v>1329</v>
      </c>
      <c r="E732" s="238" t="s">
        <v>1330</v>
      </c>
      <c r="F732" s="210" t="s">
        <v>102</v>
      </c>
      <c r="G732" s="239">
        <v>2</v>
      </c>
      <c r="H732" s="240">
        <v>44</v>
      </c>
      <c r="I732" s="239">
        <v>-4400</v>
      </c>
      <c r="J732" s="14">
        <v>36</v>
      </c>
      <c r="K732" s="14">
        <v>4</v>
      </c>
      <c r="L732" s="14">
        <f t="shared" si="124"/>
        <v>-4440</v>
      </c>
      <c r="M732" s="123">
        <f t="shared" si="122"/>
        <v>-4440</v>
      </c>
      <c r="N732" s="241">
        <f t="shared" si="123"/>
        <v>-4440</v>
      </c>
      <c r="O732" s="230" t="s">
        <v>1329</v>
      </c>
      <c r="P732" s="230" t="s">
        <v>2130</v>
      </c>
    </row>
    <row r="733" spans="1:16" hidden="1" outlineLevel="1">
      <c r="A733" s="237">
        <v>45889</v>
      </c>
      <c r="B733" s="215" t="s">
        <v>2236</v>
      </c>
      <c r="C733" s="210" t="s">
        <v>3537</v>
      </c>
      <c r="D733" s="210" t="s">
        <v>1331</v>
      </c>
      <c r="E733" s="238" t="s">
        <v>2221</v>
      </c>
      <c r="F733" s="210" t="s">
        <v>102</v>
      </c>
      <c r="G733" s="239">
        <v>2</v>
      </c>
      <c r="H733" s="240">
        <v>52</v>
      </c>
      <c r="I733" s="239">
        <v>5200</v>
      </c>
      <c r="J733" s="14">
        <v>36</v>
      </c>
      <c r="K733" s="14">
        <v>6</v>
      </c>
      <c r="L733" s="14">
        <f t="shared" si="124"/>
        <v>5158</v>
      </c>
      <c r="M733" s="123">
        <f t="shared" si="122"/>
        <v>5158</v>
      </c>
      <c r="N733" s="241">
        <f t="shared" si="123"/>
        <v>5158</v>
      </c>
      <c r="O733" s="230" t="s">
        <v>1331</v>
      </c>
      <c r="P733" s="230" t="s">
        <v>2130</v>
      </c>
    </row>
    <row r="734" spans="1:16" hidden="1" outlineLevel="1">
      <c r="A734" s="237">
        <v>45887</v>
      </c>
      <c r="B734" s="215" t="s">
        <v>2236</v>
      </c>
      <c r="C734" s="210" t="s">
        <v>3535</v>
      </c>
      <c r="D734" s="210" t="s">
        <v>1329</v>
      </c>
      <c r="E734" s="238" t="s">
        <v>1330</v>
      </c>
      <c r="F734" s="210" t="s">
        <v>102</v>
      </c>
      <c r="G734" s="239">
        <v>1</v>
      </c>
      <c r="H734" s="240">
        <v>98</v>
      </c>
      <c r="I734" s="239">
        <v>-4900</v>
      </c>
      <c r="J734" s="14">
        <v>18</v>
      </c>
      <c r="K734" s="14">
        <v>5</v>
      </c>
      <c r="L734" s="14">
        <f t="shared" si="124"/>
        <v>-4923</v>
      </c>
      <c r="M734" s="123">
        <f t="shared" si="122"/>
        <v>-4923</v>
      </c>
      <c r="N734" s="241">
        <f t="shared" si="123"/>
        <v>-4923</v>
      </c>
      <c r="O734" s="230" t="s">
        <v>1329</v>
      </c>
      <c r="P734" s="230" t="s">
        <v>2130</v>
      </c>
    </row>
    <row r="735" spans="1:16" hidden="1" outlineLevel="1">
      <c r="A735" s="237">
        <v>45887</v>
      </c>
      <c r="B735" s="215" t="s">
        <v>2236</v>
      </c>
      <c r="C735" s="210" t="s">
        <v>3535</v>
      </c>
      <c r="D735" s="210" t="s">
        <v>1331</v>
      </c>
      <c r="E735" s="238" t="s">
        <v>2221</v>
      </c>
      <c r="F735" s="210" t="s">
        <v>102</v>
      </c>
      <c r="G735" s="239">
        <v>1</v>
      </c>
      <c r="H735" s="240">
        <v>102</v>
      </c>
      <c r="I735" s="239">
        <v>5100</v>
      </c>
      <c r="J735" s="14">
        <v>18</v>
      </c>
      <c r="K735" s="14">
        <v>5</v>
      </c>
      <c r="L735" s="14">
        <f t="shared" si="124"/>
        <v>5077</v>
      </c>
      <c r="M735" s="123">
        <f t="shared" si="122"/>
        <v>5077</v>
      </c>
      <c r="N735" s="241">
        <f t="shared" si="123"/>
        <v>5077</v>
      </c>
      <c r="O735" s="230" t="s">
        <v>1331</v>
      </c>
      <c r="P735" s="230" t="s">
        <v>2130</v>
      </c>
    </row>
    <row r="736" spans="1:16" hidden="1" outlineLevel="1">
      <c r="A736" s="237">
        <v>45888</v>
      </c>
      <c r="B736" s="215" t="s">
        <v>2236</v>
      </c>
      <c r="C736" s="210" t="s">
        <v>3538</v>
      </c>
      <c r="D736" s="210" t="s">
        <v>1329</v>
      </c>
      <c r="E736" s="238" t="s">
        <v>1330</v>
      </c>
      <c r="F736" s="210" t="s">
        <v>102</v>
      </c>
      <c r="G736" s="239">
        <v>1</v>
      </c>
      <c r="H736" s="240">
        <v>113</v>
      </c>
      <c r="I736" s="239">
        <v>-5650</v>
      </c>
      <c r="J736" s="14">
        <v>18</v>
      </c>
      <c r="K736" s="14">
        <v>6</v>
      </c>
      <c r="L736" s="14">
        <f t="shared" si="124"/>
        <v>-5674</v>
      </c>
      <c r="M736" s="123">
        <f t="shared" si="122"/>
        <v>-5674</v>
      </c>
      <c r="N736" s="241">
        <f t="shared" si="123"/>
        <v>-5674</v>
      </c>
      <c r="O736" s="230" t="s">
        <v>1329</v>
      </c>
      <c r="P736" s="230" t="s">
        <v>2130</v>
      </c>
    </row>
    <row r="737" spans="1:16" hidden="1" outlineLevel="1">
      <c r="A737" s="237">
        <v>45888</v>
      </c>
      <c r="B737" s="215" t="s">
        <v>2236</v>
      </c>
      <c r="C737" s="210" t="s">
        <v>3538</v>
      </c>
      <c r="D737" s="210" t="s">
        <v>1329</v>
      </c>
      <c r="E737" s="238" t="s">
        <v>1330</v>
      </c>
      <c r="F737" s="210" t="s">
        <v>102</v>
      </c>
      <c r="G737" s="239">
        <v>1</v>
      </c>
      <c r="H737" s="240">
        <v>119</v>
      </c>
      <c r="I737" s="239">
        <v>-5950</v>
      </c>
      <c r="J737" s="14">
        <v>18</v>
      </c>
      <c r="K737" s="14">
        <v>6</v>
      </c>
      <c r="L737" s="14">
        <f t="shared" si="124"/>
        <v>-5974</v>
      </c>
      <c r="M737" s="123">
        <f t="shared" si="122"/>
        <v>-5974</v>
      </c>
      <c r="N737" s="241">
        <f t="shared" si="123"/>
        <v>-5974</v>
      </c>
      <c r="O737" s="230" t="s">
        <v>1329</v>
      </c>
      <c r="P737" s="230" t="s">
        <v>2130</v>
      </c>
    </row>
    <row r="738" spans="1:16" hidden="1" outlineLevel="1">
      <c r="A738" s="237">
        <v>45888</v>
      </c>
      <c r="B738" s="215" t="s">
        <v>2236</v>
      </c>
      <c r="C738" s="210" t="s">
        <v>3538</v>
      </c>
      <c r="D738" s="210" t="s">
        <v>1329</v>
      </c>
      <c r="E738" s="238" t="s">
        <v>1330</v>
      </c>
      <c r="F738" s="210" t="s">
        <v>102</v>
      </c>
      <c r="G738" s="239">
        <v>1</v>
      </c>
      <c r="H738" s="240">
        <v>119</v>
      </c>
      <c r="I738" s="239">
        <v>-5950</v>
      </c>
      <c r="J738" s="14">
        <v>18</v>
      </c>
      <c r="K738" s="14">
        <v>6</v>
      </c>
      <c r="L738" s="14">
        <f t="shared" si="124"/>
        <v>-5974</v>
      </c>
      <c r="M738" s="123">
        <f t="shared" si="122"/>
        <v>-5974</v>
      </c>
      <c r="N738" s="241">
        <f t="shared" si="123"/>
        <v>-5974</v>
      </c>
      <c r="O738" s="230" t="s">
        <v>1329</v>
      </c>
      <c r="P738" s="230" t="s">
        <v>2130</v>
      </c>
    </row>
    <row r="739" spans="1:16" hidden="1" outlineLevel="1">
      <c r="A739" s="237">
        <v>45888</v>
      </c>
      <c r="B739" s="215" t="s">
        <v>2236</v>
      </c>
      <c r="C739" s="210" t="s">
        <v>3538</v>
      </c>
      <c r="D739" s="210" t="s">
        <v>1329</v>
      </c>
      <c r="E739" s="238" t="s">
        <v>1330</v>
      </c>
      <c r="F739" s="210" t="s">
        <v>102</v>
      </c>
      <c r="G739" s="239">
        <v>1</v>
      </c>
      <c r="H739" s="240">
        <v>114</v>
      </c>
      <c r="I739" s="239">
        <v>-5700</v>
      </c>
      <c r="J739" s="14">
        <v>18</v>
      </c>
      <c r="K739" s="14">
        <v>6</v>
      </c>
      <c r="L739" s="14">
        <f t="shared" si="124"/>
        <v>-5724</v>
      </c>
      <c r="M739" s="123">
        <f t="shared" si="122"/>
        <v>-5724</v>
      </c>
      <c r="N739" s="241">
        <f t="shared" si="123"/>
        <v>-5724</v>
      </c>
      <c r="O739" s="230" t="s">
        <v>1329</v>
      </c>
      <c r="P739" s="230" t="s">
        <v>2130</v>
      </c>
    </row>
    <row r="740" spans="1:16" hidden="1" outlineLevel="1">
      <c r="A740" s="237">
        <v>45888</v>
      </c>
      <c r="B740" s="215" t="s">
        <v>2236</v>
      </c>
      <c r="C740" s="210" t="s">
        <v>3538</v>
      </c>
      <c r="D740" s="210" t="s">
        <v>1331</v>
      </c>
      <c r="E740" s="238" t="s">
        <v>2221</v>
      </c>
      <c r="F740" s="210" t="s">
        <v>102</v>
      </c>
      <c r="G740" s="239">
        <v>3</v>
      </c>
      <c r="H740" s="240">
        <v>118</v>
      </c>
      <c r="I740" s="239">
        <v>17700</v>
      </c>
      <c r="J740" s="14">
        <v>54</v>
      </c>
      <c r="K740" s="14">
        <v>18</v>
      </c>
      <c r="L740" s="14">
        <f t="shared" si="124"/>
        <v>17628</v>
      </c>
      <c r="M740" s="123">
        <f t="shared" si="122"/>
        <v>17628</v>
      </c>
      <c r="N740" s="241">
        <f t="shared" si="123"/>
        <v>17628</v>
      </c>
      <c r="O740" s="230" t="s">
        <v>1331</v>
      </c>
      <c r="P740" s="230" t="s">
        <v>2130</v>
      </c>
    </row>
    <row r="741" spans="1:16" hidden="1" outlineLevel="1">
      <c r="A741" s="237">
        <v>45888</v>
      </c>
      <c r="B741" s="215" t="s">
        <v>2236</v>
      </c>
      <c r="C741" s="210" t="s">
        <v>3538</v>
      </c>
      <c r="D741" s="210" t="s">
        <v>1329</v>
      </c>
      <c r="E741" s="238" t="s">
        <v>1330</v>
      </c>
      <c r="F741" s="210" t="s">
        <v>102</v>
      </c>
      <c r="G741" s="239">
        <v>1</v>
      </c>
      <c r="H741" s="240">
        <v>119</v>
      </c>
      <c r="I741" s="239">
        <v>-5950</v>
      </c>
      <c r="J741" s="14">
        <v>18</v>
      </c>
      <c r="K741" s="14">
        <v>6</v>
      </c>
      <c r="L741" s="14">
        <f t="shared" si="124"/>
        <v>-5974</v>
      </c>
      <c r="M741" s="123">
        <f t="shared" si="122"/>
        <v>-5974</v>
      </c>
      <c r="N741" s="241">
        <f t="shared" si="123"/>
        <v>-5974</v>
      </c>
      <c r="O741" s="230" t="s">
        <v>1329</v>
      </c>
      <c r="P741" s="230" t="s">
        <v>2130</v>
      </c>
    </row>
    <row r="742" spans="1:16" hidden="1" outlineLevel="1">
      <c r="A742" s="237">
        <v>45888</v>
      </c>
      <c r="B742" s="215" t="s">
        <v>2236</v>
      </c>
      <c r="C742" s="210" t="s">
        <v>3538</v>
      </c>
      <c r="D742" s="210" t="s">
        <v>1331</v>
      </c>
      <c r="E742" s="238" t="s">
        <v>2221</v>
      </c>
      <c r="F742" s="210" t="s">
        <v>102</v>
      </c>
      <c r="G742" s="239">
        <v>2</v>
      </c>
      <c r="H742" s="240">
        <v>121</v>
      </c>
      <c r="I742" s="239">
        <v>12100</v>
      </c>
      <c r="J742" s="14">
        <v>36</v>
      </c>
      <c r="K742" s="14">
        <v>12</v>
      </c>
      <c r="L742" s="14">
        <f t="shared" si="124"/>
        <v>12052</v>
      </c>
      <c r="M742" s="123">
        <f t="shared" si="122"/>
        <v>12052</v>
      </c>
      <c r="N742" s="241">
        <f t="shared" si="123"/>
        <v>12052</v>
      </c>
      <c r="O742" s="230" t="s">
        <v>1331</v>
      </c>
      <c r="P742" s="230" t="s">
        <v>2130</v>
      </c>
    </row>
    <row r="743" spans="1:16" hidden="1" outlineLevel="1">
      <c r="A743" s="237">
        <v>45888</v>
      </c>
      <c r="B743" s="215" t="s">
        <v>2236</v>
      </c>
      <c r="C743" s="210" t="s">
        <v>3539</v>
      </c>
      <c r="D743" s="210" t="s">
        <v>1329</v>
      </c>
      <c r="E743" s="238" t="s">
        <v>1330</v>
      </c>
      <c r="F743" s="210" t="s">
        <v>102</v>
      </c>
      <c r="G743" s="239">
        <v>2</v>
      </c>
      <c r="H743" s="240">
        <v>41</v>
      </c>
      <c r="I743" s="239">
        <v>-4100</v>
      </c>
      <c r="J743" s="14">
        <v>36</v>
      </c>
      <c r="K743" s="14">
        <v>4</v>
      </c>
      <c r="L743" s="14">
        <f t="shared" si="124"/>
        <v>-4140</v>
      </c>
      <c r="M743" s="123">
        <f t="shared" si="122"/>
        <v>-4140</v>
      </c>
      <c r="N743" s="241">
        <f t="shared" si="123"/>
        <v>-4140</v>
      </c>
      <c r="O743" s="242" t="s">
        <v>2135</v>
      </c>
      <c r="P743" s="230" t="s">
        <v>2130</v>
      </c>
    </row>
    <row r="744" spans="1:16" hidden="1" outlineLevel="1">
      <c r="A744" s="237">
        <v>45889</v>
      </c>
      <c r="B744" s="215" t="s">
        <v>2236</v>
      </c>
      <c r="C744" s="210" t="s">
        <v>3540</v>
      </c>
      <c r="D744" s="210" t="s">
        <v>1329</v>
      </c>
      <c r="E744" s="238" t="s">
        <v>1330</v>
      </c>
      <c r="F744" s="210" t="s">
        <v>102</v>
      </c>
      <c r="G744" s="239">
        <v>1</v>
      </c>
      <c r="H744" s="240">
        <v>85</v>
      </c>
      <c r="I744" s="239">
        <v>-4250</v>
      </c>
      <c r="J744" s="14">
        <v>18</v>
      </c>
      <c r="K744" s="14">
        <v>4</v>
      </c>
      <c r="L744" s="14">
        <f t="shared" si="124"/>
        <v>-4272</v>
      </c>
      <c r="M744" s="123">
        <f t="shared" si="122"/>
        <v>-4272</v>
      </c>
      <c r="N744" s="241">
        <f t="shared" si="123"/>
        <v>-4272</v>
      </c>
      <c r="O744" s="230" t="s">
        <v>1329</v>
      </c>
      <c r="P744" s="230" t="s">
        <v>2130</v>
      </c>
    </row>
    <row r="745" spans="1:16" hidden="1" outlineLevel="1">
      <c r="A745" s="237">
        <v>45889</v>
      </c>
      <c r="B745" s="215" t="s">
        <v>2236</v>
      </c>
      <c r="C745" s="210" t="s">
        <v>3540</v>
      </c>
      <c r="D745" s="210" t="s">
        <v>1331</v>
      </c>
      <c r="E745" s="238" t="s">
        <v>2221</v>
      </c>
      <c r="F745" s="210" t="s">
        <v>102</v>
      </c>
      <c r="G745" s="239">
        <v>1</v>
      </c>
      <c r="H745" s="240">
        <v>92</v>
      </c>
      <c r="I745" s="239">
        <v>4600</v>
      </c>
      <c r="J745" s="14">
        <v>18</v>
      </c>
      <c r="K745" s="14">
        <v>5</v>
      </c>
      <c r="L745" s="14">
        <f t="shared" si="124"/>
        <v>4577</v>
      </c>
      <c r="M745" s="123">
        <f t="shared" si="122"/>
        <v>4577</v>
      </c>
      <c r="N745" s="241">
        <f t="shared" si="123"/>
        <v>4577</v>
      </c>
      <c r="O745" s="230" t="s">
        <v>1331</v>
      </c>
      <c r="P745" s="230" t="s">
        <v>2130</v>
      </c>
    </row>
    <row r="746" spans="1:16" hidden="1" outlineLevel="1">
      <c r="A746" s="237">
        <v>45889</v>
      </c>
      <c r="B746" s="215" t="s">
        <v>2236</v>
      </c>
      <c r="C746" s="210" t="s">
        <v>3540</v>
      </c>
      <c r="D746" s="210" t="s">
        <v>1329</v>
      </c>
      <c r="E746" s="238" t="s">
        <v>1330</v>
      </c>
      <c r="F746" s="210" t="s">
        <v>102</v>
      </c>
      <c r="G746" s="239">
        <v>2</v>
      </c>
      <c r="H746" s="240">
        <v>88</v>
      </c>
      <c r="I746" s="239">
        <v>-8800</v>
      </c>
      <c r="J746" s="14">
        <v>36</v>
      </c>
      <c r="K746" s="14">
        <v>8</v>
      </c>
      <c r="L746" s="14">
        <f t="shared" si="124"/>
        <v>-8844</v>
      </c>
      <c r="M746" s="123">
        <f t="shared" si="122"/>
        <v>-8844</v>
      </c>
      <c r="N746" s="241">
        <f t="shared" si="123"/>
        <v>-8844</v>
      </c>
      <c r="O746" s="230" t="s">
        <v>1329</v>
      </c>
      <c r="P746" s="230" t="s">
        <v>2130</v>
      </c>
    </row>
    <row r="747" spans="1:16" hidden="1" outlineLevel="1">
      <c r="A747" s="237">
        <v>45889</v>
      </c>
      <c r="B747" s="215" t="s">
        <v>2236</v>
      </c>
      <c r="C747" s="210" t="s">
        <v>3540</v>
      </c>
      <c r="D747" s="210" t="s">
        <v>1331</v>
      </c>
      <c r="E747" s="238" t="s">
        <v>2221</v>
      </c>
      <c r="F747" s="210" t="s">
        <v>102</v>
      </c>
      <c r="G747" s="239">
        <v>2</v>
      </c>
      <c r="H747" s="240">
        <v>114</v>
      </c>
      <c r="I747" s="239">
        <v>11400</v>
      </c>
      <c r="J747" s="14">
        <v>36</v>
      </c>
      <c r="K747" s="14">
        <v>12</v>
      </c>
      <c r="L747" s="14">
        <f t="shared" si="124"/>
        <v>11352</v>
      </c>
      <c r="M747" s="123">
        <f t="shared" si="122"/>
        <v>11352</v>
      </c>
      <c r="N747" s="241">
        <f t="shared" si="123"/>
        <v>11352</v>
      </c>
      <c r="O747" s="230" t="s">
        <v>1331</v>
      </c>
      <c r="P747" s="230" t="s">
        <v>2130</v>
      </c>
    </row>
    <row r="748" spans="1:16" hidden="1" outlineLevel="1">
      <c r="A748" s="237">
        <v>45889</v>
      </c>
      <c r="B748" s="215" t="s">
        <v>2236</v>
      </c>
      <c r="C748" s="210" t="s">
        <v>3540</v>
      </c>
      <c r="D748" s="210" t="s">
        <v>1329</v>
      </c>
      <c r="E748" s="238" t="s">
        <v>1330</v>
      </c>
      <c r="F748" s="210" t="s">
        <v>102</v>
      </c>
      <c r="G748" s="239">
        <v>2</v>
      </c>
      <c r="H748" s="240">
        <v>68</v>
      </c>
      <c r="I748" s="239">
        <v>-6800</v>
      </c>
      <c r="J748" s="14">
        <v>36</v>
      </c>
      <c r="K748" s="14">
        <v>6</v>
      </c>
      <c r="L748" s="14">
        <f t="shared" si="124"/>
        <v>-6842</v>
      </c>
      <c r="M748" s="123">
        <f t="shared" si="122"/>
        <v>-6842</v>
      </c>
      <c r="N748" s="241">
        <f t="shared" si="123"/>
        <v>-6842</v>
      </c>
      <c r="O748" s="230" t="s">
        <v>1329</v>
      </c>
      <c r="P748" s="230" t="s">
        <v>2130</v>
      </c>
    </row>
    <row r="749" spans="1:16" hidden="1" outlineLevel="1">
      <c r="A749" s="237">
        <v>45889</v>
      </c>
      <c r="B749" s="215" t="s">
        <v>2236</v>
      </c>
      <c r="C749" s="210" t="s">
        <v>3540</v>
      </c>
      <c r="D749" s="210" t="s">
        <v>1331</v>
      </c>
      <c r="E749" s="238" t="s">
        <v>2221</v>
      </c>
      <c r="F749" s="210" t="s">
        <v>102</v>
      </c>
      <c r="G749" s="239">
        <v>2</v>
      </c>
      <c r="H749" s="240">
        <v>76</v>
      </c>
      <c r="I749" s="239">
        <v>7600</v>
      </c>
      <c r="J749" s="14">
        <v>36</v>
      </c>
      <c r="K749" s="14">
        <v>8</v>
      </c>
      <c r="L749" s="14">
        <f t="shared" si="124"/>
        <v>7556</v>
      </c>
      <c r="M749" s="123">
        <f t="shared" si="122"/>
        <v>7556</v>
      </c>
      <c r="N749" s="241">
        <f t="shared" si="123"/>
        <v>7556</v>
      </c>
      <c r="O749" s="230" t="s">
        <v>1331</v>
      </c>
      <c r="P749" s="230" t="s">
        <v>2130</v>
      </c>
    </row>
    <row r="750" spans="1:16" hidden="1" outlineLevel="1">
      <c r="A750" s="237">
        <v>45889</v>
      </c>
      <c r="B750" s="215" t="s">
        <v>2236</v>
      </c>
      <c r="C750" s="210" t="s">
        <v>3541</v>
      </c>
      <c r="D750" s="210" t="s">
        <v>1329</v>
      </c>
      <c r="E750" s="238" t="s">
        <v>1330</v>
      </c>
      <c r="F750" s="210" t="s">
        <v>102</v>
      </c>
      <c r="G750" s="239">
        <v>2</v>
      </c>
      <c r="H750" s="240">
        <v>17.5</v>
      </c>
      <c r="I750" s="239">
        <v>-1750</v>
      </c>
      <c r="J750" s="14">
        <v>36</v>
      </c>
      <c r="K750" s="14">
        <v>2</v>
      </c>
      <c r="L750" s="14">
        <f t="shared" si="124"/>
        <v>-1788</v>
      </c>
      <c r="M750" s="123">
        <f t="shared" si="122"/>
        <v>-1788</v>
      </c>
      <c r="N750" s="241">
        <f t="shared" si="123"/>
        <v>-1788</v>
      </c>
      <c r="O750" s="230" t="s">
        <v>1329</v>
      </c>
      <c r="P750" s="230" t="s">
        <v>2130</v>
      </c>
    </row>
    <row r="751" spans="1:16" hidden="1" outlineLevel="1">
      <c r="A751" s="237">
        <v>45889</v>
      </c>
      <c r="B751" s="215" t="s">
        <v>2236</v>
      </c>
      <c r="C751" s="210" t="s">
        <v>3541</v>
      </c>
      <c r="D751" s="210" t="s">
        <v>1331</v>
      </c>
      <c r="E751" s="238" t="s">
        <v>2221</v>
      </c>
      <c r="F751" s="210" t="s">
        <v>102</v>
      </c>
      <c r="G751" s="239">
        <v>2</v>
      </c>
      <c r="H751" s="240">
        <v>35</v>
      </c>
      <c r="I751" s="239">
        <v>3500</v>
      </c>
      <c r="J751" s="14">
        <v>36</v>
      </c>
      <c r="K751" s="14">
        <v>4</v>
      </c>
      <c r="L751" s="14">
        <f t="shared" si="124"/>
        <v>3460</v>
      </c>
      <c r="M751" s="123">
        <f t="shared" si="122"/>
        <v>3460</v>
      </c>
      <c r="N751" s="241">
        <f t="shared" si="123"/>
        <v>3460</v>
      </c>
      <c r="O751" s="230" t="s">
        <v>1331</v>
      </c>
      <c r="P751" s="230" t="s">
        <v>2130</v>
      </c>
    </row>
    <row r="752" spans="1:16" hidden="1" outlineLevel="1">
      <c r="A752" s="237">
        <v>45889</v>
      </c>
      <c r="B752" s="215" t="s">
        <v>2236</v>
      </c>
      <c r="C752" s="210" t="s">
        <v>3542</v>
      </c>
      <c r="D752" s="210" t="s">
        <v>1329</v>
      </c>
      <c r="E752" s="238" t="s">
        <v>1330</v>
      </c>
      <c r="F752" s="210" t="s">
        <v>102</v>
      </c>
      <c r="G752" s="239">
        <v>3</v>
      </c>
      <c r="H752" s="240">
        <v>10</v>
      </c>
      <c r="I752" s="239">
        <v>-1500</v>
      </c>
      <c r="J752" s="14">
        <v>54</v>
      </c>
      <c r="K752" s="14">
        <v>3</v>
      </c>
      <c r="L752" s="14">
        <f t="shared" si="124"/>
        <v>-1557</v>
      </c>
      <c r="M752" s="123">
        <f t="shared" si="122"/>
        <v>-1557</v>
      </c>
      <c r="N752" s="241">
        <f t="shared" si="123"/>
        <v>-1557</v>
      </c>
      <c r="O752" s="242" t="s">
        <v>2135</v>
      </c>
      <c r="P752" s="230" t="s">
        <v>2130</v>
      </c>
    </row>
    <row r="753" spans="1:16" hidden="1" outlineLevel="1">
      <c r="A753" s="237">
        <v>45889</v>
      </c>
      <c r="B753" s="215" t="s">
        <v>2236</v>
      </c>
      <c r="C753" s="210" t="s">
        <v>3543</v>
      </c>
      <c r="D753" s="210" t="s">
        <v>1329</v>
      </c>
      <c r="E753" s="238" t="s">
        <v>1330</v>
      </c>
      <c r="F753" s="210" t="s">
        <v>102</v>
      </c>
      <c r="G753" s="239">
        <v>1</v>
      </c>
      <c r="H753" s="240">
        <v>38.5</v>
      </c>
      <c r="I753" s="239">
        <v>-1925</v>
      </c>
      <c r="J753" s="14">
        <v>18</v>
      </c>
      <c r="K753" s="14">
        <v>2</v>
      </c>
      <c r="L753" s="14">
        <f t="shared" si="124"/>
        <v>-1945</v>
      </c>
      <c r="M753" s="123">
        <f t="shared" si="122"/>
        <v>-1945</v>
      </c>
      <c r="N753" s="241">
        <f t="shared" si="123"/>
        <v>-1945</v>
      </c>
      <c r="O753" s="230" t="s">
        <v>1329</v>
      </c>
      <c r="P753" s="230" t="s">
        <v>2130</v>
      </c>
    </row>
    <row r="754" spans="1:16" hidden="1" outlineLevel="1">
      <c r="A754" s="237">
        <v>45889</v>
      </c>
      <c r="B754" s="215" t="s">
        <v>2236</v>
      </c>
      <c r="C754" s="210" t="s">
        <v>3543</v>
      </c>
      <c r="D754" s="210" t="s">
        <v>1331</v>
      </c>
      <c r="E754" s="238" t="s">
        <v>2221</v>
      </c>
      <c r="F754" s="210" t="s">
        <v>102</v>
      </c>
      <c r="G754" s="239">
        <v>1</v>
      </c>
      <c r="H754" s="240">
        <v>77</v>
      </c>
      <c r="I754" s="239">
        <v>3850</v>
      </c>
      <c r="J754" s="14">
        <v>18</v>
      </c>
      <c r="K754" s="14">
        <v>4</v>
      </c>
      <c r="L754" s="14">
        <f t="shared" si="124"/>
        <v>3828</v>
      </c>
      <c r="M754" s="123">
        <f t="shared" si="122"/>
        <v>3828</v>
      </c>
      <c r="N754" s="241">
        <f t="shared" si="123"/>
        <v>3828</v>
      </c>
      <c r="O754" s="230" t="s">
        <v>1331</v>
      </c>
      <c r="P754" s="230" t="s">
        <v>2130</v>
      </c>
    </row>
    <row r="755" spans="1:16" hidden="1" outlineLevel="1">
      <c r="A755" s="237">
        <v>45889</v>
      </c>
      <c r="B755" s="215" t="s">
        <v>2236</v>
      </c>
      <c r="C755" s="210" t="s">
        <v>3544</v>
      </c>
      <c r="D755" s="210" t="s">
        <v>1329</v>
      </c>
      <c r="E755" s="238" t="s">
        <v>1330</v>
      </c>
      <c r="F755" s="210" t="s">
        <v>102</v>
      </c>
      <c r="G755" s="239">
        <v>1</v>
      </c>
      <c r="H755" s="240">
        <v>30</v>
      </c>
      <c r="I755" s="239">
        <v>-1500</v>
      </c>
      <c r="J755" s="14">
        <v>18</v>
      </c>
      <c r="K755" s="14">
        <v>2</v>
      </c>
      <c r="L755" s="14">
        <f t="shared" si="124"/>
        <v>-1520</v>
      </c>
      <c r="M755" s="123">
        <f t="shared" si="122"/>
        <v>-1520</v>
      </c>
      <c r="N755" s="241">
        <f t="shared" si="123"/>
        <v>-1520</v>
      </c>
      <c r="O755" s="242" t="s">
        <v>2135</v>
      </c>
      <c r="P755" s="230" t="s">
        <v>2130</v>
      </c>
    </row>
    <row r="756" spans="1:16" hidden="1" outlineLevel="1">
      <c r="A756" s="237">
        <v>45889</v>
      </c>
      <c r="B756" s="215" t="s">
        <v>2236</v>
      </c>
      <c r="C756" s="210" t="s">
        <v>3545</v>
      </c>
      <c r="D756" s="210" t="s">
        <v>1329</v>
      </c>
      <c r="E756" s="238" t="s">
        <v>1330</v>
      </c>
      <c r="F756" s="210" t="s">
        <v>102</v>
      </c>
      <c r="G756" s="239">
        <v>1</v>
      </c>
      <c r="H756" s="240">
        <v>20</v>
      </c>
      <c r="I756" s="239">
        <v>-1000</v>
      </c>
      <c r="J756" s="14">
        <v>18</v>
      </c>
      <c r="K756" s="14">
        <v>1</v>
      </c>
      <c r="L756" s="14">
        <f t="shared" si="124"/>
        <v>-1019</v>
      </c>
      <c r="M756" s="123">
        <f t="shared" si="122"/>
        <v>-1019</v>
      </c>
      <c r="N756" s="241">
        <f t="shared" si="123"/>
        <v>-1019</v>
      </c>
      <c r="O756" s="242" t="s">
        <v>2135</v>
      </c>
      <c r="P756" s="230" t="s">
        <v>2130</v>
      </c>
    </row>
    <row r="757" spans="1:16" hidden="1" outlineLevel="1">
      <c r="A757" s="237">
        <v>45889</v>
      </c>
      <c r="B757" s="215" t="s">
        <v>2236</v>
      </c>
      <c r="C757" s="210" t="s">
        <v>3546</v>
      </c>
      <c r="D757" s="210" t="s">
        <v>1329</v>
      </c>
      <c r="E757" s="238" t="s">
        <v>1330</v>
      </c>
      <c r="F757" s="210" t="s">
        <v>102</v>
      </c>
      <c r="G757" s="239">
        <v>10</v>
      </c>
      <c r="H757" s="240">
        <v>6</v>
      </c>
      <c r="I757" s="239">
        <v>-3000</v>
      </c>
      <c r="J757" s="14">
        <v>180</v>
      </c>
      <c r="K757" s="14">
        <v>0</v>
      </c>
      <c r="L757" s="14">
        <f t="shared" si="124"/>
        <v>-3180</v>
      </c>
      <c r="M757" s="123">
        <f t="shared" si="122"/>
        <v>-3180</v>
      </c>
      <c r="N757" s="241">
        <f t="shared" si="123"/>
        <v>-3180</v>
      </c>
      <c r="O757" s="242" t="s">
        <v>2135</v>
      </c>
      <c r="P757" s="230" t="s">
        <v>2130</v>
      </c>
    </row>
    <row r="758" spans="1:16" hidden="1" outlineLevel="1">
      <c r="A758" s="237">
        <v>45890</v>
      </c>
      <c r="B758" s="215" t="s">
        <v>2236</v>
      </c>
      <c r="C758" s="210" t="s">
        <v>3547</v>
      </c>
      <c r="D758" s="210" t="s">
        <v>1329</v>
      </c>
      <c r="E758" s="238" t="s">
        <v>1330</v>
      </c>
      <c r="F758" s="210" t="s">
        <v>102</v>
      </c>
      <c r="G758" s="239">
        <v>1</v>
      </c>
      <c r="H758" s="240">
        <v>120</v>
      </c>
      <c r="I758" s="239">
        <v>-6000</v>
      </c>
      <c r="J758" s="14">
        <v>18</v>
      </c>
      <c r="K758" s="14">
        <v>6</v>
      </c>
      <c r="L758" s="14">
        <f t="shared" si="124"/>
        <v>-6024</v>
      </c>
      <c r="M758" s="123">
        <f t="shared" si="122"/>
        <v>-6024</v>
      </c>
      <c r="N758" s="241">
        <f t="shared" si="123"/>
        <v>-6024</v>
      </c>
      <c r="O758" s="230" t="s">
        <v>1329</v>
      </c>
      <c r="P758" s="230" t="s">
        <v>2130</v>
      </c>
    </row>
    <row r="759" spans="1:16" hidden="1" outlineLevel="1">
      <c r="A759" s="237">
        <v>45890</v>
      </c>
      <c r="B759" s="215" t="s">
        <v>2236</v>
      </c>
      <c r="C759" s="210" t="s">
        <v>3547</v>
      </c>
      <c r="D759" s="210" t="s">
        <v>1331</v>
      </c>
      <c r="E759" s="238" t="s">
        <v>2221</v>
      </c>
      <c r="F759" s="210" t="s">
        <v>102</v>
      </c>
      <c r="G759" s="239">
        <v>1</v>
      </c>
      <c r="H759" s="240">
        <v>124</v>
      </c>
      <c r="I759" s="239">
        <v>6200</v>
      </c>
      <c r="J759" s="14">
        <v>18</v>
      </c>
      <c r="K759" s="14">
        <v>6</v>
      </c>
      <c r="L759" s="14">
        <f t="shared" si="124"/>
        <v>6176</v>
      </c>
      <c r="M759" s="123">
        <f t="shared" si="122"/>
        <v>6176</v>
      </c>
      <c r="N759" s="241">
        <f t="shared" si="123"/>
        <v>6176</v>
      </c>
      <c r="O759" s="230" t="s">
        <v>1331</v>
      </c>
      <c r="P759" s="230" t="s">
        <v>2130</v>
      </c>
    </row>
    <row r="760" spans="1:16" hidden="1" outlineLevel="1">
      <c r="A760" s="237">
        <v>45890</v>
      </c>
      <c r="B760" s="215" t="s">
        <v>2236</v>
      </c>
      <c r="C760" s="210" t="s">
        <v>3547</v>
      </c>
      <c r="D760" s="210" t="s">
        <v>1329</v>
      </c>
      <c r="E760" s="238" t="s">
        <v>1330</v>
      </c>
      <c r="F760" s="210" t="s">
        <v>102</v>
      </c>
      <c r="G760" s="239">
        <v>1</v>
      </c>
      <c r="H760" s="240">
        <v>120</v>
      </c>
      <c r="I760" s="239">
        <v>-6000</v>
      </c>
      <c r="J760" s="14">
        <v>18</v>
      </c>
      <c r="K760" s="14">
        <v>6</v>
      </c>
      <c r="L760" s="14">
        <f t="shared" si="124"/>
        <v>-6024</v>
      </c>
      <c r="M760" s="123">
        <f t="shared" si="122"/>
        <v>-6024</v>
      </c>
      <c r="N760" s="241">
        <f t="shared" si="123"/>
        <v>-6024</v>
      </c>
      <c r="O760" s="230" t="s">
        <v>1329</v>
      </c>
      <c r="P760" s="230" t="s">
        <v>2130</v>
      </c>
    </row>
    <row r="761" spans="1:16" hidden="1" outlineLevel="1">
      <c r="A761" s="237">
        <v>45890</v>
      </c>
      <c r="B761" s="215" t="s">
        <v>2236</v>
      </c>
      <c r="C761" s="210" t="s">
        <v>3547</v>
      </c>
      <c r="D761" s="210" t="s">
        <v>1331</v>
      </c>
      <c r="E761" s="238" t="s">
        <v>2221</v>
      </c>
      <c r="F761" s="210" t="s">
        <v>102</v>
      </c>
      <c r="G761" s="239">
        <v>1</v>
      </c>
      <c r="H761" s="240">
        <v>121</v>
      </c>
      <c r="I761" s="239">
        <v>6050</v>
      </c>
      <c r="J761" s="14">
        <v>18</v>
      </c>
      <c r="K761" s="14">
        <v>6</v>
      </c>
      <c r="L761" s="14">
        <f t="shared" si="124"/>
        <v>6026</v>
      </c>
      <c r="M761" s="123">
        <f t="shared" si="122"/>
        <v>6026</v>
      </c>
      <c r="N761" s="241">
        <f t="shared" si="123"/>
        <v>6026</v>
      </c>
      <c r="O761" s="230" t="s">
        <v>1331</v>
      </c>
      <c r="P761" s="230" t="s">
        <v>2130</v>
      </c>
    </row>
    <row r="762" spans="1:16" hidden="1" outlineLevel="1">
      <c r="A762" s="237">
        <v>45890</v>
      </c>
      <c r="B762" s="215" t="s">
        <v>2236</v>
      </c>
      <c r="C762" s="210" t="s">
        <v>3547</v>
      </c>
      <c r="D762" s="210" t="s">
        <v>1329</v>
      </c>
      <c r="E762" s="238" t="s">
        <v>1330</v>
      </c>
      <c r="F762" s="210" t="s">
        <v>102</v>
      </c>
      <c r="G762" s="239">
        <v>1</v>
      </c>
      <c r="H762" s="240">
        <v>106</v>
      </c>
      <c r="I762" s="239">
        <v>-5300</v>
      </c>
      <c r="J762" s="14">
        <v>18</v>
      </c>
      <c r="K762" s="14">
        <v>5</v>
      </c>
      <c r="L762" s="14">
        <f t="shared" ref="L762:L793" si="125">IF(B762="TXO",I762-SUM(J762:K762),IF(B762="FITX",IF(D762="新倉",-SUM(J762:K762),IF(E762="賣",(H762-H1460)*G762*200-SUM(J762:K762),(H1460-H762)*G762*200-SUM(J762:K762))),IF(D762="新倉",-SUM(J762:K762),IF(E762="賣",(H762-H1460)*G762*50-SUM(J762:K762),(H1460-H762)*G762*50-SUM(J762:K762)))))</f>
        <v>-5323</v>
      </c>
      <c r="M762" s="123">
        <f t="shared" si="122"/>
        <v>-5323</v>
      </c>
      <c r="N762" s="241">
        <f t="shared" si="123"/>
        <v>-5323</v>
      </c>
      <c r="O762" s="230" t="s">
        <v>1329</v>
      </c>
      <c r="P762" s="230" t="s">
        <v>2130</v>
      </c>
    </row>
    <row r="763" spans="1:16" hidden="1" outlineLevel="1">
      <c r="A763" s="237">
        <v>45890</v>
      </c>
      <c r="B763" s="215" t="s">
        <v>2236</v>
      </c>
      <c r="C763" s="210" t="s">
        <v>3547</v>
      </c>
      <c r="D763" s="210" t="s">
        <v>1329</v>
      </c>
      <c r="E763" s="238" t="s">
        <v>1330</v>
      </c>
      <c r="F763" s="210" t="s">
        <v>102</v>
      </c>
      <c r="G763" s="239">
        <v>1</v>
      </c>
      <c r="H763" s="240">
        <v>119</v>
      </c>
      <c r="I763" s="239">
        <v>-5950</v>
      </c>
      <c r="J763" s="14">
        <v>18</v>
      </c>
      <c r="K763" s="14">
        <v>6</v>
      </c>
      <c r="L763" s="14">
        <f t="shared" si="125"/>
        <v>-5974</v>
      </c>
      <c r="M763" s="123">
        <f t="shared" si="122"/>
        <v>-5974</v>
      </c>
      <c r="N763" s="241">
        <f t="shared" si="123"/>
        <v>-5974</v>
      </c>
      <c r="O763" s="230" t="s">
        <v>1329</v>
      </c>
      <c r="P763" s="230" t="s">
        <v>2130</v>
      </c>
    </row>
    <row r="764" spans="1:16" hidden="1" outlineLevel="1">
      <c r="A764" s="237">
        <v>45890</v>
      </c>
      <c r="B764" s="215" t="s">
        <v>2236</v>
      </c>
      <c r="C764" s="210" t="s">
        <v>3547</v>
      </c>
      <c r="D764" s="210" t="s">
        <v>1331</v>
      </c>
      <c r="E764" s="238" t="s">
        <v>2221</v>
      </c>
      <c r="F764" s="210" t="s">
        <v>102</v>
      </c>
      <c r="G764" s="239">
        <v>2</v>
      </c>
      <c r="H764" s="240">
        <v>114</v>
      </c>
      <c r="I764" s="239">
        <v>11400</v>
      </c>
      <c r="J764" s="14">
        <v>36</v>
      </c>
      <c r="K764" s="14">
        <v>12</v>
      </c>
      <c r="L764" s="14">
        <f t="shared" si="125"/>
        <v>11352</v>
      </c>
      <c r="M764" s="123">
        <f t="shared" si="122"/>
        <v>11352</v>
      </c>
      <c r="N764" s="241">
        <f t="shared" si="123"/>
        <v>11352</v>
      </c>
      <c r="O764" s="230" t="s">
        <v>1331</v>
      </c>
      <c r="P764" s="230" t="s">
        <v>2130</v>
      </c>
    </row>
    <row r="765" spans="1:16" hidden="1" outlineLevel="1">
      <c r="A765" s="237">
        <v>45890</v>
      </c>
      <c r="B765" s="215" t="s">
        <v>2236</v>
      </c>
      <c r="C765" s="210" t="s">
        <v>3548</v>
      </c>
      <c r="D765" s="210" t="s">
        <v>1329</v>
      </c>
      <c r="E765" s="238" t="s">
        <v>1330</v>
      </c>
      <c r="F765" s="210" t="s">
        <v>102</v>
      </c>
      <c r="G765" s="239">
        <v>2</v>
      </c>
      <c r="H765" s="240">
        <v>122</v>
      </c>
      <c r="I765" s="239">
        <v>-12200</v>
      </c>
      <c r="J765" s="14">
        <v>36</v>
      </c>
      <c r="K765" s="14">
        <v>12</v>
      </c>
      <c r="L765" s="14">
        <f t="shared" si="125"/>
        <v>-12248</v>
      </c>
      <c r="M765" s="123">
        <f t="shared" si="122"/>
        <v>-12248</v>
      </c>
      <c r="N765" s="241">
        <f t="shared" si="123"/>
        <v>-12248</v>
      </c>
      <c r="O765" s="242" t="s">
        <v>2135</v>
      </c>
      <c r="P765" s="230" t="s">
        <v>2130</v>
      </c>
    </row>
    <row r="766" spans="1:16" hidden="1" outlineLevel="1">
      <c r="A766" s="237">
        <v>45890</v>
      </c>
      <c r="B766" s="215" t="s">
        <v>2236</v>
      </c>
      <c r="C766" s="210" t="s">
        <v>3549</v>
      </c>
      <c r="D766" s="210" t="s">
        <v>1329</v>
      </c>
      <c r="E766" s="238" t="s">
        <v>1330</v>
      </c>
      <c r="F766" s="210" t="s">
        <v>102</v>
      </c>
      <c r="G766" s="239">
        <v>2</v>
      </c>
      <c r="H766" s="240">
        <v>135</v>
      </c>
      <c r="I766" s="239">
        <v>-13500</v>
      </c>
      <c r="J766" s="14">
        <v>36</v>
      </c>
      <c r="K766" s="14">
        <v>14</v>
      </c>
      <c r="L766" s="14">
        <f t="shared" si="125"/>
        <v>-13550</v>
      </c>
      <c r="M766" s="123">
        <f t="shared" si="122"/>
        <v>-13550</v>
      </c>
      <c r="N766" s="241">
        <f t="shared" si="123"/>
        <v>-13550</v>
      </c>
      <c r="O766" s="230" t="s">
        <v>1329</v>
      </c>
      <c r="P766" s="230" t="s">
        <v>2130</v>
      </c>
    </row>
    <row r="767" spans="1:16" hidden="1" outlineLevel="1">
      <c r="A767" s="237">
        <v>45890</v>
      </c>
      <c r="B767" s="215" t="s">
        <v>2236</v>
      </c>
      <c r="C767" s="210" t="s">
        <v>3549</v>
      </c>
      <c r="D767" s="210" t="s">
        <v>1331</v>
      </c>
      <c r="E767" s="238" t="s">
        <v>2221</v>
      </c>
      <c r="F767" s="210" t="s">
        <v>102</v>
      </c>
      <c r="G767" s="239">
        <v>1</v>
      </c>
      <c r="H767" s="240">
        <v>200</v>
      </c>
      <c r="I767" s="239">
        <v>10000</v>
      </c>
      <c r="J767" s="14">
        <v>18</v>
      </c>
      <c r="K767" s="14">
        <v>10</v>
      </c>
      <c r="L767" s="14">
        <f t="shared" si="125"/>
        <v>9972</v>
      </c>
      <c r="M767" s="123">
        <f t="shared" si="122"/>
        <v>9972</v>
      </c>
      <c r="N767" s="241">
        <f t="shared" si="123"/>
        <v>9972</v>
      </c>
      <c r="O767" s="230" t="s">
        <v>1331</v>
      </c>
      <c r="P767" s="230" t="s">
        <v>2130</v>
      </c>
    </row>
    <row r="768" spans="1:16" hidden="1" outlineLevel="1">
      <c r="A768" s="237">
        <v>45890</v>
      </c>
      <c r="B768" s="215" t="s">
        <v>2236</v>
      </c>
      <c r="C768" s="210" t="s">
        <v>3549</v>
      </c>
      <c r="D768" s="210" t="s">
        <v>1331</v>
      </c>
      <c r="E768" s="238" t="s">
        <v>2221</v>
      </c>
      <c r="F768" s="210" t="s">
        <v>102</v>
      </c>
      <c r="G768" s="239">
        <v>1</v>
      </c>
      <c r="H768" s="240">
        <v>180</v>
      </c>
      <c r="I768" s="239">
        <v>9000</v>
      </c>
      <c r="J768" s="14">
        <v>18</v>
      </c>
      <c r="K768" s="14">
        <v>9</v>
      </c>
      <c r="L768" s="14">
        <f t="shared" si="125"/>
        <v>8973</v>
      </c>
      <c r="M768" s="123">
        <f t="shared" si="122"/>
        <v>8973</v>
      </c>
      <c r="N768" s="241">
        <f t="shared" si="123"/>
        <v>8973</v>
      </c>
      <c r="O768" s="230" t="s">
        <v>1331</v>
      </c>
      <c r="P768" s="230" t="s">
        <v>2130</v>
      </c>
    </row>
    <row r="769" spans="1:16" hidden="1" outlineLevel="1">
      <c r="A769" s="237">
        <v>45891</v>
      </c>
      <c r="B769" s="215" t="s">
        <v>2236</v>
      </c>
      <c r="C769" s="210" t="s">
        <v>3550</v>
      </c>
      <c r="D769" s="210" t="s">
        <v>1329</v>
      </c>
      <c r="E769" s="238" t="s">
        <v>1330</v>
      </c>
      <c r="F769" s="210" t="s">
        <v>102</v>
      </c>
      <c r="G769" s="239">
        <v>1</v>
      </c>
      <c r="H769" s="240">
        <v>57</v>
      </c>
      <c r="I769" s="239">
        <v>-2850</v>
      </c>
      <c r="J769" s="14">
        <v>18</v>
      </c>
      <c r="K769" s="14">
        <v>3</v>
      </c>
      <c r="L769" s="14">
        <f t="shared" si="125"/>
        <v>-2871</v>
      </c>
      <c r="M769" s="123">
        <f t="shared" si="122"/>
        <v>-2871</v>
      </c>
      <c r="N769" s="241">
        <f t="shared" si="123"/>
        <v>-2871</v>
      </c>
      <c r="O769" s="230" t="s">
        <v>1329</v>
      </c>
      <c r="P769" s="230" t="s">
        <v>2130</v>
      </c>
    </row>
    <row r="770" spans="1:16" hidden="1" outlineLevel="1">
      <c r="A770" s="237">
        <v>45891</v>
      </c>
      <c r="B770" s="215" t="s">
        <v>2236</v>
      </c>
      <c r="C770" s="210" t="s">
        <v>3550</v>
      </c>
      <c r="D770" s="210" t="s">
        <v>1329</v>
      </c>
      <c r="E770" s="238" t="s">
        <v>1330</v>
      </c>
      <c r="F770" s="210" t="s">
        <v>102</v>
      </c>
      <c r="G770" s="239">
        <v>1</v>
      </c>
      <c r="H770" s="240">
        <v>66</v>
      </c>
      <c r="I770" s="239">
        <v>-3300</v>
      </c>
      <c r="J770" s="14">
        <v>18</v>
      </c>
      <c r="K770" s="14">
        <v>3</v>
      </c>
      <c r="L770" s="14">
        <f t="shared" si="125"/>
        <v>-3321</v>
      </c>
      <c r="M770" s="123">
        <f t="shared" si="122"/>
        <v>-3321</v>
      </c>
      <c r="N770" s="241">
        <f t="shared" si="123"/>
        <v>-3321</v>
      </c>
      <c r="O770" s="230" t="s">
        <v>1329</v>
      </c>
      <c r="P770" s="230" t="s">
        <v>2130</v>
      </c>
    </row>
    <row r="771" spans="1:16" hidden="1" outlineLevel="1">
      <c r="A771" s="237">
        <v>45891</v>
      </c>
      <c r="B771" s="215" t="s">
        <v>2236</v>
      </c>
      <c r="C771" s="210" t="s">
        <v>3550</v>
      </c>
      <c r="D771" s="210" t="s">
        <v>1329</v>
      </c>
      <c r="E771" s="238" t="s">
        <v>1330</v>
      </c>
      <c r="F771" s="210" t="s">
        <v>102</v>
      </c>
      <c r="G771" s="239">
        <v>2</v>
      </c>
      <c r="H771" s="240">
        <v>72</v>
      </c>
      <c r="I771" s="239">
        <v>-7200</v>
      </c>
      <c r="J771" s="14">
        <v>36</v>
      </c>
      <c r="K771" s="14">
        <v>8</v>
      </c>
      <c r="L771" s="14">
        <f t="shared" si="125"/>
        <v>-7244</v>
      </c>
      <c r="M771" s="123">
        <f t="shared" si="122"/>
        <v>-7244</v>
      </c>
      <c r="N771" s="241">
        <f t="shared" si="123"/>
        <v>-7244</v>
      </c>
      <c r="O771" s="230" t="s">
        <v>1329</v>
      </c>
      <c r="P771" s="230" t="s">
        <v>2130</v>
      </c>
    </row>
    <row r="772" spans="1:16" hidden="1" outlineLevel="1">
      <c r="A772" s="237">
        <v>45891</v>
      </c>
      <c r="B772" s="215" t="s">
        <v>2236</v>
      </c>
      <c r="C772" s="210" t="s">
        <v>3550</v>
      </c>
      <c r="D772" s="210" t="s">
        <v>1331</v>
      </c>
      <c r="E772" s="238" t="s">
        <v>2221</v>
      </c>
      <c r="F772" s="210" t="s">
        <v>102</v>
      </c>
      <c r="G772" s="239">
        <v>4</v>
      </c>
      <c r="H772" s="240">
        <v>46</v>
      </c>
      <c r="I772" s="239">
        <v>9200</v>
      </c>
      <c r="J772" s="14">
        <v>72</v>
      </c>
      <c r="K772" s="14">
        <v>8</v>
      </c>
      <c r="L772" s="14">
        <f t="shared" si="125"/>
        <v>9120</v>
      </c>
      <c r="M772" s="123">
        <f t="shared" si="122"/>
        <v>9120</v>
      </c>
      <c r="N772" s="241">
        <f t="shared" si="123"/>
        <v>9120</v>
      </c>
      <c r="O772" s="230" t="s">
        <v>1331</v>
      </c>
      <c r="P772" s="230" t="s">
        <v>2130</v>
      </c>
    </row>
    <row r="773" spans="1:16" hidden="1" outlineLevel="1">
      <c r="A773" s="237">
        <v>45891</v>
      </c>
      <c r="B773" s="215" t="s">
        <v>2236</v>
      </c>
      <c r="C773" s="210" t="s">
        <v>3551</v>
      </c>
      <c r="D773" s="210" t="s">
        <v>1329</v>
      </c>
      <c r="E773" s="238" t="s">
        <v>1330</v>
      </c>
      <c r="F773" s="210" t="s">
        <v>102</v>
      </c>
      <c r="G773" s="239">
        <v>1</v>
      </c>
      <c r="H773" s="240">
        <v>120</v>
      </c>
      <c r="I773" s="239">
        <v>-6000</v>
      </c>
      <c r="J773" s="14">
        <v>18</v>
      </c>
      <c r="K773" s="14">
        <v>6</v>
      </c>
      <c r="L773" s="14">
        <f t="shared" si="125"/>
        <v>-6024</v>
      </c>
      <c r="M773" s="123">
        <f t="shared" si="122"/>
        <v>-6024</v>
      </c>
      <c r="N773" s="241">
        <f t="shared" si="123"/>
        <v>-6024</v>
      </c>
      <c r="O773" s="230" t="s">
        <v>1329</v>
      </c>
      <c r="P773" s="230" t="s">
        <v>2130</v>
      </c>
    </row>
    <row r="774" spans="1:16" hidden="1" outlineLevel="1">
      <c r="A774" s="237">
        <v>45891</v>
      </c>
      <c r="B774" s="215" t="s">
        <v>2236</v>
      </c>
      <c r="C774" s="210" t="s">
        <v>3551</v>
      </c>
      <c r="D774" s="210" t="s">
        <v>1331</v>
      </c>
      <c r="E774" s="238" t="s">
        <v>2221</v>
      </c>
      <c r="F774" s="210" t="s">
        <v>102</v>
      </c>
      <c r="G774" s="239">
        <v>1</v>
      </c>
      <c r="H774" s="240">
        <v>139</v>
      </c>
      <c r="I774" s="239">
        <v>6950</v>
      </c>
      <c r="J774" s="14">
        <v>18</v>
      </c>
      <c r="K774" s="14">
        <v>7</v>
      </c>
      <c r="L774" s="14">
        <f t="shared" si="125"/>
        <v>6925</v>
      </c>
      <c r="M774" s="123">
        <f t="shared" si="122"/>
        <v>6925</v>
      </c>
      <c r="N774" s="241">
        <f t="shared" si="123"/>
        <v>6925</v>
      </c>
      <c r="O774" s="230" t="s">
        <v>1331</v>
      </c>
      <c r="P774" s="230" t="s">
        <v>2130</v>
      </c>
    </row>
    <row r="775" spans="1:16" hidden="1" outlineLevel="1">
      <c r="A775" s="237">
        <v>45891</v>
      </c>
      <c r="B775" s="215" t="s">
        <v>2236</v>
      </c>
      <c r="C775" s="210" t="s">
        <v>3551</v>
      </c>
      <c r="D775" s="210" t="s">
        <v>1329</v>
      </c>
      <c r="E775" s="238" t="s">
        <v>1330</v>
      </c>
      <c r="F775" s="210" t="s">
        <v>102</v>
      </c>
      <c r="G775" s="239">
        <v>1</v>
      </c>
      <c r="H775" s="240">
        <v>104</v>
      </c>
      <c r="I775" s="239">
        <v>-5200</v>
      </c>
      <c r="J775" s="14">
        <v>18</v>
      </c>
      <c r="K775" s="14">
        <v>5</v>
      </c>
      <c r="L775" s="14">
        <f t="shared" si="125"/>
        <v>-5223</v>
      </c>
      <c r="M775" s="123">
        <f t="shared" si="122"/>
        <v>-5223</v>
      </c>
      <c r="N775" s="241">
        <f t="shared" si="123"/>
        <v>-5223</v>
      </c>
      <c r="O775" s="230" t="s">
        <v>1329</v>
      </c>
      <c r="P775" s="230" t="s">
        <v>2130</v>
      </c>
    </row>
    <row r="776" spans="1:16" hidden="1" outlineLevel="1">
      <c r="A776" s="237">
        <v>45891</v>
      </c>
      <c r="B776" s="215" t="s">
        <v>2236</v>
      </c>
      <c r="C776" s="210" t="s">
        <v>3551</v>
      </c>
      <c r="D776" s="210" t="s">
        <v>1331</v>
      </c>
      <c r="E776" s="238" t="s">
        <v>2221</v>
      </c>
      <c r="F776" s="210" t="s">
        <v>102</v>
      </c>
      <c r="G776" s="239">
        <v>1</v>
      </c>
      <c r="H776" s="240">
        <v>113</v>
      </c>
      <c r="I776" s="239">
        <v>5650</v>
      </c>
      <c r="J776" s="14">
        <v>18</v>
      </c>
      <c r="K776" s="14">
        <v>6</v>
      </c>
      <c r="L776" s="14">
        <f t="shared" si="125"/>
        <v>5626</v>
      </c>
      <c r="M776" s="123">
        <f t="shared" si="122"/>
        <v>5626</v>
      </c>
      <c r="N776" s="241">
        <f t="shared" si="123"/>
        <v>5626</v>
      </c>
      <c r="O776" s="230" t="s">
        <v>1331</v>
      </c>
      <c r="P776" s="230" t="s">
        <v>2130</v>
      </c>
    </row>
    <row r="777" spans="1:16" hidden="1" outlineLevel="1">
      <c r="A777" s="237">
        <v>45891</v>
      </c>
      <c r="B777" s="215" t="s">
        <v>2236</v>
      </c>
      <c r="C777" s="210" t="s">
        <v>3551</v>
      </c>
      <c r="D777" s="210" t="s">
        <v>1329</v>
      </c>
      <c r="E777" s="238" t="s">
        <v>1330</v>
      </c>
      <c r="F777" s="210" t="s">
        <v>102</v>
      </c>
      <c r="G777" s="239">
        <v>1</v>
      </c>
      <c r="H777" s="240">
        <v>93</v>
      </c>
      <c r="I777" s="239">
        <v>-4650</v>
      </c>
      <c r="J777" s="14">
        <v>18</v>
      </c>
      <c r="K777" s="14">
        <v>5</v>
      </c>
      <c r="L777" s="14">
        <f t="shared" si="125"/>
        <v>-4673</v>
      </c>
      <c r="M777" s="123">
        <f t="shared" si="122"/>
        <v>-4673</v>
      </c>
      <c r="N777" s="241">
        <f t="shared" si="123"/>
        <v>-4673</v>
      </c>
      <c r="O777" s="230" t="s">
        <v>1329</v>
      </c>
      <c r="P777" s="230" t="s">
        <v>2130</v>
      </c>
    </row>
    <row r="778" spans="1:16" hidden="1" outlineLevel="1">
      <c r="A778" s="237">
        <v>45891</v>
      </c>
      <c r="B778" s="215" t="s">
        <v>2236</v>
      </c>
      <c r="C778" s="210" t="s">
        <v>3551</v>
      </c>
      <c r="D778" s="210" t="s">
        <v>1331</v>
      </c>
      <c r="E778" s="238" t="s">
        <v>2221</v>
      </c>
      <c r="F778" s="210" t="s">
        <v>102</v>
      </c>
      <c r="G778" s="239">
        <v>1</v>
      </c>
      <c r="H778" s="240">
        <v>105</v>
      </c>
      <c r="I778" s="239">
        <v>5250</v>
      </c>
      <c r="J778" s="14">
        <v>18</v>
      </c>
      <c r="K778" s="14">
        <v>5</v>
      </c>
      <c r="L778" s="14">
        <f t="shared" si="125"/>
        <v>5227</v>
      </c>
      <c r="M778" s="123">
        <f t="shared" si="122"/>
        <v>5227</v>
      </c>
      <c r="N778" s="241">
        <f t="shared" si="123"/>
        <v>5227</v>
      </c>
      <c r="O778" s="230" t="s">
        <v>1331</v>
      </c>
      <c r="P778" s="230" t="s">
        <v>2130</v>
      </c>
    </row>
    <row r="779" spans="1:16" hidden="1" outlineLevel="1">
      <c r="A779" s="237">
        <v>45891</v>
      </c>
      <c r="B779" s="215" t="s">
        <v>2236</v>
      </c>
      <c r="C779" s="210" t="s">
        <v>3552</v>
      </c>
      <c r="D779" s="210" t="s">
        <v>1329</v>
      </c>
      <c r="E779" s="238" t="s">
        <v>1330</v>
      </c>
      <c r="F779" s="210" t="s">
        <v>102</v>
      </c>
      <c r="G779" s="239">
        <v>5</v>
      </c>
      <c r="H779" s="240">
        <v>24.5</v>
      </c>
      <c r="I779" s="239">
        <v>-6125</v>
      </c>
      <c r="J779" s="14">
        <v>90</v>
      </c>
      <c r="K779" s="14">
        <v>5</v>
      </c>
      <c r="L779" s="14">
        <f t="shared" si="125"/>
        <v>-6220</v>
      </c>
      <c r="M779" s="123">
        <f t="shared" si="122"/>
        <v>-6220</v>
      </c>
      <c r="N779" s="241">
        <f t="shared" si="123"/>
        <v>-6220</v>
      </c>
      <c r="O779" s="242" t="s">
        <v>2135</v>
      </c>
      <c r="P779" s="230" t="s">
        <v>2130</v>
      </c>
    </row>
    <row r="780" spans="1:16" hidden="1" outlineLevel="1">
      <c r="A780" s="237">
        <v>45891</v>
      </c>
      <c r="B780" s="215" t="s">
        <v>2236</v>
      </c>
      <c r="C780" s="210" t="s">
        <v>3551</v>
      </c>
      <c r="D780" s="210" t="s">
        <v>1329</v>
      </c>
      <c r="E780" s="238" t="s">
        <v>1330</v>
      </c>
      <c r="F780" s="210" t="s">
        <v>102</v>
      </c>
      <c r="G780" s="239">
        <v>1</v>
      </c>
      <c r="H780" s="240">
        <v>94</v>
      </c>
      <c r="I780" s="239">
        <v>-4700</v>
      </c>
      <c r="J780" s="14">
        <v>18</v>
      </c>
      <c r="K780" s="14">
        <v>5</v>
      </c>
      <c r="L780" s="14">
        <f t="shared" si="125"/>
        <v>-4723</v>
      </c>
      <c r="M780" s="123">
        <f t="shared" si="122"/>
        <v>-4723</v>
      </c>
      <c r="N780" s="241">
        <f t="shared" si="123"/>
        <v>-4723</v>
      </c>
      <c r="O780" s="230" t="s">
        <v>1329</v>
      </c>
      <c r="P780" s="230" t="s">
        <v>2130</v>
      </c>
    </row>
    <row r="781" spans="1:16" hidden="1" outlineLevel="1">
      <c r="A781" s="237">
        <v>45891</v>
      </c>
      <c r="B781" s="215" t="s">
        <v>2236</v>
      </c>
      <c r="C781" s="210" t="s">
        <v>3551</v>
      </c>
      <c r="D781" s="210" t="s">
        <v>1331</v>
      </c>
      <c r="E781" s="238" t="s">
        <v>2221</v>
      </c>
      <c r="F781" s="210" t="s">
        <v>102</v>
      </c>
      <c r="G781" s="239">
        <v>1</v>
      </c>
      <c r="H781" s="240">
        <v>82</v>
      </c>
      <c r="I781" s="239">
        <v>4100</v>
      </c>
      <c r="J781" s="14">
        <v>18</v>
      </c>
      <c r="K781" s="14">
        <v>4</v>
      </c>
      <c r="L781" s="14">
        <f t="shared" si="125"/>
        <v>4078</v>
      </c>
      <c r="M781" s="123">
        <f t="shared" si="122"/>
        <v>4078</v>
      </c>
      <c r="N781" s="241">
        <f t="shared" si="123"/>
        <v>4078</v>
      </c>
      <c r="O781" s="230" t="s">
        <v>1331</v>
      </c>
      <c r="P781" s="230" t="s">
        <v>2130</v>
      </c>
    </row>
    <row r="782" spans="1:16" hidden="1" outlineLevel="1">
      <c r="A782" s="237">
        <v>45891</v>
      </c>
      <c r="B782" s="215" t="s">
        <v>2236</v>
      </c>
      <c r="C782" s="210" t="s">
        <v>3553</v>
      </c>
      <c r="D782" s="210" t="s">
        <v>1329</v>
      </c>
      <c r="E782" s="238" t="s">
        <v>1330</v>
      </c>
      <c r="F782" s="210" t="s">
        <v>102</v>
      </c>
      <c r="G782" s="239">
        <v>1</v>
      </c>
      <c r="H782" s="240">
        <v>13.5</v>
      </c>
      <c r="I782" s="239">
        <v>-675</v>
      </c>
      <c r="J782" s="14">
        <v>18</v>
      </c>
      <c r="K782" s="14">
        <v>1</v>
      </c>
      <c r="L782" s="14">
        <f t="shared" si="125"/>
        <v>-694</v>
      </c>
      <c r="M782" s="123">
        <f t="shared" si="122"/>
        <v>-694</v>
      </c>
      <c r="N782" s="241">
        <f t="shared" si="123"/>
        <v>-694</v>
      </c>
      <c r="O782" s="242" t="s">
        <v>2135</v>
      </c>
      <c r="P782" s="230" t="s">
        <v>2130</v>
      </c>
    </row>
    <row r="783" spans="1:16" hidden="1" outlineLevel="1">
      <c r="A783" s="237">
        <v>45891</v>
      </c>
      <c r="B783" s="215" t="s">
        <v>2236</v>
      </c>
      <c r="C783" s="210" t="s">
        <v>3554</v>
      </c>
      <c r="D783" s="210" t="s">
        <v>1329</v>
      </c>
      <c r="E783" s="238" t="s">
        <v>1330</v>
      </c>
      <c r="F783" s="210" t="s">
        <v>102</v>
      </c>
      <c r="G783" s="239">
        <v>1</v>
      </c>
      <c r="H783" s="240">
        <v>57</v>
      </c>
      <c r="I783" s="239">
        <v>-2850</v>
      </c>
      <c r="J783" s="14">
        <v>18</v>
      </c>
      <c r="K783" s="14">
        <v>3</v>
      </c>
      <c r="L783" s="14">
        <f t="shared" si="125"/>
        <v>-2871</v>
      </c>
      <c r="M783" s="123">
        <f t="shared" si="122"/>
        <v>-2871</v>
      </c>
      <c r="N783" s="241">
        <f t="shared" si="123"/>
        <v>-2871</v>
      </c>
      <c r="O783" s="230" t="s">
        <v>1329</v>
      </c>
      <c r="P783" s="230" t="s">
        <v>2130</v>
      </c>
    </row>
    <row r="784" spans="1:16" hidden="1" outlineLevel="1">
      <c r="A784" s="237">
        <v>45891</v>
      </c>
      <c r="B784" s="215" t="s">
        <v>2236</v>
      </c>
      <c r="C784" s="210" t="s">
        <v>3554</v>
      </c>
      <c r="D784" s="210" t="s">
        <v>1331</v>
      </c>
      <c r="E784" s="238" t="s">
        <v>2221</v>
      </c>
      <c r="F784" s="210" t="s">
        <v>102</v>
      </c>
      <c r="G784" s="239">
        <v>1</v>
      </c>
      <c r="H784" s="240">
        <v>64</v>
      </c>
      <c r="I784" s="239">
        <v>3200</v>
      </c>
      <c r="J784" s="14">
        <v>18</v>
      </c>
      <c r="K784" s="14">
        <v>3</v>
      </c>
      <c r="L784" s="14">
        <f t="shared" si="125"/>
        <v>3179</v>
      </c>
      <c r="M784" s="123">
        <f t="shared" si="122"/>
        <v>3179</v>
      </c>
      <c r="N784" s="241">
        <f t="shared" si="123"/>
        <v>3179</v>
      </c>
      <c r="O784" s="230" t="s">
        <v>1331</v>
      </c>
      <c r="P784" s="230" t="s">
        <v>2130</v>
      </c>
    </row>
    <row r="785" spans="1:16" hidden="1" outlineLevel="1">
      <c r="A785" s="237">
        <v>45891</v>
      </c>
      <c r="B785" s="215" t="s">
        <v>2236</v>
      </c>
      <c r="C785" s="210" t="s">
        <v>3553</v>
      </c>
      <c r="D785" s="210" t="s">
        <v>1329</v>
      </c>
      <c r="E785" s="238" t="s">
        <v>1330</v>
      </c>
      <c r="F785" s="210" t="s">
        <v>102</v>
      </c>
      <c r="G785" s="239">
        <v>2</v>
      </c>
      <c r="H785" s="240">
        <v>20</v>
      </c>
      <c r="I785" s="239">
        <v>-2000</v>
      </c>
      <c r="J785" s="14">
        <v>36</v>
      </c>
      <c r="K785" s="14">
        <v>2</v>
      </c>
      <c r="L785" s="14">
        <f t="shared" si="125"/>
        <v>-2038</v>
      </c>
      <c r="M785" s="123">
        <f t="shared" si="122"/>
        <v>-2038</v>
      </c>
      <c r="N785" s="241">
        <f t="shared" si="123"/>
        <v>-2038</v>
      </c>
      <c r="O785" s="242" t="s">
        <v>2135</v>
      </c>
      <c r="P785" s="230" t="s">
        <v>2130</v>
      </c>
    </row>
    <row r="786" spans="1:16" hidden="1" outlineLevel="1">
      <c r="A786" s="237">
        <v>45891</v>
      </c>
      <c r="B786" s="215" t="s">
        <v>2236</v>
      </c>
      <c r="C786" s="210" t="s">
        <v>3553</v>
      </c>
      <c r="D786" s="210" t="s">
        <v>1329</v>
      </c>
      <c r="E786" s="238" t="s">
        <v>1330</v>
      </c>
      <c r="F786" s="210" t="s">
        <v>102</v>
      </c>
      <c r="G786" s="239">
        <v>1</v>
      </c>
      <c r="H786" s="240">
        <v>27</v>
      </c>
      <c r="I786" s="239">
        <v>-1350</v>
      </c>
      <c r="J786" s="14">
        <v>18</v>
      </c>
      <c r="K786" s="14">
        <v>1</v>
      </c>
      <c r="L786" s="14">
        <f t="shared" si="125"/>
        <v>-1369</v>
      </c>
      <c r="M786" s="123">
        <f t="shared" si="122"/>
        <v>-1369</v>
      </c>
      <c r="N786" s="241">
        <f t="shared" si="123"/>
        <v>-1369</v>
      </c>
      <c r="O786" s="242" t="s">
        <v>2135</v>
      </c>
      <c r="P786" s="230" t="s">
        <v>2130</v>
      </c>
    </row>
    <row r="787" spans="1:16" hidden="1" outlineLevel="1">
      <c r="A787" s="237">
        <v>45891</v>
      </c>
      <c r="B787" s="215" t="s">
        <v>2236</v>
      </c>
      <c r="C787" s="210" t="s">
        <v>3553</v>
      </c>
      <c r="D787" s="210" t="s">
        <v>1329</v>
      </c>
      <c r="E787" s="238" t="s">
        <v>1330</v>
      </c>
      <c r="F787" s="210" t="s">
        <v>102</v>
      </c>
      <c r="G787" s="239">
        <v>5</v>
      </c>
      <c r="H787" s="240">
        <v>30</v>
      </c>
      <c r="I787" s="239">
        <v>-7500</v>
      </c>
      <c r="J787" s="14">
        <v>90</v>
      </c>
      <c r="K787" s="14">
        <v>10</v>
      </c>
      <c r="L787" s="14">
        <f t="shared" si="125"/>
        <v>-7600</v>
      </c>
      <c r="M787" s="123">
        <f t="shared" ref="M787:M818" si="126">L787</f>
        <v>-7600</v>
      </c>
      <c r="N787" s="241">
        <f t="shared" ref="N787:N818" si="127">M787</f>
        <v>-7600</v>
      </c>
      <c r="O787" s="242" t="s">
        <v>2135</v>
      </c>
      <c r="P787" s="230" t="s">
        <v>2130</v>
      </c>
    </row>
    <row r="788" spans="1:16" hidden="1" outlineLevel="1">
      <c r="A788" s="237">
        <v>45891</v>
      </c>
      <c r="B788" s="215" t="s">
        <v>2236</v>
      </c>
      <c r="C788" s="210" t="s">
        <v>3555</v>
      </c>
      <c r="D788" s="210" t="s">
        <v>1329</v>
      </c>
      <c r="E788" s="238" t="s">
        <v>1330</v>
      </c>
      <c r="F788" s="210" t="s">
        <v>102</v>
      </c>
      <c r="G788" s="239">
        <v>2</v>
      </c>
      <c r="H788" s="240">
        <v>11</v>
      </c>
      <c r="I788" s="239">
        <v>-1100</v>
      </c>
      <c r="J788" s="14">
        <v>36</v>
      </c>
      <c r="K788" s="14">
        <v>2</v>
      </c>
      <c r="L788" s="14">
        <f t="shared" si="125"/>
        <v>-1138</v>
      </c>
      <c r="M788" s="123">
        <f t="shared" si="126"/>
        <v>-1138</v>
      </c>
      <c r="N788" s="241">
        <f t="shared" si="127"/>
        <v>-1138</v>
      </c>
      <c r="O788" s="230" t="s">
        <v>1329</v>
      </c>
      <c r="P788" s="230" t="s">
        <v>2130</v>
      </c>
    </row>
    <row r="789" spans="1:16" hidden="1" outlineLevel="1">
      <c r="A789" s="237">
        <v>45891</v>
      </c>
      <c r="B789" s="215" t="s">
        <v>2236</v>
      </c>
      <c r="C789" s="210" t="s">
        <v>3555</v>
      </c>
      <c r="D789" s="210" t="s">
        <v>1331</v>
      </c>
      <c r="E789" s="238" t="s">
        <v>2221</v>
      </c>
      <c r="F789" s="210" t="s">
        <v>102</v>
      </c>
      <c r="G789" s="239">
        <v>1</v>
      </c>
      <c r="H789" s="240">
        <v>33</v>
      </c>
      <c r="I789" s="239">
        <v>1650</v>
      </c>
      <c r="J789" s="14">
        <v>18</v>
      </c>
      <c r="K789" s="14">
        <v>2</v>
      </c>
      <c r="L789" s="14">
        <f t="shared" si="125"/>
        <v>1630</v>
      </c>
      <c r="M789" s="123">
        <f t="shared" si="126"/>
        <v>1630</v>
      </c>
      <c r="N789" s="241">
        <f t="shared" si="127"/>
        <v>1630</v>
      </c>
      <c r="O789" s="230" t="s">
        <v>1331</v>
      </c>
      <c r="P789" s="230" t="s">
        <v>2130</v>
      </c>
    </row>
    <row r="790" spans="1:16" hidden="1" outlineLevel="1">
      <c r="A790" s="237">
        <v>45891</v>
      </c>
      <c r="B790" s="215" t="s">
        <v>2236</v>
      </c>
      <c r="C790" s="210" t="s">
        <v>3555</v>
      </c>
      <c r="D790" s="210" t="s">
        <v>1331</v>
      </c>
      <c r="E790" s="238" t="s">
        <v>2221</v>
      </c>
      <c r="F790" s="210" t="s">
        <v>102</v>
      </c>
      <c r="G790" s="239">
        <v>1</v>
      </c>
      <c r="H790" s="240">
        <v>22</v>
      </c>
      <c r="I790" s="239">
        <v>1100</v>
      </c>
      <c r="J790" s="14">
        <v>18</v>
      </c>
      <c r="K790" s="14">
        <v>1</v>
      </c>
      <c r="L790" s="14">
        <f t="shared" si="125"/>
        <v>1081</v>
      </c>
      <c r="M790" s="123">
        <f t="shared" si="126"/>
        <v>1081</v>
      </c>
      <c r="N790" s="241">
        <f t="shared" si="127"/>
        <v>1081</v>
      </c>
      <c r="O790" s="230" t="s">
        <v>1331</v>
      </c>
      <c r="P790" s="230" t="s">
        <v>2130</v>
      </c>
    </row>
    <row r="791" spans="1:16" hidden="1" outlineLevel="1">
      <c r="A791" s="237">
        <v>45894</v>
      </c>
      <c r="B791" s="215" t="s">
        <v>2236</v>
      </c>
      <c r="C791" s="210" t="s">
        <v>3556</v>
      </c>
      <c r="D791" s="210" t="s">
        <v>1329</v>
      </c>
      <c r="E791" s="238" t="s">
        <v>1330</v>
      </c>
      <c r="F791" s="210" t="s">
        <v>102</v>
      </c>
      <c r="G791" s="239">
        <v>2</v>
      </c>
      <c r="H791" s="240">
        <v>41.5</v>
      </c>
      <c r="I791" s="239">
        <v>-4150</v>
      </c>
      <c r="J791" s="14">
        <v>36</v>
      </c>
      <c r="K791" s="14">
        <v>4</v>
      </c>
      <c r="L791" s="14">
        <f t="shared" si="125"/>
        <v>-4190</v>
      </c>
      <c r="M791" s="123">
        <f t="shared" si="126"/>
        <v>-4190</v>
      </c>
      <c r="N791" s="241">
        <f t="shared" si="127"/>
        <v>-4190</v>
      </c>
      <c r="O791" s="230" t="s">
        <v>1329</v>
      </c>
      <c r="P791" s="230" t="s">
        <v>2130</v>
      </c>
    </row>
    <row r="792" spans="1:16" hidden="1" outlineLevel="1">
      <c r="A792" s="237">
        <v>45896</v>
      </c>
      <c r="B792" s="215" t="s">
        <v>2236</v>
      </c>
      <c r="C792" s="210" t="s">
        <v>3556</v>
      </c>
      <c r="D792" s="210" t="s">
        <v>1331</v>
      </c>
      <c r="E792" s="238" t="s">
        <v>2221</v>
      </c>
      <c r="F792" s="210" t="s">
        <v>102</v>
      </c>
      <c r="G792" s="239">
        <v>1</v>
      </c>
      <c r="H792" s="240">
        <v>20</v>
      </c>
      <c r="I792" s="239">
        <v>1000</v>
      </c>
      <c r="J792" s="14">
        <v>18</v>
      </c>
      <c r="K792" s="14">
        <v>1</v>
      </c>
      <c r="L792" s="14">
        <f t="shared" si="125"/>
        <v>981</v>
      </c>
      <c r="M792" s="123">
        <f t="shared" si="126"/>
        <v>981</v>
      </c>
      <c r="N792" s="241">
        <f t="shared" si="127"/>
        <v>981</v>
      </c>
      <c r="O792" s="230" t="s">
        <v>1331</v>
      </c>
      <c r="P792" s="230" t="s">
        <v>2130</v>
      </c>
    </row>
    <row r="793" spans="1:16" hidden="1" outlineLevel="1">
      <c r="A793" s="237">
        <v>45896</v>
      </c>
      <c r="B793" s="215" t="s">
        <v>2236</v>
      </c>
      <c r="C793" s="210" t="s">
        <v>3556</v>
      </c>
      <c r="D793" s="210" t="s">
        <v>1331</v>
      </c>
      <c r="E793" s="238" t="s">
        <v>2221</v>
      </c>
      <c r="F793" s="210" t="s">
        <v>102</v>
      </c>
      <c r="G793" s="239">
        <v>1</v>
      </c>
      <c r="H793" s="240">
        <v>30.5</v>
      </c>
      <c r="I793" s="239">
        <v>1525</v>
      </c>
      <c r="J793" s="14">
        <v>18</v>
      </c>
      <c r="K793" s="14">
        <v>2</v>
      </c>
      <c r="L793" s="14">
        <f t="shared" si="125"/>
        <v>1505</v>
      </c>
      <c r="M793" s="123">
        <f t="shared" si="126"/>
        <v>1505</v>
      </c>
      <c r="N793" s="241">
        <f t="shared" si="127"/>
        <v>1505</v>
      </c>
      <c r="O793" s="230" t="s">
        <v>1331</v>
      </c>
      <c r="P793" s="230" t="s">
        <v>2130</v>
      </c>
    </row>
    <row r="794" spans="1:16" ht="17.25" collapsed="1" thickBot="1">
      <c r="A794" s="231">
        <v>45894</v>
      </c>
      <c r="B794" s="232"/>
      <c r="C794" s="233" t="s">
        <v>1344</v>
      </c>
      <c r="D794" s="233"/>
      <c r="E794" s="233"/>
      <c r="F794" s="233"/>
      <c r="G794" s="234"/>
      <c r="H794" s="234"/>
      <c r="I794" s="234"/>
      <c r="J794" s="196"/>
      <c r="K794" s="196"/>
      <c r="L794" s="196">
        <v>100000</v>
      </c>
      <c r="M794" s="197">
        <f t="shared" si="126"/>
        <v>100000</v>
      </c>
      <c r="P794" s="230" t="s">
        <v>2130</v>
      </c>
    </row>
    <row r="795" spans="1:16" hidden="1" outlineLevel="1">
      <c r="A795" s="237">
        <v>45894</v>
      </c>
      <c r="B795" s="215" t="s">
        <v>2236</v>
      </c>
      <c r="C795" s="210" t="s">
        <v>3557</v>
      </c>
      <c r="D795" s="210" t="s">
        <v>1329</v>
      </c>
      <c r="E795" s="238" t="s">
        <v>1330</v>
      </c>
      <c r="F795" s="210" t="s">
        <v>102</v>
      </c>
      <c r="G795" s="239">
        <v>1</v>
      </c>
      <c r="H795" s="240">
        <v>51</v>
      </c>
      <c r="I795" s="239">
        <v>-2550</v>
      </c>
      <c r="J795" s="14">
        <v>18</v>
      </c>
      <c r="K795" s="14">
        <v>3</v>
      </c>
      <c r="L795" s="14">
        <f t="shared" ref="L795:L818" si="128">IF(B795="TXO",I795-SUM(J795:K795),IF(B795="FITX",IF(D795="新倉",-SUM(J795:K795),IF(E795="賣",(H795-H1492)*G795*200-SUM(J795:K795),(H1492-H795)*G795*200-SUM(J795:K795))),IF(D795="新倉",-SUM(J795:K795),IF(E795="賣",(H795-H1492)*G795*50-SUM(J795:K795),(H1492-H795)*G795*50-SUM(J795:K795)))))</f>
        <v>-2571</v>
      </c>
      <c r="M795" s="123">
        <f t="shared" si="126"/>
        <v>-2571</v>
      </c>
      <c r="N795" s="241">
        <f t="shared" si="127"/>
        <v>-2571</v>
      </c>
      <c r="O795" s="230" t="s">
        <v>1329</v>
      </c>
      <c r="P795" s="230" t="s">
        <v>2130</v>
      </c>
    </row>
    <row r="796" spans="1:16" hidden="1" outlineLevel="1">
      <c r="A796" s="237">
        <v>45894</v>
      </c>
      <c r="B796" s="215" t="s">
        <v>2236</v>
      </c>
      <c r="C796" s="210" t="s">
        <v>3557</v>
      </c>
      <c r="D796" s="210" t="s">
        <v>1331</v>
      </c>
      <c r="E796" s="238" t="s">
        <v>2221</v>
      </c>
      <c r="F796" s="210" t="s">
        <v>102</v>
      </c>
      <c r="G796" s="239">
        <v>1</v>
      </c>
      <c r="H796" s="240">
        <v>69</v>
      </c>
      <c r="I796" s="239">
        <v>3450</v>
      </c>
      <c r="J796" s="14">
        <v>18</v>
      </c>
      <c r="K796" s="14">
        <v>3</v>
      </c>
      <c r="L796" s="14">
        <f t="shared" si="128"/>
        <v>3429</v>
      </c>
      <c r="M796" s="123">
        <f t="shared" si="126"/>
        <v>3429</v>
      </c>
      <c r="N796" s="241">
        <f t="shared" si="127"/>
        <v>3429</v>
      </c>
      <c r="O796" s="230" t="s">
        <v>1331</v>
      </c>
      <c r="P796" s="230" t="s">
        <v>2130</v>
      </c>
    </row>
    <row r="797" spans="1:16" hidden="1" outlineLevel="1">
      <c r="A797" s="237">
        <v>45894</v>
      </c>
      <c r="B797" s="215" t="s">
        <v>2236</v>
      </c>
      <c r="C797" s="210" t="s">
        <v>3558</v>
      </c>
      <c r="D797" s="210" t="s">
        <v>1329</v>
      </c>
      <c r="E797" s="238" t="s">
        <v>1330</v>
      </c>
      <c r="F797" s="210" t="s">
        <v>102</v>
      </c>
      <c r="G797" s="239">
        <v>1</v>
      </c>
      <c r="H797" s="240">
        <v>69</v>
      </c>
      <c r="I797" s="239">
        <v>-3450</v>
      </c>
      <c r="J797" s="14">
        <v>18</v>
      </c>
      <c r="K797" s="14">
        <v>3</v>
      </c>
      <c r="L797" s="14">
        <f t="shared" si="128"/>
        <v>-3471</v>
      </c>
      <c r="M797" s="123">
        <f t="shared" si="126"/>
        <v>-3471</v>
      </c>
      <c r="N797" s="241">
        <f t="shared" si="127"/>
        <v>-3471</v>
      </c>
      <c r="O797" s="230" t="s">
        <v>1329</v>
      </c>
      <c r="P797" s="230" t="s">
        <v>2130</v>
      </c>
    </row>
    <row r="798" spans="1:16" hidden="1" outlineLevel="1">
      <c r="A798" s="237">
        <v>45894</v>
      </c>
      <c r="B798" s="215" t="s">
        <v>2236</v>
      </c>
      <c r="C798" s="210" t="s">
        <v>3558</v>
      </c>
      <c r="D798" s="210" t="s">
        <v>1331</v>
      </c>
      <c r="E798" s="238" t="s">
        <v>2221</v>
      </c>
      <c r="F798" s="210" t="s">
        <v>102</v>
      </c>
      <c r="G798" s="239">
        <v>1</v>
      </c>
      <c r="H798" s="240">
        <v>42.5</v>
      </c>
      <c r="I798" s="239">
        <v>2125</v>
      </c>
      <c r="J798" s="14">
        <v>18</v>
      </c>
      <c r="K798" s="14">
        <v>2</v>
      </c>
      <c r="L798" s="14">
        <f t="shared" si="128"/>
        <v>2105</v>
      </c>
      <c r="M798" s="123">
        <f t="shared" si="126"/>
        <v>2105</v>
      </c>
      <c r="N798" s="241">
        <f t="shared" si="127"/>
        <v>2105</v>
      </c>
      <c r="O798" s="230" t="s">
        <v>1331</v>
      </c>
      <c r="P798" s="230" t="s">
        <v>2130</v>
      </c>
    </row>
    <row r="799" spans="1:16" hidden="1" outlineLevel="1">
      <c r="A799" s="237">
        <v>45894</v>
      </c>
      <c r="B799" s="215" t="s">
        <v>2236</v>
      </c>
      <c r="C799" s="210" t="s">
        <v>3559</v>
      </c>
      <c r="D799" s="210" t="s">
        <v>1329</v>
      </c>
      <c r="E799" s="238" t="s">
        <v>1330</v>
      </c>
      <c r="F799" s="210" t="s">
        <v>102</v>
      </c>
      <c r="G799" s="239">
        <v>1</v>
      </c>
      <c r="H799" s="240">
        <v>61</v>
      </c>
      <c r="I799" s="239">
        <v>-3050</v>
      </c>
      <c r="J799" s="14">
        <v>18</v>
      </c>
      <c r="K799" s="14">
        <v>3</v>
      </c>
      <c r="L799" s="14">
        <f t="shared" si="128"/>
        <v>-3071</v>
      </c>
      <c r="M799" s="123">
        <f t="shared" si="126"/>
        <v>-3071</v>
      </c>
      <c r="N799" s="241">
        <f t="shared" si="127"/>
        <v>-3071</v>
      </c>
      <c r="O799" s="230" t="s">
        <v>1329</v>
      </c>
      <c r="P799" s="230" t="s">
        <v>2130</v>
      </c>
    </row>
    <row r="800" spans="1:16" hidden="1" outlineLevel="1">
      <c r="A800" s="237">
        <v>45894</v>
      </c>
      <c r="B800" s="215" t="s">
        <v>2236</v>
      </c>
      <c r="C800" s="210" t="s">
        <v>3559</v>
      </c>
      <c r="D800" s="210" t="s">
        <v>1331</v>
      </c>
      <c r="E800" s="238" t="s">
        <v>2221</v>
      </c>
      <c r="F800" s="210" t="s">
        <v>102</v>
      </c>
      <c r="G800" s="239">
        <v>1</v>
      </c>
      <c r="H800" s="240">
        <v>35</v>
      </c>
      <c r="I800" s="239">
        <v>1750</v>
      </c>
      <c r="J800" s="14">
        <v>18</v>
      </c>
      <c r="K800" s="14">
        <v>2</v>
      </c>
      <c r="L800" s="14">
        <f t="shared" si="128"/>
        <v>1730</v>
      </c>
      <c r="M800" s="123">
        <f t="shared" si="126"/>
        <v>1730</v>
      </c>
      <c r="N800" s="241">
        <f t="shared" si="127"/>
        <v>1730</v>
      </c>
      <c r="O800" s="230" t="s">
        <v>1331</v>
      </c>
      <c r="P800" s="230" t="s">
        <v>2130</v>
      </c>
    </row>
    <row r="801" spans="1:16" hidden="1" outlineLevel="1">
      <c r="A801" s="237">
        <v>45894</v>
      </c>
      <c r="B801" s="215" t="s">
        <v>2236</v>
      </c>
      <c r="C801" s="210" t="s">
        <v>3559</v>
      </c>
      <c r="D801" s="210" t="s">
        <v>1329</v>
      </c>
      <c r="E801" s="238" t="s">
        <v>1330</v>
      </c>
      <c r="F801" s="210" t="s">
        <v>102</v>
      </c>
      <c r="G801" s="239">
        <v>1</v>
      </c>
      <c r="H801" s="240">
        <v>61</v>
      </c>
      <c r="I801" s="239">
        <v>-3050</v>
      </c>
      <c r="J801" s="14">
        <v>18</v>
      </c>
      <c r="K801" s="14">
        <v>3</v>
      </c>
      <c r="L801" s="14">
        <f t="shared" si="128"/>
        <v>-3071</v>
      </c>
      <c r="M801" s="123">
        <f t="shared" si="126"/>
        <v>-3071</v>
      </c>
      <c r="N801" s="241">
        <f t="shared" si="127"/>
        <v>-3071</v>
      </c>
      <c r="O801" s="230" t="s">
        <v>1329</v>
      </c>
      <c r="P801" s="230" t="s">
        <v>2130</v>
      </c>
    </row>
    <row r="802" spans="1:16" hidden="1" outlineLevel="1">
      <c r="A802" s="237">
        <v>45894</v>
      </c>
      <c r="B802" s="215" t="s">
        <v>2236</v>
      </c>
      <c r="C802" s="210" t="s">
        <v>3559</v>
      </c>
      <c r="D802" s="210" t="s">
        <v>1331</v>
      </c>
      <c r="E802" s="238" t="s">
        <v>2221</v>
      </c>
      <c r="F802" s="210" t="s">
        <v>102</v>
      </c>
      <c r="G802" s="239">
        <v>1</v>
      </c>
      <c r="H802" s="240">
        <v>35</v>
      </c>
      <c r="I802" s="239">
        <v>1750</v>
      </c>
      <c r="J802" s="14">
        <v>18</v>
      </c>
      <c r="K802" s="14">
        <v>2</v>
      </c>
      <c r="L802" s="14">
        <f t="shared" si="128"/>
        <v>1730</v>
      </c>
      <c r="M802" s="123">
        <f t="shared" si="126"/>
        <v>1730</v>
      </c>
      <c r="N802" s="241">
        <f t="shared" si="127"/>
        <v>1730</v>
      </c>
      <c r="O802" s="230" t="s">
        <v>1331</v>
      </c>
      <c r="P802" s="230" t="s">
        <v>2130</v>
      </c>
    </row>
    <row r="803" spans="1:16" hidden="1" outlineLevel="1">
      <c r="A803" s="237">
        <v>45894</v>
      </c>
      <c r="B803" s="215" t="s">
        <v>2236</v>
      </c>
      <c r="C803" s="210" t="s">
        <v>3560</v>
      </c>
      <c r="D803" s="210" t="s">
        <v>1329</v>
      </c>
      <c r="E803" s="238" t="s">
        <v>1330</v>
      </c>
      <c r="F803" s="210" t="s">
        <v>102</v>
      </c>
      <c r="G803" s="239">
        <v>1</v>
      </c>
      <c r="H803" s="240">
        <v>108</v>
      </c>
      <c r="I803" s="239">
        <v>-5400</v>
      </c>
      <c r="J803" s="14">
        <v>18</v>
      </c>
      <c r="K803" s="14">
        <v>5</v>
      </c>
      <c r="L803" s="14">
        <f t="shared" si="128"/>
        <v>-5423</v>
      </c>
      <c r="M803" s="123">
        <f t="shared" si="126"/>
        <v>-5423</v>
      </c>
      <c r="N803" s="241">
        <f t="shared" si="127"/>
        <v>-5423</v>
      </c>
      <c r="O803" s="230" t="s">
        <v>1329</v>
      </c>
      <c r="P803" s="230" t="s">
        <v>2130</v>
      </c>
    </row>
    <row r="804" spans="1:16" hidden="1" outlineLevel="1">
      <c r="A804" s="237">
        <v>45896</v>
      </c>
      <c r="B804" s="215" t="s">
        <v>2236</v>
      </c>
      <c r="C804" s="210" t="s">
        <v>3560</v>
      </c>
      <c r="D804" s="210" t="s">
        <v>1329</v>
      </c>
      <c r="E804" s="238" t="s">
        <v>1330</v>
      </c>
      <c r="F804" s="210" t="s">
        <v>102</v>
      </c>
      <c r="G804" s="239">
        <v>1</v>
      </c>
      <c r="H804" s="240">
        <v>72</v>
      </c>
      <c r="I804" s="239">
        <v>-3600</v>
      </c>
      <c r="J804" s="14">
        <v>18</v>
      </c>
      <c r="K804" s="14">
        <v>4</v>
      </c>
      <c r="L804" s="14">
        <f t="shared" si="128"/>
        <v>-3622</v>
      </c>
      <c r="M804" s="123">
        <f t="shared" si="126"/>
        <v>-3622</v>
      </c>
      <c r="N804" s="241">
        <f t="shared" si="127"/>
        <v>-3622</v>
      </c>
      <c r="O804" s="230" t="s">
        <v>1329</v>
      </c>
      <c r="P804" s="230" t="s">
        <v>2130</v>
      </c>
    </row>
    <row r="805" spans="1:16" hidden="1" outlineLevel="1">
      <c r="A805" s="237">
        <v>45896</v>
      </c>
      <c r="B805" s="215" t="s">
        <v>2236</v>
      </c>
      <c r="C805" s="210" t="s">
        <v>3560</v>
      </c>
      <c r="D805" s="210" t="s">
        <v>1331</v>
      </c>
      <c r="E805" s="238" t="s">
        <v>2221</v>
      </c>
      <c r="F805" s="210" t="s">
        <v>102</v>
      </c>
      <c r="G805" s="239">
        <v>2</v>
      </c>
      <c r="H805" s="240">
        <v>48</v>
      </c>
      <c r="I805" s="239">
        <v>4800</v>
      </c>
      <c r="J805" s="14">
        <v>36</v>
      </c>
      <c r="K805" s="14">
        <v>4</v>
      </c>
      <c r="L805" s="14">
        <f t="shared" si="128"/>
        <v>4760</v>
      </c>
      <c r="M805" s="123">
        <f t="shared" si="126"/>
        <v>4760</v>
      </c>
      <c r="N805" s="241">
        <f t="shared" si="127"/>
        <v>4760</v>
      </c>
      <c r="O805" s="230" t="s">
        <v>1331</v>
      </c>
      <c r="P805" s="230" t="s">
        <v>2130</v>
      </c>
    </row>
    <row r="806" spans="1:16" hidden="1" outlineLevel="1">
      <c r="A806" s="237">
        <v>45896</v>
      </c>
      <c r="B806" s="215" t="s">
        <v>2236</v>
      </c>
      <c r="C806" s="210" t="s">
        <v>3561</v>
      </c>
      <c r="D806" s="210" t="s">
        <v>1329</v>
      </c>
      <c r="E806" s="238" t="s">
        <v>1330</v>
      </c>
      <c r="F806" s="210" t="s">
        <v>102</v>
      </c>
      <c r="G806" s="239">
        <v>2</v>
      </c>
      <c r="H806" s="240">
        <v>25.5</v>
      </c>
      <c r="I806" s="239">
        <v>-2550</v>
      </c>
      <c r="J806" s="14">
        <v>36</v>
      </c>
      <c r="K806" s="14">
        <v>2</v>
      </c>
      <c r="L806" s="14">
        <f t="shared" si="128"/>
        <v>-2588</v>
      </c>
      <c r="M806" s="123">
        <f t="shared" si="126"/>
        <v>-2588</v>
      </c>
      <c r="N806" s="241">
        <f t="shared" si="127"/>
        <v>-2588</v>
      </c>
      <c r="O806" s="242" t="s">
        <v>2135</v>
      </c>
      <c r="P806" s="230" t="s">
        <v>2130</v>
      </c>
    </row>
    <row r="807" spans="1:16" hidden="1" outlineLevel="1">
      <c r="A807" s="237">
        <v>45896</v>
      </c>
      <c r="B807" s="215" t="s">
        <v>2236</v>
      </c>
      <c r="C807" s="210" t="s">
        <v>3561</v>
      </c>
      <c r="D807" s="210" t="s">
        <v>1329</v>
      </c>
      <c r="E807" s="238" t="s">
        <v>1330</v>
      </c>
      <c r="F807" s="210" t="s">
        <v>102</v>
      </c>
      <c r="G807" s="239">
        <v>2</v>
      </c>
      <c r="H807" s="240">
        <v>26</v>
      </c>
      <c r="I807" s="239">
        <v>-2600</v>
      </c>
      <c r="J807" s="14">
        <v>36</v>
      </c>
      <c r="K807" s="14">
        <v>2</v>
      </c>
      <c r="L807" s="14">
        <f t="shared" si="128"/>
        <v>-2638</v>
      </c>
      <c r="M807" s="123">
        <f t="shared" si="126"/>
        <v>-2638</v>
      </c>
      <c r="N807" s="241">
        <f t="shared" si="127"/>
        <v>-2638</v>
      </c>
      <c r="O807" s="242" t="s">
        <v>2135</v>
      </c>
      <c r="P807" s="230" t="s">
        <v>2130</v>
      </c>
    </row>
    <row r="808" spans="1:16" hidden="1" outlineLevel="1">
      <c r="A808" s="237">
        <v>45896</v>
      </c>
      <c r="B808" s="215" t="s">
        <v>2236</v>
      </c>
      <c r="C808" s="210" t="s">
        <v>3561</v>
      </c>
      <c r="D808" s="210" t="s">
        <v>1329</v>
      </c>
      <c r="E808" s="238" t="s">
        <v>1330</v>
      </c>
      <c r="F808" s="210" t="s">
        <v>102</v>
      </c>
      <c r="G808" s="239">
        <v>4</v>
      </c>
      <c r="H808" s="240">
        <v>23.5</v>
      </c>
      <c r="I808" s="239">
        <v>-4700</v>
      </c>
      <c r="J808" s="14">
        <v>72</v>
      </c>
      <c r="K808" s="14">
        <v>4</v>
      </c>
      <c r="L808" s="14">
        <f t="shared" si="128"/>
        <v>-4776</v>
      </c>
      <c r="M808" s="123">
        <f t="shared" si="126"/>
        <v>-4776</v>
      </c>
      <c r="N808" s="241">
        <f t="shared" si="127"/>
        <v>-4776</v>
      </c>
      <c r="O808" s="242" t="s">
        <v>2135</v>
      </c>
      <c r="P808" s="230" t="s">
        <v>2130</v>
      </c>
    </row>
    <row r="809" spans="1:16" hidden="1" outlineLevel="1">
      <c r="A809" s="237">
        <v>45896</v>
      </c>
      <c r="B809" s="215" t="s">
        <v>2236</v>
      </c>
      <c r="C809" s="210" t="s">
        <v>3562</v>
      </c>
      <c r="D809" s="210" t="s">
        <v>1329</v>
      </c>
      <c r="E809" s="238" t="s">
        <v>1330</v>
      </c>
      <c r="F809" s="210" t="s">
        <v>102</v>
      </c>
      <c r="G809" s="239">
        <v>2</v>
      </c>
      <c r="H809" s="240">
        <v>50</v>
      </c>
      <c r="I809" s="239">
        <v>-5000</v>
      </c>
      <c r="J809" s="14">
        <v>36</v>
      </c>
      <c r="K809" s="14">
        <v>6</v>
      </c>
      <c r="L809" s="14">
        <f t="shared" si="128"/>
        <v>-5042</v>
      </c>
      <c r="M809" s="123">
        <f t="shared" si="126"/>
        <v>-5042</v>
      </c>
      <c r="N809" s="241">
        <f t="shared" si="127"/>
        <v>-5042</v>
      </c>
      <c r="O809" s="230" t="s">
        <v>1329</v>
      </c>
      <c r="P809" s="230" t="s">
        <v>2130</v>
      </c>
    </row>
    <row r="810" spans="1:16" hidden="1" outlineLevel="1">
      <c r="A810" s="237">
        <v>45896</v>
      </c>
      <c r="B810" s="215" t="s">
        <v>2236</v>
      </c>
      <c r="C810" s="210" t="s">
        <v>3562</v>
      </c>
      <c r="D810" s="210" t="s">
        <v>1331</v>
      </c>
      <c r="E810" s="238" t="s">
        <v>2221</v>
      </c>
      <c r="F810" s="210" t="s">
        <v>102</v>
      </c>
      <c r="G810" s="239">
        <v>1</v>
      </c>
      <c r="H810" s="240">
        <v>42.5</v>
      </c>
      <c r="I810" s="239">
        <v>2125</v>
      </c>
      <c r="J810" s="14">
        <v>18</v>
      </c>
      <c r="K810" s="14">
        <v>2</v>
      </c>
      <c r="L810" s="14">
        <f t="shared" si="128"/>
        <v>2105</v>
      </c>
      <c r="M810" s="123">
        <f t="shared" si="126"/>
        <v>2105</v>
      </c>
      <c r="N810" s="241">
        <f t="shared" si="127"/>
        <v>2105</v>
      </c>
      <c r="O810" s="230" t="s">
        <v>1331</v>
      </c>
      <c r="P810" s="230" t="s">
        <v>2130</v>
      </c>
    </row>
    <row r="811" spans="1:16" hidden="1" outlineLevel="1">
      <c r="A811" s="237">
        <v>45896</v>
      </c>
      <c r="B811" s="215" t="s">
        <v>2236</v>
      </c>
      <c r="C811" s="210" t="s">
        <v>3562</v>
      </c>
      <c r="D811" s="210" t="s">
        <v>1331</v>
      </c>
      <c r="E811" s="238" t="s">
        <v>2221</v>
      </c>
      <c r="F811" s="210" t="s">
        <v>102</v>
      </c>
      <c r="G811" s="239">
        <v>1</v>
      </c>
      <c r="H811" s="240">
        <v>56</v>
      </c>
      <c r="I811" s="239">
        <v>2800</v>
      </c>
      <c r="J811" s="14">
        <v>18</v>
      </c>
      <c r="K811" s="14">
        <v>3</v>
      </c>
      <c r="L811" s="14">
        <f t="shared" si="128"/>
        <v>2779</v>
      </c>
      <c r="M811" s="123">
        <f t="shared" si="126"/>
        <v>2779</v>
      </c>
      <c r="N811" s="241">
        <f t="shared" si="127"/>
        <v>2779</v>
      </c>
      <c r="O811" s="230" t="s">
        <v>1331</v>
      </c>
      <c r="P811" s="230" t="s">
        <v>2130</v>
      </c>
    </row>
    <row r="812" spans="1:16" hidden="1" outlineLevel="1">
      <c r="A812" s="237">
        <v>45896</v>
      </c>
      <c r="B812" s="215" t="s">
        <v>2236</v>
      </c>
      <c r="C812" s="210" t="s">
        <v>3561</v>
      </c>
      <c r="D812" s="210" t="s">
        <v>1329</v>
      </c>
      <c r="E812" s="238" t="s">
        <v>1330</v>
      </c>
      <c r="F812" s="210" t="s">
        <v>102</v>
      </c>
      <c r="G812" s="239">
        <v>10</v>
      </c>
      <c r="H812" s="240">
        <v>5.7</v>
      </c>
      <c r="I812" s="239">
        <v>-2850</v>
      </c>
      <c r="J812" s="14">
        <v>180</v>
      </c>
      <c r="K812" s="14">
        <v>0</v>
      </c>
      <c r="L812" s="14">
        <f t="shared" si="128"/>
        <v>-3030</v>
      </c>
      <c r="M812" s="123">
        <f t="shared" si="126"/>
        <v>-3030</v>
      </c>
      <c r="N812" s="241">
        <f t="shared" si="127"/>
        <v>-3030</v>
      </c>
      <c r="O812" s="242" t="s">
        <v>2135</v>
      </c>
      <c r="P812" s="230" t="s">
        <v>2130</v>
      </c>
    </row>
    <row r="813" spans="1:16" hidden="1" outlineLevel="1">
      <c r="A813" s="237">
        <v>45898</v>
      </c>
      <c r="B813" s="215" t="s">
        <v>2236</v>
      </c>
      <c r="C813" s="210" t="s">
        <v>3563</v>
      </c>
      <c r="D813" s="210" t="s">
        <v>1329</v>
      </c>
      <c r="E813" s="238" t="s">
        <v>1330</v>
      </c>
      <c r="F813" s="210" t="s">
        <v>102</v>
      </c>
      <c r="G813" s="239">
        <v>2</v>
      </c>
      <c r="H813" s="240">
        <v>10.5</v>
      </c>
      <c r="I813" s="239">
        <v>-1050</v>
      </c>
      <c r="J813" s="14">
        <v>36</v>
      </c>
      <c r="K813" s="14">
        <v>2</v>
      </c>
      <c r="L813" s="14">
        <f t="shared" si="128"/>
        <v>-1088</v>
      </c>
      <c r="M813" s="123">
        <f t="shared" si="126"/>
        <v>-1088</v>
      </c>
      <c r="N813" s="241">
        <f t="shared" si="127"/>
        <v>-1088</v>
      </c>
      <c r="O813" s="230" t="s">
        <v>1329</v>
      </c>
      <c r="P813" s="230" t="s">
        <v>2130</v>
      </c>
    </row>
    <row r="814" spans="1:16" hidden="1" outlineLevel="1">
      <c r="A814" s="237">
        <v>45898</v>
      </c>
      <c r="B814" s="215" t="s">
        <v>2236</v>
      </c>
      <c r="C814" s="210" t="s">
        <v>3563</v>
      </c>
      <c r="D814" s="210" t="s">
        <v>1331</v>
      </c>
      <c r="E814" s="238" t="s">
        <v>2221</v>
      </c>
      <c r="F814" s="210" t="s">
        <v>102</v>
      </c>
      <c r="G814" s="239">
        <v>2</v>
      </c>
      <c r="H814" s="240">
        <v>21.5</v>
      </c>
      <c r="I814" s="239">
        <v>2150</v>
      </c>
      <c r="J814" s="14">
        <v>36</v>
      </c>
      <c r="K814" s="14">
        <v>2</v>
      </c>
      <c r="L814" s="14">
        <f t="shared" si="128"/>
        <v>2112</v>
      </c>
      <c r="M814" s="123">
        <f t="shared" si="126"/>
        <v>2112</v>
      </c>
      <c r="N814" s="241">
        <f t="shared" si="127"/>
        <v>2112</v>
      </c>
      <c r="O814" s="230" t="s">
        <v>1331</v>
      </c>
      <c r="P814" s="230" t="s">
        <v>2130</v>
      </c>
    </row>
    <row r="815" spans="1:16" hidden="1" outlineLevel="1">
      <c r="A815" s="237">
        <v>45898</v>
      </c>
      <c r="B815" s="215" t="s">
        <v>2236</v>
      </c>
      <c r="C815" s="210" t="s">
        <v>3564</v>
      </c>
      <c r="D815" s="210" t="s">
        <v>1329</v>
      </c>
      <c r="E815" s="238" t="s">
        <v>1330</v>
      </c>
      <c r="F815" s="210" t="s">
        <v>102</v>
      </c>
      <c r="G815" s="239">
        <v>2</v>
      </c>
      <c r="H815" s="240">
        <v>9.4</v>
      </c>
      <c r="I815" s="239">
        <v>-940</v>
      </c>
      <c r="J815" s="14">
        <v>36</v>
      </c>
      <c r="K815" s="14">
        <v>0</v>
      </c>
      <c r="L815" s="14">
        <f t="shared" si="128"/>
        <v>-976</v>
      </c>
      <c r="M815" s="123">
        <f t="shared" si="126"/>
        <v>-976</v>
      </c>
      <c r="N815" s="241">
        <f t="shared" si="127"/>
        <v>-976</v>
      </c>
      <c r="O815" s="230" t="s">
        <v>1329</v>
      </c>
      <c r="P815" s="230" t="s">
        <v>2130</v>
      </c>
    </row>
    <row r="816" spans="1:16" hidden="1" outlineLevel="1">
      <c r="A816" s="237">
        <v>45898</v>
      </c>
      <c r="B816" s="215" t="s">
        <v>2236</v>
      </c>
      <c r="C816" s="210" t="s">
        <v>3564</v>
      </c>
      <c r="D816" s="210" t="s">
        <v>1329</v>
      </c>
      <c r="E816" s="238" t="s">
        <v>1330</v>
      </c>
      <c r="F816" s="210" t="s">
        <v>102</v>
      </c>
      <c r="G816" s="239">
        <v>3</v>
      </c>
      <c r="H816" s="240">
        <v>11</v>
      </c>
      <c r="I816" s="239">
        <v>-1650</v>
      </c>
      <c r="J816" s="14">
        <v>54</v>
      </c>
      <c r="K816" s="14">
        <v>3</v>
      </c>
      <c r="L816" s="14">
        <f t="shared" si="128"/>
        <v>-1707</v>
      </c>
      <c r="M816" s="123">
        <f t="shared" si="126"/>
        <v>-1707</v>
      </c>
      <c r="N816" s="241">
        <f t="shared" si="127"/>
        <v>-1707</v>
      </c>
      <c r="O816" s="230" t="s">
        <v>1329</v>
      </c>
      <c r="P816" s="230" t="s">
        <v>2130</v>
      </c>
    </row>
    <row r="817" spans="1:16" hidden="1" outlineLevel="1">
      <c r="A817" s="237">
        <v>45898</v>
      </c>
      <c r="B817" s="215" t="s">
        <v>2236</v>
      </c>
      <c r="C817" s="210" t="s">
        <v>3564</v>
      </c>
      <c r="D817" s="210" t="s">
        <v>1329</v>
      </c>
      <c r="E817" s="238" t="s">
        <v>1330</v>
      </c>
      <c r="F817" s="210" t="s">
        <v>102</v>
      </c>
      <c r="G817" s="239">
        <v>2</v>
      </c>
      <c r="H817" s="240">
        <v>12.5</v>
      </c>
      <c r="I817" s="239">
        <v>-1250</v>
      </c>
      <c r="J817" s="14">
        <v>36</v>
      </c>
      <c r="K817" s="14">
        <v>2</v>
      </c>
      <c r="L817" s="14">
        <f t="shared" si="128"/>
        <v>-1288</v>
      </c>
      <c r="M817" s="123">
        <f t="shared" si="126"/>
        <v>-1288</v>
      </c>
      <c r="N817" s="241">
        <f t="shared" si="127"/>
        <v>-1288</v>
      </c>
      <c r="O817" s="230" t="s">
        <v>1329</v>
      </c>
      <c r="P817" s="230" t="s">
        <v>2130</v>
      </c>
    </row>
    <row r="818" spans="1:16" ht="17.25" hidden="1" outlineLevel="1" thickBot="1">
      <c r="A818" s="237">
        <v>45898</v>
      </c>
      <c r="B818" s="215" t="s">
        <v>2236</v>
      </c>
      <c r="C818" s="210" t="s">
        <v>3564</v>
      </c>
      <c r="D818" s="210" t="s">
        <v>1331</v>
      </c>
      <c r="E818" s="238" t="s">
        <v>2221</v>
      </c>
      <c r="F818" s="210" t="s">
        <v>102</v>
      </c>
      <c r="G818" s="239">
        <v>7</v>
      </c>
      <c r="H818" s="240">
        <v>17</v>
      </c>
      <c r="I818" s="239">
        <v>5950</v>
      </c>
      <c r="J818" s="14">
        <v>126</v>
      </c>
      <c r="K818" s="14">
        <v>7</v>
      </c>
      <c r="L818" s="14">
        <f t="shared" si="128"/>
        <v>5817</v>
      </c>
      <c r="M818" s="123">
        <f t="shared" si="126"/>
        <v>5817</v>
      </c>
      <c r="N818" s="241">
        <f t="shared" si="127"/>
        <v>5817</v>
      </c>
      <c r="O818" s="230" t="s">
        <v>1331</v>
      </c>
      <c r="P818" s="230" t="s">
        <v>2130</v>
      </c>
    </row>
    <row r="819" spans="1:16" ht="17.25" collapsed="1" thickBot="1">
      <c r="A819" s="446" t="s">
        <v>1347</v>
      </c>
      <c r="B819" s="255"/>
      <c r="C819" s="255"/>
      <c r="D819" s="255"/>
      <c r="E819" s="255"/>
      <c r="F819" s="255"/>
      <c r="G819" s="256"/>
      <c r="H819" s="256"/>
      <c r="I819" s="256"/>
      <c r="J819" s="121"/>
      <c r="K819" s="256"/>
      <c r="L819" s="122">
        <f>SUM(L607:L793,L795:L818)</f>
        <v>-79148</v>
      </c>
      <c r="M819" s="122">
        <f>SUM(M607:M793,M795:M818)</f>
        <v>-79148</v>
      </c>
      <c r="N819" s="33"/>
      <c r="P819" s="230" t="s">
        <v>2130</v>
      </c>
    </row>
    <row r="820" spans="1:16" hidden="1" outlineLevel="1">
      <c r="A820" s="237">
        <v>45909</v>
      </c>
      <c r="B820" s="215" t="s">
        <v>2236</v>
      </c>
      <c r="C820" s="210" t="s">
        <v>3565</v>
      </c>
      <c r="D820" s="210" t="s">
        <v>1329</v>
      </c>
      <c r="E820" s="238" t="s">
        <v>1330</v>
      </c>
      <c r="F820" s="210" t="s">
        <v>102</v>
      </c>
      <c r="G820" s="239">
        <v>2</v>
      </c>
      <c r="H820" s="240">
        <v>15</v>
      </c>
      <c r="I820" s="239">
        <v>-1500</v>
      </c>
      <c r="J820" s="14">
        <v>36</v>
      </c>
      <c r="K820" s="14">
        <v>2</v>
      </c>
      <c r="L820" s="14">
        <f t="shared" ref="L820:L851" si="129">IF(B820="TXO",I820-SUM(J820:K820),IF(B820="FITX",IF(D820="新倉",-SUM(J820:K820),IF(E820="賣",(H820-H1517)*G820*200-SUM(J820:K820),(H1517-H820)*G820*200-SUM(J820:K820))),IF(D820="新倉",-SUM(J820:K820),IF(E820="賣",(H820-H1517)*G820*50-SUM(J820:K820),(H1517-H820)*G820*50-SUM(J820:K820)))))</f>
        <v>-1538</v>
      </c>
      <c r="M820" s="123">
        <f t="shared" ref="M820" si="130">L820</f>
        <v>-1538</v>
      </c>
      <c r="N820" s="241">
        <f t="shared" ref="N820" si="131">M820</f>
        <v>-1538</v>
      </c>
      <c r="O820" s="242" t="s">
        <v>2135</v>
      </c>
      <c r="P820" s="230" t="s">
        <v>2130</v>
      </c>
    </row>
    <row r="821" spans="1:16" hidden="1" outlineLevel="1">
      <c r="A821" s="237">
        <v>45910</v>
      </c>
      <c r="B821" s="215" t="s">
        <v>2236</v>
      </c>
      <c r="C821" s="210" t="s">
        <v>3566</v>
      </c>
      <c r="D821" s="210" t="s">
        <v>1329</v>
      </c>
      <c r="E821" s="238" t="s">
        <v>1330</v>
      </c>
      <c r="F821" s="210" t="s">
        <v>102</v>
      </c>
      <c r="G821" s="239">
        <v>2</v>
      </c>
      <c r="H821" s="240">
        <v>52</v>
      </c>
      <c r="I821" s="239">
        <v>-5200</v>
      </c>
      <c r="J821" s="14">
        <v>36</v>
      </c>
      <c r="K821" s="14">
        <v>6</v>
      </c>
      <c r="L821" s="14">
        <f t="shared" si="129"/>
        <v>-5242</v>
      </c>
      <c r="M821" s="123">
        <f t="shared" ref="M821:M880" si="132">L821</f>
        <v>-5242</v>
      </c>
      <c r="N821" s="241">
        <f t="shared" ref="N821:N880" si="133">M821</f>
        <v>-5242</v>
      </c>
      <c r="O821" s="230" t="s">
        <v>1329</v>
      </c>
      <c r="P821" s="230" t="s">
        <v>2130</v>
      </c>
    </row>
    <row r="822" spans="1:16" hidden="1" outlineLevel="1">
      <c r="A822" s="237">
        <v>45910</v>
      </c>
      <c r="B822" s="215" t="s">
        <v>2236</v>
      </c>
      <c r="C822" s="210" t="s">
        <v>3566</v>
      </c>
      <c r="D822" s="210" t="s">
        <v>1331</v>
      </c>
      <c r="E822" s="238" t="s">
        <v>2221</v>
      </c>
      <c r="F822" s="210" t="s">
        <v>102</v>
      </c>
      <c r="G822" s="239">
        <v>2</v>
      </c>
      <c r="H822" s="240">
        <v>80</v>
      </c>
      <c r="I822" s="239">
        <v>8000</v>
      </c>
      <c r="J822" s="14">
        <v>36</v>
      </c>
      <c r="K822" s="14">
        <v>8</v>
      </c>
      <c r="L822" s="14">
        <f t="shared" si="129"/>
        <v>7956</v>
      </c>
      <c r="M822" s="123">
        <f t="shared" si="132"/>
        <v>7956</v>
      </c>
      <c r="N822" s="241">
        <f t="shared" si="133"/>
        <v>7956</v>
      </c>
      <c r="O822" s="230" t="s">
        <v>1331</v>
      </c>
      <c r="P822" s="230" t="s">
        <v>2130</v>
      </c>
    </row>
    <row r="823" spans="1:16" hidden="1" outlineLevel="1">
      <c r="A823" s="237">
        <v>45910</v>
      </c>
      <c r="B823" s="215" t="s">
        <v>2236</v>
      </c>
      <c r="C823" s="210" t="s">
        <v>3567</v>
      </c>
      <c r="D823" s="210" t="s">
        <v>1329</v>
      </c>
      <c r="E823" s="238" t="s">
        <v>1330</v>
      </c>
      <c r="F823" s="210" t="s">
        <v>102</v>
      </c>
      <c r="G823" s="239">
        <v>2</v>
      </c>
      <c r="H823" s="240">
        <v>49</v>
      </c>
      <c r="I823" s="239">
        <v>-4900</v>
      </c>
      <c r="J823" s="14">
        <v>36</v>
      </c>
      <c r="K823" s="14">
        <v>4</v>
      </c>
      <c r="L823" s="14">
        <f t="shared" si="129"/>
        <v>-4940</v>
      </c>
      <c r="M823" s="123">
        <f t="shared" si="132"/>
        <v>-4940</v>
      </c>
      <c r="N823" s="241">
        <f t="shared" si="133"/>
        <v>-4940</v>
      </c>
      <c r="O823" s="230" t="s">
        <v>1329</v>
      </c>
      <c r="P823" s="230" t="s">
        <v>2130</v>
      </c>
    </row>
    <row r="824" spans="1:16" hidden="1" outlineLevel="1">
      <c r="A824" s="237">
        <v>45910</v>
      </c>
      <c r="B824" s="215" t="s">
        <v>2236</v>
      </c>
      <c r="C824" s="210" t="s">
        <v>3567</v>
      </c>
      <c r="D824" s="210" t="s">
        <v>1331</v>
      </c>
      <c r="E824" s="238" t="s">
        <v>2221</v>
      </c>
      <c r="F824" s="210" t="s">
        <v>102</v>
      </c>
      <c r="G824" s="239">
        <v>1</v>
      </c>
      <c r="H824" s="240">
        <v>70</v>
      </c>
      <c r="I824" s="239">
        <v>3500</v>
      </c>
      <c r="J824" s="14">
        <v>18</v>
      </c>
      <c r="K824" s="14">
        <v>4</v>
      </c>
      <c r="L824" s="14">
        <f t="shared" si="129"/>
        <v>3478</v>
      </c>
      <c r="M824" s="123">
        <f t="shared" si="132"/>
        <v>3478</v>
      </c>
      <c r="N824" s="241">
        <f t="shared" si="133"/>
        <v>3478</v>
      </c>
      <c r="O824" s="230" t="s">
        <v>1331</v>
      </c>
      <c r="P824" s="230" t="s">
        <v>2130</v>
      </c>
    </row>
    <row r="825" spans="1:16" hidden="1" outlineLevel="1">
      <c r="A825" s="237">
        <v>45910</v>
      </c>
      <c r="B825" s="215" t="s">
        <v>2236</v>
      </c>
      <c r="C825" s="210" t="s">
        <v>3567</v>
      </c>
      <c r="D825" s="210" t="s">
        <v>1331</v>
      </c>
      <c r="E825" s="238" t="s">
        <v>2221</v>
      </c>
      <c r="F825" s="210" t="s">
        <v>102</v>
      </c>
      <c r="G825" s="239">
        <v>1</v>
      </c>
      <c r="H825" s="240">
        <v>70</v>
      </c>
      <c r="I825" s="239">
        <v>3500</v>
      </c>
      <c r="J825" s="14">
        <v>18</v>
      </c>
      <c r="K825" s="14">
        <v>4</v>
      </c>
      <c r="L825" s="14">
        <f t="shared" si="129"/>
        <v>3478</v>
      </c>
      <c r="M825" s="123">
        <f t="shared" si="132"/>
        <v>3478</v>
      </c>
      <c r="N825" s="241">
        <f t="shared" si="133"/>
        <v>3478</v>
      </c>
      <c r="O825" s="230" t="s">
        <v>1331</v>
      </c>
      <c r="P825" s="230" t="s">
        <v>2130</v>
      </c>
    </row>
    <row r="826" spans="1:16" hidden="1" outlineLevel="1">
      <c r="A826" s="237">
        <v>45911</v>
      </c>
      <c r="B826" s="215" t="s">
        <v>2236</v>
      </c>
      <c r="C826" s="210" t="s">
        <v>3568</v>
      </c>
      <c r="D826" s="210" t="s">
        <v>1329</v>
      </c>
      <c r="E826" s="238" t="s">
        <v>1330</v>
      </c>
      <c r="F826" s="210" t="s">
        <v>102</v>
      </c>
      <c r="G826" s="239">
        <v>2</v>
      </c>
      <c r="H826" s="240">
        <v>18</v>
      </c>
      <c r="I826" s="239">
        <v>-1800</v>
      </c>
      <c r="J826" s="14">
        <v>36</v>
      </c>
      <c r="K826" s="14">
        <v>2</v>
      </c>
      <c r="L826" s="14">
        <f t="shared" si="129"/>
        <v>-1838</v>
      </c>
      <c r="M826" s="123">
        <f t="shared" si="132"/>
        <v>-1838</v>
      </c>
      <c r="N826" s="241">
        <f t="shared" si="133"/>
        <v>-1838</v>
      </c>
      <c r="O826" s="230" t="s">
        <v>1329</v>
      </c>
      <c r="P826" s="230" t="s">
        <v>2130</v>
      </c>
    </row>
    <row r="827" spans="1:16" hidden="1" outlineLevel="1">
      <c r="A827" s="237">
        <v>45911</v>
      </c>
      <c r="B827" s="215" t="s">
        <v>2236</v>
      </c>
      <c r="C827" s="210" t="s">
        <v>3568</v>
      </c>
      <c r="D827" s="210" t="s">
        <v>1329</v>
      </c>
      <c r="E827" s="238" t="s">
        <v>1330</v>
      </c>
      <c r="F827" s="210" t="s">
        <v>102</v>
      </c>
      <c r="G827" s="239">
        <v>4</v>
      </c>
      <c r="H827" s="240">
        <v>20</v>
      </c>
      <c r="I827" s="239">
        <v>-4000</v>
      </c>
      <c r="J827" s="14">
        <v>72</v>
      </c>
      <c r="K827" s="14">
        <v>4</v>
      </c>
      <c r="L827" s="14">
        <f t="shared" si="129"/>
        <v>-4076</v>
      </c>
      <c r="M827" s="123">
        <f t="shared" si="132"/>
        <v>-4076</v>
      </c>
      <c r="N827" s="241">
        <f t="shared" si="133"/>
        <v>-4076</v>
      </c>
      <c r="O827" s="230" t="s">
        <v>1329</v>
      </c>
      <c r="P827" s="230" t="s">
        <v>2130</v>
      </c>
    </row>
    <row r="828" spans="1:16" hidden="1" outlineLevel="1">
      <c r="A828" s="237">
        <v>45911</v>
      </c>
      <c r="B828" s="215" t="s">
        <v>2236</v>
      </c>
      <c r="C828" s="210" t="s">
        <v>3568</v>
      </c>
      <c r="D828" s="210" t="s">
        <v>1331</v>
      </c>
      <c r="E828" s="238" t="s">
        <v>2221</v>
      </c>
      <c r="F828" s="210" t="s">
        <v>102</v>
      </c>
      <c r="G828" s="239">
        <v>3</v>
      </c>
      <c r="H828" s="240">
        <v>49</v>
      </c>
      <c r="I828" s="239">
        <v>7350</v>
      </c>
      <c r="J828" s="14">
        <v>54</v>
      </c>
      <c r="K828" s="14">
        <v>6</v>
      </c>
      <c r="L828" s="14">
        <f t="shared" si="129"/>
        <v>7290</v>
      </c>
      <c r="M828" s="123">
        <f t="shared" si="132"/>
        <v>7290</v>
      </c>
      <c r="N828" s="241">
        <f t="shared" si="133"/>
        <v>7290</v>
      </c>
      <c r="O828" s="230" t="s">
        <v>1331</v>
      </c>
      <c r="P828" s="230" t="s">
        <v>2130</v>
      </c>
    </row>
    <row r="829" spans="1:16" hidden="1" outlineLevel="1">
      <c r="A829" s="237">
        <v>45911</v>
      </c>
      <c r="B829" s="215" t="s">
        <v>2236</v>
      </c>
      <c r="C829" s="210" t="s">
        <v>3568</v>
      </c>
      <c r="D829" s="210" t="s">
        <v>1331</v>
      </c>
      <c r="E829" s="238" t="s">
        <v>2221</v>
      </c>
      <c r="F829" s="210" t="s">
        <v>102</v>
      </c>
      <c r="G829" s="239">
        <v>3</v>
      </c>
      <c r="H829" s="240">
        <v>32.5</v>
      </c>
      <c r="I829" s="239">
        <v>4875</v>
      </c>
      <c r="J829" s="14">
        <v>54</v>
      </c>
      <c r="K829" s="14">
        <v>6</v>
      </c>
      <c r="L829" s="14">
        <f t="shared" si="129"/>
        <v>4815</v>
      </c>
      <c r="M829" s="123">
        <f t="shared" si="132"/>
        <v>4815</v>
      </c>
      <c r="N829" s="241">
        <f t="shared" si="133"/>
        <v>4815</v>
      </c>
      <c r="O829" s="230" t="s">
        <v>1331</v>
      </c>
      <c r="P829" s="230" t="s">
        <v>2130</v>
      </c>
    </row>
    <row r="830" spans="1:16" hidden="1" outlineLevel="1">
      <c r="A830" s="237">
        <v>45911</v>
      </c>
      <c r="B830" s="215" t="s">
        <v>2236</v>
      </c>
      <c r="C830" s="210" t="s">
        <v>3569</v>
      </c>
      <c r="D830" s="210" t="s">
        <v>1329</v>
      </c>
      <c r="E830" s="238" t="s">
        <v>1330</v>
      </c>
      <c r="F830" s="210" t="s">
        <v>102</v>
      </c>
      <c r="G830" s="239">
        <v>2</v>
      </c>
      <c r="H830" s="240">
        <v>48.5</v>
      </c>
      <c r="I830" s="239">
        <v>-4850</v>
      </c>
      <c r="J830" s="14">
        <v>36</v>
      </c>
      <c r="K830" s="14">
        <v>4</v>
      </c>
      <c r="L830" s="14">
        <f t="shared" si="129"/>
        <v>-4890</v>
      </c>
      <c r="M830" s="123">
        <f t="shared" si="132"/>
        <v>-4890</v>
      </c>
      <c r="N830" s="241">
        <f t="shared" si="133"/>
        <v>-4890</v>
      </c>
      <c r="O830" s="230" t="s">
        <v>1329</v>
      </c>
      <c r="P830" s="230" t="s">
        <v>2130</v>
      </c>
    </row>
    <row r="831" spans="1:16" hidden="1" outlineLevel="1">
      <c r="A831" s="237">
        <v>45911</v>
      </c>
      <c r="B831" s="215" t="s">
        <v>2236</v>
      </c>
      <c r="C831" s="210" t="s">
        <v>3569</v>
      </c>
      <c r="D831" s="210" t="s">
        <v>1331</v>
      </c>
      <c r="E831" s="238" t="s">
        <v>2221</v>
      </c>
      <c r="F831" s="210" t="s">
        <v>102</v>
      </c>
      <c r="G831" s="239">
        <v>2</v>
      </c>
      <c r="H831" s="240">
        <v>19</v>
      </c>
      <c r="I831" s="239">
        <v>1900</v>
      </c>
      <c r="J831" s="14">
        <v>36</v>
      </c>
      <c r="K831" s="14">
        <v>2</v>
      </c>
      <c r="L831" s="14">
        <f t="shared" si="129"/>
        <v>1862</v>
      </c>
      <c r="M831" s="123">
        <f t="shared" si="132"/>
        <v>1862</v>
      </c>
      <c r="N831" s="241">
        <f t="shared" si="133"/>
        <v>1862</v>
      </c>
      <c r="O831" s="230" t="s">
        <v>1331</v>
      </c>
      <c r="P831" s="230" t="s">
        <v>2130</v>
      </c>
    </row>
    <row r="832" spans="1:16" hidden="1" outlineLevel="1">
      <c r="A832" s="237">
        <v>45912</v>
      </c>
      <c r="B832" s="215" t="s">
        <v>2236</v>
      </c>
      <c r="C832" s="210" t="s">
        <v>3569</v>
      </c>
      <c r="D832" s="210" t="s">
        <v>1329</v>
      </c>
      <c r="E832" s="238" t="s">
        <v>1330</v>
      </c>
      <c r="F832" s="210" t="s">
        <v>102</v>
      </c>
      <c r="G832" s="239">
        <v>1</v>
      </c>
      <c r="H832" s="240">
        <v>12</v>
      </c>
      <c r="I832" s="239">
        <v>-600</v>
      </c>
      <c r="J832" s="14">
        <v>18</v>
      </c>
      <c r="K832" s="14">
        <v>1</v>
      </c>
      <c r="L832" s="14">
        <f t="shared" si="129"/>
        <v>-619</v>
      </c>
      <c r="M832" s="123">
        <f t="shared" si="132"/>
        <v>-619</v>
      </c>
      <c r="N832" s="241">
        <f t="shared" si="133"/>
        <v>-619</v>
      </c>
      <c r="O832" s="242" t="s">
        <v>2135</v>
      </c>
      <c r="P832" s="230" t="s">
        <v>2130</v>
      </c>
    </row>
    <row r="833" spans="1:16" hidden="1" outlineLevel="1">
      <c r="A833" s="237">
        <v>45912</v>
      </c>
      <c r="B833" s="215" t="s">
        <v>2236</v>
      </c>
      <c r="C833" s="210" t="s">
        <v>3569</v>
      </c>
      <c r="D833" s="210" t="s">
        <v>1329</v>
      </c>
      <c r="E833" s="238" t="s">
        <v>1330</v>
      </c>
      <c r="F833" s="210" t="s">
        <v>102</v>
      </c>
      <c r="G833" s="239">
        <v>1</v>
      </c>
      <c r="H833" s="240">
        <v>13.5</v>
      </c>
      <c r="I833" s="239">
        <v>-675</v>
      </c>
      <c r="J833" s="14">
        <v>18</v>
      </c>
      <c r="K833" s="14">
        <v>1</v>
      </c>
      <c r="L833" s="14">
        <f t="shared" si="129"/>
        <v>-694</v>
      </c>
      <c r="M833" s="123">
        <f t="shared" si="132"/>
        <v>-694</v>
      </c>
      <c r="N833" s="241">
        <f t="shared" si="133"/>
        <v>-694</v>
      </c>
      <c r="O833" s="242" t="s">
        <v>2135</v>
      </c>
      <c r="P833" s="230" t="s">
        <v>2130</v>
      </c>
    </row>
    <row r="834" spans="1:16" hidden="1" outlineLevel="1">
      <c r="A834" s="237">
        <v>45912</v>
      </c>
      <c r="B834" s="215" t="s">
        <v>2236</v>
      </c>
      <c r="C834" s="210" t="s">
        <v>3569</v>
      </c>
      <c r="D834" s="210" t="s">
        <v>1329</v>
      </c>
      <c r="E834" s="238" t="s">
        <v>1330</v>
      </c>
      <c r="F834" s="210" t="s">
        <v>102</v>
      </c>
      <c r="G834" s="239">
        <v>1</v>
      </c>
      <c r="H834" s="240">
        <v>16.5</v>
      </c>
      <c r="I834" s="239">
        <v>-825</v>
      </c>
      <c r="J834" s="14">
        <v>18</v>
      </c>
      <c r="K834" s="14">
        <v>1</v>
      </c>
      <c r="L834" s="14">
        <f t="shared" si="129"/>
        <v>-844</v>
      </c>
      <c r="M834" s="123">
        <f t="shared" si="132"/>
        <v>-844</v>
      </c>
      <c r="N834" s="241">
        <f t="shared" si="133"/>
        <v>-844</v>
      </c>
      <c r="O834" s="242" t="s">
        <v>2135</v>
      </c>
      <c r="P834" s="230" t="s">
        <v>2130</v>
      </c>
    </row>
    <row r="835" spans="1:16" hidden="1" outlineLevel="1">
      <c r="A835" s="237">
        <v>45912</v>
      </c>
      <c r="B835" s="215" t="s">
        <v>2236</v>
      </c>
      <c r="C835" s="210" t="s">
        <v>3569</v>
      </c>
      <c r="D835" s="210" t="s">
        <v>1329</v>
      </c>
      <c r="E835" s="238" t="s">
        <v>1330</v>
      </c>
      <c r="F835" s="210" t="s">
        <v>102</v>
      </c>
      <c r="G835" s="239">
        <v>1</v>
      </c>
      <c r="H835" s="240">
        <v>14.5</v>
      </c>
      <c r="I835" s="239">
        <v>-725</v>
      </c>
      <c r="J835" s="14">
        <v>18</v>
      </c>
      <c r="K835" s="14">
        <v>1</v>
      </c>
      <c r="L835" s="14">
        <f t="shared" si="129"/>
        <v>-744</v>
      </c>
      <c r="M835" s="123">
        <f t="shared" si="132"/>
        <v>-744</v>
      </c>
      <c r="N835" s="241">
        <f t="shared" si="133"/>
        <v>-744</v>
      </c>
      <c r="O835" s="242" t="s">
        <v>2135</v>
      </c>
      <c r="P835" s="230" t="s">
        <v>2130</v>
      </c>
    </row>
    <row r="836" spans="1:16" hidden="1" outlineLevel="1">
      <c r="A836" s="237">
        <v>45912</v>
      </c>
      <c r="B836" s="215" t="s">
        <v>2236</v>
      </c>
      <c r="C836" s="210" t="s">
        <v>3569</v>
      </c>
      <c r="D836" s="210" t="s">
        <v>1329</v>
      </c>
      <c r="E836" s="238" t="s">
        <v>1330</v>
      </c>
      <c r="F836" s="210" t="s">
        <v>102</v>
      </c>
      <c r="G836" s="239">
        <v>1</v>
      </c>
      <c r="H836" s="240">
        <v>16.5</v>
      </c>
      <c r="I836" s="239">
        <v>-825</v>
      </c>
      <c r="J836" s="14">
        <v>18</v>
      </c>
      <c r="K836" s="14">
        <v>1</v>
      </c>
      <c r="L836" s="14">
        <f t="shared" si="129"/>
        <v>-844</v>
      </c>
      <c r="M836" s="123">
        <f t="shared" si="132"/>
        <v>-844</v>
      </c>
      <c r="N836" s="241">
        <f t="shared" si="133"/>
        <v>-844</v>
      </c>
      <c r="O836" s="242" t="s">
        <v>2135</v>
      </c>
      <c r="P836" s="230" t="s">
        <v>2130</v>
      </c>
    </row>
    <row r="837" spans="1:16" hidden="1" outlineLevel="1">
      <c r="A837" s="237">
        <v>45912</v>
      </c>
      <c r="B837" s="215" t="s">
        <v>2236</v>
      </c>
      <c r="C837" s="210" t="s">
        <v>3569</v>
      </c>
      <c r="D837" s="210" t="s">
        <v>1329</v>
      </c>
      <c r="E837" s="238" t="s">
        <v>1330</v>
      </c>
      <c r="F837" s="210" t="s">
        <v>102</v>
      </c>
      <c r="G837" s="239">
        <v>1</v>
      </c>
      <c r="H837" s="240">
        <v>17.5</v>
      </c>
      <c r="I837" s="239">
        <v>-875</v>
      </c>
      <c r="J837" s="14">
        <v>18</v>
      </c>
      <c r="K837" s="14">
        <v>1</v>
      </c>
      <c r="L837" s="14">
        <f t="shared" si="129"/>
        <v>-894</v>
      </c>
      <c r="M837" s="123">
        <f t="shared" si="132"/>
        <v>-894</v>
      </c>
      <c r="N837" s="241">
        <f t="shared" si="133"/>
        <v>-894</v>
      </c>
      <c r="O837" s="242" t="s">
        <v>2135</v>
      </c>
      <c r="P837" s="230" t="s">
        <v>2130</v>
      </c>
    </row>
    <row r="838" spans="1:16" hidden="1" outlineLevel="1">
      <c r="A838" s="237">
        <v>45912</v>
      </c>
      <c r="B838" s="215" t="s">
        <v>2236</v>
      </c>
      <c r="C838" s="210" t="s">
        <v>3569</v>
      </c>
      <c r="D838" s="210" t="s">
        <v>1329</v>
      </c>
      <c r="E838" s="238" t="s">
        <v>1330</v>
      </c>
      <c r="F838" s="210" t="s">
        <v>102</v>
      </c>
      <c r="G838" s="239">
        <v>5</v>
      </c>
      <c r="H838" s="240">
        <v>20</v>
      </c>
      <c r="I838" s="239">
        <v>-5000</v>
      </c>
      <c r="J838" s="14">
        <v>90</v>
      </c>
      <c r="K838" s="14">
        <v>5</v>
      </c>
      <c r="L838" s="14">
        <f t="shared" si="129"/>
        <v>-5095</v>
      </c>
      <c r="M838" s="123">
        <f t="shared" si="132"/>
        <v>-5095</v>
      </c>
      <c r="N838" s="241">
        <f t="shared" si="133"/>
        <v>-5095</v>
      </c>
      <c r="O838" s="242" t="s">
        <v>2135</v>
      </c>
      <c r="P838" s="230" t="s">
        <v>2130</v>
      </c>
    </row>
    <row r="839" spans="1:16" hidden="1" outlineLevel="1">
      <c r="A839" s="237">
        <v>45912</v>
      </c>
      <c r="B839" s="215" t="s">
        <v>2236</v>
      </c>
      <c r="C839" s="210" t="s">
        <v>3570</v>
      </c>
      <c r="D839" s="210" t="s">
        <v>1329</v>
      </c>
      <c r="E839" s="238" t="s">
        <v>1330</v>
      </c>
      <c r="F839" s="210" t="s">
        <v>102</v>
      </c>
      <c r="G839" s="239">
        <v>2</v>
      </c>
      <c r="H839" s="240">
        <v>4.5999999999999996</v>
      </c>
      <c r="I839" s="239">
        <v>-460</v>
      </c>
      <c r="J839" s="14">
        <v>36</v>
      </c>
      <c r="K839" s="14">
        <v>0</v>
      </c>
      <c r="L839" s="14">
        <f t="shared" si="129"/>
        <v>-496</v>
      </c>
      <c r="M839" s="123">
        <f t="shared" si="132"/>
        <v>-496</v>
      </c>
      <c r="N839" s="241">
        <f t="shared" si="133"/>
        <v>-496</v>
      </c>
      <c r="O839" s="242" t="s">
        <v>2135</v>
      </c>
      <c r="P839" s="230" t="s">
        <v>2130</v>
      </c>
    </row>
    <row r="840" spans="1:16" hidden="1" outlineLevel="1">
      <c r="A840" s="237">
        <v>45912</v>
      </c>
      <c r="B840" s="215" t="s">
        <v>2236</v>
      </c>
      <c r="C840" s="210" t="s">
        <v>3569</v>
      </c>
      <c r="D840" s="210" t="s">
        <v>1329</v>
      </c>
      <c r="E840" s="238" t="s">
        <v>1330</v>
      </c>
      <c r="F840" s="210" t="s">
        <v>102</v>
      </c>
      <c r="G840" s="239">
        <v>2</v>
      </c>
      <c r="H840" s="240">
        <v>7.5</v>
      </c>
      <c r="I840" s="239">
        <v>-750</v>
      </c>
      <c r="J840" s="14">
        <v>36</v>
      </c>
      <c r="K840" s="14">
        <v>0</v>
      </c>
      <c r="L840" s="14">
        <f t="shared" si="129"/>
        <v>-786</v>
      </c>
      <c r="M840" s="123">
        <f t="shared" si="132"/>
        <v>-786</v>
      </c>
      <c r="N840" s="241">
        <f t="shared" si="133"/>
        <v>-786</v>
      </c>
      <c r="O840" s="242" t="s">
        <v>2135</v>
      </c>
      <c r="P840" s="230" t="s">
        <v>2130</v>
      </c>
    </row>
    <row r="841" spans="1:16" hidden="1" outlineLevel="1">
      <c r="A841" s="237">
        <v>45912</v>
      </c>
      <c r="B841" s="215" t="s">
        <v>2236</v>
      </c>
      <c r="C841" s="210" t="s">
        <v>3569</v>
      </c>
      <c r="D841" s="210" t="s">
        <v>1329</v>
      </c>
      <c r="E841" s="238" t="s">
        <v>1330</v>
      </c>
      <c r="F841" s="210" t="s">
        <v>102</v>
      </c>
      <c r="G841" s="239">
        <v>1</v>
      </c>
      <c r="H841" s="240">
        <v>8.3000000000000007</v>
      </c>
      <c r="I841" s="239">
        <v>-415</v>
      </c>
      <c r="J841" s="14">
        <v>18</v>
      </c>
      <c r="K841" s="14">
        <v>0</v>
      </c>
      <c r="L841" s="14">
        <f t="shared" si="129"/>
        <v>-433</v>
      </c>
      <c r="M841" s="123">
        <f t="shared" si="132"/>
        <v>-433</v>
      </c>
      <c r="N841" s="241">
        <f t="shared" si="133"/>
        <v>-433</v>
      </c>
      <c r="O841" s="242" t="s">
        <v>2135</v>
      </c>
      <c r="P841" s="230" t="s">
        <v>2130</v>
      </c>
    </row>
    <row r="842" spans="1:16" hidden="1" outlineLevel="1">
      <c r="A842" s="237">
        <v>45915</v>
      </c>
      <c r="B842" s="215" t="s">
        <v>2236</v>
      </c>
      <c r="C842" s="210" t="s">
        <v>3571</v>
      </c>
      <c r="D842" s="210" t="s">
        <v>1329</v>
      </c>
      <c r="E842" s="238" t="s">
        <v>1330</v>
      </c>
      <c r="F842" s="210" t="s">
        <v>102</v>
      </c>
      <c r="G842" s="239">
        <v>1</v>
      </c>
      <c r="H842" s="240">
        <v>104</v>
      </c>
      <c r="I842" s="239">
        <v>-5200</v>
      </c>
      <c r="J842" s="14">
        <v>18</v>
      </c>
      <c r="K842" s="14">
        <v>5</v>
      </c>
      <c r="L842" s="14">
        <f t="shared" si="129"/>
        <v>-5223</v>
      </c>
      <c r="M842" s="123">
        <f t="shared" si="132"/>
        <v>-5223</v>
      </c>
      <c r="N842" s="241">
        <f t="shared" si="133"/>
        <v>-5223</v>
      </c>
      <c r="O842" s="242" t="s">
        <v>2135</v>
      </c>
      <c r="P842" s="230" t="s">
        <v>2130</v>
      </c>
    </row>
    <row r="843" spans="1:16" hidden="1" outlineLevel="1">
      <c r="A843" s="237">
        <v>45915</v>
      </c>
      <c r="B843" s="215" t="s">
        <v>2236</v>
      </c>
      <c r="C843" s="210" t="s">
        <v>3572</v>
      </c>
      <c r="D843" s="210" t="s">
        <v>1329</v>
      </c>
      <c r="E843" s="238" t="s">
        <v>1330</v>
      </c>
      <c r="F843" s="210" t="s">
        <v>102</v>
      </c>
      <c r="G843" s="239">
        <v>1</v>
      </c>
      <c r="H843" s="240">
        <v>118</v>
      </c>
      <c r="I843" s="239">
        <v>-5900</v>
      </c>
      <c r="J843" s="14">
        <v>18</v>
      </c>
      <c r="K843" s="14">
        <v>6</v>
      </c>
      <c r="L843" s="14">
        <f t="shared" si="129"/>
        <v>-5924</v>
      </c>
      <c r="M843" s="123">
        <f t="shared" si="132"/>
        <v>-5924</v>
      </c>
      <c r="N843" s="241">
        <f t="shared" si="133"/>
        <v>-5924</v>
      </c>
      <c r="O843" s="230" t="s">
        <v>1329</v>
      </c>
      <c r="P843" s="230" t="s">
        <v>2130</v>
      </c>
    </row>
    <row r="844" spans="1:16" hidden="1" outlineLevel="1">
      <c r="A844" s="237">
        <v>45916</v>
      </c>
      <c r="B844" s="215" t="s">
        <v>2236</v>
      </c>
      <c r="C844" s="210" t="s">
        <v>3572</v>
      </c>
      <c r="D844" s="210" t="s">
        <v>1331</v>
      </c>
      <c r="E844" s="238" t="s">
        <v>2221</v>
      </c>
      <c r="F844" s="210" t="s">
        <v>102</v>
      </c>
      <c r="G844" s="239">
        <v>1</v>
      </c>
      <c r="H844" s="240">
        <v>156</v>
      </c>
      <c r="I844" s="239">
        <v>7800</v>
      </c>
      <c r="J844" s="14">
        <v>18</v>
      </c>
      <c r="K844" s="14">
        <v>8</v>
      </c>
      <c r="L844" s="14">
        <f t="shared" si="129"/>
        <v>7774</v>
      </c>
      <c r="M844" s="123">
        <f t="shared" si="132"/>
        <v>7774</v>
      </c>
      <c r="N844" s="241">
        <f t="shared" si="133"/>
        <v>7774</v>
      </c>
      <c r="O844" s="230" t="s">
        <v>1331</v>
      </c>
      <c r="P844" s="230" t="s">
        <v>2130</v>
      </c>
    </row>
    <row r="845" spans="1:16" hidden="1" outlineLevel="1">
      <c r="A845" s="237">
        <v>45915</v>
      </c>
      <c r="B845" s="215" t="s">
        <v>2236</v>
      </c>
      <c r="C845" s="210" t="s">
        <v>3573</v>
      </c>
      <c r="D845" s="210" t="s">
        <v>1329</v>
      </c>
      <c r="E845" s="238" t="s">
        <v>1330</v>
      </c>
      <c r="F845" s="210" t="s">
        <v>102</v>
      </c>
      <c r="G845" s="239">
        <v>1</v>
      </c>
      <c r="H845" s="240">
        <v>117</v>
      </c>
      <c r="I845" s="239">
        <v>-5850</v>
      </c>
      <c r="J845" s="14">
        <v>18</v>
      </c>
      <c r="K845" s="14">
        <v>6</v>
      </c>
      <c r="L845" s="14">
        <f t="shared" si="129"/>
        <v>-5874</v>
      </c>
      <c r="M845" s="123">
        <f t="shared" si="132"/>
        <v>-5874</v>
      </c>
      <c r="N845" s="241">
        <f t="shared" si="133"/>
        <v>-5874</v>
      </c>
      <c r="O845" s="230" t="s">
        <v>1329</v>
      </c>
      <c r="P845" s="230" t="s">
        <v>2130</v>
      </c>
    </row>
    <row r="846" spans="1:16" hidden="1" outlineLevel="1">
      <c r="A846" s="237">
        <v>45915</v>
      </c>
      <c r="B846" s="215" t="s">
        <v>2236</v>
      </c>
      <c r="C846" s="210" t="s">
        <v>3573</v>
      </c>
      <c r="D846" s="210" t="s">
        <v>1331</v>
      </c>
      <c r="E846" s="238" t="s">
        <v>2221</v>
      </c>
      <c r="F846" s="210" t="s">
        <v>102</v>
      </c>
      <c r="G846" s="239">
        <v>1</v>
      </c>
      <c r="H846" s="240">
        <v>77</v>
      </c>
      <c r="I846" s="239">
        <v>3850</v>
      </c>
      <c r="J846" s="14">
        <v>18</v>
      </c>
      <c r="K846" s="14">
        <v>4</v>
      </c>
      <c r="L846" s="14">
        <f t="shared" si="129"/>
        <v>3828</v>
      </c>
      <c r="M846" s="123">
        <f t="shared" si="132"/>
        <v>3828</v>
      </c>
      <c r="N846" s="241">
        <f t="shared" si="133"/>
        <v>3828</v>
      </c>
      <c r="O846" s="230" t="s">
        <v>1331</v>
      </c>
      <c r="P846" s="230" t="s">
        <v>2130</v>
      </c>
    </row>
    <row r="847" spans="1:16" hidden="1" outlineLevel="1">
      <c r="A847" s="237">
        <v>45915</v>
      </c>
      <c r="B847" s="215" t="s">
        <v>2236</v>
      </c>
      <c r="C847" s="210" t="s">
        <v>3574</v>
      </c>
      <c r="D847" s="210" t="s">
        <v>1329</v>
      </c>
      <c r="E847" s="238" t="s">
        <v>1330</v>
      </c>
      <c r="F847" s="210" t="s">
        <v>102</v>
      </c>
      <c r="G847" s="239">
        <v>1</v>
      </c>
      <c r="H847" s="240">
        <v>106</v>
      </c>
      <c r="I847" s="239">
        <v>-5300</v>
      </c>
      <c r="J847" s="14">
        <v>18</v>
      </c>
      <c r="K847" s="14">
        <v>5</v>
      </c>
      <c r="L847" s="14">
        <f t="shared" si="129"/>
        <v>-5323</v>
      </c>
      <c r="M847" s="123">
        <f t="shared" si="132"/>
        <v>-5323</v>
      </c>
      <c r="N847" s="241">
        <f t="shared" si="133"/>
        <v>-5323</v>
      </c>
      <c r="O847" s="230" t="s">
        <v>1329</v>
      </c>
      <c r="P847" s="230" t="s">
        <v>2130</v>
      </c>
    </row>
    <row r="848" spans="1:16" hidden="1" outlineLevel="1">
      <c r="A848" s="237">
        <v>45915</v>
      </c>
      <c r="B848" s="215" t="s">
        <v>2236</v>
      </c>
      <c r="C848" s="210" t="s">
        <v>3574</v>
      </c>
      <c r="D848" s="210" t="s">
        <v>1331</v>
      </c>
      <c r="E848" s="238" t="s">
        <v>2221</v>
      </c>
      <c r="F848" s="210" t="s">
        <v>102</v>
      </c>
      <c r="G848" s="239">
        <v>1</v>
      </c>
      <c r="H848" s="240">
        <v>106</v>
      </c>
      <c r="I848" s="239">
        <v>5300</v>
      </c>
      <c r="J848" s="14">
        <v>18</v>
      </c>
      <c r="K848" s="14">
        <v>5</v>
      </c>
      <c r="L848" s="14">
        <f t="shared" si="129"/>
        <v>5277</v>
      </c>
      <c r="M848" s="123">
        <f t="shared" si="132"/>
        <v>5277</v>
      </c>
      <c r="N848" s="241">
        <f t="shared" si="133"/>
        <v>5277</v>
      </c>
      <c r="O848" s="230" t="s">
        <v>1331</v>
      </c>
      <c r="P848" s="230" t="s">
        <v>2130</v>
      </c>
    </row>
    <row r="849" spans="1:16" hidden="1" outlineLevel="1">
      <c r="A849" s="237">
        <v>45915</v>
      </c>
      <c r="B849" s="215" t="s">
        <v>2236</v>
      </c>
      <c r="C849" s="210" t="s">
        <v>3571</v>
      </c>
      <c r="D849" s="210" t="s">
        <v>1329</v>
      </c>
      <c r="E849" s="238" t="s">
        <v>1330</v>
      </c>
      <c r="F849" s="210" t="s">
        <v>102</v>
      </c>
      <c r="G849" s="239">
        <v>1</v>
      </c>
      <c r="H849" s="240">
        <v>96</v>
      </c>
      <c r="I849" s="239">
        <v>-4800</v>
      </c>
      <c r="J849" s="14">
        <v>18</v>
      </c>
      <c r="K849" s="14">
        <v>5</v>
      </c>
      <c r="L849" s="14">
        <f t="shared" si="129"/>
        <v>-4823</v>
      </c>
      <c r="M849" s="123">
        <f t="shared" si="132"/>
        <v>-4823</v>
      </c>
      <c r="N849" s="241">
        <f t="shared" si="133"/>
        <v>-4823</v>
      </c>
      <c r="O849" s="230" t="s">
        <v>1329</v>
      </c>
      <c r="P849" s="230" t="s">
        <v>2130</v>
      </c>
    </row>
    <row r="850" spans="1:16" hidden="1" outlineLevel="1">
      <c r="A850" s="237">
        <v>45915</v>
      </c>
      <c r="B850" s="215" t="s">
        <v>2236</v>
      </c>
      <c r="C850" s="210" t="s">
        <v>3571</v>
      </c>
      <c r="D850" s="210" t="s">
        <v>1331</v>
      </c>
      <c r="E850" s="238" t="s">
        <v>2221</v>
      </c>
      <c r="F850" s="210" t="s">
        <v>102</v>
      </c>
      <c r="G850" s="239">
        <v>1</v>
      </c>
      <c r="H850" s="240">
        <v>145</v>
      </c>
      <c r="I850" s="239">
        <v>7250</v>
      </c>
      <c r="J850" s="14">
        <v>18</v>
      </c>
      <c r="K850" s="14">
        <v>7</v>
      </c>
      <c r="L850" s="14">
        <f t="shared" si="129"/>
        <v>7225</v>
      </c>
      <c r="M850" s="123">
        <f t="shared" si="132"/>
        <v>7225</v>
      </c>
      <c r="N850" s="241">
        <f t="shared" si="133"/>
        <v>7225</v>
      </c>
      <c r="O850" s="230" t="s">
        <v>1331</v>
      </c>
      <c r="P850" s="230" t="s">
        <v>2130</v>
      </c>
    </row>
    <row r="851" spans="1:16" hidden="1" outlineLevel="1">
      <c r="A851" s="237">
        <v>45916</v>
      </c>
      <c r="B851" s="215" t="s">
        <v>2236</v>
      </c>
      <c r="C851" s="210" t="s">
        <v>3575</v>
      </c>
      <c r="D851" s="210" t="s">
        <v>1329</v>
      </c>
      <c r="E851" s="238" t="s">
        <v>1330</v>
      </c>
      <c r="F851" s="210" t="s">
        <v>102</v>
      </c>
      <c r="G851" s="239">
        <v>1</v>
      </c>
      <c r="H851" s="240">
        <v>71</v>
      </c>
      <c r="I851" s="239">
        <v>-3550</v>
      </c>
      <c r="J851" s="14">
        <v>18</v>
      </c>
      <c r="K851" s="14">
        <v>4</v>
      </c>
      <c r="L851" s="14">
        <f t="shared" si="129"/>
        <v>-3572</v>
      </c>
      <c r="M851" s="123">
        <f t="shared" si="132"/>
        <v>-3572</v>
      </c>
      <c r="N851" s="241">
        <f t="shared" si="133"/>
        <v>-3572</v>
      </c>
      <c r="O851" s="230" t="s">
        <v>1329</v>
      </c>
      <c r="P851" s="230" t="s">
        <v>2130</v>
      </c>
    </row>
    <row r="852" spans="1:16" hidden="1" outlineLevel="1">
      <c r="A852" s="237">
        <v>45916</v>
      </c>
      <c r="B852" s="215" t="s">
        <v>2236</v>
      </c>
      <c r="C852" s="210" t="s">
        <v>3575</v>
      </c>
      <c r="D852" s="210" t="s">
        <v>1331</v>
      </c>
      <c r="E852" s="238" t="s">
        <v>2221</v>
      </c>
      <c r="F852" s="210" t="s">
        <v>102</v>
      </c>
      <c r="G852" s="239">
        <v>1</v>
      </c>
      <c r="H852" s="240">
        <v>86</v>
      </c>
      <c r="I852" s="239">
        <v>4300</v>
      </c>
      <c r="J852" s="14">
        <v>18</v>
      </c>
      <c r="K852" s="14">
        <v>4</v>
      </c>
      <c r="L852" s="14">
        <f t="shared" ref="L852:L883" si="134">IF(B852="TXO",I852-SUM(J852:K852),IF(B852="FITX",IF(D852="新倉",-SUM(J852:K852),IF(E852="賣",(H852-H1549)*G852*200-SUM(J852:K852),(H1549-H852)*G852*200-SUM(J852:K852))),IF(D852="新倉",-SUM(J852:K852),IF(E852="賣",(H852-H1549)*G852*50-SUM(J852:K852),(H1549-H852)*G852*50-SUM(J852:K852)))))</f>
        <v>4278</v>
      </c>
      <c r="M852" s="123">
        <f t="shared" si="132"/>
        <v>4278</v>
      </c>
      <c r="N852" s="241">
        <f t="shared" si="133"/>
        <v>4278</v>
      </c>
      <c r="O852" s="230" t="s">
        <v>1331</v>
      </c>
      <c r="P852" s="230" t="s">
        <v>2130</v>
      </c>
    </row>
    <row r="853" spans="1:16" hidden="1" outlineLevel="1">
      <c r="A853" s="237">
        <v>45917</v>
      </c>
      <c r="B853" s="215" t="s">
        <v>2236</v>
      </c>
      <c r="C853" s="210" t="s">
        <v>3576</v>
      </c>
      <c r="D853" s="210" t="s">
        <v>1329</v>
      </c>
      <c r="E853" s="238" t="s">
        <v>1330</v>
      </c>
      <c r="F853" s="210" t="s">
        <v>102</v>
      </c>
      <c r="G853" s="239">
        <v>1</v>
      </c>
      <c r="H853" s="240">
        <v>88</v>
      </c>
      <c r="I853" s="239">
        <v>-4400</v>
      </c>
      <c r="J853" s="14">
        <v>18</v>
      </c>
      <c r="K853" s="14">
        <v>4</v>
      </c>
      <c r="L853" s="14">
        <f t="shared" si="134"/>
        <v>-4422</v>
      </c>
      <c r="M853" s="123">
        <f t="shared" si="132"/>
        <v>-4422</v>
      </c>
      <c r="N853" s="241">
        <f t="shared" si="133"/>
        <v>-4422</v>
      </c>
      <c r="O853" s="230" t="s">
        <v>1329</v>
      </c>
      <c r="P853" s="230" t="s">
        <v>2130</v>
      </c>
    </row>
    <row r="854" spans="1:16" hidden="1" outlineLevel="1">
      <c r="A854" s="237">
        <v>45917</v>
      </c>
      <c r="B854" s="215" t="s">
        <v>2236</v>
      </c>
      <c r="C854" s="210" t="s">
        <v>3576</v>
      </c>
      <c r="D854" s="210" t="s">
        <v>1331</v>
      </c>
      <c r="E854" s="238" t="s">
        <v>2221</v>
      </c>
      <c r="F854" s="210" t="s">
        <v>102</v>
      </c>
      <c r="G854" s="239">
        <v>1</v>
      </c>
      <c r="H854" s="240">
        <v>73</v>
      </c>
      <c r="I854" s="239">
        <v>3650</v>
      </c>
      <c r="J854" s="14">
        <v>18</v>
      </c>
      <c r="K854" s="14">
        <v>4</v>
      </c>
      <c r="L854" s="14">
        <f t="shared" si="134"/>
        <v>3628</v>
      </c>
      <c r="M854" s="123">
        <f t="shared" si="132"/>
        <v>3628</v>
      </c>
      <c r="N854" s="241">
        <f t="shared" si="133"/>
        <v>3628</v>
      </c>
      <c r="O854" s="230" t="s">
        <v>1331</v>
      </c>
      <c r="P854" s="230" t="s">
        <v>2130</v>
      </c>
    </row>
    <row r="855" spans="1:16" hidden="1" outlineLevel="1">
      <c r="A855" s="237">
        <v>45917</v>
      </c>
      <c r="B855" s="215" t="s">
        <v>2236</v>
      </c>
      <c r="C855" s="210" t="s">
        <v>3577</v>
      </c>
      <c r="D855" s="210" t="s">
        <v>1329</v>
      </c>
      <c r="E855" s="238" t="s">
        <v>1330</v>
      </c>
      <c r="F855" s="210" t="s">
        <v>102</v>
      </c>
      <c r="G855" s="239">
        <v>2</v>
      </c>
      <c r="H855" s="240">
        <v>20</v>
      </c>
      <c r="I855" s="239">
        <v>-2000</v>
      </c>
      <c r="J855" s="14">
        <v>36</v>
      </c>
      <c r="K855" s="14">
        <v>2</v>
      </c>
      <c r="L855" s="14">
        <f t="shared" si="134"/>
        <v>-2038</v>
      </c>
      <c r="M855" s="123">
        <f t="shared" si="132"/>
        <v>-2038</v>
      </c>
      <c r="N855" s="241">
        <f t="shared" si="133"/>
        <v>-2038</v>
      </c>
      <c r="O855" s="242" t="s">
        <v>2135</v>
      </c>
      <c r="P855" s="230" t="s">
        <v>2130</v>
      </c>
    </row>
    <row r="856" spans="1:16" hidden="1" outlineLevel="1">
      <c r="A856" s="237">
        <v>45917</v>
      </c>
      <c r="B856" s="215" t="s">
        <v>2236</v>
      </c>
      <c r="C856" s="210" t="s">
        <v>3578</v>
      </c>
      <c r="D856" s="210" t="s">
        <v>1329</v>
      </c>
      <c r="E856" s="238" t="s">
        <v>1330</v>
      </c>
      <c r="F856" s="210" t="s">
        <v>102</v>
      </c>
      <c r="G856" s="239">
        <v>1</v>
      </c>
      <c r="H856" s="240">
        <v>97</v>
      </c>
      <c r="I856" s="239">
        <v>-4850</v>
      </c>
      <c r="J856" s="14">
        <v>18</v>
      </c>
      <c r="K856" s="14">
        <v>5</v>
      </c>
      <c r="L856" s="14">
        <f t="shared" si="134"/>
        <v>-4873</v>
      </c>
      <c r="M856" s="123">
        <f t="shared" si="132"/>
        <v>-4873</v>
      </c>
      <c r="N856" s="241">
        <f t="shared" si="133"/>
        <v>-4873</v>
      </c>
      <c r="O856" s="230" t="s">
        <v>1329</v>
      </c>
      <c r="P856" s="230" t="s">
        <v>2130</v>
      </c>
    </row>
    <row r="857" spans="1:16" hidden="1" outlineLevel="1">
      <c r="A857" s="237">
        <v>45917</v>
      </c>
      <c r="B857" s="215" t="s">
        <v>2236</v>
      </c>
      <c r="C857" s="210" t="s">
        <v>3578</v>
      </c>
      <c r="D857" s="210" t="s">
        <v>1331</v>
      </c>
      <c r="E857" s="238" t="s">
        <v>2221</v>
      </c>
      <c r="F857" s="210" t="s">
        <v>102</v>
      </c>
      <c r="G857" s="239">
        <v>1</v>
      </c>
      <c r="H857" s="240">
        <v>106</v>
      </c>
      <c r="I857" s="239">
        <v>5300</v>
      </c>
      <c r="J857" s="14">
        <v>18</v>
      </c>
      <c r="K857" s="14">
        <v>5</v>
      </c>
      <c r="L857" s="14">
        <f t="shared" si="134"/>
        <v>5277</v>
      </c>
      <c r="M857" s="123">
        <f t="shared" si="132"/>
        <v>5277</v>
      </c>
      <c r="N857" s="241">
        <f t="shared" si="133"/>
        <v>5277</v>
      </c>
      <c r="O857" s="230" t="s">
        <v>1331</v>
      </c>
      <c r="P857" s="230" t="s">
        <v>2130</v>
      </c>
    </row>
    <row r="858" spans="1:16" hidden="1" outlineLevel="1">
      <c r="A858" s="237">
        <v>45917</v>
      </c>
      <c r="B858" s="215" t="s">
        <v>2236</v>
      </c>
      <c r="C858" s="210" t="s">
        <v>3576</v>
      </c>
      <c r="D858" s="210" t="s">
        <v>1329</v>
      </c>
      <c r="E858" s="238" t="s">
        <v>1330</v>
      </c>
      <c r="F858" s="210" t="s">
        <v>102</v>
      </c>
      <c r="G858" s="239">
        <v>2</v>
      </c>
      <c r="H858" s="240">
        <v>74</v>
      </c>
      <c r="I858" s="239">
        <v>-7400</v>
      </c>
      <c r="J858" s="14">
        <v>36</v>
      </c>
      <c r="K858" s="14">
        <v>8</v>
      </c>
      <c r="L858" s="14">
        <f t="shared" si="134"/>
        <v>-7444</v>
      </c>
      <c r="M858" s="123">
        <f t="shared" si="132"/>
        <v>-7444</v>
      </c>
      <c r="N858" s="241">
        <f t="shared" si="133"/>
        <v>-7444</v>
      </c>
      <c r="O858" s="230" t="s">
        <v>1329</v>
      </c>
      <c r="P858" s="230" t="s">
        <v>2130</v>
      </c>
    </row>
    <row r="859" spans="1:16" hidden="1" outlineLevel="1">
      <c r="A859" s="237">
        <v>45917</v>
      </c>
      <c r="B859" s="215" t="s">
        <v>2236</v>
      </c>
      <c r="C859" s="210" t="s">
        <v>3576</v>
      </c>
      <c r="D859" s="210" t="s">
        <v>1331</v>
      </c>
      <c r="E859" s="238" t="s">
        <v>2221</v>
      </c>
      <c r="F859" s="210" t="s">
        <v>102</v>
      </c>
      <c r="G859" s="239">
        <v>2</v>
      </c>
      <c r="H859" s="240">
        <v>62</v>
      </c>
      <c r="I859" s="239">
        <v>6200</v>
      </c>
      <c r="J859" s="14">
        <v>36</v>
      </c>
      <c r="K859" s="14">
        <v>6</v>
      </c>
      <c r="L859" s="14">
        <f t="shared" si="134"/>
        <v>6158</v>
      </c>
      <c r="M859" s="123">
        <f t="shared" si="132"/>
        <v>6158</v>
      </c>
      <c r="N859" s="241">
        <f t="shared" si="133"/>
        <v>6158</v>
      </c>
      <c r="O859" s="230" t="s">
        <v>1331</v>
      </c>
      <c r="P859" s="230" t="s">
        <v>2130</v>
      </c>
    </row>
    <row r="860" spans="1:16" hidden="1" outlineLevel="1">
      <c r="A860" s="237">
        <v>45917</v>
      </c>
      <c r="B860" s="215" t="s">
        <v>2236</v>
      </c>
      <c r="C860" s="210" t="s">
        <v>3577</v>
      </c>
      <c r="D860" s="210" t="s">
        <v>1329</v>
      </c>
      <c r="E860" s="238" t="s">
        <v>1330</v>
      </c>
      <c r="F860" s="210" t="s">
        <v>102</v>
      </c>
      <c r="G860" s="239">
        <v>1</v>
      </c>
      <c r="H860" s="240">
        <v>28</v>
      </c>
      <c r="I860" s="239">
        <v>-1400</v>
      </c>
      <c r="J860" s="14">
        <v>18</v>
      </c>
      <c r="K860" s="14">
        <v>1</v>
      </c>
      <c r="L860" s="14">
        <f t="shared" si="134"/>
        <v>-1419</v>
      </c>
      <c r="M860" s="123">
        <f t="shared" si="132"/>
        <v>-1419</v>
      </c>
      <c r="N860" s="241">
        <f t="shared" si="133"/>
        <v>-1419</v>
      </c>
      <c r="O860" s="242" t="s">
        <v>2135</v>
      </c>
      <c r="P860" s="230" t="s">
        <v>2130</v>
      </c>
    </row>
    <row r="861" spans="1:16" hidden="1" outlineLevel="1">
      <c r="A861" s="237">
        <v>45917</v>
      </c>
      <c r="B861" s="215" t="s">
        <v>2236</v>
      </c>
      <c r="C861" s="210" t="s">
        <v>3576</v>
      </c>
      <c r="D861" s="210" t="s">
        <v>1329</v>
      </c>
      <c r="E861" s="238" t="s">
        <v>1330</v>
      </c>
      <c r="F861" s="210" t="s">
        <v>102</v>
      </c>
      <c r="G861" s="239">
        <v>2</v>
      </c>
      <c r="H861" s="240">
        <v>74</v>
      </c>
      <c r="I861" s="239">
        <v>-7400</v>
      </c>
      <c r="J861" s="14">
        <v>36</v>
      </c>
      <c r="K861" s="14">
        <v>8</v>
      </c>
      <c r="L861" s="14">
        <f t="shared" si="134"/>
        <v>-7444</v>
      </c>
      <c r="M861" s="123">
        <f t="shared" si="132"/>
        <v>-7444</v>
      </c>
      <c r="N861" s="241">
        <f t="shared" si="133"/>
        <v>-7444</v>
      </c>
      <c r="O861" s="230" t="s">
        <v>1329</v>
      </c>
      <c r="P861" s="230" t="s">
        <v>2130</v>
      </c>
    </row>
    <row r="862" spans="1:16" hidden="1" outlineLevel="1">
      <c r="A862" s="237">
        <v>45917</v>
      </c>
      <c r="B862" s="215" t="s">
        <v>2236</v>
      </c>
      <c r="C862" s="210" t="s">
        <v>3576</v>
      </c>
      <c r="D862" s="210" t="s">
        <v>1331</v>
      </c>
      <c r="E862" s="238" t="s">
        <v>2221</v>
      </c>
      <c r="F862" s="210" t="s">
        <v>102</v>
      </c>
      <c r="G862" s="239">
        <v>2</v>
      </c>
      <c r="H862" s="240">
        <v>70</v>
      </c>
      <c r="I862" s="239">
        <v>7000</v>
      </c>
      <c r="J862" s="14">
        <v>36</v>
      </c>
      <c r="K862" s="14">
        <v>8</v>
      </c>
      <c r="L862" s="14">
        <f t="shared" si="134"/>
        <v>6956</v>
      </c>
      <c r="M862" s="123">
        <f t="shared" si="132"/>
        <v>6956</v>
      </c>
      <c r="N862" s="241">
        <f t="shared" si="133"/>
        <v>6956</v>
      </c>
      <c r="O862" s="230" t="s">
        <v>1331</v>
      </c>
      <c r="P862" s="230" t="s">
        <v>2130</v>
      </c>
    </row>
    <row r="863" spans="1:16" hidden="1" outlineLevel="1">
      <c r="A863" s="237">
        <v>45917</v>
      </c>
      <c r="B863" s="215" t="s">
        <v>2236</v>
      </c>
      <c r="C863" s="210" t="s">
        <v>3579</v>
      </c>
      <c r="D863" s="210" t="s">
        <v>1329</v>
      </c>
      <c r="E863" s="238" t="s">
        <v>1330</v>
      </c>
      <c r="F863" s="210" t="s">
        <v>102</v>
      </c>
      <c r="G863" s="239">
        <v>2</v>
      </c>
      <c r="H863" s="240">
        <v>65</v>
      </c>
      <c r="I863" s="239">
        <v>-6500</v>
      </c>
      <c r="J863" s="14">
        <v>36</v>
      </c>
      <c r="K863" s="14">
        <v>6</v>
      </c>
      <c r="L863" s="14">
        <f t="shared" si="134"/>
        <v>-6542</v>
      </c>
      <c r="M863" s="123">
        <f t="shared" si="132"/>
        <v>-6542</v>
      </c>
      <c r="N863" s="241">
        <f t="shared" si="133"/>
        <v>-6542</v>
      </c>
      <c r="O863" s="230" t="s">
        <v>1329</v>
      </c>
      <c r="P863" s="230" t="s">
        <v>2130</v>
      </c>
    </row>
    <row r="864" spans="1:16" hidden="1" outlineLevel="1">
      <c r="A864" s="237">
        <v>45917</v>
      </c>
      <c r="B864" s="215" t="s">
        <v>2236</v>
      </c>
      <c r="C864" s="210" t="s">
        <v>3579</v>
      </c>
      <c r="D864" s="210" t="s">
        <v>1331</v>
      </c>
      <c r="E864" s="238" t="s">
        <v>2221</v>
      </c>
      <c r="F864" s="210" t="s">
        <v>102</v>
      </c>
      <c r="G864" s="239">
        <v>1</v>
      </c>
      <c r="H864" s="240">
        <v>35.5</v>
      </c>
      <c r="I864" s="239">
        <v>1775</v>
      </c>
      <c r="J864" s="14">
        <v>18</v>
      </c>
      <c r="K864" s="14">
        <v>2</v>
      </c>
      <c r="L864" s="14">
        <f t="shared" si="134"/>
        <v>1755</v>
      </c>
      <c r="M864" s="123">
        <f t="shared" si="132"/>
        <v>1755</v>
      </c>
      <c r="N864" s="241">
        <f t="shared" si="133"/>
        <v>1755</v>
      </c>
      <c r="O864" s="230" t="s">
        <v>1331</v>
      </c>
      <c r="P864" s="230" t="s">
        <v>2130</v>
      </c>
    </row>
    <row r="865" spans="1:16" hidden="1" outlineLevel="1">
      <c r="A865" s="237">
        <v>45917</v>
      </c>
      <c r="B865" s="215" t="s">
        <v>2236</v>
      </c>
      <c r="C865" s="210" t="s">
        <v>3576</v>
      </c>
      <c r="D865" s="210" t="s">
        <v>1329</v>
      </c>
      <c r="E865" s="238" t="s">
        <v>1330</v>
      </c>
      <c r="F865" s="210" t="s">
        <v>102</v>
      </c>
      <c r="G865" s="239">
        <v>1</v>
      </c>
      <c r="H865" s="240">
        <v>66</v>
      </c>
      <c r="I865" s="239">
        <v>-3300</v>
      </c>
      <c r="J865" s="14">
        <v>18</v>
      </c>
      <c r="K865" s="14">
        <v>3</v>
      </c>
      <c r="L865" s="14">
        <f t="shared" si="134"/>
        <v>-3321</v>
      </c>
      <c r="M865" s="123">
        <f t="shared" si="132"/>
        <v>-3321</v>
      </c>
      <c r="N865" s="241">
        <f t="shared" si="133"/>
        <v>-3321</v>
      </c>
      <c r="O865" s="230" t="s">
        <v>1329</v>
      </c>
      <c r="P865" s="230" t="s">
        <v>2130</v>
      </c>
    </row>
    <row r="866" spans="1:16" hidden="1" outlineLevel="1">
      <c r="A866" s="237">
        <v>45917</v>
      </c>
      <c r="B866" s="215" t="s">
        <v>2236</v>
      </c>
      <c r="C866" s="210" t="s">
        <v>3576</v>
      </c>
      <c r="D866" s="210" t="s">
        <v>1329</v>
      </c>
      <c r="E866" s="238" t="s">
        <v>1330</v>
      </c>
      <c r="F866" s="210" t="s">
        <v>102</v>
      </c>
      <c r="G866" s="239">
        <v>2</v>
      </c>
      <c r="H866" s="240">
        <v>69</v>
      </c>
      <c r="I866" s="239">
        <v>-6900</v>
      </c>
      <c r="J866" s="14">
        <v>36</v>
      </c>
      <c r="K866" s="14">
        <v>6</v>
      </c>
      <c r="L866" s="14">
        <f t="shared" si="134"/>
        <v>-6942</v>
      </c>
      <c r="M866" s="123">
        <f t="shared" si="132"/>
        <v>-6942</v>
      </c>
      <c r="N866" s="241">
        <f t="shared" si="133"/>
        <v>-6942</v>
      </c>
      <c r="O866" s="230" t="s">
        <v>1329</v>
      </c>
      <c r="P866" s="230" t="s">
        <v>2130</v>
      </c>
    </row>
    <row r="867" spans="1:16" hidden="1" outlineLevel="1">
      <c r="A867" s="237">
        <v>45917</v>
      </c>
      <c r="B867" s="215" t="s">
        <v>2236</v>
      </c>
      <c r="C867" s="210" t="s">
        <v>3576</v>
      </c>
      <c r="D867" s="210" t="s">
        <v>1331</v>
      </c>
      <c r="E867" s="238" t="s">
        <v>2221</v>
      </c>
      <c r="F867" s="210" t="s">
        <v>102</v>
      </c>
      <c r="G867" s="239">
        <v>3</v>
      </c>
      <c r="H867" s="240">
        <v>76</v>
      </c>
      <c r="I867" s="239">
        <v>11400</v>
      </c>
      <c r="J867" s="14">
        <v>54</v>
      </c>
      <c r="K867" s="14">
        <v>12</v>
      </c>
      <c r="L867" s="14">
        <f t="shared" si="134"/>
        <v>11334</v>
      </c>
      <c r="M867" s="123">
        <f t="shared" si="132"/>
        <v>11334</v>
      </c>
      <c r="N867" s="241">
        <f t="shared" si="133"/>
        <v>11334</v>
      </c>
      <c r="O867" s="230" t="s">
        <v>1331</v>
      </c>
      <c r="P867" s="230" t="s">
        <v>2130</v>
      </c>
    </row>
    <row r="868" spans="1:16" hidden="1" outlineLevel="1">
      <c r="A868" s="237">
        <v>45917</v>
      </c>
      <c r="B868" s="215" t="s">
        <v>2236</v>
      </c>
      <c r="C868" s="210" t="s">
        <v>3580</v>
      </c>
      <c r="D868" s="210" t="s">
        <v>1329</v>
      </c>
      <c r="E868" s="238" t="s">
        <v>1330</v>
      </c>
      <c r="F868" s="210" t="s">
        <v>102</v>
      </c>
      <c r="G868" s="239">
        <v>1</v>
      </c>
      <c r="H868" s="240">
        <v>41</v>
      </c>
      <c r="I868" s="239">
        <v>-2050</v>
      </c>
      <c r="J868" s="14">
        <v>18</v>
      </c>
      <c r="K868" s="14">
        <v>2</v>
      </c>
      <c r="L868" s="14">
        <f t="shared" si="134"/>
        <v>-2070</v>
      </c>
      <c r="M868" s="123">
        <f t="shared" si="132"/>
        <v>-2070</v>
      </c>
      <c r="N868" s="241">
        <f t="shared" si="133"/>
        <v>-2070</v>
      </c>
      <c r="O868" s="230" t="s">
        <v>1329</v>
      </c>
      <c r="P868" s="230" t="s">
        <v>2130</v>
      </c>
    </row>
    <row r="869" spans="1:16" hidden="1" outlineLevel="1">
      <c r="A869" s="237">
        <v>45917</v>
      </c>
      <c r="B869" s="215" t="s">
        <v>2236</v>
      </c>
      <c r="C869" s="210" t="s">
        <v>3580</v>
      </c>
      <c r="D869" s="210" t="s">
        <v>1331</v>
      </c>
      <c r="E869" s="238" t="s">
        <v>2221</v>
      </c>
      <c r="F869" s="210" t="s">
        <v>102</v>
      </c>
      <c r="G869" s="239">
        <v>1</v>
      </c>
      <c r="H869" s="240">
        <v>47</v>
      </c>
      <c r="I869" s="239">
        <v>2350</v>
      </c>
      <c r="J869" s="14">
        <v>18</v>
      </c>
      <c r="K869" s="14">
        <v>2</v>
      </c>
      <c r="L869" s="14">
        <f t="shared" si="134"/>
        <v>2330</v>
      </c>
      <c r="M869" s="123">
        <f t="shared" si="132"/>
        <v>2330</v>
      </c>
      <c r="N869" s="241">
        <f t="shared" si="133"/>
        <v>2330</v>
      </c>
      <c r="O869" s="230" t="s">
        <v>1331</v>
      </c>
      <c r="P869" s="230" t="s">
        <v>2130</v>
      </c>
    </row>
    <row r="870" spans="1:16" hidden="1" outlineLevel="1">
      <c r="A870" s="237">
        <v>45917</v>
      </c>
      <c r="B870" s="215" t="s">
        <v>2236</v>
      </c>
      <c r="C870" s="210" t="s">
        <v>3576</v>
      </c>
      <c r="D870" s="210" t="s">
        <v>1329</v>
      </c>
      <c r="E870" s="238" t="s">
        <v>1330</v>
      </c>
      <c r="F870" s="210" t="s">
        <v>102</v>
      </c>
      <c r="G870" s="239">
        <v>3</v>
      </c>
      <c r="H870" s="240">
        <v>59</v>
      </c>
      <c r="I870" s="239">
        <v>-8850</v>
      </c>
      <c r="J870" s="14">
        <v>54</v>
      </c>
      <c r="K870" s="14">
        <v>9</v>
      </c>
      <c r="L870" s="14">
        <f t="shared" si="134"/>
        <v>-8913</v>
      </c>
      <c r="M870" s="123">
        <f t="shared" si="132"/>
        <v>-8913</v>
      </c>
      <c r="N870" s="241">
        <f t="shared" si="133"/>
        <v>-8913</v>
      </c>
      <c r="O870" s="230" t="s">
        <v>1329</v>
      </c>
      <c r="P870" s="230" t="s">
        <v>2130</v>
      </c>
    </row>
    <row r="871" spans="1:16" hidden="1" outlineLevel="1">
      <c r="A871" s="237">
        <v>45917</v>
      </c>
      <c r="B871" s="215" t="s">
        <v>2236</v>
      </c>
      <c r="C871" s="210" t="s">
        <v>3576</v>
      </c>
      <c r="D871" s="210" t="s">
        <v>1331</v>
      </c>
      <c r="E871" s="238" t="s">
        <v>2221</v>
      </c>
      <c r="F871" s="210" t="s">
        <v>102</v>
      </c>
      <c r="G871" s="239">
        <v>3</v>
      </c>
      <c r="H871" s="240">
        <v>69</v>
      </c>
      <c r="I871" s="239">
        <v>10350</v>
      </c>
      <c r="J871" s="14">
        <v>54</v>
      </c>
      <c r="K871" s="14">
        <v>9</v>
      </c>
      <c r="L871" s="14">
        <f t="shared" si="134"/>
        <v>10287</v>
      </c>
      <c r="M871" s="123">
        <f t="shared" si="132"/>
        <v>10287</v>
      </c>
      <c r="N871" s="241">
        <f t="shared" si="133"/>
        <v>10287</v>
      </c>
      <c r="O871" s="230" t="s">
        <v>1331</v>
      </c>
      <c r="P871" s="230" t="s">
        <v>2130</v>
      </c>
    </row>
    <row r="872" spans="1:16" hidden="1" outlineLevel="1">
      <c r="A872" s="237">
        <v>45917</v>
      </c>
      <c r="B872" s="215" t="s">
        <v>2236</v>
      </c>
      <c r="C872" s="210" t="s">
        <v>3576</v>
      </c>
      <c r="D872" s="210" t="s">
        <v>1329</v>
      </c>
      <c r="E872" s="238" t="s">
        <v>1330</v>
      </c>
      <c r="F872" s="210" t="s">
        <v>102</v>
      </c>
      <c r="G872" s="239">
        <v>3</v>
      </c>
      <c r="H872" s="240">
        <v>47</v>
      </c>
      <c r="I872" s="239">
        <v>-7050</v>
      </c>
      <c r="J872" s="14">
        <v>54</v>
      </c>
      <c r="K872" s="14">
        <v>6</v>
      </c>
      <c r="L872" s="14">
        <f t="shared" si="134"/>
        <v>-7110</v>
      </c>
      <c r="M872" s="123">
        <f t="shared" si="132"/>
        <v>-7110</v>
      </c>
      <c r="N872" s="241">
        <f t="shared" si="133"/>
        <v>-7110</v>
      </c>
      <c r="O872" s="230" t="s">
        <v>1329</v>
      </c>
      <c r="P872" s="230" t="s">
        <v>2130</v>
      </c>
    </row>
    <row r="873" spans="1:16" hidden="1" outlineLevel="1">
      <c r="A873" s="237">
        <v>45917</v>
      </c>
      <c r="B873" s="215" t="s">
        <v>2236</v>
      </c>
      <c r="C873" s="210" t="s">
        <v>3576</v>
      </c>
      <c r="D873" s="210" t="s">
        <v>1329</v>
      </c>
      <c r="E873" s="238" t="s">
        <v>1330</v>
      </c>
      <c r="F873" s="210" t="s">
        <v>102</v>
      </c>
      <c r="G873" s="239">
        <v>3</v>
      </c>
      <c r="H873" s="240">
        <v>48.5</v>
      </c>
      <c r="I873" s="239">
        <v>-7275</v>
      </c>
      <c r="J873" s="14">
        <v>54</v>
      </c>
      <c r="K873" s="14">
        <v>6</v>
      </c>
      <c r="L873" s="14">
        <f t="shared" si="134"/>
        <v>-7335</v>
      </c>
      <c r="M873" s="123">
        <f t="shared" si="132"/>
        <v>-7335</v>
      </c>
      <c r="N873" s="241">
        <f t="shared" si="133"/>
        <v>-7335</v>
      </c>
      <c r="O873" s="230" t="s">
        <v>1329</v>
      </c>
      <c r="P873" s="230" t="s">
        <v>2130</v>
      </c>
    </row>
    <row r="874" spans="1:16" hidden="1" outlineLevel="1">
      <c r="A874" s="237">
        <v>45917</v>
      </c>
      <c r="B874" s="215" t="s">
        <v>2236</v>
      </c>
      <c r="C874" s="210" t="s">
        <v>3576</v>
      </c>
      <c r="D874" s="210" t="s">
        <v>1331</v>
      </c>
      <c r="E874" s="238" t="s">
        <v>2221</v>
      </c>
      <c r="F874" s="210" t="s">
        <v>102</v>
      </c>
      <c r="G874" s="239">
        <v>6</v>
      </c>
      <c r="H874" s="240">
        <v>60</v>
      </c>
      <c r="I874" s="239">
        <v>18000</v>
      </c>
      <c r="J874" s="14">
        <v>108</v>
      </c>
      <c r="K874" s="14">
        <v>18</v>
      </c>
      <c r="L874" s="14">
        <f t="shared" si="134"/>
        <v>17874</v>
      </c>
      <c r="M874" s="123">
        <f t="shared" si="132"/>
        <v>17874</v>
      </c>
      <c r="N874" s="241">
        <f t="shared" si="133"/>
        <v>17874</v>
      </c>
      <c r="O874" s="230" t="s">
        <v>1331</v>
      </c>
      <c r="P874" s="230" t="s">
        <v>2130</v>
      </c>
    </row>
    <row r="875" spans="1:16" hidden="1" outlineLevel="1">
      <c r="A875" s="237">
        <v>45917</v>
      </c>
      <c r="B875" s="215" t="s">
        <v>2236</v>
      </c>
      <c r="C875" s="210" t="s">
        <v>3578</v>
      </c>
      <c r="D875" s="210" t="s">
        <v>1329</v>
      </c>
      <c r="E875" s="238" t="s">
        <v>1330</v>
      </c>
      <c r="F875" s="210" t="s">
        <v>102</v>
      </c>
      <c r="G875" s="239">
        <v>2</v>
      </c>
      <c r="H875" s="240">
        <v>72</v>
      </c>
      <c r="I875" s="239">
        <v>-7200</v>
      </c>
      <c r="J875" s="14">
        <v>36</v>
      </c>
      <c r="K875" s="14">
        <v>8</v>
      </c>
      <c r="L875" s="14">
        <f t="shared" si="134"/>
        <v>-7244</v>
      </c>
      <c r="M875" s="123">
        <f t="shared" si="132"/>
        <v>-7244</v>
      </c>
      <c r="N875" s="241">
        <f t="shared" si="133"/>
        <v>-7244</v>
      </c>
      <c r="O875" s="230" t="s">
        <v>1329</v>
      </c>
      <c r="P875" s="230" t="s">
        <v>2130</v>
      </c>
    </row>
    <row r="876" spans="1:16" hidden="1" outlineLevel="1">
      <c r="A876" s="237">
        <v>45917</v>
      </c>
      <c r="B876" s="215" t="s">
        <v>2236</v>
      </c>
      <c r="C876" s="210" t="s">
        <v>3578</v>
      </c>
      <c r="D876" s="210" t="s">
        <v>1331</v>
      </c>
      <c r="E876" s="238" t="s">
        <v>2221</v>
      </c>
      <c r="F876" s="210" t="s">
        <v>102</v>
      </c>
      <c r="G876" s="239">
        <v>2</v>
      </c>
      <c r="H876" s="240">
        <v>87</v>
      </c>
      <c r="I876" s="239">
        <v>8700</v>
      </c>
      <c r="J876" s="14">
        <v>36</v>
      </c>
      <c r="K876" s="14">
        <v>8</v>
      </c>
      <c r="L876" s="14">
        <f t="shared" si="134"/>
        <v>8656</v>
      </c>
      <c r="M876" s="123">
        <f t="shared" si="132"/>
        <v>8656</v>
      </c>
      <c r="N876" s="241">
        <f t="shared" si="133"/>
        <v>8656</v>
      </c>
      <c r="O876" s="230" t="s">
        <v>1331</v>
      </c>
      <c r="P876" s="230" t="s">
        <v>2130</v>
      </c>
    </row>
    <row r="877" spans="1:16" hidden="1" outlineLevel="1">
      <c r="A877" s="237">
        <v>45918</v>
      </c>
      <c r="B877" s="215" t="s">
        <v>2236</v>
      </c>
      <c r="C877" s="210" t="s">
        <v>3581</v>
      </c>
      <c r="D877" s="210" t="s">
        <v>1329</v>
      </c>
      <c r="E877" s="238" t="s">
        <v>1330</v>
      </c>
      <c r="F877" s="210" t="s">
        <v>102</v>
      </c>
      <c r="G877" s="239">
        <v>1</v>
      </c>
      <c r="H877" s="240">
        <v>175</v>
      </c>
      <c r="I877" s="239">
        <v>-8750</v>
      </c>
      <c r="J877" s="14">
        <v>18</v>
      </c>
      <c r="K877" s="14">
        <v>9</v>
      </c>
      <c r="L877" s="14">
        <f t="shared" si="134"/>
        <v>-8777</v>
      </c>
      <c r="M877" s="123">
        <f t="shared" si="132"/>
        <v>-8777</v>
      </c>
      <c r="N877" s="241">
        <f t="shared" si="133"/>
        <v>-8777</v>
      </c>
      <c r="O877" s="230" t="s">
        <v>1329</v>
      </c>
      <c r="P877" s="230" t="s">
        <v>2130</v>
      </c>
    </row>
    <row r="878" spans="1:16" hidden="1" outlineLevel="1">
      <c r="A878" s="237">
        <v>45918</v>
      </c>
      <c r="B878" s="215" t="s">
        <v>2236</v>
      </c>
      <c r="C878" s="210" t="s">
        <v>3581</v>
      </c>
      <c r="D878" s="210" t="s">
        <v>1331</v>
      </c>
      <c r="E878" s="238" t="s">
        <v>2221</v>
      </c>
      <c r="F878" s="210" t="s">
        <v>102</v>
      </c>
      <c r="G878" s="239">
        <v>1</v>
      </c>
      <c r="H878" s="240">
        <v>178</v>
      </c>
      <c r="I878" s="239">
        <v>8900</v>
      </c>
      <c r="J878" s="14">
        <v>18</v>
      </c>
      <c r="K878" s="14">
        <v>9</v>
      </c>
      <c r="L878" s="14">
        <f t="shared" si="134"/>
        <v>8873</v>
      </c>
      <c r="M878" s="123">
        <f t="shared" si="132"/>
        <v>8873</v>
      </c>
      <c r="N878" s="241">
        <f t="shared" si="133"/>
        <v>8873</v>
      </c>
      <c r="O878" s="230" t="s">
        <v>1331</v>
      </c>
      <c r="P878" s="230" t="s">
        <v>2130</v>
      </c>
    </row>
    <row r="879" spans="1:16" hidden="1" outlineLevel="1">
      <c r="A879" s="237">
        <v>45918</v>
      </c>
      <c r="B879" s="215" t="s">
        <v>2236</v>
      </c>
      <c r="C879" s="210" t="s">
        <v>3582</v>
      </c>
      <c r="D879" s="210" t="s">
        <v>1329</v>
      </c>
      <c r="E879" s="238" t="s">
        <v>1330</v>
      </c>
      <c r="F879" s="210" t="s">
        <v>102</v>
      </c>
      <c r="G879" s="239">
        <v>1</v>
      </c>
      <c r="H879" s="240">
        <v>111</v>
      </c>
      <c r="I879" s="239">
        <v>-5550</v>
      </c>
      <c r="J879" s="14">
        <v>18</v>
      </c>
      <c r="K879" s="14">
        <v>6</v>
      </c>
      <c r="L879" s="14">
        <f t="shared" si="134"/>
        <v>-5574</v>
      </c>
      <c r="M879" s="123">
        <f t="shared" si="132"/>
        <v>-5574</v>
      </c>
      <c r="N879" s="241">
        <f t="shared" si="133"/>
        <v>-5574</v>
      </c>
      <c r="O879" s="230" t="s">
        <v>1329</v>
      </c>
      <c r="P879" s="230" t="s">
        <v>2130</v>
      </c>
    </row>
    <row r="880" spans="1:16" hidden="1" outlineLevel="1">
      <c r="A880" s="237">
        <v>45918</v>
      </c>
      <c r="B880" s="215" t="s">
        <v>2236</v>
      </c>
      <c r="C880" s="210" t="s">
        <v>3582</v>
      </c>
      <c r="D880" s="210" t="s">
        <v>1331</v>
      </c>
      <c r="E880" s="238" t="s">
        <v>2221</v>
      </c>
      <c r="F880" s="210" t="s">
        <v>102</v>
      </c>
      <c r="G880" s="239">
        <v>1</v>
      </c>
      <c r="H880" s="240">
        <v>114</v>
      </c>
      <c r="I880" s="239">
        <v>5700</v>
      </c>
      <c r="J880" s="14">
        <v>18</v>
      </c>
      <c r="K880" s="14">
        <v>6</v>
      </c>
      <c r="L880" s="14">
        <f t="shared" si="134"/>
        <v>5676</v>
      </c>
      <c r="M880" s="123">
        <f t="shared" si="132"/>
        <v>5676</v>
      </c>
      <c r="N880" s="241">
        <f t="shared" si="133"/>
        <v>5676</v>
      </c>
      <c r="O880" s="230" t="s">
        <v>1331</v>
      </c>
      <c r="P880" s="230" t="s">
        <v>2130</v>
      </c>
    </row>
    <row r="881" spans="1:16" hidden="1" outlineLevel="1">
      <c r="A881" s="237">
        <v>45923</v>
      </c>
      <c r="B881" s="215" t="s">
        <v>2236</v>
      </c>
      <c r="C881" s="210" t="s">
        <v>3583</v>
      </c>
      <c r="D881" s="210" t="s">
        <v>1329</v>
      </c>
      <c r="E881" s="238" t="s">
        <v>1330</v>
      </c>
      <c r="F881" s="210" t="s">
        <v>102</v>
      </c>
      <c r="G881" s="239">
        <v>10</v>
      </c>
      <c r="H881" s="240">
        <v>12</v>
      </c>
      <c r="I881" s="239">
        <v>-6000</v>
      </c>
      <c r="J881" s="14">
        <v>180</v>
      </c>
      <c r="K881" s="14">
        <v>10</v>
      </c>
      <c r="L881" s="14">
        <f t="shared" si="134"/>
        <v>-6190</v>
      </c>
      <c r="M881" s="123">
        <f t="shared" ref="M881:M911" si="135">L881</f>
        <v>-6190</v>
      </c>
      <c r="N881" s="241">
        <f t="shared" ref="N881:N911" si="136">M881</f>
        <v>-6190</v>
      </c>
      <c r="O881" s="230" t="s">
        <v>1329</v>
      </c>
      <c r="P881" s="230" t="s">
        <v>2130</v>
      </c>
    </row>
    <row r="882" spans="1:16" hidden="1" outlineLevel="1">
      <c r="A882" s="237">
        <v>45923</v>
      </c>
      <c r="B882" s="215" t="s">
        <v>2236</v>
      </c>
      <c r="C882" s="210" t="s">
        <v>3583</v>
      </c>
      <c r="D882" s="210" t="s">
        <v>1331</v>
      </c>
      <c r="E882" s="238" t="s">
        <v>2221</v>
      </c>
      <c r="F882" s="210" t="s">
        <v>102</v>
      </c>
      <c r="G882" s="239">
        <v>7</v>
      </c>
      <c r="H882" s="240">
        <v>24</v>
      </c>
      <c r="I882" s="239">
        <v>8400</v>
      </c>
      <c r="J882" s="14">
        <v>126</v>
      </c>
      <c r="K882" s="14">
        <v>7</v>
      </c>
      <c r="L882" s="14">
        <f t="shared" si="134"/>
        <v>8267</v>
      </c>
      <c r="M882" s="123">
        <f t="shared" si="135"/>
        <v>8267</v>
      </c>
      <c r="N882" s="241">
        <f t="shared" si="136"/>
        <v>8267</v>
      </c>
      <c r="O882" s="230" t="s">
        <v>1331</v>
      </c>
      <c r="P882" s="230" t="s">
        <v>2130</v>
      </c>
    </row>
    <row r="883" spans="1:16" hidden="1" outlineLevel="1">
      <c r="A883" s="237">
        <v>45923</v>
      </c>
      <c r="B883" s="215" t="s">
        <v>2236</v>
      </c>
      <c r="C883" s="210" t="s">
        <v>3583</v>
      </c>
      <c r="D883" s="210" t="s">
        <v>1331</v>
      </c>
      <c r="E883" s="238" t="s">
        <v>2221</v>
      </c>
      <c r="F883" s="210" t="s">
        <v>102</v>
      </c>
      <c r="G883" s="239">
        <v>3</v>
      </c>
      <c r="H883" s="240">
        <v>27.5</v>
      </c>
      <c r="I883" s="239">
        <v>4125</v>
      </c>
      <c r="J883" s="14">
        <v>54</v>
      </c>
      <c r="K883" s="14">
        <v>3</v>
      </c>
      <c r="L883" s="14">
        <f t="shared" si="134"/>
        <v>4068</v>
      </c>
      <c r="M883" s="123">
        <f t="shared" si="135"/>
        <v>4068</v>
      </c>
      <c r="N883" s="241">
        <f t="shared" si="136"/>
        <v>4068</v>
      </c>
      <c r="O883" s="230" t="s">
        <v>1331</v>
      </c>
      <c r="P883" s="230" t="s">
        <v>2130</v>
      </c>
    </row>
    <row r="884" spans="1:16" hidden="1" outlineLevel="1">
      <c r="A884" s="237">
        <v>45923</v>
      </c>
      <c r="B884" s="215" t="s">
        <v>2236</v>
      </c>
      <c r="C884" s="210" t="s">
        <v>3584</v>
      </c>
      <c r="D884" s="210" t="s">
        <v>1329</v>
      </c>
      <c r="E884" s="238" t="s">
        <v>1330</v>
      </c>
      <c r="F884" s="210" t="s">
        <v>102</v>
      </c>
      <c r="G884" s="239">
        <v>1</v>
      </c>
      <c r="H884" s="240">
        <v>80</v>
      </c>
      <c r="I884" s="239">
        <v>-4000</v>
      </c>
      <c r="J884" s="14">
        <v>18</v>
      </c>
      <c r="K884" s="14">
        <v>4</v>
      </c>
      <c r="L884" s="14">
        <f t="shared" ref="L884:L911" si="137">IF(B884="TXO",I884-SUM(J884:K884),IF(B884="FITX",IF(D884="新倉",-SUM(J884:K884),IF(E884="賣",(H884-H1581)*G884*200-SUM(J884:K884),(H1581-H884)*G884*200-SUM(J884:K884))),IF(D884="新倉",-SUM(J884:K884),IF(E884="賣",(H884-H1581)*G884*50-SUM(J884:K884),(H1581-H884)*G884*50-SUM(J884:K884)))))</f>
        <v>-4022</v>
      </c>
      <c r="M884" s="123">
        <f t="shared" si="135"/>
        <v>-4022</v>
      </c>
      <c r="N884" s="241">
        <f t="shared" si="136"/>
        <v>-4022</v>
      </c>
      <c r="O884" s="230" t="s">
        <v>1329</v>
      </c>
      <c r="P884" s="230" t="s">
        <v>2130</v>
      </c>
    </row>
    <row r="885" spans="1:16" hidden="1" outlineLevel="1">
      <c r="A885" s="237">
        <v>45923</v>
      </c>
      <c r="B885" s="215" t="s">
        <v>2236</v>
      </c>
      <c r="C885" s="210" t="s">
        <v>3584</v>
      </c>
      <c r="D885" s="210" t="s">
        <v>1331</v>
      </c>
      <c r="E885" s="238" t="s">
        <v>2221</v>
      </c>
      <c r="F885" s="210" t="s">
        <v>102</v>
      </c>
      <c r="G885" s="239">
        <v>1</v>
      </c>
      <c r="H885" s="240">
        <v>141</v>
      </c>
      <c r="I885" s="239">
        <v>7050</v>
      </c>
      <c r="J885" s="14">
        <v>18</v>
      </c>
      <c r="K885" s="14">
        <v>7</v>
      </c>
      <c r="L885" s="14">
        <f t="shared" si="137"/>
        <v>7025</v>
      </c>
      <c r="M885" s="123">
        <f t="shared" si="135"/>
        <v>7025</v>
      </c>
      <c r="N885" s="241">
        <f t="shared" si="136"/>
        <v>7025</v>
      </c>
      <c r="O885" s="230" t="s">
        <v>1331</v>
      </c>
      <c r="P885" s="230" t="s">
        <v>2130</v>
      </c>
    </row>
    <row r="886" spans="1:16" hidden="1" outlineLevel="1">
      <c r="A886" s="237">
        <v>45923</v>
      </c>
      <c r="B886" s="215" t="s">
        <v>2236</v>
      </c>
      <c r="C886" s="210" t="s">
        <v>3585</v>
      </c>
      <c r="D886" s="210" t="s">
        <v>1329</v>
      </c>
      <c r="E886" s="238" t="s">
        <v>1330</v>
      </c>
      <c r="F886" s="210" t="s">
        <v>102</v>
      </c>
      <c r="G886" s="239">
        <v>3</v>
      </c>
      <c r="H886" s="240">
        <v>78</v>
      </c>
      <c r="I886" s="239">
        <v>-11700</v>
      </c>
      <c r="J886" s="14">
        <v>54</v>
      </c>
      <c r="K886" s="14">
        <v>12</v>
      </c>
      <c r="L886" s="14">
        <f t="shared" si="137"/>
        <v>-11766</v>
      </c>
      <c r="M886" s="123">
        <f t="shared" si="135"/>
        <v>-11766</v>
      </c>
      <c r="N886" s="241">
        <f t="shared" si="136"/>
        <v>-11766</v>
      </c>
      <c r="O886" s="230" t="s">
        <v>1329</v>
      </c>
      <c r="P886" s="230" t="s">
        <v>2130</v>
      </c>
    </row>
    <row r="887" spans="1:16" hidden="1" outlineLevel="1">
      <c r="A887" s="237">
        <v>45923</v>
      </c>
      <c r="B887" s="215" t="s">
        <v>2236</v>
      </c>
      <c r="C887" s="210" t="s">
        <v>3585</v>
      </c>
      <c r="D887" s="210" t="s">
        <v>1331</v>
      </c>
      <c r="E887" s="238" t="s">
        <v>2221</v>
      </c>
      <c r="F887" s="210" t="s">
        <v>102</v>
      </c>
      <c r="G887" s="239">
        <v>3</v>
      </c>
      <c r="H887" s="240">
        <v>79</v>
      </c>
      <c r="I887" s="239">
        <v>11850</v>
      </c>
      <c r="J887" s="14">
        <v>54</v>
      </c>
      <c r="K887" s="14">
        <v>12</v>
      </c>
      <c r="L887" s="14">
        <f t="shared" si="137"/>
        <v>11784</v>
      </c>
      <c r="M887" s="123">
        <f t="shared" si="135"/>
        <v>11784</v>
      </c>
      <c r="N887" s="241">
        <f t="shared" si="136"/>
        <v>11784</v>
      </c>
      <c r="O887" s="230" t="s">
        <v>1331</v>
      </c>
      <c r="P887" s="230" t="s">
        <v>2130</v>
      </c>
    </row>
    <row r="888" spans="1:16" hidden="1" outlineLevel="1">
      <c r="A888" s="237">
        <v>45923</v>
      </c>
      <c r="B888" s="215" t="s">
        <v>2236</v>
      </c>
      <c r="C888" s="210" t="s">
        <v>3585</v>
      </c>
      <c r="D888" s="210" t="s">
        <v>1329</v>
      </c>
      <c r="E888" s="238" t="s">
        <v>1330</v>
      </c>
      <c r="F888" s="210" t="s">
        <v>102</v>
      </c>
      <c r="G888" s="239">
        <v>3</v>
      </c>
      <c r="H888" s="240">
        <v>70</v>
      </c>
      <c r="I888" s="239">
        <v>-10500</v>
      </c>
      <c r="J888" s="14">
        <v>54</v>
      </c>
      <c r="K888" s="14">
        <v>12</v>
      </c>
      <c r="L888" s="14">
        <f t="shared" si="137"/>
        <v>-10566</v>
      </c>
      <c r="M888" s="123">
        <f t="shared" si="135"/>
        <v>-10566</v>
      </c>
      <c r="N888" s="241">
        <f t="shared" si="136"/>
        <v>-10566</v>
      </c>
      <c r="O888" s="230" t="s">
        <v>1329</v>
      </c>
      <c r="P888" s="230" t="s">
        <v>2130</v>
      </c>
    </row>
    <row r="889" spans="1:16" hidden="1" outlineLevel="1">
      <c r="A889" s="237">
        <v>45923</v>
      </c>
      <c r="B889" s="215" t="s">
        <v>2236</v>
      </c>
      <c r="C889" s="210" t="s">
        <v>3585</v>
      </c>
      <c r="D889" s="210" t="s">
        <v>1331</v>
      </c>
      <c r="E889" s="238" t="s">
        <v>2221</v>
      </c>
      <c r="F889" s="210" t="s">
        <v>102</v>
      </c>
      <c r="G889" s="239">
        <v>3</v>
      </c>
      <c r="H889" s="240">
        <v>76</v>
      </c>
      <c r="I889" s="239">
        <v>11400</v>
      </c>
      <c r="J889" s="14">
        <v>54</v>
      </c>
      <c r="K889" s="14">
        <v>12</v>
      </c>
      <c r="L889" s="14">
        <f t="shared" si="137"/>
        <v>11334</v>
      </c>
      <c r="M889" s="123">
        <f t="shared" si="135"/>
        <v>11334</v>
      </c>
      <c r="N889" s="241">
        <f t="shared" si="136"/>
        <v>11334</v>
      </c>
      <c r="O889" s="230" t="s">
        <v>1331</v>
      </c>
      <c r="P889" s="230" t="s">
        <v>2130</v>
      </c>
    </row>
    <row r="890" spans="1:16" hidden="1" outlineLevel="1">
      <c r="A890" s="237">
        <v>45923</v>
      </c>
      <c r="B890" s="215" t="s">
        <v>2236</v>
      </c>
      <c r="C890" s="210" t="s">
        <v>3585</v>
      </c>
      <c r="D890" s="210" t="s">
        <v>1329</v>
      </c>
      <c r="E890" s="238" t="s">
        <v>1330</v>
      </c>
      <c r="F890" s="210" t="s">
        <v>102</v>
      </c>
      <c r="G890" s="239">
        <v>1</v>
      </c>
      <c r="H890" s="240">
        <v>59</v>
      </c>
      <c r="I890" s="239">
        <v>-2950</v>
      </c>
      <c r="J890" s="14">
        <v>18</v>
      </c>
      <c r="K890" s="14">
        <v>3</v>
      </c>
      <c r="L890" s="14">
        <f t="shared" si="137"/>
        <v>-2971</v>
      </c>
      <c r="M890" s="123">
        <f t="shared" si="135"/>
        <v>-2971</v>
      </c>
      <c r="N890" s="241">
        <f t="shared" si="136"/>
        <v>-2971</v>
      </c>
      <c r="O890" s="230" t="s">
        <v>1329</v>
      </c>
      <c r="P890" s="230" t="s">
        <v>2130</v>
      </c>
    </row>
    <row r="891" spans="1:16" hidden="1" outlineLevel="1">
      <c r="A891" s="237">
        <v>45923</v>
      </c>
      <c r="B891" s="215" t="s">
        <v>2236</v>
      </c>
      <c r="C891" s="210" t="s">
        <v>3585</v>
      </c>
      <c r="D891" s="210" t="s">
        <v>1331</v>
      </c>
      <c r="E891" s="238" t="s">
        <v>2221</v>
      </c>
      <c r="F891" s="210" t="s">
        <v>102</v>
      </c>
      <c r="G891" s="239">
        <v>1</v>
      </c>
      <c r="H891" s="240">
        <v>66</v>
      </c>
      <c r="I891" s="239">
        <v>3300</v>
      </c>
      <c r="J891" s="14">
        <v>18</v>
      </c>
      <c r="K891" s="14">
        <v>3</v>
      </c>
      <c r="L891" s="14">
        <f t="shared" si="137"/>
        <v>3279</v>
      </c>
      <c r="M891" s="123">
        <f t="shared" si="135"/>
        <v>3279</v>
      </c>
      <c r="N891" s="241">
        <f t="shared" si="136"/>
        <v>3279</v>
      </c>
      <c r="O891" s="230" t="s">
        <v>1331</v>
      </c>
      <c r="P891" s="230" t="s">
        <v>2130</v>
      </c>
    </row>
    <row r="892" spans="1:16" hidden="1" outlineLevel="1">
      <c r="A892" s="237">
        <v>45923</v>
      </c>
      <c r="B892" s="215" t="s">
        <v>2236</v>
      </c>
      <c r="C892" s="210" t="s">
        <v>3586</v>
      </c>
      <c r="D892" s="210" t="s">
        <v>1329</v>
      </c>
      <c r="E892" s="238" t="s">
        <v>1330</v>
      </c>
      <c r="F892" s="210" t="s">
        <v>102</v>
      </c>
      <c r="G892" s="239">
        <v>3</v>
      </c>
      <c r="H892" s="240">
        <v>44.5</v>
      </c>
      <c r="I892" s="239">
        <v>-6675</v>
      </c>
      <c r="J892" s="14">
        <v>54</v>
      </c>
      <c r="K892" s="14">
        <v>6</v>
      </c>
      <c r="L892" s="14">
        <f t="shared" si="137"/>
        <v>-6735</v>
      </c>
      <c r="M892" s="123">
        <f t="shared" si="135"/>
        <v>-6735</v>
      </c>
      <c r="N892" s="241">
        <f t="shared" si="136"/>
        <v>-6735</v>
      </c>
      <c r="O892" s="230" t="s">
        <v>1329</v>
      </c>
      <c r="P892" s="230" t="s">
        <v>2130</v>
      </c>
    </row>
    <row r="893" spans="1:16" hidden="1" outlineLevel="1">
      <c r="A893" s="237">
        <v>45923</v>
      </c>
      <c r="B893" s="215" t="s">
        <v>2236</v>
      </c>
      <c r="C893" s="210" t="s">
        <v>3586</v>
      </c>
      <c r="D893" s="210" t="s">
        <v>1331</v>
      </c>
      <c r="E893" s="238" t="s">
        <v>2221</v>
      </c>
      <c r="F893" s="210" t="s">
        <v>102</v>
      </c>
      <c r="G893" s="239">
        <v>2</v>
      </c>
      <c r="H893" s="240">
        <v>48</v>
      </c>
      <c r="I893" s="239">
        <v>4800</v>
      </c>
      <c r="J893" s="14">
        <v>36</v>
      </c>
      <c r="K893" s="14">
        <v>4</v>
      </c>
      <c r="L893" s="14">
        <f t="shared" si="137"/>
        <v>4760</v>
      </c>
      <c r="M893" s="123">
        <f t="shared" si="135"/>
        <v>4760</v>
      </c>
      <c r="N893" s="241">
        <f t="shared" si="136"/>
        <v>4760</v>
      </c>
      <c r="O893" s="230" t="s">
        <v>1331</v>
      </c>
      <c r="P893" s="230" t="s">
        <v>2130</v>
      </c>
    </row>
    <row r="894" spans="1:16" hidden="1" outlineLevel="1">
      <c r="A894" s="237">
        <v>45923</v>
      </c>
      <c r="B894" s="215" t="s">
        <v>2236</v>
      </c>
      <c r="C894" s="210" t="s">
        <v>3586</v>
      </c>
      <c r="D894" s="210" t="s">
        <v>1331</v>
      </c>
      <c r="E894" s="238" t="s">
        <v>2221</v>
      </c>
      <c r="F894" s="210" t="s">
        <v>102</v>
      </c>
      <c r="G894" s="239">
        <v>1</v>
      </c>
      <c r="H894" s="240">
        <v>37</v>
      </c>
      <c r="I894" s="239">
        <v>1850</v>
      </c>
      <c r="J894" s="14">
        <v>18</v>
      </c>
      <c r="K894" s="14">
        <v>2</v>
      </c>
      <c r="L894" s="14">
        <f t="shared" si="137"/>
        <v>1830</v>
      </c>
      <c r="M894" s="123">
        <f t="shared" si="135"/>
        <v>1830</v>
      </c>
      <c r="N894" s="241">
        <f t="shared" si="136"/>
        <v>1830</v>
      </c>
      <c r="O894" s="230" t="s">
        <v>1331</v>
      </c>
      <c r="P894" s="230" t="s">
        <v>2130</v>
      </c>
    </row>
    <row r="895" spans="1:16" hidden="1" outlineLevel="1">
      <c r="A895" s="237">
        <v>45923</v>
      </c>
      <c r="B895" s="215" t="s">
        <v>2236</v>
      </c>
      <c r="C895" s="210" t="s">
        <v>3584</v>
      </c>
      <c r="D895" s="210" t="s">
        <v>1329</v>
      </c>
      <c r="E895" s="238" t="s">
        <v>1330</v>
      </c>
      <c r="F895" s="210" t="s">
        <v>102</v>
      </c>
      <c r="G895" s="239">
        <v>1</v>
      </c>
      <c r="H895" s="240">
        <v>106</v>
      </c>
      <c r="I895" s="239">
        <v>-5300</v>
      </c>
      <c r="J895" s="14">
        <v>18</v>
      </c>
      <c r="K895" s="14">
        <v>5</v>
      </c>
      <c r="L895" s="14">
        <f t="shared" si="137"/>
        <v>-5323</v>
      </c>
      <c r="M895" s="123">
        <f t="shared" si="135"/>
        <v>-5323</v>
      </c>
      <c r="N895" s="241">
        <f t="shared" si="136"/>
        <v>-5323</v>
      </c>
      <c r="O895" s="230" t="s">
        <v>1329</v>
      </c>
      <c r="P895" s="230" t="s">
        <v>2130</v>
      </c>
    </row>
    <row r="896" spans="1:16" hidden="1" outlineLevel="1">
      <c r="A896" s="237">
        <v>45923</v>
      </c>
      <c r="B896" s="215" t="s">
        <v>2236</v>
      </c>
      <c r="C896" s="210" t="s">
        <v>3584</v>
      </c>
      <c r="D896" s="210" t="s">
        <v>1329</v>
      </c>
      <c r="E896" s="238" t="s">
        <v>1330</v>
      </c>
      <c r="F896" s="210" t="s">
        <v>102</v>
      </c>
      <c r="G896" s="239">
        <v>1</v>
      </c>
      <c r="H896" s="240">
        <v>108</v>
      </c>
      <c r="I896" s="239">
        <v>-5400</v>
      </c>
      <c r="J896" s="14">
        <v>18</v>
      </c>
      <c r="K896" s="14">
        <v>5</v>
      </c>
      <c r="L896" s="14">
        <f t="shared" si="137"/>
        <v>-5423</v>
      </c>
      <c r="M896" s="123">
        <f t="shared" si="135"/>
        <v>-5423</v>
      </c>
      <c r="N896" s="241">
        <f t="shared" si="136"/>
        <v>-5423</v>
      </c>
      <c r="O896" s="230" t="s">
        <v>1329</v>
      </c>
      <c r="P896" s="230" t="s">
        <v>2130</v>
      </c>
    </row>
    <row r="897" spans="1:16" hidden="1" outlineLevel="1">
      <c r="A897" s="237">
        <v>45923</v>
      </c>
      <c r="B897" s="215" t="s">
        <v>2236</v>
      </c>
      <c r="C897" s="210" t="s">
        <v>3584</v>
      </c>
      <c r="D897" s="210" t="s">
        <v>1329</v>
      </c>
      <c r="E897" s="238" t="s">
        <v>1330</v>
      </c>
      <c r="F897" s="210" t="s">
        <v>102</v>
      </c>
      <c r="G897" s="239">
        <v>1</v>
      </c>
      <c r="H897" s="240">
        <v>110</v>
      </c>
      <c r="I897" s="239">
        <v>-5500</v>
      </c>
      <c r="J897" s="14">
        <v>18</v>
      </c>
      <c r="K897" s="14">
        <v>6</v>
      </c>
      <c r="L897" s="14">
        <f t="shared" si="137"/>
        <v>-5524</v>
      </c>
      <c r="M897" s="123">
        <f t="shared" si="135"/>
        <v>-5524</v>
      </c>
      <c r="N897" s="241">
        <f t="shared" si="136"/>
        <v>-5524</v>
      </c>
      <c r="O897" s="230" t="s">
        <v>1329</v>
      </c>
      <c r="P897" s="230" t="s">
        <v>2130</v>
      </c>
    </row>
    <row r="898" spans="1:16" hidden="1" outlineLevel="1">
      <c r="A898" s="237">
        <v>45923</v>
      </c>
      <c r="B898" s="215" t="s">
        <v>2236</v>
      </c>
      <c r="C898" s="210" t="s">
        <v>3584</v>
      </c>
      <c r="D898" s="210" t="s">
        <v>1329</v>
      </c>
      <c r="E898" s="238" t="s">
        <v>1330</v>
      </c>
      <c r="F898" s="210" t="s">
        <v>102</v>
      </c>
      <c r="G898" s="239">
        <v>1</v>
      </c>
      <c r="H898" s="240">
        <v>112</v>
      </c>
      <c r="I898" s="239">
        <v>-5600</v>
      </c>
      <c r="J898" s="14">
        <v>18</v>
      </c>
      <c r="K898" s="14">
        <v>6</v>
      </c>
      <c r="L898" s="14">
        <f t="shared" si="137"/>
        <v>-5624</v>
      </c>
      <c r="M898" s="123">
        <f t="shared" si="135"/>
        <v>-5624</v>
      </c>
      <c r="N898" s="241">
        <f t="shared" si="136"/>
        <v>-5624</v>
      </c>
      <c r="O898" s="230" t="s">
        <v>1329</v>
      </c>
      <c r="P898" s="230" t="s">
        <v>2130</v>
      </c>
    </row>
    <row r="899" spans="1:16" hidden="1" outlineLevel="1">
      <c r="A899" s="237">
        <v>45923</v>
      </c>
      <c r="B899" s="215" t="s">
        <v>2236</v>
      </c>
      <c r="C899" s="210" t="s">
        <v>3584</v>
      </c>
      <c r="D899" s="210" t="s">
        <v>1329</v>
      </c>
      <c r="E899" s="238" t="s">
        <v>1330</v>
      </c>
      <c r="F899" s="210" t="s">
        <v>102</v>
      </c>
      <c r="G899" s="239">
        <v>1</v>
      </c>
      <c r="H899" s="240">
        <v>126</v>
      </c>
      <c r="I899" s="239">
        <v>-6300</v>
      </c>
      <c r="J899" s="14">
        <v>18</v>
      </c>
      <c r="K899" s="14">
        <v>6</v>
      </c>
      <c r="L899" s="14">
        <f t="shared" si="137"/>
        <v>-6324</v>
      </c>
      <c r="M899" s="123">
        <f t="shared" si="135"/>
        <v>-6324</v>
      </c>
      <c r="N899" s="241">
        <f t="shared" si="136"/>
        <v>-6324</v>
      </c>
      <c r="O899" s="230" t="s">
        <v>1329</v>
      </c>
      <c r="P899" s="230" t="s">
        <v>2130</v>
      </c>
    </row>
    <row r="900" spans="1:16" hidden="1" outlineLevel="1">
      <c r="A900" s="237">
        <v>45923</v>
      </c>
      <c r="B900" s="215" t="s">
        <v>2236</v>
      </c>
      <c r="C900" s="210" t="s">
        <v>3584</v>
      </c>
      <c r="D900" s="210" t="s">
        <v>1329</v>
      </c>
      <c r="E900" s="238" t="s">
        <v>1330</v>
      </c>
      <c r="F900" s="210" t="s">
        <v>102</v>
      </c>
      <c r="G900" s="239">
        <v>1</v>
      </c>
      <c r="H900" s="240">
        <v>131</v>
      </c>
      <c r="I900" s="239">
        <v>-6550</v>
      </c>
      <c r="J900" s="14">
        <v>18</v>
      </c>
      <c r="K900" s="14">
        <v>7</v>
      </c>
      <c r="L900" s="14">
        <f t="shared" si="137"/>
        <v>-6575</v>
      </c>
      <c r="M900" s="123">
        <f t="shared" si="135"/>
        <v>-6575</v>
      </c>
      <c r="N900" s="241">
        <f t="shared" si="136"/>
        <v>-6575</v>
      </c>
      <c r="O900" s="230" t="s">
        <v>1329</v>
      </c>
      <c r="P900" s="230" t="s">
        <v>2130</v>
      </c>
    </row>
    <row r="901" spans="1:16" hidden="1" outlineLevel="1">
      <c r="A901" s="237">
        <v>45923</v>
      </c>
      <c r="B901" s="215" t="s">
        <v>2236</v>
      </c>
      <c r="C901" s="210" t="s">
        <v>3584</v>
      </c>
      <c r="D901" s="210" t="s">
        <v>1329</v>
      </c>
      <c r="E901" s="238" t="s">
        <v>1330</v>
      </c>
      <c r="F901" s="210" t="s">
        <v>102</v>
      </c>
      <c r="G901" s="239">
        <v>1</v>
      </c>
      <c r="H901" s="240">
        <v>125</v>
      </c>
      <c r="I901" s="239">
        <v>-6250</v>
      </c>
      <c r="J901" s="14">
        <v>18</v>
      </c>
      <c r="K901" s="14">
        <v>6</v>
      </c>
      <c r="L901" s="14">
        <f t="shared" si="137"/>
        <v>-6274</v>
      </c>
      <c r="M901" s="123">
        <f t="shared" si="135"/>
        <v>-6274</v>
      </c>
      <c r="N901" s="241">
        <f t="shared" si="136"/>
        <v>-6274</v>
      </c>
      <c r="O901" s="230" t="s">
        <v>1329</v>
      </c>
      <c r="P901" s="230" t="s">
        <v>2130</v>
      </c>
    </row>
    <row r="902" spans="1:16" hidden="1" outlineLevel="1">
      <c r="A902" s="237">
        <v>45923</v>
      </c>
      <c r="B902" s="215" t="s">
        <v>2236</v>
      </c>
      <c r="C902" s="210" t="s">
        <v>3584</v>
      </c>
      <c r="D902" s="210" t="s">
        <v>1331</v>
      </c>
      <c r="E902" s="238" t="s">
        <v>2221</v>
      </c>
      <c r="F902" s="210" t="s">
        <v>102</v>
      </c>
      <c r="G902" s="239">
        <v>7</v>
      </c>
      <c r="H902" s="240">
        <v>30.5</v>
      </c>
      <c r="I902" s="239">
        <v>10675</v>
      </c>
      <c r="J902" s="14">
        <v>126</v>
      </c>
      <c r="K902" s="14">
        <v>14</v>
      </c>
      <c r="L902" s="14">
        <f t="shared" si="137"/>
        <v>10535</v>
      </c>
      <c r="M902" s="123">
        <f t="shared" si="135"/>
        <v>10535</v>
      </c>
      <c r="N902" s="241">
        <f t="shared" si="136"/>
        <v>10535</v>
      </c>
      <c r="O902" s="230" t="s">
        <v>1331</v>
      </c>
      <c r="P902" s="230" t="s">
        <v>2130</v>
      </c>
    </row>
    <row r="903" spans="1:16" hidden="1" outlineLevel="1">
      <c r="A903" s="237">
        <v>45923</v>
      </c>
      <c r="B903" s="215" t="s">
        <v>2236</v>
      </c>
      <c r="C903" s="210" t="s">
        <v>3587</v>
      </c>
      <c r="D903" s="210" t="s">
        <v>1329</v>
      </c>
      <c r="E903" s="238" t="s">
        <v>1330</v>
      </c>
      <c r="F903" s="210" t="s">
        <v>102</v>
      </c>
      <c r="G903" s="239">
        <v>10</v>
      </c>
      <c r="H903" s="240">
        <v>9</v>
      </c>
      <c r="I903" s="239">
        <v>-4500</v>
      </c>
      <c r="J903" s="14">
        <v>180</v>
      </c>
      <c r="K903" s="14">
        <v>0</v>
      </c>
      <c r="L903" s="14">
        <f t="shared" si="137"/>
        <v>-4680</v>
      </c>
      <c r="M903" s="123">
        <f t="shared" si="135"/>
        <v>-4680</v>
      </c>
      <c r="N903" s="241">
        <f t="shared" si="136"/>
        <v>-4680</v>
      </c>
      <c r="O903" s="230" t="s">
        <v>1329</v>
      </c>
      <c r="P903" s="230" t="s">
        <v>2130</v>
      </c>
    </row>
    <row r="904" spans="1:16" hidden="1" outlineLevel="1">
      <c r="A904" s="237">
        <v>45923</v>
      </c>
      <c r="B904" s="215" t="s">
        <v>2236</v>
      </c>
      <c r="C904" s="210" t="s">
        <v>3587</v>
      </c>
      <c r="D904" s="210" t="s">
        <v>1331</v>
      </c>
      <c r="E904" s="238" t="s">
        <v>2221</v>
      </c>
      <c r="F904" s="210" t="s">
        <v>102</v>
      </c>
      <c r="G904" s="239">
        <v>8</v>
      </c>
      <c r="H904" s="240">
        <v>18</v>
      </c>
      <c r="I904" s="239">
        <v>7200</v>
      </c>
      <c r="J904" s="14">
        <v>144</v>
      </c>
      <c r="K904" s="14">
        <v>8</v>
      </c>
      <c r="L904" s="14">
        <f t="shared" si="137"/>
        <v>7048</v>
      </c>
      <c r="M904" s="123">
        <f t="shared" si="135"/>
        <v>7048</v>
      </c>
      <c r="N904" s="241">
        <f t="shared" si="136"/>
        <v>7048</v>
      </c>
      <c r="O904" s="230" t="s">
        <v>1331</v>
      </c>
      <c r="P904" s="230" t="s">
        <v>2130</v>
      </c>
    </row>
    <row r="905" spans="1:16" hidden="1" outlineLevel="1">
      <c r="A905" s="237">
        <v>45924</v>
      </c>
      <c r="B905" s="215" t="s">
        <v>2236</v>
      </c>
      <c r="C905" s="210" t="s">
        <v>3587</v>
      </c>
      <c r="D905" s="210" t="s">
        <v>1331</v>
      </c>
      <c r="E905" s="238" t="s">
        <v>2221</v>
      </c>
      <c r="F905" s="210" t="s">
        <v>102</v>
      </c>
      <c r="G905" s="239">
        <v>2</v>
      </c>
      <c r="H905" s="240">
        <v>23</v>
      </c>
      <c r="I905" s="239">
        <v>2300</v>
      </c>
      <c r="J905" s="14">
        <v>36</v>
      </c>
      <c r="K905" s="14">
        <v>2</v>
      </c>
      <c r="L905" s="14">
        <f t="shared" si="137"/>
        <v>2262</v>
      </c>
      <c r="M905" s="123">
        <f t="shared" si="135"/>
        <v>2262</v>
      </c>
      <c r="N905" s="241">
        <f t="shared" si="136"/>
        <v>2262</v>
      </c>
      <c r="O905" s="230" t="s">
        <v>1331</v>
      </c>
      <c r="P905" s="230" t="s">
        <v>2130</v>
      </c>
    </row>
    <row r="906" spans="1:16" hidden="1" outlineLevel="1">
      <c r="A906" s="237">
        <v>45923</v>
      </c>
      <c r="B906" s="215" t="s">
        <v>2236</v>
      </c>
      <c r="C906" s="210" t="s">
        <v>3588</v>
      </c>
      <c r="D906" s="210" t="s">
        <v>1329</v>
      </c>
      <c r="E906" s="238" t="s">
        <v>1330</v>
      </c>
      <c r="F906" s="210" t="s">
        <v>102</v>
      </c>
      <c r="G906" s="239">
        <v>5</v>
      </c>
      <c r="H906" s="240">
        <v>13.5</v>
      </c>
      <c r="I906" s="239">
        <v>-3375</v>
      </c>
      <c r="J906" s="14">
        <v>90</v>
      </c>
      <c r="K906" s="14">
        <v>5</v>
      </c>
      <c r="L906" s="14">
        <f t="shared" si="137"/>
        <v>-3470</v>
      </c>
      <c r="M906" s="123">
        <f t="shared" si="135"/>
        <v>-3470</v>
      </c>
      <c r="N906" s="241">
        <f t="shared" si="136"/>
        <v>-3470</v>
      </c>
      <c r="O906" s="230" t="s">
        <v>1329</v>
      </c>
      <c r="P906" s="230" t="s">
        <v>2130</v>
      </c>
    </row>
    <row r="907" spans="1:16" hidden="1" outlineLevel="1">
      <c r="A907" s="237">
        <v>45923</v>
      </c>
      <c r="B907" s="215" t="s">
        <v>2236</v>
      </c>
      <c r="C907" s="210" t="s">
        <v>3588</v>
      </c>
      <c r="D907" s="210" t="s">
        <v>1331</v>
      </c>
      <c r="E907" s="238" t="s">
        <v>2221</v>
      </c>
      <c r="F907" s="210" t="s">
        <v>102</v>
      </c>
      <c r="G907" s="239">
        <v>2</v>
      </c>
      <c r="H907" s="240">
        <v>40</v>
      </c>
      <c r="I907" s="239">
        <v>4000</v>
      </c>
      <c r="J907" s="14">
        <v>36</v>
      </c>
      <c r="K907" s="14">
        <v>4</v>
      </c>
      <c r="L907" s="14">
        <f t="shared" si="137"/>
        <v>3960</v>
      </c>
      <c r="M907" s="123">
        <f t="shared" si="135"/>
        <v>3960</v>
      </c>
      <c r="N907" s="241">
        <f t="shared" si="136"/>
        <v>3960</v>
      </c>
      <c r="O907" s="230" t="s">
        <v>1331</v>
      </c>
      <c r="P907" s="230" t="s">
        <v>2130</v>
      </c>
    </row>
    <row r="908" spans="1:16" hidden="1" outlineLevel="1">
      <c r="A908" s="237">
        <v>45923</v>
      </c>
      <c r="B908" s="215" t="s">
        <v>2236</v>
      </c>
      <c r="C908" s="210" t="s">
        <v>3588</v>
      </c>
      <c r="D908" s="210" t="s">
        <v>1331</v>
      </c>
      <c r="E908" s="238" t="s">
        <v>2221</v>
      </c>
      <c r="F908" s="210" t="s">
        <v>102</v>
      </c>
      <c r="G908" s="239">
        <v>3</v>
      </c>
      <c r="H908" s="240">
        <v>26</v>
      </c>
      <c r="I908" s="239">
        <v>3900</v>
      </c>
      <c r="J908" s="14">
        <v>54</v>
      </c>
      <c r="K908" s="14">
        <v>3</v>
      </c>
      <c r="L908" s="14">
        <f t="shared" si="137"/>
        <v>3843</v>
      </c>
      <c r="M908" s="123">
        <f t="shared" si="135"/>
        <v>3843</v>
      </c>
      <c r="N908" s="241">
        <f t="shared" si="136"/>
        <v>3843</v>
      </c>
      <c r="O908" s="230" t="s">
        <v>1331</v>
      </c>
      <c r="P908" s="230" t="s">
        <v>2130</v>
      </c>
    </row>
    <row r="909" spans="1:16" hidden="1" outlineLevel="1">
      <c r="A909" s="237">
        <v>45923</v>
      </c>
      <c r="B909" s="215" t="s">
        <v>2236</v>
      </c>
      <c r="C909" s="210" t="s">
        <v>3589</v>
      </c>
      <c r="D909" s="210" t="s">
        <v>1329</v>
      </c>
      <c r="E909" s="238" t="s">
        <v>1330</v>
      </c>
      <c r="F909" s="210" t="s">
        <v>102</v>
      </c>
      <c r="G909" s="239">
        <v>5</v>
      </c>
      <c r="H909" s="240">
        <v>15</v>
      </c>
      <c r="I909" s="239">
        <v>-3750</v>
      </c>
      <c r="J909" s="14">
        <v>90</v>
      </c>
      <c r="K909" s="14">
        <v>5</v>
      </c>
      <c r="L909" s="14">
        <f t="shared" si="137"/>
        <v>-3845</v>
      </c>
      <c r="M909" s="123">
        <f t="shared" si="135"/>
        <v>-3845</v>
      </c>
      <c r="N909" s="241">
        <f t="shared" si="136"/>
        <v>-3845</v>
      </c>
      <c r="O909" s="230" t="s">
        <v>1329</v>
      </c>
      <c r="P909" s="230" t="s">
        <v>2130</v>
      </c>
    </row>
    <row r="910" spans="1:16" hidden="1" outlineLevel="1">
      <c r="A910" s="237">
        <v>45923</v>
      </c>
      <c r="B910" s="215" t="s">
        <v>2236</v>
      </c>
      <c r="C910" s="210" t="s">
        <v>3589</v>
      </c>
      <c r="D910" s="210" t="s">
        <v>1331</v>
      </c>
      <c r="E910" s="238" t="s">
        <v>2221</v>
      </c>
      <c r="F910" s="210" t="s">
        <v>102</v>
      </c>
      <c r="G910" s="239">
        <v>2</v>
      </c>
      <c r="H910" s="240">
        <v>31.5</v>
      </c>
      <c r="I910" s="239">
        <v>3150</v>
      </c>
      <c r="J910" s="14">
        <v>36</v>
      </c>
      <c r="K910" s="14">
        <v>4</v>
      </c>
      <c r="L910" s="14">
        <f t="shared" si="137"/>
        <v>3110</v>
      </c>
      <c r="M910" s="123">
        <f t="shared" si="135"/>
        <v>3110</v>
      </c>
      <c r="N910" s="241">
        <f t="shared" si="136"/>
        <v>3110</v>
      </c>
      <c r="O910" s="230" t="s">
        <v>1331</v>
      </c>
      <c r="P910" s="230" t="s">
        <v>2130</v>
      </c>
    </row>
    <row r="911" spans="1:16" hidden="1" outlineLevel="1">
      <c r="A911" s="237">
        <v>45923</v>
      </c>
      <c r="B911" s="215" t="s">
        <v>2236</v>
      </c>
      <c r="C911" s="210" t="s">
        <v>3589</v>
      </c>
      <c r="D911" s="210" t="s">
        <v>1331</v>
      </c>
      <c r="E911" s="238" t="s">
        <v>2221</v>
      </c>
      <c r="F911" s="210" t="s">
        <v>102</v>
      </c>
      <c r="G911" s="239">
        <v>3</v>
      </c>
      <c r="H911" s="240">
        <v>30</v>
      </c>
      <c r="I911" s="239">
        <v>4500</v>
      </c>
      <c r="J911" s="14">
        <v>54</v>
      </c>
      <c r="K911" s="14">
        <v>6</v>
      </c>
      <c r="L911" s="14">
        <f t="shared" si="137"/>
        <v>4440</v>
      </c>
      <c r="M911" s="123">
        <f t="shared" si="135"/>
        <v>4440</v>
      </c>
      <c r="N911" s="241">
        <f t="shared" si="136"/>
        <v>4440</v>
      </c>
      <c r="O911" s="230" t="s">
        <v>1331</v>
      </c>
      <c r="P911" s="230" t="s">
        <v>2130</v>
      </c>
    </row>
    <row r="912" spans="1:16" hidden="1" outlineLevel="1">
      <c r="A912" s="237">
        <v>45924</v>
      </c>
      <c r="B912" s="215" t="s">
        <v>2236</v>
      </c>
      <c r="C912" s="210" t="s">
        <v>3599</v>
      </c>
      <c r="D912" s="210" t="s">
        <v>1329</v>
      </c>
      <c r="E912" s="238" t="s">
        <v>1330</v>
      </c>
      <c r="F912" s="210" t="s">
        <v>102</v>
      </c>
      <c r="G912" s="239">
        <v>10</v>
      </c>
      <c r="H912" s="240">
        <v>12</v>
      </c>
      <c r="I912" s="239">
        <v>-6000</v>
      </c>
      <c r="J912" s="14">
        <v>180</v>
      </c>
      <c r="K912" s="14">
        <v>10</v>
      </c>
      <c r="L912" s="14">
        <f>IF(B912="TXO",I912-SUM(J912:K912),IF(B912="FITX",IF(D912="新倉",-SUM(J912:K912),IF(E912="賣",(H912-H1622)*G912*200-SUM(J912:K912),(H1622-H912)*G912*200-SUM(J912:K912))),IF(D912="新倉",-SUM(J912:K912),IF(E912="賣",(H912-H1622)*G912*50-SUM(J912:K912),(H1622-H912)*G912*50-SUM(J912:K912)))))</f>
        <v>-6190</v>
      </c>
      <c r="M912" s="123">
        <f t="shared" ref="M912:N915" si="138">L912</f>
        <v>-6190</v>
      </c>
      <c r="N912" s="241">
        <f t="shared" si="138"/>
        <v>-6190</v>
      </c>
      <c r="O912" s="230" t="s">
        <v>1329</v>
      </c>
      <c r="P912" s="230" t="s">
        <v>2130</v>
      </c>
    </row>
    <row r="913" spans="1:16" hidden="1" outlineLevel="1">
      <c r="A913" s="237">
        <v>45924</v>
      </c>
      <c r="B913" s="215" t="s">
        <v>2236</v>
      </c>
      <c r="C913" s="210" t="s">
        <v>3599</v>
      </c>
      <c r="D913" s="210" t="s">
        <v>1331</v>
      </c>
      <c r="E913" s="238" t="s">
        <v>2221</v>
      </c>
      <c r="F913" s="210" t="s">
        <v>102</v>
      </c>
      <c r="G913" s="239">
        <v>10</v>
      </c>
      <c r="H913" s="240">
        <v>20</v>
      </c>
      <c r="I913" s="239">
        <v>10000</v>
      </c>
      <c r="J913" s="14">
        <v>180</v>
      </c>
      <c r="K913" s="14">
        <v>10</v>
      </c>
      <c r="L913" s="14">
        <f>IF(B913="TXO",I913-SUM(J913:K913),IF(B913="FITX",IF(D913="新倉",-SUM(J913:K913),IF(E913="賣",(H913-H1623)*G913*200-SUM(J913:K913),(H1623-H913)*G913*200-SUM(J913:K913))),IF(D913="新倉",-SUM(J913:K913),IF(E913="賣",(H913-H1623)*G913*50-SUM(J913:K913),(H1623-H913)*G913*50-SUM(J913:K913)))))</f>
        <v>9810</v>
      </c>
      <c r="M913" s="123">
        <f t="shared" si="138"/>
        <v>9810</v>
      </c>
      <c r="N913" s="241">
        <f t="shared" si="138"/>
        <v>9810</v>
      </c>
      <c r="O913" s="230" t="s">
        <v>1331</v>
      </c>
      <c r="P913" s="230" t="s">
        <v>2130</v>
      </c>
    </row>
    <row r="914" spans="1:16" hidden="1" outlineLevel="1">
      <c r="A914" s="237">
        <v>45924</v>
      </c>
      <c r="B914" s="215" t="s">
        <v>2236</v>
      </c>
      <c r="C914" s="210" t="s">
        <v>3596</v>
      </c>
      <c r="D914" s="210" t="s">
        <v>1329</v>
      </c>
      <c r="E914" s="238" t="s">
        <v>1330</v>
      </c>
      <c r="F914" s="210" t="s">
        <v>102</v>
      </c>
      <c r="G914" s="239">
        <v>4</v>
      </c>
      <c r="H914" s="240">
        <v>9.1</v>
      </c>
      <c r="I914" s="239">
        <v>-1820</v>
      </c>
      <c r="J914" s="14">
        <v>72</v>
      </c>
      <c r="K914" s="14">
        <v>0</v>
      </c>
      <c r="L914" s="14">
        <f t="shared" ref="L914:L953" si="139">IF(B914="TXO",I914-SUM(J914:K914),IF(B914="FITX",IF(D914="新倉",-SUM(J914:K914),IF(E914="賣",(H914-H1619)*G914*200-SUM(J914:K914),(H1619-H914)*G914*200-SUM(J914:K914))),IF(D914="新倉",-SUM(J914:K914),IF(E914="賣",(H914-H1619)*G914*50-SUM(J914:K914),(H1619-H914)*G914*50-SUM(J914:K914)))))</f>
        <v>-1892</v>
      </c>
      <c r="M914" s="123">
        <f t="shared" si="138"/>
        <v>-1892</v>
      </c>
      <c r="N914" s="241">
        <f t="shared" si="138"/>
        <v>-1892</v>
      </c>
      <c r="O914" s="230" t="s">
        <v>1329</v>
      </c>
      <c r="P914" s="230" t="s">
        <v>2130</v>
      </c>
    </row>
    <row r="915" spans="1:16" hidden="1" outlineLevel="1">
      <c r="A915" s="237">
        <v>45924</v>
      </c>
      <c r="B915" s="215" t="s">
        <v>2236</v>
      </c>
      <c r="C915" s="210" t="s">
        <v>3596</v>
      </c>
      <c r="D915" s="210" t="s">
        <v>1329</v>
      </c>
      <c r="E915" s="238" t="s">
        <v>1330</v>
      </c>
      <c r="F915" s="210" t="s">
        <v>102</v>
      </c>
      <c r="G915" s="239">
        <v>1</v>
      </c>
      <c r="H915" s="240">
        <v>9.5</v>
      </c>
      <c r="I915" s="239">
        <v>-475</v>
      </c>
      <c r="J915" s="14">
        <v>18</v>
      </c>
      <c r="K915" s="14">
        <v>0</v>
      </c>
      <c r="L915" s="14">
        <f t="shared" si="139"/>
        <v>-493</v>
      </c>
      <c r="M915" s="123">
        <f t="shared" si="138"/>
        <v>-493</v>
      </c>
      <c r="N915" s="241">
        <f t="shared" si="138"/>
        <v>-493</v>
      </c>
      <c r="O915" s="230" t="s">
        <v>1329</v>
      </c>
      <c r="P915" s="230" t="s">
        <v>2130</v>
      </c>
    </row>
    <row r="916" spans="1:16" hidden="1" outlineLevel="1">
      <c r="A916" s="237">
        <v>45924</v>
      </c>
      <c r="B916" s="215" t="s">
        <v>2236</v>
      </c>
      <c r="C916" s="210" t="s">
        <v>3596</v>
      </c>
      <c r="D916" s="210" t="s">
        <v>1331</v>
      </c>
      <c r="E916" s="238" t="s">
        <v>2221</v>
      </c>
      <c r="F916" s="210" t="s">
        <v>102</v>
      </c>
      <c r="G916" s="239">
        <v>5</v>
      </c>
      <c r="H916" s="240">
        <v>14</v>
      </c>
      <c r="I916" s="239">
        <v>3500</v>
      </c>
      <c r="J916" s="14">
        <v>90</v>
      </c>
      <c r="K916" s="14">
        <v>5</v>
      </c>
      <c r="L916" s="14">
        <f t="shared" si="139"/>
        <v>3405</v>
      </c>
      <c r="M916" s="123">
        <f t="shared" ref="M916:N916" si="140">L916</f>
        <v>3405</v>
      </c>
      <c r="N916" s="241">
        <f t="shared" si="140"/>
        <v>3405</v>
      </c>
      <c r="O916" s="230" t="s">
        <v>1331</v>
      </c>
      <c r="P916" s="230" t="s">
        <v>2130</v>
      </c>
    </row>
    <row r="917" spans="1:16" hidden="1" outlineLevel="1">
      <c r="A917" s="237">
        <v>45924</v>
      </c>
      <c r="B917" s="215" t="s">
        <v>2236</v>
      </c>
      <c r="C917" s="210" t="s">
        <v>3598</v>
      </c>
      <c r="D917" s="210" t="s">
        <v>1329</v>
      </c>
      <c r="E917" s="238" t="s">
        <v>1330</v>
      </c>
      <c r="F917" s="210" t="s">
        <v>102</v>
      </c>
      <c r="G917" s="239">
        <v>2</v>
      </c>
      <c r="H917" s="240">
        <v>21</v>
      </c>
      <c r="I917" s="239">
        <v>-2100</v>
      </c>
      <c r="J917" s="14">
        <v>36</v>
      </c>
      <c r="K917" s="14">
        <v>2</v>
      </c>
      <c r="L917" s="14">
        <f t="shared" si="139"/>
        <v>-2138</v>
      </c>
      <c r="M917" s="123">
        <f t="shared" ref="M917:N917" si="141">L917</f>
        <v>-2138</v>
      </c>
      <c r="N917" s="241">
        <f t="shared" si="141"/>
        <v>-2138</v>
      </c>
      <c r="O917" s="230" t="s">
        <v>1329</v>
      </c>
      <c r="P917" s="230" t="s">
        <v>2130</v>
      </c>
    </row>
    <row r="918" spans="1:16" hidden="1" outlineLevel="1">
      <c r="A918" s="237">
        <v>45924</v>
      </c>
      <c r="B918" s="215" t="s">
        <v>2236</v>
      </c>
      <c r="C918" s="210" t="s">
        <v>3598</v>
      </c>
      <c r="D918" s="210" t="s">
        <v>1331</v>
      </c>
      <c r="E918" s="238" t="s">
        <v>2221</v>
      </c>
      <c r="F918" s="210" t="s">
        <v>102</v>
      </c>
      <c r="G918" s="239">
        <v>2</v>
      </c>
      <c r="H918" s="240">
        <v>24</v>
      </c>
      <c r="I918" s="239">
        <v>2400</v>
      </c>
      <c r="J918" s="14">
        <v>36</v>
      </c>
      <c r="K918" s="14">
        <v>2</v>
      </c>
      <c r="L918" s="14">
        <f t="shared" si="139"/>
        <v>2362</v>
      </c>
      <c r="M918" s="123">
        <f t="shared" ref="M918:N918" si="142">L918</f>
        <v>2362</v>
      </c>
      <c r="N918" s="241">
        <f t="shared" si="142"/>
        <v>2362</v>
      </c>
      <c r="O918" s="230" t="s">
        <v>1331</v>
      </c>
      <c r="P918" s="230" t="s">
        <v>2130</v>
      </c>
    </row>
    <row r="919" spans="1:16" hidden="1" outlineLevel="1">
      <c r="A919" s="237">
        <v>45924</v>
      </c>
      <c r="B919" s="215" t="s">
        <v>2236</v>
      </c>
      <c r="C919" s="210" t="s">
        <v>3596</v>
      </c>
      <c r="D919" s="210" t="s">
        <v>1329</v>
      </c>
      <c r="E919" s="238" t="s">
        <v>1330</v>
      </c>
      <c r="F919" s="210" t="s">
        <v>102</v>
      </c>
      <c r="G919" s="239">
        <v>5</v>
      </c>
      <c r="H919" s="240">
        <v>9.6</v>
      </c>
      <c r="I919" s="239">
        <v>-2400</v>
      </c>
      <c r="J919" s="14">
        <v>90</v>
      </c>
      <c r="K919" s="14">
        <v>0</v>
      </c>
      <c r="L919" s="14">
        <f t="shared" si="139"/>
        <v>-2490</v>
      </c>
      <c r="M919" s="123">
        <f t="shared" ref="M919:N919" si="143">L919</f>
        <v>-2490</v>
      </c>
      <c r="N919" s="241">
        <f t="shared" si="143"/>
        <v>-2490</v>
      </c>
      <c r="O919" s="230" t="s">
        <v>1329</v>
      </c>
      <c r="P919" s="230" t="s">
        <v>2130</v>
      </c>
    </row>
    <row r="920" spans="1:16" hidden="1" outlineLevel="1">
      <c r="A920" s="237">
        <v>45924</v>
      </c>
      <c r="B920" s="215" t="s">
        <v>2236</v>
      </c>
      <c r="C920" s="210" t="s">
        <v>3596</v>
      </c>
      <c r="D920" s="210" t="s">
        <v>1331</v>
      </c>
      <c r="E920" s="238" t="s">
        <v>2221</v>
      </c>
      <c r="F920" s="210" t="s">
        <v>102</v>
      </c>
      <c r="G920" s="239">
        <v>5</v>
      </c>
      <c r="H920" s="240">
        <v>7.4</v>
      </c>
      <c r="I920" s="239">
        <v>1850</v>
      </c>
      <c r="J920" s="14">
        <v>90</v>
      </c>
      <c r="K920" s="14">
        <v>0</v>
      </c>
      <c r="L920" s="14">
        <f t="shared" si="139"/>
        <v>1760</v>
      </c>
      <c r="M920" s="123">
        <f t="shared" ref="M920:N920" si="144">L920</f>
        <v>1760</v>
      </c>
      <c r="N920" s="241">
        <f t="shared" si="144"/>
        <v>1760</v>
      </c>
      <c r="O920" s="230" t="s">
        <v>1331</v>
      </c>
      <c r="P920" s="230" t="s">
        <v>2130</v>
      </c>
    </row>
    <row r="921" spans="1:16" hidden="1" outlineLevel="1">
      <c r="A921" s="237">
        <v>45924</v>
      </c>
      <c r="B921" s="215" t="s">
        <v>2236</v>
      </c>
      <c r="C921" s="210" t="s">
        <v>3596</v>
      </c>
      <c r="D921" s="210" t="s">
        <v>1329</v>
      </c>
      <c r="E921" s="238" t="s">
        <v>1330</v>
      </c>
      <c r="F921" s="210" t="s">
        <v>102</v>
      </c>
      <c r="G921" s="239">
        <v>1</v>
      </c>
      <c r="H921" s="240">
        <v>2.2999999999999998</v>
      </c>
      <c r="I921" s="239">
        <v>-115</v>
      </c>
      <c r="J921" s="14">
        <v>18</v>
      </c>
      <c r="K921" s="14">
        <v>0</v>
      </c>
      <c r="L921" s="14">
        <f t="shared" si="139"/>
        <v>-133</v>
      </c>
      <c r="M921" s="123">
        <f t="shared" ref="M921:N921" si="145">L921</f>
        <v>-133</v>
      </c>
      <c r="N921" s="241">
        <f t="shared" si="145"/>
        <v>-133</v>
      </c>
      <c r="O921" s="242" t="s">
        <v>2135</v>
      </c>
      <c r="P921" s="230" t="s">
        <v>2130</v>
      </c>
    </row>
    <row r="922" spans="1:16" hidden="1" outlineLevel="1">
      <c r="A922" s="237">
        <v>45924</v>
      </c>
      <c r="B922" s="215" t="s">
        <v>2236</v>
      </c>
      <c r="C922" s="210" t="s">
        <v>3596</v>
      </c>
      <c r="D922" s="210" t="s">
        <v>1329</v>
      </c>
      <c r="E922" s="238" t="s">
        <v>1330</v>
      </c>
      <c r="F922" s="210" t="s">
        <v>102</v>
      </c>
      <c r="G922" s="239">
        <v>1</v>
      </c>
      <c r="H922" s="240">
        <v>2.5</v>
      </c>
      <c r="I922" s="239">
        <v>-125</v>
      </c>
      <c r="J922" s="14">
        <v>18</v>
      </c>
      <c r="K922" s="14">
        <v>0</v>
      </c>
      <c r="L922" s="14">
        <f t="shared" si="139"/>
        <v>-143</v>
      </c>
      <c r="M922" s="123">
        <f t="shared" ref="M922:N922" si="146">L922</f>
        <v>-143</v>
      </c>
      <c r="N922" s="241">
        <f t="shared" si="146"/>
        <v>-143</v>
      </c>
      <c r="O922" s="242" t="s">
        <v>2135</v>
      </c>
      <c r="P922" s="230" t="s">
        <v>2130</v>
      </c>
    </row>
    <row r="923" spans="1:16" hidden="1" outlineLevel="1">
      <c r="A923" s="237">
        <v>45924</v>
      </c>
      <c r="B923" s="215" t="s">
        <v>2236</v>
      </c>
      <c r="C923" s="210" t="s">
        <v>3597</v>
      </c>
      <c r="D923" s="210" t="s">
        <v>1329</v>
      </c>
      <c r="E923" s="238" t="s">
        <v>1330</v>
      </c>
      <c r="F923" s="210" t="s">
        <v>102</v>
      </c>
      <c r="G923" s="239">
        <v>1</v>
      </c>
      <c r="H923" s="240">
        <v>5.3</v>
      </c>
      <c r="I923" s="239">
        <v>-265</v>
      </c>
      <c r="J923" s="14">
        <v>18</v>
      </c>
      <c r="K923" s="14">
        <v>0</v>
      </c>
      <c r="L923" s="14">
        <f t="shared" si="139"/>
        <v>-283</v>
      </c>
      <c r="M923" s="123">
        <f t="shared" ref="M923:N923" si="147">L923</f>
        <v>-283</v>
      </c>
      <c r="N923" s="241">
        <f t="shared" si="147"/>
        <v>-283</v>
      </c>
      <c r="O923" s="242" t="s">
        <v>2135</v>
      </c>
      <c r="P923" s="230" t="s">
        <v>2130</v>
      </c>
    </row>
    <row r="924" spans="1:16" hidden="1" outlineLevel="1">
      <c r="A924" s="237">
        <v>45924</v>
      </c>
      <c r="B924" s="215" t="s">
        <v>2236</v>
      </c>
      <c r="C924" s="210" t="s">
        <v>3596</v>
      </c>
      <c r="D924" s="210" t="s">
        <v>1329</v>
      </c>
      <c r="E924" s="238" t="s">
        <v>1330</v>
      </c>
      <c r="F924" s="210" t="s">
        <v>102</v>
      </c>
      <c r="G924" s="239">
        <v>1</v>
      </c>
      <c r="H924" s="240">
        <v>5.7</v>
      </c>
      <c r="I924" s="239">
        <v>-285</v>
      </c>
      <c r="J924" s="14">
        <v>18</v>
      </c>
      <c r="K924" s="14">
        <v>0</v>
      </c>
      <c r="L924" s="14">
        <f t="shared" si="139"/>
        <v>-303</v>
      </c>
      <c r="M924" s="123">
        <f t="shared" ref="M924:N924" si="148">L924</f>
        <v>-303</v>
      </c>
      <c r="N924" s="241">
        <f t="shared" si="148"/>
        <v>-303</v>
      </c>
      <c r="O924" s="242" t="s">
        <v>2135</v>
      </c>
      <c r="P924" s="230" t="s">
        <v>2130</v>
      </c>
    </row>
    <row r="925" spans="1:16" hidden="1" outlineLevel="1">
      <c r="A925" s="237">
        <v>45924</v>
      </c>
      <c r="B925" s="215" t="s">
        <v>2236</v>
      </c>
      <c r="C925" s="210" t="s">
        <v>3596</v>
      </c>
      <c r="D925" s="210" t="s">
        <v>1329</v>
      </c>
      <c r="E925" s="238" t="s">
        <v>1330</v>
      </c>
      <c r="F925" s="210" t="s">
        <v>102</v>
      </c>
      <c r="G925" s="239">
        <v>1</v>
      </c>
      <c r="H925" s="240">
        <v>7.5</v>
      </c>
      <c r="I925" s="239">
        <v>-375</v>
      </c>
      <c r="J925" s="14">
        <v>18</v>
      </c>
      <c r="K925" s="14">
        <v>0</v>
      </c>
      <c r="L925" s="14">
        <f t="shared" si="139"/>
        <v>-393</v>
      </c>
      <c r="M925" s="123">
        <f t="shared" ref="M925:N925" si="149">L925</f>
        <v>-393</v>
      </c>
      <c r="N925" s="241">
        <f t="shared" si="149"/>
        <v>-393</v>
      </c>
      <c r="O925" s="242" t="s">
        <v>2135</v>
      </c>
      <c r="P925" s="230" t="s">
        <v>2130</v>
      </c>
    </row>
    <row r="926" spans="1:16" hidden="1" outlineLevel="1">
      <c r="A926" s="237">
        <v>45924</v>
      </c>
      <c r="B926" s="215" t="s">
        <v>2236</v>
      </c>
      <c r="C926" s="210" t="s">
        <v>3596</v>
      </c>
      <c r="D926" s="210" t="s">
        <v>1329</v>
      </c>
      <c r="E926" s="238" t="s">
        <v>1330</v>
      </c>
      <c r="F926" s="210" t="s">
        <v>102</v>
      </c>
      <c r="G926" s="239">
        <v>9</v>
      </c>
      <c r="H926" s="240">
        <v>7.6</v>
      </c>
      <c r="I926" s="239">
        <v>-3420</v>
      </c>
      <c r="J926" s="14">
        <v>162</v>
      </c>
      <c r="K926" s="14">
        <v>0</v>
      </c>
      <c r="L926" s="14">
        <f t="shared" si="139"/>
        <v>-3582</v>
      </c>
      <c r="M926" s="123">
        <f t="shared" ref="M926:N926" si="150">L926</f>
        <v>-3582</v>
      </c>
      <c r="N926" s="241">
        <f t="shared" si="150"/>
        <v>-3582</v>
      </c>
      <c r="O926" s="242" t="s">
        <v>2135</v>
      </c>
      <c r="P926" s="230" t="s">
        <v>2130</v>
      </c>
    </row>
    <row r="927" spans="1:16" hidden="1" outlineLevel="1">
      <c r="A927" s="237">
        <v>45926</v>
      </c>
      <c r="B927" s="215" t="s">
        <v>2236</v>
      </c>
      <c r="C927" s="210" t="s">
        <v>3601</v>
      </c>
      <c r="D927" s="210" t="s">
        <v>1329</v>
      </c>
      <c r="E927" s="238" t="s">
        <v>1330</v>
      </c>
      <c r="F927" s="210" t="s">
        <v>102</v>
      </c>
      <c r="G927" s="239">
        <v>2</v>
      </c>
      <c r="H927" s="240">
        <v>43</v>
      </c>
      <c r="I927" s="239">
        <v>-4300</v>
      </c>
      <c r="J927" s="14">
        <v>36</v>
      </c>
      <c r="K927" s="14">
        <v>4</v>
      </c>
      <c r="L927" s="14">
        <f t="shared" si="139"/>
        <v>-4340</v>
      </c>
      <c r="M927" s="123">
        <f t="shared" ref="M927:M951" si="151">L927</f>
        <v>-4340</v>
      </c>
      <c r="N927" s="241">
        <f t="shared" ref="N927:N951" si="152">M927</f>
        <v>-4340</v>
      </c>
      <c r="O927" s="230" t="s">
        <v>1329</v>
      </c>
      <c r="P927" s="230" t="s">
        <v>2130</v>
      </c>
    </row>
    <row r="928" spans="1:16" hidden="1" outlineLevel="1">
      <c r="A928" s="237">
        <v>45926</v>
      </c>
      <c r="B928" s="215" t="s">
        <v>2236</v>
      </c>
      <c r="C928" s="210" t="s">
        <v>3601</v>
      </c>
      <c r="D928" s="210" t="s">
        <v>1331</v>
      </c>
      <c r="E928" s="238" t="s">
        <v>2221</v>
      </c>
      <c r="F928" s="210" t="s">
        <v>102</v>
      </c>
      <c r="G928" s="239">
        <v>2</v>
      </c>
      <c r="H928" s="240">
        <v>45</v>
      </c>
      <c r="I928" s="239">
        <v>4500</v>
      </c>
      <c r="J928" s="14">
        <v>36</v>
      </c>
      <c r="K928" s="14">
        <v>4</v>
      </c>
      <c r="L928" s="14">
        <f t="shared" si="139"/>
        <v>4460</v>
      </c>
      <c r="M928" s="123">
        <f t="shared" si="151"/>
        <v>4460</v>
      </c>
      <c r="N928" s="241">
        <f t="shared" si="152"/>
        <v>4460</v>
      </c>
      <c r="O928" s="230" t="s">
        <v>1331</v>
      </c>
      <c r="P928" s="230" t="s">
        <v>2130</v>
      </c>
    </row>
    <row r="929" spans="1:16" hidden="1" outlineLevel="1">
      <c r="A929" s="237">
        <v>45926</v>
      </c>
      <c r="B929" s="215" t="s">
        <v>2236</v>
      </c>
      <c r="C929" s="210" t="s">
        <v>3602</v>
      </c>
      <c r="D929" s="210" t="s">
        <v>1329</v>
      </c>
      <c r="E929" s="238" t="s">
        <v>1330</v>
      </c>
      <c r="F929" s="210" t="s">
        <v>102</v>
      </c>
      <c r="G929" s="239">
        <v>5</v>
      </c>
      <c r="H929" s="240">
        <v>14.5</v>
      </c>
      <c r="I929" s="239">
        <v>-3625</v>
      </c>
      <c r="J929" s="14">
        <v>90</v>
      </c>
      <c r="K929" s="14">
        <v>5</v>
      </c>
      <c r="L929" s="14">
        <f t="shared" si="139"/>
        <v>-3720</v>
      </c>
      <c r="M929" s="123">
        <f t="shared" si="151"/>
        <v>-3720</v>
      </c>
      <c r="N929" s="241">
        <f t="shared" si="152"/>
        <v>-3720</v>
      </c>
      <c r="O929" s="230" t="s">
        <v>1329</v>
      </c>
      <c r="P929" s="230" t="s">
        <v>2130</v>
      </c>
    </row>
    <row r="930" spans="1:16" hidden="1" outlineLevel="1">
      <c r="A930" s="237">
        <v>45926</v>
      </c>
      <c r="B930" s="215" t="s">
        <v>2236</v>
      </c>
      <c r="C930" s="210" t="s">
        <v>3602</v>
      </c>
      <c r="D930" s="210" t="s">
        <v>1331</v>
      </c>
      <c r="E930" s="238" t="s">
        <v>2221</v>
      </c>
      <c r="F930" s="210" t="s">
        <v>102</v>
      </c>
      <c r="G930" s="239">
        <v>5</v>
      </c>
      <c r="H930" s="240">
        <v>21</v>
      </c>
      <c r="I930" s="239">
        <v>5250</v>
      </c>
      <c r="J930" s="14">
        <v>90</v>
      </c>
      <c r="K930" s="14">
        <v>5</v>
      </c>
      <c r="L930" s="14">
        <f t="shared" si="139"/>
        <v>5155</v>
      </c>
      <c r="M930" s="123">
        <f t="shared" si="151"/>
        <v>5155</v>
      </c>
      <c r="N930" s="241">
        <f t="shared" si="152"/>
        <v>5155</v>
      </c>
      <c r="O930" s="230" t="s">
        <v>1331</v>
      </c>
      <c r="P930" s="230" t="s">
        <v>2130</v>
      </c>
    </row>
    <row r="931" spans="1:16" hidden="1" outlineLevel="1">
      <c r="A931" s="237">
        <v>45926</v>
      </c>
      <c r="B931" s="215" t="s">
        <v>2236</v>
      </c>
      <c r="C931" s="210" t="s">
        <v>3602</v>
      </c>
      <c r="D931" s="210" t="s">
        <v>1329</v>
      </c>
      <c r="E931" s="238" t="s">
        <v>1330</v>
      </c>
      <c r="F931" s="210" t="s">
        <v>102</v>
      </c>
      <c r="G931" s="239">
        <v>1</v>
      </c>
      <c r="H931" s="240">
        <v>23</v>
      </c>
      <c r="I931" s="239">
        <v>-1150</v>
      </c>
      <c r="J931" s="14">
        <v>18</v>
      </c>
      <c r="K931" s="14">
        <v>1</v>
      </c>
      <c r="L931" s="14">
        <f t="shared" si="139"/>
        <v>-1169</v>
      </c>
      <c r="M931" s="123">
        <f t="shared" si="151"/>
        <v>-1169</v>
      </c>
      <c r="N931" s="241">
        <f t="shared" si="152"/>
        <v>-1169</v>
      </c>
      <c r="O931" s="230" t="s">
        <v>1329</v>
      </c>
      <c r="P931" s="230" t="s">
        <v>2130</v>
      </c>
    </row>
    <row r="932" spans="1:16" hidden="1" outlineLevel="1">
      <c r="A932" s="237">
        <v>45926</v>
      </c>
      <c r="B932" s="215" t="s">
        <v>2236</v>
      </c>
      <c r="C932" s="210" t="s">
        <v>3602</v>
      </c>
      <c r="D932" s="210" t="s">
        <v>1331</v>
      </c>
      <c r="E932" s="238" t="s">
        <v>2221</v>
      </c>
      <c r="F932" s="210" t="s">
        <v>102</v>
      </c>
      <c r="G932" s="239">
        <v>1</v>
      </c>
      <c r="H932" s="240">
        <v>50</v>
      </c>
      <c r="I932" s="239">
        <v>2500</v>
      </c>
      <c r="J932" s="14">
        <v>18</v>
      </c>
      <c r="K932" s="14">
        <v>3</v>
      </c>
      <c r="L932" s="14">
        <f t="shared" si="139"/>
        <v>2479</v>
      </c>
      <c r="M932" s="123">
        <f t="shared" si="151"/>
        <v>2479</v>
      </c>
      <c r="N932" s="241">
        <f t="shared" si="152"/>
        <v>2479</v>
      </c>
      <c r="O932" s="230" t="s">
        <v>1331</v>
      </c>
      <c r="P932" s="230" t="s">
        <v>2130</v>
      </c>
    </row>
    <row r="933" spans="1:16" hidden="1" outlineLevel="1">
      <c r="A933" s="237">
        <v>45926</v>
      </c>
      <c r="B933" s="215" t="s">
        <v>2236</v>
      </c>
      <c r="C933" s="210" t="s">
        <v>3603</v>
      </c>
      <c r="D933" s="210" t="s">
        <v>1329</v>
      </c>
      <c r="E933" s="238" t="s">
        <v>1330</v>
      </c>
      <c r="F933" s="210" t="s">
        <v>102</v>
      </c>
      <c r="G933" s="239">
        <v>1</v>
      </c>
      <c r="H933" s="240">
        <v>5</v>
      </c>
      <c r="I933" s="239">
        <v>-250</v>
      </c>
      <c r="J933" s="14">
        <v>18</v>
      </c>
      <c r="K933" s="14">
        <v>0</v>
      </c>
      <c r="L933" s="14">
        <f t="shared" si="139"/>
        <v>-268</v>
      </c>
      <c r="M933" s="123">
        <f t="shared" si="151"/>
        <v>-268</v>
      </c>
      <c r="N933" s="241">
        <f t="shared" si="152"/>
        <v>-268</v>
      </c>
      <c r="O933" s="230" t="s">
        <v>1329</v>
      </c>
      <c r="P933" s="230" t="s">
        <v>2130</v>
      </c>
    </row>
    <row r="934" spans="1:16" hidden="1" outlineLevel="1">
      <c r="A934" s="237">
        <v>45926</v>
      </c>
      <c r="B934" s="215" t="s">
        <v>2236</v>
      </c>
      <c r="C934" s="210" t="s">
        <v>3603</v>
      </c>
      <c r="D934" s="210" t="s">
        <v>1331</v>
      </c>
      <c r="E934" s="238" t="s">
        <v>2221</v>
      </c>
      <c r="F934" s="210" t="s">
        <v>102</v>
      </c>
      <c r="G934" s="239">
        <v>1</v>
      </c>
      <c r="H934" s="240">
        <v>75</v>
      </c>
      <c r="I934" s="239">
        <v>3750</v>
      </c>
      <c r="J934" s="14">
        <v>18</v>
      </c>
      <c r="K934" s="14">
        <v>4</v>
      </c>
      <c r="L934" s="14">
        <f t="shared" si="139"/>
        <v>3728</v>
      </c>
      <c r="M934" s="123">
        <f t="shared" si="151"/>
        <v>3728</v>
      </c>
      <c r="N934" s="241">
        <f t="shared" si="152"/>
        <v>3728</v>
      </c>
      <c r="O934" s="230" t="s">
        <v>1331</v>
      </c>
      <c r="P934" s="230" t="s">
        <v>2130</v>
      </c>
    </row>
    <row r="935" spans="1:16" hidden="1" outlineLevel="1">
      <c r="A935" s="237">
        <v>45926</v>
      </c>
      <c r="B935" s="215" t="s">
        <v>2236</v>
      </c>
      <c r="C935" s="210" t="s">
        <v>3603</v>
      </c>
      <c r="D935" s="210" t="s">
        <v>1329</v>
      </c>
      <c r="E935" s="238" t="s">
        <v>1330</v>
      </c>
      <c r="F935" s="210" t="s">
        <v>102</v>
      </c>
      <c r="G935" s="239">
        <v>1</v>
      </c>
      <c r="H935" s="240">
        <v>37.5</v>
      </c>
      <c r="I935" s="239">
        <v>-1875</v>
      </c>
      <c r="J935" s="14">
        <v>18</v>
      </c>
      <c r="K935" s="14">
        <v>2</v>
      </c>
      <c r="L935" s="14">
        <f t="shared" si="139"/>
        <v>-1895</v>
      </c>
      <c r="M935" s="123">
        <f t="shared" si="151"/>
        <v>-1895</v>
      </c>
      <c r="N935" s="241">
        <f t="shared" si="152"/>
        <v>-1895</v>
      </c>
      <c r="O935" s="242" t="s">
        <v>2135</v>
      </c>
      <c r="P935" s="230" t="s">
        <v>2130</v>
      </c>
    </row>
    <row r="936" spans="1:16" hidden="1" outlineLevel="1">
      <c r="A936" s="237">
        <v>45926</v>
      </c>
      <c r="B936" s="215" t="s">
        <v>2236</v>
      </c>
      <c r="C936" s="210" t="s">
        <v>3603</v>
      </c>
      <c r="D936" s="210" t="s">
        <v>1329</v>
      </c>
      <c r="E936" s="238" t="s">
        <v>1330</v>
      </c>
      <c r="F936" s="210" t="s">
        <v>102</v>
      </c>
      <c r="G936" s="239">
        <v>5</v>
      </c>
      <c r="H936" s="240">
        <v>17</v>
      </c>
      <c r="I936" s="239">
        <v>-4250</v>
      </c>
      <c r="J936" s="14">
        <v>90</v>
      </c>
      <c r="K936" s="14">
        <v>5</v>
      </c>
      <c r="L936" s="14">
        <f t="shared" si="139"/>
        <v>-4345</v>
      </c>
      <c r="M936" s="123">
        <f t="shared" si="151"/>
        <v>-4345</v>
      </c>
      <c r="N936" s="241">
        <f t="shared" si="152"/>
        <v>-4345</v>
      </c>
      <c r="O936" s="230" t="s">
        <v>1329</v>
      </c>
      <c r="P936" s="230" t="s">
        <v>2130</v>
      </c>
    </row>
    <row r="937" spans="1:16" hidden="1" outlineLevel="1">
      <c r="A937" s="237">
        <v>45926</v>
      </c>
      <c r="B937" s="215" t="s">
        <v>2236</v>
      </c>
      <c r="C937" s="210" t="s">
        <v>3603</v>
      </c>
      <c r="D937" s="210" t="s">
        <v>1329</v>
      </c>
      <c r="E937" s="238" t="s">
        <v>1330</v>
      </c>
      <c r="F937" s="210" t="s">
        <v>102</v>
      </c>
      <c r="G937" s="239">
        <v>1</v>
      </c>
      <c r="H937" s="240">
        <v>4.5</v>
      </c>
      <c r="I937" s="239">
        <v>-225</v>
      </c>
      <c r="J937" s="14">
        <v>18</v>
      </c>
      <c r="K937" s="14">
        <v>0</v>
      </c>
      <c r="L937" s="14">
        <f t="shared" si="139"/>
        <v>-243</v>
      </c>
      <c r="M937" s="123">
        <f t="shared" si="151"/>
        <v>-243</v>
      </c>
      <c r="N937" s="241">
        <f t="shared" si="152"/>
        <v>-243</v>
      </c>
      <c r="O937" s="230" t="s">
        <v>1329</v>
      </c>
      <c r="P937" s="230" t="s">
        <v>2130</v>
      </c>
    </row>
    <row r="938" spans="1:16" hidden="1" outlineLevel="1">
      <c r="A938" s="237">
        <v>45926</v>
      </c>
      <c r="B938" s="215" t="s">
        <v>2236</v>
      </c>
      <c r="C938" s="210" t="s">
        <v>3603</v>
      </c>
      <c r="D938" s="210" t="s">
        <v>1329</v>
      </c>
      <c r="E938" s="238" t="s">
        <v>1330</v>
      </c>
      <c r="F938" s="210" t="s">
        <v>102</v>
      </c>
      <c r="G938" s="239">
        <v>2</v>
      </c>
      <c r="H938" s="240">
        <v>6.8</v>
      </c>
      <c r="I938" s="239">
        <v>-680</v>
      </c>
      <c r="J938" s="14">
        <v>36</v>
      </c>
      <c r="K938" s="14">
        <v>0</v>
      </c>
      <c r="L938" s="14">
        <f t="shared" si="139"/>
        <v>-716</v>
      </c>
      <c r="M938" s="123">
        <f t="shared" si="151"/>
        <v>-716</v>
      </c>
      <c r="N938" s="241">
        <f t="shared" si="152"/>
        <v>-716</v>
      </c>
      <c r="O938" s="230" t="s">
        <v>1329</v>
      </c>
      <c r="P938" s="230" t="s">
        <v>2130</v>
      </c>
    </row>
    <row r="939" spans="1:16" hidden="1" outlineLevel="1">
      <c r="A939" s="237">
        <v>45926</v>
      </c>
      <c r="B939" s="215" t="s">
        <v>2236</v>
      </c>
      <c r="C939" s="210" t="s">
        <v>3603</v>
      </c>
      <c r="D939" s="210" t="s">
        <v>1329</v>
      </c>
      <c r="E939" s="238" t="s">
        <v>1330</v>
      </c>
      <c r="F939" s="210" t="s">
        <v>102</v>
      </c>
      <c r="G939" s="239">
        <v>1</v>
      </c>
      <c r="H939" s="240">
        <v>12</v>
      </c>
      <c r="I939" s="239">
        <v>-600</v>
      </c>
      <c r="J939" s="14">
        <v>18</v>
      </c>
      <c r="K939" s="14">
        <v>1</v>
      </c>
      <c r="L939" s="14">
        <f t="shared" si="139"/>
        <v>-619</v>
      </c>
      <c r="M939" s="123">
        <f t="shared" si="151"/>
        <v>-619</v>
      </c>
      <c r="N939" s="241">
        <f t="shared" si="152"/>
        <v>-619</v>
      </c>
      <c r="O939" s="230" t="s">
        <v>1329</v>
      </c>
      <c r="P939" s="230" t="s">
        <v>2130</v>
      </c>
    </row>
    <row r="940" spans="1:16" hidden="1" outlineLevel="1">
      <c r="A940" s="237">
        <v>45926</v>
      </c>
      <c r="B940" s="215" t="s">
        <v>2236</v>
      </c>
      <c r="C940" s="210" t="s">
        <v>3603</v>
      </c>
      <c r="D940" s="210" t="s">
        <v>1331</v>
      </c>
      <c r="E940" s="238" t="s">
        <v>2221</v>
      </c>
      <c r="F940" s="210" t="s">
        <v>102</v>
      </c>
      <c r="G940" s="239">
        <v>2</v>
      </c>
      <c r="H940" s="240">
        <v>42</v>
      </c>
      <c r="I940" s="239">
        <v>4200</v>
      </c>
      <c r="J940" s="14">
        <v>36</v>
      </c>
      <c r="K940" s="14">
        <v>4</v>
      </c>
      <c r="L940" s="14">
        <f t="shared" si="139"/>
        <v>4160</v>
      </c>
      <c r="M940" s="123">
        <f t="shared" si="151"/>
        <v>4160</v>
      </c>
      <c r="N940" s="241">
        <f t="shared" si="152"/>
        <v>4160</v>
      </c>
      <c r="O940" s="230" t="s">
        <v>1331</v>
      </c>
      <c r="P940" s="230" t="s">
        <v>2130</v>
      </c>
    </row>
    <row r="941" spans="1:16" hidden="1" outlineLevel="1">
      <c r="A941" s="237">
        <v>45926</v>
      </c>
      <c r="B941" s="215" t="s">
        <v>2236</v>
      </c>
      <c r="C941" s="210" t="s">
        <v>3603</v>
      </c>
      <c r="D941" s="210" t="s">
        <v>1331</v>
      </c>
      <c r="E941" s="238" t="s">
        <v>2221</v>
      </c>
      <c r="F941" s="210" t="s">
        <v>102</v>
      </c>
      <c r="G941" s="239">
        <v>2</v>
      </c>
      <c r="H941" s="240">
        <v>30.5</v>
      </c>
      <c r="I941" s="239">
        <v>3050</v>
      </c>
      <c r="J941" s="14">
        <v>36</v>
      </c>
      <c r="K941" s="14">
        <v>4</v>
      </c>
      <c r="L941" s="14">
        <f t="shared" si="139"/>
        <v>3010</v>
      </c>
      <c r="M941" s="123">
        <f t="shared" si="151"/>
        <v>3010</v>
      </c>
      <c r="N941" s="241">
        <f t="shared" si="152"/>
        <v>3010</v>
      </c>
      <c r="O941" s="230" t="s">
        <v>1331</v>
      </c>
      <c r="P941" s="230" t="s">
        <v>2130</v>
      </c>
    </row>
    <row r="942" spans="1:16" hidden="1" outlineLevel="1">
      <c r="A942" s="237">
        <v>45926</v>
      </c>
      <c r="B942" s="215" t="s">
        <v>2236</v>
      </c>
      <c r="C942" s="210" t="s">
        <v>3603</v>
      </c>
      <c r="D942" s="210" t="s">
        <v>1331</v>
      </c>
      <c r="E942" s="238" t="s">
        <v>2221</v>
      </c>
      <c r="F942" s="210" t="s">
        <v>102</v>
      </c>
      <c r="G942" s="239">
        <v>2</v>
      </c>
      <c r="H942" s="240">
        <v>40</v>
      </c>
      <c r="I942" s="239">
        <v>4000</v>
      </c>
      <c r="J942" s="14">
        <v>36</v>
      </c>
      <c r="K942" s="14">
        <v>4</v>
      </c>
      <c r="L942" s="14">
        <f t="shared" si="139"/>
        <v>3960</v>
      </c>
      <c r="M942" s="123">
        <f t="shared" si="151"/>
        <v>3960</v>
      </c>
      <c r="N942" s="241">
        <f t="shared" si="152"/>
        <v>3960</v>
      </c>
      <c r="O942" s="230" t="s">
        <v>1331</v>
      </c>
      <c r="P942" s="230" t="s">
        <v>2130</v>
      </c>
    </row>
    <row r="943" spans="1:16" hidden="1" outlineLevel="1">
      <c r="A943" s="237">
        <v>45926</v>
      </c>
      <c r="B943" s="215" t="s">
        <v>2236</v>
      </c>
      <c r="C943" s="210" t="s">
        <v>3603</v>
      </c>
      <c r="D943" s="210" t="s">
        <v>1331</v>
      </c>
      <c r="E943" s="238" t="s">
        <v>2221</v>
      </c>
      <c r="F943" s="210" t="s">
        <v>102</v>
      </c>
      <c r="G943" s="239">
        <v>4</v>
      </c>
      <c r="H943" s="240">
        <v>39.5</v>
      </c>
      <c r="I943" s="239">
        <v>7900</v>
      </c>
      <c r="J943" s="14">
        <v>72</v>
      </c>
      <c r="K943" s="14">
        <v>8</v>
      </c>
      <c r="L943" s="14">
        <f t="shared" si="139"/>
        <v>7820</v>
      </c>
      <c r="M943" s="123">
        <f t="shared" si="151"/>
        <v>7820</v>
      </c>
      <c r="N943" s="241">
        <f t="shared" si="152"/>
        <v>7820</v>
      </c>
      <c r="O943" s="230" t="s">
        <v>1331</v>
      </c>
      <c r="P943" s="230" t="s">
        <v>2130</v>
      </c>
    </row>
    <row r="944" spans="1:16" hidden="1" outlineLevel="1">
      <c r="A944" s="237">
        <v>45926</v>
      </c>
      <c r="B944" s="215" t="s">
        <v>2236</v>
      </c>
      <c r="C944" s="210" t="s">
        <v>3602</v>
      </c>
      <c r="D944" s="210" t="s">
        <v>1329</v>
      </c>
      <c r="E944" s="238" t="s">
        <v>1330</v>
      </c>
      <c r="F944" s="210" t="s">
        <v>102</v>
      </c>
      <c r="G944" s="239">
        <v>1</v>
      </c>
      <c r="H944" s="240">
        <v>6.7</v>
      </c>
      <c r="I944" s="239">
        <v>-335</v>
      </c>
      <c r="J944" s="14">
        <v>18</v>
      </c>
      <c r="K944" s="14">
        <v>0</v>
      </c>
      <c r="L944" s="14">
        <f t="shared" si="139"/>
        <v>-353</v>
      </c>
      <c r="M944" s="123">
        <f t="shared" si="151"/>
        <v>-353</v>
      </c>
      <c r="N944" s="241">
        <f t="shared" si="152"/>
        <v>-353</v>
      </c>
      <c r="O944" s="242" t="s">
        <v>2135</v>
      </c>
      <c r="P944" s="230" t="s">
        <v>2130</v>
      </c>
    </row>
    <row r="945" spans="1:16" hidden="1" outlineLevel="1">
      <c r="A945" s="237">
        <v>45926</v>
      </c>
      <c r="B945" s="215" t="s">
        <v>2236</v>
      </c>
      <c r="C945" s="210" t="s">
        <v>3602</v>
      </c>
      <c r="D945" s="210" t="s">
        <v>1329</v>
      </c>
      <c r="E945" s="238" t="s">
        <v>1330</v>
      </c>
      <c r="F945" s="210" t="s">
        <v>102</v>
      </c>
      <c r="G945" s="239">
        <v>1</v>
      </c>
      <c r="H945" s="240">
        <v>28</v>
      </c>
      <c r="I945" s="239">
        <v>-1400</v>
      </c>
      <c r="J945" s="14">
        <v>18</v>
      </c>
      <c r="K945" s="14">
        <v>1</v>
      </c>
      <c r="L945" s="14">
        <f t="shared" si="139"/>
        <v>-1419</v>
      </c>
      <c r="M945" s="123">
        <f t="shared" si="151"/>
        <v>-1419</v>
      </c>
      <c r="N945" s="241">
        <f t="shared" si="152"/>
        <v>-1419</v>
      </c>
      <c r="O945" s="242" t="s">
        <v>2135</v>
      </c>
      <c r="P945" s="230" t="s">
        <v>2130</v>
      </c>
    </row>
    <row r="946" spans="1:16" hidden="1" outlineLevel="1">
      <c r="A946" s="237">
        <v>45926</v>
      </c>
      <c r="B946" s="215" t="s">
        <v>2236</v>
      </c>
      <c r="C946" s="210" t="s">
        <v>3604</v>
      </c>
      <c r="D946" s="210" t="s">
        <v>1329</v>
      </c>
      <c r="E946" s="238" t="s">
        <v>1330</v>
      </c>
      <c r="F946" s="210" t="s">
        <v>102</v>
      </c>
      <c r="G946" s="239">
        <v>1</v>
      </c>
      <c r="H946" s="240">
        <v>2</v>
      </c>
      <c r="I946" s="239">
        <v>-100</v>
      </c>
      <c r="J946" s="14">
        <v>18</v>
      </c>
      <c r="K946" s="14">
        <v>0</v>
      </c>
      <c r="L946" s="14">
        <f t="shared" si="139"/>
        <v>-118</v>
      </c>
      <c r="M946" s="123">
        <f t="shared" si="151"/>
        <v>-118</v>
      </c>
      <c r="N946" s="241">
        <f t="shared" si="152"/>
        <v>-118</v>
      </c>
      <c r="O946" s="242" t="s">
        <v>2135</v>
      </c>
      <c r="P946" s="230" t="s">
        <v>2130</v>
      </c>
    </row>
    <row r="947" spans="1:16" hidden="1" outlineLevel="1">
      <c r="A947" s="237">
        <v>45926</v>
      </c>
      <c r="B947" s="215" t="s">
        <v>2236</v>
      </c>
      <c r="C947" s="210" t="s">
        <v>3604</v>
      </c>
      <c r="D947" s="210" t="s">
        <v>1329</v>
      </c>
      <c r="E947" s="238" t="s">
        <v>1330</v>
      </c>
      <c r="F947" s="210" t="s">
        <v>102</v>
      </c>
      <c r="G947" s="239">
        <v>1</v>
      </c>
      <c r="H947" s="240">
        <v>13</v>
      </c>
      <c r="I947" s="239">
        <v>-650</v>
      </c>
      <c r="J947" s="14">
        <v>18</v>
      </c>
      <c r="K947" s="14">
        <v>1</v>
      </c>
      <c r="L947" s="14">
        <f t="shared" si="139"/>
        <v>-669</v>
      </c>
      <c r="M947" s="123">
        <f t="shared" si="151"/>
        <v>-669</v>
      </c>
      <c r="N947" s="241">
        <f t="shared" si="152"/>
        <v>-669</v>
      </c>
      <c r="O947" s="242" t="s">
        <v>2135</v>
      </c>
      <c r="P947" s="230" t="s">
        <v>2130</v>
      </c>
    </row>
    <row r="948" spans="1:16" hidden="1" outlineLevel="1">
      <c r="A948" s="237">
        <v>45926</v>
      </c>
      <c r="B948" s="215" t="s">
        <v>2236</v>
      </c>
      <c r="C948" s="210" t="s">
        <v>3604</v>
      </c>
      <c r="D948" s="210" t="s">
        <v>1329</v>
      </c>
      <c r="E948" s="238" t="s">
        <v>1330</v>
      </c>
      <c r="F948" s="210" t="s">
        <v>102</v>
      </c>
      <c r="G948" s="239">
        <v>1</v>
      </c>
      <c r="H948" s="240">
        <v>18</v>
      </c>
      <c r="I948" s="239">
        <v>-900</v>
      </c>
      <c r="J948" s="14">
        <v>18</v>
      </c>
      <c r="K948" s="14">
        <v>1</v>
      </c>
      <c r="L948" s="14">
        <f t="shared" si="139"/>
        <v>-919</v>
      </c>
      <c r="M948" s="123">
        <f t="shared" si="151"/>
        <v>-919</v>
      </c>
      <c r="N948" s="241">
        <f t="shared" si="152"/>
        <v>-919</v>
      </c>
      <c r="O948" s="242" t="s">
        <v>2135</v>
      </c>
      <c r="P948" s="230" t="s">
        <v>2130</v>
      </c>
    </row>
    <row r="949" spans="1:16" hidden="1" outlineLevel="1">
      <c r="A949" s="237">
        <v>45926</v>
      </c>
      <c r="B949" s="215" t="s">
        <v>2236</v>
      </c>
      <c r="C949" s="210" t="s">
        <v>3605</v>
      </c>
      <c r="D949" s="210" t="s">
        <v>1329</v>
      </c>
      <c r="E949" s="238" t="s">
        <v>1330</v>
      </c>
      <c r="F949" s="210" t="s">
        <v>102</v>
      </c>
      <c r="G949" s="239">
        <v>1</v>
      </c>
      <c r="H949" s="240">
        <v>6</v>
      </c>
      <c r="I949" s="239">
        <v>-300</v>
      </c>
      <c r="J949" s="14">
        <v>18</v>
      </c>
      <c r="K949" s="14">
        <v>0</v>
      </c>
      <c r="L949" s="14">
        <f t="shared" si="139"/>
        <v>-318</v>
      </c>
      <c r="M949" s="123">
        <f t="shared" si="151"/>
        <v>-318</v>
      </c>
      <c r="N949" s="241">
        <f t="shared" si="152"/>
        <v>-318</v>
      </c>
      <c r="O949" s="242" t="s">
        <v>2135</v>
      </c>
      <c r="P949" s="230" t="s">
        <v>2130</v>
      </c>
    </row>
    <row r="950" spans="1:16" hidden="1" outlineLevel="1">
      <c r="A950" s="237">
        <v>45926</v>
      </c>
      <c r="B950" s="215" t="s">
        <v>2236</v>
      </c>
      <c r="C950" s="210" t="s">
        <v>3605</v>
      </c>
      <c r="D950" s="210" t="s">
        <v>1329</v>
      </c>
      <c r="E950" s="238" t="s">
        <v>1330</v>
      </c>
      <c r="F950" s="210" t="s">
        <v>102</v>
      </c>
      <c r="G950" s="239">
        <v>1</v>
      </c>
      <c r="H950" s="240">
        <v>4</v>
      </c>
      <c r="I950" s="239">
        <v>-200</v>
      </c>
      <c r="J950" s="14">
        <v>18</v>
      </c>
      <c r="K950" s="14">
        <v>0</v>
      </c>
      <c r="L950" s="14">
        <f t="shared" si="139"/>
        <v>-218</v>
      </c>
      <c r="M950" s="123">
        <f t="shared" si="151"/>
        <v>-218</v>
      </c>
      <c r="N950" s="241">
        <f t="shared" si="152"/>
        <v>-218</v>
      </c>
      <c r="O950" s="242" t="s">
        <v>2135</v>
      </c>
      <c r="P950" s="230" t="s">
        <v>2130</v>
      </c>
    </row>
    <row r="951" spans="1:16" hidden="1" outlineLevel="1">
      <c r="A951" s="237">
        <v>45926</v>
      </c>
      <c r="B951" s="215" t="s">
        <v>2236</v>
      </c>
      <c r="C951" s="210" t="s">
        <v>3605</v>
      </c>
      <c r="D951" s="210" t="s">
        <v>1329</v>
      </c>
      <c r="E951" s="238" t="s">
        <v>1330</v>
      </c>
      <c r="F951" s="210" t="s">
        <v>102</v>
      </c>
      <c r="G951" s="239">
        <v>1</v>
      </c>
      <c r="H951" s="240">
        <v>43.5</v>
      </c>
      <c r="I951" s="239">
        <v>-2175</v>
      </c>
      <c r="J951" s="14">
        <v>18</v>
      </c>
      <c r="K951" s="14">
        <v>2</v>
      </c>
      <c r="L951" s="14">
        <f t="shared" si="139"/>
        <v>-2195</v>
      </c>
      <c r="M951" s="123">
        <f t="shared" si="151"/>
        <v>-2195</v>
      </c>
      <c r="N951" s="241">
        <f t="shared" si="152"/>
        <v>-2195</v>
      </c>
      <c r="O951" s="242" t="s">
        <v>2135</v>
      </c>
      <c r="P951" s="230" t="s">
        <v>2130</v>
      </c>
    </row>
    <row r="952" spans="1:16" hidden="1" outlineLevel="1">
      <c r="A952" s="237">
        <v>45926</v>
      </c>
      <c r="B952" s="215" t="s">
        <v>2236</v>
      </c>
      <c r="C952" s="210" t="s">
        <v>3606</v>
      </c>
      <c r="D952" s="210" t="s">
        <v>1329</v>
      </c>
      <c r="E952" s="238" t="s">
        <v>1330</v>
      </c>
      <c r="F952" s="210" t="s">
        <v>102</v>
      </c>
      <c r="G952" s="239">
        <v>10</v>
      </c>
      <c r="H952" s="240">
        <v>3.5</v>
      </c>
      <c r="I952" s="239">
        <v>-1750</v>
      </c>
      <c r="J952" s="14">
        <v>180</v>
      </c>
      <c r="K952" s="14">
        <v>0</v>
      </c>
      <c r="L952" s="14">
        <f t="shared" si="139"/>
        <v>-1930</v>
      </c>
      <c r="M952" s="123">
        <f t="shared" ref="M952:M953" si="153">L952</f>
        <v>-1930</v>
      </c>
      <c r="N952" s="241">
        <f t="shared" ref="N952:N953" si="154">M952</f>
        <v>-1930</v>
      </c>
      <c r="O952" s="242" t="s">
        <v>2135</v>
      </c>
      <c r="P952" s="230" t="s">
        <v>2130</v>
      </c>
    </row>
    <row r="953" spans="1:16" ht="17.25" hidden="1" outlineLevel="1" thickBot="1">
      <c r="A953" s="237">
        <v>45926</v>
      </c>
      <c r="B953" s="215" t="s">
        <v>2236</v>
      </c>
      <c r="C953" s="210" t="s">
        <v>3607</v>
      </c>
      <c r="D953" s="210" t="s">
        <v>1329</v>
      </c>
      <c r="E953" s="238" t="s">
        <v>1330</v>
      </c>
      <c r="F953" s="210" t="s">
        <v>102</v>
      </c>
      <c r="G953" s="239">
        <v>1</v>
      </c>
      <c r="H953" s="240">
        <v>31</v>
      </c>
      <c r="I953" s="239">
        <v>-1550</v>
      </c>
      <c r="J953" s="14">
        <v>18</v>
      </c>
      <c r="K953" s="14">
        <v>2</v>
      </c>
      <c r="L953" s="14">
        <f t="shared" si="139"/>
        <v>-1570</v>
      </c>
      <c r="M953" s="123">
        <f t="shared" si="153"/>
        <v>-1570</v>
      </c>
      <c r="N953" s="241">
        <f t="shared" si="154"/>
        <v>-1570</v>
      </c>
      <c r="O953" s="242" t="s">
        <v>2135</v>
      </c>
      <c r="P953" s="230" t="s">
        <v>2130</v>
      </c>
    </row>
    <row r="954" spans="1:16" ht="17.25" collapsed="1" thickBot="1">
      <c r="A954" s="447" t="s">
        <v>1349</v>
      </c>
      <c r="B954" s="255"/>
      <c r="C954" s="255"/>
      <c r="D954" s="255"/>
      <c r="E954" s="255"/>
      <c r="F954" s="255"/>
      <c r="G954" s="256"/>
      <c r="H954" s="256"/>
      <c r="I954" s="256"/>
      <c r="J954" s="121"/>
      <c r="K954" s="256"/>
      <c r="L954" s="122">
        <f>SUM(L820:L953)</f>
        <v>-10837</v>
      </c>
      <c r="M954" s="122">
        <f>SUM(M820:M953)</f>
        <v>-10837</v>
      </c>
      <c r="N954" s="33"/>
      <c r="P954" s="230" t="s">
        <v>2130</v>
      </c>
    </row>
    <row r="955" spans="1:16" outlineLevel="1">
      <c r="A955" s="237">
        <v>45931</v>
      </c>
      <c r="B955" s="215" t="s">
        <v>2236</v>
      </c>
      <c r="C955" s="210" t="s">
        <v>3612</v>
      </c>
      <c r="D955" s="210" t="s">
        <v>1329</v>
      </c>
      <c r="E955" s="238" t="s">
        <v>1330</v>
      </c>
      <c r="F955" s="210" t="s">
        <v>102</v>
      </c>
      <c r="G955" s="239">
        <v>5</v>
      </c>
      <c r="H955" s="240">
        <v>4.8</v>
      </c>
      <c r="I955" s="239">
        <v>-1200</v>
      </c>
      <c r="J955" s="14">
        <v>90</v>
      </c>
      <c r="K955" s="14">
        <v>0</v>
      </c>
      <c r="L955" s="14">
        <f t="shared" ref="L955:L979" si="155">IF(B955="TXO",I955-SUM(J955:K955),IF(B955="FITX",IF(D955="新倉",-SUM(J955:K955),IF(E955="賣",(H955-H1659)*G955*200-SUM(J955:K955),(H1659-H955)*G955*200-SUM(J955:K955))),IF(D955="新倉",-SUM(J955:K955),IF(E955="賣",(H955-H1659)*G955*50-SUM(J955:K955),(H1659-H955)*G955*50-SUM(J955:K955)))))</f>
        <v>-1290</v>
      </c>
      <c r="M955" s="123">
        <f t="shared" ref="M955:M964" si="156">L955</f>
        <v>-1290</v>
      </c>
      <c r="N955" s="241">
        <f t="shared" ref="N955:N964" si="157">M955</f>
        <v>-1290</v>
      </c>
      <c r="O955" s="242" t="s">
        <v>2135</v>
      </c>
      <c r="P955" s="230" t="s">
        <v>2130</v>
      </c>
    </row>
    <row r="956" spans="1:16" outlineLevel="1">
      <c r="A956" s="237">
        <v>45931</v>
      </c>
      <c r="B956" s="215" t="s">
        <v>2236</v>
      </c>
      <c r="C956" s="210" t="s">
        <v>3613</v>
      </c>
      <c r="D956" s="210" t="s">
        <v>1329</v>
      </c>
      <c r="E956" s="238" t="s">
        <v>1330</v>
      </c>
      <c r="F956" s="210" t="s">
        <v>102</v>
      </c>
      <c r="G956" s="239">
        <v>3</v>
      </c>
      <c r="H956" s="240">
        <v>11.5</v>
      </c>
      <c r="I956" s="239">
        <v>-1725</v>
      </c>
      <c r="J956" s="14">
        <v>54</v>
      </c>
      <c r="K956" s="14">
        <v>3</v>
      </c>
      <c r="L956" s="14">
        <f t="shared" si="155"/>
        <v>-1782</v>
      </c>
      <c r="M956" s="123">
        <f t="shared" si="156"/>
        <v>-1782</v>
      </c>
      <c r="N956" s="241">
        <f t="shared" si="157"/>
        <v>-1782</v>
      </c>
      <c r="O956" s="230" t="s">
        <v>1329</v>
      </c>
      <c r="P956" s="230" t="s">
        <v>2130</v>
      </c>
    </row>
    <row r="957" spans="1:16" outlineLevel="1">
      <c r="A957" s="237">
        <v>45931</v>
      </c>
      <c r="B957" s="215" t="s">
        <v>2236</v>
      </c>
      <c r="C957" s="210" t="s">
        <v>3613</v>
      </c>
      <c r="D957" s="210" t="s">
        <v>1331</v>
      </c>
      <c r="E957" s="238" t="s">
        <v>2221</v>
      </c>
      <c r="F957" s="210" t="s">
        <v>102</v>
      </c>
      <c r="G957" s="239">
        <v>2</v>
      </c>
      <c r="H957" s="240">
        <v>24</v>
      </c>
      <c r="I957" s="239">
        <v>2400</v>
      </c>
      <c r="J957" s="14">
        <v>36</v>
      </c>
      <c r="K957" s="14">
        <v>2</v>
      </c>
      <c r="L957" s="14">
        <f t="shared" si="155"/>
        <v>2362</v>
      </c>
      <c r="M957" s="123">
        <f t="shared" si="156"/>
        <v>2362</v>
      </c>
      <c r="N957" s="241">
        <f t="shared" si="157"/>
        <v>2362</v>
      </c>
      <c r="O957" s="230" t="s">
        <v>1331</v>
      </c>
      <c r="P957" s="230" t="s">
        <v>2130</v>
      </c>
    </row>
    <row r="958" spans="1:16" outlineLevel="1">
      <c r="A958" s="237">
        <v>45931</v>
      </c>
      <c r="B958" s="215" t="s">
        <v>2236</v>
      </c>
      <c r="C958" s="210" t="s">
        <v>3614</v>
      </c>
      <c r="D958" s="210" t="s">
        <v>1329</v>
      </c>
      <c r="E958" s="238" t="s">
        <v>1330</v>
      </c>
      <c r="F958" s="210" t="s">
        <v>102</v>
      </c>
      <c r="G958" s="239">
        <v>1</v>
      </c>
      <c r="H958" s="240">
        <v>21.5</v>
      </c>
      <c r="I958" s="239">
        <v>-1075</v>
      </c>
      <c r="J958" s="14">
        <v>18</v>
      </c>
      <c r="K958" s="14">
        <v>1</v>
      </c>
      <c r="L958" s="14">
        <f t="shared" si="155"/>
        <v>-1094</v>
      </c>
      <c r="M958" s="123">
        <f t="shared" si="156"/>
        <v>-1094</v>
      </c>
      <c r="N958" s="241">
        <f t="shared" si="157"/>
        <v>-1094</v>
      </c>
      <c r="O958" s="242" t="s">
        <v>2135</v>
      </c>
      <c r="P958" s="230" t="s">
        <v>2130</v>
      </c>
    </row>
    <row r="959" spans="1:16" outlineLevel="1">
      <c r="A959" s="237">
        <v>45931</v>
      </c>
      <c r="B959" s="215" t="s">
        <v>2236</v>
      </c>
      <c r="C959" s="210" t="s">
        <v>3614</v>
      </c>
      <c r="D959" s="210" t="s">
        <v>1329</v>
      </c>
      <c r="E959" s="238" t="s">
        <v>1330</v>
      </c>
      <c r="F959" s="210" t="s">
        <v>102</v>
      </c>
      <c r="G959" s="239">
        <v>1</v>
      </c>
      <c r="H959" s="240">
        <v>22</v>
      </c>
      <c r="I959" s="239">
        <v>-1100</v>
      </c>
      <c r="J959" s="14">
        <v>18</v>
      </c>
      <c r="K959" s="14">
        <v>1</v>
      </c>
      <c r="L959" s="14">
        <f t="shared" si="155"/>
        <v>-1119</v>
      </c>
      <c r="M959" s="123">
        <f t="shared" si="156"/>
        <v>-1119</v>
      </c>
      <c r="N959" s="241">
        <f t="shared" si="157"/>
        <v>-1119</v>
      </c>
      <c r="O959" s="242" t="s">
        <v>2135</v>
      </c>
      <c r="P959" s="230" t="s">
        <v>2130</v>
      </c>
    </row>
    <row r="960" spans="1:16" outlineLevel="1">
      <c r="A960" s="237">
        <v>45931</v>
      </c>
      <c r="B960" s="215" t="s">
        <v>2236</v>
      </c>
      <c r="C960" s="210" t="s">
        <v>3615</v>
      </c>
      <c r="D960" s="210" t="s">
        <v>1329</v>
      </c>
      <c r="E960" s="238" t="s">
        <v>1330</v>
      </c>
      <c r="F960" s="210" t="s">
        <v>102</v>
      </c>
      <c r="G960" s="239">
        <v>2</v>
      </c>
      <c r="H960" s="240">
        <v>12</v>
      </c>
      <c r="I960" s="239">
        <v>-1200</v>
      </c>
      <c r="J960" s="14">
        <v>36</v>
      </c>
      <c r="K960" s="14">
        <v>2</v>
      </c>
      <c r="L960" s="14">
        <f t="shared" si="155"/>
        <v>-1238</v>
      </c>
      <c r="M960" s="123">
        <f t="shared" si="156"/>
        <v>-1238</v>
      </c>
      <c r="N960" s="241">
        <f t="shared" si="157"/>
        <v>-1238</v>
      </c>
      <c r="O960" s="242" t="s">
        <v>2135</v>
      </c>
      <c r="P960" s="230" t="s">
        <v>2130</v>
      </c>
    </row>
    <row r="961" spans="1:16" outlineLevel="1">
      <c r="A961" s="237">
        <v>45931</v>
      </c>
      <c r="B961" s="215" t="s">
        <v>2236</v>
      </c>
      <c r="C961" s="210" t="s">
        <v>3615</v>
      </c>
      <c r="D961" s="210" t="s">
        <v>1329</v>
      </c>
      <c r="E961" s="238" t="s">
        <v>1330</v>
      </c>
      <c r="F961" s="210" t="s">
        <v>102</v>
      </c>
      <c r="G961" s="239">
        <v>2</v>
      </c>
      <c r="H961" s="240">
        <v>6.8</v>
      </c>
      <c r="I961" s="239">
        <v>-680</v>
      </c>
      <c r="J961" s="14">
        <v>36</v>
      </c>
      <c r="K961" s="14">
        <v>0</v>
      </c>
      <c r="L961" s="14">
        <f t="shared" si="155"/>
        <v>-716</v>
      </c>
      <c r="M961" s="123">
        <f t="shared" si="156"/>
        <v>-716</v>
      </c>
      <c r="N961" s="241">
        <f t="shared" si="157"/>
        <v>-716</v>
      </c>
      <c r="O961" s="242" t="s">
        <v>2135</v>
      </c>
      <c r="P961" s="230" t="s">
        <v>2130</v>
      </c>
    </row>
    <row r="962" spans="1:16" outlineLevel="1">
      <c r="A962" s="237">
        <v>45931</v>
      </c>
      <c r="B962" s="215" t="s">
        <v>2236</v>
      </c>
      <c r="C962" s="210" t="s">
        <v>3616</v>
      </c>
      <c r="D962" s="210" t="s">
        <v>1329</v>
      </c>
      <c r="E962" s="238" t="s">
        <v>1330</v>
      </c>
      <c r="F962" s="210" t="s">
        <v>102</v>
      </c>
      <c r="G962" s="239">
        <v>2</v>
      </c>
      <c r="H962" s="240">
        <v>22</v>
      </c>
      <c r="I962" s="239">
        <v>-2200</v>
      </c>
      <c r="J962" s="14">
        <v>36</v>
      </c>
      <c r="K962" s="14">
        <v>2</v>
      </c>
      <c r="L962" s="14">
        <f t="shared" si="155"/>
        <v>-2238</v>
      </c>
      <c r="M962" s="123">
        <f t="shared" si="156"/>
        <v>-2238</v>
      </c>
      <c r="N962" s="241">
        <f t="shared" si="157"/>
        <v>-2238</v>
      </c>
      <c r="O962" s="230" t="s">
        <v>1329</v>
      </c>
      <c r="P962" s="230" t="s">
        <v>2130</v>
      </c>
    </row>
    <row r="963" spans="1:16" outlineLevel="1">
      <c r="A963" s="237">
        <v>45931</v>
      </c>
      <c r="B963" s="215" t="s">
        <v>2236</v>
      </c>
      <c r="C963" s="210" t="s">
        <v>3616</v>
      </c>
      <c r="D963" s="210" t="s">
        <v>1331</v>
      </c>
      <c r="E963" s="238" t="s">
        <v>2221</v>
      </c>
      <c r="F963" s="210" t="s">
        <v>102</v>
      </c>
      <c r="G963" s="239">
        <v>1</v>
      </c>
      <c r="H963" s="240">
        <v>90</v>
      </c>
      <c r="I963" s="239">
        <v>4500</v>
      </c>
      <c r="J963" s="14">
        <v>18</v>
      </c>
      <c r="K963" s="14">
        <v>5</v>
      </c>
      <c r="L963" s="14">
        <f t="shared" si="155"/>
        <v>4477</v>
      </c>
      <c r="M963" s="123">
        <f t="shared" si="156"/>
        <v>4477</v>
      </c>
      <c r="N963" s="241">
        <f t="shared" si="157"/>
        <v>4477</v>
      </c>
      <c r="O963" s="230" t="s">
        <v>1331</v>
      </c>
      <c r="P963" s="230" t="s">
        <v>2130</v>
      </c>
    </row>
    <row r="964" spans="1:16" outlineLevel="1">
      <c r="A964" s="237">
        <v>45931</v>
      </c>
      <c r="B964" s="215" t="s">
        <v>2236</v>
      </c>
      <c r="C964" s="210" t="s">
        <v>3616</v>
      </c>
      <c r="D964" s="210" t="s">
        <v>1331</v>
      </c>
      <c r="E964" s="238" t="s">
        <v>2221</v>
      </c>
      <c r="F964" s="210" t="s">
        <v>102</v>
      </c>
      <c r="G964" s="239">
        <v>1</v>
      </c>
      <c r="H964" s="240">
        <v>46.5</v>
      </c>
      <c r="I964" s="239">
        <v>2325</v>
      </c>
      <c r="J964" s="14">
        <v>18</v>
      </c>
      <c r="K964" s="14">
        <v>2</v>
      </c>
      <c r="L964" s="14">
        <f t="shared" si="155"/>
        <v>2305</v>
      </c>
      <c r="M964" s="123">
        <f t="shared" si="156"/>
        <v>2305</v>
      </c>
      <c r="N964" s="241">
        <f t="shared" si="157"/>
        <v>2305</v>
      </c>
      <c r="O964" s="230" t="s">
        <v>1329</v>
      </c>
      <c r="P964" s="230" t="s">
        <v>2130</v>
      </c>
    </row>
    <row r="965" spans="1:16" outlineLevel="1">
      <c r="A965" s="237">
        <v>45933</v>
      </c>
      <c r="B965" s="215" t="s">
        <v>2236</v>
      </c>
      <c r="C965" s="210" t="s">
        <v>3617</v>
      </c>
      <c r="D965" s="210" t="s">
        <v>1329</v>
      </c>
      <c r="E965" s="238" t="s">
        <v>1330</v>
      </c>
      <c r="F965" s="210" t="s">
        <v>102</v>
      </c>
      <c r="G965" s="239">
        <v>1</v>
      </c>
      <c r="H965" s="240">
        <v>21</v>
      </c>
      <c r="I965" s="239">
        <v>-1050</v>
      </c>
      <c r="J965" s="14">
        <v>18</v>
      </c>
      <c r="K965" s="14">
        <v>1</v>
      </c>
      <c r="L965" s="14">
        <f t="shared" si="155"/>
        <v>-1069</v>
      </c>
      <c r="M965" s="123">
        <f t="shared" ref="M965:M979" si="158">L965</f>
        <v>-1069</v>
      </c>
      <c r="N965" s="241">
        <f t="shared" ref="N965:N979" si="159">M965</f>
        <v>-1069</v>
      </c>
      <c r="O965" s="230" t="s">
        <v>1329</v>
      </c>
      <c r="P965" s="230" t="s">
        <v>2130</v>
      </c>
    </row>
    <row r="966" spans="1:16" outlineLevel="1">
      <c r="A966" s="237">
        <v>45933</v>
      </c>
      <c r="B966" s="215" t="s">
        <v>2236</v>
      </c>
      <c r="C966" s="210" t="s">
        <v>3617</v>
      </c>
      <c r="D966" s="210" t="s">
        <v>1331</v>
      </c>
      <c r="E966" s="238" t="s">
        <v>2221</v>
      </c>
      <c r="F966" s="210" t="s">
        <v>102</v>
      </c>
      <c r="G966" s="239">
        <v>1</v>
      </c>
      <c r="H966" s="240">
        <v>34.5</v>
      </c>
      <c r="I966" s="239">
        <v>1725</v>
      </c>
      <c r="J966" s="14">
        <v>18</v>
      </c>
      <c r="K966" s="14">
        <v>2</v>
      </c>
      <c r="L966" s="14">
        <f t="shared" si="155"/>
        <v>1705</v>
      </c>
      <c r="M966" s="123">
        <f t="shared" si="158"/>
        <v>1705</v>
      </c>
      <c r="N966" s="241">
        <f t="shared" si="159"/>
        <v>1705</v>
      </c>
      <c r="O966" s="230" t="s">
        <v>1331</v>
      </c>
      <c r="P966" s="230" t="s">
        <v>2130</v>
      </c>
    </row>
    <row r="967" spans="1:16" outlineLevel="1">
      <c r="A967" s="237">
        <v>45933</v>
      </c>
      <c r="B967" s="215" t="s">
        <v>2236</v>
      </c>
      <c r="C967" s="210" t="s">
        <v>3618</v>
      </c>
      <c r="D967" s="210" t="s">
        <v>1329</v>
      </c>
      <c r="E967" s="238" t="s">
        <v>1330</v>
      </c>
      <c r="F967" s="210" t="s">
        <v>102</v>
      </c>
      <c r="G967" s="239">
        <v>1</v>
      </c>
      <c r="H967" s="240">
        <v>11</v>
      </c>
      <c r="I967" s="239">
        <v>-550</v>
      </c>
      <c r="J967" s="14">
        <v>18</v>
      </c>
      <c r="K967" s="14">
        <v>1</v>
      </c>
      <c r="L967" s="14">
        <f t="shared" si="155"/>
        <v>-569</v>
      </c>
      <c r="M967" s="123">
        <f t="shared" si="158"/>
        <v>-569</v>
      </c>
      <c r="N967" s="241">
        <f t="shared" si="159"/>
        <v>-569</v>
      </c>
      <c r="O967" s="230" t="s">
        <v>1329</v>
      </c>
      <c r="P967" s="230" t="s">
        <v>2130</v>
      </c>
    </row>
    <row r="968" spans="1:16" outlineLevel="1">
      <c r="A968" s="237">
        <v>45933</v>
      </c>
      <c r="B968" s="215" t="s">
        <v>2236</v>
      </c>
      <c r="C968" s="210" t="s">
        <v>3618</v>
      </c>
      <c r="D968" s="210" t="s">
        <v>1331</v>
      </c>
      <c r="E968" s="238" t="s">
        <v>2221</v>
      </c>
      <c r="F968" s="210" t="s">
        <v>102</v>
      </c>
      <c r="G968" s="239">
        <v>1</v>
      </c>
      <c r="H968" s="240">
        <v>7.5</v>
      </c>
      <c r="I968" s="239">
        <v>375</v>
      </c>
      <c r="J968" s="14">
        <v>18</v>
      </c>
      <c r="K968" s="14">
        <v>0</v>
      </c>
      <c r="L968" s="14">
        <f t="shared" si="155"/>
        <v>357</v>
      </c>
      <c r="M968" s="123">
        <f t="shared" si="158"/>
        <v>357</v>
      </c>
      <c r="N968" s="241">
        <f t="shared" si="159"/>
        <v>357</v>
      </c>
      <c r="O968" s="230" t="s">
        <v>1331</v>
      </c>
      <c r="P968" s="230" t="s">
        <v>2130</v>
      </c>
    </row>
    <row r="969" spans="1:16" outlineLevel="1">
      <c r="A969" s="237">
        <v>45933</v>
      </c>
      <c r="B969" s="215" t="s">
        <v>2236</v>
      </c>
      <c r="C969" s="210" t="s">
        <v>3618</v>
      </c>
      <c r="D969" s="210" t="s">
        <v>1329</v>
      </c>
      <c r="E969" s="238" t="s">
        <v>1330</v>
      </c>
      <c r="F969" s="210" t="s">
        <v>102</v>
      </c>
      <c r="G969" s="239">
        <v>2</v>
      </c>
      <c r="H969" s="240">
        <v>11.5</v>
      </c>
      <c r="I969" s="239">
        <v>-1150</v>
      </c>
      <c r="J969" s="14">
        <v>36</v>
      </c>
      <c r="K969" s="14">
        <v>2</v>
      </c>
      <c r="L969" s="14">
        <f t="shared" si="155"/>
        <v>-1188</v>
      </c>
      <c r="M969" s="123">
        <f t="shared" si="158"/>
        <v>-1188</v>
      </c>
      <c r="N969" s="241">
        <f t="shared" si="159"/>
        <v>-1188</v>
      </c>
      <c r="O969" s="230" t="s">
        <v>1329</v>
      </c>
      <c r="P969" s="230" t="s">
        <v>2130</v>
      </c>
    </row>
    <row r="970" spans="1:16" outlineLevel="1">
      <c r="A970" s="237">
        <v>45933</v>
      </c>
      <c r="B970" s="215" t="s">
        <v>2236</v>
      </c>
      <c r="C970" s="210" t="s">
        <v>3618</v>
      </c>
      <c r="D970" s="210" t="s">
        <v>1331</v>
      </c>
      <c r="E970" s="238" t="s">
        <v>2221</v>
      </c>
      <c r="F970" s="210" t="s">
        <v>102</v>
      </c>
      <c r="G970" s="239">
        <v>1</v>
      </c>
      <c r="H970" s="240">
        <v>29.5</v>
      </c>
      <c r="I970" s="239">
        <v>1475</v>
      </c>
      <c r="J970" s="14">
        <v>18</v>
      </c>
      <c r="K970" s="14">
        <v>1</v>
      </c>
      <c r="L970" s="14">
        <f t="shared" si="155"/>
        <v>1456</v>
      </c>
      <c r="M970" s="123">
        <f t="shared" si="158"/>
        <v>1456</v>
      </c>
      <c r="N970" s="241">
        <f t="shared" si="159"/>
        <v>1456</v>
      </c>
      <c r="O970" s="230" t="s">
        <v>1331</v>
      </c>
      <c r="P970" s="230" t="s">
        <v>2130</v>
      </c>
    </row>
    <row r="971" spans="1:16" outlineLevel="1">
      <c r="A971" s="237">
        <v>45933</v>
      </c>
      <c r="B971" s="215" t="s">
        <v>2236</v>
      </c>
      <c r="C971" s="210" t="s">
        <v>3618</v>
      </c>
      <c r="D971" s="210" t="s">
        <v>1331</v>
      </c>
      <c r="E971" s="238" t="s">
        <v>2221</v>
      </c>
      <c r="F971" s="210" t="s">
        <v>102</v>
      </c>
      <c r="G971" s="239">
        <v>1</v>
      </c>
      <c r="H971" s="240">
        <v>23</v>
      </c>
      <c r="I971" s="239">
        <v>1150</v>
      </c>
      <c r="J971" s="14">
        <v>18</v>
      </c>
      <c r="K971" s="14">
        <v>1</v>
      </c>
      <c r="L971" s="14">
        <f t="shared" si="155"/>
        <v>1131</v>
      </c>
      <c r="M971" s="123">
        <f t="shared" si="158"/>
        <v>1131</v>
      </c>
      <c r="N971" s="241">
        <f t="shared" si="159"/>
        <v>1131</v>
      </c>
      <c r="O971" s="230" t="s">
        <v>1331</v>
      </c>
      <c r="P971" s="230" t="s">
        <v>2130</v>
      </c>
    </row>
    <row r="972" spans="1:16" outlineLevel="1">
      <c r="A972" s="237">
        <v>45933</v>
      </c>
      <c r="B972" s="215" t="s">
        <v>2236</v>
      </c>
      <c r="C972" s="210" t="s">
        <v>3617</v>
      </c>
      <c r="D972" s="210" t="s">
        <v>1329</v>
      </c>
      <c r="E972" s="238" t="s">
        <v>1330</v>
      </c>
      <c r="F972" s="210" t="s">
        <v>102</v>
      </c>
      <c r="G972" s="239">
        <v>2</v>
      </c>
      <c r="H972" s="240">
        <v>40</v>
      </c>
      <c r="I972" s="239">
        <v>-4000</v>
      </c>
      <c r="J972" s="14">
        <v>36</v>
      </c>
      <c r="K972" s="14">
        <v>4</v>
      </c>
      <c r="L972" s="14">
        <f t="shared" si="155"/>
        <v>-4040</v>
      </c>
      <c r="M972" s="123">
        <f t="shared" si="158"/>
        <v>-4040</v>
      </c>
      <c r="N972" s="241">
        <f t="shared" si="159"/>
        <v>-4040</v>
      </c>
      <c r="O972" s="230" t="s">
        <v>1329</v>
      </c>
      <c r="P972" s="230" t="s">
        <v>2130</v>
      </c>
    </row>
    <row r="973" spans="1:16" outlineLevel="1">
      <c r="A973" s="237">
        <v>45933</v>
      </c>
      <c r="B973" s="215" t="s">
        <v>2236</v>
      </c>
      <c r="C973" s="210" t="s">
        <v>3617</v>
      </c>
      <c r="D973" s="210" t="s">
        <v>1331</v>
      </c>
      <c r="E973" s="238" t="s">
        <v>2221</v>
      </c>
      <c r="F973" s="210" t="s">
        <v>102</v>
      </c>
      <c r="G973" s="239">
        <v>1</v>
      </c>
      <c r="H973" s="240">
        <v>50</v>
      </c>
      <c r="I973" s="239">
        <v>2500</v>
      </c>
      <c r="J973" s="14">
        <v>18</v>
      </c>
      <c r="K973" s="14">
        <v>3</v>
      </c>
      <c r="L973" s="14">
        <f t="shared" si="155"/>
        <v>2479</v>
      </c>
      <c r="M973" s="123">
        <f t="shared" si="158"/>
        <v>2479</v>
      </c>
      <c r="N973" s="241">
        <f t="shared" si="159"/>
        <v>2479</v>
      </c>
      <c r="O973" s="230" t="s">
        <v>1331</v>
      </c>
      <c r="P973" s="230" t="s">
        <v>2130</v>
      </c>
    </row>
    <row r="974" spans="1:16" outlineLevel="1">
      <c r="A974" s="237">
        <v>45933</v>
      </c>
      <c r="B974" s="215" t="s">
        <v>2236</v>
      </c>
      <c r="C974" s="210" t="s">
        <v>3617</v>
      </c>
      <c r="D974" s="210" t="s">
        <v>1331</v>
      </c>
      <c r="E974" s="238" t="s">
        <v>2221</v>
      </c>
      <c r="F974" s="210" t="s">
        <v>102</v>
      </c>
      <c r="G974" s="239">
        <v>1</v>
      </c>
      <c r="H974" s="240">
        <v>46</v>
      </c>
      <c r="I974" s="239">
        <v>2300</v>
      </c>
      <c r="J974" s="14">
        <v>18</v>
      </c>
      <c r="K974" s="14">
        <v>2</v>
      </c>
      <c r="L974" s="14">
        <f t="shared" si="155"/>
        <v>2280</v>
      </c>
      <c r="M974" s="123">
        <f t="shared" si="158"/>
        <v>2280</v>
      </c>
      <c r="N974" s="241">
        <f t="shared" si="159"/>
        <v>2280</v>
      </c>
      <c r="O974" s="230" t="s">
        <v>1331</v>
      </c>
      <c r="P974" s="230" t="s">
        <v>2130</v>
      </c>
    </row>
    <row r="975" spans="1:16" outlineLevel="1">
      <c r="A975" s="237">
        <v>45933</v>
      </c>
      <c r="B975" s="215" t="s">
        <v>2236</v>
      </c>
      <c r="C975" s="210" t="s">
        <v>3619</v>
      </c>
      <c r="D975" s="210" t="s">
        <v>1329</v>
      </c>
      <c r="E975" s="238" t="s">
        <v>1330</v>
      </c>
      <c r="F975" s="210" t="s">
        <v>102</v>
      </c>
      <c r="G975" s="239">
        <v>1</v>
      </c>
      <c r="H975" s="240">
        <v>9</v>
      </c>
      <c r="I975" s="239">
        <v>-450</v>
      </c>
      <c r="J975" s="14">
        <v>18</v>
      </c>
      <c r="K975" s="14">
        <v>0</v>
      </c>
      <c r="L975" s="14">
        <f t="shared" si="155"/>
        <v>-468</v>
      </c>
      <c r="M975" s="123">
        <f t="shared" si="158"/>
        <v>-468</v>
      </c>
      <c r="N975" s="241">
        <f t="shared" si="159"/>
        <v>-468</v>
      </c>
      <c r="O975" s="230" t="s">
        <v>1329</v>
      </c>
      <c r="P975" s="230" t="s">
        <v>2130</v>
      </c>
    </row>
    <row r="976" spans="1:16" outlineLevel="1">
      <c r="A976" s="237">
        <v>45933</v>
      </c>
      <c r="B976" s="215" t="s">
        <v>2236</v>
      </c>
      <c r="C976" s="210" t="s">
        <v>3619</v>
      </c>
      <c r="D976" s="210" t="s">
        <v>1329</v>
      </c>
      <c r="E976" s="238" t="s">
        <v>1330</v>
      </c>
      <c r="F976" s="210" t="s">
        <v>102</v>
      </c>
      <c r="G976" s="239">
        <v>1</v>
      </c>
      <c r="H976" s="240">
        <v>10</v>
      </c>
      <c r="I976" s="239">
        <v>-500</v>
      </c>
      <c r="J976" s="14">
        <v>18</v>
      </c>
      <c r="K976" s="14">
        <v>1</v>
      </c>
      <c r="L976" s="14">
        <f t="shared" si="155"/>
        <v>-519</v>
      </c>
      <c r="M976" s="123">
        <f t="shared" si="158"/>
        <v>-519</v>
      </c>
      <c r="N976" s="241">
        <f t="shared" si="159"/>
        <v>-519</v>
      </c>
      <c r="O976" s="230" t="s">
        <v>1329</v>
      </c>
      <c r="P976" s="230" t="s">
        <v>2130</v>
      </c>
    </row>
    <row r="977" spans="1:16" outlineLevel="1">
      <c r="A977" s="237">
        <v>45933</v>
      </c>
      <c r="B977" s="215" t="s">
        <v>2236</v>
      </c>
      <c r="C977" s="210" t="s">
        <v>3619</v>
      </c>
      <c r="D977" s="210" t="s">
        <v>1329</v>
      </c>
      <c r="E977" s="238" t="s">
        <v>1330</v>
      </c>
      <c r="F977" s="210" t="s">
        <v>102</v>
      </c>
      <c r="G977" s="239">
        <v>5</v>
      </c>
      <c r="H977" s="240">
        <v>10.5</v>
      </c>
      <c r="I977" s="239">
        <v>-2625</v>
      </c>
      <c r="J977" s="14">
        <v>90</v>
      </c>
      <c r="K977" s="14">
        <v>5</v>
      </c>
      <c r="L977" s="14">
        <f t="shared" si="155"/>
        <v>-2720</v>
      </c>
      <c r="M977" s="123">
        <f t="shared" si="158"/>
        <v>-2720</v>
      </c>
      <c r="N977" s="241">
        <f t="shared" si="159"/>
        <v>-2720</v>
      </c>
      <c r="O977" s="230" t="s">
        <v>1329</v>
      </c>
      <c r="P977" s="230" t="s">
        <v>2130</v>
      </c>
    </row>
    <row r="978" spans="1:16" outlineLevel="1">
      <c r="A978" s="237">
        <v>45933</v>
      </c>
      <c r="B978" s="215" t="s">
        <v>2236</v>
      </c>
      <c r="C978" s="210" t="s">
        <v>3619</v>
      </c>
      <c r="D978" s="210" t="s">
        <v>1331</v>
      </c>
      <c r="E978" s="238" t="s">
        <v>2221</v>
      </c>
      <c r="F978" s="210" t="s">
        <v>102</v>
      </c>
      <c r="G978" s="239">
        <v>7</v>
      </c>
      <c r="H978" s="240">
        <v>14</v>
      </c>
      <c r="I978" s="239">
        <v>4900</v>
      </c>
      <c r="J978" s="14">
        <v>126</v>
      </c>
      <c r="K978" s="14">
        <v>7</v>
      </c>
      <c r="L978" s="14">
        <f t="shared" si="155"/>
        <v>4767</v>
      </c>
      <c r="M978" s="123">
        <f t="shared" si="158"/>
        <v>4767</v>
      </c>
      <c r="N978" s="241">
        <f t="shared" si="159"/>
        <v>4767</v>
      </c>
      <c r="O978" s="230" t="s">
        <v>1331</v>
      </c>
      <c r="P978" s="230" t="s">
        <v>2130</v>
      </c>
    </row>
    <row r="979" spans="1:16" outlineLevel="1">
      <c r="A979" s="237">
        <v>45933</v>
      </c>
      <c r="B979" s="215" t="s">
        <v>2236</v>
      </c>
      <c r="C979" s="210" t="s">
        <v>3619</v>
      </c>
      <c r="D979" s="210" t="s">
        <v>1329</v>
      </c>
      <c r="E979" s="238" t="s">
        <v>1330</v>
      </c>
      <c r="F979" s="210" t="s">
        <v>102</v>
      </c>
      <c r="G979" s="239">
        <v>1</v>
      </c>
      <c r="H979" s="240">
        <v>7.6</v>
      </c>
      <c r="I979" s="239">
        <v>-380</v>
      </c>
      <c r="J979" s="14">
        <v>18</v>
      </c>
      <c r="K979" s="14">
        <v>0</v>
      </c>
      <c r="L979" s="14">
        <f t="shared" si="155"/>
        <v>-398</v>
      </c>
      <c r="M979" s="123">
        <f t="shared" si="158"/>
        <v>-398</v>
      </c>
      <c r="N979" s="241">
        <f t="shared" si="159"/>
        <v>-398</v>
      </c>
      <c r="O979" s="242" t="s">
        <v>2135</v>
      </c>
      <c r="P979" s="230" t="s">
        <v>2130</v>
      </c>
    </row>
    <row r="980" spans="1:16" outlineLevel="1">
      <c r="A980" s="237">
        <v>45937</v>
      </c>
      <c r="B980" s="215" t="s">
        <v>2236</v>
      </c>
      <c r="C980" s="210" t="s">
        <v>3620</v>
      </c>
      <c r="D980" s="210" t="s">
        <v>1329</v>
      </c>
      <c r="E980" s="238" t="s">
        <v>1330</v>
      </c>
      <c r="F980" s="210" t="s">
        <v>102</v>
      </c>
      <c r="G980" s="239">
        <v>1</v>
      </c>
      <c r="H980" s="240">
        <v>182</v>
      </c>
      <c r="I980" s="239">
        <v>-9100</v>
      </c>
      <c r="J980" s="14">
        <v>18</v>
      </c>
      <c r="K980" s="14">
        <v>9</v>
      </c>
      <c r="L980" s="14">
        <f t="shared" ref="L980:L990" si="160">IF(B980="TXO",I980-SUM(J980:K980),IF(B980="FITX",IF(D980="新倉",-SUM(J980:K980),IF(E980="賣",(H980-H1684)*G980*200-SUM(J980:K980),(H1684-H980)*G980*200-SUM(J980:K980))),IF(D980="新倉",-SUM(J980:K980),IF(E980="賣",(H980-H1684)*G980*50-SUM(J980:K980),(H1684-H980)*G980*50-SUM(J980:K980)))))</f>
        <v>-9127</v>
      </c>
      <c r="M980" s="123">
        <f t="shared" ref="M980:M990" si="161">L980</f>
        <v>-9127</v>
      </c>
      <c r="N980" s="241">
        <f t="shared" ref="N980:N990" si="162">M980</f>
        <v>-9127</v>
      </c>
      <c r="O980" s="230" t="s">
        <v>1329</v>
      </c>
      <c r="P980" s="230" t="s">
        <v>2130</v>
      </c>
    </row>
    <row r="981" spans="1:16" outlineLevel="1">
      <c r="A981" s="237">
        <v>45937</v>
      </c>
      <c r="B981" s="215" t="s">
        <v>2236</v>
      </c>
      <c r="C981" s="210" t="s">
        <v>3620</v>
      </c>
      <c r="D981" s="210" t="s">
        <v>1331</v>
      </c>
      <c r="E981" s="238" t="s">
        <v>2221</v>
      </c>
      <c r="F981" s="210" t="s">
        <v>102</v>
      </c>
      <c r="G981" s="239">
        <v>1</v>
      </c>
      <c r="H981" s="240">
        <v>194</v>
      </c>
      <c r="I981" s="239">
        <v>9700</v>
      </c>
      <c r="J981" s="14">
        <v>18</v>
      </c>
      <c r="K981" s="14">
        <v>10</v>
      </c>
      <c r="L981" s="14">
        <f t="shared" si="160"/>
        <v>9672</v>
      </c>
      <c r="M981" s="123">
        <f t="shared" si="161"/>
        <v>9672</v>
      </c>
      <c r="N981" s="241">
        <f t="shared" si="162"/>
        <v>9672</v>
      </c>
      <c r="O981" s="230" t="s">
        <v>1331</v>
      </c>
      <c r="P981" s="230" t="s">
        <v>2130</v>
      </c>
    </row>
    <row r="982" spans="1:16" outlineLevel="1">
      <c r="A982" s="237">
        <v>45937</v>
      </c>
      <c r="B982" s="215" t="s">
        <v>2236</v>
      </c>
      <c r="C982" s="210" t="s">
        <v>3621</v>
      </c>
      <c r="D982" s="210" t="s">
        <v>1329</v>
      </c>
      <c r="E982" s="238" t="s">
        <v>1330</v>
      </c>
      <c r="F982" s="210" t="s">
        <v>102</v>
      </c>
      <c r="G982" s="239">
        <v>1</v>
      </c>
      <c r="H982" s="240">
        <v>159</v>
      </c>
      <c r="I982" s="239">
        <v>-7950</v>
      </c>
      <c r="J982" s="14">
        <v>18</v>
      </c>
      <c r="K982" s="14">
        <v>8</v>
      </c>
      <c r="L982" s="14">
        <f t="shared" si="160"/>
        <v>-7976</v>
      </c>
      <c r="M982" s="123">
        <f t="shared" si="161"/>
        <v>-7976</v>
      </c>
      <c r="N982" s="241">
        <f t="shared" si="162"/>
        <v>-7976</v>
      </c>
      <c r="O982" s="230" t="s">
        <v>1329</v>
      </c>
      <c r="P982" s="230" t="s">
        <v>2130</v>
      </c>
    </row>
    <row r="983" spans="1:16" outlineLevel="1">
      <c r="A983" s="237">
        <v>45937</v>
      </c>
      <c r="B983" s="215" t="s">
        <v>2236</v>
      </c>
      <c r="C983" s="210" t="s">
        <v>3621</v>
      </c>
      <c r="D983" s="210" t="s">
        <v>1331</v>
      </c>
      <c r="E983" s="238" t="s">
        <v>2221</v>
      </c>
      <c r="F983" s="210" t="s">
        <v>102</v>
      </c>
      <c r="G983" s="239">
        <v>1</v>
      </c>
      <c r="H983" s="240">
        <v>140</v>
      </c>
      <c r="I983" s="239">
        <v>7000</v>
      </c>
      <c r="J983" s="14">
        <v>18</v>
      </c>
      <c r="K983" s="14">
        <v>7</v>
      </c>
      <c r="L983" s="14">
        <f t="shared" si="160"/>
        <v>6975</v>
      </c>
      <c r="M983" s="123">
        <f t="shared" si="161"/>
        <v>6975</v>
      </c>
      <c r="N983" s="241">
        <f t="shared" si="162"/>
        <v>6975</v>
      </c>
      <c r="O983" s="230" t="s">
        <v>1331</v>
      </c>
      <c r="P983" s="230" t="s">
        <v>2130</v>
      </c>
    </row>
    <row r="984" spans="1:16" outlineLevel="1">
      <c r="A984" s="237">
        <v>45937</v>
      </c>
      <c r="B984" s="215" t="s">
        <v>2236</v>
      </c>
      <c r="C984" s="210" t="s">
        <v>3621</v>
      </c>
      <c r="D984" s="210" t="s">
        <v>1329</v>
      </c>
      <c r="E984" s="238" t="s">
        <v>1330</v>
      </c>
      <c r="F984" s="210" t="s">
        <v>102</v>
      </c>
      <c r="G984" s="239">
        <v>1</v>
      </c>
      <c r="H984" s="240">
        <v>139</v>
      </c>
      <c r="I984" s="239">
        <v>-6950</v>
      </c>
      <c r="J984" s="14">
        <v>18</v>
      </c>
      <c r="K984" s="14">
        <v>7</v>
      </c>
      <c r="L984" s="14">
        <f t="shared" si="160"/>
        <v>-6975</v>
      </c>
      <c r="M984" s="123">
        <f t="shared" si="161"/>
        <v>-6975</v>
      </c>
      <c r="N984" s="241">
        <f t="shared" si="162"/>
        <v>-6975</v>
      </c>
      <c r="O984" s="230" t="s">
        <v>1329</v>
      </c>
      <c r="P984" s="230" t="s">
        <v>2130</v>
      </c>
    </row>
    <row r="985" spans="1:16" outlineLevel="1">
      <c r="A985" s="237">
        <v>45937</v>
      </c>
      <c r="B985" s="215" t="s">
        <v>2236</v>
      </c>
      <c r="C985" s="210" t="s">
        <v>3621</v>
      </c>
      <c r="D985" s="210" t="s">
        <v>1331</v>
      </c>
      <c r="E985" s="238" t="s">
        <v>2221</v>
      </c>
      <c r="F985" s="210" t="s">
        <v>102</v>
      </c>
      <c r="G985" s="239">
        <v>1</v>
      </c>
      <c r="H985" s="240">
        <v>139</v>
      </c>
      <c r="I985" s="239">
        <v>6950</v>
      </c>
      <c r="J985" s="14">
        <v>18</v>
      </c>
      <c r="K985" s="14">
        <v>7</v>
      </c>
      <c r="L985" s="14">
        <f t="shared" si="160"/>
        <v>6925</v>
      </c>
      <c r="M985" s="123">
        <f t="shared" si="161"/>
        <v>6925</v>
      </c>
      <c r="N985" s="241">
        <f t="shared" si="162"/>
        <v>6925</v>
      </c>
      <c r="O985" s="230" t="s">
        <v>1331</v>
      </c>
      <c r="P985" s="230" t="s">
        <v>2130</v>
      </c>
    </row>
    <row r="986" spans="1:16" outlineLevel="1">
      <c r="A986" s="237">
        <v>45937</v>
      </c>
      <c r="B986" s="215" t="s">
        <v>2236</v>
      </c>
      <c r="C986" s="210" t="s">
        <v>3621</v>
      </c>
      <c r="D986" s="210" t="s">
        <v>1329</v>
      </c>
      <c r="E986" s="238" t="s">
        <v>1330</v>
      </c>
      <c r="F986" s="210" t="s">
        <v>102</v>
      </c>
      <c r="G986" s="239">
        <v>1</v>
      </c>
      <c r="H986" s="240">
        <v>168</v>
      </c>
      <c r="I986" s="239">
        <v>-8400</v>
      </c>
      <c r="J986" s="14">
        <v>18</v>
      </c>
      <c r="K986" s="14">
        <v>8</v>
      </c>
      <c r="L986" s="14">
        <f t="shared" si="160"/>
        <v>-8426</v>
      </c>
      <c r="M986" s="123">
        <f t="shared" si="161"/>
        <v>-8426</v>
      </c>
      <c r="N986" s="241">
        <f t="shared" si="162"/>
        <v>-8426</v>
      </c>
      <c r="O986" s="230" t="s">
        <v>1329</v>
      </c>
      <c r="P986" s="230" t="s">
        <v>2130</v>
      </c>
    </row>
    <row r="987" spans="1:16" outlineLevel="1">
      <c r="A987" s="237">
        <v>45937</v>
      </c>
      <c r="B987" s="215" t="s">
        <v>2236</v>
      </c>
      <c r="C987" s="210" t="s">
        <v>3621</v>
      </c>
      <c r="D987" s="210" t="s">
        <v>1331</v>
      </c>
      <c r="E987" s="238" t="s">
        <v>2221</v>
      </c>
      <c r="F987" s="210" t="s">
        <v>102</v>
      </c>
      <c r="G987" s="239">
        <v>1</v>
      </c>
      <c r="H987" s="240">
        <v>138</v>
      </c>
      <c r="I987" s="239">
        <v>6900</v>
      </c>
      <c r="J987" s="14">
        <v>18</v>
      </c>
      <c r="K987" s="14">
        <v>7</v>
      </c>
      <c r="L987" s="14">
        <f t="shared" si="160"/>
        <v>6875</v>
      </c>
      <c r="M987" s="123">
        <f t="shared" si="161"/>
        <v>6875</v>
      </c>
      <c r="N987" s="241">
        <f t="shared" si="162"/>
        <v>6875</v>
      </c>
      <c r="O987" s="230" t="s">
        <v>1331</v>
      </c>
      <c r="P987" s="230" t="s">
        <v>2130</v>
      </c>
    </row>
    <row r="988" spans="1:16" outlineLevel="1">
      <c r="A988" s="237">
        <v>45937</v>
      </c>
      <c r="B988" s="215" t="s">
        <v>2236</v>
      </c>
      <c r="C988" s="210" t="s">
        <v>3621</v>
      </c>
      <c r="D988" s="210" t="s">
        <v>1329</v>
      </c>
      <c r="E988" s="238" t="s">
        <v>1330</v>
      </c>
      <c r="F988" s="210" t="s">
        <v>102</v>
      </c>
      <c r="G988" s="239">
        <v>1</v>
      </c>
      <c r="H988" s="240">
        <v>171</v>
      </c>
      <c r="I988" s="239">
        <v>-8550</v>
      </c>
      <c r="J988" s="14">
        <v>18</v>
      </c>
      <c r="K988" s="14">
        <v>9</v>
      </c>
      <c r="L988" s="14">
        <f t="shared" si="160"/>
        <v>-8577</v>
      </c>
      <c r="M988" s="123">
        <f t="shared" si="161"/>
        <v>-8577</v>
      </c>
      <c r="N988" s="241">
        <f t="shared" si="162"/>
        <v>-8577</v>
      </c>
      <c r="O988" s="230" t="s">
        <v>1329</v>
      </c>
      <c r="P988" s="230" t="s">
        <v>2130</v>
      </c>
    </row>
    <row r="989" spans="1:16" outlineLevel="1">
      <c r="A989" s="237">
        <v>45937</v>
      </c>
      <c r="B989" s="215" t="s">
        <v>2236</v>
      </c>
      <c r="C989" s="210" t="s">
        <v>3621</v>
      </c>
      <c r="D989" s="210" t="s">
        <v>1329</v>
      </c>
      <c r="E989" s="238" t="s">
        <v>1330</v>
      </c>
      <c r="F989" s="210" t="s">
        <v>102</v>
      </c>
      <c r="G989" s="239">
        <v>1</v>
      </c>
      <c r="H989" s="240">
        <v>180</v>
      </c>
      <c r="I989" s="239">
        <v>-9000</v>
      </c>
      <c r="J989" s="14">
        <v>18</v>
      </c>
      <c r="K989" s="14">
        <v>9</v>
      </c>
      <c r="L989" s="14">
        <f t="shared" si="160"/>
        <v>-9027</v>
      </c>
      <c r="M989" s="123">
        <f t="shared" si="161"/>
        <v>-9027</v>
      </c>
      <c r="N989" s="241">
        <f t="shared" si="162"/>
        <v>-9027</v>
      </c>
      <c r="O989" s="230" t="s">
        <v>1329</v>
      </c>
      <c r="P989" s="230" t="s">
        <v>2130</v>
      </c>
    </row>
    <row r="990" spans="1:16" outlineLevel="1">
      <c r="A990" s="237">
        <v>45937</v>
      </c>
      <c r="B990" s="215" t="s">
        <v>2236</v>
      </c>
      <c r="C990" s="210" t="s">
        <v>3621</v>
      </c>
      <c r="D990" s="210" t="s">
        <v>1331</v>
      </c>
      <c r="E990" s="238" t="s">
        <v>2221</v>
      </c>
      <c r="F990" s="210" t="s">
        <v>102</v>
      </c>
      <c r="G990" s="239">
        <v>2</v>
      </c>
      <c r="H990" s="240">
        <v>137</v>
      </c>
      <c r="I990" s="239">
        <v>13700</v>
      </c>
      <c r="J990" s="14">
        <v>36</v>
      </c>
      <c r="K990" s="14">
        <v>14</v>
      </c>
      <c r="L990" s="14">
        <f t="shared" si="160"/>
        <v>13650</v>
      </c>
      <c r="M990" s="123">
        <f t="shared" si="161"/>
        <v>13650</v>
      </c>
      <c r="N990" s="241">
        <f t="shared" si="162"/>
        <v>13650</v>
      </c>
      <c r="O990" s="230" t="s">
        <v>1331</v>
      </c>
      <c r="P990" s="230" t="s">
        <v>2130</v>
      </c>
    </row>
    <row r="991" spans="1:16" outlineLevel="1">
      <c r="A991" s="237"/>
      <c r="B991" s="215"/>
      <c r="C991" s="210"/>
      <c r="D991" s="210"/>
      <c r="E991" s="238"/>
      <c r="F991" s="210"/>
      <c r="G991" s="239"/>
      <c r="H991" s="240"/>
      <c r="I991" s="239"/>
      <c r="J991" s="14"/>
      <c r="K991" s="14"/>
      <c r="L991" s="14"/>
      <c r="M991" s="123"/>
      <c r="P991" s="230"/>
    </row>
    <row r="992" spans="1:16" outlineLevel="1">
      <c r="A992" s="237"/>
      <c r="B992" s="215"/>
      <c r="C992" s="210"/>
      <c r="D992" s="210"/>
      <c r="E992" s="238"/>
      <c r="F992" s="210"/>
      <c r="G992" s="239"/>
      <c r="H992" s="240"/>
      <c r="I992" s="239"/>
      <c r="J992" s="14"/>
      <c r="K992" s="14"/>
      <c r="L992" s="14"/>
      <c r="M992" s="123"/>
      <c r="P992" s="230"/>
    </row>
    <row r="993" spans="1:16" outlineLevel="1">
      <c r="A993" s="237"/>
      <c r="B993" s="215"/>
      <c r="C993" s="210"/>
      <c r="D993" s="210"/>
      <c r="E993" s="238"/>
      <c r="F993" s="210"/>
      <c r="G993" s="239"/>
      <c r="H993" s="240"/>
      <c r="I993" s="239"/>
      <c r="J993" s="14"/>
      <c r="K993" s="14"/>
      <c r="L993" s="14"/>
      <c r="M993" s="123"/>
      <c r="P993" s="230"/>
    </row>
    <row r="994" spans="1:16" outlineLevel="1">
      <c r="A994" s="237"/>
      <c r="B994" s="215"/>
      <c r="C994" s="210"/>
      <c r="D994" s="210"/>
      <c r="E994" s="238"/>
      <c r="F994" s="210"/>
      <c r="G994" s="239"/>
      <c r="H994" s="240"/>
      <c r="I994" s="239"/>
      <c r="J994" s="14"/>
      <c r="K994" s="14"/>
      <c r="L994" s="14"/>
      <c r="M994" s="123"/>
      <c r="P994" s="230"/>
    </row>
    <row r="995" spans="1:16" outlineLevel="1">
      <c r="A995" s="237"/>
      <c r="B995" s="215"/>
      <c r="C995" s="210"/>
      <c r="D995" s="210"/>
      <c r="E995" s="238"/>
      <c r="F995" s="210"/>
      <c r="G995" s="239"/>
      <c r="H995" s="240"/>
      <c r="I995" s="239"/>
      <c r="J995" s="14"/>
      <c r="K995" s="14"/>
      <c r="L995" s="14"/>
      <c r="M995" s="123"/>
      <c r="P995" s="230"/>
    </row>
    <row r="996" spans="1:16" outlineLevel="1">
      <c r="A996" s="237"/>
      <c r="B996" s="215"/>
      <c r="C996" s="210"/>
      <c r="D996" s="210"/>
      <c r="E996" s="238"/>
      <c r="F996" s="210"/>
      <c r="G996" s="239"/>
      <c r="H996" s="240"/>
      <c r="I996" s="239"/>
      <c r="J996" s="14"/>
      <c r="K996" s="14"/>
      <c r="L996" s="14"/>
      <c r="M996" s="123"/>
      <c r="P996" s="230"/>
    </row>
    <row r="997" spans="1:16" outlineLevel="1">
      <c r="A997" s="237"/>
      <c r="B997" s="215"/>
      <c r="C997" s="210"/>
      <c r="D997" s="210"/>
      <c r="E997" s="238"/>
      <c r="F997" s="210"/>
      <c r="G997" s="239"/>
      <c r="H997" s="240"/>
      <c r="I997" s="239"/>
      <c r="J997" s="14"/>
      <c r="K997" s="14"/>
      <c r="L997" s="14"/>
      <c r="M997" s="123"/>
      <c r="P997" s="230"/>
    </row>
    <row r="998" spans="1:16" outlineLevel="1">
      <c r="A998" s="237"/>
      <c r="B998" s="215"/>
      <c r="C998" s="210"/>
      <c r="D998" s="210"/>
      <c r="E998" s="238"/>
      <c r="F998" s="210"/>
      <c r="G998" s="239"/>
      <c r="H998" s="240"/>
      <c r="I998" s="239"/>
      <c r="J998" s="14"/>
      <c r="K998" s="14"/>
      <c r="L998" s="14"/>
      <c r="M998" s="123"/>
      <c r="P998" s="230"/>
    </row>
    <row r="999" spans="1:16" outlineLevel="1">
      <c r="A999" s="237"/>
      <c r="B999" s="215"/>
      <c r="C999" s="210"/>
      <c r="D999" s="210"/>
      <c r="E999" s="238"/>
      <c r="F999" s="210"/>
      <c r="G999" s="239"/>
      <c r="H999" s="240"/>
      <c r="I999" s="239"/>
      <c r="J999" s="14"/>
      <c r="K999" s="14"/>
      <c r="L999" s="14"/>
      <c r="M999" s="123"/>
      <c r="P999" s="230"/>
    </row>
    <row r="1000" spans="1:16" outlineLevel="1">
      <c r="A1000" s="237"/>
      <c r="B1000" s="215"/>
      <c r="C1000" s="210"/>
      <c r="D1000" s="210"/>
      <c r="E1000" s="238"/>
      <c r="F1000" s="210"/>
      <c r="G1000" s="239"/>
      <c r="H1000" s="240"/>
      <c r="I1000" s="239"/>
      <c r="J1000" s="14"/>
      <c r="K1000" s="14"/>
      <c r="L1000" s="14"/>
      <c r="M1000" s="123"/>
      <c r="P1000" s="230"/>
    </row>
    <row r="1001" spans="1:16" outlineLevel="1">
      <c r="A1001" s="237"/>
      <c r="B1001" s="215"/>
      <c r="C1001" s="210"/>
      <c r="D1001" s="210"/>
      <c r="E1001" s="238"/>
      <c r="F1001" s="210"/>
      <c r="G1001" s="239"/>
      <c r="H1001" s="240"/>
      <c r="I1001" s="239"/>
      <c r="J1001" s="14"/>
      <c r="K1001" s="14"/>
      <c r="L1001" s="14"/>
      <c r="M1001" s="123"/>
      <c r="P1001" s="230"/>
    </row>
    <row r="1002" spans="1:16" outlineLevel="1">
      <c r="A1002" s="237"/>
      <c r="B1002" s="215"/>
      <c r="C1002" s="210"/>
      <c r="D1002" s="210"/>
      <c r="E1002" s="238"/>
      <c r="F1002" s="210"/>
      <c r="G1002" s="239"/>
      <c r="H1002" s="240"/>
      <c r="I1002" s="239"/>
      <c r="J1002" s="14"/>
      <c r="K1002" s="14"/>
      <c r="L1002" s="14"/>
      <c r="M1002" s="123"/>
      <c r="P1002" s="230"/>
    </row>
    <row r="1003" spans="1:16" outlineLevel="1">
      <c r="A1003" s="237"/>
      <c r="B1003" s="215"/>
      <c r="C1003" s="210"/>
      <c r="D1003" s="210"/>
      <c r="E1003" s="238"/>
      <c r="F1003" s="210"/>
      <c r="G1003" s="239"/>
      <c r="H1003" s="240"/>
      <c r="I1003" s="239"/>
      <c r="J1003" s="14"/>
      <c r="K1003" s="14"/>
      <c r="L1003" s="14"/>
      <c r="M1003" s="123"/>
      <c r="P1003" s="230"/>
    </row>
    <row r="1004" spans="1:16" ht="17.25" thickBot="1">
      <c r="A1004" s="237"/>
      <c r="B1004" s="215"/>
      <c r="C1004" s="210"/>
      <c r="D1004" s="210"/>
      <c r="E1004" s="238"/>
      <c r="F1004" s="210"/>
      <c r="G1004" s="239"/>
      <c r="H1004" s="240"/>
      <c r="I1004" s="239"/>
      <c r="J1004" s="14"/>
      <c r="K1004" s="14"/>
      <c r="L1004" s="14"/>
      <c r="M1004" s="123"/>
      <c r="P1004" s="230"/>
    </row>
    <row r="1005" spans="1:16" ht="17.25" thickBot="1">
      <c r="A1005" s="450" t="s">
        <v>1350</v>
      </c>
      <c r="B1005" s="255"/>
      <c r="C1005" s="255"/>
      <c r="D1005" s="255"/>
      <c r="E1005" s="255"/>
      <c r="F1005" s="255"/>
      <c r="G1005" s="256"/>
      <c r="H1005" s="256"/>
      <c r="I1005" s="256"/>
      <c r="J1005" s="121"/>
      <c r="K1005" s="256"/>
      <c r="L1005" s="122">
        <f>SUM(L955:L1004)</f>
        <v>-3140</v>
      </c>
      <c r="M1005" s="122">
        <f>SUM(M955:M1004)</f>
        <v>-3140</v>
      </c>
      <c r="N1005" s="33"/>
    </row>
    <row r="1006" spans="1:16" ht="17.25" thickBot="1">
      <c r="A1006" s="222"/>
      <c r="B1006" s="222"/>
      <c r="E1006" s="207"/>
      <c r="J1006" s="30"/>
      <c r="K1006" s="31"/>
      <c r="L1006" s="34"/>
      <c r="M1006" s="34"/>
    </row>
    <row r="1007" spans="1:16" s="225" customFormat="1" ht="17.25" collapsed="1" thickBot="1">
      <c r="A1007" s="243" t="s">
        <v>2742</v>
      </c>
      <c r="B1007" s="244"/>
      <c r="C1007" s="244"/>
      <c r="D1007" s="244"/>
      <c r="E1007" s="244"/>
      <c r="F1007" s="244"/>
      <c r="G1007" s="245"/>
      <c r="H1007" s="245"/>
      <c r="I1007" s="245"/>
      <c r="J1007" s="124"/>
      <c r="K1007" s="245"/>
      <c r="L1007" s="125">
        <f>SUM(L162,L171,L215,L302,L368,L510,L606,L819,L954,L1005)</f>
        <v>-313818</v>
      </c>
      <c r="M1007" s="125">
        <f>SUM(M162,M171,M215,M302,M368,M510,M606,M819,M954,M1005)</f>
        <v>-277818</v>
      </c>
      <c r="N1007" s="126"/>
      <c r="O1007" s="236"/>
    </row>
    <row r="1008" spans="1:16" ht="17.25" thickBot="1">
      <c r="A1008" s="222"/>
      <c r="B1008" s="222"/>
      <c r="E1008" s="207"/>
      <c r="J1008" s="30"/>
      <c r="K1008" s="31"/>
      <c r="L1008" s="34"/>
      <c r="M1008" s="34"/>
    </row>
    <row r="1009" spans="1:15" ht="17.25" thickBot="1">
      <c r="E1009" s="125" t="s">
        <v>1325</v>
      </c>
      <c r="F1009" s="127" t="s">
        <v>7</v>
      </c>
      <c r="G1009" s="127" t="s">
        <v>10</v>
      </c>
      <c r="H1009" s="127" t="s">
        <v>13</v>
      </c>
      <c r="I1009" s="128" t="s">
        <v>1336</v>
      </c>
      <c r="J1009" s="128" t="s">
        <v>1337</v>
      </c>
      <c r="N1009" s="207"/>
      <c r="O1009" s="258"/>
    </row>
    <row r="1010" spans="1:15" ht="17.25" thickBot="1">
      <c r="A1010" s="129" t="s">
        <v>1338</v>
      </c>
      <c r="B1010" s="130"/>
      <c r="C1010" s="131"/>
      <c r="D1010" s="132"/>
      <c r="E1010" s="133">
        <f>SUMIF($B153:$B1007,"TXO",I153:I1007)</f>
        <v>-277755</v>
      </c>
      <c r="F1010" s="133">
        <f>SUMIF($B153:$B1007,"TXO",J153:J1007)</f>
        <v>30798</v>
      </c>
      <c r="G1010" s="133">
        <f>SUMIF($B153:$B1007,"TXO",K153:K1007)</f>
        <v>5265</v>
      </c>
      <c r="H1010" s="133">
        <f>SUMIF($B153:$B1007,"TXO",L153:L1007)</f>
        <v>-313818</v>
      </c>
      <c r="I1010" s="134">
        <f>IF(H1010=0,0,H1010/C1017)</f>
        <v>-4.9903474596485644</v>
      </c>
      <c r="J1010" s="135"/>
      <c r="K1010" s="545" t="s">
        <v>22</v>
      </c>
      <c r="L1010" s="136">
        <f ca="1">IF(I1010&lt;0,-((1+ABS(I1010))^(1/((TODAY()-A23)/365.25))-1),(1+ABS(I1010))^(1/((TODAY()-A23)/365.25))-1)</f>
        <v>-0.89963264855792024</v>
      </c>
      <c r="M1010" s="136"/>
      <c r="N1010" s="207"/>
      <c r="O1010" s="258"/>
    </row>
    <row r="1011" spans="1:15" ht="17.25" thickBot="1">
      <c r="A1011" s="129" t="s">
        <v>1339</v>
      </c>
      <c r="B1011" s="130"/>
      <c r="C1011" s="131"/>
      <c r="D1011" s="132"/>
      <c r="E1011" s="133">
        <f>SUMIF($B153:$B1007,"FITX",I153:I1007)</f>
        <v>0</v>
      </c>
      <c r="F1011" s="133">
        <f>SUMIF($B153:$B1007,"FITX",J153:J1007)</f>
        <v>0</v>
      </c>
      <c r="G1011" s="133">
        <f>SUMIF($B153:$B1007,"FITX",K153:K1007)</f>
        <v>0</v>
      </c>
      <c r="H1011" s="133">
        <f>SUMIF($B153:$B1007,"FITX",L153:L1007)+SUMIF($B153:$B1007,"FIMTX",L153:L1007)</f>
        <v>0</v>
      </c>
      <c r="I1011" s="134">
        <f>IF(H1011=0,0,H1011/C1016)</f>
        <v>0</v>
      </c>
      <c r="J1011" s="134"/>
      <c r="K1011" s="546"/>
      <c r="L1011" s="136">
        <f ca="1">IF(I1011&lt;0,-((1+ABS(I1011))^(1/((TODAY()-A23)/365.25))-1),(1+ABS(I1011))^(1/((TODAY()-A23)/365.25))-1)</f>
        <v>0</v>
      </c>
      <c r="M1011" s="136"/>
      <c r="N1011" s="207"/>
      <c r="O1011" s="258"/>
    </row>
    <row r="1012" spans="1:15" ht="17.25" thickBot="1">
      <c r="A1012" s="129" t="s">
        <v>2632</v>
      </c>
      <c r="B1012" s="130"/>
      <c r="C1012" s="131"/>
      <c r="D1012" s="132"/>
      <c r="E1012" s="133">
        <f>SUM(E1010:E1011)</f>
        <v>-277755</v>
      </c>
      <c r="F1012" s="133">
        <f>SUM(F1010:F1011)</f>
        <v>30798</v>
      </c>
      <c r="G1012" s="133">
        <f>SUM(G1010:G1011)</f>
        <v>5265</v>
      </c>
      <c r="H1012" s="133">
        <f>L1007</f>
        <v>-313818</v>
      </c>
      <c r="I1012" s="134">
        <f>IF(H1012=0,0,H1012/C1016)</f>
        <v>-2.7158867666531084</v>
      </c>
      <c r="J1012" s="134">
        <f>IF(M1007=0,0,M1007/C1016)</f>
        <v>-2.4043306302953726</v>
      </c>
      <c r="K1012" s="546"/>
      <c r="L1012" s="136" t="e">
        <f ca="1">IF(I1012&lt;0,-((1+ABS(I1012))^(1/((TODAY()-A22)/365.25))-1),(1+ABS(I1012))^(1/((TODAY()-A22)/365.25))-1)</f>
        <v>#VALUE!</v>
      </c>
      <c r="M1012" s="136"/>
      <c r="N1012" s="207"/>
      <c r="O1012" s="258"/>
    </row>
    <row r="1013" spans="1:15" ht="17.25" thickBot="1">
      <c r="A1013" s="129" t="s">
        <v>2128</v>
      </c>
      <c r="B1013" s="130"/>
      <c r="C1013" s="131"/>
      <c r="D1013" s="132"/>
      <c r="E1013" s="133">
        <f>SUM(I24:I148)</f>
        <v>-67835</v>
      </c>
      <c r="F1013" s="133">
        <f>SUM(J24:J148)</f>
        <v>2178</v>
      </c>
      <c r="G1013" s="133">
        <f>SUM(K24:K148)</f>
        <v>438</v>
      </c>
      <c r="H1013" s="133">
        <f>L151</f>
        <v>-70451</v>
      </c>
      <c r="I1013" s="134">
        <f>IF(C151=0,0,H1012/C151)</f>
        <v>-13.429965335729875</v>
      </c>
      <c r="J1013" s="134">
        <f>IF(M151=0,0,M151/C151)</f>
        <v>-3.014978388325416</v>
      </c>
      <c r="K1013" s="546"/>
      <c r="L1013" s="136">
        <f ca="1">IF(I1013&lt;0,-((1+ABS(I1013))^(1/((TODAY()-A23)/365.25))-1),(1+ABS(I1013))^(1/((TODAY()-A23)/365.25))-1)</f>
        <v>-1.6033145173055137</v>
      </c>
      <c r="M1013" s="136"/>
      <c r="N1013" s="207"/>
      <c r="O1013" s="258"/>
    </row>
    <row r="1014" spans="1:15" ht="17.25" thickBot="1">
      <c r="A1014" s="129" t="s">
        <v>2071</v>
      </c>
      <c r="B1014" s="130"/>
      <c r="C1014" s="131"/>
      <c r="D1014" s="132"/>
      <c r="E1014" s="133">
        <f>SUM(I19:I21)</f>
        <v>-4750</v>
      </c>
      <c r="F1014" s="133">
        <f>SUM(J19:J21)</f>
        <v>234</v>
      </c>
      <c r="G1014" s="133">
        <f>SUM(K19:K21)</f>
        <v>4</v>
      </c>
      <c r="H1014" s="133">
        <f>L22</f>
        <v>-4988</v>
      </c>
      <c r="I1014" s="134">
        <f>IF(C22=0,0,H1014/C22)</f>
        <v>-0.14749541664202495</v>
      </c>
      <c r="J1014" s="134">
        <f>IF(M22=0,0,M22/C22)</f>
        <v>-0.14749541664202495</v>
      </c>
      <c r="K1014" s="534"/>
      <c r="L1014" s="136">
        <f>IF(I1014&lt;0,-((1+ABS(I1014))^(1/((A21-A18)/365.25))-1),(1+ABS(I1014))^(1/((A21-A18)/365.25))-1)</f>
        <v>-1.0294614980803427</v>
      </c>
      <c r="M1014" s="136"/>
      <c r="N1014" s="207"/>
      <c r="O1014" s="258"/>
    </row>
    <row r="1015" spans="1:15" ht="17.25" thickBot="1">
      <c r="A1015" s="129" t="s">
        <v>1433</v>
      </c>
      <c r="B1015" s="130"/>
      <c r="C1015" s="131"/>
      <c r="D1015" s="132"/>
      <c r="E1015" s="133">
        <f>SUM(I3:I15)</f>
        <v>-10520</v>
      </c>
      <c r="F1015" s="133">
        <f>SUM(J3:J15)</f>
        <v>344</v>
      </c>
      <c r="G1015" s="133">
        <f>SUM(K3:K15)</f>
        <v>89</v>
      </c>
      <c r="H1015" s="133">
        <f>L16</f>
        <v>-12453</v>
      </c>
      <c r="I1015" s="134">
        <f>IF(C16=0,0,H1015/C16)</f>
        <v>-0.15802096287084741</v>
      </c>
      <c r="J1015" s="134">
        <f>IF(C16=0,0,M16/C16)</f>
        <v>-0.15802096287084741</v>
      </c>
      <c r="K1015" s="535"/>
      <c r="L1015" s="136">
        <f>IF(I1015&lt;0,-((1+ABS(I1015))^(1/((A15-A2)/365.25))-1),(1+ABS(I1015))^(1/((A15-A2)/365.25))-1)</f>
        <v>-0.17125164776394786</v>
      </c>
      <c r="M1015" s="136"/>
      <c r="N1015" s="207"/>
      <c r="O1015" s="258"/>
    </row>
    <row r="1016" spans="1:15" ht="17.25" thickBot="1">
      <c r="A1016" s="137" t="s">
        <v>1340</v>
      </c>
      <c r="B1016" s="129"/>
      <c r="C1016" s="543">
        <f>SUM(M152,M178,M203,M250,M271,M580,M794,M1007)</f>
        <v>115549</v>
      </c>
      <c r="D1016" s="542"/>
    </row>
    <row r="1017" spans="1:15" ht="17.25" thickBot="1">
      <c r="A1017" s="137" t="s">
        <v>1341</v>
      </c>
      <c r="B1017" s="129"/>
      <c r="C1017" s="541">
        <f>AVERAGE(C16,C22,C151,C1016)</f>
        <v>62885</v>
      </c>
      <c r="D1017" s="542"/>
      <c r="E1017" s="133">
        <f>SUM(E1012:E1015)</f>
        <v>-360860</v>
      </c>
      <c r="F1017" s="133">
        <f t="shared" ref="F1017:G1017" si="163">SUM(F1012:F1015)</f>
        <v>33554</v>
      </c>
      <c r="G1017" s="133">
        <f t="shared" si="163"/>
        <v>5796</v>
      </c>
      <c r="H1017" s="133">
        <f>SUM(H1012:H1015)</f>
        <v>-401710</v>
      </c>
      <c r="I1017" s="134">
        <f>H1017/C1017</f>
        <v>-6.3880098592669157</v>
      </c>
      <c r="J1017" s="134"/>
      <c r="K1017" s="156" t="s">
        <v>22</v>
      </c>
      <c r="L1017" s="136">
        <f ca="1">IF(I1017&lt;0,-((1+ABS(I1017))^(1/((TODAY()-A2)/365.25))-1),(1+ABS(I1017))^(1/((TODAY()-A2)/365.25))-1)</f>
        <v>-0.51837041889023072</v>
      </c>
    </row>
    <row r="1018" spans="1:15">
      <c r="A1018" s="62"/>
      <c r="B1018" s="62"/>
      <c r="D1018" s="61"/>
      <c r="E1018" s="207"/>
    </row>
    <row r="1019" spans="1:15">
      <c r="A1019" s="62"/>
      <c r="B1019" s="62"/>
      <c r="D1019" s="61"/>
      <c r="E1019" s="207"/>
    </row>
    <row r="1020" spans="1:15">
      <c r="A1020" s="62" t="s">
        <v>1342</v>
      </c>
      <c r="B1020" s="62"/>
      <c r="D1020" s="61"/>
      <c r="E1020" s="207"/>
    </row>
    <row r="1021" spans="1:15">
      <c r="A1021" s="62" t="s">
        <v>1343</v>
      </c>
      <c r="B1021" s="62"/>
      <c r="D1021" s="61"/>
      <c r="E1021" s="207"/>
    </row>
    <row r="1022" spans="1:15">
      <c r="A1022" s="62"/>
      <c r="B1022" s="62"/>
      <c r="D1022" s="61"/>
      <c r="E1022" s="207"/>
    </row>
    <row r="1023" spans="1:15">
      <c r="A1023" s="62"/>
      <c r="B1023" s="62"/>
      <c r="D1023" s="61"/>
      <c r="E1023" s="207"/>
    </row>
    <row r="1024" spans="1:15">
      <c r="A1024" s="226"/>
      <c r="B1024" s="226"/>
      <c r="C1024" s="226"/>
      <c r="D1024" s="226"/>
      <c r="E1024" s="207"/>
    </row>
    <row r="1025" spans="1:5">
      <c r="A1025" s="226"/>
      <c r="B1025" s="226"/>
      <c r="C1025" s="226"/>
      <c r="D1025" s="226"/>
      <c r="E1025" s="207"/>
    </row>
    <row r="1026" spans="1:5">
      <c r="A1026" s="226"/>
      <c r="B1026" s="226"/>
      <c r="C1026" s="226"/>
      <c r="D1026" s="226"/>
      <c r="E1026" s="207"/>
    </row>
    <row r="1027" spans="1:5">
      <c r="A1027" s="226"/>
      <c r="B1027" s="226"/>
      <c r="C1027" s="226"/>
      <c r="D1027" s="226"/>
      <c r="E1027" s="207"/>
    </row>
    <row r="1028" spans="1:5">
      <c r="A1028" s="226"/>
      <c r="B1028" s="226"/>
      <c r="C1028" s="226"/>
      <c r="D1028" s="226"/>
      <c r="E1028" s="207"/>
    </row>
    <row r="1029" spans="1:5">
      <c r="A1029" s="226"/>
      <c r="B1029" s="226"/>
      <c r="C1029" s="226"/>
      <c r="D1029" s="226"/>
      <c r="E1029" s="207"/>
    </row>
  </sheetData>
  <mergeCells count="6">
    <mergeCell ref="C1017:D1017"/>
    <mergeCell ref="C16:D16"/>
    <mergeCell ref="C22:D22"/>
    <mergeCell ref="C151:D151"/>
    <mergeCell ref="K1010:K1015"/>
    <mergeCell ref="C1016:D1016"/>
  </mergeCells>
  <phoneticPr fontId="4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8EE-84AB-4726-8D44-EBE36C225EA5}">
  <sheetPr codeName="工作表5"/>
  <dimension ref="A1:S2316"/>
  <sheetViews>
    <sheetView tabSelected="1" workbookViewId="0">
      <pane ySplit="2" topLeftCell="A3" activePane="bottomLeft" state="frozen"/>
      <selection activeCell="G29" sqref="G29"/>
      <selection pane="bottomLeft" sqref="A1:N2316"/>
    </sheetView>
  </sheetViews>
  <sheetFormatPr defaultRowHeight="16.5"/>
  <cols>
    <col min="1" max="1" width="8.5" style="149" bestFit="1" customWidth="1"/>
    <col min="2" max="2" width="14.25" bestFit="1" customWidth="1"/>
    <col min="3" max="4" width="7.125" bestFit="1" customWidth="1"/>
    <col min="5" max="5" width="10.375" style="145" bestFit="1" customWidth="1"/>
    <col min="6" max="6" width="9" style="143" bestFit="1" customWidth="1"/>
    <col min="7" max="8" width="8.125" bestFit="1" customWidth="1"/>
    <col min="9" max="9" width="10.375" bestFit="1" customWidth="1"/>
    <col min="10" max="10" width="9.25" bestFit="1" customWidth="1"/>
    <col min="11" max="12" width="7.125" bestFit="1" customWidth="1"/>
    <col min="13" max="13" width="9.875" style="142" bestFit="1" customWidth="1"/>
    <col min="14" max="14" width="61.5" customWidth="1"/>
    <col min="16" max="16" width="11.25" customWidth="1"/>
    <col min="18" max="18" width="10.625" customWidth="1"/>
  </cols>
  <sheetData>
    <row r="1" spans="1:19" ht="18" thickTop="1" thickBot="1">
      <c r="A1" s="138" t="s">
        <v>1405</v>
      </c>
      <c r="B1" s="138" t="s">
        <v>1406</v>
      </c>
      <c r="C1" s="138" t="s">
        <v>1407</v>
      </c>
      <c r="D1" s="138" t="s">
        <v>1408</v>
      </c>
      <c r="E1" s="144" t="s">
        <v>1409</v>
      </c>
      <c r="F1" s="138" t="s">
        <v>1410</v>
      </c>
      <c r="G1" s="138" t="s">
        <v>1411</v>
      </c>
      <c r="H1" s="138" t="s">
        <v>1412</v>
      </c>
      <c r="I1" s="138" t="s">
        <v>1413</v>
      </c>
      <c r="J1" s="138" t="s">
        <v>1414</v>
      </c>
      <c r="K1" s="138" t="s">
        <v>1415</v>
      </c>
      <c r="L1" s="138" t="s">
        <v>1416</v>
      </c>
      <c r="M1" s="141" t="s">
        <v>1417</v>
      </c>
      <c r="N1" s="138" t="s">
        <v>3914</v>
      </c>
      <c r="P1" s="138" t="s">
        <v>1401</v>
      </c>
      <c r="Q1" s="139">
        <f>COUNTIF(E:E,"&gt;0")</f>
        <v>1542</v>
      </c>
      <c r="R1" s="138" t="s">
        <v>1402</v>
      </c>
      <c r="S1" s="140">
        <f>COUNTIF(E:E,"&lt;0")</f>
        <v>556</v>
      </c>
    </row>
    <row r="2" spans="1:19" ht="18" thickTop="1" thickBot="1">
      <c r="A2" t="s">
        <v>3766</v>
      </c>
      <c r="B2" t="s">
        <v>3767</v>
      </c>
      <c r="C2">
        <v>15.05</v>
      </c>
      <c r="D2">
        <v>15.01</v>
      </c>
      <c r="E2" s="145">
        <v>7.0000000000000007E-2</v>
      </c>
      <c r="F2" s="143">
        <v>0.47</v>
      </c>
      <c r="G2" t="s">
        <v>6399</v>
      </c>
      <c r="H2">
        <v>27323</v>
      </c>
      <c r="I2">
        <v>45646</v>
      </c>
      <c r="J2" t="s">
        <v>1366</v>
      </c>
      <c r="K2">
        <v>15.16</v>
      </c>
      <c r="L2">
        <v>14.9</v>
      </c>
      <c r="M2" s="142" t="s">
        <v>1366</v>
      </c>
      <c r="N2" t="s">
        <v>1366</v>
      </c>
      <c r="P2" s="138" t="s">
        <v>1403</v>
      </c>
      <c r="Q2" s="139">
        <f>COUNTIF(F:F,"&gt;9.8")</f>
        <v>36</v>
      </c>
      <c r="R2" s="138" t="s">
        <v>1404</v>
      </c>
      <c r="S2" s="140">
        <f>COUNTIF(F:F,"&lt;-9.8")</f>
        <v>2</v>
      </c>
    </row>
    <row r="3" spans="1:19" ht="17.25" thickTop="1">
      <c r="A3" t="s">
        <v>3768</v>
      </c>
      <c r="B3" t="s">
        <v>3769</v>
      </c>
      <c r="C3">
        <v>13.79</v>
      </c>
      <c r="D3">
        <v>13.82</v>
      </c>
      <c r="E3" s="145">
        <v>0.14000000000000001</v>
      </c>
      <c r="F3" s="143">
        <v>1.02</v>
      </c>
      <c r="G3" t="s">
        <v>5823</v>
      </c>
      <c r="H3">
        <v>7586</v>
      </c>
      <c r="I3">
        <v>10144</v>
      </c>
      <c r="J3" t="s">
        <v>1366</v>
      </c>
      <c r="K3">
        <v>13.89</v>
      </c>
      <c r="L3">
        <v>13.74</v>
      </c>
      <c r="M3" s="142" t="s">
        <v>1366</v>
      </c>
      <c r="N3" t="s">
        <v>1366</v>
      </c>
    </row>
    <row r="4" spans="1:19">
      <c r="A4" t="s">
        <v>3832</v>
      </c>
      <c r="B4" t="s">
        <v>3833</v>
      </c>
      <c r="C4">
        <v>9.75</v>
      </c>
      <c r="D4">
        <v>9.85</v>
      </c>
      <c r="E4" s="145">
        <v>0.12</v>
      </c>
      <c r="F4" s="143">
        <v>1.23</v>
      </c>
      <c r="G4" t="s">
        <v>6400</v>
      </c>
      <c r="H4">
        <v>879</v>
      </c>
      <c r="I4">
        <v>4039</v>
      </c>
      <c r="J4" t="s">
        <v>1366</v>
      </c>
      <c r="K4">
        <v>9.86</v>
      </c>
      <c r="L4">
        <v>9.75</v>
      </c>
      <c r="M4" s="142" t="s">
        <v>1366</v>
      </c>
      <c r="N4" t="s">
        <v>1366</v>
      </c>
    </row>
    <row r="5" spans="1:19">
      <c r="A5" t="s">
        <v>3822</v>
      </c>
      <c r="B5" t="s">
        <v>3823</v>
      </c>
      <c r="C5">
        <v>10.45</v>
      </c>
      <c r="D5">
        <v>10.41</v>
      </c>
      <c r="E5" s="145">
        <v>0.03</v>
      </c>
      <c r="F5" s="143">
        <v>0.28999999999999998</v>
      </c>
      <c r="G5" t="s">
        <v>6105</v>
      </c>
      <c r="H5">
        <v>116270</v>
      </c>
      <c r="I5">
        <v>173483</v>
      </c>
      <c r="J5" t="s">
        <v>1366</v>
      </c>
      <c r="K5">
        <v>10.56</v>
      </c>
      <c r="L5">
        <v>10.35</v>
      </c>
      <c r="M5" s="142" t="s">
        <v>1366</v>
      </c>
      <c r="N5" t="s">
        <v>1366</v>
      </c>
    </row>
    <row r="6" spans="1:19">
      <c r="A6" t="s">
        <v>3834</v>
      </c>
      <c r="B6" t="s">
        <v>3835</v>
      </c>
      <c r="C6">
        <v>9.65</v>
      </c>
      <c r="D6">
        <v>9.6199999999999992</v>
      </c>
      <c r="E6" s="145">
        <v>0.04</v>
      </c>
      <c r="F6" s="143">
        <v>0.42</v>
      </c>
      <c r="G6" t="s">
        <v>6401</v>
      </c>
      <c r="H6">
        <v>6878</v>
      </c>
      <c r="I6">
        <v>9683</v>
      </c>
      <c r="J6" t="s">
        <v>1366</v>
      </c>
      <c r="K6">
        <v>9.7100000000000009</v>
      </c>
      <c r="L6">
        <v>9.6</v>
      </c>
      <c r="M6" s="142" t="s">
        <v>1366</v>
      </c>
      <c r="N6" t="s">
        <v>1366</v>
      </c>
    </row>
    <row r="7" spans="1:19">
      <c r="A7" t="s">
        <v>3836</v>
      </c>
      <c r="B7" t="s">
        <v>3837</v>
      </c>
      <c r="C7">
        <v>8.85</v>
      </c>
      <c r="D7">
        <v>8.9</v>
      </c>
      <c r="E7" s="145">
        <v>0.15</v>
      </c>
      <c r="F7" s="143">
        <v>1.71</v>
      </c>
      <c r="G7" t="s">
        <v>6051</v>
      </c>
      <c r="H7">
        <v>44141</v>
      </c>
      <c r="I7">
        <v>64522</v>
      </c>
      <c r="J7" t="s">
        <v>1366</v>
      </c>
      <c r="K7">
        <v>9.0299999999999994</v>
      </c>
      <c r="L7">
        <v>8.8000000000000007</v>
      </c>
      <c r="M7" s="142" t="s">
        <v>1366</v>
      </c>
      <c r="N7" t="s">
        <v>1366</v>
      </c>
    </row>
    <row r="8" spans="1:19">
      <c r="A8" t="s">
        <v>3838</v>
      </c>
      <c r="B8" t="s">
        <v>3839</v>
      </c>
      <c r="C8">
        <v>9.36</v>
      </c>
      <c r="D8">
        <v>9.32</v>
      </c>
      <c r="E8" s="145">
        <v>0.02</v>
      </c>
      <c r="F8" s="143">
        <v>0.22</v>
      </c>
      <c r="G8" t="s">
        <v>6402</v>
      </c>
      <c r="H8">
        <v>788898</v>
      </c>
      <c r="I8">
        <v>758364</v>
      </c>
      <c r="J8" t="s">
        <v>1366</v>
      </c>
      <c r="K8">
        <v>9.44</v>
      </c>
      <c r="L8">
        <v>9.2799999999999994</v>
      </c>
      <c r="M8" s="142" t="s">
        <v>1366</v>
      </c>
      <c r="N8" t="s">
        <v>1366</v>
      </c>
    </row>
    <row r="9" spans="1:19">
      <c r="A9" t="s">
        <v>3844</v>
      </c>
      <c r="B9" t="s">
        <v>3845</v>
      </c>
      <c r="C9">
        <v>9.7200000000000006</v>
      </c>
      <c r="D9">
        <v>9.7100000000000009</v>
      </c>
      <c r="E9" s="145">
        <v>7.0000000000000007E-2</v>
      </c>
      <c r="F9" s="143">
        <v>0.73</v>
      </c>
      <c r="G9" t="s">
        <v>6403</v>
      </c>
      <c r="H9">
        <v>21207</v>
      </c>
      <c r="I9">
        <v>36050</v>
      </c>
      <c r="J9" t="s">
        <v>1366</v>
      </c>
      <c r="K9">
        <v>9.84</v>
      </c>
      <c r="L9">
        <v>9.65</v>
      </c>
      <c r="M9" s="142" t="s">
        <v>1366</v>
      </c>
      <c r="N9" t="s">
        <v>1366</v>
      </c>
    </row>
    <row r="10" spans="1:19">
      <c r="A10" t="s">
        <v>3884</v>
      </c>
      <c r="B10" t="s">
        <v>3885</v>
      </c>
      <c r="C10">
        <v>10.26</v>
      </c>
      <c r="D10">
        <v>10.220000000000001</v>
      </c>
      <c r="E10" s="145">
        <v>0.03</v>
      </c>
      <c r="F10" s="143">
        <v>0.28999999999999998</v>
      </c>
      <c r="G10" t="s">
        <v>6388</v>
      </c>
      <c r="H10">
        <v>2181</v>
      </c>
      <c r="I10">
        <v>2032</v>
      </c>
      <c r="J10" t="s">
        <v>1366</v>
      </c>
      <c r="K10">
        <v>10.34</v>
      </c>
      <c r="L10">
        <v>10.15</v>
      </c>
      <c r="M10" s="142" t="s">
        <v>1366</v>
      </c>
      <c r="N10" t="s">
        <v>1366</v>
      </c>
    </row>
    <row r="11" spans="1:19">
      <c r="A11" t="s">
        <v>3907</v>
      </c>
      <c r="B11" t="s">
        <v>3908</v>
      </c>
      <c r="C11">
        <v>9.32</v>
      </c>
      <c r="D11">
        <v>9.4</v>
      </c>
      <c r="E11" s="145">
        <v>0.13</v>
      </c>
      <c r="F11" s="143">
        <v>1.4</v>
      </c>
      <c r="G11" t="s">
        <v>5801</v>
      </c>
      <c r="H11">
        <v>10914</v>
      </c>
      <c r="I11">
        <v>30457</v>
      </c>
      <c r="J11" t="s">
        <v>1366</v>
      </c>
      <c r="K11">
        <v>9.41</v>
      </c>
      <c r="L11">
        <v>9.3000000000000007</v>
      </c>
      <c r="M11" s="142" t="s">
        <v>1366</v>
      </c>
      <c r="N11" t="s">
        <v>1366</v>
      </c>
    </row>
    <row r="12" spans="1:19">
      <c r="A12" t="s">
        <v>3892</v>
      </c>
      <c r="B12" t="s">
        <v>3893</v>
      </c>
      <c r="C12">
        <v>11.97</v>
      </c>
      <c r="D12">
        <v>11.97</v>
      </c>
      <c r="E12" s="145">
        <v>0.17</v>
      </c>
      <c r="F12" s="143">
        <v>1.44</v>
      </c>
      <c r="G12" t="s">
        <v>6404</v>
      </c>
      <c r="H12">
        <v>18562</v>
      </c>
      <c r="I12">
        <v>6463</v>
      </c>
      <c r="J12" t="s">
        <v>1366</v>
      </c>
      <c r="K12">
        <v>12.17</v>
      </c>
      <c r="L12">
        <v>11.86</v>
      </c>
      <c r="M12" s="142" t="s">
        <v>1366</v>
      </c>
      <c r="N12" t="s">
        <v>1366</v>
      </c>
    </row>
    <row r="13" spans="1:19">
      <c r="A13" t="s">
        <v>3898</v>
      </c>
      <c r="B13" t="s">
        <v>3899</v>
      </c>
      <c r="C13">
        <v>10.17</v>
      </c>
      <c r="D13">
        <v>10.15</v>
      </c>
      <c r="E13" s="145">
        <v>0.05</v>
      </c>
      <c r="F13" s="143">
        <v>0.5</v>
      </c>
      <c r="G13" t="s">
        <v>6091</v>
      </c>
      <c r="H13">
        <v>13457</v>
      </c>
      <c r="I13">
        <v>17501</v>
      </c>
      <c r="J13" t="s">
        <v>1366</v>
      </c>
      <c r="K13">
        <v>10.19</v>
      </c>
      <c r="L13">
        <v>10.07</v>
      </c>
      <c r="M13" s="142" t="s">
        <v>1366</v>
      </c>
      <c r="N13" t="s">
        <v>1366</v>
      </c>
    </row>
    <row r="14" spans="1:19">
      <c r="A14" s="454" t="s">
        <v>5960</v>
      </c>
      <c r="B14" t="s">
        <v>5961</v>
      </c>
      <c r="C14">
        <v>9.27</v>
      </c>
      <c r="D14">
        <v>9.1999999999999993</v>
      </c>
      <c r="E14" s="145">
        <v>-0.13</v>
      </c>
      <c r="F14" s="143">
        <v>-1.39</v>
      </c>
      <c r="G14" t="s">
        <v>6375</v>
      </c>
      <c r="H14">
        <v>58142</v>
      </c>
      <c r="I14">
        <v>0</v>
      </c>
      <c r="J14" t="s">
        <v>1366</v>
      </c>
      <c r="K14">
        <v>9.2799999999999994</v>
      </c>
      <c r="L14">
        <v>9.1199999999999992</v>
      </c>
      <c r="M14" s="142" t="s">
        <v>1366</v>
      </c>
      <c r="N14" t="s">
        <v>1366</v>
      </c>
    </row>
    <row r="15" spans="1:19">
      <c r="A15">
        <v>50</v>
      </c>
      <c r="B15" t="s">
        <v>1488</v>
      </c>
      <c r="C15">
        <v>109.45</v>
      </c>
      <c r="D15">
        <v>109</v>
      </c>
      <c r="E15" s="145">
        <v>0.1</v>
      </c>
      <c r="F15" s="143">
        <v>0.09</v>
      </c>
      <c r="G15" t="s">
        <v>6270</v>
      </c>
      <c r="H15">
        <v>111654</v>
      </c>
      <c r="I15">
        <v>193158</v>
      </c>
      <c r="J15" t="s">
        <v>1366</v>
      </c>
      <c r="K15">
        <v>109.7</v>
      </c>
      <c r="L15">
        <v>108.9</v>
      </c>
      <c r="M15" s="142" t="s">
        <v>1366</v>
      </c>
      <c r="N15" t="s">
        <v>1366</v>
      </c>
    </row>
    <row r="16" spans="1:19">
      <c r="A16">
        <v>51</v>
      </c>
      <c r="B16" t="s">
        <v>1489</v>
      </c>
      <c r="C16">
        <v>150.75</v>
      </c>
      <c r="D16">
        <v>150.85</v>
      </c>
      <c r="E16" s="145">
        <v>2.4500000000000002</v>
      </c>
      <c r="F16" s="143">
        <v>1.65</v>
      </c>
      <c r="G16" t="s">
        <v>6405</v>
      </c>
      <c r="H16">
        <v>39</v>
      </c>
      <c r="I16">
        <v>77</v>
      </c>
      <c r="J16" t="s">
        <v>1366</v>
      </c>
      <c r="K16">
        <v>151.9</v>
      </c>
      <c r="L16">
        <v>150</v>
      </c>
      <c r="M16" s="142" t="s">
        <v>1366</v>
      </c>
      <c r="N16" t="s">
        <v>1366</v>
      </c>
    </row>
    <row r="17" spans="1:14">
      <c r="A17">
        <v>52</v>
      </c>
      <c r="B17" t="s">
        <v>1490</v>
      </c>
      <c r="C17">
        <v>63.5</v>
      </c>
      <c r="D17">
        <v>63.3</v>
      </c>
      <c r="E17" s="145">
        <v>0.15</v>
      </c>
      <c r="F17" s="143">
        <v>0.24</v>
      </c>
      <c r="G17" t="s">
        <v>6079</v>
      </c>
      <c r="H17">
        <v>16455</v>
      </c>
      <c r="I17">
        <v>29427</v>
      </c>
      <c r="J17" t="s">
        <v>1366</v>
      </c>
      <c r="K17">
        <v>63.7</v>
      </c>
      <c r="L17">
        <v>63.15</v>
      </c>
      <c r="M17" s="142" t="s">
        <v>1366</v>
      </c>
      <c r="N17" t="s">
        <v>1366</v>
      </c>
    </row>
    <row r="18" spans="1:14">
      <c r="A18">
        <v>53</v>
      </c>
      <c r="B18" t="s">
        <v>5962</v>
      </c>
      <c r="C18">
        <v>244.25</v>
      </c>
      <c r="D18">
        <v>243.5</v>
      </c>
      <c r="E18" s="145">
        <v>-0.25</v>
      </c>
      <c r="F18" s="143">
        <v>-0.1</v>
      </c>
      <c r="G18" t="s">
        <v>6406</v>
      </c>
      <c r="H18">
        <v>901</v>
      </c>
      <c r="I18">
        <v>828</v>
      </c>
      <c r="J18" t="s">
        <v>1366</v>
      </c>
      <c r="K18">
        <v>246.05</v>
      </c>
      <c r="L18">
        <v>242.7</v>
      </c>
      <c r="M18" s="142" t="s">
        <v>1366</v>
      </c>
      <c r="N18" t="s">
        <v>1366</v>
      </c>
    </row>
    <row r="19" spans="1:14">
      <c r="A19">
        <v>55</v>
      </c>
      <c r="B19" t="s">
        <v>1491</v>
      </c>
      <c r="C19">
        <v>51.35</v>
      </c>
      <c r="D19">
        <v>51.85</v>
      </c>
      <c r="E19" s="145">
        <v>0.5</v>
      </c>
      <c r="F19" s="143">
        <v>0.97</v>
      </c>
      <c r="G19" t="s">
        <v>6407</v>
      </c>
      <c r="H19">
        <v>990</v>
      </c>
      <c r="I19">
        <v>1148</v>
      </c>
      <c r="J19" t="s">
        <v>1366</v>
      </c>
      <c r="K19">
        <v>52.6</v>
      </c>
      <c r="L19">
        <v>51.35</v>
      </c>
      <c r="M19" s="142" t="s">
        <v>1366</v>
      </c>
      <c r="N19" t="s">
        <v>1366</v>
      </c>
    </row>
    <row r="20" spans="1:14">
      <c r="A20">
        <v>56</v>
      </c>
      <c r="B20" t="s">
        <v>1492</v>
      </c>
      <c r="C20">
        <v>58.55</v>
      </c>
      <c r="D20">
        <v>58.75</v>
      </c>
      <c r="E20" s="145">
        <v>0.5</v>
      </c>
      <c r="F20" s="143">
        <v>0.86</v>
      </c>
      <c r="G20" t="s">
        <v>6408</v>
      </c>
      <c r="H20">
        <v>43816</v>
      </c>
      <c r="I20">
        <v>69436</v>
      </c>
      <c r="J20" t="s">
        <v>1366</v>
      </c>
      <c r="K20">
        <v>59</v>
      </c>
      <c r="L20">
        <v>58.5</v>
      </c>
      <c r="M20" s="142" t="s">
        <v>1366</v>
      </c>
      <c r="N20" t="s">
        <v>1366</v>
      </c>
    </row>
    <row r="21" spans="1:14">
      <c r="A21">
        <v>57</v>
      </c>
      <c r="B21" t="s">
        <v>1493</v>
      </c>
      <c r="C21">
        <v>325.7</v>
      </c>
      <c r="D21">
        <v>323.2</v>
      </c>
      <c r="E21" s="145">
        <v>-1.75</v>
      </c>
      <c r="F21" s="143">
        <v>-0.54</v>
      </c>
      <c r="G21" t="s">
        <v>6167</v>
      </c>
      <c r="H21">
        <v>28</v>
      </c>
      <c r="I21">
        <v>40</v>
      </c>
      <c r="J21" t="s">
        <v>1366</v>
      </c>
      <c r="K21">
        <v>326.3</v>
      </c>
      <c r="L21">
        <v>323.2</v>
      </c>
      <c r="M21" s="142" t="s">
        <v>1366</v>
      </c>
      <c r="N21" t="s">
        <v>1366</v>
      </c>
    </row>
    <row r="22" spans="1:14">
      <c r="A22">
        <v>61</v>
      </c>
      <c r="B22" t="s">
        <v>1494</v>
      </c>
      <c r="C22">
        <v>22.55</v>
      </c>
      <c r="D22">
        <v>22.79</v>
      </c>
      <c r="E22" s="145">
        <v>0.46</v>
      </c>
      <c r="F22" s="143">
        <v>2.06</v>
      </c>
      <c r="G22" t="s">
        <v>6409</v>
      </c>
      <c r="H22">
        <v>108</v>
      </c>
      <c r="I22">
        <v>236</v>
      </c>
      <c r="J22" t="s">
        <v>1366</v>
      </c>
      <c r="K22">
        <v>22.88</v>
      </c>
      <c r="L22">
        <v>22.55</v>
      </c>
      <c r="M22" s="142" t="s">
        <v>1366</v>
      </c>
      <c r="N22" t="s">
        <v>1366</v>
      </c>
    </row>
    <row r="23" spans="1:14">
      <c r="A23">
        <v>6201</v>
      </c>
      <c r="B23" t="s">
        <v>1495</v>
      </c>
      <c r="C23">
        <v>44.41</v>
      </c>
      <c r="D23">
        <v>44.59</v>
      </c>
      <c r="E23" s="145">
        <v>0.34</v>
      </c>
      <c r="F23" s="143">
        <v>0.77</v>
      </c>
      <c r="G23" t="s">
        <v>6410</v>
      </c>
      <c r="H23">
        <v>299</v>
      </c>
      <c r="I23">
        <v>276</v>
      </c>
      <c r="J23" t="s">
        <v>1366</v>
      </c>
      <c r="K23">
        <v>44.85</v>
      </c>
      <c r="L23">
        <v>43.85</v>
      </c>
      <c r="M23" s="142" t="s">
        <v>1366</v>
      </c>
      <c r="N23" t="s">
        <v>1366</v>
      </c>
    </row>
    <row r="24" spans="1:14">
      <c r="A24">
        <v>6203</v>
      </c>
      <c r="B24" t="s">
        <v>1496</v>
      </c>
      <c r="C24">
        <v>198.05</v>
      </c>
      <c r="D24">
        <v>195.85</v>
      </c>
      <c r="E24" s="145">
        <v>-1.1000000000000001</v>
      </c>
      <c r="F24" s="143">
        <v>-0.56000000000000005</v>
      </c>
      <c r="G24" t="s">
        <v>6411</v>
      </c>
      <c r="H24">
        <v>3</v>
      </c>
      <c r="I24">
        <v>12</v>
      </c>
      <c r="J24" t="s">
        <v>1366</v>
      </c>
      <c r="K24">
        <v>198.05</v>
      </c>
      <c r="L24">
        <v>195.85</v>
      </c>
      <c r="M24" s="142" t="s">
        <v>1366</v>
      </c>
      <c r="N24" t="s">
        <v>1366</v>
      </c>
    </row>
    <row r="25" spans="1:14">
      <c r="A25">
        <v>6204</v>
      </c>
      <c r="B25" t="s">
        <v>1497</v>
      </c>
      <c r="C25">
        <v>236.9</v>
      </c>
      <c r="D25">
        <v>235.9</v>
      </c>
      <c r="E25" s="145">
        <v>1</v>
      </c>
      <c r="F25" s="143">
        <v>0.43</v>
      </c>
      <c r="G25" t="s">
        <v>6412</v>
      </c>
      <c r="H25">
        <v>48</v>
      </c>
      <c r="I25">
        <v>24</v>
      </c>
      <c r="J25" t="s">
        <v>1366</v>
      </c>
      <c r="K25">
        <v>236.95</v>
      </c>
      <c r="L25">
        <v>235.5</v>
      </c>
      <c r="M25" s="142" t="s">
        <v>1366</v>
      </c>
      <c r="N25" t="s">
        <v>1366</v>
      </c>
    </row>
    <row r="26" spans="1:14">
      <c r="A26">
        <v>6205</v>
      </c>
      <c r="B26" t="s">
        <v>1498</v>
      </c>
      <c r="C26">
        <v>38.36</v>
      </c>
      <c r="D26">
        <v>38.79</v>
      </c>
      <c r="E26" s="145">
        <v>0.61</v>
      </c>
      <c r="F26" s="143">
        <v>1.6</v>
      </c>
      <c r="G26" t="s">
        <v>6413</v>
      </c>
      <c r="H26">
        <v>381</v>
      </c>
      <c r="I26">
        <v>384</v>
      </c>
      <c r="J26" t="s">
        <v>1366</v>
      </c>
      <c r="K26">
        <v>39.14</v>
      </c>
      <c r="L26">
        <v>38.36</v>
      </c>
      <c r="M26" s="142" t="s">
        <v>1366</v>
      </c>
      <c r="N26" t="s">
        <v>1366</v>
      </c>
    </row>
    <row r="27" spans="1:14">
      <c r="A27">
        <v>6206</v>
      </c>
      <c r="B27" t="s">
        <v>2652</v>
      </c>
      <c r="C27">
        <v>36.69</v>
      </c>
      <c r="D27">
        <v>36.56</v>
      </c>
      <c r="E27" s="145">
        <v>0.4</v>
      </c>
      <c r="F27" s="143">
        <v>1.1100000000000001</v>
      </c>
      <c r="G27" t="s">
        <v>6087</v>
      </c>
      <c r="H27">
        <v>40</v>
      </c>
      <c r="I27">
        <v>65</v>
      </c>
      <c r="J27" t="s">
        <v>1366</v>
      </c>
      <c r="K27">
        <v>36.97</v>
      </c>
      <c r="L27">
        <v>36.56</v>
      </c>
      <c r="M27" s="142" t="s">
        <v>1366</v>
      </c>
      <c r="N27" t="s">
        <v>1366</v>
      </c>
    </row>
    <row r="28" spans="1:14">
      <c r="A28">
        <v>6207</v>
      </c>
      <c r="B28" t="s">
        <v>1802</v>
      </c>
      <c r="C28">
        <v>30.12</v>
      </c>
      <c r="D28">
        <v>30.14</v>
      </c>
      <c r="E28" s="145">
        <v>0.31</v>
      </c>
      <c r="F28" s="143">
        <v>1.04</v>
      </c>
      <c r="G28" t="s">
        <v>6124</v>
      </c>
      <c r="H28">
        <v>177</v>
      </c>
      <c r="I28">
        <v>216</v>
      </c>
      <c r="J28" t="s">
        <v>1366</v>
      </c>
      <c r="K28">
        <v>30.51</v>
      </c>
      <c r="L28">
        <v>30.11</v>
      </c>
      <c r="M28" s="142" t="s">
        <v>1366</v>
      </c>
      <c r="N28" t="s">
        <v>1366</v>
      </c>
    </row>
    <row r="29" spans="1:14">
      <c r="A29">
        <v>6208</v>
      </c>
      <c r="B29" t="s">
        <v>1499</v>
      </c>
      <c r="C29">
        <v>250.8</v>
      </c>
      <c r="D29">
        <v>250.35</v>
      </c>
      <c r="E29" s="145">
        <v>0.25</v>
      </c>
      <c r="F29" s="143">
        <v>0.1</v>
      </c>
      <c r="G29" t="s">
        <v>6414</v>
      </c>
      <c r="H29">
        <v>2184</v>
      </c>
      <c r="I29">
        <v>4869</v>
      </c>
      <c r="J29" t="s">
        <v>1366</v>
      </c>
      <c r="K29">
        <v>251.7</v>
      </c>
      <c r="L29">
        <v>250</v>
      </c>
      <c r="M29" s="142" t="s">
        <v>1366</v>
      </c>
      <c r="N29" t="s">
        <v>1366</v>
      </c>
    </row>
    <row r="30" spans="1:14">
      <c r="A30" t="s">
        <v>1500</v>
      </c>
      <c r="B30" t="s">
        <v>1501</v>
      </c>
      <c r="C30">
        <v>8.0500000000000007</v>
      </c>
      <c r="D30">
        <v>8.0500000000000007</v>
      </c>
      <c r="E30" s="145">
        <v>0.14000000000000001</v>
      </c>
      <c r="F30" s="143">
        <v>1.77</v>
      </c>
      <c r="G30">
        <v>8050</v>
      </c>
      <c r="H30">
        <v>1</v>
      </c>
      <c r="I30">
        <v>0</v>
      </c>
      <c r="J30" t="s">
        <v>1366</v>
      </c>
      <c r="K30">
        <v>8.0500000000000007</v>
      </c>
      <c r="L30">
        <v>8.0500000000000007</v>
      </c>
      <c r="M30" s="142" t="s">
        <v>1366</v>
      </c>
      <c r="N30" t="s">
        <v>1366</v>
      </c>
    </row>
    <row r="31" spans="1:14">
      <c r="A31" t="s">
        <v>3756</v>
      </c>
      <c r="B31" t="s">
        <v>3757</v>
      </c>
      <c r="C31">
        <v>37.36</v>
      </c>
      <c r="D31">
        <v>37.15</v>
      </c>
      <c r="E31" s="145">
        <v>0.01</v>
      </c>
      <c r="F31" s="143">
        <v>0.03</v>
      </c>
      <c r="G31" t="s">
        <v>6415</v>
      </c>
      <c r="H31">
        <v>173068</v>
      </c>
      <c r="I31">
        <v>276263</v>
      </c>
      <c r="J31" t="s">
        <v>1366</v>
      </c>
      <c r="K31">
        <v>37.659999999999997</v>
      </c>
      <c r="L31">
        <v>37.1</v>
      </c>
      <c r="M31" s="142" t="s">
        <v>1366</v>
      </c>
      <c r="N31" t="s">
        <v>1366</v>
      </c>
    </row>
    <row r="32" spans="1:14">
      <c r="A32" t="s">
        <v>2618</v>
      </c>
      <c r="B32" t="s">
        <v>2619</v>
      </c>
      <c r="C32">
        <v>9.64</v>
      </c>
      <c r="D32">
        <v>9.65</v>
      </c>
      <c r="E32" s="145">
        <v>-0.03</v>
      </c>
      <c r="F32" s="143">
        <v>-0.31</v>
      </c>
      <c r="G32" t="s">
        <v>5860</v>
      </c>
      <c r="H32">
        <v>106494</v>
      </c>
      <c r="I32">
        <v>120490</v>
      </c>
      <c r="J32" t="s">
        <v>1366</v>
      </c>
      <c r="K32">
        <v>9.68</v>
      </c>
      <c r="L32">
        <v>9.58</v>
      </c>
      <c r="M32" s="142" t="s">
        <v>1366</v>
      </c>
      <c r="N32" t="s">
        <v>1366</v>
      </c>
    </row>
    <row r="33" spans="1:14">
      <c r="A33" t="s">
        <v>1502</v>
      </c>
      <c r="B33" t="s">
        <v>1503</v>
      </c>
      <c r="C33">
        <v>40.98</v>
      </c>
      <c r="D33">
        <v>40.9</v>
      </c>
      <c r="E33" s="145">
        <v>0.8</v>
      </c>
      <c r="F33" s="143">
        <v>2</v>
      </c>
      <c r="G33" t="s">
        <v>6416</v>
      </c>
      <c r="H33">
        <v>2179</v>
      </c>
      <c r="I33">
        <v>2912</v>
      </c>
      <c r="J33" t="s">
        <v>1366</v>
      </c>
      <c r="K33">
        <v>41.65</v>
      </c>
      <c r="L33">
        <v>40.9</v>
      </c>
      <c r="M33" s="142" t="s">
        <v>1366</v>
      </c>
      <c r="N33" t="s">
        <v>1366</v>
      </c>
    </row>
    <row r="34" spans="1:14">
      <c r="A34" t="s">
        <v>1504</v>
      </c>
      <c r="B34" t="s">
        <v>1505</v>
      </c>
      <c r="C34">
        <v>3.37</v>
      </c>
      <c r="D34">
        <v>3.39</v>
      </c>
      <c r="E34" s="145">
        <v>-0.05</v>
      </c>
      <c r="F34" s="143">
        <v>-1.45</v>
      </c>
      <c r="G34" t="s">
        <v>6206</v>
      </c>
      <c r="H34">
        <v>224</v>
      </c>
      <c r="I34">
        <v>345</v>
      </c>
      <c r="J34" t="s">
        <v>1366</v>
      </c>
      <c r="K34">
        <v>3.39</v>
      </c>
      <c r="L34">
        <v>3.37</v>
      </c>
      <c r="M34" s="142" t="s">
        <v>1366</v>
      </c>
      <c r="N34" t="s">
        <v>1366</v>
      </c>
    </row>
    <row r="35" spans="1:14">
      <c r="A35" t="s">
        <v>1506</v>
      </c>
      <c r="B35" t="s">
        <v>1507</v>
      </c>
      <c r="C35">
        <v>42.73</v>
      </c>
      <c r="D35">
        <v>42.97</v>
      </c>
      <c r="E35" s="145">
        <v>0.37</v>
      </c>
      <c r="F35" s="143">
        <v>0.87</v>
      </c>
      <c r="G35" t="s">
        <v>6417</v>
      </c>
      <c r="H35">
        <v>1913</v>
      </c>
      <c r="I35">
        <v>2132</v>
      </c>
      <c r="J35" t="s">
        <v>1366</v>
      </c>
      <c r="K35">
        <v>43.04</v>
      </c>
      <c r="L35">
        <v>42.65</v>
      </c>
      <c r="M35" s="142" t="s">
        <v>1366</v>
      </c>
      <c r="N35" t="s">
        <v>1366</v>
      </c>
    </row>
    <row r="36" spans="1:14">
      <c r="A36">
        <v>636</v>
      </c>
      <c r="B36" t="s">
        <v>1508</v>
      </c>
      <c r="C36">
        <v>25.78</v>
      </c>
      <c r="D36">
        <v>25.82</v>
      </c>
      <c r="E36" s="145">
        <v>0.33</v>
      </c>
      <c r="F36" s="143">
        <v>1.29</v>
      </c>
      <c r="G36" t="s">
        <v>6418</v>
      </c>
      <c r="H36">
        <v>397</v>
      </c>
      <c r="I36">
        <v>813</v>
      </c>
      <c r="J36" t="s">
        <v>1366</v>
      </c>
      <c r="K36">
        <v>26.06</v>
      </c>
      <c r="L36">
        <v>25.78</v>
      </c>
      <c r="M36" s="142" t="s">
        <v>1366</v>
      </c>
      <c r="N36" t="s">
        <v>1366</v>
      </c>
    </row>
    <row r="37" spans="1:14">
      <c r="A37" t="s">
        <v>1509</v>
      </c>
      <c r="B37" t="s">
        <v>1510</v>
      </c>
      <c r="C37">
        <v>7.88</v>
      </c>
      <c r="D37">
        <v>8.0399999999999991</v>
      </c>
      <c r="E37" s="145">
        <v>0.11</v>
      </c>
      <c r="F37" s="143">
        <v>1.39</v>
      </c>
      <c r="G37" t="s">
        <v>6419</v>
      </c>
      <c r="H37">
        <v>14</v>
      </c>
      <c r="I37">
        <v>13</v>
      </c>
      <c r="J37" t="s">
        <v>1366</v>
      </c>
      <c r="K37">
        <v>8.0399999999999991</v>
      </c>
      <c r="L37">
        <v>7.88</v>
      </c>
      <c r="M37" s="142" t="s">
        <v>1366</v>
      </c>
      <c r="N37" t="s">
        <v>1366</v>
      </c>
    </row>
    <row r="38" spans="1:14">
      <c r="A38" t="s">
        <v>1511</v>
      </c>
      <c r="B38" t="s">
        <v>1512</v>
      </c>
      <c r="C38">
        <v>17.12</v>
      </c>
      <c r="D38">
        <v>17.05</v>
      </c>
      <c r="E38" s="145">
        <v>0.37</v>
      </c>
      <c r="F38" s="143">
        <v>2.2200000000000002</v>
      </c>
      <c r="G38" t="s">
        <v>6420</v>
      </c>
      <c r="H38">
        <v>22983</v>
      </c>
      <c r="I38">
        <v>22281</v>
      </c>
      <c r="J38" t="s">
        <v>1366</v>
      </c>
      <c r="K38">
        <v>17.36</v>
      </c>
      <c r="L38">
        <v>17.04</v>
      </c>
      <c r="M38" s="142" t="s">
        <v>1366</v>
      </c>
      <c r="N38" t="s">
        <v>1366</v>
      </c>
    </row>
    <row r="39" spans="1:14">
      <c r="A39" t="s">
        <v>1513</v>
      </c>
      <c r="B39" t="s">
        <v>1514</v>
      </c>
      <c r="C39">
        <v>7.23</v>
      </c>
      <c r="D39">
        <v>7.3</v>
      </c>
      <c r="E39" s="145">
        <v>-0.06</v>
      </c>
      <c r="F39" s="143">
        <v>-0.82</v>
      </c>
      <c r="G39" t="s">
        <v>6060</v>
      </c>
      <c r="H39">
        <v>456</v>
      </c>
      <c r="I39">
        <v>307</v>
      </c>
      <c r="J39" t="s">
        <v>1366</v>
      </c>
      <c r="K39">
        <v>7.3</v>
      </c>
      <c r="L39">
        <v>7.22</v>
      </c>
      <c r="M39" s="142" t="s">
        <v>1366</v>
      </c>
      <c r="N39" t="s">
        <v>1366</v>
      </c>
    </row>
    <row r="40" spans="1:14">
      <c r="A40">
        <v>639</v>
      </c>
      <c r="B40" t="s">
        <v>1515</v>
      </c>
      <c r="C40">
        <v>14.26</v>
      </c>
      <c r="D40">
        <v>14.3</v>
      </c>
      <c r="E40" s="145">
        <v>0.19</v>
      </c>
      <c r="F40" s="143">
        <v>1.35</v>
      </c>
      <c r="G40" t="s">
        <v>6421</v>
      </c>
      <c r="H40">
        <v>477</v>
      </c>
      <c r="I40">
        <v>895</v>
      </c>
      <c r="J40" t="s">
        <v>1366</v>
      </c>
      <c r="K40">
        <v>14.46</v>
      </c>
      <c r="L40">
        <v>14.26</v>
      </c>
      <c r="M40" s="142" t="s">
        <v>1366</v>
      </c>
      <c r="N40" t="s">
        <v>1366</v>
      </c>
    </row>
    <row r="41" spans="1:14">
      <c r="A41" t="s">
        <v>1516</v>
      </c>
      <c r="B41" t="s">
        <v>1517</v>
      </c>
      <c r="C41">
        <v>106.7</v>
      </c>
      <c r="D41">
        <v>107.45</v>
      </c>
      <c r="E41" s="145">
        <v>2.65</v>
      </c>
      <c r="F41" s="143">
        <v>2.5299999999999998</v>
      </c>
      <c r="G41" t="s">
        <v>6422</v>
      </c>
      <c r="H41">
        <v>106</v>
      </c>
      <c r="I41">
        <v>97</v>
      </c>
      <c r="J41" t="s">
        <v>1366</v>
      </c>
      <c r="K41">
        <v>107.6</v>
      </c>
      <c r="L41">
        <v>106.7</v>
      </c>
      <c r="M41" s="142" t="s">
        <v>1366</v>
      </c>
      <c r="N41" t="s">
        <v>1366</v>
      </c>
    </row>
    <row r="42" spans="1:14">
      <c r="A42" t="s">
        <v>1518</v>
      </c>
      <c r="B42" t="s">
        <v>1519</v>
      </c>
      <c r="C42">
        <v>3.67</v>
      </c>
      <c r="D42">
        <v>3.68</v>
      </c>
      <c r="E42" s="145">
        <v>-0.02</v>
      </c>
      <c r="F42" s="143">
        <v>-0.54</v>
      </c>
      <c r="G42" t="s">
        <v>5872</v>
      </c>
      <c r="H42">
        <v>432</v>
      </c>
      <c r="I42">
        <v>739</v>
      </c>
      <c r="J42" t="s">
        <v>1366</v>
      </c>
      <c r="K42">
        <v>3.68</v>
      </c>
      <c r="L42">
        <v>3.66</v>
      </c>
      <c r="M42" s="142" t="s">
        <v>1366</v>
      </c>
      <c r="N42" t="s">
        <v>1366</v>
      </c>
    </row>
    <row r="43" spans="1:14">
      <c r="A43" t="s">
        <v>1520</v>
      </c>
      <c r="B43" t="s">
        <v>1521</v>
      </c>
      <c r="C43">
        <v>33.49</v>
      </c>
      <c r="D43">
        <v>33.56</v>
      </c>
      <c r="E43" s="145">
        <v>1.05</v>
      </c>
      <c r="F43" s="143">
        <v>3.23</v>
      </c>
      <c r="G43" t="s">
        <v>6423</v>
      </c>
      <c r="H43">
        <v>1571</v>
      </c>
      <c r="I43">
        <v>1435</v>
      </c>
      <c r="J43" t="s">
        <v>1366</v>
      </c>
      <c r="K43">
        <v>33.68</v>
      </c>
      <c r="L43">
        <v>33.49</v>
      </c>
      <c r="M43" s="142" t="s">
        <v>1366</v>
      </c>
      <c r="N43" t="s">
        <v>1366</v>
      </c>
    </row>
    <row r="44" spans="1:14">
      <c r="A44">
        <v>643</v>
      </c>
      <c r="B44" t="s">
        <v>1522</v>
      </c>
      <c r="C44">
        <v>16.23</v>
      </c>
      <c r="D44">
        <v>16.18</v>
      </c>
      <c r="E44" s="145">
        <v>0.22</v>
      </c>
      <c r="F44" s="143">
        <v>1.38</v>
      </c>
      <c r="G44" t="s">
        <v>6424</v>
      </c>
      <c r="H44">
        <v>3087</v>
      </c>
      <c r="I44">
        <v>2608</v>
      </c>
      <c r="J44" t="s">
        <v>1366</v>
      </c>
      <c r="K44">
        <v>16.38</v>
      </c>
      <c r="L44">
        <v>16.16</v>
      </c>
      <c r="M44" s="142" t="s">
        <v>1366</v>
      </c>
      <c r="N44" t="s">
        <v>1366</v>
      </c>
    </row>
    <row r="45" spans="1:14">
      <c r="A45" t="s">
        <v>1523</v>
      </c>
      <c r="B45" t="s">
        <v>1524</v>
      </c>
      <c r="C45">
        <v>3.37</v>
      </c>
      <c r="D45">
        <v>3.37</v>
      </c>
      <c r="E45" s="145">
        <v>0</v>
      </c>
      <c r="F45" s="143">
        <v>0</v>
      </c>
      <c r="G45" t="s">
        <v>6425</v>
      </c>
      <c r="H45">
        <v>5</v>
      </c>
      <c r="I45">
        <v>17</v>
      </c>
      <c r="J45" t="s">
        <v>1366</v>
      </c>
      <c r="K45">
        <v>3.37</v>
      </c>
      <c r="L45">
        <v>3.37</v>
      </c>
      <c r="M45" s="142" t="s">
        <v>1366</v>
      </c>
      <c r="N45" t="s">
        <v>1366</v>
      </c>
    </row>
    <row r="46" spans="1:14">
      <c r="A46">
        <v>645</v>
      </c>
      <c r="B46" t="s">
        <v>1525</v>
      </c>
      <c r="C46">
        <v>57.65</v>
      </c>
      <c r="D46">
        <v>57.8</v>
      </c>
      <c r="E46" s="145">
        <v>0.7</v>
      </c>
      <c r="F46" s="143">
        <v>1.23</v>
      </c>
      <c r="G46" t="s">
        <v>6058</v>
      </c>
      <c r="H46">
        <v>64</v>
      </c>
      <c r="I46">
        <v>81</v>
      </c>
      <c r="J46" t="s">
        <v>1366</v>
      </c>
      <c r="K46">
        <v>57.9</v>
      </c>
      <c r="L46">
        <v>57.6</v>
      </c>
      <c r="M46" s="142" t="s">
        <v>1366</v>
      </c>
      <c r="N46" t="s">
        <v>1366</v>
      </c>
    </row>
    <row r="47" spans="1:14">
      <c r="A47">
        <v>646</v>
      </c>
      <c r="B47" t="s">
        <v>1526</v>
      </c>
      <c r="C47">
        <v>78.349999999999994</v>
      </c>
      <c r="D47">
        <v>79.349999999999994</v>
      </c>
      <c r="E47" s="145">
        <v>1.2</v>
      </c>
      <c r="F47" s="143">
        <v>1.54</v>
      </c>
      <c r="G47" t="s">
        <v>6426</v>
      </c>
      <c r="H47">
        <v>3360</v>
      </c>
      <c r="I47">
        <v>4910</v>
      </c>
      <c r="J47" t="s">
        <v>1366</v>
      </c>
      <c r="K47">
        <v>79.349999999999994</v>
      </c>
      <c r="L47">
        <v>78.349999999999994</v>
      </c>
      <c r="M47" s="142" t="s">
        <v>1366</v>
      </c>
      <c r="N47" t="s">
        <v>1366</v>
      </c>
    </row>
    <row r="48" spans="1:14">
      <c r="A48" t="s">
        <v>1527</v>
      </c>
      <c r="B48" t="s">
        <v>1528</v>
      </c>
      <c r="C48">
        <v>142.1</v>
      </c>
      <c r="D48">
        <v>142.65</v>
      </c>
      <c r="E48" s="145">
        <v>2.65</v>
      </c>
      <c r="F48" s="143">
        <v>1.89</v>
      </c>
      <c r="G48" t="s">
        <v>5894</v>
      </c>
      <c r="H48">
        <v>17</v>
      </c>
      <c r="I48">
        <v>53</v>
      </c>
      <c r="J48" t="s">
        <v>1366</v>
      </c>
      <c r="K48">
        <v>142.65</v>
      </c>
      <c r="L48">
        <v>142.05000000000001</v>
      </c>
      <c r="M48" s="142" t="s">
        <v>1366</v>
      </c>
      <c r="N48" t="s">
        <v>1366</v>
      </c>
    </row>
    <row r="49" spans="1:14">
      <c r="A49" t="s">
        <v>1529</v>
      </c>
      <c r="B49" t="s">
        <v>1530</v>
      </c>
      <c r="C49">
        <v>3.92</v>
      </c>
      <c r="D49">
        <v>3.9</v>
      </c>
      <c r="E49" s="145">
        <v>-0.03</v>
      </c>
      <c r="F49" s="143">
        <v>-0.76</v>
      </c>
      <c r="G49" t="s">
        <v>5836</v>
      </c>
      <c r="H49">
        <v>287</v>
      </c>
      <c r="I49">
        <v>548</v>
      </c>
      <c r="J49" t="s">
        <v>1366</v>
      </c>
      <c r="K49">
        <v>3.92</v>
      </c>
      <c r="L49">
        <v>3.9</v>
      </c>
      <c r="M49" s="142" t="s">
        <v>1366</v>
      </c>
      <c r="N49" t="s">
        <v>1366</v>
      </c>
    </row>
    <row r="50" spans="1:14">
      <c r="A50" t="s">
        <v>1531</v>
      </c>
      <c r="B50" t="s">
        <v>1803</v>
      </c>
      <c r="C50">
        <v>15.66</v>
      </c>
      <c r="D50">
        <v>15.84</v>
      </c>
      <c r="E50" s="145">
        <v>0.46</v>
      </c>
      <c r="F50" s="143">
        <v>2.99</v>
      </c>
      <c r="G50" t="s">
        <v>6427</v>
      </c>
      <c r="H50">
        <v>1348</v>
      </c>
      <c r="I50">
        <v>2317</v>
      </c>
      <c r="J50" t="s">
        <v>1366</v>
      </c>
      <c r="K50">
        <v>15.95</v>
      </c>
      <c r="L50">
        <v>15.66</v>
      </c>
      <c r="M50" s="142" t="s">
        <v>1366</v>
      </c>
      <c r="N50" t="s">
        <v>1366</v>
      </c>
    </row>
    <row r="51" spans="1:14">
      <c r="A51" t="s">
        <v>1532</v>
      </c>
      <c r="B51" t="s">
        <v>1804</v>
      </c>
      <c r="C51">
        <v>5.47</v>
      </c>
      <c r="D51">
        <v>5.4</v>
      </c>
      <c r="E51" s="145">
        <v>-7.0000000000000007E-2</v>
      </c>
      <c r="F51" s="143">
        <v>-1.28</v>
      </c>
      <c r="G51" t="s">
        <v>6428</v>
      </c>
      <c r="H51">
        <v>175</v>
      </c>
      <c r="I51">
        <v>219</v>
      </c>
      <c r="J51" t="s">
        <v>1366</v>
      </c>
      <c r="K51">
        <v>5.47</v>
      </c>
      <c r="L51">
        <v>5.38</v>
      </c>
      <c r="M51" s="142" t="s">
        <v>1366</v>
      </c>
      <c r="N51" t="s">
        <v>1366</v>
      </c>
    </row>
    <row r="52" spans="1:14">
      <c r="A52">
        <v>652</v>
      </c>
      <c r="B52" t="s">
        <v>1533</v>
      </c>
      <c r="C52">
        <v>32</v>
      </c>
      <c r="D52">
        <v>32.33</v>
      </c>
      <c r="E52" s="145">
        <v>0.33</v>
      </c>
      <c r="F52" s="143">
        <v>1.03</v>
      </c>
      <c r="G52" t="s">
        <v>6429</v>
      </c>
      <c r="H52">
        <v>323</v>
      </c>
      <c r="I52">
        <v>294</v>
      </c>
      <c r="J52" t="s">
        <v>1366</v>
      </c>
      <c r="K52">
        <v>32.42</v>
      </c>
      <c r="L52">
        <v>32</v>
      </c>
      <c r="M52" s="142" t="s">
        <v>1366</v>
      </c>
      <c r="N52" t="s">
        <v>1366</v>
      </c>
    </row>
    <row r="53" spans="1:14">
      <c r="A53" t="s">
        <v>1534</v>
      </c>
      <c r="B53" t="s">
        <v>1535</v>
      </c>
      <c r="C53">
        <v>41.95</v>
      </c>
      <c r="D53">
        <v>42.3</v>
      </c>
      <c r="E53" s="145">
        <v>0.62</v>
      </c>
      <c r="F53" s="143">
        <v>1.49</v>
      </c>
      <c r="G53" t="s">
        <v>6430</v>
      </c>
      <c r="H53">
        <v>174</v>
      </c>
      <c r="I53">
        <v>172</v>
      </c>
      <c r="J53" t="s">
        <v>1366</v>
      </c>
      <c r="K53">
        <v>42.5</v>
      </c>
      <c r="L53">
        <v>41.7</v>
      </c>
      <c r="M53" s="142" t="s">
        <v>1366</v>
      </c>
      <c r="N53" t="s">
        <v>1366</v>
      </c>
    </row>
    <row r="54" spans="1:14">
      <c r="A54" t="s">
        <v>1536</v>
      </c>
      <c r="B54" t="s">
        <v>1537</v>
      </c>
      <c r="C54">
        <v>7.07</v>
      </c>
      <c r="D54">
        <v>7.08</v>
      </c>
      <c r="E54" s="145">
        <v>-0.09</v>
      </c>
      <c r="F54" s="143">
        <v>-1.26</v>
      </c>
      <c r="G54" t="s">
        <v>6431</v>
      </c>
      <c r="H54">
        <v>69</v>
      </c>
      <c r="I54">
        <v>98</v>
      </c>
      <c r="J54" t="s">
        <v>1366</v>
      </c>
      <c r="K54">
        <v>7.11</v>
      </c>
      <c r="L54">
        <v>7.07</v>
      </c>
      <c r="M54" s="142" t="s">
        <v>1366</v>
      </c>
      <c r="N54" t="s">
        <v>1366</v>
      </c>
    </row>
    <row r="55" spans="1:14">
      <c r="A55" t="s">
        <v>1538</v>
      </c>
      <c r="B55" t="s">
        <v>1539</v>
      </c>
      <c r="C55">
        <v>28.38</v>
      </c>
      <c r="D55">
        <v>28.47</v>
      </c>
      <c r="E55" s="145">
        <v>0.64</v>
      </c>
      <c r="F55" s="143">
        <v>2.2999999999999998</v>
      </c>
      <c r="G55" t="s">
        <v>6432</v>
      </c>
      <c r="H55">
        <v>1735</v>
      </c>
      <c r="I55">
        <v>1989</v>
      </c>
      <c r="J55" t="s">
        <v>1366</v>
      </c>
      <c r="K55">
        <v>29.03</v>
      </c>
      <c r="L55">
        <v>28.38</v>
      </c>
      <c r="M55" s="142" t="s">
        <v>1366</v>
      </c>
      <c r="N55" t="s">
        <v>1366</v>
      </c>
    </row>
    <row r="56" spans="1:14">
      <c r="A56" t="s">
        <v>1540</v>
      </c>
      <c r="B56" t="s">
        <v>1541</v>
      </c>
      <c r="C56">
        <v>6.41</v>
      </c>
      <c r="D56">
        <v>6.41</v>
      </c>
      <c r="E56" s="145">
        <v>-7.0000000000000007E-2</v>
      </c>
      <c r="F56" s="143">
        <v>-1.08</v>
      </c>
      <c r="G56" t="s">
        <v>6433</v>
      </c>
      <c r="H56">
        <v>9</v>
      </c>
      <c r="I56">
        <v>59</v>
      </c>
      <c r="J56" t="s">
        <v>1366</v>
      </c>
      <c r="K56">
        <v>6.41</v>
      </c>
      <c r="L56">
        <v>6.39</v>
      </c>
      <c r="M56" s="142" t="s">
        <v>1366</v>
      </c>
      <c r="N56" t="s">
        <v>1366</v>
      </c>
    </row>
    <row r="57" spans="1:14">
      <c r="A57">
        <v>657</v>
      </c>
      <c r="B57" t="s">
        <v>1542</v>
      </c>
      <c r="C57">
        <v>77.95</v>
      </c>
      <c r="D57">
        <v>78.099999999999994</v>
      </c>
      <c r="E57" s="145">
        <v>1.2</v>
      </c>
      <c r="F57" s="143">
        <v>1.56</v>
      </c>
      <c r="G57" t="s">
        <v>6434</v>
      </c>
      <c r="H57">
        <v>93</v>
      </c>
      <c r="I57">
        <v>62</v>
      </c>
      <c r="J57" t="s">
        <v>1366</v>
      </c>
      <c r="K57">
        <v>78.150000000000006</v>
      </c>
      <c r="L57">
        <v>77.8</v>
      </c>
      <c r="M57" s="142" t="s">
        <v>1366</v>
      </c>
      <c r="N57" t="s">
        <v>1366</v>
      </c>
    </row>
    <row r="58" spans="1:14">
      <c r="A58" t="s">
        <v>1543</v>
      </c>
      <c r="B58" t="s">
        <v>1544</v>
      </c>
      <c r="C58">
        <v>24.1</v>
      </c>
      <c r="D58">
        <v>24.1</v>
      </c>
      <c r="E58" s="145">
        <v>0.32</v>
      </c>
      <c r="F58" s="143">
        <v>1.35</v>
      </c>
      <c r="G58">
        <v>4820</v>
      </c>
      <c r="H58">
        <v>2</v>
      </c>
      <c r="I58">
        <v>3</v>
      </c>
      <c r="J58" t="s">
        <v>1366</v>
      </c>
      <c r="K58">
        <v>24.1</v>
      </c>
      <c r="L58">
        <v>24.1</v>
      </c>
      <c r="M58" s="142" t="s">
        <v>1366</v>
      </c>
      <c r="N58" t="s">
        <v>1366</v>
      </c>
    </row>
    <row r="59" spans="1:14">
      <c r="A59">
        <v>660</v>
      </c>
      <c r="B59" t="s">
        <v>1545</v>
      </c>
      <c r="C59">
        <v>45.56</v>
      </c>
      <c r="D59">
        <v>45.55</v>
      </c>
      <c r="E59" s="145">
        <v>0.34</v>
      </c>
      <c r="F59" s="143">
        <v>0.75</v>
      </c>
      <c r="G59" t="s">
        <v>6435</v>
      </c>
      <c r="H59">
        <v>4</v>
      </c>
      <c r="I59">
        <v>9</v>
      </c>
      <c r="J59" t="s">
        <v>1366</v>
      </c>
      <c r="K59">
        <v>45.77</v>
      </c>
      <c r="L59">
        <v>45.55</v>
      </c>
      <c r="M59" s="142" t="s">
        <v>1366</v>
      </c>
      <c r="N59" t="s">
        <v>1366</v>
      </c>
    </row>
    <row r="60" spans="1:14">
      <c r="A60">
        <v>661</v>
      </c>
      <c r="B60" t="s">
        <v>1546</v>
      </c>
      <c r="C60">
        <v>84.8</v>
      </c>
      <c r="D60">
        <v>85.35</v>
      </c>
      <c r="E60" s="145">
        <v>1.1499999999999999</v>
      </c>
      <c r="F60" s="143">
        <v>1.37</v>
      </c>
      <c r="G60" t="s">
        <v>6436</v>
      </c>
      <c r="H60">
        <v>72</v>
      </c>
      <c r="I60">
        <v>126</v>
      </c>
      <c r="J60" t="s">
        <v>1366</v>
      </c>
      <c r="K60">
        <v>85.45</v>
      </c>
      <c r="L60">
        <v>84.8</v>
      </c>
      <c r="M60" s="142" t="s">
        <v>1366</v>
      </c>
      <c r="N60" t="s">
        <v>1366</v>
      </c>
    </row>
    <row r="61" spans="1:14">
      <c r="A61">
        <v>662</v>
      </c>
      <c r="B61" t="s">
        <v>1547</v>
      </c>
      <c r="C61">
        <v>124</v>
      </c>
      <c r="D61">
        <v>124.95</v>
      </c>
      <c r="E61" s="145">
        <v>1.7</v>
      </c>
      <c r="F61" s="143">
        <v>1.38</v>
      </c>
      <c r="G61" t="s">
        <v>6437</v>
      </c>
      <c r="H61">
        <v>2993</v>
      </c>
      <c r="I61">
        <v>5690</v>
      </c>
      <c r="J61" t="s">
        <v>1366</v>
      </c>
      <c r="K61">
        <v>125.05</v>
      </c>
      <c r="L61">
        <v>123.9</v>
      </c>
      <c r="M61" s="142" t="s">
        <v>1366</v>
      </c>
      <c r="N61" t="s">
        <v>1366</v>
      </c>
    </row>
    <row r="62" spans="1:14">
      <c r="A62" t="s">
        <v>1548</v>
      </c>
      <c r="B62" t="s">
        <v>1549</v>
      </c>
      <c r="C62">
        <v>107.9</v>
      </c>
      <c r="D62">
        <v>107.6</v>
      </c>
      <c r="E62" s="145">
        <v>0.6</v>
      </c>
      <c r="F62" s="143">
        <v>0.56000000000000005</v>
      </c>
      <c r="G62" t="s">
        <v>6438</v>
      </c>
      <c r="H62">
        <v>4838</v>
      </c>
      <c r="I62">
        <v>7502</v>
      </c>
      <c r="J62" t="s">
        <v>1366</v>
      </c>
      <c r="K62">
        <v>109.3</v>
      </c>
      <c r="L62">
        <v>107.4</v>
      </c>
      <c r="M62" s="142" t="s">
        <v>1366</v>
      </c>
      <c r="N62" t="s">
        <v>1366</v>
      </c>
    </row>
    <row r="63" spans="1:14">
      <c r="A63" t="s">
        <v>1550</v>
      </c>
      <c r="B63" t="s">
        <v>1551</v>
      </c>
      <c r="C63">
        <v>1.55</v>
      </c>
      <c r="D63">
        <v>1.56</v>
      </c>
      <c r="E63" s="145">
        <v>0</v>
      </c>
      <c r="F63" s="143">
        <v>0</v>
      </c>
      <c r="G63" t="s">
        <v>6439</v>
      </c>
      <c r="H63">
        <v>11723</v>
      </c>
      <c r="I63">
        <v>17843</v>
      </c>
      <c r="J63" t="s">
        <v>1366</v>
      </c>
      <c r="K63">
        <v>1.56</v>
      </c>
      <c r="L63">
        <v>1.54</v>
      </c>
      <c r="M63" s="142" t="s">
        <v>1366</v>
      </c>
      <c r="N63" t="s">
        <v>1366</v>
      </c>
    </row>
    <row r="64" spans="1:14">
      <c r="A64" t="s">
        <v>1552</v>
      </c>
      <c r="B64" t="s">
        <v>1553</v>
      </c>
      <c r="C64">
        <v>8.85</v>
      </c>
      <c r="D64">
        <v>8.8800000000000008</v>
      </c>
      <c r="E64" s="145">
        <v>0.23</v>
      </c>
      <c r="F64" s="143">
        <v>2.66</v>
      </c>
      <c r="G64" t="s">
        <v>6440</v>
      </c>
      <c r="H64">
        <v>8608</v>
      </c>
      <c r="I64">
        <v>8441</v>
      </c>
      <c r="J64" t="s">
        <v>1366</v>
      </c>
      <c r="K64">
        <v>8.98</v>
      </c>
      <c r="L64">
        <v>8.85</v>
      </c>
      <c r="M64" s="142" t="s">
        <v>1366</v>
      </c>
      <c r="N64" t="s">
        <v>1366</v>
      </c>
    </row>
    <row r="65" spans="1:14">
      <c r="A65" t="s">
        <v>1554</v>
      </c>
      <c r="B65" t="s">
        <v>1555</v>
      </c>
      <c r="C65">
        <v>9.32</v>
      </c>
      <c r="D65">
        <v>9.31</v>
      </c>
      <c r="E65" s="145">
        <v>-0.13</v>
      </c>
      <c r="F65" s="143">
        <v>-1.38</v>
      </c>
      <c r="G65" t="s">
        <v>6441</v>
      </c>
      <c r="H65">
        <v>20</v>
      </c>
      <c r="I65">
        <v>63</v>
      </c>
      <c r="J65" t="s">
        <v>1366</v>
      </c>
      <c r="K65">
        <v>9.32</v>
      </c>
      <c r="L65">
        <v>9.31</v>
      </c>
      <c r="M65" s="142" t="s">
        <v>1366</v>
      </c>
      <c r="N65" t="s">
        <v>1366</v>
      </c>
    </row>
    <row r="66" spans="1:14">
      <c r="A66">
        <v>668</v>
      </c>
      <c r="B66" t="s">
        <v>1556</v>
      </c>
      <c r="C66">
        <v>61.1</v>
      </c>
      <c r="D66">
        <v>62</v>
      </c>
      <c r="E66" s="145">
        <v>0.95</v>
      </c>
      <c r="F66" s="143">
        <v>1.56</v>
      </c>
      <c r="G66" t="s">
        <v>6395</v>
      </c>
      <c r="H66">
        <v>109</v>
      </c>
      <c r="I66">
        <v>110</v>
      </c>
      <c r="J66" t="s">
        <v>1366</v>
      </c>
      <c r="K66">
        <v>62.05</v>
      </c>
      <c r="L66">
        <v>61.1</v>
      </c>
      <c r="M66" s="142" t="s">
        <v>1366</v>
      </c>
      <c r="N66" t="s">
        <v>1366</v>
      </c>
    </row>
    <row r="67" spans="1:14">
      <c r="A67" t="s">
        <v>1557</v>
      </c>
      <c r="B67" t="s">
        <v>1558</v>
      </c>
      <c r="C67">
        <v>19.059999999999999</v>
      </c>
      <c r="D67">
        <v>19.059999999999999</v>
      </c>
      <c r="E67" s="145">
        <v>0.18</v>
      </c>
      <c r="F67" s="143">
        <v>0.95</v>
      </c>
      <c r="G67">
        <v>3812</v>
      </c>
      <c r="H67">
        <v>2</v>
      </c>
      <c r="I67">
        <v>3</v>
      </c>
      <c r="J67" t="s">
        <v>1366</v>
      </c>
      <c r="K67">
        <v>19.059999999999999</v>
      </c>
      <c r="L67">
        <v>19.059999999999999</v>
      </c>
      <c r="M67" s="142" t="s">
        <v>1366</v>
      </c>
      <c r="N67" t="s">
        <v>1366</v>
      </c>
    </row>
    <row r="68" spans="1:14">
      <c r="A68" t="s">
        <v>1559</v>
      </c>
      <c r="B68" t="s">
        <v>1560</v>
      </c>
      <c r="C68">
        <v>5.36</v>
      </c>
      <c r="D68">
        <v>5.35</v>
      </c>
      <c r="E68" s="145">
        <v>-7.0000000000000007E-2</v>
      </c>
      <c r="F68" s="143">
        <v>-1.29</v>
      </c>
      <c r="G68" t="s">
        <v>6442</v>
      </c>
      <c r="H68">
        <v>418</v>
      </c>
      <c r="I68">
        <v>573</v>
      </c>
      <c r="J68" t="s">
        <v>1366</v>
      </c>
      <c r="K68">
        <v>5.37</v>
      </c>
      <c r="L68">
        <v>5.35</v>
      </c>
      <c r="M68" s="142" t="s">
        <v>1366</v>
      </c>
      <c r="N68" t="s">
        <v>1366</v>
      </c>
    </row>
    <row r="69" spans="1:14">
      <c r="A69" t="s">
        <v>1561</v>
      </c>
      <c r="B69" t="s">
        <v>1562</v>
      </c>
      <c r="C69">
        <v>202.3</v>
      </c>
      <c r="D69">
        <v>203.45</v>
      </c>
      <c r="E69" s="145">
        <v>3.2</v>
      </c>
      <c r="F69" s="143">
        <v>1.6</v>
      </c>
      <c r="G69" t="s">
        <v>6443</v>
      </c>
      <c r="H69">
        <v>461</v>
      </c>
      <c r="I69">
        <v>790</v>
      </c>
      <c r="J69" t="s">
        <v>1366</v>
      </c>
      <c r="K69">
        <v>203.95</v>
      </c>
      <c r="L69">
        <v>201.65</v>
      </c>
      <c r="M69" s="142" t="s">
        <v>1366</v>
      </c>
      <c r="N69" t="s">
        <v>1366</v>
      </c>
    </row>
    <row r="70" spans="1:14">
      <c r="A70" t="s">
        <v>1563</v>
      </c>
      <c r="B70" t="s">
        <v>1564</v>
      </c>
      <c r="C70">
        <v>2.39</v>
      </c>
      <c r="D70">
        <v>2.4</v>
      </c>
      <c r="E70" s="145">
        <v>-0.02</v>
      </c>
      <c r="F70" s="143">
        <v>-0.83</v>
      </c>
      <c r="G70" t="s">
        <v>6444</v>
      </c>
      <c r="H70">
        <v>3490</v>
      </c>
      <c r="I70">
        <v>2288</v>
      </c>
      <c r="J70" t="s">
        <v>1366</v>
      </c>
      <c r="K70">
        <v>2.4</v>
      </c>
      <c r="L70">
        <v>2.38</v>
      </c>
      <c r="M70" s="142" t="s">
        <v>1366</v>
      </c>
      <c r="N70" t="s">
        <v>1366</v>
      </c>
    </row>
    <row r="71" spans="1:14">
      <c r="A71" t="s">
        <v>3640</v>
      </c>
      <c r="B71" t="s">
        <v>3641</v>
      </c>
      <c r="C71">
        <v>10.130000000000001</v>
      </c>
      <c r="D71">
        <v>10.119999999999999</v>
      </c>
      <c r="E71" s="145">
        <v>-0.26</v>
      </c>
      <c r="F71" s="143">
        <v>-2.5</v>
      </c>
      <c r="G71" t="s">
        <v>6445</v>
      </c>
      <c r="H71">
        <v>42518</v>
      </c>
      <c r="I71">
        <v>22273</v>
      </c>
      <c r="J71" t="s">
        <v>1366</v>
      </c>
      <c r="K71">
        <v>10.14</v>
      </c>
      <c r="L71">
        <v>10.08</v>
      </c>
      <c r="M71" s="142" t="s">
        <v>1366</v>
      </c>
      <c r="N71" t="s">
        <v>1366</v>
      </c>
    </row>
    <row r="72" spans="1:14">
      <c r="A72" t="s">
        <v>3785</v>
      </c>
      <c r="B72" t="s">
        <v>3786</v>
      </c>
      <c r="C72">
        <v>29.53</v>
      </c>
      <c r="D72">
        <v>29.39</v>
      </c>
      <c r="E72" s="145">
        <v>-0.25</v>
      </c>
      <c r="F72" s="143">
        <v>-0.84</v>
      </c>
      <c r="G72" t="s">
        <v>6280</v>
      </c>
      <c r="H72">
        <v>21</v>
      </c>
      <c r="I72">
        <v>82</v>
      </c>
      <c r="J72" t="s">
        <v>1366</v>
      </c>
      <c r="K72">
        <v>29.53</v>
      </c>
      <c r="L72">
        <v>29.35</v>
      </c>
      <c r="M72" s="142" t="s">
        <v>1366</v>
      </c>
      <c r="N72" t="s">
        <v>1366</v>
      </c>
    </row>
    <row r="73" spans="1:14">
      <c r="A73" t="s">
        <v>1565</v>
      </c>
      <c r="B73" t="s">
        <v>1566</v>
      </c>
      <c r="C73">
        <v>326.55</v>
      </c>
      <c r="D73">
        <v>325.8</v>
      </c>
      <c r="E73" s="145">
        <v>1.9</v>
      </c>
      <c r="F73" s="143">
        <v>0.59</v>
      </c>
      <c r="G73" t="s">
        <v>6446</v>
      </c>
      <c r="H73">
        <v>1127</v>
      </c>
      <c r="I73">
        <v>1615</v>
      </c>
      <c r="J73" t="s">
        <v>1366</v>
      </c>
      <c r="K73">
        <v>331</v>
      </c>
      <c r="L73">
        <v>325.05</v>
      </c>
      <c r="M73" s="142" t="s">
        <v>1366</v>
      </c>
      <c r="N73" t="s">
        <v>1366</v>
      </c>
    </row>
    <row r="74" spans="1:14">
      <c r="A74" t="s">
        <v>2660</v>
      </c>
      <c r="B74" t="s">
        <v>2661</v>
      </c>
      <c r="C74">
        <v>5.34</v>
      </c>
      <c r="D74">
        <v>5.35</v>
      </c>
      <c r="E74" s="145">
        <v>0</v>
      </c>
      <c r="F74" s="143">
        <v>0</v>
      </c>
      <c r="G74" t="s">
        <v>6447</v>
      </c>
      <c r="H74">
        <v>5238</v>
      </c>
      <c r="I74">
        <v>6843</v>
      </c>
      <c r="J74" t="s">
        <v>1366</v>
      </c>
      <c r="K74">
        <v>5.35</v>
      </c>
      <c r="L74">
        <v>5.29</v>
      </c>
      <c r="M74" s="142" t="s">
        <v>1366</v>
      </c>
      <c r="N74" t="s">
        <v>1366</v>
      </c>
    </row>
    <row r="75" spans="1:14">
      <c r="A75">
        <v>678</v>
      </c>
      <c r="B75" t="s">
        <v>2075</v>
      </c>
      <c r="C75">
        <v>43.55</v>
      </c>
      <c r="D75">
        <v>43.81</v>
      </c>
      <c r="E75" s="145">
        <v>0.89</v>
      </c>
      <c r="F75" s="143">
        <v>2.0699999999999998</v>
      </c>
      <c r="G75" t="s">
        <v>6448</v>
      </c>
      <c r="H75">
        <v>613</v>
      </c>
      <c r="I75">
        <v>365</v>
      </c>
      <c r="J75" t="s">
        <v>1366</v>
      </c>
      <c r="K75">
        <v>43.86</v>
      </c>
      <c r="L75">
        <v>43.55</v>
      </c>
      <c r="M75" s="142" t="s">
        <v>1366</v>
      </c>
      <c r="N75" t="s">
        <v>1366</v>
      </c>
    </row>
    <row r="76" spans="1:14">
      <c r="A76" t="s">
        <v>1567</v>
      </c>
      <c r="B76" t="s">
        <v>1568</v>
      </c>
      <c r="C76">
        <v>25.65</v>
      </c>
      <c r="D76">
        <v>25.74</v>
      </c>
      <c r="E76" s="145">
        <v>0.18</v>
      </c>
      <c r="F76" s="143">
        <v>0.7</v>
      </c>
      <c r="G76" t="s">
        <v>6449</v>
      </c>
      <c r="H76">
        <v>27133</v>
      </c>
      <c r="I76">
        <v>32177</v>
      </c>
      <c r="J76" t="s">
        <v>1366</v>
      </c>
      <c r="K76">
        <v>25.87</v>
      </c>
      <c r="L76">
        <v>25.65</v>
      </c>
      <c r="M76" s="142" t="s">
        <v>1366</v>
      </c>
      <c r="N76" t="s">
        <v>1366</v>
      </c>
    </row>
    <row r="77" spans="1:14">
      <c r="A77" t="s">
        <v>1569</v>
      </c>
      <c r="B77" t="s">
        <v>1570</v>
      </c>
      <c r="C77">
        <v>6.09</v>
      </c>
      <c r="D77">
        <v>6.08</v>
      </c>
      <c r="E77" s="145">
        <v>0.05</v>
      </c>
      <c r="F77" s="143">
        <v>0.83</v>
      </c>
      <c r="G77" t="s">
        <v>6210</v>
      </c>
      <c r="H77">
        <v>20221</v>
      </c>
      <c r="I77">
        <v>18930</v>
      </c>
      <c r="J77" t="s">
        <v>1366</v>
      </c>
      <c r="K77">
        <v>6.14</v>
      </c>
      <c r="L77">
        <v>6.08</v>
      </c>
      <c r="M77" s="142" t="s">
        <v>1366</v>
      </c>
      <c r="N77" t="s">
        <v>1366</v>
      </c>
    </row>
    <row r="78" spans="1:14">
      <c r="A78" t="s">
        <v>1571</v>
      </c>
      <c r="B78" t="s">
        <v>1572</v>
      </c>
      <c r="C78">
        <v>22.37</v>
      </c>
      <c r="D78">
        <v>22.44</v>
      </c>
      <c r="E78" s="145">
        <v>-0.05</v>
      </c>
      <c r="F78" s="143">
        <v>-0.22</v>
      </c>
      <c r="G78" t="s">
        <v>6450</v>
      </c>
      <c r="H78">
        <v>288</v>
      </c>
      <c r="I78">
        <v>188</v>
      </c>
      <c r="J78" t="s">
        <v>1366</v>
      </c>
      <c r="K78">
        <v>22.44</v>
      </c>
      <c r="L78">
        <v>22.34</v>
      </c>
      <c r="M78" s="142" t="s">
        <v>1366</v>
      </c>
      <c r="N78" t="s">
        <v>1366</v>
      </c>
    </row>
    <row r="79" spans="1:14">
      <c r="A79" t="s">
        <v>1573</v>
      </c>
      <c r="B79" t="s">
        <v>1574</v>
      </c>
      <c r="C79">
        <v>21.04</v>
      </c>
      <c r="D79">
        <v>21.04</v>
      </c>
      <c r="E79" s="145">
        <v>0.01</v>
      </c>
      <c r="F79" s="143">
        <v>0.05</v>
      </c>
      <c r="G79" t="s">
        <v>6451</v>
      </c>
      <c r="H79">
        <v>1</v>
      </c>
      <c r="I79">
        <v>1</v>
      </c>
      <c r="J79" t="s">
        <v>1366</v>
      </c>
      <c r="K79">
        <v>21.04</v>
      </c>
      <c r="L79">
        <v>21.04</v>
      </c>
      <c r="M79" s="142" t="s">
        <v>1366</v>
      </c>
      <c r="N79" t="s">
        <v>1366</v>
      </c>
    </row>
    <row r="80" spans="1:14">
      <c r="A80" t="s">
        <v>1575</v>
      </c>
      <c r="B80" t="s">
        <v>1576</v>
      </c>
      <c r="C80">
        <v>22.59</v>
      </c>
      <c r="D80">
        <v>22.61</v>
      </c>
      <c r="E80" s="145">
        <v>-0.05</v>
      </c>
      <c r="F80" s="143">
        <v>-0.22</v>
      </c>
      <c r="G80" t="s">
        <v>5867</v>
      </c>
      <c r="H80">
        <v>154</v>
      </c>
      <c r="I80">
        <v>138</v>
      </c>
      <c r="J80" t="s">
        <v>1366</v>
      </c>
      <c r="K80">
        <v>22.62</v>
      </c>
      <c r="L80">
        <v>22.54</v>
      </c>
      <c r="M80" s="142" t="s">
        <v>1366</v>
      </c>
      <c r="N80" t="s">
        <v>1366</v>
      </c>
    </row>
    <row r="81" spans="1:14">
      <c r="A81" t="s">
        <v>1577</v>
      </c>
      <c r="B81" t="s">
        <v>1578</v>
      </c>
      <c r="C81">
        <v>14.77</v>
      </c>
      <c r="D81">
        <v>14.81</v>
      </c>
      <c r="E81" s="145">
        <v>0.02</v>
      </c>
      <c r="F81" s="143">
        <v>0.14000000000000001</v>
      </c>
      <c r="G81" t="s">
        <v>6452</v>
      </c>
      <c r="H81">
        <v>51</v>
      </c>
      <c r="I81">
        <v>63</v>
      </c>
      <c r="J81" t="s">
        <v>1366</v>
      </c>
      <c r="K81">
        <v>14.81</v>
      </c>
      <c r="L81">
        <v>14.77</v>
      </c>
      <c r="M81" s="142" t="s">
        <v>1366</v>
      </c>
      <c r="N81" t="s">
        <v>1366</v>
      </c>
    </row>
    <row r="82" spans="1:14">
      <c r="A82" t="s">
        <v>3874</v>
      </c>
      <c r="B82" t="s">
        <v>3875</v>
      </c>
      <c r="C82">
        <v>12.36</v>
      </c>
      <c r="D82">
        <v>12.32</v>
      </c>
      <c r="E82" s="145">
        <v>0.06</v>
      </c>
      <c r="F82" s="143">
        <v>0.49</v>
      </c>
      <c r="G82" t="s">
        <v>6158</v>
      </c>
      <c r="H82">
        <v>213298</v>
      </c>
      <c r="I82">
        <v>402333</v>
      </c>
      <c r="J82" t="s">
        <v>1366</v>
      </c>
      <c r="K82">
        <v>12.51</v>
      </c>
      <c r="L82">
        <v>12.28</v>
      </c>
      <c r="M82" s="142" t="s">
        <v>1366</v>
      </c>
      <c r="N82" t="s">
        <v>1366</v>
      </c>
    </row>
    <row r="83" spans="1:14">
      <c r="A83" t="s">
        <v>1579</v>
      </c>
      <c r="B83" t="s">
        <v>1580</v>
      </c>
      <c r="C83">
        <v>26.67</v>
      </c>
      <c r="D83">
        <v>26.75</v>
      </c>
      <c r="E83" s="145">
        <v>0.18</v>
      </c>
      <c r="F83" s="143">
        <v>0.68</v>
      </c>
      <c r="G83" t="s">
        <v>6453</v>
      </c>
      <c r="H83">
        <v>19283</v>
      </c>
      <c r="I83">
        <v>19679</v>
      </c>
      <c r="J83" t="s">
        <v>1366</v>
      </c>
      <c r="K83">
        <v>26.89</v>
      </c>
      <c r="L83">
        <v>26.67</v>
      </c>
      <c r="M83" s="142" t="s">
        <v>1366</v>
      </c>
      <c r="N83" t="s">
        <v>1366</v>
      </c>
    </row>
    <row r="84" spans="1:14">
      <c r="A84" t="s">
        <v>2636</v>
      </c>
      <c r="B84" t="s">
        <v>2637</v>
      </c>
      <c r="C84">
        <v>8.9</v>
      </c>
      <c r="D84">
        <v>8.91</v>
      </c>
      <c r="E84" s="145">
        <v>0.04</v>
      </c>
      <c r="F84" s="143">
        <v>0.45</v>
      </c>
      <c r="G84" t="s">
        <v>6299</v>
      </c>
      <c r="H84">
        <v>360</v>
      </c>
      <c r="I84">
        <v>250</v>
      </c>
      <c r="J84" t="s">
        <v>1366</v>
      </c>
      <c r="K84">
        <v>8.91</v>
      </c>
      <c r="L84">
        <v>8.9</v>
      </c>
      <c r="M84" s="142" t="s">
        <v>1366</v>
      </c>
      <c r="N84" t="s">
        <v>1366</v>
      </c>
    </row>
    <row r="85" spans="1:14">
      <c r="A85" t="s">
        <v>1581</v>
      </c>
      <c r="B85" t="s">
        <v>1582</v>
      </c>
      <c r="C85">
        <v>6.08</v>
      </c>
      <c r="D85">
        <v>6.06</v>
      </c>
      <c r="E85" s="145">
        <v>0.05</v>
      </c>
      <c r="F85" s="143">
        <v>0.83</v>
      </c>
      <c r="G85" t="s">
        <v>6454</v>
      </c>
      <c r="H85">
        <v>10161</v>
      </c>
      <c r="I85">
        <v>7332</v>
      </c>
      <c r="J85" t="s">
        <v>1366</v>
      </c>
      <c r="K85">
        <v>6.11</v>
      </c>
      <c r="L85">
        <v>6.06</v>
      </c>
      <c r="M85" s="142" t="s">
        <v>1366</v>
      </c>
      <c r="N85" t="s">
        <v>1366</v>
      </c>
    </row>
    <row r="86" spans="1:14">
      <c r="A86" t="s">
        <v>1583</v>
      </c>
      <c r="B86" t="s">
        <v>1584</v>
      </c>
      <c r="C86">
        <v>23.49</v>
      </c>
      <c r="D86">
        <v>23.54</v>
      </c>
      <c r="E86" s="145">
        <v>-0.06</v>
      </c>
      <c r="F86" s="143">
        <v>-0.25</v>
      </c>
      <c r="G86" t="s">
        <v>5933</v>
      </c>
      <c r="H86">
        <v>102</v>
      </c>
      <c r="I86">
        <v>170</v>
      </c>
      <c r="J86" t="s">
        <v>1366</v>
      </c>
      <c r="K86">
        <v>23.54</v>
      </c>
      <c r="L86">
        <v>23.49</v>
      </c>
      <c r="M86" s="142" t="s">
        <v>1366</v>
      </c>
      <c r="N86" t="s">
        <v>1366</v>
      </c>
    </row>
    <row r="87" spans="1:14">
      <c r="A87">
        <v>690</v>
      </c>
      <c r="B87" t="s">
        <v>1585</v>
      </c>
      <c r="C87">
        <v>78.849999999999994</v>
      </c>
      <c r="D87">
        <v>78.849999999999994</v>
      </c>
      <c r="E87" s="145">
        <v>0.5</v>
      </c>
      <c r="F87" s="143">
        <v>0.64</v>
      </c>
      <c r="G87" t="s">
        <v>6455</v>
      </c>
      <c r="H87">
        <v>204</v>
      </c>
      <c r="I87">
        <v>568</v>
      </c>
      <c r="J87" t="s">
        <v>1366</v>
      </c>
      <c r="K87">
        <v>79.400000000000006</v>
      </c>
      <c r="L87">
        <v>78.349999999999994</v>
      </c>
      <c r="M87" s="142" t="s">
        <v>1366</v>
      </c>
      <c r="N87" t="s">
        <v>1366</v>
      </c>
    </row>
    <row r="88" spans="1:14">
      <c r="A88">
        <v>692</v>
      </c>
      <c r="B88" t="s">
        <v>1487</v>
      </c>
      <c r="C88">
        <v>94.8</v>
      </c>
      <c r="D88">
        <v>94.35</v>
      </c>
      <c r="E88" s="145">
        <v>-0.05</v>
      </c>
      <c r="F88" s="143">
        <v>-0.05</v>
      </c>
      <c r="G88" t="s">
        <v>6456</v>
      </c>
      <c r="H88">
        <v>980</v>
      </c>
      <c r="I88">
        <v>813</v>
      </c>
      <c r="J88" t="s">
        <v>1366</v>
      </c>
      <c r="K88">
        <v>95.15</v>
      </c>
      <c r="L88">
        <v>94.35</v>
      </c>
      <c r="M88" s="142" t="s">
        <v>1366</v>
      </c>
      <c r="N88" t="s">
        <v>1366</v>
      </c>
    </row>
    <row r="89" spans="1:14">
      <c r="A89" t="s">
        <v>1586</v>
      </c>
      <c r="B89" t="s">
        <v>1587</v>
      </c>
      <c r="C89">
        <v>23.14</v>
      </c>
      <c r="D89">
        <v>23.02</v>
      </c>
      <c r="E89" s="145">
        <v>-0.2</v>
      </c>
      <c r="F89" s="143">
        <v>-0.86</v>
      </c>
      <c r="G89" t="s">
        <v>6326</v>
      </c>
      <c r="H89">
        <v>1057</v>
      </c>
      <c r="I89">
        <v>611</v>
      </c>
      <c r="J89" t="s">
        <v>1366</v>
      </c>
      <c r="K89">
        <v>23.14</v>
      </c>
      <c r="L89">
        <v>23.01</v>
      </c>
      <c r="M89" s="142" t="s">
        <v>1366</v>
      </c>
      <c r="N89" t="s">
        <v>1366</v>
      </c>
    </row>
    <row r="90" spans="1:14">
      <c r="A90" t="s">
        <v>1588</v>
      </c>
      <c r="B90" t="s">
        <v>1589</v>
      </c>
      <c r="C90">
        <v>42.47</v>
      </c>
      <c r="D90">
        <v>42.53</v>
      </c>
      <c r="E90" s="145">
        <v>0.06</v>
      </c>
      <c r="F90" s="143">
        <v>0.14000000000000001</v>
      </c>
      <c r="G90" t="s">
        <v>6457</v>
      </c>
      <c r="H90">
        <v>194</v>
      </c>
      <c r="I90">
        <v>248</v>
      </c>
      <c r="J90" t="s">
        <v>1366</v>
      </c>
      <c r="K90">
        <v>42.63</v>
      </c>
      <c r="L90">
        <v>42.45</v>
      </c>
      <c r="M90" s="142" t="s">
        <v>1366</v>
      </c>
      <c r="N90" t="s">
        <v>1366</v>
      </c>
    </row>
    <row r="91" spans="1:14">
      <c r="A91" t="s">
        <v>1590</v>
      </c>
      <c r="B91" t="s">
        <v>1591</v>
      </c>
      <c r="C91">
        <v>34.6</v>
      </c>
      <c r="D91">
        <v>34.68</v>
      </c>
      <c r="E91" s="145">
        <v>0.11</v>
      </c>
      <c r="F91" s="143">
        <v>0.32</v>
      </c>
      <c r="G91" t="s">
        <v>6458</v>
      </c>
      <c r="H91">
        <v>541</v>
      </c>
      <c r="I91">
        <v>527</v>
      </c>
      <c r="J91" t="s">
        <v>1366</v>
      </c>
      <c r="K91">
        <v>34.770000000000003</v>
      </c>
      <c r="L91">
        <v>34.6</v>
      </c>
      <c r="M91" s="142" t="s">
        <v>1366</v>
      </c>
      <c r="N91" t="s">
        <v>1366</v>
      </c>
    </row>
    <row r="92" spans="1:14">
      <c r="A92" t="s">
        <v>1592</v>
      </c>
      <c r="B92" t="s">
        <v>1593</v>
      </c>
      <c r="C92">
        <v>27.95</v>
      </c>
      <c r="D92">
        <v>28.07</v>
      </c>
      <c r="E92" s="145">
        <v>0.19</v>
      </c>
      <c r="F92" s="143">
        <v>0.68</v>
      </c>
      <c r="G92" t="s">
        <v>6459</v>
      </c>
      <c r="H92">
        <v>2010</v>
      </c>
      <c r="I92">
        <v>2892</v>
      </c>
      <c r="J92" t="s">
        <v>1366</v>
      </c>
      <c r="K92">
        <v>28.21</v>
      </c>
      <c r="L92">
        <v>27.95</v>
      </c>
      <c r="M92" s="142" t="s">
        <v>1366</v>
      </c>
      <c r="N92" t="s">
        <v>1366</v>
      </c>
    </row>
    <row r="93" spans="1:14">
      <c r="A93" t="s">
        <v>1594</v>
      </c>
      <c r="B93" t="s">
        <v>1595</v>
      </c>
      <c r="C93">
        <v>34.979999999999997</v>
      </c>
      <c r="D93">
        <v>34.99</v>
      </c>
      <c r="E93" s="145">
        <v>0.18</v>
      </c>
      <c r="F93" s="143">
        <v>0.52</v>
      </c>
      <c r="G93" t="s">
        <v>6460</v>
      </c>
      <c r="H93">
        <v>303</v>
      </c>
      <c r="I93">
        <v>373</v>
      </c>
      <c r="J93" t="s">
        <v>1366</v>
      </c>
      <c r="K93">
        <v>35.049999999999997</v>
      </c>
      <c r="L93">
        <v>34.880000000000003</v>
      </c>
      <c r="M93" s="142" t="s">
        <v>1366</v>
      </c>
      <c r="N93" t="s">
        <v>1366</v>
      </c>
    </row>
    <row r="94" spans="1:14">
      <c r="A94">
        <v>700</v>
      </c>
      <c r="B94" t="s">
        <v>1596</v>
      </c>
      <c r="C94">
        <v>17.239999999999998</v>
      </c>
      <c r="D94">
        <v>17.16</v>
      </c>
      <c r="E94" s="145">
        <v>0.23</v>
      </c>
      <c r="F94" s="143">
        <v>1.36</v>
      </c>
      <c r="G94" t="s">
        <v>6461</v>
      </c>
      <c r="H94">
        <v>170</v>
      </c>
      <c r="I94">
        <v>163</v>
      </c>
      <c r="J94" t="s">
        <v>1366</v>
      </c>
      <c r="K94">
        <v>17.32</v>
      </c>
      <c r="L94">
        <v>17.16</v>
      </c>
      <c r="M94" s="142" t="s">
        <v>1366</v>
      </c>
      <c r="N94" t="s">
        <v>1366</v>
      </c>
    </row>
    <row r="95" spans="1:14">
      <c r="A95">
        <v>701</v>
      </c>
      <c r="B95" t="s">
        <v>1597</v>
      </c>
      <c r="C95">
        <v>42.44</v>
      </c>
      <c r="D95">
        <v>42.56</v>
      </c>
      <c r="E95" s="145">
        <v>0.25</v>
      </c>
      <c r="F95" s="143">
        <v>0.59</v>
      </c>
      <c r="G95" t="s">
        <v>6462</v>
      </c>
      <c r="H95">
        <v>221</v>
      </c>
      <c r="I95">
        <v>384</v>
      </c>
      <c r="J95" t="s">
        <v>1366</v>
      </c>
      <c r="K95">
        <v>42.9</v>
      </c>
      <c r="L95">
        <v>42.4</v>
      </c>
      <c r="M95" s="142" t="s">
        <v>1366</v>
      </c>
      <c r="N95" t="s">
        <v>1366</v>
      </c>
    </row>
    <row r="96" spans="1:14">
      <c r="A96">
        <v>702</v>
      </c>
      <c r="B96" t="s">
        <v>1598</v>
      </c>
      <c r="C96">
        <v>24.15</v>
      </c>
      <c r="D96">
        <v>24.15</v>
      </c>
      <c r="E96" s="145">
        <v>0.41</v>
      </c>
      <c r="F96" s="143">
        <v>1.73</v>
      </c>
      <c r="G96" t="s">
        <v>6025</v>
      </c>
      <c r="H96">
        <v>212</v>
      </c>
      <c r="I96">
        <v>95</v>
      </c>
      <c r="J96" t="s">
        <v>1366</v>
      </c>
      <c r="K96">
        <v>24.23</v>
      </c>
      <c r="L96">
        <v>24.15</v>
      </c>
      <c r="M96" s="142" t="s">
        <v>1366</v>
      </c>
      <c r="N96" t="s">
        <v>1366</v>
      </c>
    </row>
    <row r="97" spans="1:14">
      <c r="A97">
        <v>703</v>
      </c>
      <c r="B97" t="s">
        <v>1599</v>
      </c>
      <c r="C97">
        <v>19</v>
      </c>
      <c r="D97">
        <v>18.93</v>
      </c>
      <c r="E97" s="145">
        <v>0.42</v>
      </c>
      <c r="F97" s="143">
        <v>2.27</v>
      </c>
      <c r="G97" t="s">
        <v>6463</v>
      </c>
      <c r="H97">
        <v>49</v>
      </c>
      <c r="I97">
        <v>110</v>
      </c>
      <c r="J97" t="s">
        <v>1366</v>
      </c>
      <c r="K97">
        <v>19</v>
      </c>
      <c r="L97">
        <v>18.64</v>
      </c>
      <c r="M97" s="142" t="s">
        <v>1366</v>
      </c>
      <c r="N97" t="s">
        <v>1366</v>
      </c>
    </row>
    <row r="98" spans="1:14">
      <c r="A98" t="s">
        <v>3642</v>
      </c>
      <c r="B98" t="s">
        <v>3643</v>
      </c>
      <c r="C98">
        <v>19.079999999999998</v>
      </c>
      <c r="D98">
        <v>19.11</v>
      </c>
      <c r="E98" s="145">
        <v>-0.01</v>
      </c>
      <c r="F98" s="143">
        <v>-0.05</v>
      </c>
      <c r="G98" t="s">
        <v>6007</v>
      </c>
      <c r="H98">
        <v>181</v>
      </c>
      <c r="I98">
        <v>502</v>
      </c>
      <c r="J98" t="s">
        <v>1366</v>
      </c>
      <c r="K98">
        <v>19.13</v>
      </c>
      <c r="L98">
        <v>19.059999999999999</v>
      </c>
      <c r="M98" s="142" t="s">
        <v>1366</v>
      </c>
      <c r="N98" t="s">
        <v>1366</v>
      </c>
    </row>
    <row r="99" spans="1:14">
      <c r="A99" t="s">
        <v>1600</v>
      </c>
      <c r="B99" t="s">
        <v>1601</v>
      </c>
      <c r="C99">
        <v>32.049999999999997</v>
      </c>
      <c r="D99">
        <v>32.049999999999997</v>
      </c>
      <c r="E99" s="145">
        <v>0.01</v>
      </c>
      <c r="F99" s="143">
        <v>0.03</v>
      </c>
      <c r="G99" t="s">
        <v>6464</v>
      </c>
      <c r="H99">
        <v>1</v>
      </c>
      <c r="I99">
        <v>0</v>
      </c>
      <c r="J99" t="s">
        <v>1366</v>
      </c>
      <c r="K99">
        <v>32.049999999999997</v>
      </c>
      <c r="L99">
        <v>32.049999999999997</v>
      </c>
      <c r="M99" s="142" t="s">
        <v>1366</v>
      </c>
      <c r="N99" t="s">
        <v>1366</v>
      </c>
    </row>
    <row r="100" spans="1:14">
      <c r="A100" t="s">
        <v>1602</v>
      </c>
      <c r="B100" t="s">
        <v>1603</v>
      </c>
      <c r="C100">
        <v>71.400000000000006</v>
      </c>
      <c r="D100">
        <v>72.05</v>
      </c>
      <c r="E100" s="145">
        <v>1.1499999999999999</v>
      </c>
      <c r="F100" s="143">
        <v>1.62</v>
      </c>
      <c r="G100" t="s">
        <v>6398</v>
      </c>
      <c r="H100">
        <v>2596</v>
      </c>
      <c r="I100">
        <v>3637</v>
      </c>
      <c r="J100" t="s">
        <v>1366</v>
      </c>
      <c r="K100">
        <v>72.400000000000006</v>
      </c>
      <c r="L100">
        <v>71.05</v>
      </c>
      <c r="M100" s="142" t="s">
        <v>1366</v>
      </c>
      <c r="N100" t="s">
        <v>1366</v>
      </c>
    </row>
    <row r="101" spans="1:14">
      <c r="A101">
        <v>709</v>
      </c>
      <c r="B101" t="s">
        <v>1604</v>
      </c>
      <c r="C101">
        <v>39.299999999999997</v>
      </c>
      <c r="D101">
        <v>39.86</v>
      </c>
      <c r="E101" s="145">
        <v>0.89</v>
      </c>
      <c r="F101" s="143">
        <v>2.2799999999999998</v>
      </c>
      <c r="G101" t="s">
        <v>6305</v>
      </c>
      <c r="H101">
        <v>60</v>
      </c>
      <c r="I101">
        <v>37</v>
      </c>
      <c r="J101" t="s">
        <v>1366</v>
      </c>
      <c r="K101">
        <v>39.93</v>
      </c>
      <c r="L101">
        <v>39.299999999999997</v>
      </c>
      <c r="M101" s="142" t="s">
        <v>1366</v>
      </c>
      <c r="N101" t="s">
        <v>1366</v>
      </c>
    </row>
    <row r="102" spans="1:14">
      <c r="A102" t="s">
        <v>1605</v>
      </c>
      <c r="B102" t="s">
        <v>1805</v>
      </c>
      <c r="C102">
        <v>18.63</v>
      </c>
      <c r="D102">
        <v>18.78</v>
      </c>
      <c r="E102" s="145">
        <v>0.06</v>
      </c>
      <c r="F102" s="143">
        <v>0.32</v>
      </c>
      <c r="G102" t="s">
        <v>6465</v>
      </c>
      <c r="H102">
        <v>333</v>
      </c>
      <c r="I102">
        <v>363</v>
      </c>
      <c r="J102" t="s">
        <v>1366</v>
      </c>
      <c r="K102">
        <v>18.82</v>
      </c>
      <c r="L102">
        <v>18.63</v>
      </c>
      <c r="M102" s="142" t="s">
        <v>1366</v>
      </c>
      <c r="N102" t="s">
        <v>1366</v>
      </c>
    </row>
    <row r="103" spans="1:14">
      <c r="A103" t="s">
        <v>1606</v>
      </c>
      <c r="B103" t="s">
        <v>1806</v>
      </c>
      <c r="C103">
        <v>15.16</v>
      </c>
      <c r="D103">
        <v>15.25</v>
      </c>
      <c r="E103" s="145">
        <v>0.17</v>
      </c>
      <c r="F103" s="143">
        <v>1.1299999999999999</v>
      </c>
      <c r="G103" t="s">
        <v>6164</v>
      </c>
      <c r="H103">
        <v>138</v>
      </c>
      <c r="I103">
        <v>181</v>
      </c>
      <c r="J103" t="s">
        <v>1366</v>
      </c>
      <c r="K103">
        <v>15.28</v>
      </c>
      <c r="L103">
        <v>15.16</v>
      </c>
      <c r="M103" s="142" t="s">
        <v>1366</v>
      </c>
      <c r="N103" t="s">
        <v>1366</v>
      </c>
    </row>
    <row r="104" spans="1:14">
      <c r="A104">
        <v>712</v>
      </c>
      <c r="B104" t="s">
        <v>1807</v>
      </c>
      <c r="C104">
        <v>7.13</v>
      </c>
      <c r="D104">
        <v>7.18</v>
      </c>
      <c r="E104" s="145">
        <v>0.19</v>
      </c>
      <c r="F104" s="143">
        <v>2.72</v>
      </c>
      <c r="G104" t="s">
        <v>6248</v>
      </c>
      <c r="H104">
        <v>33866</v>
      </c>
      <c r="I104">
        <v>56294</v>
      </c>
      <c r="J104" t="s">
        <v>1366</v>
      </c>
      <c r="K104">
        <v>7.19</v>
      </c>
      <c r="L104">
        <v>7.11</v>
      </c>
      <c r="M104" s="142" t="s">
        <v>1366</v>
      </c>
      <c r="N104" t="s">
        <v>1366</v>
      </c>
    </row>
    <row r="105" spans="1:14">
      <c r="A105">
        <v>713</v>
      </c>
      <c r="B105" t="s">
        <v>1607</v>
      </c>
      <c r="C105">
        <v>65.650000000000006</v>
      </c>
      <c r="D105">
        <v>65.8</v>
      </c>
      <c r="E105" s="145">
        <v>0.3</v>
      </c>
      <c r="F105" s="143">
        <v>0.46</v>
      </c>
      <c r="G105" t="s">
        <v>6466</v>
      </c>
      <c r="H105">
        <v>11722</v>
      </c>
      <c r="I105">
        <v>8076</v>
      </c>
      <c r="J105" t="s">
        <v>1366</v>
      </c>
      <c r="K105">
        <v>66.099999999999994</v>
      </c>
      <c r="L105">
        <v>65.599999999999994</v>
      </c>
      <c r="M105" s="142" t="s">
        <v>1366</v>
      </c>
      <c r="N105" t="s">
        <v>1366</v>
      </c>
    </row>
    <row r="106" spans="1:14">
      <c r="A106">
        <v>714</v>
      </c>
      <c r="B106" t="s">
        <v>1608</v>
      </c>
      <c r="C106">
        <v>21.15</v>
      </c>
      <c r="D106">
        <v>21.08</v>
      </c>
      <c r="E106" s="145">
        <v>0.12</v>
      </c>
      <c r="F106" s="143">
        <v>0.56999999999999995</v>
      </c>
      <c r="G106" t="s">
        <v>6467</v>
      </c>
      <c r="H106">
        <v>207</v>
      </c>
      <c r="I106">
        <v>410</v>
      </c>
      <c r="J106" t="s">
        <v>1366</v>
      </c>
      <c r="K106">
        <v>21.15</v>
      </c>
      <c r="L106">
        <v>21.08</v>
      </c>
      <c r="M106" s="142" t="s">
        <v>1366</v>
      </c>
      <c r="N106" t="s">
        <v>1366</v>
      </c>
    </row>
    <row r="107" spans="1:14">
      <c r="A107" t="s">
        <v>1609</v>
      </c>
      <c r="B107" t="s">
        <v>1610</v>
      </c>
      <c r="C107">
        <v>76.400000000000006</v>
      </c>
      <c r="D107">
        <v>76.650000000000006</v>
      </c>
      <c r="E107" s="145">
        <v>1.35</v>
      </c>
      <c r="F107" s="143">
        <v>1.79</v>
      </c>
      <c r="G107" t="s">
        <v>5871</v>
      </c>
      <c r="H107">
        <v>1743</v>
      </c>
      <c r="I107">
        <v>2605</v>
      </c>
      <c r="J107" t="s">
        <v>1366</v>
      </c>
      <c r="K107">
        <v>77.2</v>
      </c>
      <c r="L107">
        <v>76.349999999999994</v>
      </c>
      <c r="M107" s="142" t="s">
        <v>1366</v>
      </c>
      <c r="N107" t="s">
        <v>1366</v>
      </c>
    </row>
    <row r="108" spans="1:14">
      <c r="A108">
        <v>717</v>
      </c>
      <c r="B108" t="s">
        <v>1611</v>
      </c>
      <c r="C108">
        <v>14.52</v>
      </c>
      <c r="D108">
        <v>14.53</v>
      </c>
      <c r="E108" s="145">
        <v>0.09</v>
      </c>
      <c r="F108" s="143">
        <v>0.62</v>
      </c>
      <c r="G108" t="s">
        <v>5809</v>
      </c>
      <c r="H108">
        <v>118</v>
      </c>
      <c r="I108">
        <v>120</v>
      </c>
      <c r="J108" t="s">
        <v>1366</v>
      </c>
      <c r="K108">
        <v>14.58</v>
      </c>
      <c r="L108">
        <v>14.49</v>
      </c>
      <c r="M108" s="142" t="s">
        <v>1366</v>
      </c>
      <c r="N108" t="s">
        <v>1366</v>
      </c>
    </row>
    <row r="109" spans="1:14">
      <c r="A109" t="s">
        <v>1612</v>
      </c>
      <c r="B109" t="s">
        <v>1613</v>
      </c>
      <c r="C109">
        <v>31.57</v>
      </c>
      <c r="D109">
        <v>31.63</v>
      </c>
      <c r="E109" s="145">
        <v>0.08</v>
      </c>
      <c r="F109" s="143">
        <v>0.25</v>
      </c>
      <c r="G109" t="s">
        <v>6468</v>
      </c>
      <c r="H109">
        <v>2524</v>
      </c>
      <c r="I109">
        <v>2375</v>
      </c>
      <c r="J109" t="s">
        <v>1366</v>
      </c>
      <c r="K109">
        <v>31.71</v>
      </c>
      <c r="L109">
        <v>31.52</v>
      </c>
      <c r="M109" s="142" t="s">
        <v>1366</v>
      </c>
      <c r="N109" t="s">
        <v>1366</v>
      </c>
    </row>
    <row r="110" spans="1:14">
      <c r="A110" t="s">
        <v>1614</v>
      </c>
      <c r="B110" t="s">
        <v>1615</v>
      </c>
      <c r="C110">
        <v>31.78</v>
      </c>
      <c r="D110">
        <v>31.9</v>
      </c>
      <c r="E110" s="145">
        <v>0.22</v>
      </c>
      <c r="F110" s="143">
        <v>0.69</v>
      </c>
      <c r="G110" t="s">
        <v>6469</v>
      </c>
      <c r="H110">
        <v>6131</v>
      </c>
      <c r="I110">
        <v>7564</v>
      </c>
      <c r="J110" t="s">
        <v>1366</v>
      </c>
      <c r="K110">
        <v>32.04</v>
      </c>
      <c r="L110">
        <v>31.77</v>
      </c>
      <c r="M110" s="142" t="s">
        <v>1366</v>
      </c>
      <c r="N110" t="s">
        <v>1366</v>
      </c>
    </row>
    <row r="111" spans="1:14">
      <c r="A111" t="s">
        <v>1616</v>
      </c>
      <c r="B111" t="s">
        <v>1808</v>
      </c>
      <c r="C111">
        <v>33.78</v>
      </c>
      <c r="D111">
        <v>34</v>
      </c>
      <c r="E111" s="145">
        <v>0.35</v>
      </c>
      <c r="F111" s="143">
        <v>1.04</v>
      </c>
      <c r="G111" t="s">
        <v>6470</v>
      </c>
      <c r="H111">
        <v>2644</v>
      </c>
      <c r="I111">
        <v>3413</v>
      </c>
      <c r="J111" t="s">
        <v>1366</v>
      </c>
      <c r="K111">
        <v>34.090000000000003</v>
      </c>
      <c r="L111">
        <v>33.78</v>
      </c>
      <c r="M111" s="142" t="s">
        <v>1366</v>
      </c>
      <c r="N111" t="s">
        <v>1366</v>
      </c>
    </row>
    <row r="112" spans="1:14">
      <c r="A112" t="s">
        <v>1617</v>
      </c>
      <c r="B112" t="s">
        <v>1809</v>
      </c>
      <c r="C112">
        <v>29.18</v>
      </c>
      <c r="D112">
        <v>29.19</v>
      </c>
      <c r="E112" s="145">
        <v>0.18</v>
      </c>
      <c r="F112" s="143">
        <v>0.62</v>
      </c>
      <c r="G112" t="s">
        <v>6032</v>
      </c>
      <c r="H112">
        <v>559</v>
      </c>
      <c r="I112">
        <v>426</v>
      </c>
      <c r="J112" t="s">
        <v>1366</v>
      </c>
      <c r="K112">
        <v>29.29</v>
      </c>
      <c r="L112">
        <v>29.16</v>
      </c>
      <c r="M112" s="142" t="s">
        <v>1366</v>
      </c>
      <c r="N112" t="s">
        <v>1366</v>
      </c>
    </row>
    <row r="113" spans="1:14">
      <c r="A113" t="s">
        <v>1618</v>
      </c>
      <c r="B113" t="s">
        <v>1810</v>
      </c>
      <c r="C113">
        <v>32.5</v>
      </c>
      <c r="D113">
        <v>32.700000000000003</v>
      </c>
      <c r="E113" s="145">
        <v>0.22</v>
      </c>
      <c r="F113" s="143">
        <v>0.68</v>
      </c>
      <c r="G113" t="s">
        <v>6035</v>
      </c>
      <c r="H113">
        <v>3715</v>
      </c>
      <c r="I113">
        <v>3733</v>
      </c>
      <c r="J113" t="s">
        <v>1366</v>
      </c>
      <c r="K113">
        <v>32.799999999999997</v>
      </c>
      <c r="L113">
        <v>32.5</v>
      </c>
      <c r="M113" s="142" t="s">
        <v>1366</v>
      </c>
      <c r="N113" t="s">
        <v>1366</v>
      </c>
    </row>
    <row r="114" spans="1:14">
      <c r="A114" t="s">
        <v>1619</v>
      </c>
      <c r="B114" t="s">
        <v>1620</v>
      </c>
      <c r="C114">
        <v>33.840000000000003</v>
      </c>
      <c r="D114">
        <v>34.049999999999997</v>
      </c>
      <c r="E114" s="145">
        <v>0.26</v>
      </c>
      <c r="F114" s="143">
        <v>0.77</v>
      </c>
      <c r="G114" t="s">
        <v>6020</v>
      </c>
      <c r="H114">
        <v>11423</v>
      </c>
      <c r="I114">
        <v>11293</v>
      </c>
      <c r="J114" t="s">
        <v>1366</v>
      </c>
      <c r="K114">
        <v>34.15</v>
      </c>
      <c r="L114">
        <v>33.840000000000003</v>
      </c>
      <c r="M114" s="142" t="s">
        <v>1366</v>
      </c>
      <c r="N114" t="s">
        <v>1366</v>
      </c>
    </row>
    <row r="115" spans="1:14">
      <c r="A115" t="s">
        <v>1621</v>
      </c>
      <c r="B115" t="s">
        <v>2557</v>
      </c>
      <c r="C115">
        <v>31.85</v>
      </c>
      <c r="D115">
        <v>32.04</v>
      </c>
      <c r="E115" s="145">
        <v>0.19</v>
      </c>
      <c r="F115" s="143">
        <v>0.6</v>
      </c>
      <c r="G115" t="s">
        <v>6471</v>
      </c>
      <c r="H115">
        <v>349</v>
      </c>
      <c r="I115">
        <v>191</v>
      </c>
      <c r="J115" t="s">
        <v>1366</v>
      </c>
      <c r="K115">
        <v>32.1</v>
      </c>
      <c r="L115">
        <v>31.85</v>
      </c>
      <c r="M115" s="142" t="s">
        <v>1366</v>
      </c>
      <c r="N115" t="s">
        <v>1366</v>
      </c>
    </row>
    <row r="116" spans="1:14">
      <c r="A116" t="s">
        <v>1622</v>
      </c>
      <c r="B116" t="s">
        <v>2558</v>
      </c>
      <c r="C116">
        <v>39.61</v>
      </c>
      <c r="D116">
        <v>39.65</v>
      </c>
      <c r="E116" s="145">
        <v>0.22</v>
      </c>
      <c r="F116" s="143">
        <v>0.56000000000000005</v>
      </c>
      <c r="G116" t="s">
        <v>6472</v>
      </c>
      <c r="H116">
        <v>201</v>
      </c>
      <c r="I116">
        <v>166</v>
      </c>
      <c r="J116" t="s">
        <v>1366</v>
      </c>
      <c r="K116">
        <v>39.74</v>
      </c>
      <c r="L116">
        <v>39.6</v>
      </c>
      <c r="M116" s="142" t="s">
        <v>1366</v>
      </c>
      <c r="N116" t="s">
        <v>1366</v>
      </c>
    </row>
    <row r="117" spans="1:14">
      <c r="A117">
        <v>728</v>
      </c>
      <c r="B117" t="s">
        <v>1623</v>
      </c>
      <c r="C117">
        <v>66.900000000000006</v>
      </c>
      <c r="D117">
        <v>66.75</v>
      </c>
      <c r="E117" s="145">
        <v>0</v>
      </c>
      <c r="F117" s="143">
        <v>0</v>
      </c>
      <c r="G117" t="s">
        <v>6473</v>
      </c>
      <c r="H117">
        <v>139</v>
      </c>
      <c r="I117">
        <v>262</v>
      </c>
      <c r="J117" t="s">
        <v>1366</v>
      </c>
      <c r="K117">
        <v>67.400000000000006</v>
      </c>
      <c r="L117">
        <v>66.5</v>
      </c>
      <c r="M117" s="142" t="s">
        <v>1366</v>
      </c>
      <c r="N117" t="s">
        <v>1366</v>
      </c>
    </row>
    <row r="118" spans="1:14">
      <c r="A118">
        <v>730</v>
      </c>
      <c r="B118" t="s">
        <v>1624</v>
      </c>
      <c r="C118">
        <v>29.74</v>
      </c>
      <c r="D118">
        <v>29.72</v>
      </c>
      <c r="E118" s="145">
        <v>-0.02</v>
      </c>
      <c r="F118" s="143">
        <v>-7.0000000000000007E-2</v>
      </c>
      <c r="G118" t="s">
        <v>6474</v>
      </c>
      <c r="H118">
        <v>173</v>
      </c>
      <c r="I118">
        <v>99</v>
      </c>
      <c r="J118" t="s">
        <v>1366</v>
      </c>
      <c r="K118">
        <v>30</v>
      </c>
      <c r="L118">
        <v>29.67</v>
      </c>
      <c r="M118" s="142" t="s">
        <v>1366</v>
      </c>
      <c r="N118" t="s">
        <v>1366</v>
      </c>
    </row>
    <row r="119" spans="1:14">
      <c r="A119">
        <v>731</v>
      </c>
      <c r="B119" t="s">
        <v>1811</v>
      </c>
      <c r="C119">
        <v>102.1</v>
      </c>
      <c r="D119">
        <v>102.7</v>
      </c>
      <c r="E119" s="145">
        <v>0.85</v>
      </c>
      <c r="F119" s="143">
        <v>0.83</v>
      </c>
      <c r="G119" t="s">
        <v>6475</v>
      </c>
      <c r="H119">
        <v>291</v>
      </c>
      <c r="I119">
        <v>445</v>
      </c>
      <c r="J119" t="s">
        <v>1366</v>
      </c>
      <c r="K119">
        <v>103.4</v>
      </c>
      <c r="L119">
        <v>102.1</v>
      </c>
      <c r="M119" s="142" t="s">
        <v>1366</v>
      </c>
      <c r="N119" t="s">
        <v>1366</v>
      </c>
    </row>
    <row r="120" spans="1:14">
      <c r="A120">
        <v>733</v>
      </c>
      <c r="B120" t="s">
        <v>1625</v>
      </c>
      <c r="C120">
        <v>76.150000000000006</v>
      </c>
      <c r="D120">
        <v>75.900000000000006</v>
      </c>
      <c r="E120" s="145">
        <v>-0.2</v>
      </c>
      <c r="F120" s="143">
        <v>-0.26</v>
      </c>
      <c r="G120" t="s">
        <v>6476</v>
      </c>
      <c r="H120">
        <v>558</v>
      </c>
      <c r="I120">
        <v>787</v>
      </c>
      <c r="J120" t="s">
        <v>1366</v>
      </c>
      <c r="K120">
        <v>77.400000000000006</v>
      </c>
      <c r="L120">
        <v>74.95</v>
      </c>
      <c r="M120" s="142" t="s">
        <v>1366</v>
      </c>
      <c r="N120" t="s">
        <v>1366</v>
      </c>
    </row>
    <row r="121" spans="1:14">
      <c r="A121" t="s">
        <v>1626</v>
      </c>
      <c r="B121" t="s">
        <v>1627</v>
      </c>
      <c r="C121">
        <v>15.23</v>
      </c>
      <c r="D121">
        <v>15.24</v>
      </c>
      <c r="E121" s="145">
        <v>0.16</v>
      </c>
      <c r="F121" s="143">
        <v>1.06</v>
      </c>
      <c r="G121" t="s">
        <v>6060</v>
      </c>
      <c r="H121">
        <v>217</v>
      </c>
      <c r="I121">
        <v>2223</v>
      </c>
      <c r="J121" t="s">
        <v>1366</v>
      </c>
      <c r="K121">
        <v>15.24</v>
      </c>
      <c r="L121">
        <v>15.23</v>
      </c>
      <c r="M121" s="142" t="s">
        <v>1366</v>
      </c>
      <c r="N121" t="s">
        <v>1366</v>
      </c>
    </row>
    <row r="122" spans="1:14">
      <c r="A122">
        <v>735</v>
      </c>
      <c r="B122" t="s">
        <v>1628</v>
      </c>
      <c r="C122">
        <v>98.5</v>
      </c>
      <c r="D122">
        <v>98.45</v>
      </c>
      <c r="E122" s="145">
        <v>1.8</v>
      </c>
      <c r="F122" s="143">
        <v>1.86</v>
      </c>
      <c r="G122" t="s">
        <v>5892</v>
      </c>
      <c r="H122">
        <v>2023</v>
      </c>
      <c r="I122">
        <v>3101</v>
      </c>
      <c r="J122" t="s">
        <v>1366</v>
      </c>
      <c r="K122">
        <v>99.15</v>
      </c>
      <c r="L122">
        <v>97.95</v>
      </c>
      <c r="M122" s="142" t="s">
        <v>1366</v>
      </c>
      <c r="N122" t="s">
        <v>1366</v>
      </c>
    </row>
    <row r="123" spans="1:14">
      <c r="A123">
        <v>736</v>
      </c>
      <c r="B123" t="s">
        <v>1629</v>
      </c>
      <c r="C123">
        <v>31.5</v>
      </c>
      <c r="D123">
        <v>31.41</v>
      </c>
      <c r="E123" s="145">
        <v>0.17</v>
      </c>
      <c r="F123" s="143">
        <v>0.54</v>
      </c>
      <c r="G123" t="s">
        <v>5866</v>
      </c>
      <c r="H123">
        <v>102</v>
      </c>
      <c r="I123">
        <v>151</v>
      </c>
      <c r="J123" t="s">
        <v>1366</v>
      </c>
      <c r="K123">
        <v>31.51</v>
      </c>
      <c r="L123">
        <v>31.41</v>
      </c>
      <c r="M123" s="142" t="s">
        <v>1366</v>
      </c>
      <c r="N123" t="s">
        <v>1366</v>
      </c>
    </row>
    <row r="124" spans="1:14">
      <c r="A124">
        <v>737</v>
      </c>
      <c r="B124" t="s">
        <v>2749</v>
      </c>
      <c r="C124">
        <v>40.9</v>
      </c>
      <c r="D124">
        <v>41.11</v>
      </c>
      <c r="E124" s="145">
        <v>0.78</v>
      </c>
      <c r="F124" s="143">
        <v>1.93</v>
      </c>
      <c r="G124" t="s">
        <v>6144</v>
      </c>
      <c r="H124">
        <v>83</v>
      </c>
      <c r="I124">
        <v>149</v>
      </c>
      <c r="J124" t="s">
        <v>1366</v>
      </c>
      <c r="K124">
        <v>41.15</v>
      </c>
      <c r="L124">
        <v>40.9</v>
      </c>
      <c r="M124" s="142" t="s">
        <v>1366</v>
      </c>
      <c r="N124" t="s">
        <v>1366</v>
      </c>
    </row>
    <row r="125" spans="1:14">
      <c r="A125" t="s">
        <v>1630</v>
      </c>
      <c r="B125" t="s">
        <v>1631</v>
      </c>
      <c r="C125">
        <v>45.24</v>
      </c>
      <c r="D125">
        <v>45.68</v>
      </c>
      <c r="E125" s="145">
        <v>1.4</v>
      </c>
      <c r="F125" s="143">
        <v>3.16</v>
      </c>
      <c r="G125" t="s">
        <v>5906</v>
      </c>
      <c r="H125">
        <v>2589</v>
      </c>
      <c r="I125">
        <v>4975</v>
      </c>
      <c r="J125" t="s">
        <v>1366</v>
      </c>
      <c r="K125">
        <v>45.82</v>
      </c>
      <c r="L125">
        <v>45.15</v>
      </c>
      <c r="M125" s="142" t="s">
        <v>1366</v>
      </c>
      <c r="N125" t="s">
        <v>1366</v>
      </c>
    </row>
    <row r="126" spans="1:14">
      <c r="A126">
        <v>739</v>
      </c>
      <c r="B126" t="s">
        <v>1632</v>
      </c>
      <c r="C126">
        <v>25.52</v>
      </c>
      <c r="D126">
        <v>25.6</v>
      </c>
      <c r="E126" s="145">
        <v>0.43</v>
      </c>
      <c r="F126" s="143">
        <v>1.71</v>
      </c>
      <c r="G126" t="s">
        <v>5867</v>
      </c>
      <c r="H126">
        <v>136</v>
      </c>
      <c r="I126">
        <v>130</v>
      </c>
      <c r="J126" t="s">
        <v>1366</v>
      </c>
      <c r="K126">
        <v>25.78</v>
      </c>
      <c r="L126">
        <v>25.49</v>
      </c>
      <c r="M126" s="142" t="s">
        <v>1366</v>
      </c>
      <c r="N126" t="s">
        <v>1366</v>
      </c>
    </row>
    <row r="127" spans="1:14">
      <c r="A127" t="s">
        <v>1633</v>
      </c>
      <c r="B127" t="s">
        <v>1634</v>
      </c>
      <c r="C127">
        <v>36.78</v>
      </c>
      <c r="D127">
        <v>37.049999999999997</v>
      </c>
      <c r="E127" s="145">
        <v>0.27</v>
      </c>
      <c r="F127" s="143">
        <v>0.73</v>
      </c>
      <c r="G127" t="s">
        <v>6477</v>
      </c>
      <c r="H127">
        <v>3342</v>
      </c>
      <c r="I127">
        <v>2323</v>
      </c>
      <c r="J127" t="s">
        <v>1366</v>
      </c>
      <c r="K127">
        <v>37.17</v>
      </c>
      <c r="L127">
        <v>36.78</v>
      </c>
      <c r="M127" s="142" t="s">
        <v>1366</v>
      </c>
      <c r="N127" t="s">
        <v>1366</v>
      </c>
    </row>
    <row r="128" spans="1:14">
      <c r="A128" t="s">
        <v>1635</v>
      </c>
      <c r="B128" t="s">
        <v>1636</v>
      </c>
      <c r="C128">
        <v>36.79</v>
      </c>
      <c r="D128">
        <v>37.22</v>
      </c>
      <c r="E128" s="145">
        <v>0.17</v>
      </c>
      <c r="F128" s="143">
        <v>0.46</v>
      </c>
      <c r="G128" t="s">
        <v>6478</v>
      </c>
      <c r="H128">
        <v>129</v>
      </c>
      <c r="I128">
        <v>133</v>
      </c>
      <c r="J128" t="s">
        <v>1366</v>
      </c>
      <c r="K128">
        <v>37.32</v>
      </c>
      <c r="L128">
        <v>36.79</v>
      </c>
      <c r="M128" s="142" t="s">
        <v>1366</v>
      </c>
      <c r="N128" t="s">
        <v>1366</v>
      </c>
    </row>
    <row r="129" spans="1:14">
      <c r="A129" t="s">
        <v>1637</v>
      </c>
      <c r="B129" t="s">
        <v>1638</v>
      </c>
      <c r="C129">
        <v>34.31</v>
      </c>
      <c r="D129">
        <v>34.54</v>
      </c>
      <c r="E129" s="145">
        <v>0.24</v>
      </c>
      <c r="F129" s="143">
        <v>0.7</v>
      </c>
      <c r="G129" t="s">
        <v>6170</v>
      </c>
      <c r="H129">
        <v>182</v>
      </c>
      <c r="I129">
        <v>1591</v>
      </c>
      <c r="J129" t="s">
        <v>1366</v>
      </c>
      <c r="K129">
        <v>34.65</v>
      </c>
      <c r="L129">
        <v>34.31</v>
      </c>
      <c r="M129" s="142" t="s">
        <v>1366</v>
      </c>
      <c r="N129" t="s">
        <v>1366</v>
      </c>
    </row>
    <row r="130" spans="1:14">
      <c r="A130" t="s">
        <v>1639</v>
      </c>
      <c r="B130" t="s">
        <v>1640</v>
      </c>
      <c r="C130">
        <v>30.58</v>
      </c>
      <c r="D130">
        <v>30.64</v>
      </c>
      <c r="E130" s="145">
        <v>0.27</v>
      </c>
      <c r="F130" s="143">
        <v>0.89</v>
      </c>
      <c r="G130" t="s">
        <v>6479</v>
      </c>
      <c r="H130">
        <v>102</v>
      </c>
      <c r="I130">
        <v>128</v>
      </c>
      <c r="J130" t="s">
        <v>1366</v>
      </c>
      <c r="K130">
        <v>30.64</v>
      </c>
      <c r="L130">
        <v>30.58</v>
      </c>
      <c r="M130" s="142" t="s">
        <v>1366</v>
      </c>
      <c r="N130" t="s">
        <v>1366</v>
      </c>
    </row>
    <row r="131" spans="1:14">
      <c r="A131" t="s">
        <v>1641</v>
      </c>
      <c r="B131" t="s">
        <v>1642</v>
      </c>
      <c r="C131">
        <v>31.64</v>
      </c>
      <c r="D131">
        <v>31.64</v>
      </c>
      <c r="E131" s="145">
        <v>0.25</v>
      </c>
      <c r="F131" s="143">
        <v>0.8</v>
      </c>
      <c r="G131" t="s">
        <v>6480</v>
      </c>
      <c r="H131">
        <v>100</v>
      </c>
      <c r="I131">
        <v>126</v>
      </c>
      <c r="J131" t="s">
        <v>1366</v>
      </c>
      <c r="K131">
        <v>31.64</v>
      </c>
      <c r="L131">
        <v>31.64</v>
      </c>
      <c r="M131" s="142" t="s">
        <v>1366</v>
      </c>
      <c r="N131" t="s">
        <v>1366</v>
      </c>
    </row>
    <row r="132" spans="1:14">
      <c r="A132" t="s">
        <v>1643</v>
      </c>
      <c r="B132" t="s">
        <v>1644</v>
      </c>
      <c r="C132">
        <v>29.88</v>
      </c>
      <c r="D132">
        <v>29.93</v>
      </c>
      <c r="E132" s="145">
        <v>0.19</v>
      </c>
      <c r="F132" s="143">
        <v>0.64</v>
      </c>
      <c r="G132" t="s">
        <v>6481</v>
      </c>
      <c r="H132">
        <v>11349</v>
      </c>
      <c r="I132">
        <v>6768</v>
      </c>
      <c r="J132" t="s">
        <v>1366</v>
      </c>
      <c r="K132">
        <v>30.11</v>
      </c>
      <c r="L132">
        <v>29.88</v>
      </c>
      <c r="M132" s="142" t="s">
        <v>1366</v>
      </c>
      <c r="N132" t="s">
        <v>1366</v>
      </c>
    </row>
    <row r="133" spans="1:14">
      <c r="A133">
        <v>752</v>
      </c>
      <c r="B133" t="s">
        <v>1645</v>
      </c>
      <c r="C133">
        <v>22.28</v>
      </c>
      <c r="D133">
        <v>22.55</v>
      </c>
      <c r="E133" s="145">
        <v>0.35</v>
      </c>
      <c r="F133" s="143">
        <v>1.58</v>
      </c>
      <c r="G133" t="s">
        <v>6482</v>
      </c>
      <c r="H133">
        <v>1474</v>
      </c>
      <c r="I133">
        <v>1197</v>
      </c>
      <c r="J133" t="s">
        <v>1366</v>
      </c>
      <c r="K133">
        <v>22.7</v>
      </c>
      <c r="L133">
        <v>22.28</v>
      </c>
      <c r="M133" s="142" t="s">
        <v>1366</v>
      </c>
      <c r="N133" t="s">
        <v>1366</v>
      </c>
    </row>
    <row r="134" spans="1:14">
      <c r="A134" t="s">
        <v>1646</v>
      </c>
      <c r="B134" t="s">
        <v>1647</v>
      </c>
      <c r="C134">
        <v>8.42</v>
      </c>
      <c r="D134">
        <v>8.44</v>
      </c>
      <c r="E134" s="145">
        <v>0.16</v>
      </c>
      <c r="F134" s="143">
        <v>1.93</v>
      </c>
      <c r="G134" t="s">
        <v>6483</v>
      </c>
      <c r="H134">
        <v>11780</v>
      </c>
      <c r="I134">
        <v>11815</v>
      </c>
      <c r="J134" t="s">
        <v>1366</v>
      </c>
      <c r="K134">
        <v>8.5399999999999991</v>
      </c>
      <c r="L134">
        <v>8.42</v>
      </c>
      <c r="M134" s="142" t="s">
        <v>1366</v>
      </c>
      <c r="N134" t="s">
        <v>1366</v>
      </c>
    </row>
    <row r="135" spans="1:14">
      <c r="A135" t="s">
        <v>1648</v>
      </c>
      <c r="B135" t="s">
        <v>1649</v>
      </c>
      <c r="C135">
        <v>31.33</v>
      </c>
      <c r="D135">
        <v>31.42</v>
      </c>
      <c r="E135" s="145">
        <v>0.22</v>
      </c>
      <c r="F135" s="143">
        <v>0.71</v>
      </c>
      <c r="G135" t="s">
        <v>5973</v>
      </c>
      <c r="H135">
        <v>191</v>
      </c>
      <c r="I135">
        <v>167</v>
      </c>
      <c r="J135" t="s">
        <v>1366</v>
      </c>
      <c r="K135">
        <v>31.45</v>
      </c>
      <c r="L135">
        <v>31.33</v>
      </c>
      <c r="M135" s="142" t="s">
        <v>1366</v>
      </c>
      <c r="N135" t="s">
        <v>1366</v>
      </c>
    </row>
    <row r="136" spans="1:14">
      <c r="A136" t="s">
        <v>1650</v>
      </c>
      <c r="B136" t="s">
        <v>1812</v>
      </c>
      <c r="C136">
        <v>31.79</v>
      </c>
      <c r="D136">
        <v>31.8</v>
      </c>
      <c r="E136" s="145">
        <v>0.28000000000000003</v>
      </c>
      <c r="F136" s="143">
        <v>0.89</v>
      </c>
      <c r="G136" t="s">
        <v>6484</v>
      </c>
      <c r="H136">
        <v>158</v>
      </c>
      <c r="I136">
        <v>175</v>
      </c>
      <c r="J136" t="s">
        <v>1366</v>
      </c>
      <c r="K136">
        <v>31.89</v>
      </c>
      <c r="L136">
        <v>31.78</v>
      </c>
      <c r="M136" s="142" t="s">
        <v>1366</v>
      </c>
      <c r="N136" t="s">
        <v>1366</v>
      </c>
    </row>
    <row r="137" spans="1:14">
      <c r="A137" t="s">
        <v>1651</v>
      </c>
      <c r="B137" t="s">
        <v>1813</v>
      </c>
      <c r="C137">
        <v>29.89</v>
      </c>
      <c r="D137">
        <v>29.99</v>
      </c>
      <c r="E137" s="145">
        <v>0.25</v>
      </c>
      <c r="F137" s="143">
        <v>0.84</v>
      </c>
      <c r="G137" t="s">
        <v>6485</v>
      </c>
      <c r="H137">
        <v>188</v>
      </c>
      <c r="I137">
        <v>181</v>
      </c>
      <c r="J137" t="s">
        <v>1366</v>
      </c>
      <c r="K137">
        <v>30.01</v>
      </c>
      <c r="L137">
        <v>29.89</v>
      </c>
      <c r="M137" s="142" t="s">
        <v>1366</v>
      </c>
      <c r="N137" t="s">
        <v>1366</v>
      </c>
    </row>
    <row r="138" spans="1:14">
      <c r="A138">
        <v>757</v>
      </c>
      <c r="B138" t="s">
        <v>1652</v>
      </c>
      <c r="C138">
        <v>145.05000000000001</v>
      </c>
      <c r="D138">
        <v>146.30000000000001</v>
      </c>
      <c r="E138" s="145">
        <v>2.15</v>
      </c>
      <c r="F138" s="143">
        <v>1.49</v>
      </c>
      <c r="G138" t="s">
        <v>6486</v>
      </c>
      <c r="H138">
        <v>644</v>
      </c>
      <c r="I138">
        <v>1411</v>
      </c>
      <c r="J138" t="s">
        <v>1366</v>
      </c>
      <c r="K138">
        <v>146.5</v>
      </c>
      <c r="L138">
        <v>145.05000000000001</v>
      </c>
      <c r="M138" s="142" t="s">
        <v>1366</v>
      </c>
      <c r="N138" t="s">
        <v>1366</v>
      </c>
    </row>
    <row r="139" spans="1:14">
      <c r="A139" t="s">
        <v>1653</v>
      </c>
      <c r="B139" t="s">
        <v>1814</v>
      </c>
      <c r="C139">
        <v>50.4</v>
      </c>
      <c r="D139">
        <v>50.4</v>
      </c>
      <c r="E139" s="145">
        <v>0.4</v>
      </c>
      <c r="F139" s="143">
        <v>0.8</v>
      </c>
      <c r="G139" t="s">
        <v>6123</v>
      </c>
      <c r="H139">
        <v>100</v>
      </c>
      <c r="I139">
        <v>101</v>
      </c>
      <c r="J139" t="s">
        <v>1366</v>
      </c>
      <c r="K139">
        <v>50.4</v>
      </c>
      <c r="L139">
        <v>50.4</v>
      </c>
      <c r="M139" s="142" t="s">
        <v>1366</v>
      </c>
      <c r="N139" t="s">
        <v>1366</v>
      </c>
    </row>
    <row r="140" spans="1:14">
      <c r="A140" t="s">
        <v>1654</v>
      </c>
      <c r="B140" t="s">
        <v>1815</v>
      </c>
      <c r="C140">
        <v>53</v>
      </c>
      <c r="D140">
        <v>52.95</v>
      </c>
      <c r="E140" s="145">
        <v>0.4</v>
      </c>
      <c r="F140" s="143">
        <v>0.76</v>
      </c>
      <c r="G140" t="s">
        <v>6244</v>
      </c>
      <c r="H140">
        <v>102</v>
      </c>
      <c r="I140">
        <v>102</v>
      </c>
      <c r="J140" t="s">
        <v>1366</v>
      </c>
      <c r="K140">
        <v>53</v>
      </c>
      <c r="L140">
        <v>52.95</v>
      </c>
      <c r="M140" s="142" t="s">
        <v>1366</v>
      </c>
      <c r="N140" t="s">
        <v>1366</v>
      </c>
    </row>
    <row r="141" spans="1:14">
      <c r="A141" t="s">
        <v>1655</v>
      </c>
      <c r="B141" t="s">
        <v>1816</v>
      </c>
      <c r="C141">
        <v>51.4</v>
      </c>
      <c r="D141">
        <v>51.65</v>
      </c>
      <c r="E141" s="145">
        <v>0.25</v>
      </c>
      <c r="F141" s="143">
        <v>0.49</v>
      </c>
      <c r="G141" t="s">
        <v>6313</v>
      </c>
      <c r="H141">
        <v>105</v>
      </c>
      <c r="I141">
        <v>120</v>
      </c>
      <c r="J141" t="s">
        <v>1366</v>
      </c>
      <c r="K141">
        <v>51.9</v>
      </c>
      <c r="L141">
        <v>51.4</v>
      </c>
      <c r="M141" s="142" t="s">
        <v>1366</v>
      </c>
      <c r="N141" t="s">
        <v>1366</v>
      </c>
    </row>
    <row r="142" spans="1:14">
      <c r="A142" t="s">
        <v>1656</v>
      </c>
      <c r="B142" t="s">
        <v>1657</v>
      </c>
      <c r="C142">
        <v>32.19</v>
      </c>
      <c r="D142">
        <v>33.08</v>
      </c>
      <c r="E142" s="145">
        <v>0.2</v>
      </c>
      <c r="F142" s="143">
        <v>0.61</v>
      </c>
      <c r="G142" t="s">
        <v>6487</v>
      </c>
      <c r="H142">
        <v>385</v>
      </c>
      <c r="I142">
        <v>464</v>
      </c>
      <c r="J142" t="s">
        <v>1366</v>
      </c>
      <c r="K142">
        <v>33.229999999999997</v>
      </c>
      <c r="L142">
        <v>32.19</v>
      </c>
      <c r="M142" s="142" t="s">
        <v>1366</v>
      </c>
      <c r="N142" t="s">
        <v>1366</v>
      </c>
    </row>
    <row r="143" spans="1:14">
      <c r="A143">
        <v>762</v>
      </c>
      <c r="B143" t="s">
        <v>1658</v>
      </c>
      <c r="C143">
        <v>113.4</v>
      </c>
      <c r="D143">
        <v>115</v>
      </c>
      <c r="E143" s="145">
        <v>1.65</v>
      </c>
      <c r="F143" s="143">
        <v>1.46</v>
      </c>
      <c r="G143" t="s">
        <v>6488</v>
      </c>
      <c r="H143">
        <v>450</v>
      </c>
      <c r="I143">
        <v>180</v>
      </c>
      <c r="J143" t="s">
        <v>1366</v>
      </c>
      <c r="K143">
        <v>115</v>
      </c>
      <c r="L143">
        <v>113.4</v>
      </c>
      <c r="M143" s="142" t="s">
        <v>1366</v>
      </c>
      <c r="N143" t="s">
        <v>1366</v>
      </c>
    </row>
    <row r="144" spans="1:14">
      <c r="A144" t="s">
        <v>1659</v>
      </c>
      <c r="B144" t="s">
        <v>1660</v>
      </c>
      <c r="C144">
        <v>34.42</v>
      </c>
      <c r="D144">
        <v>34.75</v>
      </c>
      <c r="E144" s="145">
        <v>0.33</v>
      </c>
      <c r="F144" s="143">
        <v>0.96</v>
      </c>
      <c r="G144" t="s">
        <v>6489</v>
      </c>
      <c r="H144">
        <v>356</v>
      </c>
      <c r="I144">
        <v>326</v>
      </c>
      <c r="J144" t="s">
        <v>1366</v>
      </c>
      <c r="K144">
        <v>34.85</v>
      </c>
      <c r="L144">
        <v>34.42</v>
      </c>
      <c r="M144" s="142" t="s">
        <v>1366</v>
      </c>
      <c r="N144" t="s">
        <v>1366</v>
      </c>
    </row>
    <row r="145" spans="1:14">
      <c r="A145" t="s">
        <v>1661</v>
      </c>
      <c r="B145" t="s">
        <v>1662</v>
      </c>
      <c r="C145">
        <v>26.62</v>
      </c>
      <c r="D145">
        <v>26.68</v>
      </c>
      <c r="E145" s="145">
        <v>0.15</v>
      </c>
      <c r="F145" s="143">
        <v>0.56999999999999995</v>
      </c>
      <c r="G145" t="s">
        <v>5855</v>
      </c>
      <c r="H145">
        <v>4898</v>
      </c>
      <c r="I145">
        <v>3667</v>
      </c>
      <c r="J145" t="s">
        <v>1366</v>
      </c>
      <c r="K145">
        <v>26.83</v>
      </c>
      <c r="L145">
        <v>26.62</v>
      </c>
      <c r="M145" s="142" t="s">
        <v>1366</v>
      </c>
      <c r="N145" t="s">
        <v>1366</v>
      </c>
    </row>
    <row r="146" spans="1:14">
      <c r="A146" t="s">
        <v>1663</v>
      </c>
      <c r="B146" t="s">
        <v>1817</v>
      </c>
      <c r="C146">
        <v>47.79</v>
      </c>
      <c r="D146">
        <v>47.93</v>
      </c>
      <c r="E146" s="145">
        <v>0.31</v>
      </c>
      <c r="F146" s="143">
        <v>0.65</v>
      </c>
      <c r="G146" t="s">
        <v>6490</v>
      </c>
      <c r="H146">
        <v>514</v>
      </c>
      <c r="I146">
        <v>580</v>
      </c>
      <c r="J146" t="s">
        <v>1366</v>
      </c>
      <c r="K146">
        <v>48.12</v>
      </c>
      <c r="L146">
        <v>47.79</v>
      </c>
      <c r="M146" s="142" t="s">
        <v>1366</v>
      </c>
      <c r="N146" t="s">
        <v>1366</v>
      </c>
    </row>
    <row r="147" spans="1:14">
      <c r="A147">
        <v>770</v>
      </c>
      <c r="B147" t="s">
        <v>1664</v>
      </c>
      <c r="C147">
        <v>64.599999999999994</v>
      </c>
      <c r="D147">
        <v>64.95</v>
      </c>
      <c r="E147" s="145">
        <v>0.6</v>
      </c>
      <c r="F147" s="143">
        <v>0.93</v>
      </c>
      <c r="G147" t="s">
        <v>6209</v>
      </c>
      <c r="H147">
        <v>324</v>
      </c>
      <c r="I147">
        <v>579</v>
      </c>
      <c r="J147" t="s">
        <v>1366</v>
      </c>
      <c r="K147">
        <v>65.150000000000006</v>
      </c>
      <c r="L147">
        <v>64.349999999999994</v>
      </c>
      <c r="M147" s="142" t="s">
        <v>1366</v>
      </c>
      <c r="N147" t="s">
        <v>1366</v>
      </c>
    </row>
    <row r="148" spans="1:14">
      <c r="A148">
        <v>771</v>
      </c>
      <c r="B148" t="s">
        <v>1665</v>
      </c>
      <c r="C148">
        <v>15</v>
      </c>
      <c r="D148">
        <v>15</v>
      </c>
      <c r="E148" s="145">
        <v>0.1</v>
      </c>
      <c r="F148" s="143">
        <v>0.67</v>
      </c>
      <c r="G148" t="s">
        <v>6491</v>
      </c>
      <c r="H148">
        <v>25</v>
      </c>
      <c r="I148">
        <v>16</v>
      </c>
      <c r="J148" t="s">
        <v>1366</v>
      </c>
      <c r="K148">
        <v>15.02</v>
      </c>
      <c r="L148">
        <v>15</v>
      </c>
      <c r="M148" s="142" t="s">
        <v>1366</v>
      </c>
      <c r="N148" t="s">
        <v>1366</v>
      </c>
    </row>
    <row r="149" spans="1:14">
      <c r="A149" t="s">
        <v>1666</v>
      </c>
      <c r="B149" t="s">
        <v>1667</v>
      </c>
      <c r="C149">
        <v>32.19</v>
      </c>
      <c r="D149">
        <v>32.369999999999997</v>
      </c>
      <c r="E149" s="145">
        <v>0.25</v>
      </c>
      <c r="F149" s="143">
        <v>0.78</v>
      </c>
      <c r="G149" t="s">
        <v>6266</v>
      </c>
      <c r="H149">
        <v>4235</v>
      </c>
      <c r="I149">
        <v>2996</v>
      </c>
      <c r="J149" t="s">
        <v>1366</v>
      </c>
      <c r="K149">
        <v>32.51</v>
      </c>
      <c r="L149">
        <v>32.19</v>
      </c>
      <c r="M149" s="142" t="s">
        <v>1366</v>
      </c>
      <c r="N149" t="s">
        <v>1366</v>
      </c>
    </row>
    <row r="150" spans="1:14">
      <c r="A150" t="s">
        <v>1668</v>
      </c>
      <c r="B150" t="s">
        <v>1669</v>
      </c>
      <c r="C150">
        <v>34.32</v>
      </c>
      <c r="D150">
        <v>34.57</v>
      </c>
      <c r="E150" s="145">
        <v>0.26</v>
      </c>
      <c r="F150" s="143">
        <v>0.76</v>
      </c>
      <c r="G150" t="s">
        <v>6492</v>
      </c>
      <c r="H150">
        <v>1329</v>
      </c>
      <c r="I150">
        <v>845</v>
      </c>
      <c r="J150" t="s">
        <v>1366</v>
      </c>
      <c r="K150">
        <v>34.71</v>
      </c>
      <c r="L150">
        <v>34.32</v>
      </c>
      <c r="M150" s="142" t="s">
        <v>1366</v>
      </c>
      <c r="N150" t="s">
        <v>1366</v>
      </c>
    </row>
    <row r="151" spans="1:14">
      <c r="A151" t="s">
        <v>1670</v>
      </c>
      <c r="B151" t="s">
        <v>3878</v>
      </c>
      <c r="C151">
        <v>30.9</v>
      </c>
      <c r="D151">
        <v>30.91</v>
      </c>
      <c r="E151" s="145">
        <v>0.37</v>
      </c>
      <c r="F151" s="143">
        <v>1.21</v>
      </c>
      <c r="G151" t="s">
        <v>6493</v>
      </c>
      <c r="H151">
        <v>81</v>
      </c>
      <c r="I151">
        <v>114</v>
      </c>
      <c r="J151" t="s">
        <v>1366</v>
      </c>
      <c r="K151">
        <v>30.91</v>
      </c>
      <c r="L151">
        <v>30.9</v>
      </c>
      <c r="M151" s="142" t="s">
        <v>1366</v>
      </c>
      <c r="N151" t="s">
        <v>1366</v>
      </c>
    </row>
    <row r="152" spans="1:14">
      <c r="A152" t="s">
        <v>1671</v>
      </c>
      <c r="B152" t="s">
        <v>1672</v>
      </c>
      <c r="C152">
        <v>31.05</v>
      </c>
      <c r="D152">
        <v>31.22</v>
      </c>
      <c r="E152" s="145">
        <v>0.3</v>
      </c>
      <c r="F152" s="143">
        <v>0.97</v>
      </c>
      <c r="G152" t="s">
        <v>6494</v>
      </c>
      <c r="H152">
        <v>120</v>
      </c>
      <c r="I152">
        <v>137</v>
      </c>
      <c r="J152" t="s">
        <v>1366</v>
      </c>
      <c r="K152">
        <v>31.27</v>
      </c>
      <c r="L152">
        <v>31.05</v>
      </c>
      <c r="M152" s="142" t="s">
        <v>1366</v>
      </c>
      <c r="N152" t="s">
        <v>1366</v>
      </c>
    </row>
    <row r="153" spans="1:14">
      <c r="A153" t="s">
        <v>1673</v>
      </c>
      <c r="B153" t="s">
        <v>1674</v>
      </c>
      <c r="C153">
        <v>33.130000000000003</v>
      </c>
      <c r="D153">
        <v>33.130000000000003</v>
      </c>
      <c r="E153" s="145">
        <v>0.26</v>
      </c>
      <c r="F153" s="143">
        <v>0.79</v>
      </c>
      <c r="G153" t="s">
        <v>6133</v>
      </c>
      <c r="H153">
        <v>120</v>
      </c>
      <c r="I153">
        <v>127</v>
      </c>
      <c r="J153" t="s">
        <v>1366</v>
      </c>
      <c r="K153">
        <v>33.130000000000003</v>
      </c>
      <c r="L153">
        <v>33.130000000000003</v>
      </c>
      <c r="M153" s="142" t="s">
        <v>1366</v>
      </c>
      <c r="N153" t="s">
        <v>1366</v>
      </c>
    </row>
    <row r="154" spans="1:14">
      <c r="A154" t="s">
        <v>1675</v>
      </c>
      <c r="B154" t="s">
        <v>1676</v>
      </c>
      <c r="C154">
        <v>26.9</v>
      </c>
      <c r="D154">
        <v>26.94</v>
      </c>
      <c r="E154" s="145">
        <v>0.18</v>
      </c>
      <c r="F154" s="143">
        <v>0.67</v>
      </c>
      <c r="G154" t="s">
        <v>6495</v>
      </c>
      <c r="H154">
        <v>337</v>
      </c>
      <c r="I154">
        <v>373</v>
      </c>
      <c r="J154" t="s">
        <v>1366</v>
      </c>
      <c r="K154">
        <v>27.05</v>
      </c>
      <c r="L154">
        <v>26.9</v>
      </c>
      <c r="M154" s="142" t="s">
        <v>1366</v>
      </c>
      <c r="N154" t="s">
        <v>1366</v>
      </c>
    </row>
    <row r="155" spans="1:14">
      <c r="A155" t="s">
        <v>1677</v>
      </c>
      <c r="B155" t="s">
        <v>1678</v>
      </c>
      <c r="C155">
        <v>36.340000000000003</v>
      </c>
      <c r="D155">
        <v>36.44</v>
      </c>
      <c r="E155" s="145">
        <v>0.17</v>
      </c>
      <c r="F155" s="143">
        <v>0.47</v>
      </c>
      <c r="G155" t="s">
        <v>6496</v>
      </c>
      <c r="H155">
        <v>177</v>
      </c>
      <c r="I155">
        <v>309</v>
      </c>
      <c r="J155" t="s">
        <v>1366</v>
      </c>
      <c r="K155">
        <v>36.51</v>
      </c>
      <c r="L155">
        <v>36.340000000000003</v>
      </c>
      <c r="M155" s="142" t="s">
        <v>1366</v>
      </c>
      <c r="N155" t="s">
        <v>1366</v>
      </c>
    </row>
    <row r="156" spans="1:14">
      <c r="A156" t="s">
        <v>1679</v>
      </c>
      <c r="B156" t="s">
        <v>1680</v>
      </c>
      <c r="C156">
        <v>26.68</v>
      </c>
      <c r="D156">
        <v>26.76</v>
      </c>
      <c r="E156" s="145">
        <v>0.2</v>
      </c>
      <c r="F156" s="143">
        <v>0.75</v>
      </c>
      <c r="G156" t="s">
        <v>6497</v>
      </c>
      <c r="H156">
        <v>153</v>
      </c>
      <c r="I156">
        <v>205</v>
      </c>
      <c r="J156" t="s">
        <v>1366</v>
      </c>
      <c r="K156">
        <v>26.81</v>
      </c>
      <c r="L156">
        <v>26.67</v>
      </c>
      <c r="M156" s="142" t="s">
        <v>1366</v>
      </c>
      <c r="N156" t="s">
        <v>1366</v>
      </c>
    </row>
    <row r="157" spans="1:14">
      <c r="A157" t="s">
        <v>1681</v>
      </c>
      <c r="B157" t="s">
        <v>1682</v>
      </c>
      <c r="C157">
        <v>29.26</v>
      </c>
      <c r="D157">
        <v>29.59</v>
      </c>
      <c r="E157" s="145">
        <v>0.28999999999999998</v>
      </c>
      <c r="F157" s="143">
        <v>0.99</v>
      </c>
      <c r="G157" t="s">
        <v>5969</v>
      </c>
      <c r="H157">
        <v>161</v>
      </c>
      <c r="I157">
        <v>299</v>
      </c>
      <c r="J157" t="s">
        <v>1366</v>
      </c>
      <c r="K157">
        <v>29.65</v>
      </c>
      <c r="L157">
        <v>29.26</v>
      </c>
      <c r="M157" s="142" t="s">
        <v>1366</v>
      </c>
      <c r="N157" t="s">
        <v>1366</v>
      </c>
    </row>
    <row r="158" spans="1:14">
      <c r="A158">
        <v>783</v>
      </c>
      <c r="B158" t="s">
        <v>1683</v>
      </c>
      <c r="C158">
        <v>25.05</v>
      </c>
      <c r="D158">
        <v>25.24</v>
      </c>
      <c r="E158" s="145">
        <v>0.36</v>
      </c>
      <c r="F158" s="143">
        <v>1.45</v>
      </c>
      <c r="G158" t="s">
        <v>6498</v>
      </c>
      <c r="H158">
        <v>177</v>
      </c>
      <c r="I158">
        <v>65</v>
      </c>
      <c r="J158" t="s">
        <v>1366</v>
      </c>
      <c r="K158">
        <v>25.45</v>
      </c>
      <c r="L158">
        <v>25.05</v>
      </c>
      <c r="M158" s="142" t="s">
        <v>1366</v>
      </c>
      <c r="N158" t="s">
        <v>1366</v>
      </c>
    </row>
    <row r="159" spans="1:14">
      <c r="A159" t="s">
        <v>1684</v>
      </c>
      <c r="B159" t="s">
        <v>1685</v>
      </c>
      <c r="C159">
        <v>34.19</v>
      </c>
      <c r="D159">
        <v>34.06</v>
      </c>
      <c r="E159" s="145">
        <v>0.23</v>
      </c>
      <c r="F159" s="143">
        <v>0.68</v>
      </c>
      <c r="G159" t="s">
        <v>6499</v>
      </c>
      <c r="H159">
        <v>89</v>
      </c>
      <c r="I159">
        <v>102</v>
      </c>
      <c r="J159" t="s">
        <v>1366</v>
      </c>
      <c r="K159">
        <v>34.19</v>
      </c>
      <c r="L159">
        <v>34.06</v>
      </c>
      <c r="M159" s="142" t="s">
        <v>1366</v>
      </c>
      <c r="N159" t="s">
        <v>1366</v>
      </c>
    </row>
    <row r="160" spans="1:14">
      <c r="A160" t="s">
        <v>1686</v>
      </c>
      <c r="B160" t="s">
        <v>1687</v>
      </c>
      <c r="C160">
        <v>31.55</v>
      </c>
      <c r="D160">
        <v>31.83</v>
      </c>
      <c r="E160" s="145">
        <v>0.4</v>
      </c>
      <c r="F160" s="143">
        <v>1.27</v>
      </c>
      <c r="G160" t="s">
        <v>6074</v>
      </c>
      <c r="H160">
        <v>45</v>
      </c>
      <c r="I160">
        <v>45</v>
      </c>
      <c r="J160" t="s">
        <v>1366</v>
      </c>
      <c r="K160">
        <v>31.83</v>
      </c>
      <c r="L160">
        <v>31.55</v>
      </c>
      <c r="M160" s="142" t="s">
        <v>1366</v>
      </c>
      <c r="N160" t="s">
        <v>1366</v>
      </c>
    </row>
    <row r="161" spans="1:14">
      <c r="A161" t="s">
        <v>1688</v>
      </c>
      <c r="B161" t="s">
        <v>1689</v>
      </c>
      <c r="C161">
        <v>31.41</v>
      </c>
      <c r="D161">
        <v>31.56</v>
      </c>
      <c r="E161" s="145">
        <v>0.32</v>
      </c>
      <c r="F161" s="143">
        <v>1.02</v>
      </c>
      <c r="G161" t="s">
        <v>6500</v>
      </c>
      <c r="H161">
        <v>13</v>
      </c>
      <c r="I161">
        <v>27</v>
      </c>
      <c r="J161" t="s">
        <v>1366</v>
      </c>
      <c r="K161">
        <v>31.56</v>
      </c>
      <c r="L161">
        <v>31.41</v>
      </c>
      <c r="M161" s="142" t="s">
        <v>1366</v>
      </c>
      <c r="N161" t="s">
        <v>1366</v>
      </c>
    </row>
    <row r="162" spans="1:14">
      <c r="A162" t="s">
        <v>1690</v>
      </c>
      <c r="B162" t="s">
        <v>1691</v>
      </c>
      <c r="C162">
        <v>29.24</v>
      </c>
      <c r="D162">
        <v>29.4</v>
      </c>
      <c r="E162" s="145">
        <v>0.37</v>
      </c>
      <c r="F162" s="143">
        <v>1.27</v>
      </c>
      <c r="G162" t="s">
        <v>6501</v>
      </c>
      <c r="H162">
        <v>58</v>
      </c>
      <c r="I162">
        <v>53</v>
      </c>
      <c r="J162" t="s">
        <v>1366</v>
      </c>
      <c r="K162">
        <v>29.4</v>
      </c>
      <c r="L162">
        <v>29.24</v>
      </c>
      <c r="M162" s="142" t="s">
        <v>1366</v>
      </c>
      <c r="N162" t="s">
        <v>1366</v>
      </c>
    </row>
    <row r="163" spans="1:14">
      <c r="A163" t="s">
        <v>1692</v>
      </c>
      <c r="B163" t="s">
        <v>1818</v>
      </c>
      <c r="C163">
        <v>46.28</v>
      </c>
      <c r="D163">
        <v>46.19</v>
      </c>
      <c r="E163" s="145">
        <v>0.27</v>
      </c>
      <c r="F163" s="143">
        <v>0.59</v>
      </c>
      <c r="G163" t="s">
        <v>6324</v>
      </c>
      <c r="H163">
        <v>105</v>
      </c>
      <c r="I163">
        <v>135</v>
      </c>
      <c r="J163" t="s">
        <v>1366</v>
      </c>
      <c r="K163">
        <v>46.28</v>
      </c>
      <c r="L163">
        <v>46.19</v>
      </c>
      <c r="M163" s="142" t="s">
        <v>1366</v>
      </c>
      <c r="N163" t="s">
        <v>1366</v>
      </c>
    </row>
    <row r="164" spans="1:14">
      <c r="A164" t="s">
        <v>1693</v>
      </c>
      <c r="B164" t="s">
        <v>1819</v>
      </c>
      <c r="C164">
        <v>57.35</v>
      </c>
      <c r="D164">
        <v>57.5</v>
      </c>
      <c r="E164" s="145">
        <v>0.2</v>
      </c>
      <c r="F164" s="143">
        <v>0.35</v>
      </c>
      <c r="G164" t="s">
        <v>6502</v>
      </c>
      <c r="H164">
        <v>199</v>
      </c>
      <c r="I164">
        <v>89</v>
      </c>
      <c r="J164" t="s">
        <v>1366</v>
      </c>
      <c r="K164">
        <v>57.65</v>
      </c>
      <c r="L164">
        <v>57.35</v>
      </c>
      <c r="M164" s="142" t="s">
        <v>1366</v>
      </c>
      <c r="N164" t="s">
        <v>1366</v>
      </c>
    </row>
    <row r="165" spans="1:14">
      <c r="A165" t="s">
        <v>1694</v>
      </c>
      <c r="B165" t="s">
        <v>1695</v>
      </c>
      <c r="C165">
        <v>30.2</v>
      </c>
      <c r="D165">
        <v>30.36</v>
      </c>
      <c r="E165" s="145">
        <v>0.17</v>
      </c>
      <c r="F165" s="143">
        <v>0.56000000000000005</v>
      </c>
      <c r="G165" t="s">
        <v>6503</v>
      </c>
      <c r="H165">
        <v>137</v>
      </c>
      <c r="I165">
        <v>250</v>
      </c>
      <c r="J165" t="s">
        <v>1366</v>
      </c>
      <c r="K165">
        <v>30.5</v>
      </c>
      <c r="L165">
        <v>30.2</v>
      </c>
      <c r="M165" s="142" t="s">
        <v>1366</v>
      </c>
      <c r="N165" t="s">
        <v>1366</v>
      </c>
    </row>
    <row r="166" spans="1:14">
      <c r="A166" t="s">
        <v>1696</v>
      </c>
      <c r="B166" t="s">
        <v>1697</v>
      </c>
      <c r="C166">
        <v>25.79</v>
      </c>
      <c r="D166">
        <v>25.89</v>
      </c>
      <c r="E166" s="145">
        <v>0.2</v>
      </c>
      <c r="F166" s="143">
        <v>0.78</v>
      </c>
      <c r="G166" t="s">
        <v>6504</v>
      </c>
      <c r="H166">
        <v>8694</v>
      </c>
      <c r="I166">
        <v>5970</v>
      </c>
      <c r="J166" t="s">
        <v>1366</v>
      </c>
      <c r="K166">
        <v>26</v>
      </c>
      <c r="L166">
        <v>25.79</v>
      </c>
      <c r="M166" s="142" t="s">
        <v>1366</v>
      </c>
      <c r="N166" t="s">
        <v>1366</v>
      </c>
    </row>
    <row r="167" spans="1:14">
      <c r="A167" t="s">
        <v>1698</v>
      </c>
      <c r="B167" t="s">
        <v>1699</v>
      </c>
      <c r="C167">
        <v>28.42</v>
      </c>
      <c r="D167">
        <v>28.64</v>
      </c>
      <c r="E167" s="145">
        <v>0.26</v>
      </c>
      <c r="F167" s="143">
        <v>0.92</v>
      </c>
      <c r="G167" t="s">
        <v>6505</v>
      </c>
      <c r="H167">
        <v>323</v>
      </c>
      <c r="I167">
        <v>301</v>
      </c>
      <c r="J167" t="s">
        <v>1366</v>
      </c>
      <c r="K167">
        <v>28.72</v>
      </c>
      <c r="L167">
        <v>28.42</v>
      </c>
      <c r="M167" s="142" t="s">
        <v>1366</v>
      </c>
      <c r="N167" t="s">
        <v>1366</v>
      </c>
    </row>
    <row r="168" spans="1:14">
      <c r="A168">
        <v>830</v>
      </c>
      <c r="B168" t="s">
        <v>1700</v>
      </c>
      <c r="C168">
        <v>83.05</v>
      </c>
      <c r="D168">
        <v>83.95</v>
      </c>
      <c r="E168" s="145">
        <v>0.6</v>
      </c>
      <c r="F168" s="143">
        <v>0.72</v>
      </c>
      <c r="G168" t="s">
        <v>6105</v>
      </c>
      <c r="H168">
        <v>14553</v>
      </c>
      <c r="I168">
        <v>13214</v>
      </c>
      <c r="J168" t="s">
        <v>1366</v>
      </c>
      <c r="K168">
        <v>84.1</v>
      </c>
      <c r="L168">
        <v>82.75</v>
      </c>
      <c r="M168" s="142" t="s">
        <v>1366</v>
      </c>
      <c r="N168" t="s">
        <v>1366</v>
      </c>
    </row>
    <row r="169" spans="1:14">
      <c r="A169" t="s">
        <v>1701</v>
      </c>
      <c r="B169" t="s">
        <v>1702</v>
      </c>
      <c r="C169">
        <v>33.270000000000003</v>
      </c>
      <c r="D169">
        <v>33.21</v>
      </c>
      <c r="E169" s="145">
        <v>0.26</v>
      </c>
      <c r="F169" s="143">
        <v>0.79</v>
      </c>
      <c r="G169" t="s">
        <v>6506</v>
      </c>
      <c r="H169">
        <v>110</v>
      </c>
      <c r="I169">
        <v>123</v>
      </c>
      <c r="J169" t="s">
        <v>1366</v>
      </c>
      <c r="K169">
        <v>33.270000000000003</v>
      </c>
      <c r="L169">
        <v>33.21</v>
      </c>
      <c r="M169" s="142" t="s">
        <v>1366</v>
      </c>
      <c r="N169" t="s">
        <v>1366</v>
      </c>
    </row>
    <row r="170" spans="1:14">
      <c r="A170" t="s">
        <v>1703</v>
      </c>
      <c r="B170" t="s">
        <v>1704</v>
      </c>
      <c r="C170">
        <v>27.5</v>
      </c>
      <c r="D170">
        <v>27.55</v>
      </c>
      <c r="E170" s="145">
        <v>0.2</v>
      </c>
      <c r="F170" s="143">
        <v>0.73</v>
      </c>
      <c r="G170" t="s">
        <v>6507</v>
      </c>
      <c r="H170">
        <v>8</v>
      </c>
      <c r="I170">
        <v>25</v>
      </c>
      <c r="J170" t="s">
        <v>1366</v>
      </c>
      <c r="K170">
        <v>27.63</v>
      </c>
      <c r="L170">
        <v>27.5</v>
      </c>
      <c r="M170" s="142" t="s">
        <v>1366</v>
      </c>
      <c r="N170" t="s">
        <v>1366</v>
      </c>
    </row>
    <row r="171" spans="1:14">
      <c r="A171" t="s">
        <v>1705</v>
      </c>
      <c r="B171" t="s">
        <v>1706</v>
      </c>
      <c r="C171">
        <v>28.76</v>
      </c>
      <c r="D171">
        <v>28.76</v>
      </c>
      <c r="E171" s="145">
        <v>0.19</v>
      </c>
      <c r="F171" s="143">
        <v>0.67</v>
      </c>
      <c r="G171" t="s">
        <v>6508</v>
      </c>
      <c r="H171">
        <v>100</v>
      </c>
      <c r="I171">
        <v>101</v>
      </c>
      <c r="J171" t="s">
        <v>1366</v>
      </c>
      <c r="K171">
        <v>28.76</v>
      </c>
      <c r="L171">
        <v>28.76</v>
      </c>
      <c r="M171" s="142" t="s">
        <v>1366</v>
      </c>
      <c r="N171" t="s">
        <v>1366</v>
      </c>
    </row>
    <row r="172" spans="1:14">
      <c r="A172" t="s">
        <v>1707</v>
      </c>
      <c r="B172" t="s">
        <v>1708</v>
      </c>
      <c r="C172">
        <v>27.38</v>
      </c>
      <c r="D172">
        <v>27.38</v>
      </c>
      <c r="E172" s="145">
        <v>0.23</v>
      </c>
      <c r="F172" s="143">
        <v>0.85</v>
      </c>
      <c r="G172" t="s">
        <v>6509</v>
      </c>
      <c r="H172">
        <v>100</v>
      </c>
      <c r="I172">
        <v>139</v>
      </c>
      <c r="J172" t="s">
        <v>1366</v>
      </c>
      <c r="K172">
        <v>27.38</v>
      </c>
      <c r="L172">
        <v>27.38</v>
      </c>
      <c r="M172" s="142" t="s">
        <v>1366</v>
      </c>
      <c r="N172" t="s">
        <v>1366</v>
      </c>
    </row>
    <row r="173" spans="1:14">
      <c r="A173" t="s">
        <v>1709</v>
      </c>
      <c r="B173" t="s">
        <v>1710</v>
      </c>
      <c r="C173">
        <v>28.37</v>
      </c>
      <c r="D173">
        <v>28.49</v>
      </c>
      <c r="E173" s="145">
        <v>0.19</v>
      </c>
      <c r="F173" s="143">
        <v>0.67</v>
      </c>
      <c r="G173" t="s">
        <v>6166</v>
      </c>
      <c r="H173">
        <v>241</v>
      </c>
      <c r="I173">
        <v>301</v>
      </c>
      <c r="J173" t="s">
        <v>1366</v>
      </c>
      <c r="K173">
        <v>28.51</v>
      </c>
      <c r="L173">
        <v>28.37</v>
      </c>
      <c r="M173" s="142" t="s">
        <v>1366</v>
      </c>
      <c r="N173" t="s">
        <v>1366</v>
      </c>
    </row>
    <row r="174" spans="1:14">
      <c r="A174" t="s">
        <v>1711</v>
      </c>
      <c r="B174" t="s">
        <v>3879</v>
      </c>
      <c r="C174">
        <v>30.45</v>
      </c>
      <c r="D174">
        <v>30.43</v>
      </c>
      <c r="E174" s="145">
        <v>0.2</v>
      </c>
      <c r="F174" s="143">
        <v>0.66</v>
      </c>
      <c r="G174" t="s">
        <v>6510</v>
      </c>
      <c r="H174">
        <v>80</v>
      </c>
      <c r="I174">
        <v>128</v>
      </c>
      <c r="J174" t="s">
        <v>1366</v>
      </c>
      <c r="K174">
        <v>30.45</v>
      </c>
      <c r="L174">
        <v>30.43</v>
      </c>
      <c r="M174" s="142" t="s">
        <v>1366</v>
      </c>
      <c r="N174" t="s">
        <v>1366</v>
      </c>
    </row>
    <row r="175" spans="1:14">
      <c r="A175" t="s">
        <v>1712</v>
      </c>
      <c r="B175" t="s">
        <v>1713</v>
      </c>
      <c r="C175">
        <v>32.21</v>
      </c>
      <c r="D175">
        <v>32.479999999999997</v>
      </c>
      <c r="E175" s="145">
        <v>0.17</v>
      </c>
      <c r="F175" s="143">
        <v>0.53</v>
      </c>
      <c r="G175" t="s">
        <v>6060</v>
      </c>
      <c r="H175">
        <v>102</v>
      </c>
      <c r="I175">
        <v>129</v>
      </c>
      <c r="J175" t="s">
        <v>1366</v>
      </c>
      <c r="K175">
        <v>32.54</v>
      </c>
      <c r="L175">
        <v>32.21</v>
      </c>
      <c r="M175" s="142" t="s">
        <v>1366</v>
      </c>
      <c r="N175" t="s">
        <v>1366</v>
      </c>
    </row>
    <row r="176" spans="1:14">
      <c r="A176" t="s">
        <v>1714</v>
      </c>
      <c r="B176" t="s">
        <v>1715</v>
      </c>
      <c r="C176">
        <v>34.86</v>
      </c>
      <c r="D176">
        <v>35.15</v>
      </c>
      <c r="E176" s="145">
        <v>0.24</v>
      </c>
      <c r="F176" s="143">
        <v>0.69</v>
      </c>
      <c r="G176" t="s">
        <v>6511</v>
      </c>
      <c r="H176">
        <v>110</v>
      </c>
      <c r="I176">
        <v>113</v>
      </c>
      <c r="J176" t="s">
        <v>1366</v>
      </c>
      <c r="K176">
        <v>35.18</v>
      </c>
      <c r="L176">
        <v>34.86</v>
      </c>
      <c r="M176" s="142" t="s">
        <v>1366</v>
      </c>
      <c r="N176" t="s">
        <v>1366</v>
      </c>
    </row>
    <row r="177" spans="1:14">
      <c r="A177" t="s">
        <v>1716</v>
      </c>
      <c r="B177" t="s">
        <v>1717</v>
      </c>
      <c r="C177">
        <v>33.229999999999997</v>
      </c>
      <c r="D177">
        <v>33.26</v>
      </c>
      <c r="E177" s="145">
        <v>0.17</v>
      </c>
      <c r="F177" s="143">
        <v>0.51</v>
      </c>
      <c r="G177" t="s">
        <v>6512</v>
      </c>
      <c r="H177">
        <v>201</v>
      </c>
      <c r="I177">
        <v>351</v>
      </c>
      <c r="J177" t="s">
        <v>1366</v>
      </c>
      <c r="K177">
        <v>33.26</v>
      </c>
      <c r="L177">
        <v>33.229999999999997</v>
      </c>
      <c r="M177" s="142" t="s">
        <v>1366</v>
      </c>
      <c r="N177" t="s">
        <v>1366</v>
      </c>
    </row>
    <row r="178" spans="1:14">
      <c r="A178" t="s">
        <v>1718</v>
      </c>
      <c r="B178" t="s">
        <v>1719</v>
      </c>
      <c r="C178">
        <v>37.97</v>
      </c>
      <c r="D178">
        <v>38.159999999999997</v>
      </c>
      <c r="E178" s="145">
        <v>0.21</v>
      </c>
      <c r="F178" s="143">
        <v>0.55000000000000004</v>
      </c>
      <c r="G178" t="s">
        <v>6513</v>
      </c>
      <c r="H178">
        <v>205</v>
      </c>
      <c r="I178">
        <v>269</v>
      </c>
      <c r="J178" t="s">
        <v>1366</v>
      </c>
      <c r="K178">
        <v>38.22</v>
      </c>
      <c r="L178">
        <v>37.97</v>
      </c>
      <c r="M178" s="142" t="s">
        <v>1366</v>
      </c>
      <c r="N178" t="s">
        <v>1366</v>
      </c>
    </row>
    <row r="179" spans="1:14">
      <c r="A179">
        <v>850</v>
      </c>
      <c r="B179" t="s">
        <v>1720</v>
      </c>
      <c r="C179">
        <v>94.45</v>
      </c>
      <c r="D179">
        <v>94</v>
      </c>
      <c r="E179" s="145">
        <v>0.7</v>
      </c>
      <c r="F179" s="143">
        <v>0.75</v>
      </c>
      <c r="G179" t="s">
        <v>6514</v>
      </c>
      <c r="H179">
        <v>500</v>
      </c>
      <c r="I179">
        <v>601</v>
      </c>
      <c r="J179" t="s">
        <v>1366</v>
      </c>
      <c r="K179">
        <v>94.8</v>
      </c>
      <c r="L179">
        <v>93.75</v>
      </c>
      <c r="M179" s="142" t="s">
        <v>1366</v>
      </c>
      <c r="N179" t="s">
        <v>1366</v>
      </c>
    </row>
    <row r="180" spans="1:14">
      <c r="A180">
        <v>851</v>
      </c>
      <c r="B180" t="s">
        <v>1721</v>
      </c>
      <c r="C180">
        <v>69.25</v>
      </c>
      <c r="D180">
        <v>69.650000000000006</v>
      </c>
      <c r="E180" s="145">
        <v>0.3</v>
      </c>
      <c r="F180" s="143">
        <v>0.43</v>
      </c>
      <c r="G180" t="s">
        <v>6255</v>
      </c>
      <c r="H180">
        <v>50</v>
      </c>
      <c r="I180">
        <v>70</v>
      </c>
      <c r="J180" t="s">
        <v>1366</v>
      </c>
      <c r="K180">
        <v>69.650000000000006</v>
      </c>
      <c r="L180">
        <v>69</v>
      </c>
      <c r="M180" s="142" t="s">
        <v>1366</v>
      </c>
      <c r="N180" t="s">
        <v>1366</v>
      </c>
    </row>
    <row r="181" spans="1:14">
      <c r="A181" t="s">
        <v>1722</v>
      </c>
      <c r="B181" t="s">
        <v>1723</v>
      </c>
      <c r="C181">
        <v>33.85</v>
      </c>
      <c r="D181">
        <v>34.1</v>
      </c>
      <c r="E181" s="145">
        <v>0.9</v>
      </c>
      <c r="F181" s="143">
        <v>2.71</v>
      </c>
      <c r="G181" t="s">
        <v>6515</v>
      </c>
      <c r="H181">
        <v>311</v>
      </c>
      <c r="I181">
        <v>495</v>
      </c>
      <c r="J181" t="s">
        <v>1366</v>
      </c>
      <c r="K181">
        <v>34.15</v>
      </c>
      <c r="L181">
        <v>33.85</v>
      </c>
      <c r="M181" s="142" t="s">
        <v>1366</v>
      </c>
      <c r="N181" t="s">
        <v>1366</v>
      </c>
    </row>
    <row r="182" spans="1:14">
      <c r="A182" t="s">
        <v>1724</v>
      </c>
      <c r="B182" t="s">
        <v>1725</v>
      </c>
      <c r="C182">
        <v>26.5</v>
      </c>
      <c r="D182">
        <v>26.52</v>
      </c>
      <c r="E182" s="145">
        <v>0.23</v>
      </c>
      <c r="F182" s="143">
        <v>0.87</v>
      </c>
      <c r="G182" t="s">
        <v>6516</v>
      </c>
      <c r="H182">
        <v>1048</v>
      </c>
      <c r="I182">
        <v>1167</v>
      </c>
      <c r="J182" t="s">
        <v>1366</v>
      </c>
      <c r="K182">
        <v>26.59</v>
      </c>
      <c r="L182">
        <v>26.45</v>
      </c>
      <c r="M182" s="142" t="s">
        <v>1366</v>
      </c>
      <c r="N182" t="s">
        <v>1366</v>
      </c>
    </row>
    <row r="183" spans="1:14">
      <c r="A183" t="s">
        <v>1726</v>
      </c>
      <c r="B183" t="s">
        <v>1727</v>
      </c>
      <c r="C183">
        <v>38.08</v>
      </c>
      <c r="D183">
        <v>38</v>
      </c>
      <c r="E183" s="145">
        <v>0.15</v>
      </c>
      <c r="F183" s="143">
        <v>0.4</v>
      </c>
      <c r="G183" t="s">
        <v>6517</v>
      </c>
      <c r="H183">
        <v>2</v>
      </c>
      <c r="I183">
        <v>16</v>
      </c>
      <c r="J183" t="s">
        <v>1366</v>
      </c>
      <c r="K183">
        <v>38.08</v>
      </c>
      <c r="L183">
        <v>38</v>
      </c>
      <c r="M183" s="142" t="s">
        <v>1366</v>
      </c>
      <c r="N183" t="s">
        <v>1366</v>
      </c>
    </row>
    <row r="184" spans="1:14">
      <c r="A184" t="s">
        <v>1728</v>
      </c>
      <c r="B184" t="s">
        <v>1729</v>
      </c>
      <c r="C184">
        <v>22.2</v>
      </c>
      <c r="D184">
        <v>22.24</v>
      </c>
      <c r="E184" s="145">
        <v>0.14000000000000001</v>
      </c>
      <c r="F184" s="143">
        <v>0.63</v>
      </c>
      <c r="G184" t="s">
        <v>6518</v>
      </c>
      <c r="H184">
        <v>1362</v>
      </c>
      <c r="I184">
        <v>1301</v>
      </c>
      <c r="J184" t="s">
        <v>1366</v>
      </c>
      <c r="K184">
        <v>22.36</v>
      </c>
      <c r="L184">
        <v>22.2</v>
      </c>
      <c r="M184" s="142" t="s">
        <v>1366</v>
      </c>
      <c r="N184" t="s">
        <v>1366</v>
      </c>
    </row>
    <row r="185" spans="1:14">
      <c r="A185">
        <v>858</v>
      </c>
      <c r="B185" t="s">
        <v>1730</v>
      </c>
      <c r="C185">
        <v>37.049999999999997</v>
      </c>
      <c r="D185">
        <v>36.97</v>
      </c>
      <c r="E185" s="145">
        <v>0.33</v>
      </c>
      <c r="F185" s="143">
        <v>0.9</v>
      </c>
      <c r="G185" t="s">
        <v>6519</v>
      </c>
      <c r="H185">
        <v>230</v>
      </c>
      <c r="I185">
        <v>355</v>
      </c>
      <c r="J185" t="s">
        <v>1366</v>
      </c>
      <c r="K185">
        <v>37.049999999999997</v>
      </c>
      <c r="L185">
        <v>36.79</v>
      </c>
      <c r="M185" s="142" t="s">
        <v>1366</v>
      </c>
      <c r="N185" t="s">
        <v>1366</v>
      </c>
    </row>
    <row r="186" spans="1:14">
      <c r="A186" t="s">
        <v>1731</v>
      </c>
      <c r="B186" t="s">
        <v>1732</v>
      </c>
      <c r="C186">
        <v>41.29</v>
      </c>
      <c r="D186">
        <v>41.46</v>
      </c>
      <c r="E186" s="145">
        <v>0.1</v>
      </c>
      <c r="F186" s="143">
        <v>0.24</v>
      </c>
      <c r="G186" t="s">
        <v>6274</v>
      </c>
      <c r="H186">
        <v>3587</v>
      </c>
      <c r="I186">
        <v>3013</v>
      </c>
      <c r="J186" t="s">
        <v>1366</v>
      </c>
      <c r="K186">
        <v>41.52</v>
      </c>
      <c r="L186">
        <v>41.29</v>
      </c>
      <c r="M186" s="142" t="s">
        <v>1366</v>
      </c>
      <c r="N186" t="s">
        <v>1366</v>
      </c>
    </row>
    <row r="187" spans="1:14">
      <c r="A187" t="s">
        <v>1733</v>
      </c>
      <c r="B187" t="s">
        <v>1820</v>
      </c>
      <c r="C187">
        <v>38.57</v>
      </c>
      <c r="D187">
        <v>38.61</v>
      </c>
      <c r="E187" s="145">
        <v>0.14000000000000001</v>
      </c>
      <c r="F187" s="143">
        <v>0.36</v>
      </c>
      <c r="G187" t="s">
        <v>5958</v>
      </c>
      <c r="H187">
        <v>152</v>
      </c>
      <c r="I187">
        <v>102</v>
      </c>
      <c r="J187" t="s">
        <v>1366</v>
      </c>
      <c r="K187">
        <v>38.65</v>
      </c>
      <c r="L187">
        <v>38.57</v>
      </c>
      <c r="M187" s="142" t="s">
        <v>1366</v>
      </c>
      <c r="N187" t="s">
        <v>1366</v>
      </c>
    </row>
    <row r="188" spans="1:14">
      <c r="A188">
        <v>861</v>
      </c>
      <c r="B188" t="s">
        <v>1734</v>
      </c>
      <c r="C188">
        <v>84.55</v>
      </c>
      <c r="D188">
        <v>83.95</v>
      </c>
      <c r="E188" s="145">
        <v>0.15</v>
      </c>
      <c r="F188" s="143">
        <v>0.18</v>
      </c>
      <c r="G188" t="s">
        <v>6092</v>
      </c>
      <c r="H188">
        <v>63</v>
      </c>
      <c r="I188">
        <v>119</v>
      </c>
      <c r="J188" t="s">
        <v>1366</v>
      </c>
      <c r="K188">
        <v>84.55</v>
      </c>
      <c r="L188">
        <v>83.7</v>
      </c>
      <c r="M188" s="142" t="s">
        <v>1366</v>
      </c>
      <c r="N188" t="s">
        <v>1366</v>
      </c>
    </row>
    <row r="189" spans="1:14">
      <c r="A189" t="s">
        <v>1735</v>
      </c>
      <c r="B189" t="s">
        <v>1736</v>
      </c>
      <c r="C189">
        <v>30.14</v>
      </c>
      <c r="D189">
        <v>30.28</v>
      </c>
      <c r="E189" s="145">
        <v>0.3</v>
      </c>
      <c r="F189" s="143">
        <v>1</v>
      </c>
      <c r="G189" t="s">
        <v>6171</v>
      </c>
      <c r="H189">
        <v>240</v>
      </c>
      <c r="I189">
        <v>371</v>
      </c>
      <c r="J189" t="s">
        <v>1366</v>
      </c>
      <c r="K189">
        <v>30.28</v>
      </c>
      <c r="L189">
        <v>30.14</v>
      </c>
      <c r="M189" s="142" t="s">
        <v>1366</v>
      </c>
      <c r="N189" t="s">
        <v>1366</v>
      </c>
    </row>
    <row r="190" spans="1:14">
      <c r="A190" t="s">
        <v>1737</v>
      </c>
      <c r="B190" t="s">
        <v>1738</v>
      </c>
      <c r="C190">
        <v>30.17</v>
      </c>
      <c r="D190">
        <v>30.25</v>
      </c>
      <c r="E190" s="145">
        <v>0.32</v>
      </c>
      <c r="F190" s="143">
        <v>1.07</v>
      </c>
      <c r="G190" t="s">
        <v>6314</v>
      </c>
      <c r="H190">
        <v>257</v>
      </c>
      <c r="I190">
        <v>369</v>
      </c>
      <c r="J190" t="s">
        <v>1366</v>
      </c>
      <c r="K190">
        <v>30.27</v>
      </c>
      <c r="L190">
        <v>30.17</v>
      </c>
      <c r="M190" s="142" t="s">
        <v>1366</v>
      </c>
      <c r="N190" t="s">
        <v>1366</v>
      </c>
    </row>
    <row r="191" spans="1:14">
      <c r="A191" t="s">
        <v>1739</v>
      </c>
      <c r="B191" t="s">
        <v>1740</v>
      </c>
      <c r="C191">
        <v>47.11</v>
      </c>
      <c r="D191">
        <v>47.13</v>
      </c>
      <c r="E191" s="145">
        <v>0.18</v>
      </c>
      <c r="F191" s="143">
        <v>0.38</v>
      </c>
      <c r="G191" t="s">
        <v>6520</v>
      </c>
      <c r="H191">
        <v>1302</v>
      </c>
      <c r="I191">
        <v>1074</v>
      </c>
      <c r="J191" t="s">
        <v>1366</v>
      </c>
      <c r="K191">
        <v>47.18</v>
      </c>
      <c r="L191">
        <v>46.97</v>
      </c>
      <c r="M191" s="142" t="s">
        <v>1366</v>
      </c>
      <c r="N191" t="s">
        <v>1366</v>
      </c>
    </row>
    <row r="192" spans="1:14">
      <c r="A192" t="s">
        <v>1741</v>
      </c>
      <c r="B192" t="s">
        <v>1742</v>
      </c>
      <c r="C192">
        <v>49.76</v>
      </c>
      <c r="D192">
        <v>49.94</v>
      </c>
      <c r="E192" s="145">
        <v>0.19</v>
      </c>
      <c r="F192" s="143">
        <v>0.38</v>
      </c>
      <c r="G192" t="s">
        <v>6521</v>
      </c>
      <c r="H192">
        <v>5741</v>
      </c>
      <c r="I192">
        <v>4160</v>
      </c>
      <c r="J192" t="s">
        <v>1366</v>
      </c>
      <c r="K192">
        <v>50.05</v>
      </c>
      <c r="L192">
        <v>49.75</v>
      </c>
      <c r="M192" s="142" t="s">
        <v>1366</v>
      </c>
      <c r="N192" t="s">
        <v>1366</v>
      </c>
    </row>
    <row r="193" spans="1:14">
      <c r="A193" t="s">
        <v>1743</v>
      </c>
      <c r="B193" t="s">
        <v>3880</v>
      </c>
      <c r="C193">
        <v>29.46</v>
      </c>
      <c r="D193">
        <v>29.4</v>
      </c>
      <c r="E193" s="145">
        <v>0.25</v>
      </c>
      <c r="F193" s="143">
        <v>0.86</v>
      </c>
      <c r="G193" t="s">
        <v>6522</v>
      </c>
      <c r="H193">
        <v>430</v>
      </c>
      <c r="I193">
        <v>569</v>
      </c>
      <c r="J193" t="s">
        <v>1366</v>
      </c>
      <c r="K193">
        <v>29.47</v>
      </c>
      <c r="L193">
        <v>29.4</v>
      </c>
      <c r="M193" s="142" t="s">
        <v>1366</v>
      </c>
      <c r="N193" t="s">
        <v>1366</v>
      </c>
    </row>
    <row r="194" spans="1:14">
      <c r="A194" t="s">
        <v>1744</v>
      </c>
      <c r="B194" t="s">
        <v>1745</v>
      </c>
      <c r="C194">
        <v>27.17</v>
      </c>
      <c r="D194">
        <v>27.17</v>
      </c>
      <c r="E194" s="145">
        <v>0.28999999999999998</v>
      </c>
      <c r="F194" s="143">
        <v>1.08</v>
      </c>
      <c r="G194" t="s">
        <v>6523</v>
      </c>
      <c r="H194">
        <v>1</v>
      </c>
      <c r="I194">
        <v>35</v>
      </c>
      <c r="J194" t="s">
        <v>1366</v>
      </c>
      <c r="K194">
        <v>27.17</v>
      </c>
      <c r="L194">
        <v>27.17</v>
      </c>
      <c r="M194" s="142" t="s">
        <v>1366</v>
      </c>
      <c r="N194" t="s">
        <v>1366</v>
      </c>
    </row>
    <row r="195" spans="1:14">
      <c r="A195">
        <v>875</v>
      </c>
      <c r="B195" t="s">
        <v>1746</v>
      </c>
      <c r="C195">
        <v>58.85</v>
      </c>
      <c r="D195">
        <v>59.5</v>
      </c>
      <c r="E195" s="145">
        <v>1</v>
      </c>
      <c r="F195" s="143">
        <v>1.71</v>
      </c>
      <c r="G195" t="s">
        <v>6524</v>
      </c>
      <c r="H195">
        <v>191</v>
      </c>
      <c r="I195">
        <v>210</v>
      </c>
      <c r="J195" t="s">
        <v>1366</v>
      </c>
      <c r="K195">
        <v>59.5</v>
      </c>
      <c r="L195">
        <v>58.85</v>
      </c>
      <c r="M195" s="142" t="s">
        <v>1366</v>
      </c>
      <c r="N195" t="s">
        <v>1366</v>
      </c>
    </row>
    <row r="196" spans="1:14">
      <c r="A196">
        <v>876</v>
      </c>
      <c r="B196" t="s">
        <v>1747</v>
      </c>
      <c r="C196">
        <v>86</v>
      </c>
      <c r="D196">
        <v>86.1</v>
      </c>
      <c r="E196" s="145">
        <v>0.05</v>
      </c>
      <c r="F196" s="143">
        <v>0.06</v>
      </c>
      <c r="G196" t="s">
        <v>6525</v>
      </c>
      <c r="H196">
        <v>116</v>
      </c>
      <c r="I196">
        <v>185</v>
      </c>
      <c r="J196" t="s">
        <v>1366</v>
      </c>
      <c r="K196">
        <v>86.3</v>
      </c>
      <c r="L196">
        <v>85.5</v>
      </c>
      <c r="M196" s="142" t="s">
        <v>1366</v>
      </c>
      <c r="N196" t="s">
        <v>1366</v>
      </c>
    </row>
    <row r="197" spans="1:14">
      <c r="A197">
        <v>877</v>
      </c>
      <c r="B197" t="s">
        <v>1821</v>
      </c>
      <c r="C197">
        <v>30.35</v>
      </c>
      <c r="D197">
        <v>30.18</v>
      </c>
      <c r="E197" s="145">
        <v>0.26</v>
      </c>
      <c r="F197" s="143">
        <v>0.87</v>
      </c>
      <c r="G197" t="s">
        <v>6526</v>
      </c>
      <c r="H197">
        <v>2131</v>
      </c>
      <c r="I197">
        <v>5673</v>
      </c>
      <c r="J197" t="s">
        <v>1366</v>
      </c>
      <c r="K197">
        <v>30.53</v>
      </c>
      <c r="L197">
        <v>29.95</v>
      </c>
      <c r="M197" s="142" t="s">
        <v>1366</v>
      </c>
      <c r="N197" t="s">
        <v>1366</v>
      </c>
    </row>
    <row r="198" spans="1:14">
      <c r="A198">
        <v>878</v>
      </c>
      <c r="B198" t="s">
        <v>1748</v>
      </c>
      <c r="C198">
        <v>35.299999999999997</v>
      </c>
      <c r="D198">
        <v>35.53</v>
      </c>
      <c r="E198" s="145">
        <v>0.44</v>
      </c>
      <c r="F198" s="143">
        <v>1.25</v>
      </c>
      <c r="G198" t="s">
        <v>6527</v>
      </c>
      <c r="H198">
        <v>24008</v>
      </c>
      <c r="I198">
        <v>34274</v>
      </c>
      <c r="J198" t="s">
        <v>1366</v>
      </c>
      <c r="K198">
        <v>35.75</v>
      </c>
      <c r="L198">
        <v>35.299999999999997</v>
      </c>
      <c r="M198" s="142" t="s">
        <v>1366</v>
      </c>
      <c r="N198" t="s">
        <v>1366</v>
      </c>
    </row>
    <row r="199" spans="1:14">
      <c r="A199">
        <v>881</v>
      </c>
      <c r="B199" t="s">
        <v>2784</v>
      </c>
      <c r="C199">
        <v>50.15</v>
      </c>
      <c r="D199">
        <v>50</v>
      </c>
      <c r="E199" s="145">
        <v>0.05</v>
      </c>
      <c r="F199" s="143">
        <v>0.1</v>
      </c>
      <c r="G199" t="s">
        <v>6275</v>
      </c>
      <c r="H199">
        <v>9923</v>
      </c>
      <c r="I199">
        <v>23632</v>
      </c>
      <c r="J199" t="s">
        <v>1366</v>
      </c>
      <c r="K199">
        <v>50.5</v>
      </c>
      <c r="L199">
        <v>49.98</v>
      </c>
      <c r="M199" s="142" t="s">
        <v>1366</v>
      </c>
      <c r="N199" t="s">
        <v>1366</v>
      </c>
    </row>
    <row r="200" spans="1:14">
      <c r="A200">
        <v>882</v>
      </c>
      <c r="B200" t="s">
        <v>1749</v>
      </c>
      <c r="C200">
        <v>15.09</v>
      </c>
      <c r="D200">
        <v>15.21</v>
      </c>
      <c r="E200" s="145">
        <v>0.16</v>
      </c>
      <c r="F200" s="143">
        <v>1.06</v>
      </c>
      <c r="G200" t="s">
        <v>5891</v>
      </c>
      <c r="H200">
        <v>7607</v>
      </c>
      <c r="I200">
        <v>7975</v>
      </c>
      <c r="J200" t="s">
        <v>1366</v>
      </c>
      <c r="K200">
        <v>15.29</v>
      </c>
      <c r="L200">
        <v>15.09</v>
      </c>
      <c r="M200" s="142" t="s">
        <v>1366</v>
      </c>
      <c r="N200" t="s">
        <v>1366</v>
      </c>
    </row>
    <row r="201" spans="1:14">
      <c r="A201" t="s">
        <v>1750</v>
      </c>
      <c r="B201" t="s">
        <v>1751</v>
      </c>
      <c r="C201">
        <v>28.53</v>
      </c>
      <c r="D201">
        <v>28.47</v>
      </c>
      <c r="E201" s="145">
        <v>0.22</v>
      </c>
      <c r="F201" s="143">
        <v>0.78</v>
      </c>
      <c r="G201" t="s">
        <v>6528</v>
      </c>
      <c r="H201">
        <v>213</v>
      </c>
      <c r="I201">
        <v>282</v>
      </c>
      <c r="J201" t="s">
        <v>1366</v>
      </c>
      <c r="K201">
        <v>28.56</v>
      </c>
      <c r="L201">
        <v>28.47</v>
      </c>
      <c r="M201" s="142" t="s">
        <v>1366</v>
      </c>
      <c r="N201" t="s">
        <v>1366</v>
      </c>
    </row>
    <row r="202" spans="1:14">
      <c r="A202">
        <v>885</v>
      </c>
      <c r="B202" t="s">
        <v>1752</v>
      </c>
      <c r="C202">
        <v>17.66</v>
      </c>
      <c r="D202">
        <v>17.7</v>
      </c>
      <c r="E202" s="145">
        <v>0.06</v>
      </c>
      <c r="F202" s="143">
        <v>0.34</v>
      </c>
      <c r="G202" t="s">
        <v>6529</v>
      </c>
      <c r="H202">
        <v>1774</v>
      </c>
      <c r="I202">
        <v>1327</v>
      </c>
      <c r="J202" t="s">
        <v>1366</v>
      </c>
      <c r="K202">
        <v>17.84</v>
      </c>
      <c r="L202">
        <v>17.649999999999999</v>
      </c>
      <c r="M202" s="142" t="s">
        <v>1366</v>
      </c>
      <c r="N202" t="s">
        <v>1366</v>
      </c>
    </row>
    <row r="203" spans="1:14">
      <c r="A203">
        <v>886</v>
      </c>
      <c r="B203" t="s">
        <v>1753</v>
      </c>
      <c r="C203">
        <v>50.35</v>
      </c>
      <c r="D203">
        <v>50.4</v>
      </c>
      <c r="E203" s="145">
        <v>1.3</v>
      </c>
      <c r="F203" s="143">
        <v>2.65</v>
      </c>
      <c r="G203" t="s">
        <v>6042</v>
      </c>
      <c r="H203">
        <v>71</v>
      </c>
      <c r="I203">
        <v>33</v>
      </c>
      <c r="J203" t="s">
        <v>1366</v>
      </c>
      <c r="K203">
        <v>50.45</v>
      </c>
      <c r="L203">
        <v>50.35</v>
      </c>
      <c r="M203" s="142" t="s">
        <v>1366</v>
      </c>
      <c r="N203" t="s">
        <v>1366</v>
      </c>
    </row>
    <row r="204" spans="1:14">
      <c r="A204">
        <v>887</v>
      </c>
      <c r="B204" t="s">
        <v>1754</v>
      </c>
      <c r="C204">
        <v>14.02</v>
      </c>
      <c r="D204">
        <v>14.09</v>
      </c>
      <c r="E204" s="145">
        <v>0.23</v>
      </c>
      <c r="F204" s="143">
        <v>1.66</v>
      </c>
      <c r="G204" t="s">
        <v>6530</v>
      </c>
      <c r="H204">
        <v>5896</v>
      </c>
      <c r="I204">
        <v>7001</v>
      </c>
      <c r="J204" t="s">
        <v>1366</v>
      </c>
      <c r="K204">
        <v>14.24</v>
      </c>
      <c r="L204">
        <v>14.02</v>
      </c>
      <c r="M204" s="142" t="s">
        <v>1366</v>
      </c>
      <c r="N204" t="s">
        <v>1366</v>
      </c>
    </row>
    <row r="205" spans="1:14">
      <c r="A205">
        <v>888</v>
      </c>
      <c r="B205" t="s">
        <v>1755</v>
      </c>
      <c r="C205">
        <v>34.65</v>
      </c>
      <c r="D205">
        <v>34.49</v>
      </c>
      <c r="E205" s="145">
        <v>0.14000000000000001</v>
      </c>
      <c r="F205" s="143">
        <v>0.41</v>
      </c>
      <c r="G205" t="s">
        <v>6241</v>
      </c>
      <c r="H205">
        <v>10129</v>
      </c>
      <c r="I205">
        <v>10062</v>
      </c>
      <c r="J205" t="s">
        <v>1366</v>
      </c>
      <c r="K205">
        <v>34.81</v>
      </c>
      <c r="L205">
        <v>34.47</v>
      </c>
      <c r="M205" s="142" t="s">
        <v>1366</v>
      </c>
      <c r="N205" t="s">
        <v>1366</v>
      </c>
    </row>
    <row r="206" spans="1:14">
      <c r="A206" t="s">
        <v>1756</v>
      </c>
      <c r="B206" t="s">
        <v>1757</v>
      </c>
      <c r="C206">
        <v>30.8</v>
      </c>
      <c r="D206">
        <v>30.92</v>
      </c>
      <c r="E206" s="145">
        <v>0.13</v>
      </c>
      <c r="F206" s="143">
        <v>0.42</v>
      </c>
      <c r="G206" t="s">
        <v>6077</v>
      </c>
      <c r="H206">
        <v>146</v>
      </c>
      <c r="I206">
        <v>113</v>
      </c>
      <c r="J206" t="s">
        <v>1366</v>
      </c>
      <c r="K206">
        <v>31.06</v>
      </c>
      <c r="L206">
        <v>30.8</v>
      </c>
      <c r="M206" s="142" t="s">
        <v>1366</v>
      </c>
      <c r="N206" t="s">
        <v>1366</v>
      </c>
    </row>
    <row r="207" spans="1:14">
      <c r="A207">
        <v>891</v>
      </c>
      <c r="B207" t="s">
        <v>1758</v>
      </c>
      <c r="C207">
        <v>35.82</v>
      </c>
      <c r="D207">
        <v>35.71</v>
      </c>
      <c r="E207" s="145">
        <v>-0.04</v>
      </c>
      <c r="F207" s="143">
        <v>-0.11</v>
      </c>
      <c r="G207" t="s">
        <v>6531</v>
      </c>
      <c r="H207">
        <v>20199</v>
      </c>
      <c r="I207">
        <v>23002</v>
      </c>
      <c r="J207" t="s">
        <v>1366</v>
      </c>
      <c r="K207">
        <v>36.04</v>
      </c>
      <c r="L207">
        <v>35.51</v>
      </c>
      <c r="M207" s="142" t="s">
        <v>1366</v>
      </c>
      <c r="N207" t="s">
        <v>1366</v>
      </c>
    </row>
    <row r="208" spans="1:14">
      <c r="A208">
        <v>892</v>
      </c>
      <c r="B208" t="s">
        <v>1759</v>
      </c>
      <c r="C208">
        <v>41</v>
      </c>
      <c r="D208">
        <v>41.06</v>
      </c>
      <c r="E208" s="145">
        <v>0.3</v>
      </c>
      <c r="F208" s="143">
        <v>0.74</v>
      </c>
      <c r="G208" t="s">
        <v>6046</v>
      </c>
      <c r="H208">
        <v>3935</v>
      </c>
      <c r="I208">
        <v>4760</v>
      </c>
      <c r="J208" t="s">
        <v>1366</v>
      </c>
      <c r="K208">
        <v>41.51</v>
      </c>
      <c r="L208">
        <v>40.770000000000003</v>
      </c>
      <c r="M208" s="142" t="s">
        <v>1366</v>
      </c>
      <c r="N208" t="s">
        <v>1366</v>
      </c>
    </row>
    <row r="209" spans="1:14">
      <c r="A209">
        <v>893</v>
      </c>
      <c r="B209" t="s">
        <v>1760</v>
      </c>
      <c r="C209">
        <v>44.2</v>
      </c>
      <c r="D209">
        <v>44.35</v>
      </c>
      <c r="E209" s="145">
        <v>0.17</v>
      </c>
      <c r="F209" s="143">
        <v>0.38</v>
      </c>
      <c r="G209" t="s">
        <v>6532</v>
      </c>
      <c r="H209">
        <v>1232</v>
      </c>
      <c r="I209">
        <v>683</v>
      </c>
      <c r="J209" t="s">
        <v>1366</v>
      </c>
      <c r="K209">
        <v>44.44</v>
      </c>
      <c r="L209">
        <v>44.06</v>
      </c>
      <c r="M209" s="142" t="s">
        <v>1366</v>
      </c>
      <c r="N209" t="s">
        <v>1366</v>
      </c>
    </row>
    <row r="210" spans="1:14">
      <c r="A210">
        <v>894</v>
      </c>
      <c r="B210" t="s">
        <v>1761</v>
      </c>
      <c r="C210">
        <v>47.8</v>
      </c>
      <c r="D210">
        <v>47.83</v>
      </c>
      <c r="E210" s="145">
        <v>0.05</v>
      </c>
      <c r="F210" s="143">
        <v>0.1</v>
      </c>
      <c r="G210" t="s">
        <v>6533</v>
      </c>
      <c r="H210">
        <v>1489</v>
      </c>
      <c r="I210">
        <v>1531</v>
      </c>
      <c r="J210" t="s">
        <v>1366</v>
      </c>
      <c r="K210">
        <v>48.28</v>
      </c>
      <c r="L210">
        <v>47.53</v>
      </c>
      <c r="M210" s="142" t="s">
        <v>1366</v>
      </c>
      <c r="N210" t="s">
        <v>1366</v>
      </c>
    </row>
    <row r="211" spans="1:14">
      <c r="A211">
        <v>895</v>
      </c>
      <c r="B211" t="s">
        <v>1762</v>
      </c>
      <c r="C211">
        <v>50.5</v>
      </c>
      <c r="D211">
        <v>50.8</v>
      </c>
      <c r="E211" s="145">
        <v>0.35</v>
      </c>
      <c r="F211" s="143">
        <v>0.69</v>
      </c>
      <c r="G211" t="s">
        <v>6534</v>
      </c>
      <c r="H211">
        <v>300</v>
      </c>
      <c r="I211">
        <v>286</v>
      </c>
      <c r="J211" t="s">
        <v>1366</v>
      </c>
      <c r="K211">
        <v>50.9</v>
      </c>
      <c r="L211">
        <v>50.5</v>
      </c>
      <c r="M211" s="142" t="s">
        <v>1366</v>
      </c>
      <c r="N211" t="s">
        <v>1366</v>
      </c>
    </row>
    <row r="212" spans="1:14">
      <c r="A212">
        <v>896</v>
      </c>
      <c r="B212" t="s">
        <v>1763</v>
      </c>
      <c r="C212">
        <v>27.45</v>
      </c>
      <c r="D212">
        <v>27.37</v>
      </c>
      <c r="E212" s="145">
        <v>0.15</v>
      </c>
      <c r="F212" s="143">
        <v>0.55000000000000004</v>
      </c>
      <c r="G212" t="s">
        <v>5817</v>
      </c>
      <c r="H212">
        <v>3937</v>
      </c>
      <c r="I212">
        <v>5324</v>
      </c>
      <c r="J212" t="s">
        <v>1366</v>
      </c>
      <c r="K212">
        <v>27.62</v>
      </c>
      <c r="L212">
        <v>27.26</v>
      </c>
      <c r="M212" s="142" t="s">
        <v>1366</v>
      </c>
      <c r="N212" t="s">
        <v>1366</v>
      </c>
    </row>
    <row r="213" spans="1:14">
      <c r="A213">
        <v>897</v>
      </c>
      <c r="B213" t="s">
        <v>1764</v>
      </c>
      <c r="C213">
        <v>14.28</v>
      </c>
      <c r="D213">
        <v>14.36</v>
      </c>
      <c r="E213" s="145">
        <v>0.36</v>
      </c>
      <c r="F213" s="143">
        <v>2.57</v>
      </c>
      <c r="G213" t="s">
        <v>6535</v>
      </c>
      <c r="H213">
        <v>2755</v>
      </c>
      <c r="I213">
        <v>1052</v>
      </c>
      <c r="J213" t="s">
        <v>1366</v>
      </c>
      <c r="K213">
        <v>14.38</v>
      </c>
      <c r="L213">
        <v>14.26</v>
      </c>
      <c r="M213" s="142" t="s">
        <v>1366</v>
      </c>
      <c r="N213" t="s">
        <v>1366</v>
      </c>
    </row>
    <row r="214" spans="1:14">
      <c r="A214">
        <v>898</v>
      </c>
      <c r="B214" t="s">
        <v>1765</v>
      </c>
      <c r="C214">
        <v>11.6</v>
      </c>
      <c r="D214">
        <v>11.8</v>
      </c>
      <c r="E214" s="145">
        <v>0.34</v>
      </c>
      <c r="F214" s="143">
        <v>2.97</v>
      </c>
      <c r="G214" t="s">
        <v>6536</v>
      </c>
      <c r="H214">
        <v>946</v>
      </c>
      <c r="I214">
        <v>491</v>
      </c>
      <c r="J214" t="s">
        <v>1366</v>
      </c>
      <c r="K214">
        <v>11.8</v>
      </c>
      <c r="L214">
        <v>11.6</v>
      </c>
      <c r="M214" s="142" t="s">
        <v>1366</v>
      </c>
      <c r="N214" t="s">
        <v>1366</v>
      </c>
    </row>
    <row r="215" spans="1:14">
      <c r="A215">
        <v>899</v>
      </c>
      <c r="B215" t="s">
        <v>1766</v>
      </c>
      <c r="C215">
        <v>21.45</v>
      </c>
      <c r="D215">
        <v>21.63</v>
      </c>
      <c r="E215" s="145">
        <v>0.18</v>
      </c>
      <c r="F215" s="143">
        <v>0.84</v>
      </c>
      <c r="G215" t="s">
        <v>6537</v>
      </c>
      <c r="H215">
        <v>46</v>
      </c>
      <c r="I215">
        <v>82</v>
      </c>
      <c r="J215" t="s">
        <v>1366</v>
      </c>
      <c r="K215">
        <v>21.66</v>
      </c>
      <c r="L215">
        <v>21.45</v>
      </c>
      <c r="M215" s="142" t="s">
        <v>1366</v>
      </c>
      <c r="N215" t="s">
        <v>1366</v>
      </c>
    </row>
    <row r="216" spans="1:14">
      <c r="A216">
        <v>900</v>
      </c>
      <c r="B216" t="s">
        <v>1767</v>
      </c>
      <c r="C216">
        <v>19.98</v>
      </c>
      <c r="D216">
        <v>19.899999999999999</v>
      </c>
      <c r="E216" s="145">
        <v>0.06</v>
      </c>
      <c r="F216" s="143">
        <v>0.3</v>
      </c>
      <c r="G216" t="s">
        <v>5898</v>
      </c>
      <c r="H216">
        <v>7535</v>
      </c>
      <c r="I216">
        <v>5790</v>
      </c>
      <c r="J216" t="s">
        <v>1366</v>
      </c>
      <c r="K216">
        <v>20.079999999999998</v>
      </c>
      <c r="L216">
        <v>19.87</v>
      </c>
      <c r="M216" s="142" t="s">
        <v>1366</v>
      </c>
      <c r="N216" t="s">
        <v>1366</v>
      </c>
    </row>
    <row r="217" spans="1:14">
      <c r="A217">
        <v>901</v>
      </c>
      <c r="B217" t="s">
        <v>1768</v>
      </c>
      <c r="C217">
        <v>45.59</v>
      </c>
      <c r="D217">
        <v>45.76</v>
      </c>
      <c r="E217" s="145">
        <v>0.23</v>
      </c>
      <c r="F217" s="143">
        <v>0.51</v>
      </c>
      <c r="G217" t="s">
        <v>6538</v>
      </c>
      <c r="H217">
        <v>568</v>
      </c>
      <c r="I217">
        <v>202</v>
      </c>
      <c r="J217" t="s">
        <v>1366</v>
      </c>
      <c r="K217">
        <v>46.05</v>
      </c>
      <c r="L217">
        <v>45.59</v>
      </c>
      <c r="M217" s="142" t="s">
        <v>1366</v>
      </c>
      <c r="N217" t="s">
        <v>1366</v>
      </c>
    </row>
    <row r="218" spans="1:14">
      <c r="A218">
        <v>902</v>
      </c>
      <c r="B218" t="s">
        <v>1769</v>
      </c>
      <c r="C218">
        <v>12.11</v>
      </c>
      <c r="D218">
        <v>12.2</v>
      </c>
      <c r="E218" s="145">
        <v>0.13</v>
      </c>
      <c r="F218" s="143">
        <v>1.08</v>
      </c>
      <c r="G218" t="s">
        <v>5870</v>
      </c>
      <c r="H218">
        <v>437</v>
      </c>
      <c r="I218">
        <v>1088</v>
      </c>
      <c r="J218" t="s">
        <v>1366</v>
      </c>
      <c r="K218">
        <v>12.25</v>
      </c>
      <c r="L218">
        <v>12.11</v>
      </c>
      <c r="M218" s="142" t="s">
        <v>1366</v>
      </c>
      <c r="N218" t="s">
        <v>1366</v>
      </c>
    </row>
    <row r="219" spans="1:14">
      <c r="A219">
        <v>903</v>
      </c>
      <c r="B219" t="s">
        <v>1770</v>
      </c>
      <c r="C219">
        <v>21.45</v>
      </c>
      <c r="D219">
        <v>21.58</v>
      </c>
      <c r="E219" s="145">
        <v>0.49</v>
      </c>
      <c r="F219" s="143">
        <v>2.3199999999999998</v>
      </c>
      <c r="G219" t="s">
        <v>6053</v>
      </c>
      <c r="H219">
        <v>206</v>
      </c>
      <c r="I219">
        <v>142</v>
      </c>
      <c r="J219" t="s">
        <v>1366</v>
      </c>
      <c r="K219">
        <v>21.59</v>
      </c>
      <c r="L219">
        <v>21.44</v>
      </c>
      <c r="M219" s="142" t="s">
        <v>1366</v>
      </c>
      <c r="N219" t="s">
        <v>1366</v>
      </c>
    </row>
    <row r="220" spans="1:14">
      <c r="A220">
        <v>904</v>
      </c>
      <c r="B220" t="s">
        <v>3881</v>
      </c>
      <c r="C220">
        <v>39.07</v>
      </c>
      <c r="D220">
        <v>38.83</v>
      </c>
      <c r="E220" s="145">
        <v>-0.19</v>
      </c>
      <c r="F220" s="143">
        <v>-0.49</v>
      </c>
      <c r="G220" t="s">
        <v>5951</v>
      </c>
      <c r="H220">
        <v>5117</v>
      </c>
      <c r="I220">
        <v>8614</v>
      </c>
      <c r="J220" t="s">
        <v>1366</v>
      </c>
      <c r="K220">
        <v>39.29</v>
      </c>
      <c r="L220">
        <v>38.799999999999997</v>
      </c>
      <c r="M220" s="142" t="s">
        <v>1366</v>
      </c>
      <c r="N220" t="s">
        <v>1366</v>
      </c>
    </row>
    <row r="221" spans="1:14">
      <c r="A221">
        <v>905</v>
      </c>
      <c r="B221" t="s">
        <v>1771</v>
      </c>
      <c r="C221">
        <v>26.8</v>
      </c>
      <c r="D221">
        <v>26.87</v>
      </c>
      <c r="E221" s="145">
        <v>0.15</v>
      </c>
      <c r="F221" s="143">
        <v>0.56000000000000005</v>
      </c>
      <c r="G221" t="s">
        <v>6184</v>
      </c>
      <c r="H221">
        <v>1019</v>
      </c>
      <c r="I221">
        <v>1593</v>
      </c>
      <c r="J221" t="s">
        <v>1366</v>
      </c>
      <c r="K221">
        <v>27.08</v>
      </c>
      <c r="L221">
        <v>26.8</v>
      </c>
      <c r="M221" s="142" t="s">
        <v>1366</v>
      </c>
      <c r="N221" t="s">
        <v>1366</v>
      </c>
    </row>
    <row r="222" spans="1:14">
      <c r="A222">
        <v>907</v>
      </c>
      <c r="B222" t="s">
        <v>1772</v>
      </c>
      <c r="C222">
        <v>18.579999999999998</v>
      </c>
      <c r="D222">
        <v>18.73</v>
      </c>
      <c r="E222" s="145">
        <v>0.27</v>
      </c>
      <c r="F222" s="143">
        <v>1.46</v>
      </c>
      <c r="G222" t="s">
        <v>6539</v>
      </c>
      <c r="H222">
        <v>1914</v>
      </c>
      <c r="I222">
        <v>1025</v>
      </c>
      <c r="J222" t="s">
        <v>1366</v>
      </c>
      <c r="K222">
        <v>18.850000000000001</v>
      </c>
      <c r="L222">
        <v>18.579999999999998</v>
      </c>
      <c r="M222" s="142" t="s">
        <v>1366</v>
      </c>
      <c r="N222" t="s">
        <v>1366</v>
      </c>
    </row>
    <row r="223" spans="1:14">
      <c r="A223">
        <v>908</v>
      </c>
      <c r="B223" t="s">
        <v>1773</v>
      </c>
      <c r="C223">
        <v>14.62</v>
      </c>
      <c r="D223">
        <v>14.68</v>
      </c>
      <c r="E223" s="145">
        <v>0.13</v>
      </c>
      <c r="F223" s="143">
        <v>0.89</v>
      </c>
      <c r="G223" t="s">
        <v>6540</v>
      </c>
      <c r="H223">
        <v>66</v>
      </c>
      <c r="I223">
        <v>87</v>
      </c>
      <c r="J223" t="s">
        <v>1366</v>
      </c>
      <c r="K223">
        <v>14.76</v>
      </c>
      <c r="L223">
        <v>14.62</v>
      </c>
      <c r="M223" s="142" t="s">
        <v>1366</v>
      </c>
      <c r="N223" t="s">
        <v>1366</v>
      </c>
    </row>
    <row r="224" spans="1:14">
      <c r="A224">
        <v>909</v>
      </c>
      <c r="B224" t="s">
        <v>1774</v>
      </c>
      <c r="C224">
        <v>42.78</v>
      </c>
      <c r="D224">
        <v>42.97</v>
      </c>
      <c r="E224" s="145">
        <v>1.33</v>
      </c>
      <c r="F224" s="143">
        <v>3.19</v>
      </c>
      <c r="G224" t="s">
        <v>6541</v>
      </c>
      <c r="H224">
        <v>1423</v>
      </c>
      <c r="I224">
        <v>2696</v>
      </c>
      <c r="J224" t="s">
        <v>1366</v>
      </c>
      <c r="K224">
        <v>42.97</v>
      </c>
      <c r="L224">
        <v>42.58</v>
      </c>
      <c r="M224" s="142" t="s">
        <v>1366</v>
      </c>
      <c r="N224" t="s">
        <v>1366</v>
      </c>
    </row>
    <row r="225" spans="1:14">
      <c r="A225">
        <v>910</v>
      </c>
      <c r="B225" t="s">
        <v>1775</v>
      </c>
      <c r="C225">
        <v>51</v>
      </c>
      <c r="D225">
        <v>51.65</v>
      </c>
      <c r="E225" s="145">
        <v>1.75</v>
      </c>
      <c r="F225" s="143">
        <v>3.51</v>
      </c>
      <c r="G225" t="s">
        <v>6542</v>
      </c>
      <c r="H225">
        <v>566</v>
      </c>
      <c r="I225">
        <v>1192</v>
      </c>
      <c r="J225" t="s">
        <v>1366</v>
      </c>
      <c r="K225">
        <v>51.65</v>
      </c>
      <c r="L225">
        <v>51</v>
      </c>
      <c r="M225" s="142" t="s">
        <v>1366</v>
      </c>
      <c r="N225" t="s">
        <v>1366</v>
      </c>
    </row>
    <row r="226" spans="1:14">
      <c r="A226">
        <v>911</v>
      </c>
      <c r="B226" t="s">
        <v>1776</v>
      </c>
      <c r="C226">
        <v>52.65</v>
      </c>
      <c r="D226">
        <v>53.05</v>
      </c>
      <c r="E226" s="145">
        <v>0.45</v>
      </c>
      <c r="F226" s="143">
        <v>0.86</v>
      </c>
      <c r="G226" t="s">
        <v>6506</v>
      </c>
      <c r="H226">
        <v>69</v>
      </c>
      <c r="I226">
        <v>218</v>
      </c>
      <c r="J226" t="s">
        <v>1366</v>
      </c>
      <c r="K226">
        <v>53.2</v>
      </c>
      <c r="L226">
        <v>52.6</v>
      </c>
      <c r="M226" s="142" t="s">
        <v>1366</v>
      </c>
      <c r="N226" t="s">
        <v>1366</v>
      </c>
    </row>
    <row r="227" spans="1:14">
      <c r="A227">
        <v>912</v>
      </c>
      <c r="B227" t="s">
        <v>1777</v>
      </c>
      <c r="C227">
        <v>35.049999999999997</v>
      </c>
      <c r="D227">
        <v>34.97</v>
      </c>
      <c r="E227" s="145">
        <v>0.23</v>
      </c>
      <c r="F227" s="143">
        <v>0.66</v>
      </c>
      <c r="G227" t="s">
        <v>6543</v>
      </c>
      <c r="H227">
        <v>2603</v>
      </c>
      <c r="I227">
        <v>2945</v>
      </c>
      <c r="J227" t="s">
        <v>1366</v>
      </c>
      <c r="K227">
        <v>35.229999999999997</v>
      </c>
      <c r="L227">
        <v>34.9</v>
      </c>
      <c r="M227" s="142" t="s">
        <v>1366</v>
      </c>
      <c r="N227" t="s">
        <v>1366</v>
      </c>
    </row>
    <row r="228" spans="1:14">
      <c r="A228">
        <v>913</v>
      </c>
      <c r="B228" t="s">
        <v>1778</v>
      </c>
      <c r="C228">
        <v>48.5</v>
      </c>
      <c r="D228">
        <v>48.57</v>
      </c>
      <c r="E228" s="145">
        <v>0.32</v>
      </c>
      <c r="F228" s="143">
        <v>0.66</v>
      </c>
      <c r="G228" t="s">
        <v>6544</v>
      </c>
      <c r="H228">
        <v>1083</v>
      </c>
      <c r="I228">
        <v>2257</v>
      </c>
      <c r="J228" t="s">
        <v>1366</v>
      </c>
      <c r="K228">
        <v>49.02</v>
      </c>
      <c r="L228">
        <v>48.3</v>
      </c>
      <c r="M228" s="142" t="s">
        <v>1366</v>
      </c>
      <c r="N228" t="s">
        <v>1366</v>
      </c>
    </row>
    <row r="229" spans="1:14">
      <c r="A229">
        <v>915</v>
      </c>
      <c r="B229" t="s">
        <v>1779</v>
      </c>
      <c r="C229">
        <v>33.61</v>
      </c>
      <c r="D229">
        <v>33.71</v>
      </c>
      <c r="E229" s="145">
        <v>0.26</v>
      </c>
      <c r="F229" s="143">
        <v>0.78</v>
      </c>
      <c r="G229" t="s">
        <v>6545</v>
      </c>
      <c r="H229">
        <v>2775</v>
      </c>
      <c r="I229">
        <v>2368</v>
      </c>
      <c r="J229" t="s">
        <v>1366</v>
      </c>
      <c r="K229">
        <v>33.979999999999997</v>
      </c>
      <c r="L229">
        <v>33.61</v>
      </c>
      <c r="M229" s="142" t="s">
        <v>1366</v>
      </c>
      <c r="N229" t="s">
        <v>1366</v>
      </c>
    </row>
    <row r="230" spans="1:14">
      <c r="A230">
        <v>916</v>
      </c>
      <c r="B230" t="s">
        <v>1780</v>
      </c>
      <c r="C230">
        <v>27.9</v>
      </c>
      <c r="D230">
        <v>27.97</v>
      </c>
      <c r="E230" s="145">
        <v>0.4</v>
      </c>
      <c r="F230" s="143">
        <v>1.45</v>
      </c>
      <c r="G230" t="s">
        <v>6546</v>
      </c>
      <c r="H230">
        <v>1479</v>
      </c>
      <c r="I230">
        <v>1181</v>
      </c>
      <c r="J230" t="s">
        <v>1366</v>
      </c>
      <c r="K230">
        <v>28.02</v>
      </c>
      <c r="L230">
        <v>27.85</v>
      </c>
      <c r="M230" s="142" t="s">
        <v>1366</v>
      </c>
      <c r="N230" t="s">
        <v>1366</v>
      </c>
    </row>
    <row r="231" spans="1:14">
      <c r="A231">
        <v>917</v>
      </c>
      <c r="B231" t="s">
        <v>1781</v>
      </c>
      <c r="C231">
        <v>22.45</v>
      </c>
      <c r="D231">
        <v>22.7</v>
      </c>
      <c r="E231" s="145">
        <v>0.37</v>
      </c>
      <c r="F231" s="143">
        <v>1.66</v>
      </c>
      <c r="G231" t="s">
        <v>6547</v>
      </c>
      <c r="H231">
        <v>839</v>
      </c>
      <c r="I231">
        <v>751</v>
      </c>
      <c r="J231" t="s">
        <v>1366</v>
      </c>
      <c r="K231">
        <v>22.75</v>
      </c>
      <c r="L231">
        <v>22.45</v>
      </c>
      <c r="M231" s="142" t="s">
        <v>1366</v>
      </c>
      <c r="N231" t="s">
        <v>1366</v>
      </c>
    </row>
    <row r="232" spans="1:14">
      <c r="A232">
        <v>918</v>
      </c>
      <c r="B232" t="s">
        <v>1782</v>
      </c>
      <c r="C232">
        <v>34.36</v>
      </c>
      <c r="D232">
        <v>34.53</v>
      </c>
      <c r="E232" s="145">
        <v>0.38</v>
      </c>
      <c r="F232" s="143">
        <v>1.1100000000000001</v>
      </c>
      <c r="G232" t="s">
        <v>6548</v>
      </c>
      <c r="H232">
        <v>35519</v>
      </c>
      <c r="I232">
        <v>29984</v>
      </c>
      <c r="J232" t="s">
        <v>1366</v>
      </c>
      <c r="K232">
        <v>34.729999999999997</v>
      </c>
      <c r="L232">
        <v>34.35</v>
      </c>
      <c r="M232" s="142" t="s">
        <v>1366</v>
      </c>
      <c r="N232" t="s">
        <v>1366</v>
      </c>
    </row>
    <row r="233" spans="1:14">
      <c r="A233">
        <v>919</v>
      </c>
      <c r="B233" t="s">
        <v>1783</v>
      </c>
      <c r="C233">
        <v>32.5</v>
      </c>
      <c r="D233">
        <v>32.74</v>
      </c>
      <c r="E233" s="145">
        <v>0.36</v>
      </c>
      <c r="F233" s="143">
        <v>1.1100000000000001</v>
      </c>
      <c r="G233" t="s">
        <v>6549</v>
      </c>
      <c r="H233">
        <v>104752</v>
      </c>
      <c r="I233">
        <v>82457</v>
      </c>
      <c r="J233" t="s">
        <v>1366</v>
      </c>
      <c r="K233">
        <v>33.07</v>
      </c>
      <c r="L233">
        <v>32.5</v>
      </c>
      <c r="M233" s="142" t="s">
        <v>1366</v>
      </c>
      <c r="N233" t="s">
        <v>1366</v>
      </c>
    </row>
    <row r="234" spans="1:14">
      <c r="A234">
        <v>920</v>
      </c>
      <c r="B234" t="s">
        <v>1784</v>
      </c>
      <c r="C234">
        <v>24.18</v>
      </c>
      <c r="D234">
        <v>24.33</v>
      </c>
      <c r="E234" s="145">
        <v>0.1</v>
      </c>
      <c r="F234" s="143">
        <v>0.41</v>
      </c>
      <c r="G234" t="s">
        <v>6550</v>
      </c>
      <c r="H234">
        <v>274</v>
      </c>
      <c r="I234">
        <v>335</v>
      </c>
      <c r="J234" t="s">
        <v>1366</v>
      </c>
      <c r="K234">
        <v>24.39</v>
      </c>
      <c r="L234">
        <v>24.18</v>
      </c>
      <c r="M234" s="142" t="s">
        <v>1366</v>
      </c>
      <c r="N234" t="s">
        <v>1366</v>
      </c>
    </row>
    <row r="235" spans="1:14">
      <c r="A235">
        <v>921</v>
      </c>
      <c r="B235" t="s">
        <v>1785</v>
      </c>
      <c r="C235">
        <v>24.22</v>
      </c>
      <c r="D235">
        <v>24</v>
      </c>
      <c r="E235" s="145">
        <v>-0.02</v>
      </c>
      <c r="F235" s="143">
        <v>-0.08</v>
      </c>
      <c r="G235" t="s">
        <v>5968</v>
      </c>
      <c r="H235">
        <v>171</v>
      </c>
      <c r="I235">
        <v>469</v>
      </c>
      <c r="J235" t="s">
        <v>1366</v>
      </c>
      <c r="K235">
        <v>24.27</v>
      </c>
      <c r="L235">
        <v>24</v>
      </c>
      <c r="M235" s="142" t="s">
        <v>1366</v>
      </c>
      <c r="N235" t="s">
        <v>1366</v>
      </c>
    </row>
    <row r="236" spans="1:14">
      <c r="A236">
        <v>922</v>
      </c>
      <c r="B236" t="s">
        <v>1822</v>
      </c>
      <c r="C236">
        <v>42.49</v>
      </c>
      <c r="D236">
        <v>42.48</v>
      </c>
      <c r="E236" s="145">
        <v>0.17</v>
      </c>
      <c r="F236" s="143">
        <v>0.4</v>
      </c>
      <c r="G236" t="s">
        <v>6551</v>
      </c>
      <c r="H236">
        <v>14348</v>
      </c>
      <c r="I236">
        <v>21601</v>
      </c>
      <c r="J236" t="s">
        <v>1366</v>
      </c>
      <c r="K236">
        <v>42.77</v>
      </c>
      <c r="L236">
        <v>42.36</v>
      </c>
      <c r="M236" s="142" t="s">
        <v>1366</v>
      </c>
      <c r="N236" t="s">
        <v>1366</v>
      </c>
    </row>
    <row r="237" spans="1:14">
      <c r="A237">
        <v>923</v>
      </c>
      <c r="B237" t="s">
        <v>2076</v>
      </c>
      <c r="C237">
        <v>40.049999999999997</v>
      </c>
      <c r="D237">
        <v>40.03</v>
      </c>
      <c r="E237" s="145">
        <v>0.13</v>
      </c>
      <c r="F237" s="143">
        <v>0.33</v>
      </c>
      <c r="G237" t="s">
        <v>6552</v>
      </c>
      <c r="H237">
        <v>1921</v>
      </c>
      <c r="I237">
        <v>4285</v>
      </c>
      <c r="J237" t="s">
        <v>1366</v>
      </c>
      <c r="K237">
        <v>40.299999999999997</v>
      </c>
      <c r="L237">
        <v>39.950000000000003</v>
      </c>
      <c r="M237" s="142" t="s">
        <v>1366</v>
      </c>
      <c r="N237" t="s">
        <v>1366</v>
      </c>
    </row>
    <row r="238" spans="1:14">
      <c r="A238">
        <v>924</v>
      </c>
      <c r="B238" t="s">
        <v>1823</v>
      </c>
      <c r="C238">
        <v>34.119999999999997</v>
      </c>
      <c r="D238">
        <v>34.26</v>
      </c>
      <c r="E238" s="145">
        <v>0.33</v>
      </c>
      <c r="F238" s="143">
        <v>0.97</v>
      </c>
      <c r="G238" t="s">
        <v>6553</v>
      </c>
      <c r="H238">
        <v>889</v>
      </c>
      <c r="I238">
        <v>1438</v>
      </c>
      <c r="J238" t="s">
        <v>1366</v>
      </c>
      <c r="K238">
        <v>34.31</v>
      </c>
      <c r="L238">
        <v>34.11</v>
      </c>
      <c r="M238" s="142" t="s">
        <v>1366</v>
      </c>
      <c r="N238" t="s">
        <v>1366</v>
      </c>
    </row>
    <row r="239" spans="1:14">
      <c r="A239">
        <v>926</v>
      </c>
      <c r="B239" t="s">
        <v>1824</v>
      </c>
      <c r="C239">
        <v>27.25</v>
      </c>
      <c r="D239">
        <v>27.6</v>
      </c>
      <c r="E239" s="145">
        <v>0.35</v>
      </c>
      <c r="F239" s="143">
        <v>1.28</v>
      </c>
      <c r="G239" t="s">
        <v>6007</v>
      </c>
      <c r="H239">
        <v>126</v>
      </c>
      <c r="I239">
        <v>499</v>
      </c>
      <c r="J239" t="s">
        <v>1366</v>
      </c>
      <c r="K239">
        <v>27.65</v>
      </c>
      <c r="L239">
        <v>27.25</v>
      </c>
      <c r="M239" s="142" t="s">
        <v>1366</v>
      </c>
      <c r="N239" t="s">
        <v>1366</v>
      </c>
    </row>
    <row r="240" spans="1:14">
      <c r="A240">
        <v>927</v>
      </c>
      <c r="B240" t="s">
        <v>1825</v>
      </c>
      <c r="C240">
        <v>38.299999999999997</v>
      </c>
      <c r="D240">
        <v>38.22</v>
      </c>
      <c r="E240" s="145">
        <v>0.17</v>
      </c>
      <c r="F240" s="143">
        <v>0.45</v>
      </c>
      <c r="G240" t="s">
        <v>6554</v>
      </c>
      <c r="H240">
        <v>110494</v>
      </c>
      <c r="I240">
        <v>111066</v>
      </c>
      <c r="J240" t="s">
        <v>1366</v>
      </c>
      <c r="K240">
        <v>38.590000000000003</v>
      </c>
      <c r="L240">
        <v>38</v>
      </c>
      <c r="M240" s="142" t="s">
        <v>1366</v>
      </c>
      <c r="N240" t="s">
        <v>1366</v>
      </c>
    </row>
    <row r="241" spans="1:14">
      <c r="A241">
        <v>928</v>
      </c>
      <c r="B241" t="s">
        <v>1826</v>
      </c>
      <c r="C241">
        <v>32.479999999999997</v>
      </c>
      <c r="D241">
        <v>32.71</v>
      </c>
      <c r="E241" s="145">
        <v>0.25</v>
      </c>
      <c r="F241" s="143">
        <v>0.77</v>
      </c>
      <c r="G241" t="s">
        <v>6555</v>
      </c>
      <c r="H241">
        <v>465</v>
      </c>
      <c r="I241">
        <v>690</v>
      </c>
      <c r="J241" t="s">
        <v>1366</v>
      </c>
      <c r="K241">
        <v>33.119999999999997</v>
      </c>
      <c r="L241">
        <v>32.340000000000003</v>
      </c>
      <c r="M241" s="142" t="s">
        <v>1366</v>
      </c>
      <c r="N241" t="s">
        <v>1366</v>
      </c>
    </row>
    <row r="242" spans="1:14">
      <c r="A242">
        <v>929</v>
      </c>
      <c r="B242" t="s">
        <v>1827</v>
      </c>
      <c r="C242">
        <v>29.99</v>
      </c>
      <c r="D242">
        <v>29.84</v>
      </c>
      <c r="E242" s="145">
        <v>0.12</v>
      </c>
      <c r="F242" s="143">
        <v>0.4</v>
      </c>
      <c r="G242" t="s">
        <v>6105</v>
      </c>
      <c r="H242">
        <v>40721</v>
      </c>
      <c r="I242">
        <v>50378</v>
      </c>
      <c r="J242" t="s">
        <v>1366</v>
      </c>
      <c r="K242">
        <v>30.07</v>
      </c>
      <c r="L242">
        <v>29.7</v>
      </c>
      <c r="M242" s="142" t="s">
        <v>1366</v>
      </c>
      <c r="N242" t="s">
        <v>1366</v>
      </c>
    </row>
    <row r="243" spans="1:14">
      <c r="A243">
        <v>930</v>
      </c>
      <c r="B243" t="s">
        <v>2072</v>
      </c>
      <c r="C243">
        <v>23.4</v>
      </c>
      <c r="D243">
        <v>23.58</v>
      </c>
      <c r="E243" s="145">
        <v>0.21</v>
      </c>
      <c r="F243" s="143">
        <v>0.9</v>
      </c>
      <c r="G243" t="s">
        <v>6556</v>
      </c>
      <c r="H243">
        <v>747</v>
      </c>
      <c r="I243">
        <v>1067</v>
      </c>
      <c r="J243" t="s">
        <v>1366</v>
      </c>
      <c r="K243">
        <v>23.74</v>
      </c>
      <c r="L243">
        <v>23.4</v>
      </c>
      <c r="M243" s="142" t="s">
        <v>1366</v>
      </c>
      <c r="N243" t="s">
        <v>1366</v>
      </c>
    </row>
    <row r="244" spans="1:14">
      <c r="A244" t="s">
        <v>2077</v>
      </c>
      <c r="B244" t="s">
        <v>2078</v>
      </c>
      <c r="C244">
        <v>12.96</v>
      </c>
      <c r="D244">
        <v>13.02</v>
      </c>
      <c r="E244" s="145">
        <v>0.09</v>
      </c>
      <c r="F244" s="143">
        <v>0.7</v>
      </c>
      <c r="G244" t="s">
        <v>6557</v>
      </c>
      <c r="H244">
        <v>3891</v>
      </c>
      <c r="I244">
        <v>3878</v>
      </c>
      <c r="J244" t="s">
        <v>1366</v>
      </c>
      <c r="K244">
        <v>13.1</v>
      </c>
      <c r="L244">
        <v>12.96</v>
      </c>
      <c r="M244" s="142" t="s">
        <v>1366</v>
      </c>
      <c r="N244" t="s">
        <v>1366</v>
      </c>
    </row>
    <row r="245" spans="1:14">
      <c r="A245">
        <v>932</v>
      </c>
      <c r="B245" t="s">
        <v>2083</v>
      </c>
      <c r="C245">
        <v>18.02</v>
      </c>
      <c r="D245">
        <v>18.010000000000002</v>
      </c>
      <c r="E245" s="145">
        <v>0.08</v>
      </c>
      <c r="F245" s="143">
        <v>0.45</v>
      </c>
      <c r="G245" t="s">
        <v>6558</v>
      </c>
      <c r="H245">
        <v>987</v>
      </c>
      <c r="I245">
        <v>567</v>
      </c>
      <c r="J245" t="s">
        <v>1366</v>
      </c>
      <c r="K245">
        <v>18.13</v>
      </c>
      <c r="L245">
        <v>17.96</v>
      </c>
      <c r="M245" s="142" t="s">
        <v>1366</v>
      </c>
      <c r="N245" t="s">
        <v>1366</v>
      </c>
    </row>
    <row r="246" spans="1:14">
      <c r="A246" t="s">
        <v>2094</v>
      </c>
      <c r="B246" t="s">
        <v>2095</v>
      </c>
      <c r="C246">
        <v>15.4</v>
      </c>
      <c r="D246">
        <v>15.48</v>
      </c>
      <c r="E246" s="145">
        <v>0.12</v>
      </c>
      <c r="F246" s="143">
        <v>0.78</v>
      </c>
      <c r="G246" t="s">
        <v>6119</v>
      </c>
      <c r="H246">
        <v>13113</v>
      </c>
      <c r="I246">
        <v>11723</v>
      </c>
      <c r="J246" t="s">
        <v>1366</v>
      </c>
      <c r="K246">
        <v>15.52</v>
      </c>
      <c r="L246">
        <v>15.4</v>
      </c>
      <c r="M246" s="142" t="s">
        <v>1366</v>
      </c>
      <c r="N246" t="s">
        <v>1366</v>
      </c>
    </row>
    <row r="247" spans="1:14">
      <c r="A247">
        <v>934</v>
      </c>
      <c r="B247" t="s">
        <v>2098</v>
      </c>
      <c r="C247">
        <v>30.25</v>
      </c>
      <c r="D247">
        <v>30.31</v>
      </c>
      <c r="E247" s="145">
        <v>0.3</v>
      </c>
      <c r="F247" s="143">
        <v>1</v>
      </c>
      <c r="G247" t="s">
        <v>6185</v>
      </c>
      <c r="H247">
        <v>8135</v>
      </c>
      <c r="I247">
        <v>8230</v>
      </c>
      <c r="J247" t="s">
        <v>1366</v>
      </c>
      <c r="K247">
        <v>30.5</v>
      </c>
      <c r="L247">
        <v>30.22</v>
      </c>
      <c r="M247" s="142" t="s">
        <v>1366</v>
      </c>
      <c r="N247" t="s">
        <v>1366</v>
      </c>
    </row>
    <row r="248" spans="1:14">
      <c r="A248">
        <v>935</v>
      </c>
      <c r="B248" t="s">
        <v>2099</v>
      </c>
      <c r="C248">
        <v>57.3</v>
      </c>
      <c r="D248">
        <v>57</v>
      </c>
      <c r="E248" s="145">
        <v>0.15</v>
      </c>
      <c r="F248" s="143">
        <v>0.26</v>
      </c>
      <c r="G248" t="s">
        <v>6559</v>
      </c>
      <c r="H248">
        <v>9658</v>
      </c>
      <c r="I248">
        <v>16458</v>
      </c>
      <c r="J248" t="s">
        <v>1366</v>
      </c>
      <c r="K248">
        <v>57.85</v>
      </c>
      <c r="L248">
        <v>56.95</v>
      </c>
      <c r="M248" s="142" t="s">
        <v>1366</v>
      </c>
      <c r="N248" t="s">
        <v>1366</v>
      </c>
    </row>
    <row r="249" spans="1:14">
      <c r="A249">
        <v>936</v>
      </c>
      <c r="B249" t="s">
        <v>2102</v>
      </c>
      <c r="C249">
        <v>21.5</v>
      </c>
      <c r="D249">
        <v>21.52</v>
      </c>
      <c r="E249" s="145">
        <v>0.17</v>
      </c>
      <c r="F249" s="143">
        <v>0.8</v>
      </c>
      <c r="G249" t="s">
        <v>6560</v>
      </c>
      <c r="H249">
        <v>582</v>
      </c>
      <c r="I249">
        <v>543</v>
      </c>
      <c r="J249" t="s">
        <v>1366</v>
      </c>
      <c r="K249">
        <v>21.67</v>
      </c>
      <c r="L249">
        <v>21.44</v>
      </c>
      <c r="M249" s="142" t="s">
        <v>1366</v>
      </c>
      <c r="N249" t="s">
        <v>1366</v>
      </c>
    </row>
    <row r="250" spans="1:14">
      <c r="A250" t="s">
        <v>2107</v>
      </c>
      <c r="B250" t="s">
        <v>2108</v>
      </c>
      <c r="C250">
        <v>14.08</v>
      </c>
      <c r="D250">
        <v>14.15</v>
      </c>
      <c r="E250" s="145">
        <v>0.11</v>
      </c>
      <c r="F250" s="143">
        <v>0.78</v>
      </c>
      <c r="G250" t="s">
        <v>6561</v>
      </c>
      <c r="H250">
        <v>65516</v>
      </c>
      <c r="I250">
        <v>65527</v>
      </c>
      <c r="J250" t="s">
        <v>1366</v>
      </c>
      <c r="K250">
        <v>14.2</v>
      </c>
      <c r="L250">
        <v>14.08</v>
      </c>
      <c r="M250" s="142" t="s">
        <v>1366</v>
      </c>
      <c r="N250" t="s">
        <v>1366</v>
      </c>
    </row>
    <row r="251" spans="1:14">
      <c r="A251">
        <v>938</v>
      </c>
      <c r="B251" t="s">
        <v>2583</v>
      </c>
      <c r="C251">
        <v>27.5</v>
      </c>
      <c r="D251">
        <v>27.68</v>
      </c>
      <c r="E251" s="145">
        <v>0.28999999999999998</v>
      </c>
      <c r="F251" s="143">
        <v>1.06</v>
      </c>
      <c r="G251" t="s">
        <v>6562</v>
      </c>
      <c r="H251">
        <v>2914</v>
      </c>
      <c r="I251">
        <v>689</v>
      </c>
      <c r="J251" t="s">
        <v>1366</v>
      </c>
      <c r="K251">
        <v>27.88</v>
      </c>
      <c r="L251">
        <v>27.48</v>
      </c>
      <c r="M251" s="142" t="s">
        <v>1366</v>
      </c>
      <c r="N251" t="s">
        <v>1366</v>
      </c>
    </row>
    <row r="252" spans="1:14">
      <c r="A252">
        <v>939</v>
      </c>
      <c r="B252" t="s">
        <v>2162</v>
      </c>
      <c r="C252">
        <v>24.9</v>
      </c>
      <c r="D252">
        <v>25.09</v>
      </c>
      <c r="E252" s="145">
        <v>0.22</v>
      </c>
      <c r="F252" s="143">
        <v>0.88</v>
      </c>
      <c r="G252" t="s">
        <v>6563</v>
      </c>
      <c r="H252">
        <v>3560</v>
      </c>
      <c r="I252">
        <v>3941</v>
      </c>
      <c r="J252" t="s">
        <v>1366</v>
      </c>
      <c r="K252">
        <v>25.28</v>
      </c>
      <c r="L252">
        <v>24.9</v>
      </c>
      <c r="M252" s="142" t="s">
        <v>1366</v>
      </c>
      <c r="N252" t="s">
        <v>1366</v>
      </c>
    </row>
    <row r="253" spans="1:14">
      <c r="A253">
        <v>940</v>
      </c>
      <c r="B253" t="s">
        <v>2167</v>
      </c>
      <c r="C253">
        <v>13.5</v>
      </c>
      <c r="D253">
        <v>13.48</v>
      </c>
      <c r="E253" s="145">
        <v>0.1</v>
      </c>
      <c r="F253" s="143">
        <v>0.75</v>
      </c>
      <c r="G253" t="s">
        <v>5949</v>
      </c>
      <c r="H253">
        <v>11359</v>
      </c>
      <c r="I253">
        <v>12103</v>
      </c>
      <c r="J253" t="s">
        <v>1366</v>
      </c>
      <c r="K253">
        <v>13.62</v>
      </c>
      <c r="L253">
        <v>13.47</v>
      </c>
      <c r="M253" s="142" t="s">
        <v>1366</v>
      </c>
      <c r="N253" t="s">
        <v>1366</v>
      </c>
    </row>
    <row r="254" spans="1:14">
      <c r="A254">
        <v>941</v>
      </c>
      <c r="B254" t="s">
        <v>2157</v>
      </c>
      <c r="C254">
        <v>25.1</v>
      </c>
      <c r="D254">
        <v>25.24</v>
      </c>
      <c r="E254" s="145">
        <v>0.14000000000000001</v>
      </c>
      <c r="F254" s="143">
        <v>0.56000000000000005</v>
      </c>
      <c r="G254" t="s">
        <v>6564</v>
      </c>
      <c r="H254">
        <v>675</v>
      </c>
      <c r="I254">
        <v>2798</v>
      </c>
      <c r="J254" t="s">
        <v>1366</v>
      </c>
      <c r="K254">
        <v>25.26</v>
      </c>
      <c r="L254">
        <v>25.09</v>
      </c>
      <c r="M254" s="142" t="s">
        <v>1366</v>
      </c>
      <c r="N254" t="s">
        <v>1366</v>
      </c>
    </row>
    <row r="255" spans="1:14">
      <c r="A255" t="s">
        <v>2170</v>
      </c>
      <c r="B255" t="s">
        <v>2171</v>
      </c>
      <c r="C255">
        <v>13.6</v>
      </c>
      <c r="D255">
        <v>13.66</v>
      </c>
      <c r="E255" s="145">
        <v>0.12</v>
      </c>
      <c r="F255" s="143">
        <v>0.89</v>
      </c>
      <c r="G255" t="s">
        <v>6565</v>
      </c>
      <c r="H255">
        <v>1763</v>
      </c>
      <c r="I255">
        <v>1433</v>
      </c>
      <c r="J255" t="s">
        <v>1366</v>
      </c>
      <c r="K255">
        <v>13.7</v>
      </c>
      <c r="L255">
        <v>13.6</v>
      </c>
      <c r="M255" s="142" t="s">
        <v>1366</v>
      </c>
      <c r="N255" t="s">
        <v>1366</v>
      </c>
    </row>
    <row r="256" spans="1:14">
      <c r="A256">
        <v>943</v>
      </c>
      <c r="B256" t="s">
        <v>2181</v>
      </c>
      <c r="C256">
        <v>21.7</v>
      </c>
      <c r="D256">
        <v>21.78</v>
      </c>
      <c r="E256" s="145">
        <v>0.17</v>
      </c>
      <c r="F256" s="143">
        <v>0.79</v>
      </c>
      <c r="G256" t="s">
        <v>6566</v>
      </c>
      <c r="H256">
        <v>2665</v>
      </c>
      <c r="I256">
        <v>2990</v>
      </c>
      <c r="J256" t="s">
        <v>1366</v>
      </c>
      <c r="K256">
        <v>21.94</v>
      </c>
      <c r="L256">
        <v>21.67</v>
      </c>
      <c r="M256" s="142" t="s">
        <v>1366</v>
      </c>
      <c r="N256" t="s">
        <v>1366</v>
      </c>
    </row>
    <row r="257" spans="1:14">
      <c r="A257">
        <v>944</v>
      </c>
      <c r="B257" t="s">
        <v>2176</v>
      </c>
      <c r="C257">
        <v>22.67</v>
      </c>
      <c r="D257">
        <v>22.65</v>
      </c>
      <c r="E257" s="145">
        <v>0.13</v>
      </c>
      <c r="F257" s="143">
        <v>0.57999999999999996</v>
      </c>
      <c r="G257" t="s">
        <v>6095</v>
      </c>
      <c r="H257">
        <v>195</v>
      </c>
      <c r="I257">
        <v>126</v>
      </c>
      <c r="J257" t="s">
        <v>1366</v>
      </c>
      <c r="K257">
        <v>22.76</v>
      </c>
      <c r="L257">
        <v>22.65</v>
      </c>
      <c r="M257" s="142" t="s">
        <v>1366</v>
      </c>
      <c r="N257" t="s">
        <v>1366</v>
      </c>
    </row>
    <row r="258" spans="1:14">
      <c r="A258" t="s">
        <v>2172</v>
      </c>
      <c r="B258" t="s">
        <v>2173</v>
      </c>
      <c r="C258">
        <v>14.4</v>
      </c>
      <c r="D258">
        <v>14.48</v>
      </c>
      <c r="E258" s="145">
        <v>0.09</v>
      </c>
      <c r="F258" s="143">
        <v>0.63</v>
      </c>
      <c r="G258" t="s">
        <v>6477</v>
      </c>
      <c r="H258">
        <v>8543</v>
      </c>
      <c r="I258">
        <v>6645</v>
      </c>
      <c r="J258" t="s">
        <v>1366</v>
      </c>
      <c r="K258">
        <v>14.49</v>
      </c>
      <c r="L258">
        <v>14.4</v>
      </c>
      <c r="M258" s="142" t="s">
        <v>1366</v>
      </c>
      <c r="N258" t="s">
        <v>1366</v>
      </c>
    </row>
    <row r="259" spans="1:14">
      <c r="A259">
        <v>946</v>
      </c>
      <c r="B259" t="s">
        <v>2177</v>
      </c>
      <c r="C259">
        <v>15.66</v>
      </c>
      <c r="D259">
        <v>15.7</v>
      </c>
      <c r="E259" s="145">
        <v>0.24</v>
      </c>
      <c r="F259" s="143">
        <v>1.55</v>
      </c>
      <c r="G259" t="s">
        <v>6567</v>
      </c>
      <c r="H259">
        <v>1997</v>
      </c>
      <c r="I259">
        <v>1786</v>
      </c>
      <c r="J259" t="s">
        <v>1366</v>
      </c>
      <c r="K259">
        <v>15.8</v>
      </c>
      <c r="L259">
        <v>15.58</v>
      </c>
      <c r="M259" s="142" t="s">
        <v>1366</v>
      </c>
      <c r="N259" t="s">
        <v>1366</v>
      </c>
    </row>
    <row r="260" spans="1:14">
      <c r="A260">
        <v>947</v>
      </c>
      <c r="B260" t="s">
        <v>2207</v>
      </c>
      <c r="C260">
        <v>35.51</v>
      </c>
      <c r="D260">
        <v>35.299999999999997</v>
      </c>
      <c r="E260" s="145">
        <v>-0.04</v>
      </c>
      <c r="F260" s="143">
        <v>-0.11</v>
      </c>
      <c r="G260" t="s">
        <v>6568</v>
      </c>
      <c r="H260">
        <v>14757</v>
      </c>
      <c r="I260">
        <v>21179</v>
      </c>
      <c r="J260" t="s">
        <v>1366</v>
      </c>
      <c r="K260">
        <v>35.96</v>
      </c>
      <c r="L260">
        <v>35.119999999999997</v>
      </c>
      <c r="M260" s="142" t="s">
        <v>1366</v>
      </c>
      <c r="N260" t="s">
        <v>1366</v>
      </c>
    </row>
    <row r="261" spans="1:14">
      <c r="A261" t="s">
        <v>2208</v>
      </c>
      <c r="B261" t="s">
        <v>2209</v>
      </c>
      <c r="C261">
        <v>9.09</v>
      </c>
      <c r="D261">
        <v>9.1</v>
      </c>
      <c r="E261" s="145">
        <v>0.06</v>
      </c>
      <c r="F261" s="143">
        <v>0.66</v>
      </c>
      <c r="G261" t="s">
        <v>6569</v>
      </c>
      <c r="H261">
        <v>5004</v>
      </c>
      <c r="I261">
        <v>5284</v>
      </c>
      <c r="J261" t="s">
        <v>1366</v>
      </c>
      <c r="K261">
        <v>9.14</v>
      </c>
      <c r="L261">
        <v>9.07</v>
      </c>
      <c r="M261" s="142" t="s">
        <v>1366</v>
      </c>
      <c r="N261" t="s">
        <v>1366</v>
      </c>
    </row>
    <row r="262" spans="1:14">
      <c r="A262">
        <v>949</v>
      </c>
      <c r="B262" t="s">
        <v>2225</v>
      </c>
      <c r="C262">
        <v>22.59</v>
      </c>
      <c r="D262">
        <v>22.96</v>
      </c>
      <c r="E262" s="145">
        <v>0.51</v>
      </c>
      <c r="F262" s="143">
        <v>2.27</v>
      </c>
      <c r="G262" t="s">
        <v>6570</v>
      </c>
      <c r="H262">
        <v>252</v>
      </c>
      <c r="I262">
        <v>361</v>
      </c>
      <c r="J262" t="s">
        <v>1366</v>
      </c>
      <c r="K262">
        <v>23.05</v>
      </c>
      <c r="L262">
        <v>22.59</v>
      </c>
      <c r="M262" s="142" t="s">
        <v>1366</v>
      </c>
      <c r="N262" t="s">
        <v>1366</v>
      </c>
    </row>
    <row r="263" spans="1:14">
      <c r="A263" t="s">
        <v>2228</v>
      </c>
      <c r="B263" t="s">
        <v>2229</v>
      </c>
      <c r="C263">
        <v>13.56</v>
      </c>
      <c r="D263">
        <v>13.58</v>
      </c>
      <c r="E263" s="145">
        <v>0.09</v>
      </c>
      <c r="F263" s="143">
        <v>0.67</v>
      </c>
      <c r="G263" t="s">
        <v>6571</v>
      </c>
      <c r="H263">
        <v>7034</v>
      </c>
      <c r="I263">
        <v>4190</v>
      </c>
      <c r="J263" t="s">
        <v>1366</v>
      </c>
      <c r="K263">
        <v>13.63</v>
      </c>
      <c r="L263">
        <v>13.55</v>
      </c>
      <c r="M263" s="142" t="s">
        <v>1366</v>
      </c>
      <c r="N263" t="s">
        <v>1366</v>
      </c>
    </row>
    <row r="264" spans="1:14">
      <c r="A264">
        <v>951</v>
      </c>
      <c r="B264" t="s">
        <v>2241</v>
      </c>
      <c r="C264">
        <v>16.73</v>
      </c>
      <c r="D264">
        <v>16.73</v>
      </c>
      <c r="E264" s="145">
        <v>0.08</v>
      </c>
      <c r="F264" s="143">
        <v>0.48</v>
      </c>
      <c r="G264" t="s">
        <v>6572</v>
      </c>
      <c r="H264">
        <v>2366</v>
      </c>
      <c r="I264">
        <v>3112</v>
      </c>
      <c r="J264" t="s">
        <v>1366</v>
      </c>
      <c r="K264">
        <v>16.8</v>
      </c>
      <c r="L264">
        <v>16.55</v>
      </c>
      <c r="M264" s="142" t="s">
        <v>1366</v>
      </c>
      <c r="N264" t="s">
        <v>1366</v>
      </c>
    </row>
    <row r="265" spans="1:14">
      <c r="A265">
        <v>952</v>
      </c>
      <c r="B265" t="s">
        <v>2533</v>
      </c>
      <c r="C265">
        <v>18</v>
      </c>
      <c r="D265">
        <v>18.059999999999999</v>
      </c>
      <c r="E265" s="145">
        <v>0.2</v>
      </c>
      <c r="F265" s="143">
        <v>1.1200000000000001</v>
      </c>
      <c r="G265" t="s">
        <v>6573</v>
      </c>
      <c r="H265">
        <v>1687</v>
      </c>
      <c r="I265">
        <v>2665</v>
      </c>
      <c r="J265" t="s">
        <v>1366</v>
      </c>
      <c r="K265">
        <v>18.170000000000002</v>
      </c>
      <c r="L265">
        <v>17.95</v>
      </c>
      <c r="M265" s="142" t="s">
        <v>1366</v>
      </c>
      <c r="N265" t="s">
        <v>1366</v>
      </c>
    </row>
    <row r="266" spans="1:14">
      <c r="A266" t="s">
        <v>2526</v>
      </c>
      <c r="B266" t="s">
        <v>2527</v>
      </c>
      <c r="C266">
        <v>9.5399999999999991</v>
      </c>
      <c r="D266">
        <v>9.6</v>
      </c>
      <c r="E266" s="145">
        <v>0.06</v>
      </c>
      <c r="F266" s="143">
        <v>0.63</v>
      </c>
      <c r="G266" t="s">
        <v>6574</v>
      </c>
      <c r="H266">
        <v>74207</v>
      </c>
      <c r="I266">
        <v>31819</v>
      </c>
      <c r="J266" t="s">
        <v>1366</v>
      </c>
      <c r="K266">
        <v>9.61</v>
      </c>
      <c r="L266">
        <v>9.5299999999999994</v>
      </c>
      <c r="M266" s="142" t="s">
        <v>1366</v>
      </c>
      <c r="N266" t="s">
        <v>1366</v>
      </c>
    </row>
    <row r="267" spans="1:14">
      <c r="A267">
        <v>954</v>
      </c>
      <c r="B267" t="s">
        <v>2522</v>
      </c>
      <c r="C267">
        <v>17.88</v>
      </c>
      <c r="D267">
        <v>17.829999999999998</v>
      </c>
      <c r="E267" s="145">
        <v>-0.22</v>
      </c>
      <c r="F267" s="143">
        <v>-1.22</v>
      </c>
      <c r="G267" t="s">
        <v>6575</v>
      </c>
      <c r="H267">
        <v>3228</v>
      </c>
      <c r="I267">
        <v>3038</v>
      </c>
      <c r="J267" t="s">
        <v>1366</v>
      </c>
      <c r="K267">
        <v>17.97</v>
      </c>
      <c r="L267">
        <v>17.62</v>
      </c>
      <c r="M267" s="142" t="s">
        <v>1366</v>
      </c>
      <c r="N267" t="s">
        <v>1366</v>
      </c>
    </row>
    <row r="268" spans="1:14">
      <c r="A268">
        <v>955</v>
      </c>
      <c r="B268" t="s">
        <v>2523</v>
      </c>
      <c r="C268">
        <v>16.309999999999999</v>
      </c>
      <c r="D268">
        <v>16.47</v>
      </c>
      <c r="E268" s="145">
        <v>0.3</v>
      </c>
      <c r="F268" s="143">
        <v>1.86</v>
      </c>
      <c r="G268" t="s">
        <v>6576</v>
      </c>
      <c r="H268">
        <v>5491</v>
      </c>
      <c r="I268">
        <v>2821</v>
      </c>
      <c r="J268" t="s">
        <v>1366</v>
      </c>
      <c r="K268">
        <v>16.54</v>
      </c>
      <c r="L268">
        <v>16.309999999999999</v>
      </c>
      <c r="M268" s="142" t="s">
        <v>1366</v>
      </c>
      <c r="N268" t="s">
        <v>1366</v>
      </c>
    </row>
    <row r="269" spans="1:14">
      <c r="A269">
        <v>956</v>
      </c>
      <c r="B269" t="s">
        <v>2524</v>
      </c>
      <c r="C269">
        <v>13.75</v>
      </c>
      <c r="D269">
        <v>13.79</v>
      </c>
      <c r="E269" s="145">
        <v>0.17</v>
      </c>
      <c r="F269" s="143">
        <v>1.25</v>
      </c>
      <c r="G269" t="s">
        <v>6577</v>
      </c>
      <c r="H269">
        <v>344</v>
      </c>
      <c r="I269">
        <v>240</v>
      </c>
      <c r="J269" t="s">
        <v>1366</v>
      </c>
      <c r="K269">
        <v>13.87</v>
      </c>
      <c r="L269">
        <v>13.7</v>
      </c>
      <c r="M269" s="142" t="s">
        <v>1366</v>
      </c>
      <c r="N269" t="s">
        <v>1366</v>
      </c>
    </row>
    <row r="270" spans="1:14">
      <c r="A270" t="s">
        <v>2536</v>
      </c>
      <c r="B270" t="s">
        <v>2537</v>
      </c>
      <c r="C270">
        <v>12.82</v>
      </c>
      <c r="D270">
        <v>12.9</v>
      </c>
      <c r="E270" s="145">
        <v>0.08</v>
      </c>
      <c r="F270" s="143">
        <v>0.62</v>
      </c>
      <c r="G270" t="s">
        <v>5879</v>
      </c>
      <c r="H270">
        <v>194</v>
      </c>
      <c r="I270">
        <v>598</v>
      </c>
      <c r="J270" t="s">
        <v>1366</v>
      </c>
      <c r="K270">
        <v>12.96</v>
      </c>
      <c r="L270">
        <v>12.82</v>
      </c>
      <c r="M270" s="142" t="s">
        <v>1366</v>
      </c>
      <c r="N270" t="s">
        <v>1366</v>
      </c>
    </row>
    <row r="271" spans="1:14">
      <c r="A271" t="s">
        <v>2545</v>
      </c>
      <c r="B271" t="s">
        <v>2546</v>
      </c>
      <c r="C271">
        <v>8.92</v>
      </c>
      <c r="D271">
        <v>8.94</v>
      </c>
      <c r="E271" s="145">
        <v>0.06</v>
      </c>
      <c r="F271" s="143">
        <v>0.68</v>
      </c>
      <c r="G271" t="s">
        <v>6578</v>
      </c>
      <c r="H271">
        <v>104</v>
      </c>
      <c r="I271">
        <v>682</v>
      </c>
      <c r="J271" t="s">
        <v>1366</v>
      </c>
      <c r="K271">
        <v>8.9700000000000006</v>
      </c>
      <c r="L271">
        <v>8.92</v>
      </c>
      <c r="M271" s="142" t="s">
        <v>1366</v>
      </c>
      <c r="N271" t="s">
        <v>1366</v>
      </c>
    </row>
    <row r="272" spans="1:14">
      <c r="A272" t="s">
        <v>2528</v>
      </c>
      <c r="B272" t="s">
        <v>2529</v>
      </c>
      <c r="C272">
        <v>8.93</v>
      </c>
      <c r="D272">
        <v>8.9600000000000009</v>
      </c>
      <c r="E272" s="145">
        <v>0.06</v>
      </c>
      <c r="F272" s="143">
        <v>0.67</v>
      </c>
      <c r="G272" t="s">
        <v>6579</v>
      </c>
      <c r="H272">
        <v>2122</v>
      </c>
      <c r="I272">
        <v>1448</v>
      </c>
      <c r="J272" t="s">
        <v>1366</v>
      </c>
      <c r="K272">
        <v>9</v>
      </c>
      <c r="L272">
        <v>8.93</v>
      </c>
      <c r="M272" s="142" t="s">
        <v>1366</v>
      </c>
      <c r="N272" t="s">
        <v>1366</v>
      </c>
    </row>
    <row r="273" spans="1:14">
      <c r="A273">
        <v>960</v>
      </c>
      <c r="B273" t="s">
        <v>2547</v>
      </c>
      <c r="C273">
        <v>23.36</v>
      </c>
      <c r="D273">
        <v>23.49</v>
      </c>
      <c r="E273" s="145">
        <v>-0.09</v>
      </c>
      <c r="F273" s="143">
        <v>-0.38</v>
      </c>
      <c r="G273" t="s">
        <v>6580</v>
      </c>
      <c r="H273">
        <v>288</v>
      </c>
      <c r="I273">
        <v>592</v>
      </c>
      <c r="J273" t="s">
        <v>1366</v>
      </c>
      <c r="K273">
        <v>23.55</v>
      </c>
      <c r="L273">
        <v>23.24</v>
      </c>
      <c r="M273" s="142" t="s">
        <v>1366</v>
      </c>
      <c r="N273" t="s">
        <v>1366</v>
      </c>
    </row>
    <row r="274" spans="1:14">
      <c r="A274">
        <v>961</v>
      </c>
      <c r="B274" t="s">
        <v>2575</v>
      </c>
      <c r="C274">
        <v>13.59</v>
      </c>
      <c r="D274">
        <v>13.66</v>
      </c>
      <c r="E274" s="145">
        <v>0.19</v>
      </c>
      <c r="F274" s="143">
        <v>1.41</v>
      </c>
      <c r="G274" t="s">
        <v>6581</v>
      </c>
      <c r="H274">
        <v>27942</v>
      </c>
      <c r="I274">
        <v>35912</v>
      </c>
      <c r="J274" t="s">
        <v>1366</v>
      </c>
      <c r="K274">
        <v>13.7</v>
      </c>
      <c r="L274">
        <v>13.59</v>
      </c>
      <c r="M274" s="142" t="s">
        <v>1366</v>
      </c>
      <c r="N274" t="s">
        <v>1366</v>
      </c>
    </row>
    <row r="275" spans="1:14">
      <c r="A275">
        <v>962</v>
      </c>
      <c r="B275" t="s">
        <v>2610</v>
      </c>
      <c r="C275">
        <v>14.8</v>
      </c>
      <c r="D275">
        <v>14.71</v>
      </c>
      <c r="E275" s="145">
        <v>0.04</v>
      </c>
      <c r="F275" s="143">
        <v>0.27</v>
      </c>
      <c r="G275" t="s">
        <v>5817</v>
      </c>
      <c r="H275">
        <v>7289</v>
      </c>
      <c r="I275">
        <v>14770</v>
      </c>
      <c r="J275" t="s">
        <v>1366</v>
      </c>
      <c r="K275">
        <v>14.85</v>
      </c>
      <c r="L275">
        <v>14.64</v>
      </c>
      <c r="M275" s="142" t="s">
        <v>1366</v>
      </c>
      <c r="N275" t="s">
        <v>1366</v>
      </c>
    </row>
    <row r="276" spans="1:14">
      <c r="A276">
        <v>963</v>
      </c>
      <c r="B276" t="s">
        <v>2600</v>
      </c>
      <c r="C276">
        <v>12.68</v>
      </c>
      <c r="D276">
        <v>12.8</v>
      </c>
      <c r="E276" s="145">
        <v>0.13</v>
      </c>
      <c r="F276" s="143">
        <v>1.03</v>
      </c>
      <c r="G276" t="s">
        <v>6396</v>
      </c>
      <c r="H276">
        <v>1992</v>
      </c>
      <c r="I276">
        <v>1046</v>
      </c>
      <c r="J276" t="s">
        <v>1366</v>
      </c>
      <c r="K276">
        <v>12.81</v>
      </c>
      <c r="L276">
        <v>12.68</v>
      </c>
      <c r="M276" s="142" t="s">
        <v>1366</v>
      </c>
      <c r="N276" t="s">
        <v>1366</v>
      </c>
    </row>
    <row r="277" spans="1:14">
      <c r="A277">
        <v>964</v>
      </c>
      <c r="B277" t="s">
        <v>2601</v>
      </c>
      <c r="C277">
        <v>15.04</v>
      </c>
      <c r="D277">
        <v>15.13</v>
      </c>
      <c r="E277" s="145">
        <v>0.19</v>
      </c>
      <c r="F277" s="143">
        <v>1.27</v>
      </c>
      <c r="G277" t="s">
        <v>6582</v>
      </c>
      <c r="H277">
        <v>2566</v>
      </c>
      <c r="I277">
        <v>2118</v>
      </c>
      <c r="J277" t="s">
        <v>1366</v>
      </c>
      <c r="K277">
        <v>15.17</v>
      </c>
      <c r="L277">
        <v>15.04</v>
      </c>
      <c r="M277" s="142" t="s">
        <v>1366</v>
      </c>
      <c r="N277" t="s">
        <v>1366</v>
      </c>
    </row>
    <row r="278" spans="1:14">
      <c r="A278">
        <v>965</v>
      </c>
      <c r="B278" t="s">
        <v>2605</v>
      </c>
      <c r="C278">
        <v>24.79</v>
      </c>
      <c r="D278">
        <v>24.99</v>
      </c>
      <c r="E278" s="145">
        <v>0.62</v>
      </c>
      <c r="F278" s="143">
        <v>2.54</v>
      </c>
      <c r="G278" t="s">
        <v>6583</v>
      </c>
      <c r="H278">
        <v>2826</v>
      </c>
      <c r="I278">
        <v>1230</v>
      </c>
      <c r="J278" t="s">
        <v>1366</v>
      </c>
      <c r="K278">
        <v>25.07</v>
      </c>
      <c r="L278">
        <v>24.79</v>
      </c>
      <c r="M278" s="142" t="s">
        <v>1366</v>
      </c>
      <c r="N278" t="s">
        <v>1366</v>
      </c>
    </row>
    <row r="279" spans="1:14">
      <c r="A279" t="s">
        <v>2622</v>
      </c>
      <c r="B279" t="s">
        <v>2623</v>
      </c>
      <c r="C279">
        <v>13.4</v>
      </c>
      <c r="D279">
        <v>13.4</v>
      </c>
      <c r="E279" s="145">
        <v>0.09</v>
      </c>
      <c r="F279" s="143">
        <v>0.68</v>
      </c>
      <c r="G279" t="s">
        <v>6584</v>
      </c>
      <c r="H279">
        <v>938</v>
      </c>
      <c r="I279">
        <v>975</v>
      </c>
      <c r="J279" t="s">
        <v>1366</v>
      </c>
      <c r="K279">
        <v>13.46</v>
      </c>
      <c r="L279">
        <v>13.4</v>
      </c>
      <c r="M279" s="142" t="s">
        <v>1366</v>
      </c>
      <c r="N279" t="s">
        <v>1366</v>
      </c>
    </row>
    <row r="280" spans="1:14">
      <c r="A280" t="s">
        <v>2611</v>
      </c>
      <c r="B280" t="s">
        <v>2612</v>
      </c>
      <c r="C280">
        <v>8.56</v>
      </c>
      <c r="D280">
        <v>8.85</v>
      </c>
      <c r="E280" s="145">
        <v>0.05</v>
      </c>
      <c r="F280" s="143">
        <v>0.56999999999999995</v>
      </c>
      <c r="G280" t="s">
        <v>6585</v>
      </c>
      <c r="H280">
        <v>651</v>
      </c>
      <c r="I280">
        <v>449</v>
      </c>
      <c r="J280" t="s">
        <v>1366</v>
      </c>
      <c r="K280">
        <v>8.89</v>
      </c>
      <c r="L280">
        <v>8.56</v>
      </c>
      <c r="M280" s="142" t="s">
        <v>1366</v>
      </c>
      <c r="N280" t="s">
        <v>1366</v>
      </c>
    </row>
    <row r="281" spans="1:14">
      <c r="A281" t="s">
        <v>2613</v>
      </c>
      <c r="B281" t="s">
        <v>2614</v>
      </c>
      <c r="C281">
        <v>8.8800000000000008</v>
      </c>
      <c r="D281">
        <v>8.92</v>
      </c>
      <c r="E281" s="145">
        <v>0.06</v>
      </c>
      <c r="F281" s="143">
        <v>0.68</v>
      </c>
      <c r="G281" t="s">
        <v>6586</v>
      </c>
      <c r="H281">
        <v>2904</v>
      </c>
      <c r="I281">
        <v>1278</v>
      </c>
      <c r="J281" t="s">
        <v>1366</v>
      </c>
      <c r="K281">
        <v>8.9600000000000009</v>
      </c>
      <c r="L281">
        <v>8.8800000000000008</v>
      </c>
      <c r="M281" s="142" t="s">
        <v>1366</v>
      </c>
      <c r="N281" t="s">
        <v>1366</v>
      </c>
    </row>
    <row r="282" spans="1:14">
      <c r="A282" t="s">
        <v>2615</v>
      </c>
      <c r="B282" t="s">
        <v>2616</v>
      </c>
      <c r="C282">
        <v>7.86</v>
      </c>
      <c r="D282">
        <v>7.93</v>
      </c>
      <c r="E282" s="145">
        <v>0.09</v>
      </c>
      <c r="F282" s="143">
        <v>1.1499999999999999</v>
      </c>
      <c r="G282" t="s">
        <v>6587</v>
      </c>
      <c r="H282">
        <v>3146</v>
      </c>
      <c r="I282">
        <v>1547</v>
      </c>
      <c r="J282" t="s">
        <v>1366</v>
      </c>
      <c r="K282">
        <v>7.97</v>
      </c>
      <c r="L282">
        <v>7.86</v>
      </c>
      <c r="M282" s="142" t="s">
        <v>1366</v>
      </c>
      <c r="N282" t="s">
        <v>1366</v>
      </c>
    </row>
    <row r="283" spans="1:14">
      <c r="A283" t="s">
        <v>2627</v>
      </c>
      <c r="B283" t="s">
        <v>3882</v>
      </c>
      <c r="C283">
        <v>8.89</v>
      </c>
      <c r="D283">
        <v>8.93</v>
      </c>
      <c r="E283" s="145">
        <v>0.06</v>
      </c>
      <c r="F283" s="143">
        <v>0.68</v>
      </c>
      <c r="G283" t="s">
        <v>6588</v>
      </c>
      <c r="H283">
        <v>2629</v>
      </c>
      <c r="I283">
        <v>1701</v>
      </c>
      <c r="J283" t="s">
        <v>1366</v>
      </c>
      <c r="K283">
        <v>8.9600000000000009</v>
      </c>
      <c r="L283">
        <v>8.89</v>
      </c>
      <c r="M283" s="142" t="s">
        <v>1366</v>
      </c>
      <c r="N283" t="s">
        <v>1366</v>
      </c>
    </row>
    <row r="284" spans="1:14">
      <c r="A284">
        <v>971</v>
      </c>
      <c r="B284" t="s">
        <v>2633</v>
      </c>
      <c r="C284">
        <v>18.100000000000001</v>
      </c>
      <c r="D284">
        <v>18.27</v>
      </c>
      <c r="E284" s="145">
        <v>0.19</v>
      </c>
      <c r="F284" s="143">
        <v>1.05</v>
      </c>
      <c r="G284" t="s">
        <v>6589</v>
      </c>
      <c r="H284">
        <v>50</v>
      </c>
      <c r="I284">
        <v>424</v>
      </c>
      <c r="J284" t="s">
        <v>1366</v>
      </c>
      <c r="K284">
        <v>18.27</v>
      </c>
      <c r="L284">
        <v>18.100000000000001</v>
      </c>
      <c r="M284" s="142" t="s">
        <v>1366</v>
      </c>
      <c r="N284" t="s">
        <v>1366</v>
      </c>
    </row>
    <row r="285" spans="1:14">
      <c r="A285">
        <v>972</v>
      </c>
      <c r="B285" t="s">
        <v>2634</v>
      </c>
      <c r="C285">
        <v>22.2</v>
      </c>
      <c r="D285">
        <v>22.42</v>
      </c>
      <c r="E285" s="145">
        <v>0.38</v>
      </c>
      <c r="F285" s="143">
        <v>1.72</v>
      </c>
      <c r="G285" t="s">
        <v>6590</v>
      </c>
      <c r="H285">
        <v>192</v>
      </c>
      <c r="I285">
        <v>93</v>
      </c>
      <c r="J285" t="s">
        <v>1366</v>
      </c>
      <c r="K285">
        <v>22.42</v>
      </c>
      <c r="L285">
        <v>22.2</v>
      </c>
      <c r="M285" s="142" t="s">
        <v>1366</v>
      </c>
      <c r="N285" t="s">
        <v>1366</v>
      </c>
    </row>
    <row r="286" spans="1:14">
      <c r="A286">
        <v>9800</v>
      </c>
      <c r="B286" t="s">
        <v>2653</v>
      </c>
      <c r="C286">
        <v>13.38</v>
      </c>
      <c r="D286">
        <v>13.52</v>
      </c>
      <c r="E286" s="145">
        <v>0.17</v>
      </c>
      <c r="F286" s="143">
        <v>1.27</v>
      </c>
      <c r="G286" t="s">
        <v>6591</v>
      </c>
      <c r="H286">
        <v>1215</v>
      </c>
      <c r="I286">
        <v>1644</v>
      </c>
      <c r="J286" t="s">
        <v>1366</v>
      </c>
      <c r="K286">
        <v>13.55</v>
      </c>
      <c r="L286">
        <v>13.38</v>
      </c>
      <c r="M286" s="142" t="s">
        <v>1366</v>
      </c>
      <c r="N286" t="s">
        <v>1366</v>
      </c>
    </row>
    <row r="287" spans="1:14">
      <c r="A287">
        <v>9801</v>
      </c>
      <c r="B287" t="s">
        <v>2654</v>
      </c>
      <c r="C287">
        <v>11.5</v>
      </c>
      <c r="D287">
        <v>11.57</v>
      </c>
      <c r="E287" s="145">
        <v>0.08</v>
      </c>
      <c r="F287" s="143">
        <v>0.7</v>
      </c>
      <c r="G287" t="s">
        <v>6358</v>
      </c>
      <c r="H287">
        <v>542</v>
      </c>
      <c r="I287">
        <v>534</v>
      </c>
      <c r="J287" t="s">
        <v>1366</v>
      </c>
      <c r="K287">
        <v>11.59</v>
      </c>
      <c r="L287">
        <v>11.49</v>
      </c>
      <c r="M287" s="142" t="s">
        <v>1366</v>
      </c>
      <c r="N287" t="s">
        <v>1366</v>
      </c>
    </row>
    <row r="288" spans="1:14">
      <c r="A288">
        <v>9802</v>
      </c>
      <c r="B288" t="s">
        <v>2738</v>
      </c>
      <c r="C288">
        <v>19.75</v>
      </c>
      <c r="D288">
        <v>19.809999999999999</v>
      </c>
      <c r="E288" s="145">
        <v>0.19</v>
      </c>
      <c r="F288" s="143">
        <v>0.97</v>
      </c>
      <c r="G288" t="s">
        <v>6592</v>
      </c>
      <c r="H288">
        <v>1583</v>
      </c>
      <c r="I288">
        <v>3686</v>
      </c>
      <c r="J288" t="s">
        <v>1366</v>
      </c>
      <c r="K288">
        <v>20.010000000000002</v>
      </c>
      <c r="L288">
        <v>19.75</v>
      </c>
      <c r="M288" s="142" t="s">
        <v>1366</v>
      </c>
      <c r="N288" t="s">
        <v>1366</v>
      </c>
    </row>
    <row r="289" spans="1:14">
      <c r="A289">
        <v>9803</v>
      </c>
      <c r="B289" t="s">
        <v>3776</v>
      </c>
      <c r="C289">
        <v>21.13</v>
      </c>
      <c r="D289">
        <v>20.99</v>
      </c>
      <c r="E289" s="145">
        <v>-0.03</v>
      </c>
      <c r="F289" s="143">
        <v>-0.14000000000000001</v>
      </c>
      <c r="G289" t="s">
        <v>5975</v>
      </c>
      <c r="H289">
        <v>4821</v>
      </c>
      <c r="I289">
        <v>7171</v>
      </c>
      <c r="J289" t="s">
        <v>1366</v>
      </c>
      <c r="K289">
        <v>21.19</v>
      </c>
      <c r="L289">
        <v>20.97</v>
      </c>
      <c r="M289" s="142" t="s">
        <v>1366</v>
      </c>
      <c r="N289" t="s">
        <v>1366</v>
      </c>
    </row>
    <row r="290" spans="1:14">
      <c r="A290">
        <v>9804</v>
      </c>
      <c r="B290" t="s">
        <v>2785</v>
      </c>
      <c r="C290">
        <v>23.35</v>
      </c>
      <c r="D290">
        <v>23.37</v>
      </c>
      <c r="E290" s="145">
        <v>0.16</v>
      </c>
      <c r="F290" s="143">
        <v>0.69</v>
      </c>
      <c r="G290" t="s">
        <v>6593</v>
      </c>
      <c r="H290">
        <v>1002</v>
      </c>
      <c r="I290">
        <v>966</v>
      </c>
      <c r="J290" t="s">
        <v>1366</v>
      </c>
      <c r="K290">
        <v>23.57</v>
      </c>
      <c r="L290">
        <v>23.34</v>
      </c>
      <c r="M290" s="142" t="s">
        <v>1366</v>
      </c>
      <c r="N290" t="s">
        <v>1366</v>
      </c>
    </row>
    <row r="291" spans="1:14">
      <c r="A291">
        <v>9805</v>
      </c>
      <c r="B291" t="s">
        <v>3883</v>
      </c>
      <c r="C291">
        <v>14.68</v>
      </c>
      <c r="D291">
        <v>14.68</v>
      </c>
      <c r="E291" s="145">
        <v>-0.02</v>
      </c>
      <c r="F291" s="143">
        <v>-0.14000000000000001</v>
      </c>
      <c r="G291" t="s">
        <v>6594</v>
      </c>
      <c r="H291">
        <v>4676</v>
      </c>
      <c r="I291">
        <v>4088</v>
      </c>
      <c r="J291" t="s">
        <v>1366</v>
      </c>
      <c r="K291">
        <v>14.74</v>
      </c>
      <c r="L291">
        <v>14.63</v>
      </c>
      <c r="M291" s="142" t="s">
        <v>1366</v>
      </c>
      <c r="N291" t="s">
        <v>1366</v>
      </c>
    </row>
    <row r="292" spans="1:14">
      <c r="A292">
        <v>9806</v>
      </c>
      <c r="B292" t="s">
        <v>2786</v>
      </c>
      <c r="C292">
        <v>14.13</v>
      </c>
      <c r="D292">
        <v>14.13</v>
      </c>
      <c r="E292" s="145">
        <v>0.11</v>
      </c>
      <c r="F292" s="143">
        <v>0.78</v>
      </c>
      <c r="G292" t="s">
        <v>6595</v>
      </c>
      <c r="H292">
        <v>9</v>
      </c>
      <c r="I292">
        <v>149</v>
      </c>
      <c r="J292" t="s">
        <v>1366</v>
      </c>
      <c r="K292">
        <v>14.13</v>
      </c>
      <c r="L292">
        <v>14.13</v>
      </c>
      <c r="M292" s="142" t="s">
        <v>1366</v>
      </c>
      <c r="N292" t="s">
        <v>1366</v>
      </c>
    </row>
    <row r="293" spans="1:14">
      <c r="A293">
        <v>9807</v>
      </c>
      <c r="B293" t="s">
        <v>2787</v>
      </c>
      <c r="C293">
        <v>17.440000000000001</v>
      </c>
      <c r="D293">
        <v>17.62</v>
      </c>
      <c r="E293" s="145">
        <v>0.17</v>
      </c>
      <c r="F293" s="143">
        <v>0.97</v>
      </c>
      <c r="G293" t="s">
        <v>5877</v>
      </c>
      <c r="H293">
        <v>146</v>
      </c>
      <c r="I293">
        <v>61</v>
      </c>
      <c r="J293" t="s">
        <v>1366</v>
      </c>
      <c r="K293">
        <v>17.63</v>
      </c>
      <c r="L293">
        <v>17.440000000000001</v>
      </c>
      <c r="M293" s="142" t="s">
        <v>1366</v>
      </c>
      <c r="N293" t="s">
        <v>1366</v>
      </c>
    </row>
    <row r="294" spans="1:14">
      <c r="A294">
        <v>9808</v>
      </c>
      <c r="B294" t="s">
        <v>2788</v>
      </c>
      <c r="C294">
        <v>31.48</v>
      </c>
      <c r="D294">
        <v>31.46</v>
      </c>
      <c r="E294" s="145">
        <v>0.05</v>
      </c>
      <c r="F294" s="143">
        <v>0.16</v>
      </c>
      <c r="G294" t="s">
        <v>6327</v>
      </c>
      <c r="H294">
        <v>204</v>
      </c>
      <c r="I294">
        <v>136</v>
      </c>
      <c r="J294" t="s">
        <v>1366</v>
      </c>
      <c r="K294">
        <v>31.56</v>
      </c>
      <c r="L294">
        <v>31.42</v>
      </c>
      <c r="M294" s="142" t="s">
        <v>1366</v>
      </c>
      <c r="N294" t="s">
        <v>1366</v>
      </c>
    </row>
    <row r="295" spans="1:14">
      <c r="A295">
        <v>9809</v>
      </c>
      <c r="B295" t="s">
        <v>3629</v>
      </c>
      <c r="C295">
        <v>18.3</v>
      </c>
      <c r="D295">
        <v>18.27</v>
      </c>
      <c r="E295" s="145">
        <v>0.05</v>
      </c>
      <c r="F295" s="143">
        <v>0.27</v>
      </c>
      <c r="G295" t="s">
        <v>6596</v>
      </c>
      <c r="H295">
        <v>334</v>
      </c>
      <c r="I295">
        <v>184</v>
      </c>
      <c r="J295" t="s">
        <v>1366</v>
      </c>
      <c r="K295">
        <v>18.36</v>
      </c>
      <c r="L295">
        <v>18.260000000000002</v>
      </c>
      <c r="M295" s="142" t="s">
        <v>1366</v>
      </c>
      <c r="N295" t="s">
        <v>1366</v>
      </c>
    </row>
    <row r="296" spans="1:14">
      <c r="A296" t="s">
        <v>2789</v>
      </c>
      <c r="B296" t="s">
        <v>2790</v>
      </c>
      <c r="C296">
        <v>24.64</v>
      </c>
      <c r="D296">
        <v>24.58</v>
      </c>
      <c r="E296" s="145">
        <v>0.08</v>
      </c>
      <c r="F296" s="143">
        <v>0.33</v>
      </c>
      <c r="G296" t="s">
        <v>5878</v>
      </c>
      <c r="H296">
        <v>5806</v>
      </c>
      <c r="I296">
        <v>9210</v>
      </c>
      <c r="J296" t="s">
        <v>1366</v>
      </c>
      <c r="K296">
        <v>24.88</v>
      </c>
      <c r="L296">
        <v>24.45</v>
      </c>
      <c r="M296" s="142" t="s">
        <v>1366</v>
      </c>
      <c r="N296" t="s">
        <v>1366</v>
      </c>
    </row>
    <row r="297" spans="1:14">
      <c r="A297" t="s">
        <v>2646</v>
      </c>
      <c r="B297" t="s">
        <v>2647</v>
      </c>
      <c r="C297">
        <v>9.0399999999999991</v>
      </c>
      <c r="D297">
        <v>9.0500000000000007</v>
      </c>
      <c r="E297" s="145">
        <v>0.05</v>
      </c>
      <c r="F297" s="143">
        <v>0.56000000000000005</v>
      </c>
      <c r="G297" t="s">
        <v>6597</v>
      </c>
      <c r="H297">
        <v>782</v>
      </c>
      <c r="I297">
        <v>536</v>
      </c>
      <c r="J297" t="s">
        <v>1366</v>
      </c>
      <c r="K297">
        <v>9.08</v>
      </c>
      <c r="L297">
        <v>9.0399999999999991</v>
      </c>
      <c r="M297" s="142" t="s">
        <v>1366</v>
      </c>
      <c r="N297" t="s">
        <v>1366</v>
      </c>
    </row>
    <row r="298" spans="1:14">
      <c r="A298" t="s">
        <v>2791</v>
      </c>
      <c r="B298" t="s">
        <v>2792</v>
      </c>
      <c r="C298">
        <v>19.7</v>
      </c>
      <c r="D298">
        <v>19.72</v>
      </c>
      <c r="E298" s="145">
        <v>0.06</v>
      </c>
      <c r="F298" s="143">
        <v>0.31</v>
      </c>
      <c r="G298" t="s">
        <v>6371</v>
      </c>
      <c r="H298">
        <v>617</v>
      </c>
      <c r="I298">
        <v>769</v>
      </c>
      <c r="J298" t="s">
        <v>1366</v>
      </c>
      <c r="K298">
        <v>19.75</v>
      </c>
      <c r="L298">
        <v>19.7</v>
      </c>
      <c r="M298" s="142" t="s">
        <v>1366</v>
      </c>
      <c r="N298" t="s">
        <v>1366</v>
      </c>
    </row>
    <row r="299" spans="1:14">
      <c r="A299" t="s">
        <v>2793</v>
      </c>
      <c r="B299" t="s">
        <v>2794</v>
      </c>
      <c r="C299">
        <v>12.27</v>
      </c>
      <c r="D299">
        <v>12.29</v>
      </c>
      <c r="E299" s="145">
        <v>0.09</v>
      </c>
      <c r="F299" s="143">
        <v>0.74</v>
      </c>
      <c r="G299" t="s">
        <v>6169</v>
      </c>
      <c r="H299">
        <v>109</v>
      </c>
      <c r="I299">
        <v>125</v>
      </c>
      <c r="J299" t="s">
        <v>1366</v>
      </c>
      <c r="K299">
        <v>12.3</v>
      </c>
      <c r="L299">
        <v>12.27</v>
      </c>
      <c r="M299" s="142" t="s">
        <v>1366</v>
      </c>
      <c r="N299" t="s">
        <v>1366</v>
      </c>
    </row>
    <row r="300" spans="1:14">
      <c r="A300">
        <v>9810</v>
      </c>
      <c r="B300" t="s">
        <v>3777</v>
      </c>
      <c r="C300">
        <v>22.13</v>
      </c>
      <c r="D300">
        <v>21.84</v>
      </c>
      <c r="E300" s="145">
        <v>0.22</v>
      </c>
      <c r="F300" s="143">
        <v>1.02</v>
      </c>
      <c r="G300" t="s">
        <v>6598</v>
      </c>
      <c r="H300">
        <v>27</v>
      </c>
      <c r="I300">
        <v>168</v>
      </c>
      <c r="J300" t="s">
        <v>1366</v>
      </c>
      <c r="K300">
        <v>22.13</v>
      </c>
      <c r="L300">
        <v>21.77</v>
      </c>
      <c r="M300" s="142" t="s">
        <v>1366</v>
      </c>
      <c r="N300" t="s">
        <v>1366</v>
      </c>
    </row>
    <row r="301" spans="1:14">
      <c r="A301">
        <v>9811</v>
      </c>
      <c r="B301" t="s">
        <v>2795</v>
      </c>
      <c r="C301">
        <v>13.65</v>
      </c>
      <c r="D301">
        <v>13.79</v>
      </c>
      <c r="E301" s="145">
        <v>0.14000000000000001</v>
      </c>
      <c r="F301" s="143">
        <v>1.03</v>
      </c>
      <c r="G301" t="s">
        <v>6147</v>
      </c>
      <c r="H301">
        <v>846</v>
      </c>
      <c r="I301">
        <v>1010</v>
      </c>
      <c r="J301" t="s">
        <v>1366</v>
      </c>
      <c r="K301">
        <v>13.81</v>
      </c>
      <c r="L301">
        <v>13.65</v>
      </c>
      <c r="M301" s="142" t="s">
        <v>1366</v>
      </c>
      <c r="N301" t="s">
        <v>1366</v>
      </c>
    </row>
    <row r="302" spans="1:14">
      <c r="A302">
        <v>9812</v>
      </c>
      <c r="B302" t="s">
        <v>2855</v>
      </c>
      <c r="C302">
        <v>13.17</v>
      </c>
      <c r="D302">
        <v>13.2</v>
      </c>
      <c r="E302" s="145">
        <v>0.21</v>
      </c>
      <c r="F302" s="143">
        <v>1.62</v>
      </c>
      <c r="G302" t="s">
        <v>6011</v>
      </c>
      <c r="H302">
        <v>361</v>
      </c>
      <c r="I302">
        <v>370</v>
      </c>
      <c r="J302" t="s">
        <v>1366</v>
      </c>
      <c r="K302">
        <v>13.24</v>
      </c>
      <c r="L302">
        <v>13.13</v>
      </c>
      <c r="M302" s="142" t="s">
        <v>1366</v>
      </c>
      <c r="N302" t="s">
        <v>1366</v>
      </c>
    </row>
    <row r="303" spans="1:14">
      <c r="A303">
        <v>9813</v>
      </c>
      <c r="B303" t="s">
        <v>3637</v>
      </c>
      <c r="C303">
        <v>11.66</v>
      </c>
      <c r="D303">
        <v>11.78</v>
      </c>
      <c r="E303" s="145">
        <v>0.13</v>
      </c>
      <c r="F303" s="143">
        <v>1.1200000000000001</v>
      </c>
      <c r="G303" t="s">
        <v>6599</v>
      </c>
      <c r="H303">
        <v>628</v>
      </c>
      <c r="I303">
        <v>2052</v>
      </c>
      <c r="J303" t="s">
        <v>1366</v>
      </c>
      <c r="K303">
        <v>11.81</v>
      </c>
      <c r="L303">
        <v>11.66</v>
      </c>
      <c r="M303" s="142" t="s">
        <v>1366</v>
      </c>
      <c r="N303" t="s">
        <v>1366</v>
      </c>
    </row>
    <row r="304" spans="1:14">
      <c r="A304">
        <v>9814</v>
      </c>
      <c r="B304" t="s">
        <v>3672</v>
      </c>
      <c r="C304">
        <v>11.72</v>
      </c>
      <c r="D304">
        <v>11.71</v>
      </c>
      <c r="E304" s="145">
        <v>0.09</v>
      </c>
      <c r="F304" s="143">
        <v>0.77</v>
      </c>
      <c r="G304" t="s">
        <v>6355</v>
      </c>
      <c r="H304">
        <v>507</v>
      </c>
      <c r="I304">
        <v>1069</v>
      </c>
      <c r="J304" t="s">
        <v>1366</v>
      </c>
      <c r="K304">
        <v>11.73</v>
      </c>
      <c r="L304">
        <v>11.64</v>
      </c>
      <c r="M304" s="142" t="s">
        <v>1366</v>
      </c>
      <c r="N304" t="s">
        <v>1366</v>
      </c>
    </row>
    <row r="305" spans="1:14">
      <c r="A305">
        <v>9815</v>
      </c>
      <c r="B305" t="s">
        <v>3673</v>
      </c>
      <c r="C305">
        <v>12</v>
      </c>
      <c r="D305">
        <v>12.09</v>
      </c>
      <c r="E305" s="145">
        <v>0.1</v>
      </c>
      <c r="F305" s="143">
        <v>0.83</v>
      </c>
      <c r="G305" t="s">
        <v>6600</v>
      </c>
      <c r="H305">
        <v>2299</v>
      </c>
      <c r="I305">
        <v>1917</v>
      </c>
      <c r="J305" t="s">
        <v>1366</v>
      </c>
      <c r="K305">
        <v>12.12</v>
      </c>
      <c r="L305">
        <v>12</v>
      </c>
      <c r="M305" s="142" t="s">
        <v>1366</v>
      </c>
      <c r="N305" t="s">
        <v>1366</v>
      </c>
    </row>
    <row r="306" spans="1:14">
      <c r="A306">
        <v>9816</v>
      </c>
      <c r="B306" t="s">
        <v>3709</v>
      </c>
      <c r="C306">
        <v>16.260000000000002</v>
      </c>
      <c r="D306">
        <v>16.2</v>
      </c>
      <c r="E306" s="145">
        <v>0.01</v>
      </c>
      <c r="F306" s="143">
        <v>0.06</v>
      </c>
      <c r="G306" t="s">
        <v>6385</v>
      </c>
      <c r="H306">
        <v>125514</v>
      </c>
      <c r="I306">
        <v>198114</v>
      </c>
      <c r="J306" t="s">
        <v>1366</v>
      </c>
      <c r="K306">
        <v>16.34</v>
      </c>
      <c r="L306">
        <v>16.2</v>
      </c>
      <c r="M306" s="142" t="s">
        <v>1366</v>
      </c>
      <c r="N306" t="s">
        <v>1366</v>
      </c>
    </row>
    <row r="307" spans="1:14">
      <c r="A307">
        <v>9817</v>
      </c>
      <c r="B307" t="s">
        <v>3710</v>
      </c>
      <c r="C307">
        <v>8.6199999999999992</v>
      </c>
      <c r="D307">
        <v>8.66</v>
      </c>
      <c r="E307" s="145">
        <v>0.08</v>
      </c>
      <c r="F307" s="143">
        <v>0.93</v>
      </c>
      <c r="G307" t="s">
        <v>5918</v>
      </c>
      <c r="H307">
        <v>366</v>
      </c>
      <c r="I307">
        <v>1036</v>
      </c>
      <c r="J307" t="s">
        <v>1366</v>
      </c>
      <c r="K307">
        <v>8.68</v>
      </c>
      <c r="L307">
        <v>8.6199999999999992</v>
      </c>
      <c r="M307" s="142" t="s">
        <v>1366</v>
      </c>
      <c r="N307" t="s">
        <v>1366</v>
      </c>
    </row>
    <row r="308" spans="1:14">
      <c r="A308">
        <v>9818</v>
      </c>
      <c r="B308" t="s">
        <v>3750</v>
      </c>
      <c r="C308">
        <v>20.99</v>
      </c>
      <c r="D308">
        <v>21.1</v>
      </c>
      <c r="E308" s="145">
        <v>0.22</v>
      </c>
      <c r="F308" s="143">
        <v>1.05</v>
      </c>
      <c r="G308" t="s">
        <v>5978</v>
      </c>
      <c r="H308">
        <v>100</v>
      </c>
      <c r="I308">
        <v>111</v>
      </c>
      <c r="J308" t="s">
        <v>1366</v>
      </c>
      <c r="K308">
        <v>21.11</v>
      </c>
      <c r="L308">
        <v>20.99</v>
      </c>
      <c r="M308" s="142" t="s">
        <v>1366</v>
      </c>
      <c r="N308" t="s">
        <v>1366</v>
      </c>
    </row>
    <row r="309" spans="1:14">
      <c r="A309">
        <v>9819</v>
      </c>
      <c r="B309" t="s">
        <v>3789</v>
      </c>
      <c r="C309">
        <v>9.73</v>
      </c>
      <c r="D309">
        <v>9.75</v>
      </c>
      <c r="E309" s="145">
        <v>7.0000000000000007E-2</v>
      </c>
      <c r="F309" s="143">
        <v>0.72</v>
      </c>
      <c r="G309" t="s">
        <v>6601</v>
      </c>
      <c r="H309">
        <v>2643</v>
      </c>
      <c r="I309">
        <v>4403</v>
      </c>
      <c r="J309" t="s">
        <v>1366</v>
      </c>
      <c r="K309">
        <v>9.76</v>
      </c>
      <c r="L309">
        <v>9.68</v>
      </c>
      <c r="M309" s="142" t="s">
        <v>1366</v>
      </c>
      <c r="N309" t="s">
        <v>1366</v>
      </c>
    </row>
    <row r="310" spans="1:14">
      <c r="A310" t="s">
        <v>2796</v>
      </c>
      <c r="B310" t="s">
        <v>2797</v>
      </c>
      <c r="C310">
        <v>29.61</v>
      </c>
      <c r="D310">
        <v>29.53</v>
      </c>
      <c r="E310" s="145">
        <v>0.13</v>
      </c>
      <c r="F310" s="143">
        <v>0.44</v>
      </c>
      <c r="G310" t="s">
        <v>6127</v>
      </c>
      <c r="H310">
        <v>118227</v>
      </c>
      <c r="I310">
        <v>185033</v>
      </c>
      <c r="J310" t="s">
        <v>1366</v>
      </c>
      <c r="K310">
        <v>29.91</v>
      </c>
      <c r="L310">
        <v>29.32</v>
      </c>
      <c r="M310" s="142" t="s">
        <v>1366</v>
      </c>
      <c r="N310" t="s">
        <v>1366</v>
      </c>
    </row>
    <row r="311" spans="1:14">
      <c r="A311" t="s">
        <v>2672</v>
      </c>
      <c r="B311" t="s">
        <v>2673</v>
      </c>
      <c r="C311">
        <v>8.99</v>
      </c>
      <c r="D311">
        <v>9.0399999999999991</v>
      </c>
      <c r="E311" s="145">
        <v>7.0000000000000007E-2</v>
      </c>
      <c r="F311" s="143">
        <v>0.78</v>
      </c>
      <c r="G311" t="s">
        <v>5906</v>
      </c>
      <c r="H311">
        <v>13122</v>
      </c>
      <c r="I311">
        <v>12197</v>
      </c>
      <c r="J311" t="s">
        <v>1366</v>
      </c>
      <c r="K311">
        <v>9.0399999999999991</v>
      </c>
      <c r="L311">
        <v>8.99</v>
      </c>
      <c r="M311" s="142" t="s">
        <v>1366</v>
      </c>
      <c r="N311" t="s">
        <v>1366</v>
      </c>
    </row>
    <row r="312" spans="1:14">
      <c r="A312" t="s">
        <v>2852</v>
      </c>
      <c r="B312" t="s">
        <v>2853</v>
      </c>
      <c r="C312">
        <v>10.19</v>
      </c>
      <c r="D312">
        <v>10.220000000000001</v>
      </c>
      <c r="E312" s="145">
        <v>0.03</v>
      </c>
      <c r="F312" s="143">
        <v>0.28999999999999998</v>
      </c>
      <c r="G312" t="s">
        <v>6602</v>
      </c>
      <c r="H312">
        <v>2532</v>
      </c>
      <c r="I312">
        <v>1926</v>
      </c>
      <c r="J312" t="s">
        <v>1366</v>
      </c>
      <c r="K312">
        <v>10.23</v>
      </c>
      <c r="L312">
        <v>10.19</v>
      </c>
      <c r="M312" s="142" t="s">
        <v>1366</v>
      </c>
      <c r="N312" t="s">
        <v>1366</v>
      </c>
    </row>
    <row r="313" spans="1:14">
      <c r="A313" t="s">
        <v>3590</v>
      </c>
      <c r="B313" t="s">
        <v>3591</v>
      </c>
      <c r="C313">
        <v>11.7</v>
      </c>
      <c r="D313">
        <v>11.73</v>
      </c>
      <c r="E313" s="145">
        <v>7.0000000000000007E-2</v>
      </c>
      <c r="F313" s="143">
        <v>0.6</v>
      </c>
      <c r="G313" t="s">
        <v>6603</v>
      </c>
      <c r="H313">
        <v>2081</v>
      </c>
      <c r="I313">
        <v>1791</v>
      </c>
      <c r="J313" t="s">
        <v>1366</v>
      </c>
      <c r="K313">
        <v>11.75</v>
      </c>
      <c r="L313">
        <v>11.69</v>
      </c>
      <c r="M313" s="142" t="s">
        <v>1366</v>
      </c>
      <c r="N313" t="s">
        <v>1366</v>
      </c>
    </row>
    <row r="314" spans="1:14">
      <c r="A314">
        <v>9820</v>
      </c>
      <c r="B314" t="s">
        <v>3790</v>
      </c>
      <c r="C314">
        <v>10.3</v>
      </c>
      <c r="D314">
        <v>10.37</v>
      </c>
      <c r="E314" s="145">
        <v>0.13</v>
      </c>
      <c r="F314" s="143">
        <v>1.27</v>
      </c>
      <c r="G314" t="s">
        <v>6604</v>
      </c>
      <c r="H314">
        <v>3522</v>
      </c>
      <c r="I314">
        <v>5129</v>
      </c>
      <c r="J314" t="s">
        <v>1366</v>
      </c>
      <c r="K314">
        <v>10.4</v>
      </c>
      <c r="L314">
        <v>10.25</v>
      </c>
      <c r="M314" s="142" t="s">
        <v>1366</v>
      </c>
      <c r="N314" t="s">
        <v>1366</v>
      </c>
    </row>
    <row r="315" spans="1:14">
      <c r="A315">
        <v>9821</v>
      </c>
      <c r="B315" t="s">
        <v>3841</v>
      </c>
      <c r="C315">
        <v>12.29</v>
      </c>
      <c r="D315">
        <v>12.4</v>
      </c>
      <c r="E315" s="145">
        <v>0.4</v>
      </c>
      <c r="F315" s="143">
        <v>3.33</v>
      </c>
      <c r="G315" t="s">
        <v>6605</v>
      </c>
      <c r="H315">
        <v>6944</v>
      </c>
      <c r="I315">
        <v>11192</v>
      </c>
      <c r="J315" t="s">
        <v>1366</v>
      </c>
      <c r="K315">
        <v>12.41</v>
      </c>
      <c r="L315">
        <v>12.28</v>
      </c>
      <c r="M315" s="142" t="s">
        <v>1366</v>
      </c>
      <c r="N315" t="s">
        <v>1366</v>
      </c>
    </row>
    <row r="316" spans="1:14">
      <c r="A316">
        <v>9822</v>
      </c>
      <c r="B316" t="s">
        <v>3830</v>
      </c>
      <c r="C316">
        <v>8.92</v>
      </c>
      <c r="D316">
        <v>9.1300000000000008</v>
      </c>
      <c r="E316" s="145">
        <v>0.22</v>
      </c>
      <c r="F316" s="143">
        <v>2.4700000000000002</v>
      </c>
      <c r="G316" t="s">
        <v>5942</v>
      </c>
      <c r="H316">
        <v>324</v>
      </c>
      <c r="I316">
        <v>404</v>
      </c>
      <c r="J316" t="s">
        <v>1366</v>
      </c>
      <c r="K316">
        <v>9.15</v>
      </c>
      <c r="L316">
        <v>8.92</v>
      </c>
      <c r="M316" s="142" t="s">
        <v>1366</v>
      </c>
      <c r="N316" t="s">
        <v>1366</v>
      </c>
    </row>
    <row r="317" spans="1:14">
      <c r="A317">
        <v>9823</v>
      </c>
      <c r="B317" t="s">
        <v>3846</v>
      </c>
      <c r="C317">
        <v>10.72</v>
      </c>
      <c r="D317">
        <v>10.75</v>
      </c>
      <c r="E317" s="145">
        <v>0.11</v>
      </c>
      <c r="F317" s="143">
        <v>1.03</v>
      </c>
      <c r="G317" t="s">
        <v>6606</v>
      </c>
      <c r="H317">
        <v>2762</v>
      </c>
      <c r="I317">
        <v>3059</v>
      </c>
      <c r="J317" t="s">
        <v>1366</v>
      </c>
      <c r="K317">
        <v>10.77</v>
      </c>
      <c r="L317">
        <v>10.7</v>
      </c>
      <c r="M317" s="142" t="s">
        <v>1366</v>
      </c>
      <c r="N317" t="s">
        <v>1366</v>
      </c>
    </row>
    <row r="318" spans="1:14">
      <c r="A318">
        <v>9824</v>
      </c>
      <c r="B318" t="s">
        <v>3847</v>
      </c>
      <c r="C318">
        <v>10.39</v>
      </c>
      <c r="D318">
        <v>10.46</v>
      </c>
      <c r="E318" s="145">
        <v>0.09</v>
      </c>
      <c r="F318" s="143">
        <v>0.87</v>
      </c>
      <c r="G318" t="s">
        <v>6377</v>
      </c>
      <c r="H318">
        <v>2219</v>
      </c>
      <c r="I318">
        <v>2741</v>
      </c>
      <c r="J318" t="s">
        <v>1366</v>
      </c>
      <c r="K318">
        <v>10.47</v>
      </c>
      <c r="L318">
        <v>10.39</v>
      </c>
      <c r="M318" s="142" t="s">
        <v>1366</v>
      </c>
      <c r="N318" t="s">
        <v>1366</v>
      </c>
    </row>
    <row r="319" spans="1:14">
      <c r="A319">
        <v>9825</v>
      </c>
      <c r="B319" t="s">
        <v>3887</v>
      </c>
      <c r="C319">
        <v>10.01</v>
      </c>
      <c r="D319">
        <v>9.94</v>
      </c>
      <c r="E319" s="145">
        <v>0.15</v>
      </c>
      <c r="F319" s="143">
        <v>1.53</v>
      </c>
      <c r="G319" t="s">
        <v>6607</v>
      </c>
      <c r="H319">
        <v>280</v>
      </c>
      <c r="I319">
        <v>509</v>
      </c>
      <c r="J319" t="s">
        <v>1366</v>
      </c>
      <c r="K319">
        <v>10.01</v>
      </c>
      <c r="L319">
        <v>9.8699999999999992</v>
      </c>
      <c r="M319" s="142" t="s">
        <v>1366</v>
      </c>
      <c r="N319" t="s">
        <v>1366</v>
      </c>
    </row>
    <row r="320" spans="1:14">
      <c r="A320">
        <v>9826</v>
      </c>
      <c r="B320" t="s">
        <v>3894</v>
      </c>
      <c r="C320">
        <v>10.11</v>
      </c>
      <c r="D320">
        <v>10.16</v>
      </c>
      <c r="E320" s="145">
        <v>0.08</v>
      </c>
      <c r="F320" s="143">
        <v>0.79</v>
      </c>
      <c r="G320" t="s">
        <v>6608</v>
      </c>
      <c r="H320">
        <v>5965</v>
      </c>
      <c r="I320">
        <v>9285</v>
      </c>
      <c r="J320" t="s">
        <v>1366</v>
      </c>
      <c r="K320">
        <v>10.18</v>
      </c>
      <c r="L320">
        <v>10.1</v>
      </c>
      <c r="M320" s="142" t="s">
        <v>1366</v>
      </c>
      <c r="N320" t="s">
        <v>1366</v>
      </c>
    </row>
    <row r="321" spans="1:14">
      <c r="A321">
        <v>9827</v>
      </c>
      <c r="B321" t="s">
        <v>3909</v>
      </c>
      <c r="C321">
        <v>10.08</v>
      </c>
      <c r="D321">
        <v>10.119999999999999</v>
      </c>
      <c r="E321" s="145">
        <v>0.05</v>
      </c>
      <c r="F321" s="143">
        <v>0.5</v>
      </c>
      <c r="G321" t="s">
        <v>6609</v>
      </c>
      <c r="H321">
        <v>3157</v>
      </c>
      <c r="I321">
        <v>3657</v>
      </c>
      <c r="J321" t="s">
        <v>1366</v>
      </c>
      <c r="K321">
        <v>10.24</v>
      </c>
      <c r="L321">
        <v>10.08</v>
      </c>
      <c r="M321" s="142" t="s">
        <v>1366</v>
      </c>
      <c r="N321" t="s">
        <v>1366</v>
      </c>
    </row>
    <row r="322" spans="1:14">
      <c r="A322">
        <v>9828</v>
      </c>
      <c r="B322" t="s">
        <v>3910</v>
      </c>
      <c r="C322">
        <v>10.08</v>
      </c>
      <c r="D322">
        <v>10.14</v>
      </c>
      <c r="E322" s="145">
        <v>0.15</v>
      </c>
      <c r="F322" s="143">
        <v>1.5</v>
      </c>
      <c r="G322" t="s">
        <v>6610</v>
      </c>
      <c r="H322">
        <v>46758</v>
      </c>
      <c r="I322">
        <v>70615</v>
      </c>
      <c r="J322" t="s">
        <v>1366</v>
      </c>
      <c r="K322">
        <v>10.23</v>
      </c>
      <c r="L322">
        <v>10.01</v>
      </c>
      <c r="M322" s="142" t="s">
        <v>1366</v>
      </c>
      <c r="N322" t="s">
        <v>1366</v>
      </c>
    </row>
    <row r="323" spans="1:14">
      <c r="A323">
        <v>9829</v>
      </c>
      <c r="B323" t="s">
        <v>3900</v>
      </c>
      <c r="C323">
        <v>8.89</v>
      </c>
      <c r="D323">
        <v>9.0399999999999991</v>
      </c>
      <c r="E323" s="145">
        <v>0.38</v>
      </c>
      <c r="F323" s="143">
        <v>4.3899999999999997</v>
      </c>
      <c r="G323" t="s">
        <v>6611</v>
      </c>
      <c r="H323">
        <v>30732</v>
      </c>
      <c r="I323">
        <v>63732</v>
      </c>
      <c r="J323" t="s">
        <v>1366</v>
      </c>
      <c r="K323">
        <v>9.14</v>
      </c>
      <c r="L323">
        <v>8.89</v>
      </c>
      <c r="M323" s="142" t="s">
        <v>1366</v>
      </c>
      <c r="N323" t="s">
        <v>1366</v>
      </c>
    </row>
    <row r="324" spans="1:14">
      <c r="A324" t="s">
        <v>2798</v>
      </c>
      <c r="B324" t="s">
        <v>2799</v>
      </c>
      <c r="C324">
        <v>22.45</v>
      </c>
      <c r="D324">
        <v>22.29</v>
      </c>
      <c r="E324" s="145">
        <v>0.04</v>
      </c>
      <c r="F324" s="143">
        <v>0.18</v>
      </c>
      <c r="G324" t="s">
        <v>6612</v>
      </c>
      <c r="H324">
        <v>14136</v>
      </c>
      <c r="I324">
        <v>22907</v>
      </c>
      <c r="J324" t="s">
        <v>1366</v>
      </c>
      <c r="K324">
        <v>22.54</v>
      </c>
      <c r="L324">
        <v>22.13</v>
      </c>
      <c r="M324" s="142" t="s">
        <v>1366</v>
      </c>
      <c r="N324" t="s">
        <v>1366</v>
      </c>
    </row>
    <row r="325" spans="1:14">
      <c r="A325" t="s">
        <v>2800</v>
      </c>
      <c r="B325" t="s">
        <v>2801</v>
      </c>
      <c r="C325">
        <v>9.43</v>
      </c>
      <c r="D325">
        <v>9.43</v>
      </c>
      <c r="E325" s="145">
        <v>7.0000000000000007E-2</v>
      </c>
      <c r="F325" s="143">
        <v>0.75</v>
      </c>
      <c r="G325" t="s">
        <v>6613</v>
      </c>
      <c r="H325">
        <v>28</v>
      </c>
      <c r="I325">
        <v>32</v>
      </c>
      <c r="J325" t="s">
        <v>1366</v>
      </c>
      <c r="K325">
        <v>9.43</v>
      </c>
      <c r="L325">
        <v>9.43</v>
      </c>
      <c r="M325" s="142" t="s">
        <v>1366</v>
      </c>
      <c r="N325" t="s">
        <v>1366</v>
      </c>
    </row>
    <row r="326" spans="1:14">
      <c r="A326" t="s">
        <v>3630</v>
      </c>
      <c r="B326" t="s">
        <v>3631</v>
      </c>
      <c r="C326">
        <v>9.51</v>
      </c>
      <c r="D326">
        <v>9.5399999999999991</v>
      </c>
      <c r="E326" s="145">
        <v>0.03</v>
      </c>
      <c r="F326" s="143">
        <v>0.32</v>
      </c>
      <c r="G326" t="s">
        <v>5936</v>
      </c>
      <c r="H326">
        <v>218</v>
      </c>
      <c r="I326">
        <v>1255</v>
      </c>
      <c r="J326" t="s">
        <v>1366</v>
      </c>
      <c r="K326">
        <v>9.57</v>
      </c>
      <c r="L326">
        <v>9.51</v>
      </c>
      <c r="M326" s="142" t="s">
        <v>1366</v>
      </c>
      <c r="N326" t="s">
        <v>1366</v>
      </c>
    </row>
    <row r="327" spans="1:14">
      <c r="A327" t="s">
        <v>3674</v>
      </c>
      <c r="B327" t="s">
        <v>3675</v>
      </c>
      <c r="C327">
        <v>14.97</v>
      </c>
      <c r="D327">
        <v>14.85</v>
      </c>
      <c r="E327" s="145">
        <v>0</v>
      </c>
      <c r="F327" s="143">
        <v>0</v>
      </c>
      <c r="G327" t="s">
        <v>6614</v>
      </c>
      <c r="H327">
        <v>66</v>
      </c>
      <c r="I327">
        <v>326</v>
      </c>
      <c r="J327" t="s">
        <v>1366</v>
      </c>
      <c r="K327">
        <v>14.98</v>
      </c>
      <c r="L327">
        <v>14.85</v>
      </c>
      <c r="M327" s="142" t="s">
        <v>1366</v>
      </c>
      <c r="N327" t="s">
        <v>1366</v>
      </c>
    </row>
    <row r="328" spans="1:14">
      <c r="A328" t="s">
        <v>2802</v>
      </c>
      <c r="B328" t="s">
        <v>2803</v>
      </c>
      <c r="C328">
        <v>12.75</v>
      </c>
      <c r="D328">
        <v>12.88</v>
      </c>
      <c r="E328" s="145">
        <v>0.35</v>
      </c>
      <c r="F328" s="143">
        <v>2.79</v>
      </c>
      <c r="G328" t="s">
        <v>6122</v>
      </c>
      <c r="H328">
        <v>787</v>
      </c>
      <c r="I328">
        <v>1003</v>
      </c>
      <c r="J328" t="s">
        <v>1366</v>
      </c>
      <c r="K328">
        <v>12.89</v>
      </c>
      <c r="L328">
        <v>12.75</v>
      </c>
      <c r="M328" s="142" t="s">
        <v>1366</v>
      </c>
      <c r="N328" t="s">
        <v>1366</v>
      </c>
    </row>
    <row r="329" spans="1:14">
      <c r="A329" t="s">
        <v>2804</v>
      </c>
      <c r="B329" t="s">
        <v>2805</v>
      </c>
      <c r="C329">
        <v>15.04</v>
      </c>
      <c r="D329">
        <v>15.03</v>
      </c>
      <c r="E329" s="145">
        <v>0.09</v>
      </c>
      <c r="F329" s="143">
        <v>0.6</v>
      </c>
      <c r="G329" t="s">
        <v>6615</v>
      </c>
      <c r="H329">
        <v>145</v>
      </c>
      <c r="I329">
        <v>756</v>
      </c>
      <c r="J329" t="s">
        <v>1366</v>
      </c>
      <c r="K329">
        <v>15.1</v>
      </c>
      <c r="L329">
        <v>15.02</v>
      </c>
      <c r="M329" s="142" t="s">
        <v>1366</v>
      </c>
      <c r="N329" t="s">
        <v>1366</v>
      </c>
    </row>
    <row r="330" spans="1:14">
      <c r="A330" t="s">
        <v>3632</v>
      </c>
      <c r="B330" t="s">
        <v>3633</v>
      </c>
      <c r="C330">
        <v>9.82</v>
      </c>
      <c r="D330">
        <v>9.85</v>
      </c>
      <c r="E330" s="145">
        <v>0.06</v>
      </c>
      <c r="F330" s="143">
        <v>0.61</v>
      </c>
      <c r="G330" t="s">
        <v>6528</v>
      </c>
      <c r="H330">
        <v>616</v>
      </c>
      <c r="I330">
        <v>1116</v>
      </c>
      <c r="J330" t="s">
        <v>1366</v>
      </c>
      <c r="K330">
        <v>9.89</v>
      </c>
      <c r="L330">
        <v>9.82</v>
      </c>
      <c r="M330" s="142" t="s">
        <v>1366</v>
      </c>
      <c r="N330" t="s">
        <v>1366</v>
      </c>
    </row>
    <row r="331" spans="1:14">
      <c r="A331" t="s">
        <v>2806</v>
      </c>
      <c r="B331" t="s">
        <v>2807</v>
      </c>
      <c r="C331">
        <v>15.95</v>
      </c>
      <c r="D331">
        <v>16</v>
      </c>
      <c r="E331" s="145">
        <v>0.15</v>
      </c>
      <c r="F331" s="143">
        <v>0.95</v>
      </c>
      <c r="G331" t="s">
        <v>6616</v>
      </c>
      <c r="H331">
        <v>9565</v>
      </c>
      <c r="I331">
        <v>13532</v>
      </c>
      <c r="J331" t="s">
        <v>1366</v>
      </c>
      <c r="K331">
        <v>16.14</v>
      </c>
      <c r="L331">
        <v>15.9</v>
      </c>
      <c r="M331" s="142" t="s">
        <v>1366</v>
      </c>
      <c r="N331" t="s">
        <v>1366</v>
      </c>
    </row>
    <row r="332" spans="1:14">
      <c r="A332" t="s">
        <v>2808</v>
      </c>
      <c r="B332" t="s">
        <v>2809</v>
      </c>
      <c r="C332">
        <v>15.58</v>
      </c>
      <c r="D332">
        <v>15.67</v>
      </c>
      <c r="E332" s="145">
        <v>0.09</v>
      </c>
      <c r="F332" s="143">
        <v>0.57999999999999996</v>
      </c>
      <c r="G332" t="s">
        <v>6617</v>
      </c>
      <c r="H332">
        <v>805</v>
      </c>
      <c r="I332">
        <v>1127</v>
      </c>
      <c r="J332" t="s">
        <v>1366</v>
      </c>
      <c r="K332">
        <v>15.73</v>
      </c>
      <c r="L332">
        <v>15.58</v>
      </c>
      <c r="M332" s="142" t="s">
        <v>1366</v>
      </c>
      <c r="N332" t="s">
        <v>1366</v>
      </c>
    </row>
    <row r="333" spans="1:14">
      <c r="A333" t="s">
        <v>3711</v>
      </c>
      <c r="B333" t="s">
        <v>3712</v>
      </c>
      <c r="C333">
        <v>9.65</v>
      </c>
      <c r="D333">
        <v>9.7100000000000009</v>
      </c>
      <c r="E333" s="145">
        <v>0.06</v>
      </c>
      <c r="F333" s="143">
        <v>0.62</v>
      </c>
      <c r="G333" t="s">
        <v>5928</v>
      </c>
      <c r="H333">
        <v>14955</v>
      </c>
      <c r="I333">
        <v>13979</v>
      </c>
      <c r="J333" t="s">
        <v>1366</v>
      </c>
      <c r="K333">
        <v>9.73</v>
      </c>
      <c r="L333">
        <v>9.65</v>
      </c>
      <c r="M333" s="142" t="s">
        <v>1366</v>
      </c>
      <c r="N333" t="s">
        <v>1366</v>
      </c>
    </row>
    <row r="334" spans="1:14">
      <c r="A334" t="s">
        <v>2810</v>
      </c>
      <c r="B334" t="s">
        <v>2811</v>
      </c>
      <c r="C334">
        <v>23.14</v>
      </c>
      <c r="D334">
        <v>23.14</v>
      </c>
      <c r="E334" s="145">
        <v>0.1</v>
      </c>
      <c r="F334" s="143">
        <v>0.43</v>
      </c>
      <c r="G334" t="s">
        <v>6618</v>
      </c>
      <c r="H334">
        <v>155646</v>
      </c>
      <c r="I334">
        <v>130192</v>
      </c>
      <c r="J334" t="s">
        <v>1366</v>
      </c>
      <c r="K334">
        <v>23.26</v>
      </c>
      <c r="L334">
        <v>23.02</v>
      </c>
      <c r="M334" s="142" t="s">
        <v>1366</v>
      </c>
      <c r="N334" t="s">
        <v>1366</v>
      </c>
    </row>
    <row r="335" spans="1:14">
      <c r="A335" t="s">
        <v>2845</v>
      </c>
      <c r="B335" t="s">
        <v>2846</v>
      </c>
      <c r="C335">
        <v>10.210000000000001</v>
      </c>
      <c r="D335">
        <v>10.220000000000001</v>
      </c>
      <c r="E335" s="145">
        <v>0.02</v>
      </c>
      <c r="F335" s="143">
        <v>0.2</v>
      </c>
      <c r="G335" t="s">
        <v>5853</v>
      </c>
      <c r="H335">
        <v>10090</v>
      </c>
      <c r="I335">
        <v>8231</v>
      </c>
      <c r="J335" t="s">
        <v>1366</v>
      </c>
      <c r="K335">
        <v>10.26</v>
      </c>
      <c r="L335">
        <v>10.199999999999999</v>
      </c>
      <c r="M335" s="142" t="s">
        <v>1366</v>
      </c>
      <c r="N335" t="s">
        <v>1366</v>
      </c>
    </row>
    <row r="336" spans="1:14">
      <c r="A336" t="s">
        <v>3758</v>
      </c>
      <c r="B336" t="s">
        <v>3759</v>
      </c>
      <c r="C336">
        <v>9.76</v>
      </c>
      <c r="D336">
        <v>9.8000000000000007</v>
      </c>
      <c r="E336" s="145">
        <v>7.0000000000000007E-2</v>
      </c>
      <c r="F336" s="143">
        <v>0.72</v>
      </c>
      <c r="G336" t="s">
        <v>6619</v>
      </c>
      <c r="H336">
        <v>2161</v>
      </c>
      <c r="I336">
        <v>2352</v>
      </c>
      <c r="J336" t="s">
        <v>1366</v>
      </c>
      <c r="K336">
        <v>9.84</v>
      </c>
      <c r="L336">
        <v>9.76</v>
      </c>
      <c r="M336" s="142" t="s">
        <v>1366</v>
      </c>
      <c r="N336" t="s">
        <v>1366</v>
      </c>
    </row>
    <row r="337" spans="1:14">
      <c r="A337" t="s">
        <v>2838</v>
      </c>
      <c r="B337" t="s">
        <v>2839</v>
      </c>
      <c r="C337">
        <v>14.26</v>
      </c>
      <c r="D337">
        <v>14.32</v>
      </c>
      <c r="E337" s="145">
        <v>0.03</v>
      </c>
      <c r="F337" s="143">
        <v>0.21</v>
      </c>
      <c r="G337" t="s">
        <v>6123</v>
      </c>
      <c r="H337">
        <v>352</v>
      </c>
      <c r="I337">
        <v>357</v>
      </c>
      <c r="J337" t="s">
        <v>1366</v>
      </c>
      <c r="K337">
        <v>14.34</v>
      </c>
      <c r="L337">
        <v>14.26</v>
      </c>
      <c r="M337" s="142" t="s">
        <v>1366</v>
      </c>
      <c r="N337" t="s">
        <v>1366</v>
      </c>
    </row>
    <row r="338" spans="1:14">
      <c r="A338" t="s">
        <v>3652</v>
      </c>
      <c r="B338" t="s">
        <v>3653</v>
      </c>
      <c r="C338">
        <v>9.4</v>
      </c>
      <c r="D338">
        <v>9.5</v>
      </c>
      <c r="E338" s="145">
        <v>0.11</v>
      </c>
      <c r="F338" s="143">
        <v>1.17</v>
      </c>
      <c r="G338" t="s">
        <v>6620</v>
      </c>
      <c r="H338">
        <v>42</v>
      </c>
      <c r="I338">
        <v>52</v>
      </c>
      <c r="J338" t="s">
        <v>1366</v>
      </c>
      <c r="K338">
        <v>9.5</v>
      </c>
      <c r="L338">
        <v>9.4</v>
      </c>
      <c r="M338" s="142" t="s">
        <v>1366</v>
      </c>
      <c r="N338" t="s">
        <v>1366</v>
      </c>
    </row>
    <row r="339" spans="1:14">
      <c r="A339" t="s">
        <v>3778</v>
      </c>
      <c r="B339" t="s">
        <v>3779</v>
      </c>
      <c r="C339">
        <v>14.16</v>
      </c>
      <c r="D339">
        <v>14.21</v>
      </c>
      <c r="E339" s="145">
        <v>0.04</v>
      </c>
      <c r="F339" s="143">
        <v>0.28000000000000003</v>
      </c>
      <c r="G339" t="s">
        <v>6621</v>
      </c>
      <c r="H339">
        <v>872</v>
      </c>
      <c r="I339">
        <v>830</v>
      </c>
      <c r="J339" t="s">
        <v>1366</v>
      </c>
      <c r="K339">
        <v>14.24</v>
      </c>
      <c r="L339">
        <v>14.16</v>
      </c>
      <c r="M339" s="142" t="s">
        <v>1366</v>
      </c>
      <c r="N339" t="s">
        <v>1366</v>
      </c>
    </row>
    <row r="340" spans="1:14">
      <c r="A340" t="s">
        <v>3676</v>
      </c>
      <c r="B340" t="s">
        <v>3677</v>
      </c>
      <c r="C340">
        <v>16.32</v>
      </c>
      <c r="D340">
        <v>16.52</v>
      </c>
      <c r="E340" s="145">
        <v>0.31</v>
      </c>
      <c r="F340" s="143">
        <v>1.91</v>
      </c>
      <c r="G340" t="s">
        <v>6622</v>
      </c>
      <c r="H340">
        <v>1524</v>
      </c>
      <c r="I340">
        <v>1839</v>
      </c>
      <c r="J340" t="s">
        <v>1366</v>
      </c>
      <c r="K340">
        <v>16.7</v>
      </c>
      <c r="L340">
        <v>16.28</v>
      </c>
      <c r="M340" s="142" t="s">
        <v>1366</v>
      </c>
      <c r="N340" t="s">
        <v>1366</v>
      </c>
    </row>
    <row r="341" spans="1:14">
      <c r="A341" t="s">
        <v>3678</v>
      </c>
      <c r="B341" t="s">
        <v>3679</v>
      </c>
      <c r="C341">
        <v>15.55</v>
      </c>
      <c r="D341">
        <v>15.63</v>
      </c>
      <c r="E341" s="145">
        <v>0.05</v>
      </c>
      <c r="F341" s="143">
        <v>0.32</v>
      </c>
      <c r="G341" t="s">
        <v>6623</v>
      </c>
      <c r="H341">
        <v>1032</v>
      </c>
      <c r="I341">
        <v>698</v>
      </c>
      <c r="J341" t="s">
        <v>1366</v>
      </c>
      <c r="K341">
        <v>15.66</v>
      </c>
      <c r="L341">
        <v>15.54</v>
      </c>
      <c r="M341" s="142" t="s">
        <v>1366</v>
      </c>
      <c r="N341" t="s">
        <v>1366</v>
      </c>
    </row>
    <row r="342" spans="1:14">
      <c r="A342" t="s">
        <v>3901</v>
      </c>
      <c r="B342" t="s">
        <v>3902</v>
      </c>
      <c r="C342">
        <v>9.86</v>
      </c>
      <c r="D342">
        <v>9.9</v>
      </c>
      <c r="E342" s="145">
        <v>0.09</v>
      </c>
      <c r="F342" s="143">
        <v>0.92</v>
      </c>
      <c r="G342" t="s">
        <v>6291</v>
      </c>
      <c r="H342">
        <v>1239</v>
      </c>
      <c r="I342">
        <v>3426</v>
      </c>
      <c r="J342" t="s">
        <v>1366</v>
      </c>
      <c r="K342">
        <v>9.9499999999999993</v>
      </c>
      <c r="L342">
        <v>9.86</v>
      </c>
      <c r="M342" s="142" t="s">
        <v>1366</v>
      </c>
      <c r="N342" t="s">
        <v>1366</v>
      </c>
    </row>
    <row r="343" spans="1:14">
      <c r="A343" t="s">
        <v>3650</v>
      </c>
      <c r="B343" t="s">
        <v>3651</v>
      </c>
      <c r="C343">
        <v>15.49</v>
      </c>
      <c r="D343">
        <v>15.61</v>
      </c>
      <c r="E343" s="145">
        <v>0.23</v>
      </c>
      <c r="F343" s="143">
        <v>1.5</v>
      </c>
      <c r="G343" t="s">
        <v>6113</v>
      </c>
      <c r="H343">
        <v>18541</v>
      </c>
      <c r="I343">
        <v>29136</v>
      </c>
      <c r="J343" t="s">
        <v>1366</v>
      </c>
      <c r="K343">
        <v>15.63</v>
      </c>
      <c r="L343">
        <v>15.46</v>
      </c>
      <c r="M343" s="142" t="s">
        <v>1366</v>
      </c>
      <c r="N343" t="s">
        <v>1366</v>
      </c>
    </row>
    <row r="344" spans="1:14">
      <c r="A344" t="s">
        <v>3751</v>
      </c>
      <c r="B344" t="s">
        <v>3752</v>
      </c>
      <c r="C344">
        <v>19.010000000000002</v>
      </c>
      <c r="D344">
        <v>18.96</v>
      </c>
      <c r="E344" s="145">
        <v>0.06</v>
      </c>
      <c r="F344" s="143">
        <v>0.32</v>
      </c>
      <c r="G344" t="s">
        <v>6624</v>
      </c>
      <c r="H344">
        <v>1737</v>
      </c>
      <c r="I344">
        <v>1244</v>
      </c>
      <c r="J344" t="s">
        <v>1366</v>
      </c>
      <c r="K344">
        <v>19.010000000000002</v>
      </c>
      <c r="L344">
        <v>18.96</v>
      </c>
      <c r="M344" s="142" t="s">
        <v>1366</v>
      </c>
      <c r="N344" t="s">
        <v>1366</v>
      </c>
    </row>
    <row r="345" spans="1:14">
      <c r="A345" t="s">
        <v>3644</v>
      </c>
      <c r="B345" t="s">
        <v>3645</v>
      </c>
      <c r="C345">
        <v>17.46</v>
      </c>
      <c r="D345">
        <v>17.559999999999999</v>
      </c>
      <c r="E345" s="145">
        <v>0.3</v>
      </c>
      <c r="F345" s="143">
        <v>1.74</v>
      </c>
      <c r="G345" t="s">
        <v>6124</v>
      </c>
      <c r="H345">
        <v>308</v>
      </c>
      <c r="I345">
        <v>1027</v>
      </c>
      <c r="J345" t="s">
        <v>1366</v>
      </c>
      <c r="K345">
        <v>17.59</v>
      </c>
      <c r="L345">
        <v>17.45</v>
      </c>
      <c r="M345" s="142" t="s">
        <v>1366</v>
      </c>
      <c r="N345" t="s">
        <v>1366</v>
      </c>
    </row>
    <row r="346" spans="1:14">
      <c r="A346" t="s">
        <v>3760</v>
      </c>
      <c r="B346" t="s">
        <v>3761</v>
      </c>
      <c r="C346">
        <v>9.8800000000000008</v>
      </c>
      <c r="D346">
        <v>9.9</v>
      </c>
      <c r="E346" s="145">
        <v>7.0000000000000007E-2</v>
      </c>
      <c r="F346" s="143">
        <v>0.71</v>
      </c>
      <c r="G346" t="s">
        <v>6625</v>
      </c>
      <c r="H346">
        <v>2493</v>
      </c>
      <c r="I346">
        <v>5490</v>
      </c>
      <c r="J346" t="s">
        <v>1366</v>
      </c>
      <c r="K346">
        <v>9.93</v>
      </c>
      <c r="L346">
        <v>9.8699999999999992</v>
      </c>
      <c r="M346" s="142" t="s">
        <v>1366</v>
      </c>
      <c r="N346" t="s">
        <v>1366</v>
      </c>
    </row>
    <row r="347" spans="1:14">
      <c r="A347" t="s">
        <v>3680</v>
      </c>
      <c r="B347" t="s">
        <v>3681</v>
      </c>
      <c r="C347">
        <v>15.05</v>
      </c>
      <c r="D347">
        <v>15.13</v>
      </c>
      <c r="E347" s="145">
        <v>0.18</v>
      </c>
      <c r="F347" s="143">
        <v>1.2</v>
      </c>
      <c r="G347" t="s">
        <v>6343</v>
      </c>
      <c r="H347">
        <v>7381</v>
      </c>
      <c r="I347">
        <v>14123</v>
      </c>
      <c r="J347" t="s">
        <v>1366</v>
      </c>
      <c r="K347">
        <v>15.17</v>
      </c>
      <c r="L347">
        <v>15.01</v>
      </c>
      <c r="M347" s="142" t="s">
        <v>1366</v>
      </c>
      <c r="N347" t="s">
        <v>1366</v>
      </c>
    </row>
    <row r="348" spans="1:14">
      <c r="A348" t="s">
        <v>3876</v>
      </c>
      <c r="B348" t="s">
        <v>3877</v>
      </c>
      <c r="C348">
        <v>9.93</v>
      </c>
      <c r="D348">
        <v>9.98</v>
      </c>
      <c r="E348" s="145">
        <v>0.06</v>
      </c>
      <c r="F348" s="143">
        <v>0.6</v>
      </c>
      <c r="G348" t="s">
        <v>6626</v>
      </c>
      <c r="H348">
        <v>3736</v>
      </c>
      <c r="I348">
        <v>2438</v>
      </c>
      <c r="J348" t="s">
        <v>1366</v>
      </c>
      <c r="K348">
        <v>10</v>
      </c>
      <c r="L348">
        <v>9.93</v>
      </c>
      <c r="M348" s="142" t="s">
        <v>1366</v>
      </c>
      <c r="N348" t="s">
        <v>1366</v>
      </c>
    </row>
    <row r="349" spans="1:14">
      <c r="A349" t="s">
        <v>3682</v>
      </c>
      <c r="B349" t="s">
        <v>3683</v>
      </c>
      <c r="C349">
        <v>17.37</v>
      </c>
      <c r="D349">
        <v>17.350000000000001</v>
      </c>
      <c r="E349" s="145">
        <v>0.18</v>
      </c>
      <c r="F349" s="143">
        <v>1.05</v>
      </c>
      <c r="G349" t="s">
        <v>6627</v>
      </c>
      <c r="H349">
        <v>44057</v>
      </c>
      <c r="I349">
        <v>80241</v>
      </c>
      <c r="J349" t="s">
        <v>1366</v>
      </c>
      <c r="K349">
        <v>17.55</v>
      </c>
      <c r="L349">
        <v>17.25</v>
      </c>
      <c r="M349" s="142" t="s">
        <v>1366</v>
      </c>
      <c r="N349" t="s">
        <v>1366</v>
      </c>
    </row>
    <row r="350" spans="1:14">
      <c r="A350" t="s">
        <v>3895</v>
      </c>
      <c r="B350" t="s">
        <v>3896</v>
      </c>
      <c r="C350">
        <v>14.79</v>
      </c>
      <c r="D350">
        <v>14.88</v>
      </c>
      <c r="E350" s="145">
        <v>0.1</v>
      </c>
      <c r="F350" s="143">
        <v>0.68</v>
      </c>
      <c r="G350" t="s">
        <v>6628</v>
      </c>
      <c r="H350">
        <v>1041</v>
      </c>
      <c r="I350">
        <v>717</v>
      </c>
      <c r="J350" t="s">
        <v>1366</v>
      </c>
      <c r="K350">
        <v>14.93</v>
      </c>
      <c r="L350">
        <v>14.79</v>
      </c>
      <c r="M350" s="142" t="s">
        <v>1366</v>
      </c>
      <c r="N350" t="s">
        <v>1366</v>
      </c>
    </row>
    <row r="351" spans="1:14">
      <c r="A351" t="s">
        <v>3684</v>
      </c>
      <c r="B351" t="s">
        <v>3685</v>
      </c>
      <c r="C351">
        <v>18.5</v>
      </c>
      <c r="D351">
        <v>18.420000000000002</v>
      </c>
      <c r="E351" s="145">
        <v>0.14000000000000001</v>
      </c>
      <c r="F351" s="143">
        <v>0.77</v>
      </c>
      <c r="G351" t="s">
        <v>6072</v>
      </c>
      <c r="H351">
        <v>61074</v>
      </c>
      <c r="I351">
        <v>87096</v>
      </c>
      <c r="J351" t="s">
        <v>1366</v>
      </c>
      <c r="K351">
        <v>18.68</v>
      </c>
      <c r="L351">
        <v>18.23</v>
      </c>
      <c r="M351" s="142" t="s">
        <v>1366</v>
      </c>
      <c r="N351" t="s">
        <v>1366</v>
      </c>
    </row>
    <row r="352" spans="1:14">
      <c r="A352" t="s">
        <v>5930</v>
      </c>
      <c r="B352" t="s">
        <v>5931</v>
      </c>
      <c r="C352">
        <v>9.85</v>
      </c>
      <c r="D352">
        <v>9.9600000000000009</v>
      </c>
      <c r="E352" s="145">
        <v>0.16</v>
      </c>
      <c r="F352" s="143">
        <v>1.63</v>
      </c>
      <c r="G352" t="s">
        <v>6629</v>
      </c>
      <c r="H352">
        <v>890</v>
      </c>
      <c r="I352">
        <v>1412</v>
      </c>
      <c r="J352" t="s">
        <v>1366</v>
      </c>
      <c r="K352">
        <v>9.9600000000000009</v>
      </c>
      <c r="L352">
        <v>9.81</v>
      </c>
      <c r="M352" s="142" t="s">
        <v>1366</v>
      </c>
      <c r="N352" t="s">
        <v>1366</v>
      </c>
    </row>
    <row r="353" spans="1:14">
      <c r="A353" t="s">
        <v>3713</v>
      </c>
      <c r="B353" t="s">
        <v>3714</v>
      </c>
      <c r="C353">
        <v>13.43</v>
      </c>
      <c r="D353">
        <v>13.34</v>
      </c>
      <c r="E353" s="145">
        <v>0.13</v>
      </c>
      <c r="F353" s="143">
        <v>0.98</v>
      </c>
      <c r="G353" t="s">
        <v>6630</v>
      </c>
      <c r="H353">
        <v>2999</v>
      </c>
      <c r="I353">
        <v>5146</v>
      </c>
      <c r="J353" t="s">
        <v>1366</v>
      </c>
      <c r="K353">
        <v>13.53</v>
      </c>
      <c r="L353">
        <v>13.24</v>
      </c>
      <c r="M353" s="142" t="s">
        <v>1366</v>
      </c>
      <c r="N353" t="s">
        <v>1366</v>
      </c>
    </row>
    <row r="354" spans="1:14">
      <c r="A354" t="s">
        <v>3686</v>
      </c>
      <c r="B354" t="s">
        <v>3687</v>
      </c>
      <c r="C354">
        <v>16.54</v>
      </c>
      <c r="D354">
        <v>16.5</v>
      </c>
      <c r="E354" s="145">
        <v>0.09</v>
      </c>
      <c r="F354" s="143">
        <v>0.55000000000000004</v>
      </c>
      <c r="G354" t="s">
        <v>6631</v>
      </c>
      <c r="H354">
        <v>1660</v>
      </c>
      <c r="I354">
        <v>6200</v>
      </c>
      <c r="J354" t="s">
        <v>1366</v>
      </c>
      <c r="K354">
        <v>16.690000000000001</v>
      </c>
      <c r="L354">
        <v>16.350000000000001</v>
      </c>
      <c r="M354" s="142" t="s">
        <v>1366</v>
      </c>
      <c r="N354" t="s">
        <v>1366</v>
      </c>
    </row>
    <row r="355" spans="1:14">
      <c r="A355" t="s">
        <v>3688</v>
      </c>
      <c r="B355" t="s">
        <v>3689</v>
      </c>
      <c r="C355">
        <v>17.04</v>
      </c>
      <c r="D355">
        <v>17.02</v>
      </c>
      <c r="E355" s="145">
        <v>0.12</v>
      </c>
      <c r="F355" s="143">
        <v>0.71</v>
      </c>
      <c r="G355" t="s">
        <v>6632</v>
      </c>
      <c r="H355">
        <v>4480</v>
      </c>
      <c r="I355">
        <v>4519</v>
      </c>
      <c r="J355" t="s">
        <v>1366</v>
      </c>
      <c r="K355">
        <v>17.23</v>
      </c>
      <c r="L355">
        <v>16.86</v>
      </c>
      <c r="M355" s="142" t="s">
        <v>1366</v>
      </c>
      <c r="N355" t="s">
        <v>1366</v>
      </c>
    </row>
    <row r="356" spans="1:14">
      <c r="A356" t="s">
        <v>3753</v>
      </c>
      <c r="B356" t="s">
        <v>3754</v>
      </c>
      <c r="C356">
        <v>14.39</v>
      </c>
      <c r="D356">
        <v>14.3</v>
      </c>
      <c r="E356" s="145">
        <v>0.11</v>
      </c>
      <c r="F356" s="143">
        <v>0.78</v>
      </c>
      <c r="G356" t="s">
        <v>6633</v>
      </c>
      <c r="H356">
        <v>22111</v>
      </c>
      <c r="I356">
        <v>25336</v>
      </c>
      <c r="J356" t="s">
        <v>1366</v>
      </c>
      <c r="K356">
        <v>14.49</v>
      </c>
      <c r="L356">
        <v>14.19</v>
      </c>
      <c r="M356" s="142" t="s">
        <v>1366</v>
      </c>
      <c r="N356" t="s">
        <v>1366</v>
      </c>
    </row>
    <row r="357" spans="1:14">
      <c r="A357" t="s">
        <v>3770</v>
      </c>
      <c r="B357" t="s">
        <v>3771</v>
      </c>
      <c r="C357">
        <v>10.88</v>
      </c>
      <c r="D357">
        <v>10.92</v>
      </c>
      <c r="E357" s="145">
        <v>0.05</v>
      </c>
      <c r="F357" s="143">
        <v>0.46</v>
      </c>
      <c r="G357" t="s">
        <v>6634</v>
      </c>
      <c r="H357">
        <v>4636</v>
      </c>
      <c r="I357">
        <v>8455</v>
      </c>
      <c r="J357" t="s">
        <v>1366</v>
      </c>
      <c r="K357">
        <v>10.94</v>
      </c>
      <c r="L357">
        <v>10.82</v>
      </c>
      <c r="M357" s="142" t="s">
        <v>1366</v>
      </c>
      <c r="N357" t="s">
        <v>1366</v>
      </c>
    </row>
    <row r="358" spans="1:14">
      <c r="A358" t="s">
        <v>3780</v>
      </c>
      <c r="B358" t="s">
        <v>3781</v>
      </c>
      <c r="C358">
        <v>16.100000000000001</v>
      </c>
      <c r="D358">
        <v>16.170000000000002</v>
      </c>
      <c r="E358" s="145">
        <v>0.16</v>
      </c>
      <c r="F358" s="143">
        <v>1</v>
      </c>
      <c r="G358" t="s">
        <v>5972</v>
      </c>
      <c r="H358">
        <v>8805</v>
      </c>
      <c r="I358">
        <v>19040</v>
      </c>
      <c r="J358" t="s">
        <v>1366</v>
      </c>
      <c r="K358">
        <v>16.190000000000001</v>
      </c>
      <c r="L358">
        <v>16.059999999999999</v>
      </c>
      <c r="M358" s="142" t="s">
        <v>1366</v>
      </c>
      <c r="N358" t="s">
        <v>1366</v>
      </c>
    </row>
    <row r="359" spans="1:14">
      <c r="A359" t="s">
        <v>3813</v>
      </c>
      <c r="B359" t="s">
        <v>3814</v>
      </c>
      <c r="C359">
        <v>10.9</v>
      </c>
      <c r="D359">
        <v>10.94</v>
      </c>
      <c r="E359" s="145">
        <v>0.09</v>
      </c>
      <c r="F359" s="143">
        <v>0.83</v>
      </c>
      <c r="G359" t="s">
        <v>6635</v>
      </c>
      <c r="H359">
        <v>8544</v>
      </c>
      <c r="I359">
        <v>9936</v>
      </c>
      <c r="J359" t="s">
        <v>1366</v>
      </c>
      <c r="K359">
        <v>11.03</v>
      </c>
      <c r="L359">
        <v>10.86</v>
      </c>
      <c r="M359" s="142" t="s">
        <v>1366</v>
      </c>
      <c r="N359" t="s">
        <v>1366</v>
      </c>
    </row>
    <row r="360" spans="1:14">
      <c r="A360">
        <v>20000</v>
      </c>
      <c r="B360" t="s">
        <v>1786</v>
      </c>
      <c r="C360">
        <v>31.67</v>
      </c>
      <c r="D360">
        <v>31.92</v>
      </c>
      <c r="E360" s="145">
        <v>0.52</v>
      </c>
      <c r="F360" s="143">
        <v>1.66</v>
      </c>
      <c r="G360" t="s">
        <v>6595</v>
      </c>
      <c r="H360">
        <v>4</v>
      </c>
      <c r="I360">
        <v>1</v>
      </c>
      <c r="J360" t="s">
        <v>1366</v>
      </c>
      <c r="K360">
        <v>31.92</v>
      </c>
      <c r="L360">
        <v>31.67</v>
      </c>
      <c r="M360" s="142" t="s">
        <v>1366</v>
      </c>
      <c r="N360" t="s">
        <v>1366</v>
      </c>
    </row>
    <row r="361" spans="1:14">
      <c r="A361">
        <v>20001</v>
      </c>
      <c r="B361" t="s">
        <v>1787</v>
      </c>
      <c r="C361" t="s">
        <v>1366</v>
      </c>
      <c r="D361" t="s">
        <v>1366</v>
      </c>
      <c r="E361" s="145" t="s">
        <v>1366</v>
      </c>
      <c r="F361" s="143" t="s">
        <v>1366</v>
      </c>
      <c r="G361" t="s">
        <v>1366</v>
      </c>
      <c r="H361">
        <v>0</v>
      </c>
      <c r="I361">
        <v>0</v>
      </c>
      <c r="J361" t="s">
        <v>1366</v>
      </c>
      <c r="K361" t="s">
        <v>1366</v>
      </c>
      <c r="L361" t="s">
        <v>1366</v>
      </c>
      <c r="M361" s="142" t="s">
        <v>1366</v>
      </c>
      <c r="N361" t="s">
        <v>1366</v>
      </c>
    </row>
    <row r="362" spans="1:14">
      <c r="A362">
        <v>20011</v>
      </c>
      <c r="B362" t="s">
        <v>1788</v>
      </c>
      <c r="C362" t="s">
        <v>1366</v>
      </c>
      <c r="D362" t="s">
        <v>1366</v>
      </c>
      <c r="E362" s="145" t="s">
        <v>1366</v>
      </c>
      <c r="F362" s="143" t="s">
        <v>1366</v>
      </c>
      <c r="G362" t="s">
        <v>1366</v>
      </c>
      <c r="H362">
        <v>0</v>
      </c>
      <c r="I362">
        <v>0</v>
      </c>
      <c r="J362" t="s">
        <v>1366</v>
      </c>
      <c r="K362" t="s">
        <v>1366</v>
      </c>
      <c r="L362" t="s">
        <v>1366</v>
      </c>
      <c r="M362" s="142" t="s">
        <v>1366</v>
      </c>
      <c r="N362" t="s">
        <v>1366</v>
      </c>
    </row>
    <row r="363" spans="1:14">
      <c r="A363">
        <v>20012</v>
      </c>
      <c r="B363" t="s">
        <v>1789</v>
      </c>
      <c r="C363">
        <v>22.92</v>
      </c>
      <c r="D363">
        <v>22.92</v>
      </c>
      <c r="E363" s="145">
        <v>0</v>
      </c>
      <c r="F363" s="143">
        <v>0</v>
      </c>
      <c r="G363" t="s">
        <v>6636</v>
      </c>
      <c r="H363">
        <v>1</v>
      </c>
      <c r="I363">
        <v>0</v>
      </c>
      <c r="J363" t="s">
        <v>1366</v>
      </c>
      <c r="K363">
        <v>22.92</v>
      </c>
      <c r="L363">
        <v>22.92</v>
      </c>
      <c r="M363" s="142" t="s">
        <v>1366</v>
      </c>
      <c r="N363" t="s">
        <v>1366</v>
      </c>
    </row>
    <row r="364" spans="1:14">
      <c r="A364" t="s">
        <v>1790</v>
      </c>
      <c r="B364" t="s">
        <v>1791</v>
      </c>
      <c r="C364">
        <v>141.69999999999999</v>
      </c>
      <c r="D364">
        <v>140.80000000000001</v>
      </c>
      <c r="E364" s="145">
        <v>2.15</v>
      </c>
      <c r="F364" s="143">
        <v>1.55</v>
      </c>
      <c r="G364" t="s">
        <v>6637</v>
      </c>
      <c r="H364">
        <v>71</v>
      </c>
      <c r="I364">
        <v>173</v>
      </c>
      <c r="J364" t="s">
        <v>1366</v>
      </c>
      <c r="K364">
        <v>144.05000000000001</v>
      </c>
      <c r="L364">
        <v>140</v>
      </c>
      <c r="M364" s="142" t="s">
        <v>1366</v>
      </c>
      <c r="N364" t="s">
        <v>1366</v>
      </c>
    </row>
    <row r="365" spans="1:14">
      <c r="A365">
        <v>20020</v>
      </c>
      <c r="B365" t="s">
        <v>1792</v>
      </c>
      <c r="C365">
        <v>28.38</v>
      </c>
      <c r="D365">
        <v>28.38</v>
      </c>
      <c r="E365" s="145">
        <v>0.54</v>
      </c>
      <c r="F365" s="143">
        <v>1.94</v>
      </c>
      <c r="G365" t="s">
        <v>6638</v>
      </c>
      <c r="H365">
        <v>1</v>
      </c>
      <c r="I365">
        <v>7</v>
      </c>
      <c r="J365" t="s">
        <v>1366</v>
      </c>
      <c r="K365">
        <v>28.38</v>
      </c>
      <c r="L365">
        <v>28.38</v>
      </c>
      <c r="M365" s="142" t="s">
        <v>1366</v>
      </c>
      <c r="N365" t="s">
        <v>1366</v>
      </c>
    </row>
    <row r="366" spans="1:14">
      <c r="A366">
        <v>20025</v>
      </c>
      <c r="B366" t="s">
        <v>1793</v>
      </c>
      <c r="C366">
        <v>35.28</v>
      </c>
      <c r="D366">
        <v>35.270000000000003</v>
      </c>
      <c r="E366" s="145">
        <v>0.42</v>
      </c>
      <c r="F366" s="143">
        <v>1.21</v>
      </c>
      <c r="G366" t="s">
        <v>6639</v>
      </c>
      <c r="H366">
        <v>4</v>
      </c>
      <c r="I366">
        <v>17</v>
      </c>
      <c r="J366" t="s">
        <v>1366</v>
      </c>
      <c r="K366">
        <v>35.28</v>
      </c>
      <c r="L366">
        <v>35.270000000000003</v>
      </c>
      <c r="M366" s="142" t="s">
        <v>1366</v>
      </c>
      <c r="N366" t="s">
        <v>1366</v>
      </c>
    </row>
    <row r="367" spans="1:14">
      <c r="A367">
        <v>20028</v>
      </c>
      <c r="B367" t="s">
        <v>1794</v>
      </c>
      <c r="C367">
        <v>20.18</v>
      </c>
      <c r="D367">
        <v>19.96</v>
      </c>
      <c r="E367" s="145">
        <v>0</v>
      </c>
      <c r="F367" s="143">
        <v>0</v>
      </c>
      <c r="G367" t="s">
        <v>5956</v>
      </c>
      <c r="H367">
        <v>11</v>
      </c>
      <c r="I367">
        <v>3</v>
      </c>
      <c r="J367" t="s">
        <v>1366</v>
      </c>
      <c r="K367">
        <v>20.18</v>
      </c>
      <c r="L367">
        <v>19.96</v>
      </c>
      <c r="M367" s="142" t="s">
        <v>1366</v>
      </c>
      <c r="N367" t="s">
        <v>1366</v>
      </c>
    </row>
    <row r="368" spans="1:14">
      <c r="A368">
        <v>20029</v>
      </c>
      <c r="B368" t="s">
        <v>1795</v>
      </c>
      <c r="C368">
        <v>20.68</v>
      </c>
      <c r="D368">
        <v>20.68</v>
      </c>
      <c r="E368" s="145">
        <v>0.31</v>
      </c>
      <c r="F368" s="143">
        <v>1.52</v>
      </c>
      <c r="G368" t="s">
        <v>6267</v>
      </c>
      <c r="H368">
        <v>14</v>
      </c>
      <c r="I368">
        <v>5</v>
      </c>
      <c r="J368" t="s">
        <v>1366</v>
      </c>
      <c r="K368">
        <v>20.78</v>
      </c>
      <c r="L368">
        <v>20.67</v>
      </c>
      <c r="M368" s="142" t="s">
        <v>1366</v>
      </c>
      <c r="N368" t="s">
        <v>1366</v>
      </c>
    </row>
    <row r="369" spans="1:14">
      <c r="A369">
        <v>20030</v>
      </c>
      <c r="B369" t="s">
        <v>1796</v>
      </c>
      <c r="C369">
        <v>20.100000000000001</v>
      </c>
      <c r="D369">
        <v>19.91</v>
      </c>
      <c r="E369" s="145">
        <v>0.23</v>
      </c>
      <c r="F369" s="143">
        <v>1.17</v>
      </c>
      <c r="G369" t="s">
        <v>6177</v>
      </c>
      <c r="H369">
        <v>6</v>
      </c>
      <c r="I369">
        <v>3</v>
      </c>
      <c r="J369" t="s">
        <v>1366</v>
      </c>
      <c r="K369">
        <v>20.100000000000001</v>
      </c>
      <c r="L369">
        <v>19.91</v>
      </c>
      <c r="M369" s="142" t="s">
        <v>1366</v>
      </c>
      <c r="N369" t="s">
        <v>1366</v>
      </c>
    </row>
    <row r="370" spans="1:14">
      <c r="A370">
        <v>20031</v>
      </c>
      <c r="B370" t="s">
        <v>1797</v>
      </c>
      <c r="C370">
        <v>11.02</v>
      </c>
      <c r="D370">
        <v>10.96</v>
      </c>
      <c r="E370" s="145">
        <v>0.19</v>
      </c>
      <c r="F370" s="143">
        <v>1.76</v>
      </c>
      <c r="G370" t="s">
        <v>6366</v>
      </c>
      <c r="H370">
        <v>10</v>
      </c>
      <c r="I370">
        <v>9</v>
      </c>
      <c r="J370" t="s">
        <v>1366</v>
      </c>
      <c r="K370">
        <v>11.02</v>
      </c>
      <c r="L370">
        <v>10.96</v>
      </c>
      <c r="M370" s="142" t="s">
        <v>1366</v>
      </c>
      <c r="N370" t="s">
        <v>1366</v>
      </c>
    </row>
    <row r="371" spans="1:14">
      <c r="A371">
        <v>20032</v>
      </c>
      <c r="B371" t="s">
        <v>1798</v>
      </c>
      <c r="C371" t="s">
        <v>1366</v>
      </c>
      <c r="D371" t="s">
        <v>1366</v>
      </c>
      <c r="E371" s="145" t="s">
        <v>1366</v>
      </c>
      <c r="F371" s="143" t="s">
        <v>1366</v>
      </c>
      <c r="G371" t="s">
        <v>1366</v>
      </c>
      <c r="H371">
        <v>0</v>
      </c>
      <c r="I371">
        <v>0</v>
      </c>
      <c r="J371" t="s">
        <v>1366</v>
      </c>
      <c r="K371" t="s">
        <v>1366</v>
      </c>
      <c r="L371" t="s">
        <v>1366</v>
      </c>
      <c r="M371" s="142" t="s">
        <v>1366</v>
      </c>
      <c r="N371" t="s">
        <v>1366</v>
      </c>
    </row>
    <row r="372" spans="1:14">
      <c r="A372">
        <v>20033</v>
      </c>
      <c r="B372" t="s">
        <v>1799</v>
      </c>
      <c r="C372">
        <v>3.27</v>
      </c>
      <c r="D372">
        <v>3.29</v>
      </c>
      <c r="E372" s="145">
        <v>0.06</v>
      </c>
      <c r="F372" s="143">
        <v>1.86</v>
      </c>
      <c r="G372" t="s">
        <v>6295</v>
      </c>
      <c r="H372">
        <v>85</v>
      </c>
      <c r="I372">
        <v>114</v>
      </c>
      <c r="J372" t="s">
        <v>1366</v>
      </c>
      <c r="K372">
        <v>3.29</v>
      </c>
      <c r="L372">
        <v>3.27</v>
      </c>
      <c r="M372" s="142" t="s">
        <v>1366</v>
      </c>
      <c r="N372" t="s">
        <v>1366</v>
      </c>
    </row>
    <row r="373" spans="1:14">
      <c r="A373">
        <v>20034</v>
      </c>
      <c r="B373" t="s">
        <v>1800</v>
      </c>
      <c r="C373">
        <v>15.69</v>
      </c>
      <c r="D373">
        <v>15.56</v>
      </c>
      <c r="E373" s="145">
        <v>0.08</v>
      </c>
      <c r="F373" s="143">
        <v>0.52</v>
      </c>
      <c r="G373" t="s">
        <v>6640</v>
      </c>
      <c r="H373">
        <v>17</v>
      </c>
      <c r="I373">
        <v>30</v>
      </c>
      <c r="J373" t="s">
        <v>1366</v>
      </c>
      <c r="K373">
        <v>15.73</v>
      </c>
      <c r="L373">
        <v>15.53</v>
      </c>
      <c r="M373" s="142" t="s">
        <v>1366</v>
      </c>
      <c r="N373" t="s">
        <v>1366</v>
      </c>
    </row>
    <row r="374" spans="1:14">
      <c r="A374">
        <v>20035</v>
      </c>
      <c r="B374" t="s">
        <v>1801</v>
      </c>
      <c r="C374">
        <v>13.08</v>
      </c>
      <c r="D374">
        <v>13.08</v>
      </c>
      <c r="E374" s="145">
        <v>0.05</v>
      </c>
      <c r="F374" s="143">
        <v>0.38</v>
      </c>
      <c r="G374" t="s">
        <v>6641</v>
      </c>
      <c r="H374">
        <v>1</v>
      </c>
      <c r="I374">
        <v>0</v>
      </c>
      <c r="J374" t="s">
        <v>1366</v>
      </c>
      <c r="K374">
        <v>13.08</v>
      </c>
      <c r="L374">
        <v>13.08</v>
      </c>
      <c r="M374" s="142" t="s">
        <v>1366</v>
      </c>
      <c r="N374" t="s">
        <v>1366</v>
      </c>
    </row>
    <row r="375" spans="1:14">
      <c r="A375">
        <v>20036</v>
      </c>
      <c r="B375" t="s">
        <v>1828</v>
      </c>
      <c r="C375" t="s">
        <v>1366</v>
      </c>
      <c r="D375" t="s">
        <v>1366</v>
      </c>
      <c r="E375" s="145" t="s">
        <v>1366</v>
      </c>
      <c r="F375" s="143" t="s">
        <v>1366</v>
      </c>
      <c r="G375" t="s">
        <v>1366</v>
      </c>
      <c r="H375">
        <v>0</v>
      </c>
      <c r="I375">
        <v>1</v>
      </c>
      <c r="J375" t="s">
        <v>1366</v>
      </c>
      <c r="K375" t="s">
        <v>1366</v>
      </c>
      <c r="L375" t="s">
        <v>1366</v>
      </c>
      <c r="M375" s="142" t="s">
        <v>1366</v>
      </c>
      <c r="N375" t="s">
        <v>1366</v>
      </c>
    </row>
    <row r="376" spans="1:14">
      <c r="A376">
        <v>20037</v>
      </c>
      <c r="B376" t="s">
        <v>1829</v>
      </c>
      <c r="C376">
        <v>13.55</v>
      </c>
      <c r="D376">
        <v>13.78</v>
      </c>
      <c r="E376" s="145">
        <v>0.25</v>
      </c>
      <c r="F376" s="143">
        <v>1.85</v>
      </c>
      <c r="G376" t="s">
        <v>6642</v>
      </c>
      <c r="H376">
        <v>21</v>
      </c>
      <c r="I376">
        <v>34</v>
      </c>
      <c r="J376" t="s">
        <v>1366</v>
      </c>
      <c r="K376">
        <v>13.82</v>
      </c>
      <c r="L376">
        <v>13.55</v>
      </c>
      <c r="M376" s="142" t="s">
        <v>1366</v>
      </c>
      <c r="N376" t="s">
        <v>1366</v>
      </c>
    </row>
    <row r="377" spans="1:14">
      <c r="A377">
        <v>20038</v>
      </c>
      <c r="B377" t="s">
        <v>1830</v>
      </c>
      <c r="C377">
        <v>16.03</v>
      </c>
      <c r="D377">
        <v>16.03</v>
      </c>
      <c r="E377" s="145">
        <v>0.27</v>
      </c>
      <c r="F377" s="143">
        <v>1.71</v>
      </c>
      <c r="G377" t="s">
        <v>6643</v>
      </c>
      <c r="H377">
        <v>1</v>
      </c>
      <c r="I377">
        <v>7</v>
      </c>
      <c r="J377" t="s">
        <v>1366</v>
      </c>
      <c r="K377">
        <v>16.03</v>
      </c>
      <c r="L377">
        <v>16.03</v>
      </c>
      <c r="M377" s="142" t="s">
        <v>1366</v>
      </c>
      <c r="N377" t="s">
        <v>1366</v>
      </c>
    </row>
    <row r="378" spans="1:14">
      <c r="A378">
        <v>20040</v>
      </c>
      <c r="B378" t="s">
        <v>2118</v>
      </c>
      <c r="C378" t="s">
        <v>1366</v>
      </c>
      <c r="D378" t="s">
        <v>1366</v>
      </c>
      <c r="E378" s="145" t="s">
        <v>1366</v>
      </c>
      <c r="F378" s="143" t="s">
        <v>1366</v>
      </c>
      <c r="G378" t="s">
        <v>1366</v>
      </c>
      <c r="H378">
        <v>0</v>
      </c>
      <c r="I378">
        <v>0</v>
      </c>
      <c r="J378" t="s">
        <v>1366</v>
      </c>
      <c r="K378" t="s">
        <v>1366</v>
      </c>
      <c r="L378" t="s">
        <v>1366</v>
      </c>
      <c r="M378" s="142" t="s">
        <v>1366</v>
      </c>
      <c r="N378" t="s">
        <v>1366</v>
      </c>
    </row>
    <row r="379" spans="1:14">
      <c r="A379">
        <v>20041</v>
      </c>
      <c r="B379" t="s">
        <v>2120</v>
      </c>
      <c r="C379">
        <v>19.73</v>
      </c>
      <c r="D379">
        <v>19.63</v>
      </c>
      <c r="E379" s="145">
        <v>0.06</v>
      </c>
      <c r="F379" s="143">
        <v>0.31</v>
      </c>
      <c r="G379" t="s">
        <v>6644</v>
      </c>
      <c r="H379">
        <v>17</v>
      </c>
      <c r="I379">
        <v>43</v>
      </c>
      <c r="J379" t="s">
        <v>1366</v>
      </c>
      <c r="K379">
        <v>19.73</v>
      </c>
      <c r="L379">
        <v>19.32</v>
      </c>
      <c r="M379" s="142" t="s">
        <v>1366</v>
      </c>
      <c r="N379" t="s">
        <v>1366</v>
      </c>
    </row>
    <row r="380" spans="1:14">
      <c r="A380">
        <v>1101</v>
      </c>
      <c r="B380" t="s">
        <v>258</v>
      </c>
      <c r="C380">
        <v>27.1</v>
      </c>
      <c r="D380">
        <v>27.3</v>
      </c>
      <c r="E380" s="145">
        <v>0.5</v>
      </c>
      <c r="F380" s="143">
        <v>1.87</v>
      </c>
      <c r="G380" t="s">
        <v>5900</v>
      </c>
      <c r="H380">
        <v>57182</v>
      </c>
      <c r="I380">
        <v>67974</v>
      </c>
      <c r="J380">
        <v>752.32</v>
      </c>
      <c r="K380">
        <v>27.7</v>
      </c>
      <c r="L380">
        <v>26.95</v>
      </c>
      <c r="M380" s="142">
        <v>0.76</v>
      </c>
      <c r="N380" t="s">
        <v>3915</v>
      </c>
    </row>
    <row r="381" spans="1:14">
      <c r="A381">
        <v>1102</v>
      </c>
      <c r="B381" t="s">
        <v>259</v>
      </c>
      <c r="C381">
        <v>37.85</v>
      </c>
      <c r="D381">
        <v>38.200000000000003</v>
      </c>
      <c r="E381" s="145">
        <v>0.35</v>
      </c>
      <c r="F381" s="143">
        <v>0.92</v>
      </c>
      <c r="G381" t="s">
        <v>6645</v>
      </c>
      <c r="H381">
        <v>8095</v>
      </c>
      <c r="I381">
        <v>9026</v>
      </c>
      <c r="J381">
        <v>354.66</v>
      </c>
      <c r="K381">
        <v>38.25</v>
      </c>
      <c r="L381">
        <v>37.75</v>
      </c>
      <c r="M381" s="142">
        <v>0.23</v>
      </c>
      <c r="N381" t="s">
        <v>3916</v>
      </c>
    </row>
    <row r="382" spans="1:14">
      <c r="A382">
        <v>1103</v>
      </c>
      <c r="B382" t="s">
        <v>260</v>
      </c>
      <c r="C382">
        <v>13.3</v>
      </c>
      <c r="D382">
        <v>13.3</v>
      </c>
      <c r="E382" s="145">
        <v>0.05</v>
      </c>
      <c r="F382" s="143">
        <v>0.38</v>
      </c>
      <c r="G382" t="s">
        <v>6179</v>
      </c>
      <c r="H382">
        <v>376</v>
      </c>
      <c r="I382">
        <v>403</v>
      </c>
      <c r="J382">
        <v>83.29</v>
      </c>
      <c r="K382">
        <v>13.35</v>
      </c>
      <c r="L382">
        <v>13.25</v>
      </c>
      <c r="M382" s="142">
        <v>0.05</v>
      </c>
      <c r="N382" t="s">
        <v>3917</v>
      </c>
    </row>
    <row r="383" spans="1:14">
      <c r="A383">
        <v>1104</v>
      </c>
      <c r="B383" t="s">
        <v>261</v>
      </c>
      <c r="C383">
        <v>26.9</v>
      </c>
      <c r="D383">
        <v>27.15</v>
      </c>
      <c r="E383" s="145">
        <v>0.25</v>
      </c>
      <c r="F383" s="143">
        <v>0.93</v>
      </c>
      <c r="G383" t="s">
        <v>6646</v>
      </c>
      <c r="H383">
        <v>437</v>
      </c>
      <c r="I383">
        <v>505</v>
      </c>
      <c r="J383">
        <v>68.67</v>
      </c>
      <c r="K383">
        <v>27.2</v>
      </c>
      <c r="L383">
        <v>26.9</v>
      </c>
      <c r="M383" s="142">
        <v>0.06</v>
      </c>
      <c r="N383" t="s">
        <v>3918</v>
      </c>
    </row>
    <row r="384" spans="1:14">
      <c r="A384">
        <v>1108</v>
      </c>
      <c r="B384" t="s">
        <v>262</v>
      </c>
      <c r="C384">
        <v>11.05</v>
      </c>
      <c r="D384">
        <v>11.05</v>
      </c>
      <c r="E384" s="145">
        <v>0</v>
      </c>
      <c r="F384" s="143">
        <v>0</v>
      </c>
      <c r="G384" t="s">
        <v>5924</v>
      </c>
      <c r="H384">
        <v>193</v>
      </c>
      <c r="I384">
        <v>198</v>
      </c>
      <c r="J384">
        <v>40.47</v>
      </c>
      <c r="K384">
        <v>11.15</v>
      </c>
      <c r="L384">
        <v>11</v>
      </c>
      <c r="M384" s="142">
        <v>0.05</v>
      </c>
      <c r="N384" t="s">
        <v>3919</v>
      </c>
    </row>
    <row r="385" spans="1:14">
      <c r="A385">
        <v>1109</v>
      </c>
      <c r="B385" t="s">
        <v>263</v>
      </c>
      <c r="C385">
        <v>13.2</v>
      </c>
      <c r="D385">
        <v>13.15</v>
      </c>
      <c r="E385" s="145">
        <v>0.05</v>
      </c>
      <c r="F385" s="143">
        <v>0.38</v>
      </c>
      <c r="G385" t="s">
        <v>6647</v>
      </c>
      <c r="H385">
        <v>67</v>
      </c>
      <c r="I385">
        <v>94</v>
      </c>
      <c r="J385">
        <v>34.119999999999997</v>
      </c>
      <c r="K385">
        <v>13.2</v>
      </c>
      <c r="L385">
        <v>13.1</v>
      </c>
      <c r="M385" s="142">
        <v>0.02</v>
      </c>
      <c r="N385" t="s">
        <v>3920</v>
      </c>
    </row>
    <row r="386" spans="1:14">
      <c r="A386">
        <v>1110</v>
      </c>
      <c r="B386" t="s">
        <v>264</v>
      </c>
      <c r="C386">
        <v>14.4</v>
      </c>
      <c r="D386">
        <v>14.7</v>
      </c>
      <c r="E386" s="145">
        <v>0.25</v>
      </c>
      <c r="F386" s="143">
        <v>1.73</v>
      </c>
      <c r="G386" t="s">
        <v>5974</v>
      </c>
      <c r="H386">
        <v>88</v>
      </c>
      <c r="I386">
        <v>122</v>
      </c>
      <c r="J386">
        <v>57.2</v>
      </c>
      <c r="K386">
        <v>14.7</v>
      </c>
      <c r="L386">
        <v>14.4</v>
      </c>
      <c r="M386" s="142">
        <v>0.02</v>
      </c>
      <c r="N386" t="s">
        <v>3921</v>
      </c>
    </row>
    <row r="387" spans="1:14">
      <c r="A387">
        <v>1201</v>
      </c>
      <c r="B387" t="s">
        <v>265</v>
      </c>
      <c r="C387">
        <v>11.5</v>
      </c>
      <c r="D387">
        <v>11.6</v>
      </c>
      <c r="E387" s="145">
        <v>0.1</v>
      </c>
      <c r="F387" s="143">
        <v>0.87</v>
      </c>
      <c r="G387" t="s">
        <v>6430</v>
      </c>
      <c r="H387">
        <v>634</v>
      </c>
      <c r="I387">
        <v>669</v>
      </c>
      <c r="J387">
        <v>50.61</v>
      </c>
      <c r="K387">
        <v>11.6</v>
      </c>
      <c r="L387">
        <v>11.5</v>
      </c>
      <c r="M387" s="142">
        <v>0.13</v>
      </c>
      <c r="N387" t="s">
        <v>3922</v>
      </c>
    </row>
    <row r="388" spans="1:14">
      <c r="A388">
        <v>1203</v>
      </c>
      <c r="B388" t="s">
        <v>266</v>
      </c>
      <c r="C388">
        <v>43.8</v>
      </c>
      <c r="D388">
        <v>43.2</v>
      </c>
      <c r="E388" s="145">
        <v>-0.1</v>
      </c>
      <c r="F388" s="143">
        <v>-0.23</v>
      </c>
      <c r="G388" t="s">
        <v>6315</v>
      </c>
      <c r="H388">
        <v>9</v>
      </c>
      <c r="I388">
        <v>19</v>
      </c>
      <c r="J388">
        <v>24</v>
      </c>
      <c r="K388">
        <v>43.8</v>
      </c>
      <c r="L388">
        <v>43.2</v>
      </c>
      <c r="M388" s="142">
        <v>0</v>
      </c>
      <c r="N388" t="s">
        <v>3923</v>
      </c>
    </row>
    <row r="389" spans="1:14">
      <c r="A389">
        <v>1210</v>
      </c>
      <c r="B389" t="s">
        <v>267</v>
      </c>
      <c r="C389">
        <v>51.8</v>
      </c>
      <c r="D389">
        <v>51.7</v>
      </c>
      <c r="E389" s="145">
        <v>-0.1</v>
      </c>
      <c r="F389" s="143">
        <v>-0.19</v>
      </c>
      <c r="G389" t="s">
        <v>6648</v>
      </c>
      <c r="H389">
        <v>1294</v>
      </c>
      <c r="I389">
        <v>1510</v>
      </c>
      <c r="J389">
        <v>89.48</v>
      </c>
      <c r="K389">
        <v>51.9</v>
      </c>
      <c r="L389">
        <v>51.5</v>
      </c>
      <c r="M389" s="142">
        <v>0.14000000000000001</v>
      </c>
      <c r="N389" t="s">
        <v>3924</v>
      </c>
    </row>
    <row r="390" spans="1:14">
      <c r="A390">
        <v>1213</v>
      </c>
      <c r="B390" t="s">
        <v>268</v>
      </c>
      <c r="C390">
        <v>7.11</v>
      </c>
      <c r="D390">
        <v>7.48</v>
      </c>
      <c r="E390" s="145">
        <v>0.31</v>
      </c>
      <c r="F390" s="143">
        <v>4.32</v>
      </c>
      <c r="G390" t="s">
        <v>6649</v>
      </c>
      <c r="H390">
        <v>10</v>
      </c>
      <c r="I390">
        <v>5</v>
      </c>
      <c r="J390">
        <v>5.66</v>
      </c>
      <c r="K390">
        <v>7.52</v>
      </c>
      <c r="L390">
        <v>7.11</v>
      </c>
      <c r="M390" s="142">
        <v>0.02</v>
      </c>
      <c r="N390" t="s">
        <v>3925</v>
      </c>
    </row>
    <row r="391" spans="1:14">
      <c r="A391">
        <v>1215</v>
      </c>
      <c r="B391" t="s">
        <v>269</v>
      </c>
      <c r="C391">
        <v>106.5</v>
      </c>
      <c r="D391">
        <v>107</v>
      </c>
      <c r="E391" s="145">
        <v>0.5</v>
      </c>
      <c r="F391" s="143">
        <v>0.47</v>
      </c>
      <c r="G391" t="s">
        <v>6650</v>
      </c>
      <c r="H391">
        <v>662</v>
      </c>
      <c r="I391">
        <v>624</v>
      </c>
      <c r="J391">
        <v>29.48</v>
      </c>
      <c r="K391">
        <v>107.5</v>
      </c>
      <c r="L391">
        <v>105.5</v>
      </c>
      <c r="M391" s="142">
        <v>0.22</v>
      </c>
      <c r="N391" t="s">
        <v>3926</v>
      </c>
    </row>
    <row r="392" spans="1:14">
      <c r="A392">
        <v>1216</v>
      </c>
      <c r="B392" t="s">
        <v>270</v>
      </c>
      <c r="C392">
        <v>79.900000000000006</v>
      </c>
      <c r="D392">
        <v>79.599999999999994</v>
      </c>
      <c r="E392" s="145">
        <v>0.1</v>
      </c>
      <c r="F392" s="143">
        <v>0.13</v>
      </c>
      <c r="G392" t="s">
        <v>6651</v>
      </c>
      <c r="H392">
        <v>15705</v>
      </c>
      <c r="I392">
        <v>18294</v>
      </c>
      <c r="J392">
        <v>568.20000000000005</v>
      </c>
      <c r="K392">
        <v>80.400000000000006</v>
      </c>
      <c r="L392">
        <v>78.7</v>
      </c>
      <c r="M392" s="142">
        <v>0.28000000000000003</v>
      </c>
      <c r="N392" t="s">
        <v>3927</v>
      </c>
    </row>
    <row r="393" spans="1:14">
      <c r="A393">
        <v>1217</v>
      </c>
      <c r="B393" t="s">
        <v>271</v>
      </c>
      <c r="C393">
        <v>9.92</v>
      </c>
      <c r="D393">
        <v>9.92</v>
      </c>
      <c r="E393" s="145">
        <v>0</v>
      </c>
      <c r="F393" s="143">
        <v>0</v>
      </c>
      <c r="G393" t="s">
        <v>6153</v>
      </c>
      <c r="H393">
        <v>333</v>
      </c>
      <c r="I393">
        <v>296</v>
      </c>
      <c r="J393">
        <v>49.45</v>
      </c>
      <c r="K393">
        <v>9.9499999999999993</v>
      </c>
      <c r="L393">
        <v>9.89</v>
      </c>
      <c r="M393" s="142">
        <v>7.0000000000000007E-2</v>
      </c>
      <c r="N393" t="s">
        <v>3928</v>
      </c>
    </row>
    <row r="394" spans="1:14">
      <c r="A394">
        <v>1218</v>
      </c>
      <c r="B394" t="s">
        <v>272</v>
      </c>
      <c r="C394">
        <v>14.65</v>
      </c>
      <c r="D394">
        <v>14.6</v>
      </c>
      <c r="E394" s="145">
        <v>0.05</v>
      </c>
      <c r="F394" s="143">
        <v>0.34</v>
      </c>
      <c r="G394" t="s">
        <v>6652</v>
      </c>
      <c r="H394">
        <v>257</v>
      </c>
      <c r="I394">
        <v>722</v>
      </c>
      <c r="J394">
        <v>50</v>
      </c>
      <c r="K394">
        <v>14.65</v>
      </c>
      <c r="L394">
        <v>14.5</v>
      </c>
      <c r="M394" s="142">
        <v>0.05</v>
      </c>
      <c r="N394" t="s">
        <v>3929</v>
      </c>
    </row>
    <row r="395" spans="1:14">
      <c r="A395">
        <v>1219</v>
      </c>
      <c r="B395" t="s">
        <v>273</v>
      </c>
      <c r="C395">
        <v>11.1</v>
      </c>
      <c r="D395">
        <v>11.1</v>
      </c>
      <c r="E395" s="145">
        <v>0.05</v>
      </c>
      <c r="F395" s="143">
        <v>0.45</v>
      </c>
      <c r="G395" t="s">
        <v>5963</v>
      </c>
      <c r="H395">
        <v>462</v>
      </c>
      <c r="I395">
        <v>208</v>
      </c>
      <c r="J395">
        <v>34.119999999999997</v>
      </c>
      <c r="K395">
        <v>11.1</v>
      </c>
      <c r="L395">
        <v>10.95</v>
      </c>
      <c r="M395" s="142">
        <v>0.14000000000000001</v>
      </c>
      <c r="N395" t="s">
        <v>3930</v>
      </c>
    </row>
    <row r="396" spans="1:14">
      <c r="A396">
        <v>1220</v>
      </c>
      <c r="B396" t="s">
        <v>274</v>
      </c>
      <c r="C396">
        <v>10.9</v>
      </c>
      <c r="D396">
        <v>10.9</v>
      </c>
      <c r="E396" s="145">
        <v>0</v>
      </c>
      <c r="F396" s="143">
        <v>0</v>
      </c>
      <c r="G396" t="s">
        <v>6653</v>
      </c>
      <c r="H396">
        <v>22</v>
      </c>
      <c r="I396">
        <v>71</v>
      </c>
      <c r="J396">
        <v>17.71</v>
      </c>
      <c r="K396">
        <v>10.9</v>
      </c>
      <c r="L396">
        <v>10.85</v>
      </c>
      <c r="M396" s="142">
        <v>0.01</v>
      </c>
      <c r="N396" t="s">
        <v>3931</v>
      </c>
    </row>
    <row r="397" spans="1:14">
      <c r="A397">
        <v>1225</v>
      </c>
      <c r="B397" t="s">
        <v>275</v>
      </c>
      <c r="C397">
        <v>24.75</v>
      </c>
      <c r="D397">
        <v>24.85</v>
      </c>
      <c r="E397" s="145">
        <v>0.1</v>
      </c>
      <c r="F397" s="143">
        <v>0.4</v>
      </c>
      <c r="G397" t="s">
        <v>6654</v>
      </c>
      <c r="H397">
        <v>22</v>
      </c>
      <c r="I397">
        <v>95</v>
      </c>
      <c r="J397">
        <v>24.23</v>
      </c>
      <c r="K397">
        <v>25</v>
      </c>
      <c r="L397">
        <v>24.75</v>
      </c>
      <c r="M397" s="142">
        <v>0.01</v>
      </c>
      <c r="N397" t="s">
        <v>3932</v>
      </c>
    </row>
    <row r="398" spans="1:14">
      <c r="A398">
        <v>1227</v>
      </c>
      <c r="B398" t="s">
        <v>276</v>
      </c>
      <c r="C398">
        <v>28.6</v>
      </c>
      <c r="D398">
        <v>28.5</v>
      </c>
      <c r="E398" s="145">
        <v>0</v>
      </c>
      <c r="F398" s="143">
        <v>0</v>
      </c>
      <c r="G398" t="s">
        <v>6655</v>
      </c>
      <c r="H398">
        <v>654</v>
      </c>
      <c r="I398">
        <v>622</v>
      </c>
      <c r="J398">
        <v>91.51</v>
      </c>
      <c r="K398">
        <v>28.7</v>
      </c>
      <c r="L398">
        <v>28.35</v>
      </c>
      <c r="M398" s="142">
        <v>7.0000000000000007E-2</v>
      </c>
      <c r="N398" t="s">
        <v>3933</v>
      </c>
    </row>
    <row r="399" spans="1:14">
      <c r="A399">
        <v>1229</v>
      </c>
      <c r="B399" t="s">
        <v>277</v>
      </c>
      <c r="C399">
        <v>41.4</v>
      </c>
      <c r="D399">
        <v>41.05</v>
      </c>
      <c r="E399" s="145">
        <v>-0.35</v>
      </c>
      <c r="F399" s="143">
        <v>-0.85</v>
      </c>
      <c r="G399" t="s">
        <v>6656</v>
      </c>
      <c r="H399">
        <v>1530</v>
      </c>
      <c r="I399">
        <v>2926</v>
      </c>
      <c r="J399">
        <v>183.19</v>
      </c>
      <c r="K399">
        <v>41.5</v>
      </c>
      <c r="L399">
        <v>40.9</v>
      </c>
      <c r="M399" s="142">
        <v>0.08</v>
      </c>
      <c r="N399" t="s">
        <v>3934</v>
      </c>
    </row>
    <row r="400" spans="1:14">
      <c r="A400">
        <v>1231</v>
      </c>
      <c r="B400" t="s">
        <v>278</v>
      </c>
      <c r="C400">
        <v>76.599999999999994</v>
      </c>
      <c r="D400">
        <v>76.900000000000006</v>
      </c>
      <c r="E400" s="145">
        <v>0.3</v>
      </c>
      <c r="F400" s="143">
        <v>0.39</v>
      </c>
      <c r="G400" t="s">
        <v>6657</v>
      </c>
      <c r="H400">
        <v>318</v>
      </c>
      <c r="I400">
        <v>417</v>
      </c>
      <c r="J400">
        <v>32.83</v>
      </c>
      <c r="K400">
        <v>77.2</v>
      </c>
      <c r="L400">
        <v>76.599999999999994</v>
      </c>
      <c r="M400" s="142">
        <v>0.1</v>
      </c>
      <c r="N400" t="s">
        <v>3935</v>
      </c>
    </row>
    <row r="401" spans="1:14">
      <c r="A401">
        <v>1232</v>
      </c>
      <c r="B401" t="s">
        <v>279</v>
      </c>
      <c r="C401">
        <v>157.5</v>
      </c>
      <c r="D401">
        <v>157</v>
      </c>
      <c r="E401" s="145">
        <v>0.5</v>
      </c>
      <c r="F401" s="143">
        <v>0.32</v>
      </c>
      <c r="G401" t="s">
        <v>6658</v>
      </c>
      <c r="H401">
        <v>95</v>
      </c>
      <c r="I401">
        <v>140</v>
      </c>
      <c r="J401">
        <v>16</v>
      </c>
      <c r="K401">
        <v>157.5</v>
      </c>
      <c r="L401">
        <v>156.5</v>
      </c>
      <c r="M401" s="142">
        <v>0.06</v>
      </c>
      <c r="N401" t="s">
        <v>3936</v>
      </c>
    </row>
    <row r="402" spans="1:14">
      <c r="A402">
        <v>1233</v>
      </c>
      <c r="B402" t="s">
        <v>280</v>
      </c>
      <c r="C402">
        <v>28.3</v>
      </c>
      <c r="D402">
        <v>28.25</v>
      </c>
      <c r="E402" s="145">
        <v>0.05</v>
      </c>
      <c r="F402" s="143">
        <v>0.18</v>
      </c>
      <c r="G402" t="s">
        <v>6659</v>
      </c>
      <c r="H402">
        <v>20</v>
      </c>
      <c r="I402">
        <v>9</v>
      </c>
      <c r="J402">
        <v>9.06</v>
      </c>
      <c r="K402">
        <v>28.4</v>
      </c>
      <c r="L402">
        <v>27.9</v>
      </c>
      <c r="M402" s="142">
        <v>0.02</v>
      </c>
      <c r="N402" t="s">
        <v>3937</v>
      </c>
    </row>
    <row r="403" spans="1:14">
      <c r="A403">
        <v>1234</v>
      </c>
      <c r="B403" t="s">
        <v>281</v>
      </c>
      <c r="C403">
        <v>32.5</v>
      </c>
      <c r="D403">
        <v>32.700000000000003</v>
      </c>
      <c r="E403" s="145">
        <v>0.2</v>
      </c>
      <c r="F403" s="143">
        <v>0.62</v>
      </c>
      <c r="G403" t="s">
        <v>6018</v>
      </c>
      <c r="H403">
        <v>55</v>
      </c>
      <c r="I403">
        <v>104</v>
      </c>
      <c r="J403">
        <v>40.19</v>
      </c>
      <c r="K403">
        <v>32.75</v>
      </c>
      <c r="L403">
        <v>32.5</v>
      </c>
      <c r="M403" s="142">
        <v>0.01</v>
      </c>
      <c r="N403" t="s">
        <v>3938</v>
      </c>
    </row>
    <row r="404" spans="1:14">
      <c r="A404">
        <v>1235</v>
      </c>
      <c r="B404" t="s">
        <v>282</v>
      </c>
      <c r="C404">
        <v>32</v>
      </c>
      <c r="D404">
        <v>31.95</v>
      </c>
      <c r="E404" s="145">
        <v>0.55000000000000004</v>
      </c>
      <c r="F404" s="143">
        <v>1.75</v>
      </c>
      <c r="G404" t="s">
        <v>6660</v>
      </c>
      <c r="H404">
        <v>18</v>
      </c>
      <c r="I404">
        <v>10</v>
      </c>
      <c r="J404">
        <v>19.8</v>
      </c>
      <c r="K404">
        <v>33</v>
      </c>
      <c r="L404">
        <v>31.95</v>
      </c>
      <c r="M404" s="142">
        <v>0.01</v>
      </c>
      <c r="N404" t="s">
        <v>3939</v>
      </c>
    </row>
    <row r="405" spans="1:14">
      <c r="A405">
        <v>1236</v>
      </c>
      <c r="B405" t="s">
        <v>283</v>
      </c>
      <c r="C405">
        <v>25.6</v>
      </c>
      <c r="D405">
        <v>25.6</v>
      </c>
      <c r="E405" s="145">
        <v>0.1</v>
      </c>
      <c r="F405" s="143">
        <v>0.39</v>
      </c>
      <c r="G405" t="s">
        <v>6661</v>
      </c>
      <c r="H405">
        <v>22</v>
      </c>
      <c r="I405">
        <v>22</v>
      </c>
      <c r="J405">
        <v>8.67</v>
      </c>
      <c r="K405">
        <v>25.6</v>
      </c>
      <c r="L405">
        <v>25.4</v>
      </c>
      <c r="M405" s="142">
        <v>0.03</v>
      </c>
      <c r="N405" t="s">
        <v>3940</v>
      </c>
    </row>
    <row r="406" spans="1:14">
      <c r="A406">
        <v>1240</v>
      </c>
      <c r="B406" t="s">
        <v>216</v>
      </c>
      <c r="C406">
        <v>54</v>
      </c>
      <c r="D406">
        <v>54.1</v>
      </c>
      <c r="E406" s="145">
        <v>0.1</v>
      </c>
      <c r="F406" s="143">
        <v>0.19</v>
      </c>
      <c r="G406" t="s">
        <v>6662</v>
      </c>
      <c r="H406">
        <v>4</v>
      </c>
      <c r="I406">
        <v>21</v>
      </c>
      <c r="J406">
        <v>4.6399999999999997</v>
      </c>
      <c r="K406">
        <v>54.1</v>
      </c>
      <c r="L406">
        <v>54</v>
      </c>
      <c r="M406" s="142">
        <v>0.01</v>
      </c>
      <c r="N406" t="s">
        <v>3941</v>
      </c>
    </row>
    <row r="407" spans="1:14">
      <c r="A407">
        <v>1256</v>
      </c>
      <c r="B407" t="s">
        <v>284</v>
      </c>
      <c r="C407">
        <v>168.5</v>
      </c>
      <c r="D407">
        <v>169</v>
      </c>
      <c r="E407" s="145">
        <v>1.5</v>
      </c>
      <c r="F407" s="143">
        <v>0.9</v>
      </c>
      <c r="G407" t="s">
        <v>6663</v>
      </c>
      <c r="H407">
        <v>116</v>
      </c>
      <c r="I407">
        <v>37</v>
      </c>
      <c r="J407">
        <v>3.58</v>
      </c>
      <c r="K407">
        <v>174.5</v>
      </c>
      <c r="L407">
        <v>167.5</v>
      </c>
      <c r="M407" s="142">
        <v>0.32</v>
      </c>
      <c r="N407" t="s">
        <v>3942</v>
      </c>
    </row>
    <row r="408" spans="1:14">
      <c r="A408">
        <v>1259</v>
      </c>
      <c r="B408" t="s">
        <v>285</v>
      </c>
      <c r="C408">
        <v>64.8</v>
      </c>
      <c r="D408">
        <v>65.599999999999994</v>
      </c>
      <c r="E408" s="145">
        <v>0.8</v>
      </c>
      <c r="F408" s="143">
        <v>1.23</v>
      </c>
      <c r="G408" t="s">
        <v>6664</v>
      </c>
      <c r="H408">
        <v>13</v>
      </c>
      <c r="I408">
        <v>10</v>
      </c>
      <c r="J408">
        <v>3.24</v>
      </c>
      <c r="K408">
        <v>65.599999999999994</v>
      </c>
      <c r="L408">
        <v>64.8</v>
      </c>
      <c r="M408" s="142">
        <v>0.04</v>
      </c>
      <c r="N408" t="s">
        <v>3943</v>
      </c>
    </row>
    <row r="409" spans="1:14">
      <c r="A409">
        <v>1264</v>
      </c>
      <c r="B409" t="s">
        <v>286</v>
      </c>
      <c r="C409">
        <v>247.5</v>
      </c>
      <c r="D409">
        <v>246.5</v>
      </c>
      <c r="E409" s="145">
        <v>0.5</v>
      </c>
      <c r="F409" s="143">
        <v>0.2</v>
      </c>
      <c r="G409" t="s">
        <v>6333</v>
      </c>
      <c r="H409">
        <v>9</v>
      </c>
      <c r="I409">
        <v>22</v>
      </c>
      <c r="J409">
        <v>3.71</v>
      </c>
      <c r="K409">
        <v>247.5</v>
      </c>
      <c r="L409">
        <v>245.5</v>
      </c>
      <c r="M409" s="142">
        <v>0.02</v>
      </c>
      <c r="N409" t="s">
        <v>3944</v>
      </c>
    </row>
    <row r="410" spans="1:14">
      <c r="A410">
        <v>1268</v>
      </c>
      <c r="B410" t="s">
        <v>236</v>
      </c>
      <c r="C410">
        <v>180</v>
      </c>
      <c r="D410">
        <v>180</v>
      </c>
      <c r="E410" s="145">
        <v>0.5</v>
      </c>
      <c r="F410" s="143">
        <v>0.28000000000000003</v>
      </c>
      <c r="G410" t="s">
        <v>6665</v>
      </c>
      <c r="H410">
        <v>13</v>
      </c>
      <c r="I410">
        <v>34</v>
      </c>
      <c r="J410">
        <v>4.22</v>
      </c>
      <c r="K410">
        <v>180</v>
      </c>
      <c r="L410">
        <v>178.5</v>
      </c>
      <c r="M410" s="142">
        <v>0.03</v>
      </c>
      <c r="N410" t="s">
        <v>3945</v>
      </c>
    </row>
    <row r="411" spans="1:14">
      <c r="A411">
        <v>1294</v>
      </c>
      <c r="B411" t="s">
        <v>2555</v>
      </c>
      <c r="C411">
        <v>49.45</v>
      </c>
      <c r="D411">
        <v>49.35</v>
      </c>
      <c r="E411" s="145">
        <v>0</v>
      </c>
      <c r="F411" s="143">
        <v>0</v>
      </c>
      <c r="G411" t="s">
        <v>6666</v>
      </c>
      <c r="H411">
        <v>17</v>
      </c>
      <c r="I411">
        <v>14</v>
      </c>
      <c r="J411">
        <v>3.66</v>
      </c>
      <c r="K411">
        <v>49.6</v>
      </c>
      <c r="L411">
        <v>49.35</v>
      </c>
      <c r="M411" s="142">
        <v>0.05</v>
      </c>
      <c r="N411" t="s">
        <v>3946</v>
      </c>
    </row>
    <row r="412" spans="1:14">
      <c r="A412">
        <v>1295</v>
      </c>
      <c r="B412" t="s">
        <v>2812</v>
      </c>
      <c r="C412">
        <v>48.6</v>
      </c>
      <c r="D412">
        <v>48.35</v>
      </c>
      <c r="E412" s="145">
        <v>0.75</v>
      </c>
      <c r="F412" s="143">
        <v>1.58</v>
      </c>
      <c r="G412" t="s">
        <v>6667</v>
      </c>
      <c r="H412">
        <v>10</v>
      </c>
      <c r="I412">
        <v>35</v>
      </c>
      <c r="J412">
        <v>3.76</v>
      </c>
      <c r="K412">
        <v>49</v>
      </c>
      <c r="L412">
        <v>48.1</v>
      </c>
      <c r="M412" s="142">
        <v>0.03</v>
      </c>
      <c r="N412" t="s">
        <v>3947</v>
      </c>
    </row>
    <row r="413" spans="1:14">
      <c r="A413">
        <v>1301</v>
      </c>
      <c r="B413" t="s">
        <v>287</v>
      </c>
      <c r="C413">
        <v>81</v>
      </c>
      <c r="D413">
        <v>82.1</v>
      </c>
      <c r="E413" s="145">
        <v>0.4</v>
      </c>
      <c r="F413" s="143">
        <v>0.49</v>
      </c>
      <c r="G413" t="s">
        <v>6668</v>
      </c>
      <c r="H413">
        <v>100574</v>
      </c>
      <c r="I413">
        <v>179026</v>
      </c>
      <c r="J413">
        <v>636.57000000000005</v>
      </c>
      <c r="K413">
        <v>84.3</v>
      </c>
      <c r="L413">
        <v>80.5</v>
      </c>
      <c r="M413" s="142">
        <v>1.58</v>
      </c>
      <c r="N413" t="s">
        <v>3948</v>
      </c>
    </row>
    <row r="414" spans="1:14">
      <c r="A414">
        <v>1303</v>
      </c>
      <c r="B414" t="s">
        <v>288</v>
      </c>
      <c r="C414">
        <v>314</v>
      </c>
      <c r="D414">
        <v>307</v>
      </c>
      <c r="E414" s="145">
        <v>-7.5</v>
      </c>
      <c r="F414" s="143">
        <v>-2.38</v>
      </c>
      <c r="G414" t="s">
        <v>6669</v>
      </c>
      <c r="H414">
        <v>117744</v>
      </c>
      <c r="I414">
        <v>109841</v>
      </c>
      <c r="J414">
        <v>793.08</v>
      </c>
      <c r="K414">
        <v>320</v>
      </c>
      <c r="L414">
        <v>305.5</v>
      </c>
      <c r="M414" s="142">
        <v>1.48</v>
      </c>
      <c r="N414" t="s">
        <v>3949</v>
      </c>
    </row>
    <row r="415" spans="1:14">
      <c r="A415">
        <v>1304</v>
      </c>
      <c r="B415" t="s">
        <v>101</v>
      </c>
      <c r="C415">
        <v>13.15</v>
      </c>
      <c r="D415">
        <v>13.35</v>
      </c>
      <c r="E415" s="145">
        <v>0.15</v>
      </c>
      <c r="F415" s="143">
        <v>1.1399999999999999</v>
      </c>
      <c r="G415" t="s">
        <v>6387</v>
      </c>
      <c r="H415">
        <v>4251</v>
      </c>
      <c r="I415">
        <v>8265</v>
      </c>
      <c r="J415">
        <v>118.88</v>
      </c>
      <c r="K415">
        <v>13.5</v>
      </c>
      <c r="L415">
        <v>13.1</v>
      </c>
      <c r="M415" s="142">
        <v>0.36</v>
      </c>
      <c r="N415" t="s">
        <v>3950</v>
      </c>
    </row>
    <row r="416" spans="1:14">
      <c r="A416">
        <v>1305</v>
      </c>
      <c r="B416" t="s">
        <v>289</v>
      </c>
      <c r="C416">
        <v>13.1</v>
      </c>
      <c r="D416">
        <v>13.15</v>
      </c>
      <c r="E416" s="145">
        <v>0</v>
      </c>
      <c r="F416" s="143">
        <v>0</v>
      </c>
      <c r="G416" t="s">
        <v>6670</v>
      </c>
      <c r="H416">
        <v>2347</v>
      </c>
      <c r="I416">
        <v>4139</v>
      </c>
      <c r="J416">
        <v>58.11</v>
      </c>
      <c r="K416">
        <v>13.3</v>
      </c>
      <c r="L416">
        <v>13</v>
      </c>
      <c r="M416" s="142">
        <v>0.4</v>
      </c>
      <c r="N416" t="s">
        <v>3951</v>
      </c>
    </row>
    <row r="417" spans="1:14">
      <c r="A417">
        <v>1307</v>
      </c>
      <c r="B417" t="s">
        <v>290</v>
      </c>
      <c r="C417">
        <v>31.6</v>
      </c>
      <c r="D417">
        <v>31.45</v>
      </c>
      <c r="E417" s="145">
        <v>0.2</v>
      </c>
      <c r="F417" s="143">
        <v>0.64</v>
      </c>
      <c r="G417" t="s">
        <v>6249</v>
      </c>
      <c r="H417">
        <v>338</v>
      </c>
      <c r="I417">
        <v>611</v>
      </c>
      <c r="J417">
        <v>39.78</v>
      </c>
      <c r="K417">
        <v>31.75</v>
      </c>
      <c r="L417">
        <v>31.45</v>
      </c>
      <c r="M417" s="142">
        <v>0.08</v>
      </c>
      <c r="N417" t="s">
        <v>3952</v>
      </c>
    </row>
    <row r="418" spans="1:14">
      <c r="A418">
        <v>1308</v>
      </c>
      <c r="B418" t="s">
        <v>291</v>
      </c>
      <c r="C418">
        <v>14.6</v>
      </c>
      <c r="D418">
        <v>14.7</v>
      </c>
      <c r="E418" s="145">
        <v>0.05</v>
      </c>
      <c r="F418" s="143">
        <v>0.34</v>
      </c>
      <c r="G418" t="s">
        <v>6162</v>
      </c>
      <c r="H418">
        <v>1354</v>
      </c>
      <c r="I418">
        <v>2865</v>
      </c>
      <c r="J418">
        <v>59.37</v>
      </c>
      <c r="K418">
        <v>14.8</v>
      </c>
      <c r="L418">
        <v>14.6</v>
      </c>
      <c r="M418" s="142">
        <v>0.23</v>
      </c>
      <c r="N418" t="s">
        <v>3953</v>
      </c>
    </row>
    <row r="419" spans="1:14">
      <c r="A419">
        <v>1309</v>
      </c>
      <c r="B419" t="s">
        <v>1351</v>
      </c>
      <c r="C419">
        <v>14.35</v>
      </c>
      <c r="D419">
        <v>14.7</v>
      </c>
      <c r="E419" s="145">
        <v>0.35</v>
      </c>
      <c r="F419" s="143">
        <v>2.44</v>
      </c>
      <c r="G419" t="s">
        <v>6671</v>
      </c>
      <c r="H419">
        <v>1784</v>
      </c>
      <c r="I419">
        <v>3887</v>
      </c>
      <c r="J419">
        <v>39.76</v>
      </c>
      <c r="K419">
        <v>14.75</v>
      </c>
      <c r="L419">
        <v>14.35</v>
      </c>
      <c r="M419" s="142">
        <v>0.45</v>
      </c>
      <c r="N419" t="s">
        <v>3954</v>
      </c>
    </row>
    <row r="420" spans="1:14">
      <c r="A420">
        <v>1310</v>
      </c>
      <c r="B420" t="s">
        <v>292</v>
      </c>
      <c r="C420">
        <v>9.8699999999999992</v>
      </c>
      <c r="D420">
        <v>10.050000000000001</v>
      </c>
      <c r="E420" s="145">
        <v>0.18</v>
      </c>
      <c r="F420" s="143">
        <v>1.82</v>
      </c>
      <c r="G420" t="s">
        <v>6672</v>
      </c>
      <c r="H420">
        <v>4490</v>
      </c>
      <c r="I420">
        <v>9982</v>
      </c>
      <c r="J420">
        <v>52.79</v>
      </c>
      <c r="K420">
        <v>10.199999999999999</v>
      </c>
      <c r="L420">
        <v>9.84</v>
      </c>
      <c r="M420" s="142">
        <v>0.85</v>
      </c>
      <c r="N420" t="s">
        <v>3955</v>
      </c>
    </row>
    <row r="421" spans="1:14">
      <c r="A421">
        <v>1312</v>
      </c>
      <c r="B421" t="s">
        <v>293</v>
      </c>
      <c r="C421">
        <v>16.5</v>
      </c>
      <c r="D421">
        <v>16.149999999999999</v>
      </c>
      <c r="E421" s="145">
        <v>-0.9</v>
      </c>
      <c r="F421" s="143">
        <v>-5.28</v>
      </c>
      <c r="G421" t="s">
        <v>6673</v>
      </c>
      <c r="H421">
        <v>80588</v>
      </c>
      <c r="I421">
        <v>115050</v>
      </c>
      <c r="J421">
        <v>150.66</v>
      </c>
      <c r="K421">
        <v>17.05</v>
      </c>
      <c r="L421">
        <v>16.05</v>
      </c>
      <c r="M421" s="142">
        <v>5.35</v>
      </c>
      <c r="N421" t="s">
        <v>3956</v>
      </c>
    </row>
    <row r="422" spans="1:14">
      <c r="A422">
        <v>1313</v>
      </c>
      <c r="B422" t="s">
        <v>294</v>
      </c>
      <c r="C422">
        <v>12.9</v>
      </c>
      <c r="D422">
        <v>13.05</v>
      </c>
      <c r="E422" s="145">
        <v>0.15</v>
      </c>
      <c r="F422" s="143">
        <v>1.1599999999999999</v>
      </c>
      <c r="G422" t="s">
        <v>6213</v>
      </c>
      <c r="H422">
        <v>4421</v>
      </c>
      <c r="I422">
        <v>8050</v>
      </c>
      <c r="J422">
        <v>133.08000000000001</v>
      </c>
      <c r="K422">
        <v>13.25</v>
      </c>
      <c r="L422">
        <v>12.9</v>
      </c>
      <c r="M422" s="142">
        <v>0.33</v>
      </c>
      <c r="N422" t="s">
        <v>3957</v>
      </c>
    </row>
    <row r="423" spans="1:14">
      <c r="A423">
        <v>1314</v>
      </c>
      <c r="B423" t="s">
        <v>295</v>
      </c>
      <c r="C423">
        <v>8.86</v>
      </c>
      <c r="D423">
        <v>8.99</v>
      </c>
      <c r="E423" s="145">
        <v>0.14000000000000001</v>
      </c>
      <c r="F423" s="143">
        <v>1.58</v>
      </c>
      <c r="G423" t="s">
        <v>6674</v>
      </c>
      <c r="H423">
        <v>24416</v>
      </c>
      <c r="I423">
        <v>47831</v>
      </c>
      <c r="J423">
        <v>378.49</v>
      </c>
      <c r="K423">
        <v>9.0299999999999994</v>
      </c>
      <c r="L423">
        <v>8.82</v>
      </c>
      <c r="M423" s="142">
        <v>0.65</v>
      </c>
      <c r="N423" t="s">
        <v>3958</v>
      </c>
    </row>
    <row r="424" spans="1:14">
      <c r="A424">
        <v>1315</v>
      </c>
      <c r="B424" t="s">
        <v>1421</v>
      </c>
      <c r="C424">
        <v>73.900000000000006</v>
      </c>
      <c r="D424">
        <v>72.3</v>
      </c>
      <c r="E424" s="145">
        <v>-2.1</v>
      </c>
      <c r="F424" s="143">
        <v>-2.82</v>
      </c>
      <c r="G424" t="s">
        <v>6675</v>
      </c>
      <c r="H424">
        <v>149</v>
      </c>
      <c r="I424">
        <v>91</v>
      </c>
      <c r="J424">
        <v>9.91</v>
      </c>
      <c r="K424">
        <v>74.599999999999994</v>
      </c>
      <c r="L424">
        <v>71.099999999999994</v>
      </c>
      <c r="M424" s="142">
        <v>0.15</v>
      </c>
      <c r="N424" t="s">
        <v>3959</v>
      </c>
    </row>
    <row r="425" spans="1:14">
      <c r="A425">
        <v>1316</v>
      </c>
      <c r="B425" t="s">
        <v>296</v>
      </c>
      <c r="C425">
        <v>10.45</v>
      </c>
      <c r="D425">
        <v>10.55</v>
      </c>
      <c r="E425" s="145">
        <v>0.15</v>
      </c>
      <c r="F425" s="143">
        <v>1.44</v>
      </c>
      <c r="G425" t="s">
        <v>6676</v>
      </c>
      <c r="H425">
        <v>1200</v>
      </c>
      <c r="I425">
        <v>1632</v>
      </c>
      <c r="J425">
        <v>40.159999999999997</v>
      </c>
      <c r="K425">
        <v>10.65</v>
      </c>
      <c r="L425">
        <v>10.45</v>
      </c>
      <c r="M425" s="142">
        <v>0.32</v>
      </c>
      <c r="N425" t="s">
        <v>3960</v>
      </c>
    </row>
    <row r="426" spans="1:14">
      <c r="A426">
        <v>1319</v>
      </c>
      <c r="B426" t="s">
        <v>59</v>
      </c>
      <c r="C426">
        <v>83.4</v>
      </c>
      <c r="D426">
        <v>83.5</v>
      </c>
      <c r="E426" s="145">
        <v>0.2</v>
      </c>
      <c r="F426" s="143">
        <v>0.24</v>
      </c>
      <c r="G426" t="s">
        <v>6677</v>
      </c>
      <c r="H426">
        <v>1199</v>
      </c>
      <c r="I426">
        <v>3937</v>
      </c>
      <c r="J426">
        <v>59.15</v>
      </c>
      <c r="K426">
        <v>84.5</v>
      </c>
      <c r="L426">
        <v>83</v>
      </c>
      <c r="M426" s="142">
        <v>0.2</v>
      </c>
      <c r="N426" t="s">
        <v>3961</v>
      </c>
    </row>
    <row r="427" spans="1:14">
      <c r="A427">
        <v>1321</v>
      </c>
      <c r="B427" t="s">
        <v>297</v>
      </c>
      <c r="C427">
        <v>36.450000000000003</v>
      </c>
      <c r="D427">
        <v>36.15</v>
      </c>
      <c r="E427" s="145">
        <v>0.15</v>
      </c>
      <c r="F427" s="143">
        <v>0.42</v>
      </c>
      <c r="G427" t="s">
        <v>6678</v>
      </c>
      <c r="H427">
        <v>323</v>
      </c>
      <c r="I427">
        <v>398</v>
      </c>
      <c r="J427">
        <v>22.72</v>
      </c>
      <c r="K427">
        <v>36.5</v>
      </c>
      <c r="L427">
        <v>35.4</v>
      </c>
      <c r="M427" s="142">
        <v>0.14000000000000001</v>
      </c>
      <c r="N427" t="s">
        <v>3962</v>
      </c>
    </row>
    <row r="428" spans="1:14">
      <c r="A428">
        <v>1323</v>
      </c>
      <c r="B428" t="s">
        <v>298</v>
      </c>
      <c r="C428">
        <v>21.7</v>
      </c>
      <c r="D428">
        <v>21.9</v>
      </c>
      <c r="E428" s="145">
        <v>0.1</v>
      </c>
      <c r="F428" s="143">
        <v>0.46</v>
      </c>
      <c r="G428" t="s">
        <v>6679</v>
      </c>
      <c r="H428">
        <v>26</v>
      </c>
      <c r="I428">
        <v>77</v>
      </c>
      <c r="J428">
        <v>9.1300000000000008</v>
      </c>
      <c r="K428">
        <v>21.95</v>
      </c>
      <c r="L428">
        <v>21.7</v>
      </c>
      <c r="M428" s="142">
        <v>0.03</v>
      </c>
      <c r="N428" t="s">
        <v>3963</v>
      </c>
    </row>
    <row r="429" spans="1:14">
      <c r="A429">
        <v>1324</v>
      </c>
      <c r="B429" t="s">
        <v>299</v>
      </c>
      <c r="C429">
        <v>9.99</v>
      </c>
      <c r="D429">
        <v>9.92</v>
      </c>
      <c r="E429" s="145">
        <v>0.02</v>
      </c>
      <c r="F429" s="143">
        <v>0.2</v>
      </c>
      <c r="G429" t="s">
        <v>6680</v>
      </c>
      <c r="H429">
        <v>13</v>
      </c>
      <c r="I429">
        <v>57</v>
      </c>
      <c r="J429">
        <v>7.51</v>
      </c>
      <c r="K429">
        <v>9.99</v>
      </c>
      <c r="L429">
        <v>9.91</v>
      </c>
      <c r="M429" s="142">
        <v>0.02</v>
      </c>
      <c r="N429" t="s">
        <v>3964</v>
      </c>
    </row>
    <row r="430" spans="1:14">
      <c r="A430">
        <v>1325</v>
      </c>
      <c r="B430" t="s">
        <v>300</v>
      </c>
      <c r="C430">
        <v>28.65</v>
      </c>
      <c r="D430">
        <v>28.45</v>
      </c>
      <c r="E430" s="145">
        <v>-0.2</v>
      </c>
      <c r="F430" s="143">
        <v>-0.7</v>
      </c>
      <c r="G430" t="s">
        <v>6681</v>
      </c>
      <c r="H430">
        <v>1109</v>
      </c>
      <c r="I430">
        <v>6657</v>
      </c>
      <c r="J430">
        <v>8.5299999999999994</v>
      </c>
      <c r="K430">
        <v>28.95</v>
      </c>
      <c r="L430">
        <v>28.2</v>
      </c>
      <c r="M430" s="142">
        <v>1.3</v>
      </c>
      <c r="N430" t="s">
        <v>3965</v>
      </c>
    </row>
    <row r="431" spans="1:14">
      <c r="A431">
        <v>1326</v>
      </c>
      <c r="B431" t="s">
        <v>301</v>
      </c>
      <c r="C431">
        <v>76.5</v>
      </c>
      <c r="D431">
        <v>78.7</v>
      </c>
      <c r="E431" s="145">
        <v>1.7</v>
      </c>
      <c r="F431" s="143">
        <v>2.21</v>
      </c>
      <c r="G431" t="s">
        <v>6682</v>
      </c>
      <c r="H431">
        <v>50474</v>
      </c>
      <c r="I431">
        <v>73177</v>
      </c>
      <c r="J431">
        <v>586.12</v>
      </c>
      <c r="K431">
        <v>79</v>
      </c>
      <c r="L431">
        <v>75.5</v>
      </c>
      <c r="M431" s="142">
        <v>0.86</v>
      </c>
      <c r="N431" t="s">
        <v>3966</v>
      </c>
    </row>
    <row r="432" spans="1:14">
      <c r="A432">
        <v>1336</v>
      </c>
      <c r="B432" t="s">
        <v>302</v>
      </c>
      <c r="C432">
        <v>18.3</v>
      </c>
      <c r="D432">
        <v>18.149999999999999</v>
      </c>
      <c r="E432" s="145">
        <v>-0.25</v>
      </c>
      <c r="F432" s="143">
        <v>-1.36</v>
      </c>
      <c r="G432" t="s">
        <v>6123</v>
      </c>
      <c r="H432">
        <v>277</v>
      </c>
      <c r="I432">
        <v>613</v>
      </c>
      <c r="J432">
        <v>7.76</v>
      </c>
      <c r="K432">
        <v>18.55</v>
      </c>
      <c r="L432">
        <v>18.149999999999999</v>
      </c>
      <c r="M432" s="142">
        <v>0.36</v>
      </c>
      <c r="N432" t="s">
        <v>3967</v>
      </c>
    </row>
    <row r="433" spans="1:14">
      <c r="A433">
        <v>1337</v>
      </c>
      <c r="B433" t="s">
        <v>303</v>
      </c>
      <c r="C433">
        <v>4.43</v>
      </c>
      <c r="D433">
        <v>4.41</v>
      </c>
      <c r="E433" s="145">
        <v>-0.02</v>
      </c>
      <c r="F433" s="143">
        <v>-0.45</v>
      </c>
      <c r="G433" t="s">
        <v>6683</v>
      </c>
      <c r="H433">
        <v>194</v>
      </c>
      <c r="I433">
        <v>222</v>
      </c>
      <c r="J433">
        <v>26.9</v>
      </c>
      <c r="K433">
        <v>4.5</v>
      </c>
      <c r="L433">
        <v>4.3899999999999997</v>
      </c>
      <c r="M433" s="142">
        <v>7.0000000000000007E-2</v>
      </c>
      <c r="N433" t="s">
        <v>3968</v>
      </c>
    </row>
    <row r="434" spans="1:14">
      <c r="A434">
        <v>1338</v>
      </c>
      <c r="B434" t="s">
        <v>304</v>
      </c>
      <c r="C434">
        <v>14.55</v>
      </c>
      <c r="D434">
        <v>14.55</v>
      </c>
      <c r="E434" s="145">
        <v>0</v>
      </c>
      <c r="F434" s="143">
        <v>0</v>
      </c>
      <c r="G434" t="s">
        <v>6684</v>
      </c>
      <c r="H434">
        <v>50</v>
      </c>
      <c r="I434">
        <v>67</v>
      </c>
      <c r="J434">
        <v>8.3800000000000008</v>
      </c>
      <c r="K434">
        <v>14.7</v>
      </c>
      <c r="L434">
        <v>14.5</v>
      </c>
      <c r="M434" s="142">
        <v>0.06</v>
      </c>
      <c r="N434" t="s">
        <v>3969</v>
      </c>
    </row>
    <row r="435" spans="1:14">
      <c r="A435">
        <v>1339</v>
      </c>
      <c r="B435" t="s">
        <v>305</v>
      </c>
      <c r="C435">
        <v>42.3</v>
      </c>
      <c r="D435">
        <v>42.35</v>
      </c>
      <c r="E435" s="145">
        <v>0.05</v>
      </c>
      <c r="F435" s="143">
        <v>0.12</v>
      </c>
      <c r="G435" t="s">
        <v>6685</v>
      </c>
      <c r="H435">
        <v>71</v>
      </c>
      <c r="I435">
        <v>41</v>
      </c>
      <c r="J435">
        <v>7.41</v>
      </c>
      <c r="K435">
        <v>42.6</v>
      </c>
      <c r="L435">
        <v>41.95</v>
      </c>
      <c r="M435" s="142">
        <v>0.1</v>
      </c>
      <c r="N435" t="s">
        <v>3970</v>
      </c>
    </row>
    <row r="436" spans="1:14">
      <c r="A436">
        <v>1340</v>
      </c>
      <c r="B436" t="s">
        <v>306</v>
      </c>
      <c r="C436">
        <v>5.03</v>
      </c>
      <c r="D436">
        <v>5.05</v>
      </c>
      <c r="E436" s="145">
        <v>0.03</v>
      </c>
      <c r="F436" s="143">
        <v>0.6</v>
      </c>
      <c r="G436" t="s">
        <v>6667</v>
      </c>
      <c r="H436">
        <v>96</v>
      </c>
      <c r="I436">
        <v>162</v>
      </c>
      <c r="J436">
        <v>15.29</v>
      </c>
      <c r="K436">
        <v>5.1100000000000003</v>
      </c>
      <c r="L436">
        <v>5.03</v>
      </c>
      <c r="M436" s="142">
        <v>0.06</v>
      </c>
      <c r="N436" t="s">
        <v>3971</v>
      </c>
    </row>
    <row r="437" spans="1:14">
      <c r="A437">
        <v>1341</v>
      </c>
      <c r="B437" t="s">
        <v>211</v>
      </c>
      <c r="C437">
        <v>59.5</v>
      </c>
      <c r="D437">
        <v>59.5</v>
      </c>
      <c r="E437" s="145">
        <v>0.2</v>
      </c>
      <c r="F437" s="143">
        <v>0.34</v>
      </c>
      <c r="G437" t="s">
        <v>6686</v>
      </c>
      <c r="H437">
        <v>1</v>
      </c>
      <c r="I437">
        <v>8</v>
      </c>
      <c r="J437">
        <v>5.29</v>
      </c>
      <c r="K437">
        <v>59.5</v>
      </c>
      <c r="L437">
        <v>59.5</v>
      </c>
      <c r="M437" s="142">
        <v>0</v>
      </c>
      <c r="N437" t="s">
        <v>3972</v>
      </c>
    </row>
    <row r="438" spans="1:14">
      <c r="A438">
        <v>1342</v>
      </c>
      <c r="B438" t="s">
        <v>307</v>
      </c>
      <c r="C438">
        <v>101</v>
      </c>
      <c r="D438">
        <v>100</v>
      </c>
      <c r="E438" s="145">
        <v>-0.5</v>
      </c>
      <c r="F438" s="143">
        <v>-0.5</v>
      </c>
      <c r="G438" t="s">
        <v>6687</v>
      </c>
      <c r="H438">
        <v>75</v>
      </c>
      <c r="I438">
        <v>135</v>
      </c>
      <c r="J438">
        <v>7.85</v>
      </c>
      <c r="K438">
        <v>101</v>
      </c>
      <c r="L438">
        <v>100</v>
      </c>
      <c r="M438" s="142">
        <v>0.1</v>
      </c>
      <c r="N438" t="s">
        <v>3973</v>
      </c>
    </row>
    <row r="439" spans="1:14">
      <c r="A439">
        <v>1402</v>
      </c>
      <c r="B439" t="s">
        <v>308</v>
      </c>
      <c r="C439">
        <v>29.4</v>
      </c>
      <c r="D439">
        <v>29.4</v>
      </c>
      <c r="E439" s="145">
        <v>0</v>
      </c>
      <c r="F439" s="143">
        <v>0</v>
      </c>
      <c r="G439" t="s">
        <v>6688</v>
      </c>
      <c r="H439">
        <v>6118</v>
      </c>
      <c r="I439">
        <v>11472</v>
      </c>
      <c r="J439">
        <v>535.29</v>
      </c>
      <c r="K439">
        <v>29.8</v>
      </c>
      <c r="L439">
        <v>29.25</v>
      </c>
      <c r="M439" s="142">
        <v>0.11</v>
      </c>
      <c r="N439" t="s">
        <v>3974</v>
      </c>
    </row>
    <row r="440" spans="1:14">
      <c r="A440">
        <v>1409</v>
      </c>
      <c r="B440" t="s">
        <v>309</v>
      </c>
      <c r="C440">
        <v>25.85</v>
      </c>
      <c r="D440">
        <v>25.75</v>
      </c>
      <c r="E440" s="145">
        <v>0.25</v>
      </c>
      <c r="F440" s="143">
        <v>0.98</v>
      </c>
      <c r="G440" t="s">
        <v>6689</v>
      </c>
      <c r="H440">
        <v>9669</v>
      </c>
      <c r="I440">
        <v>22359</v>
      </c>
      <c r="J440">
        <v>161.84</v>
      </c>
      <c r="K440">
        <v>26.15</v>
      </c>
      <c r="L440">
        <v>25.5</v>
      </c>
      <c r="M440" s="142">
        <v>0.6</v>
      </c>
      <c r="N440" t="s">
        <v>3975</v>
      </c>
    </row>
    <row r="441" spans="1:14">
      <c r="A441">
        <v>1410</v>
      </c>
      <c r="B441" t="s">
        <v>310</v>
      </c>
      <c r="C441">
        <v>23.3</v>
      </c>
      <c r="D441">
        <v>23.4</v>
      </c>
      <c r="E441" s="145">
        <v>0.05</v>
      </c>
      <c r="F441" s="143">
        <v>0.21</v>
      </c>
      <c r="G441" t="s">
        <v>6690</v>
      </c>
      <c r="H441">
        <v>40</v>
      </c>
      <c r="I441">
        <v>78</v>
      </c>
      <c r="J441">
        <v>6.2</v>
      </c>
      <c r="K441">
        <v>23.7</v>
      </c>
      <c r="L441">
        <v>23.25</v>
      </c>
      <c r="M441" s="142">
        <v>0.06</v>
      </c>
      <c r="N441" t="s">
        <v>3976</v>
      </c>
    </row>
    <row r="442" spans="1:14">
      <c r="A442">
        <v>1413</v>
      </c>
      <c r="B442" t="s">
        <v>311</v>
      </c>
      <c r="C442">
        <v>9.32</v>
      </c>
      <c r="D442">
        <v>9.42</v>
      </c>
      <c r="E442" s="145">
        <v>-0.02</v>
      </c>
      <c r="F442" s="143">
        <v>-0.21</v>
      </c>
      <c r="G442" t="s">
        <v>6691</v>
      </c>
      <c r="H442">
        <v>4</v>
      </c>
      <c r="I442">
        <v>17</v>
      </c>
      <c r="J442">
        <v>13.21</v>
      </c>
      <c r="K442">
        <v>9.42</v>
      </c>
      <c r="L442">
        <v>9.32</v>
      </c>
      <c r="M442" s="142">
        <v>0</v>
      </c>
      <c r="N442" t="s">
        <v>3977</v>
      </c>
    </row>
    <row r="443" spans="1:14">
      <c r="A443">
        <v>1414</v>
      </c>
      <c r="B443" t="s">
        <v>312</v>
      </c>
      <c r="C443">
        <v>17.600000000000001</v>
      </c>
      <c r="D443">
        <v>17.600000000000001</v>
      </c>
      <c r="E443" s="145">
        <v>0.1</v>
      </c>
      <c r="F443" s="143">
        <v>0.56999999999999995</v>
      </c>
      <c r="G443" t="s">
        <v>5829</v>
      </c>
      <c r="H443">
        <v>58</v>
      </c>
      <c r="I443">
        <v>124</v>
      </c>
      <c r="J443">
        <v>19.8</v>
      </c>
      <c r="K443">
        <v>17.600000000000001</v>
      </c>
      <c r="L443">
        <v>17.399999999999999</v>
      </c>
      <c r="M443" s="142">
        <v>0.03</v>
      </c>
      <c r="N443" t="s">
        <v>3978</v>
      </c>
    </row>
    <row r="444" spans="1:14">
      <c r="A444">
        <v>1416</v>
      </c>
      <c r="B444" t="s">
        <v>313</v>
      </c>
      <c r="C444">
        <v>13.45</v>
      </c>
      <c r="D444">
        <v>13.2</v>
      </c>
      <c r="E444" s="145">
        <v>-0.05</v>
      </c>
      <c r="F444" s="143">
        <v>-0.38</v>
      </c>
      <c r="G444" t="s">
        <v>6277</v>
      </c>
      <c r="H444">
        <v>1549</v>
      </c>
      <c r="I444">
        <v>1758</v>
      </c>
      <c r="J444">
        <v>18.53</v>
      </c>
      <c r="K444">
        <v>13.5</v>
      </c>
      <c r="L444">
        <v>13.05</v>
      </c>
      <c r="M444" s="142">
        <v>0.84</v>
      </c>
      <c r="N444" t="s">
        <v>3979</v>
      </c>
    </row>
    <row r="445" spans="1:14">
      <c r="A445">
        <v>1417</v>
      </c>
      <c r="B445" t="s">
        <v>314</v>
      </c>
      <c r="C445">
        <v>8.11</v>
      </c>
      <c r="D445">
        <v>8.1199999999999992</v>
      </c>
      <c r="E445" s="145">
        <v>-0.01</v>
      </c>
      <c r="F445" s="143">
        <v>-0.12</v>
      </c>
      <c r="G445" t="s">
        <v>6692</v>
      </c>
      <c r="H445">
        <v>78</v>
      </c>
      <c r="I445">
        <v>125</v>
      </c>
      <c r="J445">
        <v>18.989999999999998</v>
      </c>
      <c r="K445">
        <v>8.1300000000000008</v>
      </c>
      <c r="L445">
        <v>8.09</v>
      </c>
      <c r="M445" s="142">
        <v>0.04</v>
      </c>
      <c r="N445" t="s">
        <v>3980</v>
      </c>
    </row>
    <row r="446" spans="1:14">
      <c r="A446">
        <v>1418</v>
      </c>
      <c r="B446" t="s">
        <v>315</v>
      </c>
      <c r="C446">
        <v>18.75</v>
      </c>
      <c r="D446">
        <v>18.25</v>
      </c>
      <c r="E446" s="145">
        <v>-0.35</v>
      </c>
      <c r="F446" s="143">
        <v>-1.88</v>
      </c>
      <c r="G446" t="s">
        <v>6693</v>
      </c>
      <c r="H446">
        <v>7</v>
      </c>
      <c r="I446">
        <v>21</v>
      </c>
      <c r="J446">
        <v>5.68</v>
      </c>
      <c r="K446">
        <v>18.75</v>
      </c>
      <c r="L446">
        <v>18.2</v>
      </c>
      <c r="M446" s="142">
        <v>0.01</v>
      </c>
      <c r="N446" t="s">
        <v>3981</v>
      </c>
    </row>
    <row r="447" spans="1:14">
      <c r="A447">
        <v>1419</v>
      </c>
      <c r="B447" t="s">
        <v>316</v>
      </c>
      <c r="C447">
        <v>65.7</v>
      </c>
      <c r="D447">
        <v>65.5</v>
      </c>
      <c r="E447" s="145">
        <v>0.2</v>
      </c>
      <c r="F447" s="143">
        <v>0.31</v>
      </c>
      <c r="G447" t="s">
        <v>6694</v>
      </c>
      <c r="H447">
        <v>25</v>
      </c>
      <c r="I447">
        <v>52</v>
      </c>
      <c r="J447">
        <v>30</v>
      </c>
      <c r="K447">
        <v>66</v>
      </c>
      <c r="L447">
        <v>65.5</v>
      </c>
      <c r="M447" s="142">
        <v>0.01</v>
      </c>
      <c r="N447" t="s">
        <v>3982</v>
      </c>
    </row>
    <row r="448" spans="1:14">
      <c r="A448">
        <v>1423</v>
      </c>
      <c r="B448" t="s">
        <v>317</v>
      </c>
      <c r="C448">
        <v>35.049999999999997</v>
      </c>
      <c r="D448">
        <v>35.049999999999997</v>
      </c>
      <c r="E448" s="145">
        <v>-0.95</v>
      </c>
      <c r="F448" s="143">
        <v>-2.64</v>
      </c>
      <c r="G448" t="s">
        <v>6695</v>
      </c>
      <c r="H448">
        <v>1</v>
      </c>
      <c r="I448">
        <v>13</v>
      </c>
      <c r="J448">
        <v>9.9600000000000009</v>
      </c>
      <c r="K448">
        <v>35.049999999999997</v>
      </c>
      <c r="L448">
        <v>35.049999999999997</v>
      </c>
      <c r="M448" s="142">
        <v>0</v>
      </c>
      <c r="N448" t="s">
        <v>3983</v>
      </c>
    </row>
    <row r="449" spans="1:14">
      <c r="A449">
        <v>1432</v>
      </c>
      <c r="B449" t="s">
        <v>318</v>
      </c>
      <c r="C449">
        <v>15</v>
      </c>
      <c r="D449">
        <v>15</v>
      </c>
      <c r="E449" s="145">
        <v>0</v>
      </c>
      <c r="F449" s="143">
        <v>0</v>
      </c>
      <c r="G449" t="s">
        <v>6186</v>
      </c>
      <c r="H449">
        <v>95</v>
      </c>
      <c r="I449">
        <v>86</v>
      </c>
      <c r="J449">
        <v>10.8</v>
      </c>
      <c r="K449">
        <v>15</v>
      </c>
      <c r="L449">
        <v>14.95</v>
      </c>
      <c r="M449" s="142">
        <v>0.11</v>
      </c>
      <c r="N449" t="s">
        <v>3984</v>
      </c>
    </row>
    <row r="450" spans="1:14">
      <c r="A450">
        <v>1434</v>
      </c>
      <c r="B450" t="s">
        <v>319</v>
      </c>
      <c r="C450">
        <v>20.149999999999999</v>
      </c>
      <c r="D450">
        <v>20.399999999999999</v>
      </c>
      <c r="E450" s="145">
        <v>0.3</v>
      </c>
      <c r="F450" s="143">
        <v>1.49</v>
      </c>
      <c r="G450" t="s">
        <v>6696</v>
      </c>
      <c r="H450">
        <v>3478</v>
      </c>
      <c r="I450">
        <v>8957</v>
      </c>
      <c r="J450">
        <v>168.47</v>
      </c>
      <c r="K450">
        <v>20.399999999999999</v>
      </c>
      <c r="L450">
        <v>20</v>
      </c>
      <c r="M450" s="142">
        <v>0.21</v>
      </c>
      <c r="N450" t="s">
        <v>3985</v>
      </c>
    </row>
    <row r="451" spans="1:14">
      <c r="A451">
        <v>1435</v>
      </c>
      <c r="B451" t="s">
        <v>3843</v>
      </c>
      <c r="C451">
        <v>20.6</v>
      </c>
      <c r="D451">
        <v>20.95</v>
      </c>
      <c r="E451" s="145">
        <v>0.95</v>
      </c>
      <c r="F451" s="143">
        <v>4.75</v>
      </c>
      <c r="G451" t="s">
        <v>6697</v>
      </c>
      <c r="H451">
        <v>10</v>
      </c>
      <c r="I451">
        <v>11</v>
      </c>
      <c r="J451">
        <v>13.98</v>
      </c>
      <c r="K451">
        <v>21.1</v>
      </c>
      <c r="L451">
        <v>20.6</v>
      </c>
      <c r="M451" s="142">
        <v>0.01</v>
      </c>
      <c r="N451" t="s">
        <v>3986</v>
      </c>
    </row>
    <row r="452" spans="1:14">
      <c r="A452">
        <v>1436</v>
      </c>
      <c r="B452" t="s">
        <v>320</v>
      </c>
      <c r="C452">
        <v>36.5</v>
      </c>
      <c r="D452">
        <v>36.450000000000003</v>
      </c>
      <c r="E452" s="145">
        <v>-0.05</v>
      </c>
      <c r="F452" s="143">
        <v>-0.14000000000000001</v>
      </c>
      <c r="G452" t="s">
        <v>6607</v>
      </c>
      <c r="H452">
        <v>76</v>
      </c>
      <c r="I452">
        <v>88</v>
      </c>
      <c r="J452">
        <v>19.420000000000002</v>
      </c>
      <c r="K452">
        <v>36.700000000000003</v>
      </c>
      <c r="L452">
        <v>36.25</v>
      </c>
      <c r="M452" s="142">
        <v>0.04</v>
      </c>
      <c r="N452" t="s">
        <v>3987</v>
      </c>
    </row>
    <row r="453" spans="1:14">
      <c r="A453">
        <v>1437</v>
      </c>
      <c r="B453" t="s">
        <v>321</v>
      </c>
      <c r="C453">
        <v>31.1</v>
      </c>
      <c r="D453">
        <v>30.85</v>
      </c>
      <c r="E453" s="145">
        <v>-0.15</v>
      </c>
      <c r="F453" s="143">
        <v>-0.48</v>
      </c>
      <c r="G453" t="s">
        <v>6071</v>
      </c>
      <c r="H453">
        <v>70</v>
      </c>
      <c r="I453">
        <v>49</v>
      </c>
      <c r="J453">
        <v>20.190000000000001</v>
      </c>
      <c r="K453">
        <v>31.1</v>
      </c>
      <c r="L453">
        <v>30.8</v>
      </c>
      <c r="M453" s="142">
        <v>0.03</v>
      </c>
      <c r="N453" t="s">
        <v>3988</v>
      </c>
    </row>
    <row r="454" spans="1:14">
      <c r="A454">
        <v>1438</v>
      </c>
      <c r="B454" t="s">
        <v>322</v>
      </c>
      <c r="C454">
        <v>21.6</v>
      </c>
      <c r="D454">
        <v>21.8</v>
      </c>
      <c r="E454" s="145">
        <v>0.2</v>
      </c>
      <c r="F454" s="143">
        <v>0.93</v>
      </c>
      <c r="G454" t="s">
        <v>6698</v>
      </c>
      <c r="H454">
        <v>16</v>
      </c>
      <c r="I454">
        <v>52</v>
      </c>
      <c r="J454">
        <v>12.01</v>
      </c>
      <c r="K454">
        <v>21.95</v>
      </c>
      <c r="L454">
        <v>21.6</v>
      </c>
      <c r="M454" s="142">
        <v>0.01</v>
      </c>
      <c r="N454" t="s">
        <v>3989</v>
      </c>
    </row>
    <row r="455" spans="1:14">
      <c r="A455">
        <v>1439</v>
      </c>
      <c r="B455" t="s">
        <v>1465</v>
      </c>
      <c r="C455">
        <v>28.9</v>
      </c>
      <c r="D455">
        <v>29.3</v>
      </c>
      <c r="E455" s="145">
        <v>0.35</v>
      </c>
      <c r="F455" s="143">
        <v>1.21</v>
      </c>
      <c r="G455" t="s">
        <v>6107</v>
      </c>
      <c r="H455">
        <v>25</v>
      </c>
      <c r="I455">
        <v>36</v>
      </c>
      <c r="J455">
        <v>9.1999999999999993</v>
      </c>
      <c r="K455">
        <v>29.3</v>
      </c>
      <c r="L455">
        <v>28.6</v>
      </c>
      <c r="M455" s="142">
        <v>0.03</v>
      </c>
      <c r="N455" t="s">
        <v>3990</v>
      </c>
    </row>
    <row r="456" spans="1:14">
      <c r="A456">
        <v>1440</v>
      </c>
      <c r="B456" t="s">
        <v>1352</v>
      </c>
      <c r="C456">
        <v>14.2</v>
      </c>
      <c r="D456">
        <v>14.15</v>
      </c>
      <c r="E456" s="145">
        <v>0.05</v>
      </c>
      <c r="F456" s="143">
        <v>0.35</v>
      </c>
      <c r="G456" t="s">
        <v>6699</v>
      </c>
      <c r="H456">
        <v>5326</v>
      </c>
      <c r="I456">
        <v>5255</v>
      </c>
      <c r="J456">
        <v>165.68</v>
      </c>
      <c r="K456">
        <v>14.35</v>
      </c>
      <c r="L456">
        <v>14.05</v>
      </c>
      <c r="M456" s="142">
        <v>0.32</v>
      </c>
      <c r="N456" t="s">
        <v>3991</v>
      </c>
    </row>
    <row r="457" spans="1:14">
      <c r="A457">
        <v>1441</v>
      </c>
      <c r="B457" t="s">
        <v>5857</v>
      </c>
      <c r="C457">
        <v>9.6199999999999992</v>
      </c>
      <c r="D457">
        <v>9.61</v>
      </c>
      <c r="E457" s="145">
        <v>-0.01</v>
      </c>
      <c r="F457" s="143">
        <v>-0.1</v>
      </c>
      <c r="G457" t="s">
        <v>6700</v>
      </c>
      <c r="H457">
        <v>9</v>
      </c>
      <c r="I457">
        <v>34</v>
      </c>
      <c r="J457">
        <v>6.17</v>
      </c>
      <c r="K457">
        <v>9.6199999999999992</v>
      </c>
      <c r="L457">
        <v>9.6</v>
      </c>
      <c r="M457" s="142">
        <v>0.01</v>
      </c>
      <c r="N457" t="s">
        <v>5858</v>
      </c>
    </row>
    <row r="458" spans="1:14">
      <c r="A458">
        <v>1442</v>
      </c>
      <c r="B458" t="s">
        <v>323</v>
      </c>
      <c r="C458">
        <v>26.95</v>
      </c>
      <c r="D458">
        <v>27.1</v>
      </c>
      <c r="E458" s="145">
        <v>0.35</v>
      </c>
      <c r="F458" s="143">
        <v>1.31</v>
      </c>
      <c r="G458" t="s">
        <v>6050</v>
      </c>
      <c r="H458">
        <v>92</v>
      </c>
      <c r="I458">
        <v>147</v>
      </c>
      <c r="J458">
        <v>36.619999999999997</v>
      </c>
      <c r="K458">
        <v>27.1</v>
      </c>
      <c r="L458">
        <v>26.9</v>
      </c>
      <c r="M458" s="142">
        <v>0.03</v>
      </c>
      <c r="N458" t="s">
        <v>3992</v>
      </c>
    </row>
    <row r="459" spans="1:14">
      <c r="A459">
        <v>1443</v>
      </c>
      <c r="B459" t="s">
        <v>1457</v>
      </c>
      <c r="C459">
        <v>22.55</v>
      </c>
      <c r="D459">
        <v>22.65</v>
      </c>
      <c r="E459" s="145">
        <v>0.1</v>
      </c>
      <c r="F459" s="143">
        <v>0.44</v>
      </c>
      <c r="G459" t="s">
        <v>6701</v>
      </c>
      <c r="H459">
        <v>3</v>
      </c>
      <c r="I459">
        <v>14</v>
      </c>
      <c r="J459">
        <v>13.53</v>
      </c>
      <c r="K459">
        <v>22.7</v>
      </c>
      <c r="L459">
        <v>22.55</v>
      </c>
      <c r="M459" s="142">
        <v>0</v>
      </c>
      <c r="N459" t="s">
        <v>3993</v>
      </c>
    </row>
    <row r="460" spans="1:14">
      <c r="A460">
        <v>1444</v>
      </c>
      <c r="B460" t="s">
        <v>324</v>
      </c>
      <c r="C460">
        <v>6.93</v>
      </c>
      <c r="D460">
        <v>6.92</v>
      </c>
      <c r="E460" s="145">
        <v>0</v>
      </c>
      <c r="F460" s="143">
        <v>0</v>
      </c>
      <c r="G460" t="s">
        <v>6118</v>
      </c>
      <c r="H460">
        <v>966</v>
      </c>
      <c r="I460">
        <v>1506</v>
      </c>
      <c r="J460">
        <v>99.56</v>
      </c>
      <c r="K460">
        <v>7.04</v>
      </c>
      <c r="L460">
        <v>6.9</v>
      </c>
      <c r="M460" s="142">
        <v>0.1</v>
      </c>
      <c r="N460" t="s">
        <v>3994</v>
      </c>
    </row>
    <row r="461" spans="1:14">
      <c r="A461">
        <v>1445</v>
      </c>
      <c r="B461" t="s">
        <v>325</v>
      </c>
      <c r="C461">
        <v>10</v>
      </c>
      <c r="D461">
        <v>10.1</v>
      </c>
      <c r="E461" s="145">
        <v>0.1</v>
      </c>
      <c r="F461" s="143">
        <v>1</v>
      </c>
      <c r="G461" t="s">
        <v>6307</v>
      </c>
      <c r="H461">
        <v>75</v>
      </c>
      <c r="I461">
        <v>63</v>
      </c>
      <c r="J461">
        <v>13.07</v>
      </c>
      <c r="K461">
        <v>10.1</v>
      </c>
      <c r="L461">
        <v>9.9700000000000006</v>
      </c>
      <c r="M461" s="142">
        <v>0.06</v>
      </c>
      <c r="N461" t="s">
        <v>3995</v>
      </c>
    </row>
    <row r="462" spans="1:14">
      <c r="A462">
        <v>1446</v>
      </c>
      <c r="B462" t="s">
        <v>326</v>
      </c>
      <c r="C462">
        <v>13.6</v>
      </c>
      <c r="D462">
        <v>13.5</v>
      </c>
      <c r="E462" s="145">
        <v>0</v>
      </c>
      <c r="F462" s="143">
        <v>0</v>
      </c>
      <c r="G462" t="s">
        <v>6160</v>
      </c>
      <c r="H462">
        <v>132</v>
      </c>
      <c r="I462">
        <v>85</v>
      </c>
      <c r="J462">
        <v>13.77</v>
      </c>
      <c r="K462">
        <v>13.6</v>
      </c>
      <c r="L462">
        <v>13.45</v>
      </c>
      <c r="M462" s="142">
        <v>0.1</v>
      </c>
      <c r="N462" t="s">
        <v>3996</v>
      </c>
    </row>
    <row r="463" spans="1:14">
      <c r="A463">
        <v>1447</v>
      </c>
      <c r="B463" t="s">
        <v>327</v>
      </c>
      <c r="C463">
        <v>6.46</v>
      </c>
      <c r="D463">
        <v>6.46</v>
      </c>
      <c r="E463" s="145">
        <v>-0.09</v>
      </c>
      <c r="F463" s="143">
        <v>-1.37</v>
      </c>
      <c r="G463" t="s">
        <v>6260</v>
      </c>
      <c r="H463">
        <v>1098</v>
      </c>
      <c r="I463">
        <v>775</v>
      </c>
      <c r="J463">
        <v>91.01</v>
      </c>
      <c r="K463">
        <v>6.61</v>
      </c>
      <c r="L463">
        <v>6.46</v>
      </c>
      <c r="M463" s="142">
        <v>0.12</v>
      </c>
      <c r="N463" t="s">
        <v>3997</v>
      </c>
    </row>
    <row r="464" spans="1:14">
      <c r="A464">
        <v>1449</v>
      </c>
      <c r="B464" t="s">
        <v>1479</v>
      </c>
      <c r="C464">
        <v>12.6</v>
      </c>
      <c r="D464">
        <v>12.55</v>
      </c>
      <c r="E464" s="145">
        <v>-0.05</v>
      </c>
      <c r="F464" s="143">
        <v>-0.4</v>
      </c>
      <c r="G464" t="s">
        <v>6493</v>
      </c>
      <c r="H464">
        <v>198</v>
      </c>
      <c r="I464">
        <v>458</v>
      </c>
      <c r="J464">
        <v>12.84</v>
      </c>
      <c r="K464">
        <v>12.8</v>
      </c>
      <c r="L464">
        <v>12.55</v>
      </c>
      <c r="M464" s="142">
        <v>0.15</v>
      </c>
      <c r="N464" t="s">
        <v>3998</v>
      </c>
    </row>
    <row r="465" spans="1:14">
      <c r="A465">
        <v>1451</v>
      </c>
      <c r="B465" t="s">
        <v>328</v>
      </c>
      <c r="C465">
        <v>17.149999999999999</v>
      </c>
      <c r="D465">
        <v>17.149999999999999</v>
      </c>
      <c r="E465" s="145">
        <v>0.05</v>
      </c>
      <c r="F465" s="143">
        <v>0.28999999999999998</v>
      </c>
      <c r="G465" t="s">
        <v>6164</v>
      </c>
      <c r="H465">
        <v>123</v>
      </c>
      <c r="I465">
        <v>146</v>
      </c>
      <c r="J465">
        <v>19.8</v>
      </c>
      <c r="K465">
        <v>17.2</v>
      </c>
      <c r="L465">
        <v>17</v>
      </c>
      <c r="M465" s="142">
        <v>0.06</v>
      </c>
      <c r="N465" t="s">
        <v>3999</v>
      </c>
    </row>
    <row r="466" spans="1:14">
      <c r="A466">
        <v>1452</v>
      </c>
      <c r="B466" t="s">
        <v>329</v>
      </c>
      <c r="C466">
        <v>10.75</v>
      </c>
      <c r="D466">
        <v>10.6</v>
      </c>
      <c r="E466" s="145">
        <v>-0.15</v>
      </c>
      <c r="F466" s="143">
        <v>-1.4</v>
      </c>
      <c r="G466" t="s">
        <v>6148</v>
      </c>
      <c r="H466">
        <v>163</v>
      </c>
      <c r="I466">
        <v>67</v>
      </c>
      <c r="J466">
        <v>13.26</v>
      </c>
      <c r="K466">
        <v>10.75</v>
      </c>
      <c r="L466">
        <v>10.5</v>
      </c>
      <c r="M466" s="142">
        <v>0.12</v>
      </c>
      <c r="N466" t="s">
        <v>4000</v>
      </c>
    </row>
    <row r="467" spans="1:14">
      <c r="A467">
        <v>1453</v>
      </c>
      <c r="B467" t="s">
        <v>330</v>
      </c>
      <c r="C467">
        <v>10.85</v>
      </c>
      <c r="D467">
        <v>11.05</v>
      </c>
      <c r="E467" s="145">
        <v>0.2</v>
      </c>
      <c r="F467" s="143">
        <v>1.84</v>
      </c>
      <c r="G467" t="s">
        <v>6697</v>
      </c>
      <c r="H467">
        <v>19</v>
      </c>
      <c r="I467">
        <v>30</v>
      </c>
      <c r="J467">
        <v>11.66</v>
      </c>
      <c r="K467">
        <v>11.05</v>
      </c>
      <c r="L467">
        <v>10.85</v>
      </c>
      <c r="M467" s="142">
        <v>0.02</v>
      </c>
      <c r="N467" t="s">
        <v>4001</v>
      </c>
    </row>
    <row r="468" spans="1:14">
      <c r="A468">
        <v>1454</v>
      </c>
      <c r="B468" t="s">
        <v>331</v>
      </c>
      <c r="C468">
        <v>13.05</v>
      </c>
      <c r="D468">
        <v>12.6</v>
      </c>
      <c r="E468" s="145">
        <v>-0.25</v>
      </c>
      <c r="F468" s="143">
        <v>-1.95</v>
      </c>
      <c r="G468" t="s">
        <v>6080</v>
      </c>
      <c r="H468">
        <v>42</v>
      </c>
      <c r="I468">
        <v>112</v>
      </c>
      <c r="J468">
        <v>12.98</v>
      </c>
      <c r="K468">
        <v>13.05</v>
      </c>
      <c r="L468">
        <v>12.6</v>
      </c>
      <c r="M468" s="142">
        <v>0.03</v>
      </c>
      <c r="N468" t="s">
        <v>4002</v>
      </c>
    </row>
    <row r="469" spans="1:14">
      <c r="A469">
        <v>1455</v>
      </c>
      <c r="B469" t="s">
        <v>332</v>
      </c>
      <c r="C469">
        <v>10.050000000000001</v>
      </c>
      <c r="D469">
        <v>10.1</v>
      </c>
      <c r="E469" s="145">
        <v>0.11</v>
      </c>
      <c r="F469" s="143">
        <v>1.1000000000000001</v>
      </c>
      <c r="G469" t="s">
        <v>6702</v>
      </c>
      <c r="H469">
        <v>1595</v>
      </c>
      <c r="I469">
        <v>3689</v>
      </c>
      <c r="J469">
        <v>53.17</v>
      </c>
      <c r="K469">
        <v>10.199999999999999</v>
      </c>
      <c r="L469">
        <v>10</v>
      </c>
      <c r="M469" s="142">
        <v>0.3</v>
      </c>
      <c r="N469" t="s">
        <v>4003</v>
      </c>
    </row>
    <row r="470" spans="1:14">
      <c r="A470">
        <v>1456</v>
      </c>
      <c r="B470" t="s">
        <v>333</v>
      </c>
      <c r="C470">
        <v>15.55</v>
      </c>
      <c r="D470">
        <v>15.3</v>
      </c>
      <c r="E470" s="145">
        <v>-0.2</v>
      </c>
      <c r="F470" s="143">
        <v>-1.29</v>
      </c>
      <c r="G470" t="s">
        <v>6182</v>
      </c>
      <c r="H470">
        <v>88</v>
      </c>
      <c r="I470">
        <v>138</v>
      </c>
      <c r="J470">
        <v>9.3699999999999992</v>
      </c>
      <c r="K470">
        <v>15.55</v>
      </c>
      <c r="L470">
        <v>15.25</v>
      </c>
      <c r="M470" s="142">
        <v>0.09</v>
      </c>
      <c r="N470" t="s">
        <v>4004</v>
      </c>
    </row>
    <row r="471" spans="1:14">
      <c r="A471">
        <v>1457</v>
      </c>
      <c r="B471" t="s">
        <v>334</v>
      </c>
      <c r="C471">
        <v>14.4</v>
      </c>
      <c r="D471">
        <v>14.45</v>
      </c>
      <c r="E471" s="145">
        <v>0.15</v>
      </c>
      <c r="F471" s="143">
        <v>1.05</v>
      </c>
      <c r="G471" t="s">
        <v>5980</v>
      </c>
      <c r="H471">
        <v>149</v>
      </c>
      <c r="I471">
        <v>115</v>
      </c>
      <c r="J471">
        <v>31.67</v>
      </c>
      <c r="K471">
        <v>14.45</v>
      </c>
      <c r="L471">
        <v>14.3</v>
      </c>
      <c r="M471" s="142">
        <v>0.05</v>
      </c>
      <c r="N471" t="s">
        <v>4005</v>
      </c>
    </row>
    <row r="472" spans="1:14">
      <c r="A472">
        <v>1459</v>
      </c>
      <c r="B472" t="s">
        <v>3897</v>
      </c>
      <c r="C472">
        <v>18.2</v>
      </c>
      <c r="D472">
        <v>18.100000000000001</v>
      </c>
      <c r="E472" s="145">
        <v>-0.05</v>
      </c>
      <c r="F472" s="143">
        <v>-0.28000000000000003</v>
      </c>
      <c r="G472" t="s">
        <v>6333</v>
      </c>
      <c r="H472">
        <v>122</v>
      </c>
      <c r="I472">
        <v>402</v>
      </c>
      <c r="J472">
        <v>25.27</v>
      </c>
      <c r="K472">
        <v>18.55</v>
      </c>
      <c r="L472">
        <v>18.100000000000001</v>
      </c>
      <c r="M472" s="142">
        <v>0.05</v>
      </c>
      <c r="N472" t="s">
        <v>4006</v>
      </c>
    </row>
    <row r="473" spans="1:14">
      <c r="A473">
        <v>1460</v>
      </c>
      <c r="B473" t="s">
        <v>335</v>
      </c>
      <c r="C473">
        <v>6.13</v>
      </c>
      <c r="D473">
        <v>6.15</v>
      </c>
      <c r="E473" s="145">
        <v>0.01</v>
      </c>
      <c r="F473" s="143">
        <v>0.16</v>
      </c>
      <c r="G473" t="s">
        <v>6112</v>
      </c>
      <c r="H473">
        <v>268</v>
      </c>
      <c r="I473">
        <v>255</v>
      </c>
      <c r="J473">
        <v>69.459999999999994</v>
      </c>
      <c r="K473">
        <v>6.18</v>
      </c>
      <c r="L473">
        <v>6.12</v>
      </c>
      <c r="M473" s="142">
        <v>0.04</v>
      </c>
      <c r="N473" t="s">
        <v>4007</v>
      </c>
    </row>
    <row r="474" spans="1:14">
      <c r="A474">
        <v>1463</v>
      </c>
      <c r="B474" t="s">
        <v>2550</v>
      </c>
      <c r="C474">
        <v>17.899999999999999</v>
      </c>
      <c r="D474">
        <v>18</v>
      </c>
      <c r="E474" s="145">
        <v>0.1</v>
      </c>
      <c r="F474" s="143">
        <v>0.56000000000000005</v>
      </c>
      <c r="G474" t="s">
        <v>5998</v>
      </c>
      <c r="H474">
        <v>58</v>
      </c>
      <c r="I474">
        <v>112</v>
      </c>
      <c r="J474">
        <v>17.329999999999998</v>
      </c>
      <c r="K474">
        <v>18</v>
      </c>
      <c r="L474">
        <v>17.7</v>
      </c>
      <c r="M474" s="142">
        <v>0.03</v>
      </c>
      <c r="N474" t="s">
        <v>4008</v>
      </c>
    </row>
    <row r="475" spans="1:14">
      <c r="A475">
        <v>1464</v>
      </c>
      <c r="B475" t="s">
        <v>336</v>
      </c>
      <c r="C475">
        <v>9.9499999999999993</v>
      </c>
      <c r="D475">
        <v>9.93</v>
      </c>
      <c r="E475" s="145">
        <v>-0.02</v>
      </c>
      <c r="F475" s="143">
        <v>-0.2</v>
      </c>
      <c r="G475" t="s">
        <v>6703</v>
      </c>
      <c r="H475">
        <v>298</v>
      </c>
      <c r="I475">
        <v>231</v>
      </c>
      <c r="J475">
        <v>42.56</v>
      </c>
      <c r="K475">
        <v>9.98</v>
      </c>
      <c r="L475">
        <v>9.9</v>
      </c>
      <c r="M475" s="142">
        <v>7.0000000000000007E-2</v>
      </c>
      <c r="N475" t="s">
        <v>4009</v>
      </c>
    </row>
    <row r="476" spans="1:14">
      <c r="A476">
        <v>1465</v>
      </c>
      <c r="B476" t="s">
        <v>337</v>
      </c>
      <c r="C476">
        <v>11.85</v>
      </c>
      <c r="D476">
        <v>11.95</v>
      </c>
      <c r="E476" s="145">
        <v>0.1</v>
      </c>
      <c r="F476" s="143">
        <v>0.84</v>
      </c>
      <c r="G476" t="s">
        <v>6704</v>
      </c>
      <c r="H476">
        <v>46</v>
      </c>
      <c r="I476">
        <v>100</v>
      </c>
      <c r="J476">
        <v>10.36</v>
      </c>
      <c r="K476">
        <v>12</v>
      </c>
      <c r="L476">
        <v>11.85</v>
      </c>
      <c r="M476" s="142">
        <v>0.04</v>
      </c>
      <c r="N476" t="s">
        <v>4010</v>
      </c>
    </row>
    <row r="477" spans="1:14">
      <c r="A477">
        <v>1466</v>
      </c>
      <c r="B477" t="s">
        <v>338</v>
      </c>
      <c r="C477">
        <v>14.3</v>
      </c>
      <c r="D477">
        <v>14.3</v>
      </c>
      <c r="E477" s="145">
        <v>-0.05</v>
      </c>
      <c r="F477" s="143">
        <v>-0.35</v>
      </c>
      <c r="G477" t="s">
        <v>6164</v>
      </c>
      <c r="H477">
        <v>145</v>
      </c>
      <c r="I477">
        <v>210</v>
      </c>
      <c r="J477">
        <v>11.12</v>
      </c>
      <c r="K477">
        <v>14.7</v>
      </c>
      <c r="L477">
        <v>14.3</v>
      </c>
      <c r="M477" s="142">
        <v>0.13</v>
      </c>
      <c r="N477" t="s">
        <v>4011</v>
      </c>
    </row>
    <row r="478" spans="1:14">
      <c r="A478">
        <v>1467</v>
      </c>
      <c r="B478" t="s">
        <v>339</v>
      </c>
      <c r="C478">
        <v>8.1</v>
      </c>
      <c r="D478">
        <v>8.08</v>
      </c>
      <c r="E478" s="145">
        <v>-0.02</v>
      </c>
      <c r="F478" s="143">
        <v>-0.25</v>
      </c>
      <c r="G478" t="s">
        <v>5915</v>
      </c>
      <c r="H478">
        <v>190</v>
      </c>
      <c r="I478">
        <v>125</v>
      </c>
      <c r="J478">
        <v>23.36</v>
      </c>
      <c r="K478">
        <v>8.15</v>
      </c>
      <c r="L478">
        <v>8.01</v>
      </c>
      <c r="M478" s="142">
        <v>0.11</v>
      </c>
      <c r="N478" t="s">
        <v>4012</v>
      </c>
    </row>
    <row r="479" spans="1:14">
      <c r="A479">
        <v>1468</v>
      </c>
      <c r="B479" t="s">
        <v>340</v>
      </c>
      <c r="C479">
        <v>13.1</v>
      </c>
      <c r="D479">
        <v>13.25</v>
      </c>
      <c r="E479" s="145">
        <v>0.05</v>
      </c>
      <c r="F479" s="143">
        <v>0.38</v>
      </c>
      <c r="G479" t="s">
        <v>6705</v>
      </c>
      <c r="H479">
        <v>65</v>
      </c>
      <c r="I479">
        <v>69</v>
      </c>
      <c r="J479">
        <v>16.04</v>
      </c>
      <c r="K479">
        <v>13.25</v>
      </c>
      <c r="L479">
        <v>13.05</v>
      </c>
      <c r="M479" s="142">
        <v>0.04</v>
      </c>
      <c r="N479" t="s">
        <v>4013</v>
      </c>
    </row>
    <row r="480" spans="1:14">
      <c r="A480">
        <v>1470</v>
      </c>
      <c r="B480" t="s">
        <v>341</v>
      </c>
      <c r="C480" t="s">
        <v>1366</v>
      </c>
      <c r="D480" t="s">
        <v>1366</v>
      </c>
      <c r="E480" s="145" t="s">
        <v>1366</v>
      </c>
      <c r="F480" s="143" t="s">
        <v>1366</v>
      </c>
      <c r="G480" t="s">
        <v>1366</v>
      </c>
      <c r="H480">
        <v>0</v>
      </c>
      <c r="I480">
        <v>13</v>
      </c>
      <c r="J480">
        <v>8.58</v>
      </c>
      <c r="K480" t="s">
        <v>1366</v>
      </c>
      <c r="L480" t="s">
        <v>1366</v>
      </c>
      <c r="M480" s="142">
        <v>0</v>
      </c>
      <c r="N480" t="s">
        <v>4014</v>
      </c>
    </row>
    <row r="481" spans="1:14">
      <c r="A481">
        <v>1471</v>
      </c>
      <c r="B481" t="s">
        <v>342</v>
      </c>
      <c r="C481">
        <v>9.15</v>
      </c>
      <c r="D481">
        <v>9.1199999999999992</v>
      </c>
      <c r="E481" s="145">
        <v>-0.02</v>
      </c>
      <c r="F481" s="143">
        <v>-0.22</v>
      </c>
      <c r="G481" t="s">
        <v>6160</v>
      </c>
      <c r="H481">
        <v>194</v>
      </c>
      <c r="I481">
        <v>285</v>
      </c>
      <c r="J481">
        <v>15.04</v>
      </c>
      <c r="K481">
        <v>9.23</v>
      </c>
      <c r="L481">
        <v>9.1199999999999992</v>
      </c>
      <c r="M481" s="142">
        <v>0.13</v>
      </c>
      <c r="N481" t="s">
        <v>4015</v>
      </c>
    </row>
    <row r="482" spans="1:14">
      <c r="A482">
        <v>1472</v>
      </c>
      <c r="B482" t="s">
        <v>1393</v>
      </c>
      <c r="C482">
        <v>88.9</v>
      </c>
      <c r="D482">
        <v>89.3</v>
      </c>
      <c r="E482" s="145">
        <v>1</v>
      </c>
      <c r="F482" s="143">
        <v>1.1299999999999999</v>
      </c>
      <c r="G482" t="s">
        <v>6074</v>
      </c>
      <c r="H482">
        <v>16</v>
      </c>
      <c r="I482">
        <v>75</v>
      </c>
      <c r="J482">
        <v>5.28</v>
      </c>
      <c r="K482">
        <v>89.3</v>
      </c>
      <c r="L482">
        <v>88.9</v>
      </c>
      <c r="M482" s="142">
        <v>0.03</v>
      </c>
      <c r="N482" t="s">
        <v>4016</v>
      </c>
    </row>
    <row r="483" spans="1:14">
      <c r="A483">
        <v>1473</v>
      </c>
      <c r="B483" t="s">
        <v>343</v>
      </c>
      <c r="C483">
        <v>18.850000000000001</v>
      </c>
      <c r="D483">
        <v>18.899999999999999</v>
      </c>
      <c r="E483" s="145">
        <v>0.05</v>
      </c>
      <c r="F483" s="143">
        <v>0.27</v>
      </c>
      <c r="G483" t="s">
        <v>6706</v>
      </c>
      <c r="H483">
        <v>49</v>
      </c>
      <c r="I483">
        <v>75</v>
      </c>
      <c r="J483">
        <v>14.62</v>
      </c>
      <c r="K483">
        <v>18.899999999999999</v>
      </c>
      <c r="L483">
        <v>18.75</v>
      </c>
      <c r="M483" s="142">
        <v>0.03</v>
      </c>
      <c r="N483" t="s">
        <v>4017</v>
      </c>
    </row>
    <row r="484" spans="1:14">
      <c r="A484">
        <v>1474</v>
      </c>
      <c r="B484" t="s">
        <v>344</v>
      </c>
      <c r="C484">
        <v>10.050000000000001</v>
      </c>
      <c r="D484">
        <v>9.9499999999999993</v>
      </c>
      <c r="E484" s="145">
        <v>-0.04</v>
      </c>
      <c r="F484" s="143">
        <v>-0.4</v>
      </c>
      <c r="G484" t="s">
        <v>6117</v>
      </c>
      <c r="H484">
        <v>139</v>
      </c>
      <c r="I484">
        <v>76</v>
      </c>
      <c r="J484">
        <v>12.99</v>
      </c>
      <c r="K484">
        <v>10.050000000000001</v>
      </c>
      <c r="L484">
        <v>9.8800000000000008</v>
      </c>
      <c r="M484" s="142">
        <v>0.11</v>
      </c>
      <c r="N484" t="s">
        <v>4018</v>
      </c>
    </row>
    <row r="485" spans="1:14">
      <c r="A485">
        <v>1475</v>
      </c>
      <c r="B485" t="s">
        <v>345</v>
      </c>
      <c r="C485">
        <v>25.7</v>
      </c>
      <c r="D485">
        <v>25.5</v>
      </c>
      <c r="E485" s="145">
        <v>-0.1</v>
      </c>
      <c r="F485" s="143">
        <v>-0.39</v>
      </c>
      <c r="G485" t="s">
        <v>6243</v>
      </c>
      <c r="H485">
        <v>19</v>
      </c>
      <c r="I485">
        <v>19</v>
      </c>
      <c r="J485">
        <v>6.6</v>
      </c>
      <c r="K485">
        <v>25.7</v>
      </c>
      <c r="L485">
        <v>25.5</v>
      </c>
      <c r="M485" s="142">
        <v>0.03</v>
      </c>
      <c r="N485" t="s">
        <v>4019</v>
      </c>
    </row>
    <row r="486" spans="1:14">
      <c r="A486">
        <v>1476</v>
      </c>
      <c r="B486" t="s">
        <v>346</v>
      </c>
      <c r="C486">
        <v>323</v>
      </c>
      <c r="D486">
        <v>329.5</v>
      </c>
      <c r="E486" s="145">
        <v>5.5</v>
      </c>
      <c r="F486" s="143">
        <v>1.7</v>
      </c>
      <c r="G486" t="s">
        <v>6707</v>
      </c>
      <c r="H486">
        <v>2019</v>
      </c>
      <c r="I486">
        <v>2343</v>
      </c>
      <c r="J486">
        <v>27.44</v>
      </c>
      <c r="K486">
        <v>331</v>
      </c>
      <c r="L486">
        <v>323</v>
      </c>
      <c r="M486" s="142">
        <v>0.74</v>
      </c>
      <c r="N486" t="s">
        <v>4020</v>
      </c>
    </row>
    <row r="487" spans="1:14">
      <c r="A487">
        <v>1477</v>
      </c>
      <c r="B487" t="s">
        <v>347</v>
      </c>
      <c r="C487">
        <v>209</v>
      </c>
      <c r="D487">
        <v>211</v>
      </c>
      <c r="E487" s="145">
        <v>2.5</v>
      </c>
      <c r="F487" s="143">
        <v>1.2</v>
      </c>
      <c r="G487" t="s">
        <v>6708</v>
      </c>
      <c r="H487">
        <v>1308</v>
      </c>
      <c r="I487">
        <v>1775</v>
      </c>
      <c r="J487">
        <v>24.67</v>
      </c>
      <c r="K487">
        <v>214.5</v>
      </c>
      <c r="L487">
        <v>209</v>
      </c>
      <c r="M487" s="142">
        <v>0.53</v>
      </c>
      <c r="N487" t="s">
        <v>4021</v>
      </c>
    </row>
    <row r="488" spans="1:14">
      <c r="A488">
        <v>1503</v>
      </c>
      <c r="B488" t="s">
        <v>348</v>
      </c>
      <c r="C488">
        <v>199</v>
      </c>
      <c r="D488">
        <v>198.5</v>
      </c>
      <c r="E488" s="145">
        <v>1.5</v>
      </c>
      <c r="F488" s="143">
        <v>0.76</v>
      </c>
      <c r="G488" t="s">
        <v>6709</v>
      </c>
      <c r="H488">
        <v>562</v>
      </c>
      <c r="I488">
        <v>1608</v>
      </c>
      <c r="J488">
        <v>52.1</v>
      </c>
      <c r="K488">
        <v>202</v>
      </c>
      <c r="L488">
        <v>198</v>
      </c>
      <c r="M488" s="142">
        <v>0.11</v>
      </c>
      <c r="N488" t="s">
        <v>4022</v>
      </c>
    </row>
    <row r="489" spans="1:14">
      <c r="A489">
        <v>1504</v>
      </c>
      <c r="B489" t="s">
        <v>349</v>
      </c>
      <c r="C489">
        <v>69.599999999999994</v>
      </c>
      <c r="D489">
        <v>69.7</v>
      </c>
      <c r="E489" s="145">
        <v>0.5</v>
      </c>
      <c r="F489" s="143">
        <v>0.72</v>
      </c>
      <c r="G489" t="s">
        <v>6481</v>
      </c>
      <c r="H489">
        <v>4838</v>
      </c>
      <c r="I489">
        <v>6690</v>
      </c>
      <c r="J489">
        <v>237.64</v>
      </c>
      <c r="K489">
        <v>71</v>
      </c>
      <c r="L489">
        <v>69.599999999999994</v>
      </c>
      <c r="M489" s="142">
        <v>0.2</v>
      </c>
      <c r="N489" t="s">
        <v>4023</v>
      </c>
    </row>
    <row r="490" spans="1:14">
      <c r="A490">
        <v>1506</v>
      </c>
      <c r="B490" t="s">
        <v>350</v>
      </c>
      <c r="C490">
        <v>9.6</v>
      </c>
      <c r="D490">
        <v>9.58</v>
      </c>
      <c r="E490" s="145">
        <v>-0.02</v>
      </c>
      <c r="F490" s="143">
        <v>-0.21</v>
      </c>
      <c r="G490" t="s">
        <v>6330</v>
      </c>
      <c r="H490">
        <v>59</v>
      </c>
      <c r="I490">
        <v>141</v>
      </c>
      <c r="J490">
        <v>30.04</v>
      </c>
      <c r="K490">
        <v>9.64</v>
      </c>
      <c r="L490">
        <v>9.56</v>
      </c>
      <c r="M490" s="142">
        <v>0.04</v>
      </c>
      <c r="N490" t="s">
        <v>4024</v>
      </c>
    </row>
    <row r="491" spans="1:14">
      <c r="A491">
        <v>1512</v>
      </c>
      <c r="B491" t="s">
        <v>351</v>
      </c>
      <c r="C491">
        <v>6.23</v>
      </c>
      <c r="D491">
        <v>6.2</v>
      </c>
      <c r="E491" s="145">
        <v>-0.03</v>
      </c>
      <c r="F491" s="143">
        <v>-0.48</v>
      </c>
      <c r="G491" t="s">
        <v>6710</v>
      </c>
      <c r="H491">
        <v>90</v>
      </c>
      <c r="I491">
        <v>39</v>
      </c>
      <c r="J491">
        <v>9.82</v>
      </c>
      <c r="K491">
        <v>6.23</v>
      </c>
      <c r="L491">
        <v>6.07</v>
      </c>
      <c r="M491" s="142">
        <v>0.09</v>
      </c>
      <c r="N491" t="s">
        <v>6048</v>
      </c>
    </row>
    <row r="492" spans="1:14">
      <c r="A492">
        <v>1513</v>
      </c>
      <c r="B492" t="s">
        <v>255</v>
      </c>
      <c r="C492">
        <v>166</v>
      </c>
      <c r="D492">
        <v>165</v>
      </c>
      <c r="E492" s="145">
        <v>0</v>
      </c>
      <c r="F492" s="143">
        <v>0</v>
      </c>
      <c r="G492" t="s">
        <v>5907</v>
      </c>
      <c r="H492">
        <v>1043</v>
      </c>
      <c r="I492">
        <v>3132</v>
      </c>
      <c r="J492">
        <v>50.31</v>
      </c>
      <c r="K492">
        <v>167</v>
      </c>
      <c r="L492">
        <v>165</v>
      </c>
      <c r="M492" s="142">
        <v>0.21</v>
      </c>
      <c r="N492" t="s">
        <v>4025</v>
      </c>
    </row>
    <row r="493" spans="1:14">
      <c r="A493">
        <v>1514</v>
      </c>
      <c r="B493" t="s">
        <v>352</v>
      </c>
      <c r="C493">
        <v>101</v>
      </c>
      <c r="D493">
        <v>101</v>
      </c>
      <c r="E493" s="145">
        <v>0.5</v>
      </c>
      <c r="F493" s="143">
        <v>0.5</v>
      </c>
      <c r="G493" t="s">
        <v>6711</v>
      </c>
      <c r="H493">
        <v>701</v>
      </c>
      <c r="I493">
        <v>1786</v>
      </c>
      <c r="J493">
        <v>27.86</v>
      </c>
      <c r="K493">
        <v>103</v>
      </c>
      <c r="L493">
        <v>101</v>
      </c>
      <c r="M493" s="142">
        <v>0.25</v>
      </c>
      <c r="N493" t="s">
        <v>4026</v>
      </c>
    </row>
    <row r="494" spans="1:14">
      <c r="A494">
        <v>1515</v>
      </c>
      <c r="B494" t="s">
        <v>253</v>
      </c>
      <c r="C494">
        <v>29.1</v>
      </c>
      <c r="D494">
        <v>29.15</v>
      </c>
      <c r="E494" s="145">
        <v>0.4</v>
      </c>
      <c r="F494" s="143">
        <v>1.39</v>
      </c>
      <c r="G494" t="s">
        <v>6712</v>
      </c>
      <c r="H494">
        <v>743</v>
      </c>
      <c r="I494">
        <v>665</v>
      </c>
      <c r="J494">
        <v>18.149999999999999</v>
      </c>
      <c r="K494">
        <v>29.95</v>
      </c>
      <c r="L494">
        <v>28.95</v>
      </c>
      <c r="M494" s="142">
        <v>0.41</v>
      </c>
      <c r="N494" t="s">
        <v>4027</v>
      </c>
    </row>
    <row r="495" spans="1:14">
      <c r="A495">
        <v>1517</v>
      </c>
      <c r="B495" t="s">
        <v>353</v>
      </c>
      <c r="C495">
        <v>10.35</v>
      </c>
      <c r="D495">
        <v>10.4</v>
      </c>
      <c r="E495" s="145">
        <v>0.1</v>
      </c>
      <c r="F495" s="143">
        <v>0.97</v>
      </c>
      <c r="G495" t="s">
        <v>6713</v>
      </c>
      <c r="H495">
        <v>91</v>
      </c>
      <c r="I495">
        <v>256</v>
      </c>
      <c r="J495">
        <v>22</v>
      </c>
      <c r="K495">
        <v>10.45</v>
      </c>
      <c r="L495">
        <v>10.35</v>
      </c>
      <c r="M495" s="142">
        <v>0.04</v>
      </c>
      <c r="N495" t="s">
        <v>4028</v>
      </c>
    </row>
    <row r="496" spans="1:14">
      <c r="A496">
        <v>1519</v>
      </c>
      <c r="B496" t="s">
        <v>354</v>
      </c>
      <c r="C496">
        <v>659</v>
      </c>
      <c r="D496">
        <v>656</v>
      </c>
      <c r="E496" s="145">
        <v>7</v>
      </c>
      <c r="F496" s="143">
        <v>1.08</v>
      </c>
      <c r="G496" t="s">
        <v>6049</v>
      </c>
      <c r="H496">
        <v>801</v>
      </c>
      <c r="I496">
        <v>3326</v>
      </c>
      <c r="J496">
        <v>34.75</v>
      </c>
      <c r="K496">
        <v>673</v>
      </c>
      <c r="L496">
        <v>655</v>
      </c>
      <c r="M496" s="142">
        <v>0.23</v>
      </c>
      <c r="N496" t="s">
        <v>4029</v>
      </c>
    </row>
    <row r="497" spans="1:14">
      <c r="A497">
        <v>1521</v>
      </c>
      <c r="B497" t="s">
        <v>355</v>
      </c>
      <c r="C497">
        <v>25.7</v>
      </c>
      <c r="D497">
        <v>25.65</v>
      </c>
      <c r="E497" s="145">
        <v>-0.2</v>
      </c>
      <c r="F497" s="143">
        <v>-0.77</v>
      </c>
      <c r="G497" t="s">
        <v>6714</v>
      </c>
      <c r="H497">
        <v>20</v>
      </c>
      <c r="I497">
        <v>20</v>
      </c>
      <c r="J497">
        <v>7.62</v>
      </c>
      <c r="K497">
        <v>25.7</v>
      </c>
      <c r="L497">
        <v>25.55</v>
      </c>
      <c r="M497" s="142">
        <v>0.03</v>
      </c>
      <c r="N497" t="s">
        <v>4030</v>
      </c>
    </row>
    <row r="498" spans="1:14">
      <c r="A498">
        <v>1522</v>
      </c>
      <c r="B498" t="s">
        <v>356</v>
      </c>
      <c r="C498">
        <v>26.9</v>
      </c>
      <c r="D498">
        <v>27.5</v>
      </c>
      <c r="E498" s="145">
        <v>0.65</v>
      </c>
      <c r="F498" s="143">
        <v>2.42</v>
      </c>
      <c r="G498" t="s">
        <v>6715</v>
      </c>
      <c r="H498">
        <v>682</v>
      </c>
      <c r="I498">
        <v>360</v>
      </c>
      <c r="J498">
        <v>31.29</v>
      </c>
      <c r="K498">
        <v>27.6</v>
      </c>
      <c r="L498">
        <v>26.9</v>
      </c>
      <c r="M498" s="142">
        <v>0.22</v>
      </c>
      <c r="N498" t="s">
        <v>4031</v>
      </c>
    </row>
    <row r="499" spans="1:14">
      <c r="A499">
        <v>1524</v>
      </c>
      <c r="B499" t="s">
        <v>357</v>
      </c>
      <c r="C499">
        <v>27.7</v>
      </c>
      <c r="D499">
        <v>27.55</v>
      </c>
      <c r="E499" s="145">
        <v>0.2</v>
      </c>
      <c r="F499" s="143">
        <v>0.73</v>
      </c>
      <c r="G499" t="s">
        <v>6716</v>
      </c>
      <c r="H499">
        <v>359</v>
      </c>
      <c r="I499">
        <v>721</v>
      </c>
      <c r="J499">
        <v>16.53</v>
      </c>
      <c r="K499">
        <v>27.8</v>
      </c>
      <c r="L499">
        <v>27.4</v>
      </c>
      <c r="M499" s="142">
        <v>0.22</v>
      </c>
      <c r="N499" t="s">
        <v>4032</v>
      </c>
    </row>
    <row r="500" spans="1:14">
      <c r="A500">
        <v>1525</v>
      </c>
      <c r="B500" t="s">
        <v>358</v>
      </c>
      <c r="C500">
        <v>61.6</v>
      </c>
      <c r="D500">
        <v>62.3</v>
      </c>
      <c r="E500" s="145">
        <v>-0.3</v>
      </c>
      <c r="F500" s="143">
        <v>-0.48</v>
      </c>
      <c r="G500" t="s">
        <v>6717</v>
      </c>
      <c r="H500">
        <v>6</v>
      </c>
      <c r="I500">
        <v>11</v>
      </c>
      <c r="J500">
        <v>7.34</v>
      </c>
      <c r="K500">
        <v>62.3</v>
      </c>
      <c r="L500">
        <v>61.6</v>
      </c>
      <c r="M500" s="142">
        <v>0.01</v>
      </c>
      <c r="N500" t="s">
        <v>4033</v>
      </c>
    </row>
    <row r="501" spans="1:14">
      <c r="A501">
        <v>1526</v>
      </c>
      <c r="B501" t="s">
        <v>359</v>
      </c>
      <c r="C501">
        <v>14.95</v>
      </c>
      <c r="D501">
        <v>15</v>
      </c>
      <c r="E501" s="145">
        <v>0.05</v>
      </c>
      <c r="F501" s="143">
        <v>0.33</v>
      </c>
      <c r="G501" t="s">
        <v>6718</v>
      </c>
      <c r="H501">
        <v>54</v>
      </c>
      <c r="I501">
        <v>88</v>
      </c>
      <c r="J501">
        <v>6</v>
      </c>
      <c r="K501">
        <v>15.35</v>
      </c>
      <c r="L501">
        <v>14.95</v>
      </c>
      <c r="M501" s="142">
        <v>0.09</v>
      </c>
      <c r="N501" t="s">
        <v>4034</v>
      </c>
    </row>
    <row r="502" spans="1:14">
      <c r="A502">
        <v>1527</v>
      </c>
      <c r="B502" t="s">
        <v>360</v>
      </c>
      <c r="C502">
        <v>32.75</v>
      </c>
      <c r="D502">
        <v>32.450000000000003</v>
      </c>
      <c r="E502" s="145">
        <v>0.05</v>
      </c>
      <c r="F502" s="143">
        <v>0.15</v>
      </c>
      <c r="G502" t="s">
        <v>6719</v>
      </c>
      <c r="H502">
        <v>63</v>
      </c>
      <c r="I502">
        <v>102</v>
      </c>
      <c r="J502">
        <v>13.86</v>
      </c>
      <c r="K502">
        <v>32.75</v>
      </c>
      <c r="L502">
        <v>32.4</v>
      </c>
      <c r="M502" s="142">
        <v>0.05</v>
      </c>
      <c r="N502" t="s">
        <v>4035</v>
      </c>
    </row>
    <row r="503" spans="1:14">
      <c r="A503">
        <v>1528</v>
      </c>
      <c r="B503" t="s">
        <v>361</v>
      </c>
      <c r="C503">
        <v>24.4</v>
      </c>
      <c r="D503">
        <v>24.25</v>
      </c>
      <c r="E503" s="145">
        <v>0.6</v>
      </c>
      <c r="F503" s="143">
        <v>2.54</v>
      </c>
      <c r="G503" t="s">
        <v>5976</v>
      </c>
      <c r="H503">
        <v>5231</v>
      </c>
      <c r="I503">
        <v>6203</v>
      </c>
      <c r="J503">
        <v>19.13</v>
      </c>
      <c r="K503">
        <v>25.5</v>
      </c>
      <c r="L503">
        <v>24.2</v>
      </c>
      <c r="M503" s="142">
        <v>2.73</v>
      </c>
      <c r="N503" t="s">
        <v>4036</v>
      </c>
    </row>
    <row r="504" spans="1:14">
      <c r="A504">
        <v>1529</v>
      </c>
      <c r="B504" t="s">
        <v>1462</v>
      </c>
      <c r="C504">
        <v>15.15</v>
      </c>
      <c r="D504">
        <v>15.05</v>
      </c>
      <c r="E504" s="145">
        <v>0</v>
      </c>
      <c r="F504" s="143">
        <v>0</v>
      </c>
      <c r="G504" t="s">
        <v>6720</v>
      </c>
      <c r="H504">
        <v>311</v>
      </c>
      <c r="I504">
        <v>433</v>
      </c>
      <c r="J504">
        <v>20.28</v>
      </c>
      <c r="K504">
        <v>15.35</v>
      </c>
      <c r="L504">
        <v>15.05</v>
      </c>
      <c r="M504" s="142">
        <v>0.15</v>
      </c>
      <c r="N504" t="s">
        <v>4037</v>
      </c>
    </row>
    <row r="505" spans="1:14">
      <c r="A505">
        <v>1530</v>
      </c>
      <c r="B505" t="s">
        <v>362</v>
      </c>
      <c r="C505">
        <v>27.8</v>
      </c>
      <c r="D505">
        <v>26.95</v>
      </c>
      <c r="E505" s="145">
        <v>-0.25</v>
      </c>
      <c r="F505" s="143">
        <v>-0.92</v>
      </c>
      <c r="G505" t="s">
        <v>5844</v>
      </c>
      <c r="H505">
        <v>72</v>
      </c>
      <c r="I505">
        <v>212</v>
      </c>
      <c r="J505">
        <v>10.31</v>
      </c>
      <c r="K505">
        <v>27.8</v>
      </c>
      <c r="L505">
        <v>26.95</v>
      </c>
      <c r="M505" s="142">
        <v>7.0000000000000007E-2</v>
      </c>
      <c r="N505" t="s">
        <v>4038</v>
      </c>
    </row>
    <row r="506" spans="1:14">
      <c r="A506">
        <v>1531</v>
      </c>
      <c r="B506" t="s">
        <v>363</v>
      </c>
      <c r="C506">
        <v>11.7</v>
      </c>
      <c r="D506">
        <v>11.55</v>
      </c>
      <c r="E506" s="145">
        <v>-0.05</v>
      </c>
      <c r="F506" s="143">
        <v>-0.43</v>
      </c>
      <c r="G506" t="s">
        <v>6721</v>
      </c>
      <c r="H506">
        <v>31</v>
      </c>
      <c r="I506">
        <v>306</v>
      </c>
      <c r="J506">
        <v>18.21</v>
      </c>
      <c r="K506">
        <v>11.7</v>
      </c>
      <c r="L506">
        <v>11.55</v>
      </c>
      <c r="M506" s="142">
        <v>0.02</v>
      </c>
      <c r="N506" t="s">
        <v>4039</v>
      </c>
    </row>
    <row r="507" spans="1:14">
      <c r="A507">
        <v>1532</v>
      </c>
      <c r="B507" t="s">
        <v>364</v>
      </c>
      <c r="C507">
        <v>21.8</v>
      </c>
      <c r="D507">
        <v>22</v>
      </c>
      <c r="E507" s="145">
        <v>0.4</v>
      </c>
      <c r="F507" s="143">
        <v>1.85</v>
      </c>
      <c r="G507" t="s">
        <v>6722</v>
      </c>
      <c r="H507">
        <v>291</v>
      </c>
      <c r="I507">
        <v>267</v>
      </c>
      <c r="J507">
        <v>42.26</v>
      </c>
      <c r="K507">
        <v>22.15</v>
      </c>
      <c r="L507">
        <v>21.75</v>
      </c>
      <c r="M507" s="142">
        <v>7.0000000000000007E-2</v>
      </c>
      <c r="N507" t="s">
        <v>4040</v>
      </c>
    </row>
    <row r="508" spans="1:14">
      <c r="A508">
        <v>1533</v>
      </c>
      <c r="B508" t="s">
        <v>365</v>
      </c>
      <c r="C508">
        <v>29.25</v>
      </c>
      <c r="D508">
        <v>29.25</v>
      </c>
      <c r="E508" s="145">
        <v>0.1</v>
      </c>
      <c r="F508" s="143">
        <v>0.34</v>
      </c>
      <c r="G508" t="s">
        <v>6665</v>
      </c>
      <c r="H508">
        <v>79</v>
      </c>
      <c r="I508">
        <v>131</v>
      </c>
      <c r="J508">
        <v>9.85</v>
      </c>
      <c r="K508">
        <v>29.6</v>
      </c>
      <c r="L508">
        <v>29.2</v>
      </c>
      <c r="M508" s="142">
        <v>0.08</v>
      </c>
      <c r="N508" t="s">
        <v>4041</v>
      </c>
    </row>
    <row r="509" spans="1:14">
      <c r="A509">
        <v>1535</v>
      </c>
      <c r="B509" t="s">
        <v>366</v>
      </c>
      <c r="C509">
        <v>46.3</v>
      </c>
      <c r="D509">
        <v>46</v>
      </c>
      <c r="E509" s="145">
        <v>0.05</v>
      </c>
      <c r="F509" s="143">
        <v>0.11</v>
      </c>
      <c r="G509" t="s">
        <v>5825</v>
      </c>
      <c r="H509">
        <v>26</v>
      </c>
      <c r="I509">
        <v>37</v>
      </c>
      <c r="J509">
        <v>12.37</v>
      </c>
      <c r="K509">
        <v>46.3</v>
      </c>
      <c r="L509">
        <v>45.85</v>
      </c>
      <c r="M509" s="142">
        <v>0.02</v>
      </c>
      <c r="N509" t="s">
        <v>4042</v>
      </c>
    </row>
    <row r="510" spans="1:14">
      <c r="A510">
        <v>1536</v>
      </c>
      <c r="B510" t="s">
        <v>251</v>
      </c>
      <c r="C510">
        <v>44.7</v>
      </c>
      <c r="D510">
        <v>44.55</v>
      </c>
      <c r="E510" s="145">
        <v>0.25</v>
      </c>
      <c r="F510" s="143">
        <v>0.56000000000000005</v>
      </c>
      <c r="G510" t="s">
        <v>6146</v>
      </c>
      <c r="H510">
        <v>451</v>
      </c>
      <c r="I510">
        <v>1118</v>
      </c>
      <c r="J510">
        <v>27.9</v>
      </c>
      <c r="K510">
        <v>45.2</v>
      </c>
      <c r="L510">
        <v>44.5</v>
      </c>
      <c r="M510" s="142">
        <v>0.16</v>
      </c>
      <c r="N510" t="s">
        <v>4043</v>
      </c>
    </row>
    <row r="511" spans="1:14">
      <c r="A511">
        <v>1537</v>
      </c>
      <c r="B511" t="s">
        <v>367</v>
      </c>
      <c r="C511">
        <v>115.5</v>
      </c>
      <c r="D511">
        <v>115.5</v>
      </c>
      <c r="E511" s="145">
        <v>0.5</v>
      </c>
      <c r="F511" s="143">
        <v>0.43</v>
      </c>
      <c r="G511" t="s">
        <v>6723</v>
      </c>
      <c r="H511">
        <v>63</v>
      </c>
      <c r="I511">
        <v>66</v>
      </c>
      <c r="J511">
        <v>8.2100000000000009</v>
      </c>
      <c r="K511">
        <v>115.5</v>
      </c>
      <c r="L511">
        <v>114.5</v>
      </c>
      <c r="M511" s="142">
        <v>0.08</v>
      </c>
      <c r="N511" t="s">
        <v>4044</v>
      </c>
    </row>
    <row r="512" spans="1:14">
      <c r="A512">
        <v>1538</v>
      </c>
      <c r="B512" t="s">
        <v>2631</v>
      </c>
      <c r="C512" t="s">
        <v>1366</v>
      </c>
      <c r="D512" t="s">
        <v>1366</v>
      </c>
      <c r="E512" s="145" t="s">
        <v>1366</v>
      </c>
      <c r="F512" s="143" t="s">
        <v>1366</v>
      </c>
      <c r="G512" t="s">
        <v>1366</v>
      </c>
      <c r="H512">
        <v>0</v>
      </c>
      <c r="I512">
        <v>5</v>
      </c>
      <c r="J512">
        <v>3.23</v>
      </c>
      <c r="K512" t="s">
        <v>1366</v>
      </c>
      <c r="L512" t="s">
        <v>1366</v>
      </c>
      <c r="M512" s="142">
        <v>0</v>
      </c>
      <c r="N512" t="s">
        <v>4045</v>
      </c>
    </row>
    <row r="513" spans="1:14">
      <c r="A513">
        <v>1539</v>
      </c>
      <c r="B513" t="s">
        <v>368</v>
      </c>
      <c r="C513">
        <v>15.5</v>
      </c>
      <c r="D513">
        <v>15.45</v>
      </c>
      <c r="E513" s="145">
        <v>-0.1</v>
      </c>
      <c r="F513" s="143">
        <v>-0.64</v>
      </c>
      <c r="G513" t="s">
        <v>6724</v>
      </c>
      <c r="H513">
        <v>26</v>
      </c>
      <c r="I513">
        <v>43</v>
      </c>
      <c r="J513">
        <v>6.54</v>
      </c>
      <c r="K513">
        <v>15.6</v>
      </c>
      <c r="L513">
        <v>15.45</v>
      </c>
      <c r="M513" s="142">
        <v>0.04</v>
      </c>
      <c r="N513" t="s">
        <v>4046</v>
      </c>
    </row>
    <row r="514" spans="1:14">
      <c r="A514">
        <v>1540</v>
      </c>
      <c r="B514" t="s">
        <v>369</v>
      </c>
      <c r="C514">
        <v>18.8</v>
      </c>
      <c r="D514">
        <v>18.649999999999999</v>
      </c>
      <c r="E514" s="145">
        <v>0</v>
      </c>
      <c r="F514" s="143">
        <v>0</v>
      </c>
      <c r="G514" t="s">
        <v>5829</v>
      </c>
      <c r="H514">
        <v>55</v>
      </c>
      <c r="I514">
        <v>135</v>
      </c>
      <c r="J514">
        <v>8.5500000000000007</v>
      </c>
      <c r="K514">
        <v>18.8</v>
      </c>
      <c r="L514">
        <v>18.600000000000001</v>
      </c>
      <c r="M514" s="142">
        <v>0.06</v>
      </c>
      <c r="N514" t="s">
        <v>4047</v>
      </c>
    </row>
    <row r="515" spans="1:14">
      <c r="A515">
        <v>1541</v>
      </c>
      <c r="B515" t="s">
        <v>370</v>
      </c>
      <c r="C515">
        <v>19.75</v>
      </c>
      <c r="D515">
        <v>19.649999999999999</v>
      </c>
      <c r="E515" s="145">
        <v>-0.15</v>
      </c>
      <c r="F515" s="143">
        <v>-0.76</v>
      </c>
      <c r="G515" t="s">
        <v>5965</v>
      </c>
      <c r="H515">
        <v>11</v>
      </c>
      <c r="I515">
        <v>19</v>
      </c>
      <c r="J515">
        <v>7.88</v>
      </c>
      <c r="K515">
        <v>20</v>
      </c>
      <c r="L515">
        <v>19.649999999999999</v>
      </c>
      <c r="M515" s="142">
        <v>0.01</v>
      </c>
      <c r="N515" t="s">
        <v>4048</v>
      </c>
    </row>
    <row r="516" spans="1:14">
      <c r="A516">
        <v>1558</v>
      </c>
      <c r="B516" t="s">
        <v>371</v>
      </c>
      <c r="C516">
        <v>113.5</v>
      </c>
      <c r="D516">
        <v>117</v>
      </c>
      <c r="E516" s="145">
        <v>1</v>
      </c>
      <c r="F516" s="143">
        <v>0.86</v>
      </c>
      <c r="G516" t="s">
        <v>6725</v>
      </c>
      <c r="H516">
        <v>134</v>
      </c>
      <c r="I516">
        <v>173</v>
      </c>
      <c r="J516">
        <v>6.45</v>
      </c>
      <c r="K516">
        <v>118.5</v>
      </c>
      <c r="L516">
        <v>113.5</v>
      </c>
      <c r="M516" s="142">
        <v>0.21</v>
      </c>
      <c r="N516" t="s">
        <v>4049</v>
      </c>
    </row>
    <row r="517" spans="1:14">
      <c r="A517">
        <v>1560</v>
      </c>
      <c r="B517" t="s">
        <v>372</v>
      </c>
      <c r="C517">
        <v>903</v>
      </c>
      <c r="D517">
        <v>874</v>
      </c>
      <c r="E517" s="145">
        <v>-29</v>
      </c>
      <c r="F517" s="143">
        <v>-3.21</v>
      </c>
      <c r="G517" t="s">
        <v>6143</v>
      </c>
      <c r="H517">
        <v>1444</v>
      </c>
      <c r="I517">
        <v>1221</v>
      </c>
      <c r="J517">
        <v>15.2</v>
      </c>
      <c r="K517">
        <v>913</v>
      </c>
      <c r="L517">
        <v>871</v>
      </c>
      <c r="M517" s="142">
        <v>0.96</v>
      </c>
      <c r="N517" t="s">
        <v>4050</v>
      </c>
    </row>
    <row r="518" spans="1:14">
      <c r="A518">
        <v>1563</v>
      </c>
      <c r="B518" t="s">
        <v>4051</v>
      </c>
      <c r="C518">
        <v>86</v>
      </c>
      <c r="D518">
        <v>84</v>
      </c>
      <c r="E518" s="145">
        <v>-0.3</v>
      </c>
      <c r="F518" s="143">
        <v>-0.36</v>
      </c>
      <c r="G518" t="s">
        <v>6726</v>
      </c>
      <c r="H518">
        <v>562</v>
      </c>
      <c r="I518">
        <v>1481</v>
      </c>
      <c r="J518">
        <v>16.920000000000002</v>
      </c>
      <c r="K518">
        <v>87.4</v>
      </c>
      <c r="L518">
        <v>83.2</v>
      </c>
      <c r="M518" s="142">
        <v>0.33</v>
      </c>
      <c r="N518" t="s">
        <v>4052</v>
      </c>
    </row>
    <row r="519" spans="1:14">
      <c r="A519">
        <v>1565</v>
      </c>
      <c r="B519" t="s">
        <v>373</v>
      </c>
      <c r="C519">
        <v>88.7</v>
      </c>
      <c r="D519">
        <v>90</v>
      </c>
      <c r="E519" s="145">
        <v>0.5</v>
      </c>
      <c r="F519" s="143">
        <v>0.56000000000000005</v>
      </c>
      <c r="G519" t="s">
        <v>6727</v>
      </c>
      <c r="H519">
        <v>94</v>
      </c>
      <c r="I519">
        <v>291</v>
      </c>
      <c r="J519">
        <v>5.04</v>
      </c>
      <c r="K519">
        <v>90.8</v>
      </c>
      <c r="L519">
        <v>88.7</v>
      </c>
      <c r="M519" s="142">
        <v>0.19</v>
      </c>
      <c r="N519" t="s">
        <v>4053</v>
      </c>
    </row>
    <row r="520" spans="1:14">
      <c r="A520">
        <v>1568</v>
      </c>
      <c r="B520" t="s">
        <v>374</v>
      </c>
      <c r="C520">
        <v>30.1</v>
      </c>
      <c r="D520">
        <v>29.8</v>
      </c>
      <c r="E520" s="145">
        <v>-0.2</v>
      </c>
      <c r="F520" s="143">
        <v>-0.67</v>
      </c>
      <c r="G520" t="s">
        <v>6728</v>
      </c>
      <c r="H520">
        <v>258</v>
      </c>
      <c r="I520">
        <v>257</v>
      </c>
      <c r="J520">
        <v>10.31</v>
      </c>
      <c r="K520">
        <v>30.25</v>
      </c>
      <c r="L520">
        <v>29.5</v>
      </c>
      <c r="M520" s="142">
        <v>0.25</v>
      </c>
      <c r="N520" t="s">
        <v>4054</v>
      </c>
    </row>
    <row r="521" spans="1:14">
      <c r="A521">
        <v>1569</v>
      </c>
      <c r="B521" t="s">
        <v>375</v>
      </c>
      <c r="C521">
        <v>79.8</v>
      </c>
      <c r="D521">
        <v>78.900000000000006</v>
      </c>
      <c r="E521" s="145">
        <v>-0.6</v>
      </c>
      <c r="F521" s="143">
        <v>-0.75</v>
      </c>
      <c r="G521" t="s">
        <v>6729</v>
      </c>
      <c r="H521">
        <v>8517</v>
      </c>
      <c r="I521">
        <v>12943</v>
      </c>
      <c r="J521">
        <v>14.42</v>
      </c>
      <c r="K521">
        <v>82.7</v>
      </c>
      <c r="L521">
        <v>78.400000000000006</v>
      </c>
      <c r="M521" s="142">
        <v>5.9</v>
      </c>
      <c r="N521" t="s">
        <v>4055</v>
      </c>
    </row>
    <row r="522" spans="1:14">
      <c r="A522">
        <v>1570</v>
      </c>
      <c r="B522" t="s">
        <v>2856</v>
      </c>
      <c r="C522">
        <v>35.450000000000003</v>
      </c>
      <c r="D522">
        <v>32.35</v>
      </c>
      <c r="E522" s="145">
        <v>-0.1</v>
      </c>
      <c r="F522" s="143">
        <v>-0.31</v>
      </c>
      <c r="G522" t="s">
        <v>6730</v>
      </c>
      <c r="H522">
        <v>13</v>
      </c>
      <c r="I522">
        <v>14</v>
      </c>
      <c r="J522">
        <v>5.15</v>
      </c>
      <c r="K522">
        <v>35.450000000000003</v>
      </c>
      <c r="L522">
        <v>32.200000000000003</v>
      </c>
      <c r="M522" s="142">
        <v>0.03</v>
      </c>
      <c r="N522" t="s">
        <v>4056</v>
      </c>
    </row>
    <row r="523" spans="1:14">
      <c r="A523">
        <v>1580</v>
      </c>
      <c r="B523" t="s">
        <v>2857</v>
      </c>
      <c r="C523">
        <v>96</v>
      </c>
      <c r="D523">
        <v>96</v>
      </c>
      <c r="E523" s="145">
        <v>-0.1</v>
      </c>
      <c r="F523" s="143">
        <v>-0.1</v>
      </c>
      <c r="G523" t="s">
        <v>6030</v>
      </c>
      <c r="H523">
        <v>32</v>
      </c>
      <c r="I523">
        <v>59</v>
      </c>
      <c r="J523">
        <v>4.93</v>
      </c>
      <c r="K523">
        <v>96.3</v>
      </c>
      <c r="L523">
        <v>95.7</v>
      </c>
      <c r="M523" s="142">
        <v>0.06</v>
      </c>
      <c r="N523" t="s">
        <v>4057</v>
      </c>
    </row>
    <row r="524" spans="1:14">
      <c r="A524">
        <v>1582</v>
      </c>
      <c r="B524" t="s">
        <v>376</v>
      </c>
      <c r="C524">
        <v>70</v>
      </c>
      <c r="D524">
        <v>71.099999999999994</v>
      </c>
      <c r="E524" s="145">
        <v>1.1000000000000001</v>
      </c>
      <c r="F524" s="143">
        <v>1.57</v>
      </c>
      <c r="G524" t="s">
        <v>6175</v>
      </c>
      <c r="H524">
        <v>343</v>
      </c>
      <c r="I524">
        <v>382</v>
      </c>
      <c r="J524">
        <v>14.43</v>
      </c>
      <c r="K524">
        <v>72.099999999999994</v>
      </c>
      <c r="L524">
        <v>70</v>
      </c>
      <c r="M524" s="142">
        <v>0.24</v>
      </c>
      <c r="N524" t="s">
        <v>4058</v>
      </c>
    </row>
    <row r="525" spans="1:14">
      <c r="A525">
        <v>1583</v>
      </c>
      <c r="B525" t="s">
        <v>377</v>
      </c>
      <c r="C525">
        <v>47.6</v>
      </c>
      <c r="D525">
        <v>47.85</v>
      </c>
      <c r="E525" s="145">
        <v>-0.35</v>
      </c>
      <c r="F525" s="143">
        <v>-0.73</v>
      </c>
      <c r="G525" t="s">
        <v>6731</v>
      </c>
      <c r="H525">
        <v>7</v>
      </c>
      <c r="I525">
        <v>14</v>
      </c>
      <c r="J525">
        <v>11.92</v>
      </c>
      <c r="K525">
        <v>47.85</v>
      </c>
      <c r="L525">
        <v>47.35</v>
      </c>
      <c r="M525" s="142">
        <v>0.01</v>
      </c>
      <c r="N525" t="s">
        <v>4059</v>
      </c>
    </row>
    <row r="526" spans="1:14">
      <c r="A526">
        <v>1584</v>
      </c>
      <c r="B526" t="s">
        <v>378</v>
      </c>
      <c r="C526">
        <v>17.850000000000001</v>
      </c>
      <c r="D526">
        <v>17.95</v>
      </c>
      <c r="E526" s="145">
        <v>0.1</v>
      </c>
      <c r="F526" s="143">
        <v>0.56000000000000005</v>
      </c>
      <c r="G526" t="s">
        <v>6319</v>
      </c>
      <c r="H526">
        <v>229</v>
      </c>
      <c r="I526">
        <v>409</v>
      </c>
      <c r="J526">
        <v>23.25</v>
      </c>
      <c r="K526">
        <v>18.100000000000001</v>
      </c>
      <c r="L526">
        <v>17.649999999999999</v>
      </c>
      <c r="M526" s="142">
        <v>0.1</v>
      </c>
      <c r="N526" t="s">
        <v>4060</v>
      </c>
    </row>
    <row r="527" spans="1:14">
      <c r="A527">
        <v>1586</v>
      </c>
      <c r="B527" t="s">
        <v>379</v>
      </c>
      <c r="C527">
        <v>18.5</v>
      </c>
      <c r="D527">
        <v>18.5</v>
      </c>
      <c r="E527" s="145">
        <v>0.1</v>
      </c>
      <c r="F527" s="143">
        <v>0.54</v>
      </c>
      <c r="G527" t="s">
        <v>6732</v>
      </c>
      <c r="H527">
        <v>278</v>
      </c>
      <c r="I527">
        <v>430</v>
      </c>
      <c r="J527">
        <v>12.95</v>
      </c>
      <c r="K527">
        <v>18.75</v>
      </c>
      <c r="L527">
        <v>18.350000000000001</v>
      </c>
      <c r="M527" s="142">
        <v>0.21</v>
      </c>
      <c r="N527" t="s">
        <v>4061</v>
      </c>
    </row>
    <row r="528" spans="1:14">
      <c r="A528">
        <v>1587</v>
      </c>
      <c r="B528" t="s">
        <v>178</v>
      </c>
      <c r="C528">
        <v>23.45</v>
      </c>
      <c r="D528">
        <v>23.45</v>
      </c>
      <c r="E528" s="145">
        <v>0</v>
      </c>
      <c r="F528" s="143">
        <v>0</v>
      </c>
      <c r="G528" t="s">
        <v>6088</v>
      </c>
      <c r="H528">
        <v>127</v>
      </c>
      <c r="I528">
        <v>104</v>
      </c>
      <c r="J528">
        <v>8.01</v>
      </c>
      <c r="K528">
        <v>24.1</v>
      </c>
      <c r="L528">
        <v>23.4</v>
      </c>
      <c r="M528" s="142">
        <v>0.16</v>
      </c>
      <c r="N528" t="s">
        <v>4062</v>
      </c>
    </row>
    <row r="529" spans="1:14">
      <c r="A529">
        <v>1590</v>
      </c>
      <c r="B529" t="s">
        <v>380</v>
      </c>
      <c r="C529">
        <v>1160</v>
      </c>
      <c r="D529">
        <v>1155</v>
      </c>
      <c r="E529" s="145">
        <v>0</v>
      </c>
      <c r="F529" s="143">
        <v>0</v>
      </c>
      <c r="G529" t="s">
        <v>6733</v>
      </c>
      <c r="H529">
        <v>503</v>
      </c>
      <c r="I529">
        <v>1173</v>
      </c>
      <c r="J529">
        <v>20</v>
      </c>
      <c r="K529">
        <v>1175</v>
      </c>
      <c r="L529">
        <v>1155</v>
      </c>
      <c r="M529" s="142">
        <v>0.25</v>
      </c>
      <c r="N529" t="s">
        <v>4063</v>
      </c>
    </row>
    <row r="530" spans="1:14">
      <c r="A530">
        <v>1591</v>
      </c>
      <c r="B530" t="s">
        <v>3888</v>
      </c>
      <c r="C530">
        <v>38.15</v>
      </c>
      <c r="D530">
        <v>38.4</v>
      </c>
      <c r="E530" s="145">
        <v>0.25</v>
      </c>
      <c r="F530" s="143">
        <v>0.66</v>
      </c>
      <c r="G530" t="s">
        <v>5955</v>
      </c>
      <c r="H530">
        <v>75</v>
      </c>
      <c r="I530">
        <v>199</v>
      </c>
      <c r="J530">
        <v>3.8</v>
      </c>
      <c r="K530">
        <v>39</v>
      </c>
      <c r="L530">
        <v>38.15</v>
      </c>
      <c r="M530" s="142">
        <v>0.2</v>
      </c>
      <c r="N530" t="s">
        <v>4064</v>
      </c>
    </row>
    <row r="531" spans="1:14">
      <c r="A531">
        <v>1593</v>
      </c>
      <c r="B531" t="s">
        <v>83</v>
      </c>
      <c r="C531">
        <v>31.35</v>
      </c>
      <c r="D531">
        <v>31.3</v>
      </c>
      <c r="E531" s="145">
        <v>-0.05</v>
      </c>
      <c r="F531" s="143">
        <v>-0.16</v>
      </c>
      <c r="G531" t="s">
        <v>6084</v>
      </c>
      <c r="H531">
        <v>14</v>
      </c>
      <c r="I531">
        <v>19</v>
      </c>
      <c r="J531">
        <v>3.98</v>
      </c>
      <c r="K531">
        <v>31.35</v>
      </c>
      <c r="L531">
        <v>31</v>
      </c>
      <c r="M531" s="142">
        <v>0.04</v>
      </c>
      <c r="N531" t="s">
        <v>4065</v>
      </c>
    </row>
    <row r="532" spans="1:14">
      <c r="A532">
        <v>1595</v>
      </c>
      <c r="B532" t="s">
        <v>381</v>
      </c>
      <c r="C532">
        <v>72.5</v>
      </c>
      <c r="D532">
        <v>74.400000000000006</v>
      </c>
      <c r="E532" s="145">
        <v>2.7</v>
      </c>
      <c r="F532" s="143">
        <v>3.77</v>
      </c>
      <c r="G532" t="s">
        <v>6734</v>
      </c>
      <c r="H532">
        <v>909</v>
      </c>
      <c r="I532">
        <v>813</v>
      </c>
      <c r="J532">
        <v>5.77</v>
      </c>
      <c r="K532">
        <v>75.2</v>
      </c>
      <c r="L532">
        <v>72</v>
      </c>
      <c r="M532" s="142">
        <v>1.57</v>
      </c>
      <c r="N532" t="s">
        <v>4066</v>
      </c>
    </row>
    <row r="533" spans="1:14">
      <c r="A533">
        <v>1597</v>
      </c>
      <c r="B533" t="s">
        <v>382</v>
      </c>
      <c r="C533">
        <v>144.5</v>
      </c>
      <c r="D533">
        <v>144</v>
      </c>
      <c r="E533" s="145">
        <v>-0.5</v>
      </c>
      <c r="F533" s="143">
        <v>-0.35</v>
      </c>
      <c r="G533" t="s">
        <v>6735</v>
      </c>
      <c r="H533">
        <v>2372</v>
      </c>
      <c r="I533">
        <v>2893</v>
      </c>
      <c r="J533">
        <v>8.93</v>
      </c>
      <c r="K533">
        <v>147</v>
      </c>
      <c r="L533">
        <v>141.5</v>
      </c>
      <c r="M533" s="142">
        <v>2.66</v>
      </c>
      <c r="N533" t="s">
        <v>4067</v>
      </c>
    </row>
    <row r="534" spans="1:14">
      <c r="A534">
        <v>1598</v>
      </c>
      <c r="B534" t="s">
        <v>383</v>
      </c>
      <c r="C534">
        <v>19.75</v>
      </c>
      <c r="D534">
        <v>19.7</v>
      </c>
      <c r="E534" s="145">
        <v>-0.05</v>
      </c>
      <c r="F534" s="143">
        <v>-0.25</v>
      </c>
      <c r="G534" t="s">
        <v>6736</v>
      </c>
      <c r="H534">
        <v>116</v>
      </c>
      <c r="I534">
        <v>158</v>
      </c>
      <c r="J534">
        <v>17.91</v>
      </c>
      <c r="K534">
        <v>19.8</v>
      </c>
      <c r="L534">
        <v>19.7</v>
      </c>
      <c r="M534" s="142">
        <v>0.06</v>
      </c>
      <c r="N534" t="s">
        <v>4068</v>
      </c>
    </row>
    <row r="535" spans="1:14">
      <c r="A535">
        <v>1599</v>
      </c>
      <c r="B535" t="s">
        <v>384</v>
      </c>
      <c r="C535">
        <v>22.6</v>
      </c>
      <c r="D535">
        <v>23</v>
      </c>
      <c r="E535" s="145">
        <v>0.4</v>
      </c>
      <c r="F535" s="143">
        <v>1.77</v>
      </c>
      <c r="G535" t="s">
        <v>6737</v>
      </c>
      <c r="H535">
        <v>23</v>
      </c>
      <c r="I535">
        <v>23</v>
      </c>
      <c r="J535">
        <v>7.3</v>
      </c>
      <c r="K535">
        <v>23</v>
      </c>
      <c r="L535">
        <v>22.6</v>
      </c>
      <c r="M535" s="142">
        <v>0.03</v>
      </c>
      <c r="N535" t="s">
        <v>4069</v>
      </c>
    </row>
    <row r="536" spans="1:14">
      <c r="A536">
        <v>1603</v>
      </c>
      <c r="B536" t="s">
        <v>385</v>
      </c>
      <c r="C536">
        <v>30.7</v>
      </c>
      <c r="D536">
        <v>30.65</v>
      </c>
      <c r="E536" s="145">
        <v>0.05</v>
      </c>
      <c r="F536" s="143">
        <v>0.16</v>
      </c>
      <c r="G536" t="s">
        <v>6738</v>
      </c>
      <c r="H536">
        <v>74</v>
      </c>
      <c r="I536">
        <v>176</v>
      </c>
      <c r="J536">
        <v>19.170000000000002</v>
      </c>
      <c r="K536">
        <v>30.75</v>
      </c>
      <c r="L536">
        <v>30.6</v>
      </c>
      <c r="M536" s="142">
        <v>0.04</v>
      </c>
      <c r="N536" t="s">
        <v>4070</v>
      </c>
    </row>
    <row r="537" spans="1:14">
      <c r="A537">
        <v>1604</v>
      </c>
      <c r="B537" t="s">
        <v>386</v>
      </c>
      <c r="C537">
        <v>23.5</v>
      </c>
      <c r="D537">
        <v>23.55</v>
      </c>
      <c r="E537" s="145">
        <v>0.05</v>
      </c>
      <c r="F537" s="143">
        <v>0.21</v>
      </c>
      <c r="G537" t="s">
        <v>6197</v>
      </c>
      <c r="H537">
        <v>109</v>
      </c>
      <c r="I537">
        <v>217</v>
      </c>
      <c r="J537">
        <v>38.42</v>
      </c>
      <c r="K537">
        <v>23.6</v>
      </c>
      <c r="L537">
        <v>23.45</v>
      </c>
      <c r="M537" s="142">
        <v>0.03</v>
      </c>
      <c r="N537" t="s">
        <v>4071</v>
      </c>
    </row>
    <row r="538" spans="1:14">
      <c r="A538">
        <v>1605</v>
      </c>
      <c r="B538" t="s">
        <v>387</v>
      </c>
      <c r="C538">
        <v>37.9</v>
      </c>
      <c r="D538">
        <v>38.5</v>
      </c>
      <c r="E538" s="145">
        <v>0.8</v>
      </c>
      <c r="F538" s="143">
        <v>2.12</v>
      </c>
      <c r="G538" t="s">
        <v>6068</v>
      </c>
      <c r="H538">
        <v>33507</v>
      </c>
      <c r="I538">
        <v>46966</v>
      </c>
      <c r="J538">
        <v>443.13</v>
      </c>
      <c r="K538">
        <v>39.299999999999997</v>
      </c>
      <c r="L538">
        <v>37.75</v>
      </c>
      <c r="M538" s="142">
        <v>0.76</v>
      </c>
      <c r="N538" t="s">
        <v>4072</v>
      </c>
    </row>
    <row r="539" spans="1:14">
      <c r="A539">
        <v>1608</v>
      </c>
      <c r="B539" t="s">
        <v>388</v>
      </c>
      <c r="C539">
        <v>36.200000000000003</v>
      </c>
      <c r="D539">
        <v>36.049999999999997</v>
      </c>
      <c r="E539" s="145">
        <v>0.05</v>
      </c>
      <c r="F539" s="143">
        <v>0.14000000000000001</v>
      </c>
      <c r="G539" t="s">
        <v>6739</v>
      </c>
      <c r="H539">
        <v>1464</v>
      </c>
      <c r="I539">
        <v>3239</v>
      </c>
      <c r="J539">
        <v>63.28</v>
      </c>
      <c r="K539">
        <v>36.6</v>
      </c>
      <c r="L539">
        <v>36.049999999999997</v>
      </c>
      <c r="M539" s="142">
        <v>0.23</v>
      </c>
      <c r="N539" t="s">
        <v>4073</v>
      </c>
    </row>
    <row r="540" spans="1:14">
      <c r="A540">
        <v>1609</v>
      </c>
      <c r="B540" t="s">
        <v>389</v>
      </c>
      <c r="C540">
        <v>39.049999999999997</v>
      </c>
      <c r="D540">
        <v>38.65</v>
      </c>
      <c r="E540" s="145">
        <v>-0.45</v>
      </c>
      <c r="F540" s="143">
        <v>-1.1499999999999999</v>
      </c>
      <c r="G540" t="s">
        <v>6740</v>
      </c>
      <c r="H540">
        <v>3554</v>
      </c>
      <c r="I540">
        <v>5736</v>
      </c>
      <c r="J540">
        <v>78.53</v>
      </c>
      <c r="K540">
        <v>39.6</v>
      </c>
      <c r="L540">
        <v>38.6</v>
      </c>
      <c r="M540" s="142">
        <v>0.45</v>
      </c>
      <c r="N540" t="s">
        <v>4074</v>
      </c>
    </row>
    <row r="541" spans="1:14">
      <c r="A541">
        <v>1611</v>
      </c>
      <c r="B541" t="s">
        <v>390</v>
      </c>
      <c r="C541">
        <v>11.35</v>
      </c>
      <c r="D541">
        <v>11.5</v>
      </c>
      <c r="E541" s="145">
        <v>0.2</v>
      </c>
      <c r="F541" s="143">
        <v>1.77</v>
      </c>
      <c r="G541" t="s">
        <v>6418</v>
      </c>
      <c r="H541">
        <v>887</v>
      </c>
      <c r="I541">
        <v>667</v>
      </c>
      <c r="J541">
        <v>32.270000000000003</v>
      </c>
      <c r="K541">
        <v>11.55</v>
      </c>
      <c r="L541">
        <v>11.35</v>
      </c>
      <c r="M541" s="142">
        <v>0.27</v>
      </c>
      <c r="N541" t="s">
        <v>4075</v>
      </c>
    </row>
    <row r="542" spans="1:14">
      <c r="A542">
        <v>1612</v>
      </c>
      <c r="B542" t="s">
        <v>391</v>
      </c>
      <c r="C542">
        <v>34</v>
      </c>
      <c r="D542">
        <v>34</v>
      </c>
      <c r="E542" s="145">
        <v>0</v>
      </c>
      <c r="F542" s="143">
        <v>0</v>
      </c>
      <c r="G542" t="s">
        <v>6741</v>
      </c>
      <c r="H542">
        <v>275</v>
      </c>
      <c r="I542">
        <v>642</v>
      </c>
      <c r="J542">
        <v>31.61</v>
      </c>
      <c r="K542">
        <v>34.450000000000003</v>
      </c>
      <c r="L542">
        <v>34</v>
      </c>
      <c r="M542" s="142">
        <v>0.09</v>
      </c>
      <c r="N542" t="s">
        <v>4076</v>
      </c>
    </row>
    <row r="543" spans="1:14">
      <c r="A543">
        <v>1614</v>
      </c>
      <c r="B543" t="s">
        <v>392</v>
      </c>
      <c r="C543">
        <v>31.55</v>
      </c>
      <c r="D543">
        <v>31.6</v>
      </c>
      <c r="E543" s="145">
        <v>0.05</v>
      </c>
      <c r="F543" s="143">
        <v>0.16</v>
      </c>
      <c r="G543" t="s">
        <v>6507</v>
      </c>
      <c r="H543">
        <v>7</v>
      </c>
      <c r="I543">
        <v>44</v>
      </c>
      <c r="J543">
        <v>26.91</v>
      </c>
      <c r="K543">
        <v>31.6</v>
      </c>
      <c r="L543">
        <v>31.45</v>
      </c>
      <c r="M543" s="142">
        <v>0</v>
      </c>
      <c r="N543" t="s">
        <v>4071</v>
      </c>
    </row>
    <row r="544" spans="1:14">
      <c r="A544">
        <v>1615</v>
      </c>
      <c r="B544" t="s">
        <v>393</v>
      </c>
      <c r="C544">
        <v>50.1</v>
      </c>
      <c r="D544">
        <v>50.5</v>
      </c>
      <c r="E544" s="145">
        <v>-0.2</v>
      </c>
      <c r="F544" s="143">
        <v>-0.39</v>
      </c>
      <c r="G544" t="s">
        <v>6742</v>
      </c>
      <c r="H544">
        <v>1316</v>
      </c>
      <c r="I544">
        <v>3008</v>
      </c>
      <c r="J544">
        <v>19.86</v>
      </c>
      <c r="K544">
        <v>51.4</v>
      </c>
      <c r="L544">
        <v>49.55</v>
      </c>
      <c r="M544" s="142">
        <v>0.66</v>
      </c>
      <c r="N544" t="s">
        <v>4077</v>
      </c>
    </row>
    <row r="545" spans="1:14">
      <c r="A545">
        <v>1616</v>
      </c>
      <c r="B545" t="s">
        <v>394</v>
      </c>
      <c r="C545">
        <v>18.399999999999999</v>
      </c>
      <c r="D545">
        <v>18.399999999999999</v>
      </c>
      <c r="E545" s="145">
        <v>0.1</v>
      </c>
      <c r="F545" s="143">
        <v>0.55000000000000004</v>
      </c>
      <c r="G545" t="s">
        <v>6743</v>
      </c>
      <c r="H545">
        <v>177</v>
      </c>
      <c r="I545">
        <v>246</v>
      </c>
      <c r="J545">
        <v>19.41</v>
      </c>
      <c r="K545">
        <v>18.55</v>
      </c>
      <c r="L545">
        <v>18.25</v>
      </c>
      <c r="M545" s="142">
        <v>0.09</v>
      </c>
      <c r="N545" t="s">
        <v>4078</v>
      </c>
    </row>
    <row r="546" spans="1:14">
      <c r="A546">
        <v>1617</v>
      </c>
      <c r="B546" t="s">
        <v>395</v>
      </c>
      <c r="C546">
        <v>22.2</v>
      </c>
      <c r="D546">
        <v>22.1</v>
      </c>
      <c r="E546" s="145">
        <v>-0.25</v>
      </c>
      <c r="F546" s="143">
        <v>-1.1200000000000001</v>
      </c>
      <c r="G546" t="s">
        <v>6744</v>
      </c>
      <c r="H546">
        <v>645</v>
      </c>
      <c r="I546">
        <v>1399</v>
      </c>
      <c r="J546">
        <v>16.95</v>
      </c>
      <c r="K546">
        <v>22.55</v>
      </c>
      <c r="L546">
        <v>21.9</v>
      </c>
      <c r="M546" s="142">
        <v>0.38</v>
      </c>
      <c r="N546" t="s">
        <v>4079</v>
      </c>
    </row>
    <row r="547" spans="1:14">
      <c r="A547">
        <v>1618</v>
      </c>
      <c r="B547" t="s">
        <v>396</v>
      </c>
      <c r="C547">
        <v>38.65</v>
      </c>
      <c r="D547">
        <v>39.1</v>
      </c>
      <c r="E547" s="145">
        <v>0.35</v>
      </c>
      <c r="F547" s="143">
        <v>0.9</v>
      </c>
      <c r="G547" t="s">
        <v>6745</v>
      </c>
      <c r="H547">
        <v>272</v>
      </c>
      <c r="I547">
        <v>479</v>
      </c>
      <c r="J547">
        <v>19.27</v>
      </c>
      <c r="K547">
        <v>39.35</v>
      </c>
      <c r="L547">
        <v>38.65</v>
      </c>
      <c r="M547" s="142">
        <v>0.14000000000000001</v>
      </c>
      <c r="N547" t="s">
        <v>4080</v>
      </c>
    </row>
    <row r="548" spans="1:14">
      <c r="A548">
        <v>1623</v>
      </c>
      <c r="B548" t="s">
        <v>3690</v>
      </c>
      <c r="C548">
        <v>187</v>
      </c>
      <c r="D548">
        <v>188</v>
      </c>
      <c r="E548" s="145">
        <v>1</v>
      </c>
      <c r="F548" s="143">
        <v>0.53</v>
      </c>
      <c r="G548" t="s">
        <v>6746</v>
      </c>
      <c r="H548">
        <v>58</v>
      </c>
      <c r="I548">
        <v>115</v>
      </c>
      <c r="J548">
        <v>6.6</v>
      </c>
      <c r="K548">
        <v>191</v>
      </c>
      <c r="L548">
        <v>187</v>
      </c>
      <c r="M548" s="142">
        <v>0.09</v>
      </c>
      <c r="N548" t="s">
        <v>4077</v>
      </c>
    </row>
    <row r="549" spans="1:14">
      <c r="A549">
        <v>1626</v>
      </c>
      <c r="B549" t="s">
        <v>60</v>
      </c>
      <c r="C549">
        <v>9.75</v>
      </c>
      <c r="D549">
        <v>9.77</v>
      </c>
      <c r="E549" s="145">
        <v>0.02</v>
      </c>
      <c r="F549" s="143">
        <v>0.21</v>
      </c>
      <c r="G549" t="s">
        <v>6747</v>
      </c>
      <c r="H549">
        <v>27</v>
      </c>
      <c r="I549">
        <v>40</v>
      </c>
      <c r="J549">
        <v>14.98</v>
      </c>
      <c r="K549">
        <v>9.77</v>
      </c>
      <c r="L549">
        <v>9.6999999999999993</v>
      </c>
      <c r="M549" s="142">
        <v>0.02</v>
      </c>
      <c r="N549" t="s">
        <v>4081</v>
      </c>
    </row>
    <row r="550" spans="1:14">
      <c r="A550">
        <v>1702</v>
      </c>
      <c r="B550" t="s">
        <v>397</v>
      </c>
      <c r="C550">
        <v>33.9</v>
      </c>
      <c r="D550">
        <v>33.799999999999997</v>
      </c>
      <c r="E550" s="145">
        <v>0.05</v>
      </c>
      <c r="F550" s="143">
        <v>0.15</v>
      </c>
      <c r="G550" t="s">
        <v>5909</v>
      </c>
      <c r="H550">
        <v>136</v>
      </c>
      <c r="I550">
        <v>286</v>
      </c>
      <c r="J550">
        <v>29.41</v>
      </c>
      <c r="K550">
        <v>33.9</v>
      </c>
      <c r="L550">
        <v>33.75</v>
      </c>
      <c r="M550" s="142">
        <v>0.05</v>
      </c>
      <c r="N550" t="s">
        <v>4082</v>
      </c>
    </row>
    <row r="551" spans="1:14">
      <c r="A551">
        <v>1707</v>
      </c>
      <c r="B551" t="s">
        <v>398</v>
      </c>
      <c r="C551">
        <v>88.2</v>
      </c>
      <c r="D551">
        <v>87.3</v>
      </c>
      <c r="E551" s="145">
        <v>-0.4</v>
      </c>
      <c r="F551" s="143">
        <v>-0.46</v>
      </c>
      <c r="G551" t="s">
        <v>6748</v>
      </c>
      <c r="H551">
        <v>279</v>
      </c>
      <c r="I551">
        <v>224</v>
      </c>
      <c r="J551">
        <v>14.81</v>
      </c>
      <c r="K551">
        <v>88.7</v>
      </c>
      <c r="L551">
        <v>87.2</v>
      </c>
      <c r="M551" s="142">
        <v>0.19</v>
      </c>
      <c r="N551" t="s">
        <v>4083</v>
      </c>
    </row>
    <row r="552" spans="1:14">
      <c r="A552">
        <v>1708</v>
      </c>
      <c r="B552" t="s">
        <v>399</v>
      </c>
      <c r="C552">
        <v>52.6</v>
      </c>
      <c r="D552">
        <v>52.9</v>
      </c>
      <c r="E552" s="145">
        <v>0.1</v>
      </c>
      <c r="F552" s="143">
        <v>0.19</v>
      </c>
      <c r="G552" t="s">
        <v>5817</v>
      </c>
      <c r="H552">
        <v>2015</v>
      </c>
      <c r="I552">
        <v>3579</v>
      </c>
      <c r="J552">
        <v>24.9</v>
      </c>
      <c r="K552">
        <v>53.6</v>
      </c>
      <c r="L552">
        <v>52.6</v>
      </c>
      <c r="M552" s="142">
        <v>0.81</v>
      </c>
      <c r="N552" t="s">
        <v>4084</v>
      </c>
    </row>
    <row r="553" spans="1:14">
      <c r="A553">
        <v>1709</v>
      </c>
      <c r="B553" t="s">
        <v>400</v>
      </c>
      <c r="C553">
        <v>59.4</v>
      </c>
      <c r="D553">
        <v>54.9</v>
      </c>
      <c r="E553" s="145">
        <v>-3.9</v>
      </c>
      <c r="F553" s="143">
        <v>-6.63</v>
      </c>
      <c r="G553" t="s">
        <v>6749</v>
      </c>
      <c r="H553">
        <v>40206</v>
      </c>
      <c r="I553">
        <v>10468</v>
      </c>
      <c r="J553">
        <v>47.7</v>
      </c>
      <c r="K553">
        <v>61.4</v>
      </c>
      <c r="L553">
        <v>53.3</v>
      </c>
      <c r="M553" s="142">
        <v>8.43</v>
      </c>
      <c r="N553" t="s">
        <v>4085</v>
      </c>
    </row>
    <row r="554" spans="1:14">
      <c r="A554">
        <v>1710</v>
      </c>
      <c r="B554" t="s">
        <v>401</v>
      </c>
      <c r="C554">
        <v>17.850000000000001</v>
      </c>
      <c r="D554">
        <v>18.05</v>
      </c>
      <c r="E554" s="145">
        <v>0.05</v>
      </c>
      <c r="F554" s="143">
        <v>0.28000000000000003</v>
      </c>
      <c r="G554" t="s">
        <v>6750</v>
      </c>
      <c r="H554">
        <v>5366</v>
      </c>
      <c r="I554">
        <v>15838</v>
      </c>
      <c r="J554">
        <v>88.57</v>
      </c>
      <c r="K554">
        <v>18.5</v>
      </c>
      <c r="L554">
        <v>17.8</v>
      </c>
      <c r="M554" s="142">
        <v>0.61</v>
      </c>
      <c r="N554" t="s">
        <v>4086</v>
      </c>
    </row>
    <row r="555" spans="1:14">
      <c r="A555">
        <v>1711</v>
      </c>
      <c r="B555" t="s">
        <v>402</v>
      </c>
      <c r="C555">
        <v>43.8</v>
      </c>
      <c r="D555">
        <v>44.45</v>
      </c>
      <c r="E555" s="145">
        <v>1.35</v>
      </c>
      <c r="F555" s="143">
        <v>3.13</v>
      </c>
      <c r="G555" t="s">
        <v>6751</v>
      </c>
      <c r="H555">
        <v>9420</v>
      </c>
      <c r="I555">
        <v>17451</v>
      </c>
      <c r="J555">
        <v>54.78</v>
      </c>
      <c r="K555">
        <v>45.8</v>
      </c>
      <c r="L555">
        <v>43.55</v>
      </c>
      <c r="M555" s="142">
        <v>1.72</v>
      </c>
      <c r="N555" t="s">
        <v>4087</v>
      </c>
    </row>
    <row r="556" spans="1:14">
      <c r="A556">
        <v>1712</v>
      </c>
      <c r="B556" t="s">
        <v>403</v>
      </c>
      <c r="C556">
        <v>40.700000000000003</v>
      </c>
      <c r="D556">
        <v>41.15</v>
      </c>
      <c r="E556" s="145">
        <v>0.55000000000000004</v>
      </c>
      <c r="F556" s="143">
        <v>1.35</v>
      </c>
      <c r="G556" t="s">
        <v>6752</v>
      </c>
      <c r="H556">
        <v>744</v>
      </c>
      <c r="I556">
        <v>599</v>
      </c>
      <c r="J556">
        <v>42.05</v>
      </c>
      <c r="K556">
        <v>41.2</v>
      </c>
      <c r="L556">
        <v>40.700000000000003</v>
      </c>
      <c r="M556" s="142">
        <v>0.18</v>
      </c>
      <c r="N556" t="s">
        <v>4088</v>
      </c>
    </row>
    <row r="557" spans="1:14">
      <c r="A557">
        <v>1713</v>
      </c>
      <c r="B557" t="s">
        <v>404</v>
      </c>
      <c r="C557">
        <v>45.95</v>
      </c>
      <c r="D557">
        <v>45.9</v>
      </c>
      <c r="E557" s="145">
        <v>0.45</v>
      </c>
      <c r="F557" s="143">
        <v>0.99</v>
      </c>
      <c r="G557" t="s">
        <v>6278</v>
      </c>
      <c r="H557">
        <v>199</v>
      </c>
      <c r="I557">
        <v>245</v>
      </c>
      <c r="J557">
        <v>15.1</v>
      </c>
      <c r="K557">
        <v>45.95</v>
      </c>
      <c r="L557">
        <v>45.35</v>
      </c>
      <c r="M557" s="142">
        <v>0.13</v>
      </c>
      <c r="N557" t="s">
        <v>4089</v>
      </c>
    </row>
    <row r="558" spans="1:14">
      <c r="A558">
        <v>1714</v>
      </c>
      <c r="B558" t="s">
        <v>405</v>
      </c>
      <c r="C558">
        <v>19</v>
      </c>
      <c r="D558">
        <v>19.25</v>
      </c>
      <c r="E558" s="145">
        <v>0.35</v>
      </c>
      <c r="F558" s="143">
        <v>1.85</v>
      </c>
      <c r="G558" t="s">
        <v>6753</v>
      </c>
      <c r="H558">
        <v>24158</v>
      </c>
      <c r="I558">
        <v>47925</v>
      </c>
      <c r="J558">
        <v>99.18</v>
      </c>
      <c r="K558">
        <v>19.899999999999999</v>
      </c>
      <c r="L558">
        <v>18.899999999999999</v>
      </c>
      <c r="M558" s="142">
        <v>2.44</v>
      </c>
      <c r="N558" t="s">
        <v>4090</v>
      </c>
    </row>
    <row r="559" spans="1:14">
      <c r="A559">
        <v>1717</v>
      </c>
      <c r="B559" t="s">
        <v>1469</v>
      </c>
      <c r="C559">
        <v>72</v>
      </c>
      <c r="D559">
        <v>72.7</v>
      </c>
      <c r="E559" s="145">
        <v>0.9</v>
      </c>
      <c r="F559" s="143">
        <v>1.25</v>
      </c>
      <c r="G559" t="s">
        <v>6055</v>
      </c>
      <c r="H559">
        <v>5296</v>
      </c>
      <c r="I559">
        <v>8408</v>
      </c>
      <c r="J559">
        <v>118.42</v>
      </c>
      <c r="K559">
        <v>73.5</v>
      </c>
      <c r="L559">
        <v>71.8</v>
      </c>
      <c r="M559" s="142">
        <v>0.45</v>
      </c>
      <c r="N559" t="s">
        <v>4091</v>
      </c>
    </row>
    <row r="560" spans="1:14">
      <c r="A560">
        <v>1718</v>
      </c>
      <c r="B560" t="s">
        <v>406</v>
      </c>
      <c r="C560">
        <v>11.9</v>
      </c>
      <c r="D560">
        <v>12</v>
      </c>
      <c r="E560" s="145">
        <v>0.2</v>
      </c>
      <c r="F560" s="143">
        <v>1.69</v>
      </c>
      <c r="G560" t="s">
        <v>6161</v>
      </c>
      <c r="H560">
        <v>31038</v>
      </c>
      <c r="I560">
        <v>71261</v>
      </c>
      <c r="J560">
        <v>168.59</v>
      </c>
      <c r="K560">
        <v>12.45</v>
      </c>
      <c r="L560">
        <v>11.8</v>
      </c>
      <c r="M560" s="142">
        <v>1.84</v>
      </c>
      <c r="N560" t="s">
        <v>4092</v>
      </c>
    </row>
    <row r="561" spans="1:14">
      <c r="A561">
        <v>1720</v>
      </c>
      <c r="B561" t="s">
        <v>407</v>
      </c>
      <c r="C561">
        <v>58.2</v>
      </c>
      <c r="D561">
        <v>57.9</v>
      </c>
      <c r="E561" s="145">
        <v>0</v>
      </c>
      <c r="F561" s="143">
        <v>0</v>
      </c>
      <c r="G561" t="s">
        <v>6754</v>
      </c>
      <c r="H561">
        <v>287</v>
      </c>
      <c r="I561">
        <v>444</v>
      </c>
      <c r="J561">
        <v>19.66</v>
      </c>
      <c r="K561">
        <v>58.2</v>
      </c>
      <c r="L561">
        <v>57.5</v>
      </c>
      <c r="M561" s="142">
        <v>0.15</v>
      </c>
      <c r="N561" t="s">
        <v>4093</v>
      </c>
    </row>
    <row r="562" spans="1:14">
      <c r="A562">
        <v>1721</v>
      </c>
      <c r="B562" t="s">
        <v>4094</v>
      </c>
      <c r="C562">
        <v>25.05</v>
      </c>
      <c r="D562">
        <v>25.4</v>
      </c>
      <c r="E562" s="145">
        <v>0</v>
      </c>
      <c r="F562" s="143">
        <v>0</v>
      </c>
      <c r="G562" t="s">
        <v>6755</v>
      </c>
      <c r="H562">
        <v>1198</v>
      </c>
      <c r="I562">
        <v>2128</v>
      </c>
      <c r="J562">
        <v>18.489999999999998</v>
      </c>
      <c r="K562">
        <v>25.75</v>
      </c>
      <c r="L562">
        <v>25</v>
      </c>
      <c r="M562" s="142">
        <v>0.65</v>
      </c>
      <c r="N562" t="s">
        <v>4095</v>
      </c>
    </row>
    <row r="563" spans="1:14">
      <c r="A563">
        <v>1722</v>
      </c>
      <c r="B563" t="s">
        <v>408</v>
      </c>
      <c r="C563">
        <v>42.25</v>
      </c>
      <c r="D563">
        <v>42.1</v>
      </c>
      <c r="E563" s="145">
        <v>0</v>
      </c>
      <c r="F563" s="143">
        <v>0</v>
      </c>
      <c r="G563" t="s">
        <v>6756</v>
      </c>
      <c r="H563">
        <v>1148</v>
      </c>
      <c r="I563">
        <v>2241</v>
      </c>
      <c r="J563">
        <v>98</v>
      </c>
      <c r="K563">
        <v>42.3</v>
      </c>
      <c r="L563">
        <v>42</v>
      </c>
      <c r="M563" s="142">
        <v>0.12</v>
      </c>
      <c r="N563" t="s">
        <v>4096</v>
      </c>
    </row>
    <row r="564" spans="1:14">
      <c r="A564">
        <v>1723</v>
      </c>
      <c r="B564" t="s">
        <v>409</v>
      </c>
      <c r="C564">
        <v>86.5</v>
      </c>
      <c r="D564">
        <v>87</v>
      </c>
      <c r="E564" s="145">
        <v>0.5</v>
      </c>
      <c r="F564" s="143">
        <v>0.57999999999999996</v>
      </c>
      <c r="G564" t="s">
        <v>6757</v>
      </c>
      <c r="H564">
        <v>395</v>
      </c>
      <c r="I564">
        <v>880</v>
      </c>
      <c r="J564">
        <v>23.69</v>
      </c>
      <c r="K564">
        <v>87.3</v>
      </c>
      <c r="L564">
        <v>86.5</v>
      </c>
      <c r="M564" s="142">
        <v>0.17</v>
      </c>
      <c r="N564" t="s">
        <v>4097</v>
      </c>
    </row>
    <row r="565" spans="1:14">
      <c r="A565">
        <v>1725</v>
      </c>
      <c r="B565" t="s">
        <v>410</v>
      </c>
      <c r="C565">
        <v>35.4</v>
      </c>
      <c r="D565">
        <v>34.450000000000003</v>
      </c>
      <c r="E565" s="145">
        <v>-0.4</v>
      </c>
      <c r="F565" s="143">
        <v>-1.1499999999999999</v>
      </c>
      <c r="G565" t="s">
        <v>5921</v>
      </c>
      <c r="H565">
        <v>88</v>
      </c>
      <c r="I565">
        <v>233</v>
      </c>
      <c r="J565">
        <v>18.18</v>
      </c>
      <c r="K565">
        <v>35.4</v>
      </c>
      <c r="L565">
        <v>34.200000000000003</v>
      </c>
      <c r="M565" s="142">
        <v>0.05</v>
      </c>
      <c r="N565" t="s">
        <v>4098</v>
      </c>
    </row>
    <row r="566" spans="1:14">
      <c r="A566">
        <v>1726</v>
      </c>
      <c r="B566" t="s">
        <v>411</v>
      </c>
      <c r="C566">
        <v>76</v>
      </c>
      <c r="D566">
        <v>76</v>
      </c>
      <c r="E566" s="145">
        <v>0.1</v>
      </c>
      <c r="F566" s="143">
        <v>0.13</v>
      </c>
      <c r="G566" t="s">
        <v>6758</v>
      </c>
      <c r="H566">
        <v>28</v>
      </c>
      <c r="I566">
        <v>34</v>
      </c>
      <c r="J566">
        <v>16.2</v>
      </c>
      <c r="K566">
        <v>76.099999999999994</v>
      </c>
      <c r="L566">
        <v>76</v>
      </c>
      <c r="M566" s="142">
        <v>0.02</v>
      </c>
      <c r="N566" t="s">
        <v>4099</v>
      </c>
    </row>
    <row r="567" spans="1:14">
      <c r="A567">
        <v>1727</v>
      </c>
      <c r="B567" t="s">
        <v>412</v>
      </c>
      <c r="C567">
        <v>97.4</v>
      </c>
      <c r="D567">
        <v>98.6</v>
      </c>
      <c r="E567" s="145">
        <v>2.5</v>
      </c>
      <c r="F567" s="143">
        <v>2.6</v>
      </c>
      <c r="G567" t="s">
        <v>6759</v>
      </c>
      <c r="H567">
        <v>3190</v>
      </c>
      <c r="I567">
        <v>6041</v>
      </c>
      <c r="J567">
        <v>14.18</v>
      </c>
      <c r="K567">
        <v>100.5</v>
      </c>
      <c r="L567">
        <v>96.8</v>
      </c>
      <c r="M567" s="142">
        <v>2.25</v>
      </c>
      <c r="N567" t="s">
        <v>4100</v>
      </c>
    </row>
    <row r="568" spans="1:14">
      <c r="A568">
        <v>1730</v>
      </c>
      <c r="B568" t="s">
        <v>413</v>
      </c>
      <c r="C568">
        <v>51.1</v>
      </c>
      <c r="D568">
        <v>51.3</v>
      </c>
      <c r="E568" s="145">
        <v>0.3</v>
      </c>
      <c r="F568" s="143">
        <v>0.59</v>
      </c>
      <c r="G568" t="s">
        <v>5865</v>
      </c>
      <c r="H568">
        <v>25</v>
      </c>
      <c r="I568">
        <v>36</v>
      </c>
      <c r="J568">
        <v>6.32</v>
      </c>
      <c r="K568">
        <v>51.3</v>
      </c>
      <c r="L568">
        <v>51</v>
      </c>
      <c r="M568" s="142">
        <v>0.04</v>
      </c>
      <c r="N568" t="s">
        <v>4101</v>
      </c>
    </row>
    <row r="569" spans="1:14">
      <c r="A569">
        <v>1731</v>
      </c>
      <c r="B569" t="s">
        <v>414</v>
      </c>
      <c r="C569">
        <v>20.95</v>
      </c>
      <c r="D569">
        <v>21</v>
      </c>
      <c r="E569" s="145">
        <v>0</v>
      </c>
      <c r="F569" s="143">
        <v>0</v>
      </c>
      <c r="G569" t="s">
        <v>6173</v>
      </c>
      <c r="H569">
        <v>55</v>
      </c>
      <c r="I569">
        <v>88</v>
      </c>
      <c r="J569">
        <v>13.29</v>
      </c>
      <c r="K569">
        <v>21.05</v>
      </c>
      <c r="L569">
        <v>20.95</v>
      </c>
      <c r="M569" s="142">
        <v>0.04</v>
      </c>
      <c r="N569" t="s">
        <v>4102</v>
      </c>
    </row>
    <row r="570" spans="1:14">
      <c r="A570">
        <v>1732</v>
      </c>
      <c r="B570" t="s">
        <v>415</v>
      </c>
      <c r="C570">
        <v>26.55</v>
      </c>
      <c r="D570">
        <v>26.8</v>
      </c>
      <c r="E570" s="145">
        <v>0.25</v>
      </c>
      <c r="F570" s="143">
        <v>0.94</v>
      </c>
      <c r="G570" t="s">
        <v>5875</v>
      </c>
      <c r="H570">
        <v>154</v>
      </c>
      <c r="I570">
        <v>1308</v>
      </c>
      <c r="J570">
        <v>4.24</v>
      </c>
      <c r="K570">
        <v>26.8</v>
      </c>
      <c r="L570">
        <v>26.55</v>
      </c>
      <c r="M570" s="142">
        <v>0.36</v>
      </c>
      <c r="N570" t="s">
        <v>4103</v>
      </c>
    </row>
    <row r="571" spans="1:14">
      <c r="A571">
        <v>1733</v>
      </c>
      <c r="B571" t="s">
        <v>416</v>
      </c>
      <c r="C571">
        <v>29.8</v>
      </c>
      <c r="D571">
        <v>30.1</v>
      </c>
      <c r="E571" s="145">
        <v>0.25</v>
      </c>
      <c r="F571" s="143">
        <v>0.84</v>
      </c>
      <c r="G571" t="s">
        <v>6135</v>
      </c>
      <c r="H571">
        <v>100</v>
      </c>
      <c r="I571">
        <v>89</v>
      </c>
      <c r="J571">
        <v>10</v>
      </c>
      <c r="K571">
        <v>30.35</v>
      </c>
      <c r="L571">
        <v>29.8</v>
      </c>
      <c r="M571" s="142">
        <v>0.1</v>
      </c>
      <c r="N571" t="s">
        <v>4104</v>
      </c>
    </row>
    <row r="572" spans="1:14">
      <c r="A572">
        <v>1734</v>
      </c>
      <c r="B572" t="s">
        <v>417</v>
      </c>
      <c r="C572">
        <v>31.6</v>
      </c>
      <c r="D572">
        <v>31.25</v>
      </c>
      <c r="E572" s="145">
        <v>-0.35</v>
      </c>
      <c r="F572" s="143">
        <v>-1.1100000000000001</v>
      </c>
      <c r="G572" t="s">
        <v>6760</v>
      </c>
      <c r="H572">
        <v>116</v>
      </c>
      <c r="I572">
        <v>194</v>
      </c>
      <c r="J572">
        <v>20.16</v>
      </c>
      <c r="K572">
        <v>31.6</v>
      </c>
      <c r="L572">
        <v>31.25</v>
      </c>
      <c r="M572" s="142">
        <v>0.06</v>
      </c>
      <c r="N572" t="s">
        <v>4105</v>
      </c>
    </row>
    <row r="573" spans="1:14">
      <c r="A573">
        <v>1735</v>
      </c>
      <c r="B573" t="s">
        <v>418</v>
      </c>
      <c r="C573">
        <v>22.1</v>
      </c>
      <c r="D573">
        <v>21.6</v>
      </c>
      <c r="E573" s="145">
        <v>-0.1</v>
      </c>
      <c r="F573" s="143">
        <v>-0.46</v>
      </c>
      <c r="G573" t="s">
        <v>6141</v>
      </c>
      <c r="H573">
        <v>71</v>
      </c>
      <c r="I573">
        <v>311</v>
      </c>
      <c r="J573">
        <v>9.94</v>
      </c>
      <c r="K573">
        <v>22.15</v>
      </c>
      <c r="L573">
        <v>21.55</v>
      </c>
      <c r="M573" s="142">
        <v>7.0000000000000007E-2</v>
      </c>
      <c r="N573" t="s">
        <v>4106</v>
      </c>
    </row>
    <row r="574" spans="1:14">
      <c r="A574">
        <v>1736</v>
      </c>
      <c r="B574" t="s">
        <v>419</v>
      </c>
      <c r="C574">
        <v>123</v>
      </c>
      <c r="D574">
        <v>124</v>
      </c>
      <c r="E574" s="145">
        <v>1.5</v>
      </c>
      <c r="F574" s="143">
        <v>1.22</v>
      </c>
      <c r="G574" t="s">
        <v>6761</v>
      </c>
      <c r="H574">
        <v>375</v>
      </c>
      <c r="I574">
        <v>415</v>
      </c>
      <c r="J574">
        <v>30.34</v>
      </c>
      <c r="K574">
        <v>124.5</v>
      </c>
      <c r="L574">
        <v>122</v>
      </c>
      <c r="M574" s="142">
        <v>0.12</v>
      </c>
      <c r="N574" t="s">
        <v>4107</v>
      </c>
    </row>
    <row r="575" spans="1:14">
      <c r="A575">
        <v>1737</v>
      </c>
      <c r="B575" t="s">
        <v>420</v>
      </c>
      <c r="C575">
        <v>30.2</v>
      </c>
      <c r="D575">
        <v>30.15</v>
      </c>
      <c r="E575" s="145">
        <v>-0.1</v>
      </c>
      <c r="F575" s="143">
        <v>-0.33</v>
      </c>
      <c r="G575" t="s">
        <v>6239</v>
      </c>
      <c r="H575">
        <v>130</v>
      </c>
      <c r="I575">
        <v>178</v>
      </c>
      <c r="J575">
        <v>20</v>
      </c>
      <c r="K575">
        <v>30.3</v>
      </c>
      <c r="L575">
        <v>30.15</v>
      </c>
      <c r="M575" s="142">
        <v>7.0000000000000007E-2</v>
      </c>
      <c r="N575" t="s">
        <v>4108</v>
      </c>
    </row>
    <row r="576" spans="1:14">
      <c r="A576">
        <v>1742</v>
      </c>
      <c r="B576" t="s">
        <v>421</v>
      </c>
      <c r="C576">
        <v>19.100000000000001</v>
      </c>
      <c r="D576">
        <v>19.75</v>
      </c>
      <c r="E576" s="145">
        <v>0.4</v>
      </c>
      <c r="F576" s="143">
        <v>2.0699999999999998</v>
      </c>
      <c r="G576" t="s">
        <v>6762</v>
      </c>
      <c r="H576">
        <v>292</v>
      </c>
      <c r="I576">
        <v>503</v>
      </c>
      <c r="J576">
        <v>9.27</v>
      </c>
      <c r="K576">
        <v>20</v>
      </c>
      <c r="L576">
        <v>19.100000000000001</v>
      </c>
      <c r="M576" s="142">
        <v>0.32</v>
      </c>
      <c r="N576" t="s">
        <v>4109</v>
      </c>
    </row>
    <row r="577" spans="1:14">
      <c r="A577">
        <v>1752</v>
      </c>
      <c r="B577" t="s">
        <v>422</v>
      </c>
      <c r="C577">
        <v>31.4</v>
      </c>
      <c r="D577">
        <v>31.5</v>
      </c>
      <c r="E577" s="145">
        <v>0.2</v>
      </c>
      <c r="F577" s="143">
        <v>0.64</v>
      </c>
      <c r="G577" t="s">
        <v>6186</v>
      </c>
      <c r="H577">
        <v>45</v>
      </c>
      <c r="I577">
        <v>258</v>
      </c>
      <c r="J577">
        <v>10.1</v>
      </c>
      <c r="K577">
        <v>31.7</v>
      </c>
      <c r="L577">
        <v>31.4</v>
      </c>
      <c r="M577" s="142">
        <v>0.04</v>
      </c>
      <c r="N577" t="s">
        <v>4110</v>
      </c>
    </row>
    <row r="578" spans="1:14">
      <c r="A578">
        <v>1760</v>
      </c>
      <c r="B578" t="s">
        <v>222</v>
      </c>
      <c r="C578">
        <v>54.1</v>
      </c>
      <c r="D578">
        <v>54.1</v>
      </c>
      <c r="E578" s="145">
        <v>0.3</v>
      </c>
      <c r="F578" s="143">
        <v>0.56000000000000005</v>
      </c>
      <c r="G578" t="s">
        <v>5844</v>
      </c>
      <c r="H578">
        <v>36</v>
      </c>
      <c r="I578">
        <v>161</v>
      </c>
      <c r="J578">
        <v>8.57</v>
      </c>
      <c r="K578">
        <v>54.3</v>
      </c>
      <c r="L578">
        <v>53.9</v>
      </c>
      <c r="M578" s="142">
        <v>0.04</v>
      </c>
      <c r="N578" t="s">
        <v>4111</v>
      </c>
    </row>
    <row r="579" spans="1:14">
      <c r="A579">
        <v>1762</v>
      </c>
      <c r="B579" t="s">
        <v>423</v>
      </c>
      <c r="C579">
        <v>34.5</v>
      </c>
      <c r="D579">
        <v>34.75</v>
      </c>
      <c r="E579" s="145">
        <v>0.05</v>
      </c>
      <c r="F579" s="143">
        <v>0.14000000000000001</v>
      </c>
      <c r="G579" t="s">
        <v>6763</v>
      </c>
      <c r="H579">
        <v>79</v>
      </c>
      <c r="I579">
        <v>167</v>
      </c>
      <c r="J579">
        <v>7.69</v>
      </c>
      <c r="K579">
        <v>35.15</v>
      </c>
      <c r="L579">
        <v>34.5</v>
      </c>
      <c r="M579" s="142">
        <v>0.1</v>
      </c>
      <c r="N579" t="s">
        <v>4112</v>
      </c>
    </row>
    <row r="580" spans="1:14">
      <c r="A580">
        <v>1773</v>
      </c>
      <c r="B580" t="s">
        <v>424</v>
      </c>
      <c r="C580">
        <v>171</v>
      </c>
      <c r="D580">
        <v>169.5</v>
      </c>
      <c r="E580" s="145">
        <v>0</v>
      </c>
      <c r="F580" s="143">
        <v>0</v>
      </c>
      <c r="G580" t="s">
        <v>6764</v>
      </c>
      <c r="H580">
        <v>254</v>
      </c>
      <c r="I580">
        <v>577</v>
      </c>
      <c r="J580">
        <v>30</v>
      </c>
      <c r="K580">
        <v>172</v>
      </c>
      <c r="L580">
        <v>169.5</v>
      </c>
      <c r="M580" s="142">
        <v>0.08</v>
      </c>
      <c r="N580" t="s">
        <v>4113</v>
      </c>
    </row>
    <row r="581" spans="1:14">
      <c r="A581">
        <v>1776</v>
      </c>
      <c r="B581" t="s">
        <v>425</v>
      </c>
      <c r="C581">
        <v>19.149999999999999</v>
      </c>
      <c r="D581">
        <v>18.7</v>
      </c>
      <c r="E581" s="145">
        <v>0</v>
      </c>
      <c r="F581" s="143">
        <v>0</v>
      </c>
      <c r="G581" t="s">
        <v>5997</v>
      </c>
      <c r="H581">
        <v>28</v>
      </c>
      <c r="I581">
        <v>120</v>
      </c>
      <c r="J581">
        <v>6.01</v>
      </c>
      <c r="K581">
        <v>19.149999999999999</v>
      </c>
      <c r="L581">
        <v>18.600000000000001</v>
      </c>
      <c r="M581" s="142">
        <v>0.05</v>
      </c>
      <c r="N581" t="s">
        <v>4114</v>
      </c>
    </row>
    <row r="582" spans="1:14">
      <c r="A582">
        <v>1777</v>
      </c>
      <c r="B582" t="s">
        <v>426</v>
      </c>
      <c r="C582">
        <v>76.3</v>
      </c>
      <c r="D582">
        <v>76.7</v>
      </c>
      <c r="E582" s="145">
        <v>0.6</v>
      </c>
      <c r="F582" s="143">
        <v>0.79</v>
      </c>
      <c r="G582" t="s">
        <v>6036</v>
      </c>
      <c r="H582">
        <v>61</v>
      </c>
      <c r="I582">
        <v>40</v>
      </c>
      <c r="J582">
        <v>4.46</v>
      </c>
      <c r="K582">
        <v>77</v>
      </c>
      <c r="L582">
        <v>75.900000000000006</v>
      </c>
      <c r="M582" s="142">
        <v>0.14000000000000001</v>
      </c>
      <c r="N582" t="s">
        <v>4115</v>
      </c>
    </row>
    <row r="583" spans="1:14">
      <c r="A583">
        <v>1780</v>
      </c>
      <c r="B583" t="s">
        <v>3842</v>
      </c>
      <c r="C583">
        <v>24.5</v>
      </c>
      <c r="D583">
        <v>24.4</v>
      </c>
      <c r="E583" s="145">
        <v>-0.3</v>
      </c>
      <c r="F583" s="143">
        <v>-1.21</v>
      </c>
      <c r="G583" t="s">
        <v>6765</v>
      </c>
      <c r="H583">
        <v>23</v>
      </c>
      <c r="I583">
        <v>53</v>
      </c>
      <c r="J583">
        <v>10.91</v>
      </c>
      <c r="K583">
        <v>24.7</v>
      </c>
      <c r="L583">
        <v>24.3</v>
      </c>
      <c r="M583" s="142">
        <v>0.02</v>
      </c>
      <c r="N583" t="s">
        <v>4116</v>
      </c>
    </row>
    <row r="584" spans="1:14">
      <c r="A584">
        <v>1781</v>
      </c>
      <c r="B584" t="s">
        <v>427</v>
      </c>
      <c r="C584">
        <v>10.15</v>
      </c>
      <c r="D584">
        <v>10</v>
      </c>
      <c r="E584" s="145">
        <v>0.05</v>
      </c>
      <c r="F584" s="143">
        <v>0.5</v>
      </c>
      <c r="G584" t="s">
        <v>6710</v>
      </c>
      <c r="H584">
        <v>56</v>
      </c>
      <c r="I584">
        <v>266</v>
      </c>
      <c r="J584">
        <v>4.74</v>
      </c>
      <c r="K584">
        <v>10.15</v>
      </c>
      <c r="L584">
        <v>9.8000000000000007</v>
      </c>
      <c r="M584" s="142">
        <v>0.12</v>
      </c>
      <c r="N584" t="s">
        <v>4117</v>
      </c>
    </row>
    <row r="585" spans="1:14">
      <c r="A585">
        <v>1783</v>
      </c>
      <c r="B585" t="s">
        <v>428</v>
      </c>
      <c r="C585">
        <v>37.5</v>
      </c>
      <c r="D585">
        <v>37.5</v>
      </c>
      <c r="E585" s="145">
        <v>0.1</v>
      </c>
      <c r="F585" s="143">
        <v>0.27</v>
      </c>
      <c r="G585" t="s">
        <v>6766</v>
      </c>
      <c r="H585">
        <v>108</v>
      </c>
      <c r="I585">
        <v>60</v>
      </c>
      <c r="J585">
        <v>8.9700000000000006</v>
      </c>
      <c r="K585">
        <v>38.5</v>
      </c>
      <c r="L585">
        <v>37.5</v>
      </c>
      <c r="M585" s="142">
        <v>0.12</v>
      </c>
      <c r="N585" t="s">
        <v>4118</v>
      </c>
    </row>
    <row r="586" spans="1:14">
      <c r="A586">
        <v>1784</v>
      </c>
      <c r="B586" t="s">
        <v>429</v>
      </c>
      <c r="C586">
        <v>57</v>
      </c>
      <c r="D586">
        <v>56.5</v>
      </c>
      <c r="E586" s="145">
        <v>0.2</v>
      </c>
      <c r="F586" s="143">
        <v>0.36</v>
      </c>
      <c r="G586" t="s">
        <v>6767</v>
      </c>
      <c r="H586">
        <v>65</v>
      </c>
      <c r="I586">
        <v>67</v>
      </c>
      <c r="J586">
        <v>5.31</v>
      </c>
      <c r="K586">
        <v>57.3</v>
      </c>
      <c r="L586">
        <v>56.2</v>
      </c>
      <c r="M586" s="142">
        <v>0.12</v>
      </c>
      <c r="N586" t="s">
        <v>4119</v>
      </c>
    </row>
    <row r="587" spans="1:14">
      <c r="A587">
        <v>1785</v>
      </c>
      <c r="B587" t="s">
        <v>430</v>
      </c>
      <c r="C587">
        <v>100</v>
      </c>
      <c r="D587">
        <v>99.5</v>
      </c>
      <c r="E587" s="145">
        <v>0.9</v>
      </c>
      <c r="F587" s="143">
        <v>0.91</v>
      </c>
      <c r="G587" t="s">
        <v>6768</v>
      </c>
      <c r="H587">
        <v>3323</v>
      </c>
      <c r="I587">
        <v>6547</v>
      </c>
      <c r="J587">
        <v>59.6</v>
      </c>
      <c r="K587">
        <v>101.5</v>
      </c>
      <c r="L587">
        <v>99.1</v>
      </c>
      <c r="M587" s="142">
        <v>0.56000000000000005</v>
      </c>
      <c r="N587" t="s">
        <v>4120</v>
      </c>
    </row>
    <row r="588" spans="1:14">
      <c r="A588">
        <v>1786</v>
      </c>
      <c r="B588" t="s">
        <v>431</v>
      </c>
      <c r="C588">
        <v>40.25</v>
      </c>
      <c r="D588">
        <v>40.950000000000003</v>
      </c>
      <c r="E588" s="145">
        <v>0.7</v>
      </c>
      <c r="F588" s="143">
        <v>1.74</v>
      </c>
      <c r="G588" t="s">
        <v>6769</v>
      </c>
      <c r="H588">
        <v>177</v>
      </c>
      <c r="I588">
        <v>134</v>
      </c>
      <c r="J588">
        <v>7.48</v>
      </c>
      <c r="K588">
        <v>41.2</v>
      </c>
      <c r="L588">
        <v>40.1</v>
      </c>
      <c r="M588" s="142">
        <v>0.24</v>
      </c>
      <c r="N588" t="s">
        <v>4121</v>
      </c>
    </row>
    <row r="589" spans="1:14">
      <c r="A589">
        <v>1788</v>
      </c>
      <c r="B589" t="s">
        <v>432</v>
      </c>
      <c r="C589">
        <v>128</v>
      </c>
      <c r="D589">
        <v>128</v>
      </c>
      <c r="E589" s="145">
        <v>0</v>
      </c>
      <c r="F589" s="143">
        <v>0</v>
      </c>
      <c r="G589" t="s">
        <v>5866</v>
      </c>
      <c r="H589">
        <v>25</v>
      </c>
      <c r="I589">
        <v>29</v>
      </c>
      <c r="J589">
        <v>4.45</v>
      </c>
      <c r="K589">
        <v>128.5</v>
      </c>
      <c r="L589">
        <v>128</v>
      </c>
      <c r="M589" s="142">
        <v>0.06</v>
      </c>
      <c r="N589" t="s">
        <v>4122</v>
      </c>
    </row>
    <row r="590" spans="1:14">
      <c r="A590">
        <v>1789</v>
      </c>
      <c r="B590" t="s">
        <v>433</v>
      </c>
      <c r="C590">
        <v>20</v>
      </c>
      <c r="D590">
        <v>19.7</v>
      </c>
      <c r="E590" s="145">
        <v>-0.1</v>
      </c>
      <c r="F590" s="143">
        <v>-0.51</v>
      </c>
      <c r="G590" t="s">
        <v>6770</v>
      </c>
      <c r="H590">
        <v>697</v>
      </c>
      <c r="I590">
        <v>618</v>
      </c>
      <c r="J590">
        <v>79.069999999999993</v>
      </c>
      <c r="K590">
        <v>20.2</v>
      </c>
      <c r="L590">
        <v>19.7</v>
      </c>
      <c r="M590" s="142">
        <v>0.09</v>
      </c>
      <c r="N590" t="s">
        <v>4123</v>
      </c>
    </row>
    <row r="591" spans="1:14">
      <c r="A591">
        <v>1795</v>
      </c>
      <c r="B591" t="s">
        <v>434</v>
      </c>
      <c r="C591">
        <v>183</v>
      </c>
      <c r="D591">
        <v>181</v>
      </c>
      <c r="E591" s="145">
        <v>1</v>
      </c>
      <c r="F591" s="143">
        <v>0.56000000000000005</v>
      </c>
      <c r="G591" t="s">
        <v>6064</v>
      </c>
      <c r="H591">
        <v>847</v>
      </c>
      <c r="I591">
        <v>982</v>
      </c>
      <c r="J591">
        <v>27</v>
      </c>
      <c r="K591">
        <v>184.5</v>
      </c>
      <c r="L591">
        <v>181</v>
      </c>
      <c r="M591" s="142">
        <v>0.31</v>
      </c>
      <c r="N591" t="s">
        <v>4124</v>
      </c>
    </row>
    <row r="592" spans="1:14">
      <c r="A592">
        <v>1796</v>
      </c>
      <c r="B592" t="s">
        <v>435</v>
      </c>
      <c r="C592">
        <v>29.6</v>
      </c>
      <c r="D592">
        <v>29.25</v>
      </c>
      <c r="E592" s="145">
        <v>-0.05</v>
      </c>
      <c r="F592" s="143">
        <v>-0.17</v>
      </c>
      <c r="G592" t="s">
        <v>6771</v>
      </c>
      <c r="H592">
        <v>19</v>
      </c>
      <c r="I592">
        <v>19</v>
      </c>
      <c r="J592">
        <v>4.1500000000000004</v>
      </c>
      <c r="K592">
        <v>29.6</v>
      </c>
      <c r="L592">
        <v>29</v>
      </c>
      <c r="M592" s="142">
        <v>0.05</v>
      </c>
      <c r="N592" t="s">
        <v>4125</v>
      </c>
    </row>
    <row r="593" spans="1:14">
      <c r="A593">
        <v>1799</v>
      </c>
      <c r="B593" t="s">
        <v>1470</v>
      </c>
      <c r="C593">
        <v>28.1</v>
      </c>
      <c r="D593">
        <v>28.2</v>
      </c>
      <c r="E593" s="145">
        <v>0.1</v>
      </c>
      <c r="F593" s="143">
        <v>0.36</v>
      </c>
      <c r="G593" t="s">
        <v>6070</v>
      </c>
      <c r="H593">
        <v>83</v>
      </c>
      <c r="I593">
        <v>145</v>
      </c>
      <c r="J593">
        <v>24.88</v>
      </c>
      <c r="K593">
        <v>28.55</v>
      </c>
      <c r="L593">
        <v>28.1</v>
      </c>
      <c r="M593" s="142">
        <v>0.03</v>
      </c>
      <c r="N593" t="s">
        <v>4126</v>
      </c>
    </row>
    <row r="594" spans="1:14">
      <c r="A594">
        <v>1802</v>
      </c>
      <c r="B594" t="s">
        <v>436</v>
      </c>
      <c r="C594">
        <v>63.4</v>
      </c>
      <c r="D594">
        <v>66.900000000000006</v>
      </c>
      <c r="E594" s="145">
        <v>4.2</v>
      </c>
      <c r="F594" s="143">
        <v>6.7</v>
      </c>
      <c r="G594" t="s">
        <v>6772</v>
      </c>
      <c r="H594">
        <v>142019</v>
      </c>
      <c r="I594">
        <v>114538</v>
      </c>
      <c r="J594">
        <v>290.81</v>
      </c>
      <c r="K594">
        <v>68.5</v>
      </c>
      <c r="L594">
        <v>62.9</v>
      </c>
      <c r="M594" s="142">
        <v>4.88</v>
      </c>
      <c r="N594" t="s">
        <v>4127</v>
      </c>
    </row>
    <row r="595" spans="1:14">
      <c r="A595">
        <v>1805</v>
      </c>
      <c r="B595" t="s">
        <v>437</v>
      </c>
      <c r="C595">
        <v>9.94</v>
      </c>
      <c r="D595">
        <v>9.99</v>
      </c>
      <c r="E595" s="145">
        <v>0.04</v>
      </c>
      <c r="F595" s="143">
        <v>0.4</v>
      </c>
      <c r="G595" t="s">
        <v>6773</v>
      </c>
      <c r="H595">
        <v>29</v>
      </c>
      <c r="I595">
        <v>51</v>
      </c>
      <c r="J595">
        <v>13.5</v>
      </c>
      <c r="K595">
        <v>9.99</v>
      </c>
      <c r="L595">
        <v>9.93</v>
      </c>
      <c r="M595" s="142">
        <v>0.02</v>
      </c>
      <c r="N595" t="s">
        <v>4128</v>
      </c>
    </row>
    <row r="596" spans="1:14">
      <c r="A596">
        <v>1806</v>
      </c>
      <c r="B596" t="s">
        <v>438</v>
      </c>
      <c r="C596">
        <v>7.98</v>
      </c>
      <c r="D596">
        <v>7.99</v>
      </c>
      <c r="E596" s="145">
        <v>0</v>
      </c>
      <c r="F596" s="143">
        <v>0</v>
      </c>
      <c r="G596" t="s">
        <v>5873</v>
      </c>
      <c r="H596">
        <v>234</v>
      </c>
      <c r="I596">
        <v>143</v>
      </c>
      <c r="J596">
        <v>39.04</v>
      </c>
      <c r="K596">
        <v>8.08</v>
      </c>
      <c r="L596">
        <v>7.97</v>
      </c>
      <c r="M596" s="142">
        <v>0.06</v>
      </c>
      <c r="N596" t="s">
        <v>4129</v>
      </c>
    </row>
    <row r="597" spans="1:14">
      <c r="A597">
        <v>1808</v>
      </c>
      <c r="B597" t="s">
        <v>3659</v>
      </c>
      <c r="C597">
        <v>34.799999999999997</v>
      </c>
      <c r="D597">
        <v>34.549999999999997</v>
      </c>
      <c r="E597" s="145">
        <v>-0.05</v>
      </c>
      <c r="F597" s="143">
        <v>-0.14000000000000001</v>
      </c>
      <c r="G597" t="s">
        <v>6774</v>
      </c>
      <c r="H597">
        <v>500</v>
      </c>
      <c r="I597">
        <v>2203</v>
      </c>
      <c r="J597">
        <v>89.3</v>
      </c>
      <c r="K597">
        <v>34.9</v>
      </c>
      <c r="L597">
        <v>34.5</v>
      </c>
      <c r="M597" s="142">
        <v>0.06</v>
      </c>
      <c r="N597" t="s">
        <v>4130</v>
      </c>
    </row>
    <row r="598" spans="1:14">
      <c r="A598">
        <v>1809</v>
      </c>
      <c r="B598" t="s">
        <v>439</v>
      </c>
      <c r="C598">
        <v>41.65</v>
      </c>
      <c r="D598">
        <v>41.8</v>
      </c>
      <c r="E598" s="145">
        <v>0.7</v>
      </c>
      <c r="F598" s="143">
        <v>1.7</v>
      </c>
      <c r="G598" t="s">
        <v>6775</v>
      </c>
      <c r="H598">
        <v>1303</v>
      </c>
      <c r="I598">
        <v>2351</v>
      </c>
      <c r="J598">
        <v>16.7</v>
      </c>
      <c r="K598">
        <v>42.9</v>
      </c>
      <c r="L598">
        <v>41.65</v>
      </c>
      <c r="M598" s="142">
        <v>0.78</v>
      </c>
      <c r="N598" t="s">
        <v>4131</v>
      </c>
    </row>
    <row r="599" spans="1:14">
      <c r="A599">
        <v>1810</v>
      </c>
      <c r="B599" t="s">
        <v>440</v>
      </c>
      <c r="C599">
        <v>23.35</v>
      </c>
      <c r="D599">
        <v>23.4</v>
      </c>
      <c r="E599" s="145">
        <v>0.3</v>
      </c>
      <c r="F599" s="143">
        <v>1.3</v>
      </c>
      <c r="G599" t="s">
        <v>6776</v>
      </c>
      <c r="H599">
        <v>1885</v>
      </c>
      <c r="I599">
        <v>1158</v>
      </c>
      <c r="J599">
        <v>30.23</v>
      </c>
      <c r="K599">
        <v>24.15</v>
      </c>
      <c r="L599">
        <v>23.3</v>
      </c>
      <c r="M599" s="142">
        <v>0.62</v>
      </c>
      <c r="N599" t="s">
        <v>4132</v>
      </c>
    </row>
    <row r="600" spans="1:14">
      <c r="A600">
        <v>1813</v>
      </c>
      <c r="B600" t="s">
        <v>441</v>
      </c>
      <c r="C600">
        <v>11.1</v>
      </c>
      <c r="D600">
        <v>11.1</v>
      </c>
      <c r="E600" s="145">
        <v>0.05</v>
      </c>
      <c r="F600" s="143">
        <v>0.45</v>
      </c>
      <c r="G600" t="s">
        <v>6777</v>
      </c>
      <c r="H600">
        <v>13</v>
      </c>
      <c r="I600">
        <v>24</v>
      </c>
      <c r="J600">
        <v>4.66</v>
      </c>
      <c r="K600">
        <v>11.2</v>
      </c>
      <c r="L600">
        <v>11.1</v>
      </c>
      <c r="M600" s="142">
        <v>0.03</v>
      </c>
      <c r="N600" t="s">
        <v>4133</v>
      </c>
    </row>
    <row r="601" spans="1:14">
      <c r="A601">
        <v>1815</v>
      </c>
      <c r="B601" t="s">
        <v>442</v>
      </c>
      <c r="C601">
        <v>129.5</v>
      </c>
      <c r="D601">
        <v>140</v>
      </c>
      <c r="E601" s="145">
        <v>12.5</v>
      </c>
      <c r="F601" s="143">
        <v>9.8000000000000007</v>
      </c>
      <c r="G601" t="s">
        <v>6778</v>
      </c>
      <c r="H601">
        <v>146737</v>
      </c>
      <c r="I601">
        <v>79967</v>
      </c>
      <c r="J601">
        <v>61.47</v>
      </c>
      <c r="K601">
        <v>140</v>
      </c>
      <c r="L601">
        <v>128.5</v>
      </c>
      <c r="M601" s="142">
        <v>23.87</v>
      </c>
      <c r="N601" t="s">
        <v>4134</v>
      </c>
    </row>
    <row r="602" spans="1:14">
      <c r="A602">
        <v>1817</v>
      </c>
      <c r="B602" t="s">
        <v>443</v>
      </c>
      <c r="C602">
        <v>39.799999999999997</v>
      </c>
      <c r="D602">
        <v>39.9</v>
      </c>
      <c r="E602" s="145">
        <v>0.1</v>
      </c>
      <c r="F602" s="143">
        <v>0.25</v>
      </c>
      <c r="G602" t="s">
        <v>6779</v>
      </c>
      <c r="H602">
        <v>5</v>
      </c>
      <c r="I602">
        <v>28</v>
      </c>
      <c r="J602">
        <v>7.26</v>
      </c>
      <c r="K602">
        <v>39.9</v>
      </c>
      <c r="L602">
        <v>39.799999999999997</v>
      </c>
      <c r="M602" s="142">
        <v>0.01</v>
      </c>
      <c r="N602" t="s">
        <v>4132</v>
      </c>
    </row>
    <row r="603" spans="1:14">
      <c r="A603">
        <v>1903</v>
      </c>
      <c r="B603" t="s">
        <v>444</v>
      </c>
      <c r="C603">
        <v>48</v>
      </c>
      <c r="D603">
        <v>48.15</v>
      </c>
      <c r="E603" s="145">
        <v>0.1</v>
      </c>
      <c r="F603" s="143">
        <v>0.21</v>
      </c>
      <c r="G603" t="s">
        <v>6047</v>
      </c>
      <c r="H603">
        <v>69</v>
      </c>
      <c r="I603">
        <v>74</v>
      </c>
      <c r="J603">
        <v>26</v>
      </c>
      <c r="K603">
        <v>48.25</v>
      </c>
      <c r="L603">
        <v>47.85</v>
      </c>
      <c r="M603" s="142">
        <v>0.03</v>
      </c>
      <c r="N603" t="s">
        <v>4135</v>
      </c>
    </row>
    <row r="604" spans="1:14">
      <c r="A604">
        <v>1904</v>
      </c>
      <c r="B604" t="s">
        <v>445</v>
      </c>
      <c r="C604">
        <v>25.65</v>
      </c>
      <c r="D604">
        <v>25.35</v>
      </c>
      <c r="E604" s="145">
        <v>-0.25</v>
      </c>
      <c r="F604" s="143">
        <v>-0.98</v>
      </c>
      <c r="G604" t="s">
        <v>6780</v>
      </c>
      <c r="H604">
        <v>1099</v>
      </c>
      <c r="I604">
        <v>1844</v>
      </c>
      <c r="J604">
        <v>110.83</v>
      </c>
      <c r="K604">
        <v>25.7</v>
      </c>
      <c r="L604">
        <v>25.2</v>
      </c>
      <c r="M604" s="142">
        <v>0.1</v>
      </c>
      <c r="N604" t="s">
        <v>4136</v>
      </c>
    </row>
    <row r="605" spans="1:14">
      <c r="A605">
        <v>1905</v>
      </c>
      <c r="B605" t="s">
        <v>1353</v>
      </c>
      <c r="C605">
        <v>13.15</v>
      </c>
      <c r="D605">
        <v>13.2</v>
      </c>
      <c r="E605" s="145">
        <v>0.1</v>
      </c>
      <c r="F605" s="143">
        <v>0.76</v>
      </c>
      <c r="G605" t="s">
        <v>6781</v>
      </c>
      <c r="H605">
        <v>2215</v>
      </c>
      <c r="I605">
        <v>1951</v>
      </c>
      <c r="J605">
        <v>110.28</v>
      </c>
      <c r="K605">
        <v>13.25</v>
      </c>
      <c r="L605">
        <v>13.05</v>
      </c>
      <c r="M605" s="142">
        <v>0.2</v>
      </c>
      <c r="N605" t="s">
        <v>4137</v>
      </c>
    </row>
    <row r="606" spans="1:14">
      <c r="A606">
        <v>1906</v>
      </c>
      <c r="B606" t="s">
        <v>446</v>
      </c>
      <c r="C606">
        <v>11</v>
      </c>
      <c r="D606">
        <v>10.85</v>
      </c>
      <c r="E606" s="145">
        <v>-0.1</v>
      </c>
      <c r="F606" s="143">
        <v>-0.91</v>
      </c>
      <c r="G606" t="s">
        <v>6253</v>
      </c>
      <c r="H606">
        <v>13</v>
      </c>
      <c r="I606">
        <v>74</v>
      </c>
      <c r="J606">
        <v>15.1</v>
      </c>
      <c r="K606">
        <v>11</v>
      </c>
      <c r="L606">
        <v>10.8</v>
      </c>
      <c r="M606" s="142">
        <v>0.01</v>
      </c>
      <c r="N606" t="s">
        <v>4138</v>
      </c>
    </row>
    <row r="607" spans="1:14">
      <c r="A607">
        <v>1907</v>
      </c>
      <c r="B607" t="s">
        <v>447</v>
      </c>
      <c r="C607">
        <v>29.8</v>
      </c>
      <c r="D607">
        <v>29.55</v>
      </c>
      <c r="E607" s="145">
        <v>0</v>
      </c>
      <c r="F607" s="143">
        <v>0</v>
      </c>
      <c r="G607" t="s">
        <v>6782</v>
      </c>
      <c r="H607">
        <v>965</v>
      </c>
      <c r="I607">
        <v>4832</v>
      </c>
      <c r="J607">
        <v>166.04</v>
      </c>
      <c r="K607">
        <v>29.8</v>
      </c>
      <c r="L607">
        <v>29.3</v>
      </c>
      <c r="M607" s="142">
        <v>0.06</v>
      </c>
      <c r="N607" t="s">
        <v>4139</v>
      </c>
    </row>
    <row r="608" spans="1:14">
      <c r="A608">
        <v>1909</v>
      </c>
      <c r="B608" t="s">
        <v>89</v>
      </c>
      <c r="C608">
        <v>10.35</v>
      </c>
      <c r="D608">
        <v>10.35</v>
      </c>
      <c r="E608" s="145">
        <v>0</v>
      </c>
      <c r="F608" s="143">
        <v>0</v>
      </c>
      <c r="G608" t="s">
        <v>6783</v>
      </c>
      <c r="H608">
        <v>2170</v>
      </c>
      <c r="I608">
        <v>1712</v>
      </c>
      <c r="J608">
        <v>132.77000000000001</v>
      </c>
      <c r="K608">
        <v>10.5</v>
      </c>
      <c r="L608">
        <v>10.35</v>
      </c>
      <c r="M608" s="142">
        <v>0.16</v>
      </c>
      <c r="N608" t="s">
        <v>4140</v>
      </c>
    </row>
    <row r="609" spans="1:14">
      <c r="A609">
        <v>2002</v>
      </c>
      <c r="B609" t="s">
        <v>99</v>
      </c>
      <c r="C609">
        <v>19.3</v>
      </c>
      <c r="D609">
        <v>19.55</v>
      </c>
      <c r="E609" s="145">
        <v>0.3</v>
      </c>
      <c r="F609" s="143">
        <v>1.56</v>
      </c>
      <c r="G609" t="s">
        <v>6143</v>
      </c>
      <c r="H609">
        <v>65653</v>
      </c>
      <c r="I609">
        <v>52163</v>
      </c>
      <c r="J609">
        <v>1573.49</v>
      </c>
      <c r="K609">
        <v>19.55</v>
      </c>
      <c r="L609">
        <v>19.3</v>
      </c>
      <c r="M609" s="142">
        <v>0.42</v>
      </c>
      <c r="N609" t="s">
        <v>4141</v>
      </c>
    </row>
    <row r="610" spans="1:14">
      <c r="A610">
        <v>2006</v>
      </c>
      <c r="B610" t="s">
        <v>103</v>
      </c>
      <c r="C610">
        <v>91.3</v>
      </c>
      <c r="D610">
        <v>92.1</v>
      </c>
      <c r="E610" s="145">
        <v>2</v>
      </c>
      <c r="F610" s="143">
        <v>2.2200000000000002</v>
      </c>
      <c r="G610" t="s">
        <v>6064</v>
      </c>
      <c r="H610">
        <v>1693</v>
      </c>
      <c r="I610">
        <v>1924</v>
      </c>
      <c r="J610">
        <v>73.02</v>
      </c>
      <c r="K610">
        <v>92.2</v>
      </c>
      <c r="L610">
        <v>90.4</v>
      </c>
      <c r="M610" s="142">
        <v>0.23</v>
      </c>
      <c r="N610" t="s">
        <v>4142</v>
      </c>
    </row>
    <row r="611" spans="1:14">
      <c r="A611">
        <v>2007</v>
      </c>
      <c r="B611" t="s">
        <v>448</v>
      </c>
      <c r="C611">
        <v>7</v>
      </c>
      <c r="D611">
        <v>7.17</v>
      </c>
      <c r="E611" s="145">
        <v>0.21</v>
      </c>
      <c r="F611" s="143">
        <v>3.02</v>
      </c>
      <c r="G611" t="s">
        <v>6474</v>
      </c>
      <c r="H611">
        <v>723</v>
      </c>
      <c r="I611">
        <v>120</v>
      </c>
      <c r="J611">
        <v>53.07</v>
      </c>
      <c r="K611">
        <v>7.21</v>
      </c>
      <c r="L611">
        <v>7</v>
      </c>
      <c r="M611" s="142">
        <v>0.14000000000000001</v>
      </c>
      <c r="N611" t="s">
        <v>4143</v>
      </c>
    </row>
    <row r="612" spans="1:14">
      <c r="A612">
        <v>2008</v>
      </c>
      <c r="B612" t="s">
        <v>449</v>
      </c>
      <c r="C612">
        <v>30.6</v>
      </c>
      <c r="D612">
        <v>30.85</v>
      </c>
      <c r="E612" s="145">
        <v>0.05</v>
      </c>
      <c r="F612" s="143">
        <v>0.16</v>
      </c>
      <c r="G612" t="s">
        <v>6784</v>
      </c>
      <c r="H612">
        <v>23</v>
      </c>
      <c r="I612">
        <v>15</v>
      </c>
      <c r="J612">
        <v>19.09</v>
      </c>
      <c r="K612">
        <v>30.85</v>
      </c>
      <c r="L612">
        <v>30.6</v>
      </c>
      <c r="M612" s="142">
        <v>0.01</v>
      </c>
      <c r="N612" t="s">
        <v>4144</v>
      </c>
    </row>
    <row r="613" spans="1:14">
      <c r="A613">
        <v>2009</v>
      </c>
      <c r="B613" t="s">
        <v>1354</v>
      </c>
      <c r="C613">
        <v>39.6</v>
      </c>
      <c r="D613">
        <v>39.85</v>
      </c>
      <c r="E613" s="145">
        <v>0.3</v>
      </c>
      <c r="F613" s="143">
        <v>0.76</v>
      </c>
      <c r="G613" t="s">
        <v>6785</v>
      </c>
      <c r="H613">
        <v>753</v>
      </c>
      <c r="I613">
        <v>1826</v>
      </c>
      <c r="J613">
        <v>35.96</v>
      </c>
      <c r="K613">
        <v>40.200000000000003</v>
      </c>
      <c r="L613">
        <v>39.5</v>
      </c>
      <c r="M613" s="142">
        <v>0.21</v>
      </c>
      <c r="N613" t="s">
        <v>4145</v>
      </c>
    </row>
    <row r="614" spans="1:14">
      <c r="A614">
        <v>2010</v>
      </c>
      <c r="B614" t="s">
        <v>450</v>
      </c>
      <c r="C614">
        <v>22.95</v>
      </c>
      <c r="D614">
        <v>23.45</v>
      </c>
      <c r="E614" s="145">
        <v>0.6</v>
      </c>
      <c r="F614" s="143">
        <v>2.63</v>
      </c>
      <c r="G614" t="s">
        <v>6786</v>
      </c>
      <c r="H614">
        <v>3484</v>
      </c>
      <c r="I614">
        <v>940</v>
      </c>
      <c r="J614">
        <v>64.77</v>
      </c>
      <c r="K614">
        <v>23.55</v>
      </c>
      <c r="L614">
        <v>22.95</v>
      </c>
      <c r="M614" s="142">
        <v>0.54</v>
      </c>
      <c r="N614" t="s">
        <v>4146</v>
      </c>
    </row>
    <row r="615" spans="1:14">
      <c r="A615">
        <v>2012</v>
      </c>
      <c r="B615" t="s">
        <v>451</v>
      </c>
      <c r="C615">
        <v>14.2</v>
      </c>
      <c r="D615">
        <v>14.5</v>
      </c>
      <c r="E615" s="145">
        <v>0.35</v>
      </c>
      <c r="F615" s="143">
        <v>2.4700000000000002</v>
      </c>
      <c r="G615" t="s">
        <v>6081</v>
      </c>
      <c r="H615">
        <v>134</v>
      </c>
      <c r="I615">
        <v>85</v>
      </c>
      <c r="J615">
        <v>30.22</v>
      </c>
      <c r="K615">
        <v>14.5</v>
      </c>
      <c r="L615">
        <v>14.2</v>
      </c>
      <c r="M615" s="142">
        <v>0.04</v>
      </c>
      <c r="N615" t="s">
        <v>4147</v>
      </c>
    </row>
    <row r="616" spans="1:14">
      <c r="A616">
        <v>2013</v>
      </c>
      <c r="B616" t="s">
        <v>452</v>
      </c>
      <c r="C616">
        <v>42</v>
      </c>
      <c r="D616">
        <v>41.65</v>
      </c>
      <c r="E616" s="145">
        <v>0.2</v>
      </c>
      <c r="F616" s="143">
        <v>0.48</v>
      </c>
      <c r="G616" t="s">
        <v>5882</v>
      </c>
      <c r="H616">
        <v>32</v>
      </c>
      <c r="I616">
        <v>43</v>
      </c>
      <c r="J616">
        <v>20</v>
      </c>
      <c r="K616">
        <v>42</v>
      </c>
      <c r="L616">
        <v>41.55</v>
      </c>
      <c r="M616" s="142">
        <v>0.02</v>
      </c>
      <c r="N616" t="s">
        <v>4148</v>
      </c>
    </row>
    <row r="617" spans="1:14">
      <c r="A617">
        <v>2014</v>
      </c>
      <c r="B617" t="s">
        <v>453</v>
      </c>
      <c r="C617">
        <v>16.95</v>
      </c>
      <c r="D617">
        <v>17.149999999999999</v>
      </c>
      <c r="E617" s="145">
        <v>0.3</v>
      </c>
      <c r="F617" s="143">
        <v>1.78</v>
      </c>
      <c r="G617" t="s">
        <v>6787</v>
      </c>
      <c r="H617">
        <v>2538</v>
      </c>
      <c r="I617">
        <v>2422</v>
      </c>
      <c r="J617">
        <v>143.55000000000001</v>
      </c>
      <c r="K617">
        <v>17.149999999999999</v>
      </c>
      <c r="L617">
        <v>16.95</v>
      </c>
      <c r="M617" s="142">
        <v>0.18</v>
      </c>
      <c r="N617" t="s">
        <v>4149</v>
      </c>
    </row>
    <row r="618" spans="1:14">
      <c r="A618">
        <v>2015</v>
      </c>
      <c r="B618" t="s">
        <v>454</v>
      </c>
      <c r="C618">
        <v>66.400000000000006</v>
      </c>
      <c r="D618">
        <v>66.5</v>
      </c>
      <c r="E618" s="145">
        <v>0.4</v>
      </c>
      <c r="F618" s="143">
        <v>0.61</v>
      </c>
      <c r="G618" t="s">
        <v>6788</v>
      </c>
      <c r="H618">
        <v>412</v>
      </c>
      <c r="I618">
        <v>285</v>
      </c>
      <c r="J618">
        <v>58.16</v>
      </c>
      <c r="K618">
        <v>67.2</v>
      </c>
      <c r="L618">
        <v>66.400000000000006</v>
      </c>
      <c r="M618" s="142">
        <v>7.0000000000000007E-2</v>
      </c>
      <c r="N618" t="s">
        <v>4150</v>
      </c>
    </row>
    <row r="619" spans="1:14">
      <c r="A619">
        <v>2017</v>
      </c>
      <c r="B619" t="s">
        <v>455</v>
      </c>
      <c r="C619">
        <v>8.99</v>
      </c>
      <c r="D619">
        <v>9</v>
      </c>
      <c r="E619" s="145">
        <v>0.06</v>
      </c>
      <c r="F619" s="143">
        <v>0.67</v>
      </c>
      <c r="G619" t="s">
        <v>6789</v>
      </c>
      <c r="H619">
        <v>282</v>
      </c>
      <c r="I619">
        <v>305</v>
      </c>
      <c r="J619">
        <v>44.69</v>
      </c>
      <c r="K619">
        <v>9.07</v>
      </c>
      <c r="L619">
        <v>8.9499999999999993</v>
      </c>
      <c r="M619" s="142">
        <v>0.06</v>
      </c>
      <c r="N619" t="s">
        <v>4151</v>
      </c>
    </row>
    <row r="620" spans="1:14">
      <c r="A620">
        <v>2020</v>
      </c>
      <c r="B620" t="s">
        <v>456</v>
      </c>
      <c r="C620">
        <v>24</v>
      </c>
      <c r="D620">
        <v>24.35</v>
      </c>
      <c r="E620" s="145">
        <v>0.35</v>
      </c>
      <c r="F620" s="143">
        <v>1.46</v>
      </c>
      <c r="G620" t="s">
        <v>6263</v>
      </c>
      <c r="H620">
        <v>552</v>
      </c>
      <c r="I620">
        <v>1036</v>
      </c>
      <c r="J620">
        <v>26.7</v>
      </c>
      <c r="K620">
        <v>24.45</v>
      </c>
      <c r="L620">
        <v>24</v>
      </c>
      <c r="M620" s="142">
        <v>0.21</v>
      </c>
      <c r="N620" t="s">
        <v>4152</v>
      </c>
    </row>
    <row r="621" spans="1:14">
      <c r="A621">
        <v>2022</v>
      </c>
      <c r="B621" t="s">
        <v>2084</v>
      </c>
      <c r="C621">
        <v>7.09</v>
      </c>
      <c r="D621">
        <v>7.06</v>
      </c>
      <c r="E621" s="145">
        <v>0.01</v>
      </c>
      <c r="F621" s="143">
        <v>0.14000000000000001</v>
      </c>
      <c r="G621" t="s">
        <v>5856</v>
      </c>
      <c r="H621">
        <v>294</v>
      </c>
      <c r="I621">
        <v>293</v>
      </c>
      <c r="J621">
        <v>33.72</v>
      </c>
      <c r="K621">
        <v>7.09</v>
      </c>
      <c r="L621">
        <v>6.95</v>
      </c>
      <c r="M621" s="142">
        <v>0.09</v>
      </c>
      <c r="N621" t="s">
        <v>4153</v>
      </c>
    </row>
    <row r="622" spans="1:14">
      <c r="A622">
        <v>2023</v>
      </c>
      <c r="B622" t="s">
        <v>457</v>
      </c>
      <c r="C622">
        <v>14.7</v>
      </c>
      <c r="D622">
        <v>15.05</v>
      </c>
      <c r="E622" s="145">
        <v>0.45</v>
      </c>
      <c r="F622" s="143">
        <v>3.08</v>
      </c>
      <c r="G622" t="s">
        <v>6790</v>
      </c>
      <c r="H622">
        <v>3768</v>
      </c>
      <c r="I622">
        <v>1587</v>
      </c>
      <c r="J622">
        <v>182.12</v>
      </c>
      <c r="K622">
        <v>15.2</v>
      </c>
      <c r="L622">
        <v>14.7</v>
      </c>
      <c r="M622" s="142">
        <v>0.21</v>
      </c>
      <c r="N622" t="s">
        <v>4154</v>
      </c>
    </row>
    <row r="623" spans="1:14">
      <c r="A623">
        <v>2024</v>
      </c>
      <c r="B623" t="s">
        <v>458</v>
      </c>
      <c r="C623">
        <v>12.85</v>
      </c>
      <c r="D623">
        <v>12.8</v>
      </c>
      <c r="E623" s="145">
        <v>-0.4</v>
      </c>
      <c r="F623" s="143">
        <v>-3.03</v>
      </c>
      <c r="G623" t="s">
        <v>6300</v>
      </c>
      <c r="H623">
        <v>16</v>
      </c>
      <c r="I623">
        <v>25</v>
      </c>
      <c r="J623">
        <v>9.75</v>
      </c>
      <c r="K623">
        <v>12.95</v>
      </c>
      <c r="L623">
        <v>12.7</v>
      </c>
      <c r="M623" s="142">
        <v>0.02</v>
      </c>
      <c r="N623" t="s">
        <v>4155</v>
      </c>
    </row>
    <row r="624" spans="1:14">
      <c r="A624">
        <v>2025</v>
      </c>
      <c r="B624" t="s">
        <v>2655</v>
      </c>
      <c r="C624">
        <v>13.6</v>
      </c>
      <c r="D624">
        <v>13.65</v>
      </c>
      <c r="E624" s="145">
        <v>0.05</v>
      </c>
      <c r="F624" s="143">
        <v>0.37</v>
      </c>
      <c r="G624" t="s">
        <v>6484</v>
      </c>
      <c r="H624">
        <v>369</v>
      </c>
      <c r="I624">
        <v>653</v>
      </c>
      <c r="J624">
        <v>17.27</v>
      </c>
      <c r="K624">
        <v>13.75</v>
      </c>
      <c r="L624">
        <v>13.6</v>
      </c>
      <c r="M624" s="142">
        <v>0.21</v>
      </c>
      <c r="N624" t="s">
        <v>4156</v>
      </c>
    </row>
    <row r="625" spans="1:14">
      <c r="A625">
        <v>2027</v>
      </c>
      <c r="B625" t="s">
        <v>459</v>
      </c>
      <c r="C625">
        <v>50</v>
      </c>
      <c r="D625">
        <v>50.9</v>
      </c>
      <c r="E625" s="145">
        <v>1.6</v>
      </c>
      <c r="F625" s="143">
        <v>3.25</v>
      </c>
      <c r="G625" t="s">
        <v>6791</v>
      </c>
      <c r="H625">
        <v>16902</v>
      </c>
      <c r="I625">
        <v>11343</v>
      </c>
      <c r="J625">
        <v>258.43</v>
      </c>
      <c r="K625">
        <v>51.2</v>
      </c>
      <c r="L625">
        <v>49.8</v>
      </c>
      <c r="M625" s="142">
        <v>0.65</v>
      </c>
      <c r="N625" t="s">
        <v>4157</v>
      </c>
    </row>
    <row r="626" spans="1:14">
      <c r="A626">
        <v>2028</v>
      </c>
      <c r="B626" t="s">
        <v>460</v>
      </c>
      <c r="C626">
        <v>16.600000000000001</v>
      </c>
      <c r="D626">
        <v>16.600000000000001</v>
      </c>
      <c r="E626" s="145">
        <v>0.05</v>
      </c>
      <c r="F626" s="143">
        <v>0.3</v>
      </c>
      <c r="G626" t="s">
        <v>6713</v>
      </c>
      <c r="H626">
        <v>57</v>
      </c>
      <c r="I626">
        <v>88</v>
      </c>
      <c r="J626">
        <v>32.57</v>
      </c>
      <c r="K626">
        <v>16.7</v>
      </c>
      <c r="L626">
        <v>16.55</v>
      </c>
      <c r="M626" s="142">
        <v>0.02</v>
      </c>
      <c r="N626" t="s">
        <v>4158</v>
      </c>
    </row>
    <row r="627" spans="1:14">
      <c r="A627">
        <v>2029</v>
      </c>
      <c r="B627" t="s">
        <v>461</v>
      </c>
      <c r="C627">
        <v>21.95</v>
      </c>
      <c r="D627">
        <v>22.05</v>
      </c>
      <c r="E627" s="145">
        <v>0.2</v>
      </c>
      <c r="F627" s="143">
        <v>0.92</v>
      </c>
      <c r="G627" t="s">
        <v>6792</v>
      </c>
      <c r="H627">
        <v>182</v>
      </c>
      <c r="I627">
        <v>137</v>
      </c>
      <c r="J627">
        <v>32.119999999999997</v>
      </c>
      <c r="K627">
        <v>22.1</v>
      </c>
      <c r="L627">
        <v>21.85</v>
      </c>
      <c r="M627" s="142">
        <v>0.06</v>
      </c>
      <c r="N627" t="s">
        <v>4159</v>
      </c>
    </row>
    <row r="628" spans="1:14">
      <c r="A628">
        <v>2030</v>
      </c>
      <c r="B628" t="s">
        <v>462</v>
      </c>
      <c r="C628">
        <v>28.3</v>
      </c>
      <c r="D628">
        <v>29.3</v>
      </c>
      <c r="E628" s="145">
        <v>1.05</v>
      </c>
      <c r="F628" s="143">
        <v>3.72</v>
      </c>
      <c r="G628" t="s">
        <v>6793</v>
      </c>
      <c r="H628">
        <v>8283</v>
      </c>
      <c r="I628">
        <v>9946</v>
      </c>
      <c r="J628">
        <v>28.05</v>
      </c>
      <c r="K628">
        <v>29.75</v>
      </c>
      <c r="L628">
        <v>27.95</v>
      </c>
      <c r="M628" s="142">
        <v>2.95</v>
      </c>
      <c r="N628" t="s">
        <v>4160</v>
      </c>
    </row>
    <row r="629" spans="1:14">
      <c r="A629">
        <v>2031</v>
      </c>
      <c r="B629" t="s">
        <v>1355</v>
      </c>
      <c r="C629">
        <v>47.25</v>
      </c>
      <c r="D629">
        <v>47.9</v>
      </c>
      <c r="E629" s="145">
        <v>0.95</v>
      </c>
      <c r="F629" s="143">
        <v>2.02</v>
      </c>
      <c r="G629" t="s">
        <v>6794</v>
      </c>
      <c r="H629">
        <v>1428</v>
      </c>
      <c r="I629">
        <v>632</v>
      </c>
      <c r="J629">
        <v>32.11</v>
      </c>
      <c r="K629">
        <v>48.5</v>
      </c>
      <c r="L629">
        <v>47.2</v>
      </c>
      <c r="M629" s="142">
        <v>0.44</v>
      </c>
      <c r="N629" t="s">
        <v>4161</v>
      </c>
    </row>
    <row r="630" spans="1:14">
      <c r="A630">
        <v>2032</v>
      </c>
      <c r="B630" t="s">
        <v>463</v>
      </c>
      <c r="C630">
        <v>18.149999999999999</v>
      </c>
      <c r="D630">
        <v>18.399999999999999</v>
      </c>
      <c r="E630" s="145">
        <v>0.25</v>
      </c>
      <c r="F630" s="143">
        <v>1.38</v>
      </c>
      <c r="G630" t="s">
        <v>6795</v>
      </c>
      <c r="H630">
        <v>512</v>
      </c>
      <c r="I630">
        <v>611</v>
      </c>
      <c r="J630">
        <v>13.05</v>
      </c>
      <c r="K630">
        <v>18.45</v>
      </c>
      <c r="L630">
        <v>18.149999999999999</v>
      </c>
      <c r="M630" s="142">
        <v>0.39</v>
      </c>
      <c r="N630" t="s">
        <v>4162</v>
      </c>
    </row>
    <row r="631" spans="1:14">
      <c r="A631">
        <v>2033</v>
      </c>
      <c r="B631" t="s">
        <v>464</v>
      </c>
      <c r="C631">
        <v>59.8</v>
      </c>
      <c r="D631">
        <v>59.8</v>
      </c>
      <c r="E631" s="145">
        <v>5.4</v>
      </c>
      <c r="F631" s="143">
        <v>9.93</v>
      </c>
      <c r="G631" t="s">
        <v>6796</v>
      </c>
      <c r="H631">
        <v>879</v>
      </c>
      <c r="I631">
        <v>1291</v>
      </c>
      <c r="J631">
        <v>12</v>
      </c>
      <c r="K631">
        <v>59.8</v>
      </c>
      <c r="L631">
        <v>59.8</v>
      </c>
      <c r="M631" s="142">
        <v>1.0900000000000001</v>
      </c>
      <c r="N631" t="s">
        <v>4163</v>
      </c>
    </row>
    <row r="632" spans="1:14">
      <c r="A632">
        <v>2034</v>
      </c>
      <c r="B632" t="s">
        <v>465</v>
      </c>
      <c r="C632">
        <v>23.15</v>
      </c>
      <c r="D632">
        <v>23.5</v>
      </c>
      <c r="E632" s="145">
        <v>0.3</v>
      </c>
      <c r="F632" s="143">
        <v>1.29</v>
      </c>
      <c r="G632" t="s">
        <v>6797</v>
      </c>
      <c r="H632">
        <v>1506</v>
      </c>
      <c r="I632">
        <v>2110</v>
      </c>
      <c r="J632">
        <v>52.9</v>
      </c>
      <c r="K632">
        <v>23.65</v>
      </c>
      <c r="L632">
        <v>23.15</v>
      </c>
      <c r="M632" s="142">
        <v>0.28000000000000003</v>
      </c>
      <c r="N632" t="s">
        <v>4164</v>
      </c>
    </row>
    <row r="633" spans="1:14">
      <c r="A633">
        <v>2035</v>
      </c>
      <c r="B633" t="s">
        <v>466</v>
      </c>
      <c r="C633">
        <v>27.3</v>
      </c>
      <c r="D633">
        <v>27.5</v>
      </c>
      <c r="E633" s="145">
        <v>-0.05</v>
      </c>
      <c r="F633" s="143">
        <v>-0.18</v>
      </c>
      <c r="G633" t="s">
        <v>6798</v>
      </c>
      <c r="H633">
        <v>16</v>
      </c>
      <c r="I633">
        <v>8</v>
      </c>
      <c r="J633">
        <v>35</v>
      </c>
      <c r="K633">
        <v>27.5</v>
      </c>
      <c r="L633">
        <v>27.3</v>
      </c>
      <c r="M633" s="142">
        <v>0</v>
      </c>
      <c r="N633" t="s">
        <v>4165</v>
      </c>
    </row>
    <row r="634" spans="1:14">
      <c r="A634">
        <v>2038</v>
      </c>
      <c r="B634" t="s">
        <v>467</v>
      </c>
      <c r="C634">
        <v>12.45</v>
      </c>
      <c r="D634">
        <v>12.65</v>
      </c>
      <c r="E634" s="145">
        <v>0.25</v>
      </c>
      <c r="F634" s="143">
        <v>2.02</v>
      </c>
      <c r="G634" t="s">
        <v>6186</v>
      </c>
      <c r="H634">
        <v>112</v>
      </c>
      <c r="I634">
        <v>182</v>
      </c>
      <c r="J634">
        <v>19.41</v>
      </c>
      <c r="K634">
        <v>12.75</v>
      </c>
      <c r="L634">
        <v>12.4</v>
      </c>
      <c r="M634" s="142">
        <v>0.06</v>
      </c>
      <c r="N634" t="s">
        <v>4166</v>
      </c>
    </row>
    <row r="635" spans="1:14">
      <c r="A635">
        <v>2049</v>
      </c>
      <c r="B635" t="s">
        <v>88</v>
      </c>
      <c r="C635">
        <v>313</v>
      </c>
      <c r="D635">
        <v>311</v>
      </c>
      <c r="E635" s="145">
        <v>0</v>
      </c>
      <c r="F635" s="143">
        <v>0</v>
      </c>
      <c r="G635" t="s">
        <v>6799</v>
      </c>
      <c r="H635">
        <v>1399</v>
      </c>
      <c r="I635">
        <v>2025</v>
      </c>
      <c r="J635">
        <v>35.380000000000003</v>
      </c>
      <c r="K635">
        <v>318.5</v>
      </c>
      <c r="L635">
        <v>310.5</v>
      </c>
      <c r="M635" s="142">
        <v>0.4</v>
      </c>
      <c r="N635" t="s">
        <v>4167</v>
      </c>
    </row>
    <row r="636" spans="1:14">
      <c r="A636">
        <v>2059</v>
      </c>
      <c r="B636" t="s">
        <v>468</v>
      </c>
      <c r="C636">
        <v>10140</v>
      </c>
      <c r="D636">
        <v>9955</v>
      </c>
      <c r="E636" s="145">
        <v>235</v>
      </c>
      <c r="F636" s="143">
        <v>2.42</v>
      </c>
      <c r="G636" t="s">
        <v>6800</v>
      </c>
      <c r="H636">
        <v>523</v>
      </c>
      <c r="I636">
        <v>1077</v>
      </c>
      <c r="J636">
        <v>9.5299999999999994</v>
      </c>
      <c r="K636">
        <v>10175</v>
      </c>
      <c r="L636">
        <v>9775</v>
      </c>
      <c r="M636" s="142">
        <v>0.55000000000000004</v>
      </c>
      <c r="N636" t="s">
        <v>4168</v>
      </c>
    </row>
    <row r="637" spans="1:14">
      <c r="A637">
        <v>2061</v>
      </c>
      <c r="B637" t="s">
        <v>469</v>
      </c>
      <c r="C637">
        <v>61.7</v>
      </c>
      <c r="D637">
        <v>61.3</v>
      </c>
      <c r="E637" s="145">
        <v>0</v>
      </c>
      <c r="F637" s="143">
        <v>0</v>
      </c>
      <c r="G637" t="s">
        <v>6801</v>
      </c>
      <c r="H637">
        <v>1443</v>
      </c>
      <c r="I637">
        <v>2366</v>
      </c>
      <c r="J637">
        <v>5.74</v>
      </c>
      <c r="K637">
        <v>63.6</v>
      </c>
      <c r="L637">
        <v>61</v>
      </c>
      <c r="M637" s="142">
        <v>2.5099999999999998</v>
      </c>
      <c r="N637" t="s">
        <v>4169</v>
      </c>
    </row>
    <row r="638" spans="1:14">
      <c r="A638">
        <v>2062</v>
      </c>
      <c r="B638" t="s">
        <v>470</v>
      </c>
      <c r="C638">
        <v>18.100000000000001</v>
      </c>
      <c r="D638">
        <v>18</v>
      </c>
      <c r="E638" s="145">
        <v>0</v>
      </c>
      <c r="F638" s="143">
        <v>0</v>
      </c>
      <c r="G638" t="s">
        <v>5912</v>
      </c>
      <c r="H638">
        <v>83</v>
      </c>
      <c r="I638">
        <v>134</v>
      </c>
      <c r="J638">
        <v>20</v>
      </c>
      <c r="K638">
        <v>18.100000000000001</v>
      </c>
      <c r="L638">
        <v>17.95</v>
      </c>
      <c r="M638" s="142">
        <v>0.04</v>
      </c>
      <c r="N638" t="s">
        <v>4170</v>
      </c>
    </row>
    <row r="639" spans="1:14">
      <c r="A639">
        <v>2063</v>
      </c>
      <c r="B639" t="s">
        <v>471</v>
      </c>
      <c r="C639">
        <v>23.7</v>
      </c>
      <c r="D639">
        <v>23.75</v>
      </c>
      <c r="E639" s="145">
        <v>0.05</v>
      </c>
      <c r="F639" s="143">
        <v>0.21</v>
      </c>
      <c r="G639" t="s">
        <v>5883</v>
      </c>
      <c r="H639">
        <v>85</v>
      </c>
      <c r="I639">
        <v>56</v>
      </c>
      <c r="J639">
        <v>4.8099999999999996</v>
      </c>
      <c r="K639">
        <v>23.85</v>
      </c>
      <c r="L639">
        <v>23.4</v>
      </c>
      <c r="M639" s="142">
        <v>0.18</v>
      </c>
      <c r="N639" t="s">
        <v>4171</v>
      </c>
    </row>
    <row r="640" spans="1:14">
      <c r="A640">
        <v>2064</v>
      </c>
      <c r="B640" t="s">
        <v>472</v>
      </c>
      <c r="C640">
        <v>11.85</v>
      </c>
      <c r="D640">
        <v>11.7</v>
      </c>
      <c r="E640" s="145">
        <v>0</v>
      </c>
      <c r="F640" s="143">
        <v>0</v>
      </c>
      <c r="G640" t="s">
        <v>6233</v>
      </c>
      <c r="H640">
        <v>299</v>
      </c>
      <c r="I640">
        <v>68</v>
      </c>
      <c r="J640">
        <v>6.93</v>
      </c>
      <c r="K640">
        <v>12.1</v>
      </c>
      <c r="L640">
        <v>11.7</v>
      </c>
      <c r="M640" s="142">
        <v>0.43</v>
      </c>
      <c r="N640" t="s">
        <v>4172</v>
      </c>
    </row>
    <row r="641" spans="1:14">
      <c r="A641">
        <v>2065</v>
      </c>
      <c r="B641" t="s">
        <v>2858</v>
      </c>
      <c r="C641">
        <v>35.6</v>
      </c>
      <c r="D641">
        <v>35.799999999999997</v>
      </c>
      <c r="E641" s="145">
        <v>0.2</v>
      </c>
      <c r="F641" s="143">
        <v>0.56000000000000005</v>
      </c>
      <c r="G641" t="s">
        <v>6442</v>
      </c>
      <c r="H641">
        <v>63</v>
      </c>
      <c r="I641">
        <v>33</v>
      </c>
      <c r="J641">
        <v>6.35</v>
      </c>
      <c r="K641">
        <v>35.9</v>
      </c>
      <c r="L641">
        <v>35.5</v>
      </c>
      <c r="M641" s="142">
        <v>0.1</v>
      </c>
      <c r="N641" t="s">
        <v>4173</v>
      </c>
    </row>
    <row r="642" spans="1:14">
      <c r="A642">
        <v>2066</v>
      </c>
      <c r="B642" t="s">
        <v>473</v>
      </c>
      <c r="C642">
        <v>53.6</v>
      </c>
      <c r="D642">
        <v>52</v>
      </c>
      <c r="E642" s="145">
        <v>-0.2</v>
      </c>
      <c r="F642" s="143">
        <v>-0.38</v>
      </c>
      <c r="G642" t="s">
        <v>6802</v>
      </c>
      <c r="H642">
        <v>19</v>
      </c>
      <c r="I642">
        <v>16</v>
      </c>
      <c r="J642">
        <v>4.4400000000000004</v>
      </c>
      <c r="K642">
        <v>53.6</v>
      </c>
      <c r="L642">
        <v>51.9</v>
      </c>
      <c r="M642" s="142">
        <v>0.04</v>
      </c>
      <c r="N642" t="s">
        <v>4174</v>
      </c>
    </row>
    <row r="643" spans="1:14">
      <c r="A643">
        <v>2069</v>
      </c>
      <c r="B643" t="s">
        <v>474</v>
      </c>
      <c r="C643">
        <v>24</v>
      </c>
      <c r="D643">
        <v>24.75</v>
      </c>
      <c r="E643" s="145">
        <v>0.9</v>
      </c>
      <c r="F643" s="143">
        <v>3.77</v>
      </c>
      <c r="G643" t="s">
        <v>6803</v>
      </c>
      <c r="H643">
        <v>418</v>
      </c>
      <c r="I643">
        <v>595</v>
      </c>
      <c r="J643">
        <v>16.64</v>
      </c>
      <c r="K643">
        <v>24.85</v>
      </c>
      <c r="L643">
        <v>24</v>
      </c>
      <c r="M643" s="142">
        <v>0.25</v>
      </c>
      <c r="N643" t="s">
        <v>4175</v>
      </c>
    </row>
    <row r="644" spans="1:14">
      <c r="A644">
        <v>2070</v>
      </c>
      <c r="B644" t="s">
        <v>205</v>
      </c>
      <c r="C644">
        <v>59.4</v>
      </c>
      <c r="D644">
        <v>59.4</v>
      </c>
      <c r="E644" s="145">
        <v>0.2</v>
      </c>
      <c r="F644" s="143">
        <v>0.34</v>
      </c>
      <c r="G644" t="s">
        <v>6804</v>
      </c>
      <c r="H644">
        <v>32</v>
      </c>
      <c r="I644">
        <v>60</v>
      </c>
      <c r="J644">
        <v>4.18</v>
      </c>
      <c r="K644">
        <v>60.1</v>
      </c>
      <c r="L644">
        <v>59</v>
      </c>
      <c r="M644" s="142">
        <v>0.08</v>
      </c>
      <c r="N644" t="s">
        <v>4176</v>
      </c>
    </row>
    <row r="645" spans="1:14">
      <c r="A645">
        <v>2072</v>
      </c>
      <c r="B645" t="s">
        <v>3762</v>
      </c>
      <c r="C645">
        <v>130</v>
      </c>
      <c r="D645">
        <v>128.5</v>
      </c>
      <c r="E645" s="145">
        <v>1</v>
      </c>
      <c r="F645" s="143">
        <v>0.78</v>
      </c>
      <c r="G645" t="s">
        <v>6715</v>
      </c>
      <c r="H645">
        <v>144</v>
      </c>
      <c r="I645">
        <v>233</v>
      </c>
      <c r="J645">
        <v>19.2</v>
      </c>
      <c r="K645">
        <v>131</v>
      </c>
      <c r="L645">
        <v>128.5</v>
      </c>
      <c r="M645" s="142">
        <v>7.0000000000000007E-2</v>
      </c>
      <c r="N645" t="s">
        <v>4177</v>
      </c>
    </row>
    <row r="646" spans="1:14">
      <c r="A646">
        <v>2073</v>
      </c>
      <c r="B646" t="s">
        <v>1831</v>
      </c>
      <c r="C646" t="s">
        <v>1366</v>
      </c>
      <c r="D646" t="s">
        <v>1366</v>
      </c>
      <c r="E646" s="145" t="s">
        <v>1366</v>
      </c>
      <c r="F646" s="143" t="s">
        <v>1366</v>
      </c>
      <c r="G646" t="s">
        <v>1366</v>
      </c>
      <c r="H646">
        <v>0</v>
      </c>
      <c r="I646">
        <v>3</v>
      </c>
      <c r="J646">
        <v>2.75</v>
      </c>
      <c r="K646" t="s">
        <v>1366</v>
      </c>
      <c r="L646" t="s">
        <v>1366</v>
      </c>
      <c r="M646" s="142">
        <v>0</v>
      </c>
      <c r="N646" t="s">
        <v>4178</v>
      </c>
    </row>
    <row r="647" spans="1:14">
      <c r="A647">
        <v>2101</v>
      </c>
      <c r="B647" t="s">
        <v>2849</v>
      </c>
      <c r="C647">
        <v>30.4</v>
      </c>
      <c r="D647">
        <v>30.55</v>
      </c>
      <c r="E647" s="145">
        <v>0.3</v>
      </c>
      <c r="F647" s="143">
        <v>0.99</v>
      </c>
      <c r="G647" t="s">
        <v>6805</v>
      </c>
      <c r="H647">
        <v>1923</v>
      </c>
      <c r="I647">
        <v>2843</v>
      </c>
      <c r="J647">
        <v>73.39</v>
      </c>
      <c r="K647">
        <v>30.75</v>
      </c>
      <c r="L647">
        <v>30.3</v>
      </c>
      <c r="M647" s="142">
        <v>0.26</v>
      </c>
      <c r="N647" t="s">
        <v>4179</v>
      </c>
    </row>
    <row r="648" spans="1:14">
      <c r="A648">
        <v>2102</v>
      </c>
      <c r="B648" t="s">
        <v>475</v>
      </c>
      <c r="C648">
        <v>16.2</v>
      </c>
      <c r="D648">
        <v>16.2</v>
      </c>
      <c r="E648" s="145">
        <v>0.05</v>
      </c>
      <c r="F648" s="143">
        <v>0.31</v>
      </c>
      <c r="G648" t="s">
        <v>5861</v>
      </c>
      <c r="H648">
        <v>188</v>
      </c>
      <c r="I648">
        <v>214</v>
      </c>
      <c r="J648">
        <v>47.33</v>
      </c>
      <c r="K648">
        <v>16.25</v>
      </c>
      <c r="L648">
        <v>16.149999999999999</v>
      </c>
      <c r="M648" s="142">
        <v>0.04</v>
      </c>
      <c r="N648" t="s">
        <v>4180</v>
      </c>
    </row>
    <row r="649" spans="1:14">
      <c r="A649">
        <v>2103</v>
      </c>
      <c r="B649" t="s">
        <v>1356</v>
      </c>
      <c r="C649">
        <v>28.7</v>
      </c>
      <c r="D649">
        <v>28.95</v>
      </c>
      <c r="E649" s="145">
        <v>0.35</v>
      </c>
      <c r="F649" s="143">
        <v>1.22</v>
      </c>
      <c r="G649" t="s">
        <v>6806</v>
      </c>
      <c r="H649">
        <v>1617</v>
      </c>
      <c r="I649">
        <v>5712</v>
      </c>
      <c r="J649">
        <v>82.57</v>
      </c>
      <c r="K649">
        <v>29.1</v>
      </c>
      <c r="L649">
        <v>28.7</v>
      </c>
      <c r="M649" s="142">
        <v>0.2</v>
      </c>
      <c r="N649" t="s">
        <v>4181</v>
      </c>
    </row>
    <row r="650" spans="1:14">
      <c r="A650">
        <v>2104</v>
      </c>
      <c r="B650" t="s">
        <v>476</v>
      </c>
      <c r="C650">
        <v>11.85</v>
      </c>
      <c r="D650">
        <v>11.8</v>
      </c>
      <c r="E650" s="145">
        <v>-0.15</v>
      </c>
      <c r="F650" s="143">
        <v>-1.26</v>
      </c>
      <c r="G650" t="s">
        <v>6807</v>
      </c>
      <c r="H650">
        <v>4123</v>
      </c>
      <c r="I650">
        <v>7151</v>
      </c>
      <c r="J650">
        <v>98.47</v>
      </c>
      <c r="K650">
        <v>12.15</v>
      </c>
      <c r="L650">
        <v>11.8</v>
      </c>
      <c r="M650" s="142">
        <v>0.42</v>
      </c>
      <c r="N650" t="s">
        <v>4182</v>
      </c>
    </row>
    <row r="651" spans="1:14">
      <c r="A651">
        <v>2105</v>
      </c>
      <c r="B651" t="s">
        <v>477</v>
      </c>
      <c r="C651">
        <v>31.8</v>
      </c>
      <c r="D651">
        <v>32.5</v>
      </c>
      <c r="E651" s="145">
        <v>0.7</v>
      </c>
      <c r="F651" s="143">
        <v>2.2000000000000002</v>
      </c>
      <c r="G651" t="s">
        <v>6808</v>
      </c>
      <c r="H651">
        <v>13674</v>
      </c>
      <c r="I651">
        <v>6518</v>
      </c>
      <c r="J651">
        <v>324.14</v>
      </c>
      <c r="K651">
        <v>32.65</v>
      </c>
      <c r="L651">
        <v>31.8</v>
      </c>
      <c r="M651" s="142">
        <v>0.42</v>
      </c>
      <c r="N651" t="s">
        <v>4183</v>
      </c>
    </row>
    <row r="652" spans="1:14">
      <c r="A652">
        <v>2106</v>
      </c>
      <c r="B652" t="s">
        <v>478</v>
      </c>
      <c r="C652">
        <v>17.3</v>
      </c>
      <c r="D652">
        <v>17.55</v>
      </c>
      <c r="E652" s="145">
        <v>0.35</v>
      </c>
      <c r="F652" s="143">
        <v>2.0299999999999998</v>
      </c>
      <c r="G652" t="s">
        <v>6809</v>
      </c>
      <c r="H652">
        <v>1429</v>
      </c>
      <c r="I652">
        <v>866</v>
      </c>
      <c r="J652">
        <v>95.49</v>
      </c>
      <c r="K652">
        <v>17.55</v>
      </c>
      <c r="L652">
        <v>17.3</v>
      </c>
      <c r="M652" s="142">
        <v>0.15</v>
      </c>
      <c r="N652" t="s">
        <v>4184</v>
      </c>
    </row>
    <row r="653" spans="1:14">
      <c r="A653">
        <v>2107</v>
      </c>
      <c r="B653" t="s">
        <v>479</v>
      </c>
      <c r="C653">
        <v>28.85</v>
      </c>
      <c r="D653">
        <v>28.65</v>
      </c>
      <c r="E653" s="145">
        <v>-0.1</v>
      </c>
      <c r="F653" s="143">
        <v>-0.35</v>
      </c>
      <c r="G653" t="s">
        <v>6231</v>
      </c>
      <c r="H653">
        <v>324</v>
      </c>
      <c r="I653">
        <v>436</v>
      </c>
      <c r="J653">
        <v>30.36</v>
      </c>
      <c r="K653">
        <v>29.1</v>
      </c>
      <c r="L653">
        <v>28.5</v>
      </c>
      <c r="M653" s="142">
        <v>0.11</v>
      </c>
      <c r="N653" t="s">
        <v>4185</v>
      </c>
    </row>
    <row r="654" spans="1:14">
      <c r="A654">
        <v>2108</v>
      </c>
      <c r="B654" t="s">
        <v>480</v>
      </c>
      <c r="C654">
        <v>29.75</v>
      </c>
      <c r="D654">
        <v>29.6</v>
      </c>
      <c r="E654" s="145">
        <v>0.05</v>
      </c>
      <c r="F654" s="143">
        <v>0.17</v>
      </c>
      <c r="G654" t="s">
        <v>6810</v>
      </c>
      <c r="H654">
        <v>488</v>
      </c>
      <c r="I654">
        <v>1314</v>
      </c>
      <c r="J654">
        <v>49.24</v>
      </c>
      <c r="K654">
        <v>30</v>
      </c>
      <c r="L654">
        <v>29.5</v>
      </c>
      <c r="M654" s="142">
        <v>0.1</v>
      </c>
      <c r="N654" t="s">
        <v>4186</v>
      </c>
    </row>
    <row r="655" spans="1:14">
      <c r="A655">
        <v>2109</v>
      </c>
      <c r="B655" t="s">
        <v>481</v>
      </c>
      <c r="C655">
        <v>14.3</v>
      </c>
      <c r="D655">
        <v>14.45</v>
      </c>
      <c r="E655" s="145">
        <v>0.2</v>
      </c>
      <c r="F655" s="143">
        <v>1.4</v>
      </c>
      <c r="G655" t="s">
        <v>6811</v>
      </c>
      <c r="H655">
        <v>477</v>
      </c>
      <c r="I655">
        <v>160</v>
      </c>
      <c r="J655">
        <v>27.93</v>
      </c>
      <c r="K655">
        <v>14.45</v>
      </c>
      <c r="L655">
        <v>14.25</v>
      </c>
      <c r="M655" s="142">
        <v>0.17</v>
      </c>
      <c r="N655" t="s">
        <v>4187</v>
      </c>
    </row>
    <row r="656" spans="1:14">
      <c r="A656">
        <v>2114</v>
      </c>
      <c r="B656" t="s">
        <v>482</v>
      </c>
      <c r="C656">
        <v>90.8</v>
      </c>
      <c r="D656">
        <v>90</v>
      </c>
      <c r="E656" s="145">
        <v>-0.1</v>
      </c>
      <c r="F656" s="143">
        <v>-0.11</v>
      </c>
      <c r="G656" t="s">
        <v>6350</v>
      </c>
      <c r="H656">
        <v>10</v>
      </c>
      <c r="I656">
        <v>27</v>
      </c>
      <c r="J656">
        <v>7.8</v>
      </c>
      <c r="K656">
        <v>90.8</v>
      </c>
      <c r="L656">
        <v>89.9</v>
      </c>
      <c r="M656" s="142">
        <v>0.01</v>
      </c>
      <c r="N656" t="s">
        <v>4188</v>
      </c>
    </row>
    <row r="657" spans="1:14">
      <c r="A657">
        <v>2115</v>
      </c>
      <c r="B657" t="s">
        <v>483</v>
      </c>
      <c r="C657">
        <v>24.85</v>
      </c>
      <c r="D657">
        <v>24.85</v>
      </c>
      <c r="E657" s="145">
        <v>0</v>
      </c>
      <c r="F657" s="143">
        <v>0</v>
      </c>
      <c r="G657" t="s">
        <v>6242</v>
      </c>
      <c r="H657">
        <v>36</v>
      </c>
      <c r="I657">
        <v>55</v>
      </c>
      <c r="J657">
        <v>10.44</v>
      </c>
      <c r="K657">
        <v>24.9</v>
      </c>
      <c r="L657">
        <v>24.7</v>
      </c>
      <c r="M657" s="142">
        <v>0.03</v>
      </c>
      <c r="N657" t="s">
        <v>4189</v>
      </c>
    </row>
    <row r="658" spans="1:14">
      <c r="A658">
        <v>2201</v>
      </c>
      <c r="B658" t="s">
        <v>484</v>
      </c>
      <c r="C658">
        <v>29.3</v>
      </c>
      <c r="D658">
        <v>29.85</v>
      </c>
      <c r="E658" s="145">
        <v>0.75</v>
      </c>
      <c r="F658" s="143">
        <v>2.58</v>
      </c>
      <c r="G658" t="s">
        <v>5871</v>
      </c>
      <c r="H658">
        <v>4476</v>
      </c>
      <c r="I658">
        <v>1884</v>
      </c>
      <c r="J658">
        <v>107</v>
      </c>
      <c r="K658">
        <v>29.9</v>
      </c>
      <c r="L658">
        <v>29.3</v>
      </c>
      <c r="M658" s="142">
        <v>0.42</v>
      </c>
      <c r="N658" t="s">
        <v>4190</v>
      </c>
    </row>
    <row r="659" spans="1:14">
      <c r="A659">
        <v>2204</v>
      </c>
      <c r="B659" t="s">
        <v>485</v>
      </c>
      <c r="C659">
        <v>52.4</v>
      </c>
      <c r="D659">
        <v>53</v>
      </c>
      <c r="E659" s="145">
        <v>0.9</v>
      </c>
      <c r="F659" s="143">
        <v>1.73</v>
      </c>
      <c r="G659" t="s">
        <v>6812</v>
      </c>
      <c r="H659">
        <v>988</v>
      </c>
      <c r="I659">
        <v>627</v>
      </c>
      <c r="J659">
        <v>55.36</v>
      </c>
      <c r="K659">
        <v>53</v>
      </c>
      <c r="L659">
        <v>52.3</v>
      </c>
      <c r="M659" s="142">
        <v>0.18</v>
      </c>
      <c r="N659" t="s">
        <v>4191</v>
      </c>
    </row>
    <row r="660" spans="1:14">
      <c r="A660">
        <v>2206</v>
      </c>
      <c r="B660" t="s">
        <v>486</v>
      </c>
      <c r="C660">
        <v>65.3</v>
      </c>
      <c r="D660">
        <v>65.5</v>
      </c>
      <c r="E660" s="145">
        <v>0.2</v>
      </c>
      <c r="F660" s="143">
        <v>0.31</v>
      </c>
      <c r="G660" t="s">
        <v>6813</v>
      </c>
      <c r="H660">
        <v>908</v>
      </c>
      <c r="I660">
        <v>1018</v>
      </c>
      <c r="J660">
        <v>77.37</v>
      </c>
      <c r="K660">
        <v>66</v>
      </c>
      <c r="L660">
        <v>65</v>
      </c>
      <c r="M660" s="142">
        <v>0.12</v>
      </c>
      <c r="N660" t="s">
        <v>4192</v>
      </c>
    </row>
    <row r="661" spans="1:14">
      <c r="A661">
        <v>2207</v>
      </c>
      <c r="B661" t="s">
        <v>487</v>
      </c>
      <c r="C661">
        <v>546</v>
      </c>
      <c r="D661">
        <v>548</v>
      </c>
      <c r="E661" s="145">
        <v>2</v>
      </c>
      <c r="F661" s="143">
        <v>0.37</v>
      </c>
      <c r="G661" t="s">
        <v>5892</v>
      </c>
      <c r="H661">
        <v>364</v>
      </c>
      <c r="I661">
        <v>308</v>
      </c>
      <c r="J661">
        <v>55.71</v>
      </c>
      <c r="K661">
        <v>550</v>
      </c>
      <c r="L661">
        <v>543</v>
      </c>
      <c r="M661" s="142">
        <v>7.0000000000000007E-2</v>
      </c>
      <c r="N661" t="s">
        <v>4193</v>
      </c>
    </row>
    <row r="662" spans="1:14">
      <c r="A662">
        <v>2208</v>
      </c>
      <c r="B662" t="s">
        <v>1357</v>
      </c>
      <c r="C662">
        <v>18.2</v>
      </c>
      <c r="D662">
        <v>18.25</v>
      </c>
      <c r="E662" s="145">
        <v>0.25</v>
      </c>
      <c r="F662" s="143">
        <v>1.39</v>
      </c>
      <c r="G662" t="s">
        <v>6814</v>
      </c>
      <c r="H662">
        <v>2035</v>
      </c>
      <c r="I662">
        <v>3055</v>
      </c>
      <c r="J662">
        <v>127.45</v>
      </c>
      <c r="K662">
        <v>18.350000000000001</v>
      </c>
      <c r="L662">
        <v>18.05</v>
      </c>
      <c r="M662" s="142">
        <v>0.18</v>
      </c>
      <c r="N662" t="s">
        <v>4194</v>
      </c>
    </row>
    <row r="663" spans="1:14">
      <c r="A663">
        <v>2211</v>
      </c>
      <c r="B663" t="s">
        <v>1358</v>
      </c>
      <c r="C663">
        <v>79.5</v>
      </c>
      <c r="D663">
        <v>80.3</v>
      </c>
      <c r="E663" s="145">
        <v>1</v>
      </c>
      <c r="F663" s="143">
        <v>1.26</v>
      </c>
      <c r="G663" t="s">
        <v>6815</v>
      </c>
      <c r="H663">
        <v>662</v>
      </c>
      <c r="I663">
        <v>505</v>
      </c>
      <c r="J663">
        <v>41.71</v>
      </c>
      <c r="K663">
        <v>80.3</v>
      </c>
      <c r="L663">
        <v>79.3</v>
      </c>
      <c r="M663" s="142">
        <v>0.16</v>
      </c>
      <c r="N663" t="s">
        <v>4195</v>
      </c>
    </row>
    <row r="664" spans="1:14">
      <c r="A664">
        <v>2221</v>
      </c>
      <c r="B664" t="s">
        <v>2859</v>
      </c>
      <c r="C664">
        <v>114</v>
      </c>
      <c r="D664">
        <v>122</v>
      </c>
      <c r="E664" s="145">
        <v>-4.5</v>
      </c>
      <c r="F664" s="143">
        <v>-3.56</v>
      </c>
      <c r="G664" t="s">
        <v>6816</v>
      </c>
      <c r="H664">
        <v>10028</v>
      </c>
      <c r="I664">
        <v>571</v>
      </c>
      <c r="J664">
        <v>4.2300000000000004</v>
      </c>
      <c r="K664">
        <v>137.5</v>
      </c>
      <c r="L664">
        <v>114</v>
      </c>
      <c r="M664" s="142">
        <v>23.69</v>
      </c>
      <c r="N664" t="s">
        <v>4196</v>
      </c>
    </row>
    <row r="665" spans="1:14">
      <c r="A665">
        <v>2227</v>
      </c>
      <c r="B665" t="s">
        <v>488</v>
      </c>
      <c r="C665">
        <v>44.05</v>
      </c>
      <c r="D665">
        <v>43.5</v>
      </c>
      <c r="E665" s="145">
        <v>-0.85</v>
      </c>
      <c r="F665" s="143">
        <v>-1.92</v>
      </c>
      <c r="G665" t="s">
        <v>6817</v>
      </c>
      <c r="H665">
        <v>242</v>
      </c>
      <c r="I665">
        <v>33</v>
      </c>
      <c r="J665">
        <v>30</v>
      </c>
      <c r="K665">
        <v>44.45</v>
      </c>
      <c r="L665">
        <v>43.5</v>
      </c>
      <c r="M665" s="142">
        <v>0.08</v>
      </c>
      <c r="N665" t="s">
        <v>4197</v>
      </c>
    </row>
    <row r="666" spans="1:14">
      <c r="A666">
        <v>2228</v>
      </c>
      <c r="B666" t="s">
        <v>489</v>
      </c>
      <c r="C666">
        <v>73.900000000000006</v>
      </c>
      <c r="D666">
        <v>73.3</v>
      </c>
      <c r="E666" s="145">
        <v>0.1</v>
      </c>
      <c r="F666" s="143">
        <v>0.14000000000000001</v>
      </c>
      <c r="G666" t="s">
        <v>6818</v>
      </c>
      <c r="H666">
        <v>44</v>
      </c>
      <c r="I666">
        <v>78</v>
      </c>
      <c r="J666">
        <v>7.98</v>
      </c>
      <c r="K666">
        <v>73.900000000000006</v>
      </c>
      <c r="L666">
        <v>73.2</v>
      </c>
      <c r="M666" s="142">
        <v>0.06</v>
      </c>
      <c r="N666" t="s">
        <v>4198</v>
      </c>
    </row>
    <row r="667" spans="1:14">
      <c r="A667">
        <v>2230</v>
      </c>
      <c r="B667" t="s">
        <v>490</v>
      </c>
      <c r="C667">
        <v>22.1</v>
      </c>
      <c r="D667">
        <v>22.1</v>
      </c>
      <c r="E667" s="145">
        <v>0</v>
      </c>
      <c r="F667" s="143">
        <v>0</v>
      </c>
      <c r="G667" t="s">
        <v>5921</v>
      </c>
      <c r="H667">
        <v>137</v>
      </c>
      <c r="I667">
        <v>154</v>
      </c>
      <c r="J667">
        <v>6.8</v>
      </c>
      <c r="K667">
        <v>22.4</v>
      </c>
      <c r="L667">
        <v>22.1</v>
      </c>
      <c r="M667" s="142">
        <v>0.2</v>
      </c>
      <c r="N667" t="s">
        <v>6215</v>
      </c>
    </row>
    <row r="668" spans="1:14">
      <c r="A668">
        <v>2231</v>
      </c>
      <c r="B668" t="s">
        <v>491</v>
      </c>
      <c r="C668">
        <v>91</v>
      </c>
      <c r="D668">
        <v>89.8</v>
      </c>
      <c r="E668" s="145">
        <v>-0.5</v>
      </c>
      <c r="F668" s="143">
        <v>-0.55000000000000004</v>
      </c>
      <c r="G668" t="s">
        <v>6819</v>
      </c>
      <c r="H668">
        <v>162</v>
      </c>
      <c r="I668">
        <v>118</v>
      </c>
      <c r="J668">
        <v>13.59</v>
      </c>
      <c r="K668">
        <v>91.8</v>
      </c>
      <c r="L668">
        <v>89.8</v>
      </c>
      <c r="M668" s="142">
        <v>0.12</v>
      </c>
      <c r="N668" t="s">
        <v>4199</v>
      </c>
    </row>
    <row r="669" spans="1:14">
      <c r="A669">
        <v>2233</v>
      </c>
      <c r="B669" t="s">
        <v>492</v>
      </c>
      <c r="C669">
        <v>155</v>
      </c>
      <c r="D669">
        <v>157</v>
      </c>
      <c r="E669" s="145">
        <v>3</v>
      </c>
      <c r="F669" s="143">
        <v>1.95</v>
      </c>
      <c r="G669" t="s">
        <v>6820</v>
      </c>
      <c r="H669">
        <v>234</v>
      </c>
      <c r="I669">
        <v>347</v>
      </c>
      <c r="J669">
        <v>6.03</v>
      </c>
      <c r="K669">
        <v>158</v>
      </c>
      <c r="L669">
        <v>155</v>
      </c>
      <c r="M669" s="142">
        <v>0.39</v>
      </c>
      <c r="N669" t="s">
        <v>4200</v>
      </c>
    </row>
    <row r="670" spans="1:14">
      <c r="A670">
        <v>2235</v>
      </c>
      <c r="B670" t="s">
        <v>493</v>
      </c>
      <c r="C670">
        <v>28.4</v>
      </c>
      <c r="D670">
        <v>28.7</v>
      </c>
      <c r="E670" s="145">
        <v>0.3</v>
      </c>
      <c r="F670" s="143">
        <v>1.06</v>
      </c>
      <c r="G670" t="s">
        <v>6821</v>
      </c>
      <c r="H670">
        <v>11</v>
      </c>
      <c r="I670">
        <v>3</v>
      </c>
      <c r="J670">
        <v>3.59</v>
      </c>
      <c r="K670">
        <v>28.75</v>
      </c>
      <c r="L670">
        <v>28.4</v>
      </c>
      <c r="M670" s="142">
        <v>0.03</v>
      </c>
      <c r="N670" t="s">
        <v>4201</v>
      </c>
    </row>
    <row r="671" spans="1:14">
      <c r="A671">
        <v>2236</v>
      </c>
      <c r="B671" t="s">
        <v>494</v>
      </c>
      <c r="C671">
        <v>84.4</v>
      </c>
      <c r="D671">
        <v>80.5</v>
      </c>
      <c r="E671" s="145">
        <v>0.4</v>
      </c>
      <c r="F671" s="143">
        <v>0.5</v>
      </c>
      <c r="G671" t="s">
        <v>5975</v>
      </c>
      <c r="H671">
        <v>1228</v>
      </c>
      <c r="I671">
        <v>897</v>
      </c>
      <c r="J671">
        <v>6.35</v>
      </c>
      <c r="K671">
        <v>85.2</v>
      </c>
      <c r="L671">
        <v>79.099999999999994</v>
      </c>
      <c r="M671" s="142">
        <v>1.95</v>
      </c>
      <c r="N671" t="s">
        <v>4202</v>
      </c>
    </row>
    <row r="672" spans="1:14">
      <c r="A672">
        <v>2239</v>
      </c>
      <c r="B672" t="s">
        <v>495</v>
      </c>
      <c r="C672">
        <v>17.100000000000001</v>
      </c>
      <c r="D672">
        <v>17.5</v>
      </c>
      <c r="E672" s="145">
        <v>0.25</v>
      </c>
      <c r="F672" s="143">
        <v>1.45</v>
      </c>
      <c r="G672" t="s">
        <v>6061</v>
      </c>
      <c r="H672">
        <v>55</v>
      </c>
      <c r="I672">
        <v>132</v>
      </c>
      <c r="J672">
        <v>11.77</v>
      </c>
      <c r="K672">
        <v>17.600000000000001</v>
      </c>
      <c r="L672">
        <v>17.100000000000001</v>
      </c>
      <c r="M672" s="142">
        <v>0.05</v>
      </c>
      <c r="N672" t="s">
        <v>4203</v>
      </c>
    </row>
    <row r="673" spans="1:14">
      <c r="A673">
        <v>2241</v>
      </c>
      <c r="B673" t="s">
        <v>75</v>
      </c>
      <c r="C673">
        <v>47</v>
      </c>
      <c r="D673">
        <v>48.5</v>
      </c>
      <c r="E673" s="145">
        <v>1.8</v>
      </c>
      <c r="F673" s="143">
        <v>3.85</v>
      </c>
      <c r="G673" t="s">
        <v>5905</v>
      </c>
      <c r="H673">
        <v>3925</v>
      </c>
      <c r="I673">
        <v>9223</v>
      </c>
      <c r="J673">
        <v>10.46</v>
      </c>
      <c r="K673">
        <v>49.7</v>
      </c>
      <c r="L673">
        <v>46.85</v>
      </c>
      <c r="M673" s="142">
        <v>3.75</v>
      </c>
      <c r="N673" t="s">
        <v>4204</v>
      </c>
    </row>
    <row r="674" spans="1:14">
      <c r="A674">
        <v>2243</v>
      </c>
      <c r="B674" t="s">
        <v>196</v>
      </c>
      <c r="C674">
        <v>58.4</v>
      </c>
      <c r="D674">
        <v>58</v>
      </c>
      <c r="E674" s="145">
        <v>0</v>
      </c>
      <c r="F674" s="143">
        <v>0</v>
      </c>
      <c r="G674" t="s">
        <v>6822</v>
      </c>
      <c r="H674">
        <v>364</v>
      </c>
      <c r="I674">
        <v>349</v>
      </c>
      <c r="J674">
        <v>7.74</v>
      </c>
      <c r="K674">
        <v>59</v>
      </c>
      <c r="L674">
        <v>57</v>
      </c>
      <c r="M674" s="142">
        <v>0.52</v>
      </c>
      <c r="N674" t="s">
        <v>4205</v>
      </c>
    </row>
    <row r="675" spans="1:14">
      <c r="A675">
        <v>2247</v>
      </c>
      <c r="B675" t="s">
        <v>81</v>
      </c>
      <c r="C675">
        <v>225</v>
      </c>
      <c r="D675">
        <v>224.5</v>
      </c>
      <c r="E675" s="145">
        <v>0</v>
      </c>
      <c r="F675" s="143">
        <v>0</v>
      </c>
      <c r="G675" t="s">
        <v>5994</v>
      </c>
      <c r="H675">
        <v>29</v>
      </c>
      <c r="I675">
        <v>39</v>
      </c>
      <c r="J675">
        <v>8.07</v>
      </c>
      <c r="K675">
        <v>226</v>
      </c>
      <c r="L675">
        <v>224</v>
      </c>
      <c r="M675" s="142">
        <v>0.04</v>
      </c>
      <c r="N675" t="s">
        <v>4206</v>
      </c>
    </row>
    <row r="676" spans="1:14">
      <c r="A676">
        <v>2248</v>
      </c>
      <c r="B676" t="s">
        <v>2675</v>
      </c>
      <c r="C676">
        <v>58.9</v>
      </c>
      <c r="D676">
        <v>59.3</v>
      </c>
      <c r="E676" s="145">
        <v>0.3</v>
      </c>
      <c r="F676" s="143">
        <v>0.51</v>
      </c>
      <c r="G676" t="s">
        <v>5848</v>
      </c>
      <c r="H676">
        <v>20</v>
      </c>
      <c r="I676">
        <v>33</v>
      </c>
      <c r="J676">
        <v>4.76</v>
      </c>
      <c r="K676">
        <v>59.6</v>
      </c>
      <c r="L676">
        <v>58.9</v>
      </c>
      <c r="M676" s="142">
        <v>0.04</v>
      </c>
      <c r="N676" t="s">
        <v>4207</v>
      </c>
    </row>
    <row r="677" spans="1:14">
      <c r="A677">
        <v>2250</v>
      </c>
      <c r="B677" t="s">
        <v>1359</v>
      </c>
      <c r="C677">
        <v>52.6</v>
      </c>
      <c r="D677">
        <v>52.5</v>
      </c>
      <c r="E677" s="145">
        <v>0.7</v>
      </c>
      <c r="F677" s="143">
        <v>1.35</v>
      </c>
      <c r="G677" t="s">
        <v>5924</v>
      </c>
      <c r="H677">
        <v>41</v>
      </c>
      <c r="I677">
        <v>65</v>
      </c>
      <c r="J677">
        <v>3.64</v>
      </c>
      <c r="K677">
        <v>52.8</v>
      </c>
      <c r="L677">
        <v>51.9</v>
      </c>
      <c r="M677" s="142">
        <v>0.11</v>
      </c>
      <c r="N677" t="s">
        <v>4208</v>
      </c>
    </row>
    <row r="678" spans="1:14">
      <c r="A678">
        <v>2301</v>
      </c>
      <c r="B678" t="s">
        <v>496</v>
      </c>
      <c r="C678">
        <v>269</v>
      </c>
      <c r="D678">
        <v>264.5</v>
      </c>
      <c r="E678" s="145">
        <v>-3.5</v>
      </c>
      <c r="F678" s="143">
        <v>-1.31</v>
      </c>
      <c r="G678" t="s">
        <v>6823</v>
      </c>
      <c r="H678">
        <v>17766</v>
      </c>
      <c r="I678">
        <v>17869</v>
      </c>
      <c r="J678">
        <v>227.61</v>
      </c>
      <c r="K678">
        <v>272</v>
      </c>
      <c r="L678">
        <v>263</v>
      </c>
      <c r="M678" s="142">
        <v>0.77</v>
      </c>
      <c r="N678" t="s">
        <v>4209</v>
      </c>
    </row>
    <row r="679" spans="1:14">
      <c r="A679">
        <v>2302</v>
      </c>
      <c r="B679" t="s">
        <v>497</v>
      </c>
      <c r="C679">
        <v>45</v>
      </c>
      <c r="D679">
        <v>43.75</v>
      </c>
      <c r="E679" s="145">
        <v>-0.85</v>
      </c>
      <c r="F679" s="143">
        <v>-1.91</v>
      </c>
      <c r="G679" t="s">
        <v>6343</v>
      </c>
      <c r="H679">
        <v>2520</v>
      </c>
      <c r="I679">
        <v>5390</v>
      </c>
      <c r="J679">
        <v>16.63</v>
      </c>
      <c r="K679">
        <v>45.4</v>
      </c>
      <c r="L679">
        <v>43.75</v>
      </c>
      <c r="M679" s="142">
        <v>1.52</v>
      </c>
      <c r="N679" t="s">
        <v>4210</v>
      </c>
    </row>
    <row r="680" spans="1:14">
      <c r="A680">
        <v>2303</v>
      </c>
      <c r="B680" t="s">
        <v>104</v>
      </c>
      <c r="C680">
        <v>134</v>
      </c>
      <c r="D680">
        <v>133</v>
      </c>
      <c r="E680" s="145">
        <v>-0.5</v>
      </c>
      <c r="F680" s="143">
        <v>-0.37</v>
      </c>
      <c r="G680" t="s">
        <v>6270</v>
      </c>
      <c r="H680">
        <v>90168</v>
      </c>
      <c r="I680">
        <v>128713</v>
      </c>
      <c r="J680">
        <v>1257.01</v>
      </c>
      <c r="K680">
        <v>136</v>
      </c>
      <c r="L680">
        <v>132.5</v>
      </c>
      <c r="M680" s="142">
        <v>0.72</v>
      </c>
      <c r="N680" t="s">
        <v>4211</v>
      </c>
    </row>
    <row r="681" spans="1:14">
      <c r="A681">
        <v>2305</v>
      </c>
      <c r="B681" t="s">
        <v>498</v>
      </c>
      <c r="C681">
        <v>59.3</v>
      </c>
      <c r="D681">
        <v>56.6</v>
      </c>
      <c r="E681" s="145">
        <v>-1.2</v>
      </c>
      <c r="F681" s="143">
        <v>-2.08</v>
      </c>
      <c r="G681" t="s">
        <v>6824</v>
      </c>
      <c r="H681">
        <v>13765</v>
      </c>
      <c r="I681">
        <v>27578</v>
      </c>
      <c r="J681">
        <v>20.57</v>
      </c>
      <c r="K681">
        <v>60.3</v>
      </c>
      <c r="L681">
        <v>55.8</v>
      </c>
      <c r="M681" s="142">
        <v>6.69</v>
      </c>
      <c r="N681" t="s">
        <v>4212</v>
      </c>
    </row>
    <row r="682" spans="1:14">
      <c r="A682">
        <v>2308</v>
      </c>
      <c r="B682" t="s">
        <v>499</v>
      </c>
      <c r="C682">
        <v>1650</v>
      </c>
      <c r="D682">
        <v>1635</v>
      </c>
      <c r="E682" s="145">
        <v>5</v>
      </c>
      <c r="F682" s="143">
        <v>0.31</v>
      </c>
      <c r="G682" t="s">
        <v>6270</v>
      </c>
      <c r="H682">
        <v>7388</v>
      </c>
      <c r="I682">
        <v>13548</v>
      </c>
      <c r="J682">
        <v>259.75</v>
      </c>
      <c r="K682">
        <v>1665</v>
      </c>
      <c r="L682">
        <v>1630</v>
      </c>
      <c r="M682" s="142">
        <v>0.28000000000000003</v>
      </c>
      <c r="N682" t="s">
        <v>4213</v>
      </c>
    </row>
    <row r="683" spans="1:14">
      <c r="A683">
        <v>2312</v>
      </c>
      <c r="B683" t="s">
        <v>500</v>
      </c>
      <c r="C683">
        <v>31.65</v>
      </c>
      <c r="D683">
        <v>32.65</v>
      </c>
      <c r="E683" s="145">
        <v>1.1499999999999999</v>
      </c>
      <c r="F683" s="143">
        <v>3.65</v>
      </c>
      <c r="G683" t="s">
        <v>6825</v>
      </c>
      <c r="H683">
        <v>41154</v>
      </c>
      <c r="I683">
        <v>22886</v>
      </c>
      <c r="J683">
        <v>150.66</v>
      </c>
      <c r="K683">
        <v>33.6</v>
      </c>
      <c r="L683">
        <v>31.6</v>
      </c>
      <c r="M683" s="142">
        <v>2.73</v>
      </c>
      <c r="N683" t="s">
        <v>4214</v>
      </c>
    </row>
    <row r="684" spans="1:14">
      <c r="A684">
        <v>2313</v>
      </c>
      <c r="B684" t="s">
        <v>501</v>
      </c>
      <c r="C684">
        <v>234</v>
      </c>
      <c r="D684">
        <v>248</v>
      </c>
      <c r="E684" s="145">
        <v>20</v>
      </c>
      <c r="F684" s="143">
        <v>8.77</v>
      </c>
      <c r="G684" t="s">
        <v>6270</v>
      </c>
      <c r="H684">
        <v>49115</v>
      </c>
      <c r="I684">
        <v>29822</v>
      </c>
      <c r="J684">
        <v>123.38</v>
      </c>
      <c r="K684">
        <v>250.5</v>
      </c>
      <c r="L684">
        <v>233</v>
      </c>
      <c r="M684" s="142">
        <v>3.98</v>
      </c>
      <c r="N684" t="s">
        <v>4215</v>
      </c>
    </row>
    <row r="685" spans="1:14">
      <c r="A685">
        <v>2314</v>
      </c>
      <c r="B685" t="s">
        <v>3638</v>
      </c>
      <c r="C685">
        <v>10.55</v>
      </c>
      <c r="D685">
        <v>10</v>
      </c>
      <c r="E685" s="145">
        <v>-0.3</v>
      </c>
      <c r="F685" s="143">
        <v>-2.91</v>
      </c>
      <c r="G685" t="s">
        <v>5866</v>
      </c>
      <c r="H685">
        <v>314</v>
      </c>
      <c r="I685">
        <v>173</v>
      </c>
      <c r="J685">
        <v>18.84</v>
      </c>
      <c r="K685">
        <v>10.55</v>
      </c>
      <c r="L685">
        <v>10</v>
      </c>
      <c r="M685" s="142">
        <v>0.3</v>
      </c>
      <c r="N685" t="s">
        <v>4216</v>
      </c>
    </row>
    <row r="686" spans="1:14">
      <c r="A686">
        <v>2316</v>
      </c>
      <c r="B686" t="s">
        <v>502</v>
      </c>
      <c r="C686">
        <v>165</v>
      </c>
      <c r="D686">
        <v>162.5</v>
      </c>
      <c r="E686" s="145">
        <v>0</v>
      </c>
      <c r="F686" s="143">
        <v>0</v>
      </c>
      <c r="G686" t="s">
        <v>6137</v>
      </c>
      <c r="H686">
        <v>1490</v>
      </c>
      <c r="I686">
        <v>2649</v>
      </c>
      <c r="J686">
        <v>18.27</v>
      </c>
      <c r="K686">
        <v>168</v>
      </c>
      <c r="L686">
        <v>160.5</v>
      </c>
      <c r="M686" s="142">
        <v>0.82</v>
      </c>
      <c r="N686" t="s">
        <v>4217</v>
      </c>
    </row>
    <row r="687" spans="1:14">
      <c r="A687">
        <v>2317</v>
      </c>
      <c r="B687" t="s">
        <v>105</v>
      </c>
      <c r="C687">
        <v>241.5</v>
      </c>
      <c r="D687">
        <v>244</v>
      </c>
      <c r="E687" s="145">
        <v>4.5</v>
      </c>
      <c r="F687" s="143">
        <v>1.88</v>
      </c>
      <c r="G687" t="s">
        <v>6270</v>
      </c>
      <c r="H687">
        <v>49268</v>
      </c>
      <c r="I687">
        <v>44362</v>
      </c>
      <c r="J687">
        <v>1407.57</v>
      </c>
      <c r="K687">
        <v>247</v>
      </c>
      <c r="L687">
        <v>240.5</v>
      </c>
      <c r="M687" s="142">
        <v>0.35</v>
      </c>
      <c r="N687" t="s">
        <v>4218</v>
      </c>
    </row>
    <row r="688" spans="1:14">
      <c r="A688">
        <v>2321</v>
      </c>
      <c r="B688" t="s">
        <v>5827</v>
      </c>
      <c r="C688" t="s">
        <v>1366</v>
      </c>
      <c r="D688" t="s">
        <v>1366</v>
      </c>
      <c r="E688" s="145" t="s">
        <v>1366</v>
      </c>
      <c r="F688" s="143" t="s">
        <v>1366</v>
      </c>
      <c r="G688" t="s">
        <v>1366</v>
      </c>
      <c r="H688">
        <v>0</v>
      </c>
      <c r="I688">
        <v>1</v>
      </c>
      <c r="J688">
        <v>1.66</v>
      </c>
      <c r="K688" t="s">
        <v>1366</v>
      </c>
      <c r="L688" t="s">
        <v>1366</v>
      </c>
      <c r="M688" s="142">
        <v>0</v>
      </c>
      <c r="N688" t="s">
        <v>5828</v>
      </c>
    </row>
    <row r="689" spans="1:14">
      <c r="A689">
        <v>2323</v>
      </c>
      <c r="B689" t="s">
        <v>5983</v>
      </c>
      <c r="C689">
        <v>11.95</v>
      </c>
      <c r="D689">
        <v>11.85</v>
      </c>
      <c r="E689" s="145">
        <v>0.05</v>
      </c>
      <c r="F689" s="143">
        <v>0.42</v>
      </c>
      <c r="G689" t="s">
        <v>5941</v>
      </c>
      <c r="H689">
        <v>11153</v>
      </c>
      <c r="I689">
        <v>14359</v>
      </c>
      <c r="J689">
        <v>98.04</v>
      </c>
      <c r="K689">
        <v>12.3</v>
      </c>
      <c r="L689">
        <v>11.85</v>
      </c>
      <c r="M689" s="142">
        <v>1.1399999999999999</v>
      </c>
      <c r="N689" t="s">
        <v>4219</v>
      </c>
    </row>
    <row r="690" spans="1:14">
      <c r="A690">
        <v>2324</v>
      </c>
      <c r="B690" t="s">
        <v>503</v>
      </c>
      <c r="C690">
        <v>36.299999999999997</v>
      </c>
      <c r="D690">
        <v>36.700000000000003</v>
      </c>
      <c r="E690" s="145">
        <v>0.7</v>
      </c>
      <c r="F690" s="143">
        <v>1.94</v>
      </c>
      <c r="G690" t="s">
        <v>6826</v>
      </c>
      <c r="H690">
        <v>23276</v>
      </c>
      <c r="I690">
        <v>38412</v>
      </c>
      <c r="J690">
        <v>440.71</v>
      </c>
      <c r="K690">
        <v>37.049999999999997</v>
      </c>
      <c r="L690">
        <v>36.299999999999997</v>
      </c>
      <c r="M690" s="142">
        <v>0.53</v>
      </c>
      <c r="N690" t="s">
        <v>4220</v>
      </c>
    </row>
    <row r="691" spans="1:14">
      <c r="A691">
        <v>2327</v>
      </c>
      <c r="B691" t="s">
        <v>2835</v>
      </c>
      <c r="C691">
        <v>581</v>
      </c>
      <c r="D691">
        <v>567</v>
      </c>
      <c r="E691" s="145">
        <v>-6</v>
      </c>
      <c r="F691" s="143">
        <v>-1.05</v>
      </c>
      <c r="G691" t="s">
        <v>6827</v>
      </c>
      <c r="H691">
        <v>35118</v>
      </c>
      <c r="I691">
        <v>47492</v>
      </c>
      <c r="J691">
        <v>51.62</v>
      </c>
      <c r="K691">
        <v>595</v>
      </c>
      <c r="L691">
        <v>567</v>
      </c>
      <c r="M691" s="142">
        <v>1.71</v>
      </c>
      <c r="N691" t="s">
        <v>4221</v>
      </c>
    </row>
    <row r="692" spans="1:14">
      <c r="A692">
        <v>2328</v>
      </c>
      <c r="B692" t="s">
        <v>504</v>
      </c>
      <c r="C692">
        <v>48.4</v>
      </c>
      <c r="D692">
        <v>48.55</v>
      </c>
      <c r="E692" s="145">
        <v>0.7</v>
      </c>
      <c r="F692" s="143">
        <v>1.46</v>
      </c>
      <c r="G692" t="s">
        <v>6545</v>
      </c>
      <c r="H692">
        <v>1929</v>
      </c>
      <c r="I692">
        <v>2383</v>
      </c>
      <c r="J692">
        <v>51.83</v>
      </c>
      <c r="K692">
        <v>49.7</v>
      </c>
      <c r="L692">
        <v>48.35</v>
      </c>
      <c r="M692" s="142">
        <v>0.37</v>
      </c>
      <c r="N692" t="s">
        <v>4222</v>
      </c>
    </row>
    <row r="693" spans="1:14">
      <c r="A693">
        <v>2329</v>
      </c>
      <c r="B693" t="s">
        <v>505</v>
      </c>
      <c r="C693">
        <v>43</v>
      </c>
      <c r="D693">
        <v>43.8</v>
      </c>
      <c r="E693" s="145">
        <v>1.05</v>
      </c>
      <c r="F693" s="143">
        <v>2.46</v>
      </c>
      <c r="G693" t="s">
        <v>5869</v>
      </c>
      <c r="H693">
        <v>2476</v>
      </c>
      <c r="I693">
        <v>3614</v>
      </c>
      <c r="J693">
        <v>65.89</v>
      </c>
      <c r="K693">
        <v>44.35</v>
      </c>
      <c r="L693">
        <v>43</v>
      </c>
      <c r="M693" s="142">
        <v>0.38</v>
      </c>
      <c r="N693" t="s">
        <v>4223</v>
      </c>
    </row>
    <row r="694" spans="1:14">
      <c r="A694">
        <v>2330</v>
      </c>
      <c r="B694" t="s">
        <v>1360</v>
      </c>
      <c r="C694">
        <v>2430</v>
      </c>
      <c r="D694">
        <v>2420</v>
      </c>
      <c r="E694" s="145">
        <v>-20</v>
      </c>
      <c r="F694" s="143">
        <v>-0.82</v>
      </c>
      <c r="G694" t="s">
        <v>6828</v>
      </c>
      <c r="H694">
        <v>33389</v>
      </c>
      <c r="I694">
        <v>34819</v>
      </c>
      <c r="J694">
        <v>2593.2399999999998</v>
      </c>
      <c r="K694">
        <v>2445</v>
      </c>
      <c r="L694">
        <v>2420</v>
      </c>
      <c r="M694" s="142">
        <v>0.13</v>
      </c>
      <c r="N694" t="s">
        <v>4224</v>
      </c>
    </row>
    <row r="695" spans="1:14">
      <c r="A695">
        <v>2331</v>
      </c>
      <c r="B695" t="s">
        <v>506</v>
      </c>
      <c r="C695">
        <v>18.3</v>
      </c>
      <c r="D695">
        <v>18.350000000000001</v>
      </c>
      <c r="E695" s="145">
        <v>0.1</v>
      </c>
      <c r="F695" s="143">
        <v>0.55000000000000004</v>
      </c>
      <c r="G695" t="s">
        <v>6829</v>
      </c>
      <c r="H695">
        <v>994</v>
      </c>
      <c r="I695">
        <v>1068</v>
      </c>
      <c r="J695">
        <v>55.74</v>
      </c>
      <c r="K695">
        <v>18.7</v>
      </c>
      <c r="L695">
        <v>18.3</v>
      </c>
      <c r="M695" s="142">
        <v>0.18</v>
      </c>
      <c r="N695" t="s">
        <v>4225</v>
      </c>
    </row>
    <row r="696" spans="1:14">
      <c r="A696">
        <v>2332</v>
      </c>
      <c r="B696" t="s">
        <v>1398</v>
      </c>
      <c r="C696">
        <v>20.5</v>
      </c>
      <c r="D696">
        <v>21.35</v>
      </c>
      <c r="E696" s="145">
        <v>1.1000000000000001</v>
      </c>
      <c r="F696" s="143">
        <v>5.43</v>
      </c>
      <c r="G696" t="s">
        <v>6004</v>
      </c>
      <c r="H696">
        <v>23336</v>
      </c>
      <c r="I696">
        <v>7528</v>
      </c>
      <c r="J696">
        <v>60.22</v>
      </c>
      <c r="K696">
        <v>21.65</v>
      </c>
      <c r="L696">
        <v>20.5</v>
      </c>
      <c r="M696" s="142">
        <v>3.88</v>
      </c>
      <c r="N696" t="s">
        <v>4226</v>
      </c>
    </row>
    <row r="697" spans="1:14">
      <c r="A697">
        <v>2337</v>
      </c>
      <c r="B697" t="s">
        <v>507</v>
      </c>
      <c r="C697">
        <v>106</v>
      </c>
      <c r="D697">
        <v>107</v>
      </c>
      <c r="E697" s="145">
        <v>2.5</v>
      </c>
      <c r="F697" s="143">
        <v>2.39</v>
      </c>
      <c r="G697" t="s">
        <v>6830</v>
      </c>
      <c r="H697">
        <v>19203</v>
      </c>
      <c r="I697">
        <v>38603</v>
      </c>
      <c r="J697">
        <v>198.63</v>
      </c>
      <c r="K697">
        <v>109</v>
      </c>
      <c r="L697">
        <v>106</v>
      </c>
      <c r="M697" s="142">
        <v>0.97</v>
      </c>
      <c r="N697" t="s">
        <v>4227</v>
      </c>
    </row>
    <row r="698" spans="1:14">
      <c r="A698">
        <v>2338</v>
      </c>
      <c r="B698" t="s">
        <v>508</v>
      </c>
      <c r="C698">
        <v>44.65</v>
      </c>
      <c r="D698">
        <v>46.45</v>
      </c>
      <c r="E698" s="145">
        <v>1.9</v>
      </c>
      <c r="F698" s="143">
        <v>4.26</v>
      </c>
      <c r="G698" t="s">
        <v>6063</v>
      </c>
      <c r="H698">
        <v>4045</v>
      </c>
      <c r="I698">
        <v>2475</v>
      </c>
      <c r="J698">
        <v>37.03</v>
      </c>
      <c r="K698">
        <v>48</v>
      </c>
      <c r="L698">
        <v>44.65</v>
      </c>
      <c r="M698" s="142">
        <v>1.0900000000000001</v>
      </c>
      <c r="N698" t="s">
        <v>4228</v>
      </c>
    </row>
    <row r="699" spans="1:14">
      <c r="A699">
        <v>2340</v>
      </c>
      <c r="B699" t="s">
        <v>1426</v>
      </c>
      <c r="C699">
        <v>46.55</v>
      </c>
      <c r="D699">
        <v>50.4</v>
      </c>
      <c r="E699" s="145">
        <v>3.2</v>
      </c>
      <c r="F699" s="143">
        <v>6.78</v>
      </c>
      <c r="G699" t="s">
        <v>6831</v>
      </c>
      <c r="H699">
        <v>43873</v>
      </c>
      <c r="I699">
        <v>59437</v>
      </c>
      <c r="J699">
        <v>43.86</v>
      </c>
      <c r="K699">
        <v>50.4</v>
      </c>
      <c r="L699">
        <v>45.7</v>
      </c>
      <c r="M699" s="142">
        <v>11.59</v>
      </c>
      <c r="N699" t="s">
        <v>4229</v>
      </c>
    </row>
    <row r="700" spans="1:14">
      <c r="A700">
        <v>2342</v>
      </c>
      <c r="B700" t="s">
        <v>509</v>
      </c>
      <c r="C700">
        <v>42.5</v>
      </c>
      <c r="D700">
        <v>42.7</v>
      </c>
      <c r="E700" s="145">
        <v>0.7</v>
      </c>
      <c r="F700" s="143">
        <v>1.67</v>
      </c>
      <c r="G700" t="s">
        <v>6832</v>
      </c>
      <c r="H700">
        <v>1342</v>
      </c>
      <c r="I700">
        <v>2948</v>
      </c>
      <c r="J700">
        <v>15.73</v>
      </c>
      <c r="K700">
        <v>43.4</v>
      </c>
      <c r="L700">
        <v>42.4</v>
      </c>
      <c r="M700" s="142">
        <v>0.85</v>
      </c>
      <c r="N700" t="s">
        <v>4230</v>
      </c>
    </row>
    <row r="701" spans="1:14">
      <c r="A701">
        <v>2344</v>
      </c>
      <c r="B701" t="s">
        <v>1361</v>
      </c>
      <c r="C701">
        <v>157.5</v>
      </c>
      <c r="D701">
        <v>161.5</v>
      </c>
      <c r="E701" s="145">
        <v>6.5</v>
      </c>
      <c r="F701" s="143">
        <v>4.1900000000000004</v>
      </c>
      <c r="G701" t="s">
        <v>6833</v>
      </c>
      <c r="H701">
        <v>46767</v>
      </c>
      <c r="I701">
        <v>75433</v>
      </c>
      <c r="J701">
        <v>472.05</v>
      </c>
      <c r="K701">
        <v>165</v>
      </c>
      <c r="L701">
        <v>156</v>
      </c>
      <c r="M701" s="142">
        <v>1.04</v>
      </c>
      <c r="N701" t="s">
        <v>4231</v>
      </c>
    </row>
    <row r="702" spans="1:14">
      <c r="A702">
        <v>2345</v>
      </c>
      <c r="B702" t="s">
        <v>510</v>
      </c>
      <c r="C702">
        <v>1965</v>
      </c>
      <c r="D702">
        <v>1980</v>
      </c>
      <c r="E702" s="145">
        <v>30</v>
      </c>
      <c r="F702" s="143">
        <v>1.54</v>
      </c>
      <c r="G702" t="s">
        <v>6834</v>
      </c>
      <c r="H702">
        <v>3397</v>
      </c>
      <c r="I702">
        <v>4761</v>
      </c>
      <c r="J702">
        <v>56.11</v>
      </c>
      <c r="K702">
        <v>2030</v>
      </c>
      <c r="L702">
        <v>1935</v>
      </c>
      <c r="M702" s="142">
        <v>0.61</v>
      </c>
      <c r="N702" t="s">
        <v>4232</v>
      </c>
    </row>
    <row r="703" spans="1:14">
      <c r="A703">
        <v>2347</v>
      </c>
      <c r="B703" t="s">
        <v>511</v>
      </c>
      <c r="C703">
        <v>101.5</v>
      </c>
      <c r="D703">
        <v>103</v>
      </c>
      <c r="E703" s="145">
        <v>0.5</v>
      </c>
      <c r="F703" s="143">
        <v>0.49</v>
      </c>
      <c r="G703" t="s">
        <v>6835</v>
      </c>
      <c r="H703">
        <v>3176</v>
      </c>
      <c r="I703">
        <v>4685</v>
      </c>
      <c r="J703">
        <v>166.79</v>
      </c>
      <c r="K703">
        <v>104</v>
      </c>
      <c r="L703">
        <v>101.5</v>
      </c>
      <c r="M703" s="142">
        <v>0.19</v>
      </c>
      <c r="N703" t="s">
        <v>4233</v>
      </c>
    </row>
    <row r="704" spans="1:14">
      <c r="A704">
        <v>2348</v>
      </c>
      <c r="B704" t="s">
        <v>512</v>
      </c>
      <c r="C704">
        <v>70.2</v>
      </c>
      <c r="D704">
        <v>70.5</v>
      </c>
      <c r="E704" s="145">
        <v>0.7</v>
      </c>
      <c r="F704" s="143">
        <v>1</v>
      </c>
      <c r="G704" t="s">
        <v>6836</v>
      </c>
      <c r="H704">
        <v>162</v>
      </c>
      <c r="I704">
        <v>251</v>
      </c>
      <c r="J704">
        <v>15.95</v>
      </c>
      <c r="K704">
        <v>70.900000000000006</v>
      </c>
      <c r="L704">
        <v>70.099999999999994</v>
      </c>
      <c r="M704" s="142">
        <v>0.1</v>
      </c>
      <c r="N704" t="s">
        <v>4234</v>
      </c>
    </row>
    <row r="705" spans="1:14">
      <c r="A705">
        <v>2349</v>
      </c>
      <c r="B705" t="s">
        <v>513</v>
      </c>
      <c r="C705">
        <v>10.75</v>
      </c>
      <c r="D705">
        <v>10.8</v>
      </c>
      <c r="E705" s="145">
        <v>0.1</v>
      </c>
      <c r="F705" s="143">
        <v>0.93</v>
      </c>
      <c r="G705" t="s">
        <v>6837</v>
      </c>
      <c r="H705">
        <v>1563</v>
      </c>
      <c r="I705">
        <v>3667</v>
      </c>
      <c r="J705">
        <v>69.37</v>
      </c>
      <c r="K705">
        <v>11</v>
      </c>
      <c r="L705">
        <v>10.7</v>
      </c>
      <c r="M705" s="142">
        <v>0.23</v>
      </c>
      <c r="N705" t="s">
        <v>4219</v>
      </c>
    </row>
    <row r="706" spans="1:14">
      <c r="A706">
        <v>2351</v>
      </c>
      <c r="B706" t="s">
        <v>514</v>
      </c>
      <c r="C706">
        <v>206.5</v>
      </c>
      <c r="D706">
        <v>206.5</v>
      </c>
      <c r="E706" s="145">
        <v>1.5</v>
      </c>
      <c r="F706" s="143">
        <v>0.73</v>
      </c>
      <c r="G706" t="s">
        <v>6568</v>
      </c>
      <c r="H706">
        <v>2497</v>
      </c>
      <c r="I706">
        <v>2675</v>
      </c>
      <c r="J706">
        <v>19.63</v>
      </c>
      <c r="K706">
        <v>212</v>
      </c>
      <c r="L706">
        <v>205</v>
      </c>
      <c r="M706" s="142">
        <v>1.29</v>
      </c>
      <c r="N706" t="s">
        <v>4235</v>
      </c>
    </row>
    <row r="707" spans="1:14">
      <c r="A707">
        <v>2352</v>
      </c>
      <c r="B707" t="s">
        <v>3622</v>
      </c>
      <c r="C707">
        <v>29.2</v>
      </c>
      <c r="D707">
        <v>29.3</v>
      </c>
      <c r="E707" s="145">
        <v>0.3</v>
      </c>
      <c r="F707" s="143">
        <v>1.03</v>
      </c>
      <c r="G707" t="s">
        <v>6838</v>
      </c>
      <c r="H707">
        <v>3078</v>
      </c>
      <c r="I707">
        <v>4480</v>
      </c>
      <c r="J707">
        <v>158.05000000000001</v>
      </c>
      <c r="K707">
        <v>29.5</v>
      </c>
      <c r="L707">
        <v>29.05</v>
      </c>
      <c r="M707" s="142">
        <v>0.19</v>
      </c>
      <c r="N707" t="s">
        <v>4236</v>
      </c>
    </row>
    <row r="708" spans="1:14">
      <c r="A708">
        <v>2353</v>
      </c>
      <c r="B708" t="s">
        <v>515</v>
      </c>
      <c r="C708">
        <v>32.049999999999997</v>
      </c>
      <c r="D708">
        <v>32.25</v>
      </c>
      <c r="E708" s="145">
        <v>0.55000000000000004</v>
      </c>
      <c r="F708" s="143">
        <v>1.74</v>
      </c>
      <c r="G708" t="s">
        <v>6839</v>
      </c>
      <c r="H708">
        <v>16523</v>
      </c>
      <c r="I708">
        <v>13721</v>
      </c>
      <c r="J708">
        <v>304.79000000000002</v>
      </c>
      <c r="K708">
        <v>32.65</v>
      </c>
      <c r="L708">
        <v>31.9</v>
      </c>
      <c r="M708" s="142">
        <v>0.54</v>
      </c>
      <c r="N708" t="s">
        <v>4237</v>
      </c>
    </row>
    <row r="709" spans="1:14">
      <c r="A709">
        <v>2354</v>
      </c>
      <c r="B709" t="s">
        <v>516</v>
      </c>
      <c r="C709">
        <v>62.3</v>
      </c>
      <c r="D709">
        <v>62.8</v>
      </c>
      <c r="E709" s="145">
        <v>0.7</v>
      </c>
      <c r="F709" s="143">
        <v>1.1299999999999999</v>
      </c>
      <c r="G709" t="s">
        <v>5907</v>
      </c>
      <c r="H709">
        <v>2736</v>
      </c>
      <c r="I709">
        <v>4831</v>
      </c>
      <c r="J709">
        <v>141.44999999999999</v>
      </c>
      <c r="K709">
        <v>63.3</v>
      </c>
      <c r="L709">
        <v>62.3</v>
      </c>
      <c r="M709" s="142">
        <v>0.19</v>
      </c>
      <c r="N709" t="s">
        <v>4238</v>
      </c>
    </row>
    <row r="710" spans="1:14">
      <c r="A710">
        <v>2355</v>
      </c>
      <c r="B710" t="s">
        <v>38</v>
      </c>
      <c r="C710">
        <v>54.2</v>
      </c>
      <c r="D710">
        <v>51.9</v>
      </c>
      <c r="E710" s="145">
        <v>-1.7</v>
      </c>
      <c r="F710" s="143">
        <v>-3.17</v>
      </c>
      <c r="G710" t="s">
        <v>6840</v>
      </c>
      <c r="H710">
        <v>27227</v>
      </c>
      <c r="I710">
        <v>20713</v>
      </c>
      <c r="J710">
        <v>39.75</v>
      </c>
      <c r="K710">
        <v>54.5</v>
      </c>
      <c r="L710">
        <v>51.6</v>
      </c>
      <c r="M710" s="142">
        <v>6.85</v>
      </c>
      <c r="N710" t="s">
        <v>4239</v>
      </c>
    </row>
    <row r="711" spans="1:14">
      <c r="A711">
        <v>2356</v>
      </c>
      <c r="B711" t="s">
        <v>517</v>
      </c>
      <c r="C711">
        <v>57.5</v>
      </c>
      <c r="D711">
        <v>59</v>
      </c>
      <c r="E711" s="145">
        <v>1.4</v>
      </c>
      <c r="F711" s="143">
        <v>2.4300000000000002</v>
      </c>
      <c r="G711" t="s">
        <v>6232</v>
      </c>
      <c r="H711">
        <v>15149</v>
      </c>
      <c r="I711">
        <v>12724</v>
      </c>
      <c r="J711">
        <v>358.75</v>
      </c>
      <c r="K711">
        <v>59.1</v>
      </c>
      <c r="L711">
        <v>57.5</v>
      </c>
      <c r="M711" s="142">
        <v>0.42</v>
      </c>
      <c r="N711" t="s">
        <v>4220</v>
      </c>
    </row>
    <row r="712" spans="1:14">
      <c r="A712">
        <v>2357</v>
      </c>
      <c r="B712" t="s">
        <v>61</v>
      </c>
      <c r="C712">
        <v>982</v>
      </c>
      <c r="D712">
        <v>994</v>
      </c>
      <c r="E712" s="145">
        <v>19</v>
      </c>
      <c r="F712" s="143">
        <v>1.95</v>
      </c>
      <c r="G712" t="s">
        <v>6056</v>
      </c>
      <c r="H712">
        <v>2349</v>
      </c>
      <c r="I712">
        <v>2611</v>
      </c>
      <c r="J712">
        <v>74.28</v>
      </c>
      <c r="K712">
        <v>1005</v>
      </c>
      <c r="L712">
        <v>981</v>
      </c>
      <c r="M712" s="142">
        <v>0.32</v>
      </c>
      <c r="N712" t="s">
        <v>4240</v>
      </c>
    </row>
    <row r="713" spans="1:14">
      <c r="A713">
        <v>2359</v>
      </c>
      <c r="B713" t="s">
        <v>518</v>
      </c>
      <c r="C713">
        <v>122.5</v>
      </c>
      <c r="D713">
        <v>121</v>
      </c>
      <c r="E713" s="145">
        <v>1</v>
      </c>
      <c r="F713" s="143">
        <v>0.83</v>
      </c>
      <c r="G713" t="s">
        <v>5996</v>
      </c>
      <c r="H713">
        <v>995</v>
      </c>
      <c r="I713">
        <v>1841</v>
      </c>
      <c r="J713">
        <v>17.149999999999999</v>
      </c>
      <c r="K713">
        <v>124</v>
      </c>
      <c r="L713">
        <v>121</v>
      </c>
      <c r="M713" s="142">
        <v>0.57999999999999996</v>
      </c>
      <c r="N713" t="s">
        <v>4241</v>
      </c>
    </row>
    <row r="714" spans="1:14">
      <c r="A714">
        <v>2360</v>
      </c>
      <c r="B714" t="s">
        <v>519</v>
      </c>
      <c r="C714">
        <v>1985</v>
      </c>
      <c r="D714">
        <v>2000</v>
      </c>
      <c r="E714" s="145">
        <v>-25</v>
      </c>
      <c r="F714" s="143">
        <v>-1.23</v>
      </c>
      <c r="G714" t="s">
        <v>6841</v>
      </c>
      <c r="H714">
        <v>3436</v>
      </c>
      <c r="I714">
        <v>2629</v>
      </c>
      <c r="J714">
        <v>42.52</v>
      </c>
      <c r="K714">
        <v>2045</v>
      </c>
      <c r="L714">
        <v>1960</v>
      </c>
      <c r="M714" s="142">
        <v>0.81</v>
      </c>
      <c r="N714" t="s">
        <v>4242</v>
      </c>
    </row>
    <row r="715" spans="1:14">
      <c r="A715">
        <v>2362</v>
      </c>
      <c r="B715" t="s">
        <v>520</v>
      </c>
      <c r="C715">
        <v>48.8</v>
      </c>
      <c r="D715">
        <v>48.6</v>
      </c>
      <c r="E715" s="145">
        <v>0.4</v>
      </c>
      <c r="F715" s="143">
        <v>0.83</v>
      </c>
      <c r="G715" t="s">
        <v>6842</v>
      </c>
      <c r="H715">
        <v>602</v>
      </c>
      <c r="I715">
        <v>873</v>
      </c>
      <c r="J715">
        <v>62.23</v>
      </c>
      <c r="K715">
        <v>49.15</v>
      </c>
      <c r="L715">
        <v>48.15</v>
      </c>
      <c r="M715" s="142">
        <v>0.1</v>
      </c>
      <c r="N715" t="s">
        <v>4243</v>
      </c>
    </row>
    <row r="716" spans="1:14">
      <c r="A716">
        <v>2363</v>
      </c>
      <c r="B716" t="s">
        <v>2503</v>
      </c>
      <c r="C716">
        <v>54.3</v>
      </c>
      <c r="D716">
        <v>55</v>
      </c>
      <c r="E716" s="145">
        <v>1.2</v>
      </c>
      <c r="F716" s="143">
        <v>2.23</v>
      </c>
      <c r="G716" t="s">
        <v>6843</v>
      </c>
      <c r="H716">
        <v>3632</v>
      </c>
      <c r="I716">
        <v>5784</v>
      </c>
      <c r="J716">
        <v>51.5</v>
      </c>
      <c r="K716">
        <v>56.4</v>
      </c>
      <c r="L716">
        <v>54.3</v>
      </c>
      <c r="M716" s="142">
        <v>0.71</v>
      </c>
      <c r="N716" t="s">
        <v>4244</v>
      </c>
    </row>
    <row r="717" spans="1:14">
      <c r="A717">
        <v>2364</v>
      </c>
      <c r="B717" t="s">
        <v>521</v>
      </c>
      <c r="C717">
        <v>62.2</v>
      </c>
      <c r="D717">
        <v>62.5</v>
      </c>
      <c r="E717" s="145">
        <v>0</v>
      </c>
      <c r="F717" s="143">
        <v>0</v>
      </c>
      <c r="G717" t="s">
        <v>6844</v>
      </c>
      <c r="H717">
        <v>103</v>
      </c>
      <c r="I717">
        <v>134</v>
      </c>
      <c r="J717">
        <v>5.76</v>
      </c>
      <c r="K717">
        <v>63.2</v>
      </c>
      <c r="L717">
        <v>62.1</v>
      </c>
      <c r="M717" s="142">
        <v>0.18</v>
      </c>
      <c r="N717" t="s">
        <v>4245</v>
      </c>
    </row>
    <row r="718" spans="1:14">
      <c r="A718">
        <v>2365</v>
      </c>
      <c r="B718" t="s">
        <v>522</v>
      </c>
      <c r="C718">
        <v>26.65</v>
      </c>
      <c r="D718">
        <v>27.1</v>
      </c>
      <c r="E718" s="145">
        <v>0.55000000000000004</v>
      </c>
      <c r="F718" s="143">
        <v>2.0699999999999998</v>
      </c>
      <c r="G718" t="s">
        <v>6845</v>
      </c>
      <c r="H718">
        <v>451</v>
      </c>
      <c r="I718">
        <v>923</v>
      </c>
      <c r="J718">
        <v>22.15</v>
      </c>
      <c r="K718">
        <v>27.25</v>
      </c>
      <c r="L718">
        <v>26.65</v>
      </c>
      <c r="M718" s="142">
        <v>0.2</v>
      </c>
      <c r="N718" t="s">
        <v>4246</v>
      </c>
    </row>
    <row r="719" spans="1:14">
      <c r="A719">
        <v>2367</v>
      </c>
      <c r="B719" t="s">
        <v>523</v>
      </c>
      <c r="C719">
        <v>45.25</v>
      </c>
      <c r="D719">
        <v>46.5</v>
      </c>
      <c r="E719" s="145">
        <v>1.85</v>
      </c>
      <c r="F719" s="143">
        <v>4.1399999999999997</v>
      </c>
      <c r="G719" t="s">
        <v>6126</v>
      </c>
      <c r="H719">
        <v>11839</v>
      </c>
      <c r="I719">
        <v>7816</v>
      </c>
      <c r="J719">
        <v>70.63</v>
      </c>
      <c r="K719">
        <v>48.15</v>
      </c>
      <c r="L719">
        <v>45.15</v>
      </c>
      <c r="M719" s="142">
        <v>1.68</v>
      </c>
      <c r="N719" t="s">
        <v>4247</v>
      </c>
    </row>
    <row r="720" spans="1:14">
      <c r="A720">
        <v>2368</v>
      </c>
      <c r="B720" t="s">
        <v>1463</v>
      </c>
      <c r="C720">
        <v>1215</v>
      </c>
      <c r="D720">
        <v>1245</v>
      </c>
      <c r="E720" s="145">
        <v>55</v>
      </c>
      <c r="F720" s="143">
        <v>4.62</v>
      </c>
      <c r="G720" t="s">
        <v>6846</v>
      </c>
      <c r="H720">
        <v>15213</v>
      </c>
      <c r="I720">
        <v>12662</v>
      </c>
      <c r="J720">
        <v>53.25</v>
      </c>
      <c r="K720">
        <v>1295</v>
      </c>
      <c r="L720">
        <v>1205</v>
      </c>
      <c r="M720" s="142">
        <v>2.91</v>
      </c>
      <c r="N720" t="s">
        <v>4248</v>
      </c>
    </row>
    <row r="721" spans="1:14">
      <c r="A721">
        <v>2369</v>
      </c>
      <c r="B721" t="s">
        <v>524</v>
      </c>
      <c r="C721">
        <v>30</v>
      </c>
      <c r="D721">
        <v>30.05</v>
      </c>
      <c r="E721" s="145">
        <v>0.3</v>
      </c>
      <c r="F721" s="143">
        <v>1.01</v>
      </c>
      <c r="G721" t="s">
        <v>6847</v>
      </c>
      <c r="H721">
        <v>2279</v>
      </c>
      <c r="I721">
        <v>4015</v>
      </c>
      <c r="J721">
        <v>38.01</v>
      </c>
      <c r="K721">
        <v>30.55</v>
      </c>
      <c r="L721">
        <v>29.95</v>
      </c>
      <c r="M721" s="142">
        <v>0.6</v>
      </c>
      <c r="N721" t="s">
        <v>4249</v>
      </c>
    </row>
    <row r="722" spans="1:14">
      <c r="A722">
        <v>2371</v>
      </c>
      <c r="B722" t="s">
        <v>525</v>
      </c>
      <c r="C722">
        <v>29.3</v>
      </c>
      <c r="D722">
        <v>29.3</v>
      </c>
      <c r="E722" s="145">
        <v>0.2</v>
      </c>
      <c r="F722" s="143">
        <v>0.69</v>
      </c>
      <c r="G722" t="s">
        <v>6078</v>
      </c>
      <c r="H722">
        <v>7100</v>
      </c>
      <c r="I722">
        <v>9641</v>
      </c>
      <c r="J722">
        <v>215.08</v>
      </c>
      <c r="K722">
        <v>29.85</v>
      </c>
      <c r="L722">
        <v>29.25</v>
      </c>
      <c r="M722" s="142">
        <v>0.33</v>
      </c>
      <c r="N722" t="s">
        <v>4250</v>
      </c>
    </row>
    <row r="723" spans="1:14">
      <c r="A723">
        <v>2373</v>
      </c>
      <c r="B723" t="s">
        <v>526</v>
      </c>
      <c r="C723">
        <v>52.4</v>
      </c>
      <c r="D723">
        <v>52.5</v>
      </c>
      <c r="E723" s="145">
        <v>0.2</v>
      </c>
      <c r="F723" s="143">
        <v>0.38</v>
      </c>
      <c r="G723" t="s">
        <v>6173</v>
      </c>
      <c r="H723">
        <v>22</v>
      </c>
      <c r="I723">
        <v>24</v>
      </c>
      <c r="J723">
        <v>23.62</v>
      </c>
      <c r="K723">
        <v>52.5</v>
      </c>
      <c r="L723">
        <v>52.2</v>
      </c>
      <c r="M723" s="142">
        <v>0.01</v>
      </c>
      <c r="N723" t="s">
        <v>4251</v>
      </c>
    </row>
    <row r="724" spans="1:14">
      <c r="A724">
        <v>2374</v>
      </c>
      <c r="B724" t="s">
        <v>527</v>
      </c>
      <c r="C724">
        <v>64.3</v>
      </c>
      <c r="D724">
        <v>64.7</v>
      </c>
      <c r="E724" s="145">
        <v>1.2</v>
      </c>
      <c r="F724" s="143">
        <v>1.89</v>
      </c>
      <c r="G724" t="s">
        <v>6848</v>
      </c>
      <c r="H724">
        <v>1263</v>
      </c>
      <c r="I724">
        <v>1921</v>
      </c>
      <c r="J724">
        <v>33.799999999999997</v>
      </c>
      <c r="K724">
        <v>65.7</v>
      </c>
      <c r="L724">
        <v>64.2</v>
      </c>
      <c r="M724" s="142">
        <v>0.37</v>
      </c>
      <c r="N724" t="s">
        <v>4252</v>
      </c>
    </row>
    <row r="725" spans="1:14">
      <c r="A725">
        <v>2375</v>
      </c>
      <c r="B725" t="s">
        <v>1460</v>
      </c>
      <c r="C725">
        <v>132.5</v>
      </c>
      <c r="D725">
        <v>125.5</v>
      </c>
      <c r="E725" s="145">
        <v>-5.5</v>
      </c>
      <c r="F725" s="143">
        <v>-4.2</v>
      </c>
      <c r="G725" t="s">
        <v>6849</v>
      </c>
      <c r="H725">
        <v>7384</v>
      </c>
      <c r="I725">
        <v>7146</v>
      </c>
      <c r="J725">
        <v>10.87</v>
      </c>
      <c r="K725">
        <v>135</v>
      </c>
      <c r="L725">
        <v>125.5</v>
      </c>
      <c r="M725" s="142">
        <v>6.79</v>
      </c>
      <c r="N725" t="s">
        <v>4253</v>
      </c>
    </row>
    <row r="726" spans="1:14">
      <c r="A726">
        <v>2376</v>
      </c>
      <c r="B726" t="s">
        <v>528</v>
      </c>
      <c r="C726">
        <v>352.5</v>
      </c>
      <c r="D726">
        <v>357.5</v>
      </c>
      <c r="E726" s="145">
        <v>10.5</v>
      </c>
      <c r="F726" s="143">
        <v>3.03</v>
      </c>
      <c r="G726" t="s">
        <v>6850</v>
      </c>
      <c r="H726">
        <v>5110</v>
      </c>
      <c r="I726">
        <v>4682</v>
      </c>
      <c r="J726">
        <v>66.989999999999995</v>
      </c>
      <c r="K726">
        <v>363</v>
      </c>
      <c r="L726">
        <v>351</v>
      </c>
      <c r="M726" s="142">
        <v>0.76</v>
      </c>
      <c r="N726" t="s">
        <v>4254</v>
      </c>
    </row>
    <row r="727" spans="1:14">
      <c r="A727">
        <v>2377</v>
      </c>
      <c r="B727" t="s">
        <v>529</v>
      </c>
      <c r="C727">
        <v>160</v>
      </c>
      <c r="D727">
        <v>161.5</v>
      </c>
      <c r="E727" s="145">
        <v>3.5</v>
      </c>
      <c r="F727" s="143">
        <v>2.2200000000000002</v>
      </c>
      <c r="G727" t="s">
        <v>6250</v>
      </c>
      <c r="H727">
        <v>14628</v>
      </c>
      <c r="I727">
        <v>6116</v>
      </c>
      <c r="J727">
        <v>84.49</v>
      </c>
      <c r="K727">
        <v>167.5</v>
      </c>
      <c r="L727">
        <v>160</v>
      </c>
      <c r="M727" s="142">
        <v>1.73</v>
      </c>
      <c r="N727" t="s">
        <v>4255</v>
      </c>
    </row>
    <row r="728" spans="1:14">
      <c r="A728">
        <v>2379</v>
      </c>
      <c r="B728" t="s">
        <v>530</v>
      </c>
      <c r="C728">
        <v>774</v>
      </c>
      <c r="D728">
        <v>778</v>
      </c>
      <c r="E728" s="145">
        <v>14</v>
      </c>
      <c r="F728" s="143">
        <v>1.83</v>
      </c>
      <c r="G728" t="s">
        <v>6851</v>
      </c>
      <c r="H728">
        <v>3619</v>
      </c>
      <c r="I728">
        <v>2247</v>
      </c>
      <c r="J728">
        <v>51.55</v>
      </c>
      <c r="K728">
        <v>793</v>
      </c>
      <c r="L728">
        <v>771</v>
      </c>
      <c r="M728" s="142">
        <v>0.7</v>
      </c>
      <c r="N728" t="s">
        <v>4256</v>
      </c>
    </row>
    <row r="729" spans="1:14">
      <c r="A729">
        <v>2380</v>
      </c>
      <c r="B729" t="s">
        <v>3850</v>
      </c>
      <c r="C729">
        <v>18.850000000000001</v>
      </c>
      <c r="D729">
        <v>18.850000000000001</v>
      </c>
      <c r="E729" s="145">
        <v>1.7</v>
      </c>
      <c r="F729" s="143">
        <v>9.91</v>
      </c>
      <c r="G729" t="s">
        <v>6852</v>
      </c>
      <c r="H729">
        <v>834</v>
      </c>
      <c r="I729">
        <v>119</v>
      </c>
      <c r="J729">
        <v>6</v>
      </c>
      <c r="K729">
        <v>18.850000000000001</v>
      </c>
      <c r="L729">
        <v>17.8</v>
      </c>
      <c r="M729" s="142">
        <v>1.39</v>
      </c>
      <c r="N729" t="s">
        <v>4257</v>
      </c>
    </row>
    <row r="730" spans="1:14">
      <c r="A730">
        <v>2382</v>
      </c>
      <c r="B730" t="s">
        <v>531</v>
      </c>
      <c r="C730">
        <v>320</v>
      </c>
      <c r="D730">
        <v>322</v>
      </c>
      <c r="E730" s="145">
        <v>5.5</v>
      </c>
      <c r="F730" s="143">
        <v>1.74</v>
      </c>
      <c r="G730" t="s">
        <v>6853</v>
      </c>
      <c r="H730">
        <v>9507</v>
      </c>
      <c r="I730">
        <v>13006</v>
      </c>
      <c r="J730">
        <v>410.76</v>
      </c>
      <c r="K730">
        <v>324.5</v>
      </c>
      <c r="L730">
        <v>319</v>
      </c>
      <c r="M730" s="142">
        <v>0.23</v>
      </c>
      <c r="N730" t="s">
        <v>4220</v>
      </c>
    </row>
    <row r="731" spans="1:14">
      <c r="A731">
        <v>2383</v>
      </c>
      <c r="B731" t="s">
        <v>532</v>
      </c>
      <c r="C731">
        <v>5155</v>
      </c>
      <c r="D731">
        <v>5165</v>
      </c>
      <c r="E731" s="145">
        <v>45</v>
      </c>
      <c r="F731" s="143">
        <v>0.88</v>
      </c>
      <c r="G731" t="s">
        <v>6854</v>
      </c>
      <c r="H731">
        <v>2552</v>
      </c>
      <c r="I731">
        <v>3463</v>
      </c>
      <c r="J731">
        <v>35.83</v>
      </c>
      <c r="K731">
        <v>5260</v>
      </c>
      <c r="L731">
        <v>5005</v>
      </c>
      <c r="M731" s="142">
        <v>0.71</v>
      </c>
      <c r="N731" t="s">
        <v>4258</v>
      </c>
    </row>
    <row r="732" spans="1:14">
      <c r="A732">
        <v>2385</v>
      </c>
      <c r="B732" t="s">
        <v>48</v>
      </c>
      <c r="C732">
        <v>105.5</v>
      </c>
      <c r="D732">
        <v>105.5</v>
      </c>
      <c r="E732" s="145">
        <v>0</v>
      </c>
      <c r="F732" s="143">
        <v>0</v>
      </c>
      <c r="G732" t="s">
        <v>6283</v>
      </c>
      <c r="H732">
        <v>2226</v>
      </c>
      <c r="I732">
        <v>2908</v>
      </c>
      <c r="J732">
        <v>76.569999999999993</v>
      </c>
      <c r="K732">
        <v>107</v>
      </c>
      <c r="L732">
        <v>105</v>
      </c>
      <c r="M732" s="142">
        <v>0.28999999999999998</v>
      </c>
      <c r="N732" t="s">
        <v>4259</v>
      </c>
    </row>
    <row r="733" spans="1:14">
      <c r="A733">
        <v>2387</v>
      </c>
      <c r="B733" t="s">
        <v>533</v>
      </c>
      <c r="C733">
        <v>36.25</v>
      </c>
      <c r="D733">
        <v>36.200000000000003</v>
      </c>
      <c r="E733" s="145">
        <v>-0.05</v>
      </c>
      <c r="F733" s="143">
        <v>-0.14000000000000001</v>
      </c>
      <c r="G733" t="s">
        <v>6855</v>
      </c>
      <c r="H733">
        <v>130</v>
      </c>
      <c r="I733">
        <v>220</v>
      </c>
      <c r="J733">
        <v>19.53</v>
      </c>
      <c r="K733">
        <v>36.5</v>
      </c>
      <c r="L733">
        <v>36.200000000000003</v>
      </c>
      <c r="M733" s="142">
        <v>7.0000000000000007E-2</v>
      </c>
      <c r="N733" t="s">
        <v>4260</v>
      </c>
    </row>
    <row r="734" spans="1:14">
      <c r="A734">
        <v>2388</v>
      </c>
      <c r="B734" t="s">
        <v>534</v>
      </c>
      <c r="C734">
        <v>66.7</v>
      </c>
      <c r="D734">
        <v>66.7</v>
      </c>
      <c r="E734" s="145">
        <v>1.2</v>
      </c>
      <c r="F734" s="143">
        <v>1.83</v>
      </c>
      <c r="G734" t="s">
        <v>6265</v>
      </c>
      <c r="H734">
        <v>1698</v>
      </c>
      <c r="I734">
        <v>2277</v>
      </c>
      <c r="J734">
        <v>55.64</v>
      </c>
      <c r="K734">
        <v>68.400000000000006</v>
      </c>
      <c r="L734">
        <v>66.2</v>
      </c>
      <c r="M734" s="142">
        <v>0.31</v>
      </c>
      <c r="N734" t="s">
        <v>4261</v>
      </c>
    </row>
    <row r="735" spans="1:14">
      <c r="A735">
        <v>2390</v>
      </c>
      <c r="B735" t="s">
        <v>535</v>
      </c>
      <c r="C735">
        <v>10</v>
      </c>
      <c r="D735">
        <v>10.050000000000001</v>
      </c>
      <c r="E735" s="145">
        <v>7.0000000000000007E-2</v>
      </c>
      <c r="F735" s="143">
        <v>0.7</v>
      </c>
      <c r="G735" t="s">
        <v>6499</v>
      </c>
      <c r="H735">
        <v>301</v>
      </c>
      <c r="I735">
        <v>346</v>
      </c>
      <c r="J735">
        <v>19.260000000000002</v>
      </c>
      <c r="K735">
        <v>10.1</v>
      </c>
      <c r="L735">
        <v>10</v>
      </c>
      <c r="M735" s="142">
        <v>0.16</v>
      </c>
      <c r="N735" t="s">
        <v>4262</v>
      </c>
    </row>
    <row r="736" spans="1:14">
      <c r="A736">
        <v>2392</v>
      </c>
      <c r="B736" t="s">
        <v>536</v>
      </c>
      <c r="C736">
        <v>40.25</v>
      </c>
      <c r="D736">
        <v>40</v>
      </c>
      <c r="E736" s="145">
        <v>0.25</v>
      </c>
      <c r="F736" s="143">
        <v>0.63</v>
      </c>
      <c r="G736" t="s">
        <v>6856</v>
      </c>
      <c r="H736">
        <v>1260</v>
      </c>
      <c r="I736">
        <v>2006</v>
      </c>
      <c r="J736">
        <v>51.23</v>
      </c>
      <c r="K736">
        <v>40.75</v>
      </c>
      <c r="L736">
        <v>40</v>
      </c>
      <c r="M736" s="142">
        <v>0.25</v>
      </c>
      <c r="N736" t="s">
        <v>4263</v>
      </c>
    </row>
    <row r="737" spans="1:14">
      <c r="A737">
        <v>2393</v>
      </c>
      <c r="B737" t="s">
        <v>256</v>
      </c>
      <c r="C737">
        <v>68.7</v>
      </c>
      <c r="D737">
        <v>68.900000000000006</v>
      </c>
      <c r="E737" s="145">
        <v>0.5</v>
      </c>
      <c r="F737" s="143">
        <v>0.73</v>
      </c>
      <c r="G737" t="s">
        <v>6616</v>
      </c>
      <c r="H737">
        <v>2184</v>
      </c>
      <c r="I737">
        <v>1567</v>
      </c>
      <c r="J737">
        <v>44.34</v>
      </c>
      <c r="K737">
        <v>70.400000000000006</v>
      </c>
      <c r="L737">
        <v>68.7</v>
      </c>
      <c r="M737" s="142">
        <v>0.49</v>
      </c>
      <c r="N737" t="s">
        <v>4264</v>
      </c>
    </row>
    <row r="738" spans="1:14">
      <c r="A738">
        <v>2395</v>
      </c>
      <c r="B738" t="s">
        <v>537</v>
      </c>
      <c r="C738">
        <v>690</v>
      </c>
      <c r="D738">
        <v>685</v>
      </c>
      <c r="E738" s="145">
        <v>-13</v>
      </c>
      <c r="F738" s="143">
        <v>-1.86</v>
      </c>
      <c r="G738" t="s">
        <v>6857</v>
      </c>
      <c r="H738">
        <v>2054</v>
      </c>
      <c r="I738">
        <v>2370</v>
      </c>
      <c r="J738">
        <v>86.94</v>
      </c>
      <c r="K738">
        <v>705</v>
      </c>
      <c r="L738">
        <v>678</v>
      </c>
      <c r="M738" s="142">
        <v>0.24</v>
      </c>
      <c r="N738" t="s">
        <v>4265</v>
      </c>
    </row>
    <row r="739" spans="1:14">
      <c r="A739">
        <v>2397</v>
      </c>
      <c r="B739" t="s">
        <v>538</v>
      </c>
      <c r="C739">
        <v>64.2</v>
      </c>
      <c r="D739">
        <v>64.5</v>
      </c>
      <c r="E739" s="145">
        <v>0.1</v>
      </c>
      <c r="F739" s="143">
        <v>0.16</v>
      </c>
      <c r="G739" t="s">
        <v>6858</v>
      </c>
      <c r="H739">
        <v>153</v>
      </c>
      <c r="I739">
        <v>295</v>
      </c>
      <c r="J739">
        <v>11.45</v>
      </c>
      <c r="K739">
        <v>65.599999999999994</v>
      </c>
      <c r="L739">
        <v>63.7</v>
      </c>
      <c r="M739" s="142">
        <v>0.13</v>
      </c>
      <c r="N739" t="s">
        <v>4266</v>
      </c>
    </row>
    <row r="740" spans="1:14">
      <c r="A740">
        <v>2399</v>
      </c>
      <c r="B740" t="s">
        <v>539</v>
      </c>
      <c r="C740">
        <v>46</v>
      </c>
      <c r="D740">
        <v>45.6</v>
      </c>
      <c r="E740" s="145">
        <v>-0.05</v>
      </c>
      <c r="F740" s="143">
        <v>-0.11</v>
      </c>
      <c r="G740" t="s">
        <v>6859</v>
      </c>
      <c r="H740">
        <v>2100</v>
      </c>
      <c r="I740">
        <v>4456</v>
      </c>
      <c r="J740">
        <v>17.809999999999999</v>
      </c>
      <c r="K740">
        <v>46.6</v>
      </c>
      <c r="L740">
        <v>45.3</v>
      </c>
      <c r="M740" s="142">
        <v>1.18</v>
      </c>
      <c r="N740" t="s">
        <v>4267</v>
      </c>
    </row>
    <row r="741" spans="1:14">
      <c r="A741">
        <v>2401</v>
      </c>
      <c r="B741" t="s">
        <v>540</v>
      </c>
      <c r="C741">
        <v>24.7</v>
      </c>
      <c r="D741">
        <v>25</v>
      </c>
      <c r="E741" s="145">
        <v>0.4</v>
      </c>
      <c r="F741" s="143">
        <v>1.63</v>
      </c>
      <c r="G741" t="s">
        <v>6860</v>
      </c>
      <c r="H741">
        <v>1722</v>
      </c>
      <c r="I741">
        <v>2398</v>
      </c>
      <c r="J741">
        <v>59.2</v>
      </c>
      <c r="K741">
        <v>25.5</v>
      </c>
      <c r="L741">
        <v>24.7</v>
      </c>
      <c r="M741" s="142">
        <v>0.28999999999999998</v>
      </c>
      <c r="N741" t="s">
        <v>4268</v>
      </c>
    </row>
    <row r="742" spans="1:14">
      <c r="A742">
        <v>2402</v>
      </c>
      <c r="B742" t="s">
        <v>541</v>
      </c>
      <c r="C742">
        <v>64.5</v>
      </c>
      <c r="D742">
        <v>60.4</v>
      </c>
      <c r="E742" s="145">
        <v>-2.7</v>
      </c>
      <c r="F742" s="143">
        <v>-4.28</v>
      </c>
      <c r="G742" t="s">
        <v>6861</v>
      </c>
      <c r="H742">
        <v>15212</v>
      </c>
      <c r="I742">
        <v>6765</v>
      </c>
      <c r="J742">
        <v>30.75</v>
      </c>
      <c r="K742">
        <v>64.8</v>
      </c>
      <c r="L742">
        <v>59.8</v>
      </c>
      <c r="M742" s="142">
        <v>4.95</v>
      </c>
      <c r="N742" t="s">
        <v>4269</v>
      </c>
    </row>
    <row r="743" spans="1:14">
      <c r="A743">
        <v>2404</v>
      </c>
      <c r="B743" t="s">
        <v>542</v>
      </c>
      <c r="C743">
        <v>1130</v>
      </c>
      <c r="D743">
        <v>1110</v>
      </c>
      <c r="E743" s="145">
        <v>5</v>
      </c>
      <c r="F743" s="143">
        <v>0.45</v>
      </c>
      <c r="G743" t="s">
        <v>6347</v>
      </c>
      <c r="H743">
        <v>1038</v>
      </c>
      <c r="I743">
        <v>1449</v>
      </c>
      <c r="J743">
        <v>19.059999999999999</v>
      </c>
      <c r="K743">
        <v>1130</v>
      </c>
      <c r="L743">
        <v>1090</v>
      </c>
      <c r="M743" s="142">
        <v>0.54</v>
      </c>
      <c r="N743" t="s">
        <v>4270</v>
      </c>
    </row>
    <row r="744" spans="1:14">
      <c r="A744">
        <v>2405</v>
      </c>
      <c r="B744" t="s">
        <v>1456</v>
      </c>
      <c r="C744">
        <v>14.9</v>
      </c>
      <c r="D744">
        <v>15</v>
      </c>
      <c r="E744" s="145">
        <v>0.2</v>
      </c>
      <c r="F744" s="143">
        <v>1.35</v>
      </c>
      <c r="G744" t="s">
        <v>6862</v>
      </c>
      <c r="H744">
        <v>525</v>
      </c>
      <c r="I744">
        <v>901</v>
      </c>
      <c r="J744">
        <v>34.340000000000003</v>
      </c>
      <c r="K744">
        <v>15.2</v>
      </c>
      <c r="L744">
        <v>14.9</v>
      </c>
      <c r="M744" s="142">
        <v>0.15</v>
      </c>
      <c r="N744" t="s">
        <v>4271</v>
      </c>
    </row>
    <row r="745" spans="1:14">
      <c r="A745">
        <v>2406</v>
      </c>
      <c r="B745" t="s">
        <v>543</v>
      </c>
      <c r="C745">
        <v>29.15</v>
      </c>
      <c r="D745">
        <v>28.85</v>
      </c>
      <c r="E745" s="145">
        <v>-0.05</v>
      </c>
      <c r="F745" s="143">
        <v>-0.17</v>
      </c>
      <c r="G745" t="s">
        <v>6273</v>
      </c>
      <c r="H745">
        <v>1549</v>
      </c>
      <c r="I745">
        <v>2523</v>
      </c>
      <c r="J745">
        <v>35.090000000000003</v>
      </c>
      <c r="K745">
        <v>29.45</v>
      </c>
      <c r="L745">
        <v>28.85</v>
      </c>
      <c r="M745" s="142">
        <v>0.44</v>
      </c>
      <c r="N745" t="s">
        <v>4272</v>
      </c>
    </row>
    <row r="746" spans="1:14">
      <c r="A746">
        <v>2408</v>
      </c>
      <c r="B746" t="s">
        <v>52</v>
      </c>
      <c r="C746">
        <v>446</v>
      </c>
      <c r="D746">
        <v>447.5</v>
      </c>
      <c r="E746" s="145">
        <v>8</v>
      </c>
      <c r="F746" s="143">
        <v>1.82</v>
      </c>
      <c r="G746" t="s">
        <v>6863</v>
      </c>
      <c r="H746">
        <v>45955</v>
      </c>
      <c r="I746">
        <v>64521</v>
      </c>
      <c r="J746">
        <v>345.02</v>
      </c>
      <c r="K746">
        <v>461</v>
      </c>
      <c r="L746">
        <v>443.5</v>
      </c>
      <c r="M746" s="142">
        <v>1.48</v>
      </c>
      <c r="N746" t="s">
        <v>4273</v>
      </c>
    </row>
    <row r="747" spans="1:14">
      <c r="A747">
        <v>2409</v>
      </c>
      <c r="B747" t="s">
        <v>1471</v>
      </c>
      <c r="C747">
        <v>35.65</v>
      </c>
      <c r="D747">
        <v>35.9</v>
      </c>
      <c r="E747" s="145">
        <v>1</v>
      </c>
      <c r="F747" s="143">
        <v>2.87</v>
      </c>
      <c r="G747" t="s">
        <v>6311</v>
      </c>
      <c r="H747">
        <v>341129</v>
      </c>
      <c r="I747">
        <v>327727</v>
      </c>
      <c r="J747">
        <v>754.71</v>
      </c>
      <c r="K747">
        <v>36.75</v>
      </c>
      <c r="L747">
        <v>35.299999999999997</v>
      </c>
      <c r="M747" s="142">
        <v>4.5199999999999996</v>
      </c>
      <c r="N747" t="s">
        <v>4274</v>
      </c>
    </row>
    <row r="748" spans="1:14">
      <c r="A748">
        <v>2412</v>
      </c>
      <c r="B748" t="s">
        <v>544</v>
      </c>
      <c r="C748">
        <v>152.5</v>
      </c>
      <c r="D748">
        <v>153</v>
      </c>
      <c r="E748" s="145">
        <v>0.5</v>
      </c>
      <c r="F748" s="143">
        <v>0.33</v>
      </c>
      <c r="G748" t="s">
        <v>6864</v>
      </c>
      <c r="H748">
        <v>13097</v>
      </c>
      <c r="I748">
        <v>12679</v>
      </c>
      <c r="J748">
        <v>775.74</v>
      </c>
      <c r="K748">
        <v>153.5</v>
      </c>
      <c r="L748">
        <v>151</v>
      </c>
      <c r="M748" s="142">
        <v>0.17</v>
      </c>
      <c r="N748" t="s">
        <v>4275</v>
      </c>
    </row>
    <row r="749" spans="1:14">
      <c r="A749">
        <v>2413</v>
      </c>
      <c r="B749" t="s">
        <v>545</v>
      </c>
      <c r="C749">
        <v>51.1</v>
      </c>
      <c r="D749">
        <v>55.5</v>
      </c>
      <c r="E749" s="145">
        <v>4.5999999999999996</v>
      </c>
      <c r="F749" s="143">
        <v>9.0399999999999991</v>
      </c>
      <c r="G749" t="s">
        <v>6219</v>
      </c>
      <c r="H749">
        <v>3772</v>
      </c>
      <c r="I749">
        <v>2365</v>
      </c>
      <c r="J749">
        <v>12.74</v>
      </c>
      <c r="K749">
        <v>55.8</v>
      </c>
      <c r="L749">
        <v>51.1</v>
      </c>
      <c r="M749" s="142">
        <v>2.96</v>
      </c>
      <c r="N749" t="s">
        <v>4276</v>
      </c>
    </row>
    <row r="750" spans="1:14">
      <c r="A750">
        <v>2414</v>
      </c>
      <c r="B750" t="s">
        <v>546</v>
      </c>
      <c r="C750">
        <v>52</v>
      </c>
      <c r="D750">
        <v>52.2</v>
      </c>
      <c r="E750" s="145">
        <v>0.3</v>
      </c>
      <c r="F750" s="143">
        <v>0.57999999999999996</v>
      </c>
      <c r="G750" t="s">
        <v>5874</v>
      </c>
      <c r="H750">
        <v>59</v>
      </c>
      <c r="I750">
        <v>199</v>
      </c>
      <c r="J750">
        <v>16.170000000000002</v>
      </c>
      <c r="K750">
        <v>52.3</v>
      </c>
      <c r="L750">
        <v>52</v>
      </c>
      <c r="M750" s="142">
        <v>0.04</v>
      </c>
      <c r="N750" t="s">
        <v>4277</v>
      </c>
    </row>
    <row r="751" spans="1:14">
      <c r="A751">
        <v>2415</v>
      </c>
      <c r="B751" t="s">
        <v>547</v>
      </c>
      <c r="C751">
        <v>27.1</v>
      </c>
      <c r="D751">
        <v>26.8</v>
      </c>
      <c r="E751" s="145">
        <v>-0.15</v>
      </c>
      <c r="F751" s="143">
        <v>-0.56000000000000005</v>
      </c>
      <c r="G751" t="s">
        <v>6652</v>
      </c>
      <c r="H751">
        <v>139</v>
      </c>
      <c r="I751">
        <v>238</v>
      </c>
      <c r="J751">
        <v>10</v>
      </c>
      <c r="K751">
        <v>27.2</v>
      </c>
      <c r="L751">
        <v>26.65</v>
      </c>
      <c r="M751" s="142">
        <v>0.14000000000000001</v>
      </c>
      <c r="N751" t="s">
        <v>4278</v>
      </c>
    </row>
    <row r="752" spans="1:14">
      <c r="A752">
        <v>2417</v>
      </c>
      <c r="B752" t="s">
        <v>548</v>
      </c>
      <c r="C752">
        <v>37</v>
      </c>
      <c r="D752">
        <v>37.549999999999997</v>
      </c>
      <c r="E752" s="145">
        <v>0.55000000000000004</v>
      </c>
      <c r="F752" s="143">
        <v>1.49</v>
      </c>
      <c r="G752" t="s">
        <v>6202</v>
      </c>
      <c r="H752">
        <v>252</v>
      </c>
      <c r="I752">
        <v>312</v>
      </c>
      <c r="J752">
        <v>15.72</v>
      </c>
      <c r="K752">
        <v>38.200000000000003</v>
      </c>
      <c r="L752">
        <v>37</v>
      </c>
      <c r="M752" s="142">
        <v>0.16</v>
      </c>
      <c r="N752" t="s">
        <v>4279</v>
      </c>
    </row>
    <row r="753" spans="1:14">
      <c r="A753">
        <v>2419</v>
      </c>
      <c r="B753" t="s">
        <v>549</v>
      </c>
      <c r="C753">
        <v>27.5</v>
      </c>
      <c r="D753">
        <v>27.7</v>
      </c>
      <c r="E753" s="145">
        <v>0.6</v>
      </c>
      <c r="F753" s="143">
        <v>2.21</v>
      </c>
      <c r="G753" t="s">
        <v>6226</v>
      </c>
      <c r="H753">
        <v>654</v>
      </c>
      <c r="I753">
        <v>555</v>
      </c>
      <c r="J753">
        <v>32.130000000000003</v>
      </c>
      <c r="K753">
        <v>28</v>
      </c>
      <c r="L753">
        <v>27.4</v>
      </c>
      <c r="M753" s="142">
        <v>0.2</v>
      </c>
      <c r="N753" t="s">
        <v>4280</v>
      </c>
    </row>
    <row r="754" spans="1:14">
      <c r="A754">
        <v>2420</v>
      </c>
      <c r="B754" t="s">
        <v>550</v>
      </c>
      <c r="C754">
        <v>54.5</v>
      </c>
      <c r="D754">
        <v>54.7</v>
      </c>
      <c r="E754" s="145">
        <v>0.1</v>
      </c>
      <c r="F754" s="143">
        <v>0.18</v>
      </c>
      <c r="G754" t="s">
        <v>5994</v>
      </c>
      <c r="H754">
        <v>119</v>
      </c>
      <c r="I754">
        <v>305</v>
      </c>
      <c r="J754">
        <v>15.26</v>
      </c>
      <c r="K754">
        <v>55.4</v>
      </c>
      <c r="L754">
        <v>54.5</v>
      </c>
      <c r="M754" s="142">
        <v>0.08</v>
      </c>
      <c r="N754" t="s">
        <v>4281</v>
      </c>
    </row>
    <row r="755" spans="1:14">
      <c r="A755">
        <v>2421</v>
      </c>
      <c r="B755" t="s">
        <v>551</v>
      </c>
      <c r="C755">
        <v>165</v>
      </c>
      <c r="D755">
        <v>166</v>
      </c>
      <c r="E755" s="145">
        <v>2</v>
      </c>
      <c r="F755" s="143">
        <v>1.22</v>
      </c>
      <c r="G755" t="s">
        <v>6063</v>
      </c>
      <c r="H755">
        <v>1128</v>
      </c>
      <c r="I755">
        <v>1533</v>
      </c>
      <c r="J755">
        <v>28.69</v>
      </c>
      <c r="K755">
        <v>169.5</v>
      </c>
      <c r="L755">
        <v>165</v>
      </c>
      <c r="M755" s="142">
        <v>0.39</v>
      </c>
      <c r="N755" t="s">
        <v>4282</v>
      </c>
    </row>
    <row r="756" spans="1:14">
      <c r="A756">
        <v>2423</v>
      </c>
      <c r="B756" t="s">
        <v>552</v>
      </c>
      <c r="C756">
        <v>71.5</v>
      </c>
      <c r="D756">
        <v>70.900000000000006</v>
      </c>
      <c r="E756" s="145">
        <v>-0.3</v>
      </c>
      <c r="F756" s="143">
        <v>-0.42</v>
      </c>
      <c r="G756" t="s">
        <v>6865</v>
      </c>
      <c r="H756">
        <v>16</v>
      </c>
      <c r="I756">
        <v>55</v>
      </c>
      <c r="J756">
        <v>14.5</v>
      </c>
      <c r="K756">
        <v>71.5</v>
      </c>
      <c r="L756">
        <v>70.8</v>
      </c>
      <c r="M756" s="142">
        <v>0.01</v>
      </c>
      <c r="N756" t="s">
        <v>4283</v>
      </c>
    </row>
    <row r="757" spans="1:14">
      <c r="A757">
        <v>2424</v>
      </c>
      <c r="B757" t="s">
        <v>553</v>
      </c>
      <c r="C757">
        <v>14.5</v>
      </c>
      <c r="D757">
        <v>15.6</v>
      </c>
      <c r="E757" s="145">
        <v>1.4</v>
      </c>
      <c r="F757" s="143">
        <v>9.86</v>
      </c>
      <c r="G757" t="s">
        <v>6866</v>
      </c>
      <c r="H757">
        <v>313</v>
      </c>
      <c r="I757">
        <v>293</v>
      </c>
      <c r="J757">
        <v>5.96</v>
      </c>
      <c r="K757">
        <v>15.6</v>
      </c>
      <c r="L757">
        <v>14.2</v>
      </c>
      <c r="M757" s="142">
        <v>1.74</v>
      </c>
      <c r="N757" t="s">
        <v>4284</v>
      </c>
    </row>
    <row r="758" spans="1:14">
      <c r="A758">
        <v>2425</v>
      </c>
      <c r="B758" t="s">
        <v>51</v>
      </c>
      <c r="C758">
        <v>34.549999999999997</v>
      </c>
      <c r="D758">
        <v>35.1</v>
      </c>
      <c r="E758" s="145">
        <v>0.3</v>
      </c>
      <c r="F758" s="143">
        <v>0.86</v>
      </c>
      <c r="G758" t="s">
        <v>6867</v>
      </c>
      <c r="H758">
        <v>391</v>
      </c>
      <c r="I758">
        <v>831</v>
      </c>
      <c r="J758">
        <v>9.65</v>
      </c>
      <c r="K758">
        <v>35.549999999999997</v>
      </c>
      <c r="L758">
        <v>34.549999999999997</v>
      </c>
      <c r="M758" s="142">
        <v>0.41</v>
      </c>
      <c r="N758" t="s">
        <v>4285</v>
      </c>
    </row>
    <row r="759" spans="1:14">
      <c r="A759">
        <v>2426</v>
      </c>
      <c r="B759" t="s">
        <v>554</v>
      </c>
      <c r="C759">
        <v>92.5</v>
      </c>
      <c r="D759">
        <v>94.3</v>
      </c>
      <c r="E759" s="145">
        <v>3.6</v>
      </c>
      <c r="F759" s="143">
        <v>3.97</v>
      </c>
      <c r="G759" t="s">
        <v>6868</v>
      </c>
      <c r="H759">
        <v>12021</v>
      </c>
      <c r="I759">
        <v>20574</v>
      </c>
      <c r="J759">
        <v>30.06</v>
      </c>
      <c r="K759">
        <v>95.4</v>
      </c>
      <c r="L759">
        <v>92.3</v>
      </c>
      <c r="M759" s="142">
        <v>4</v>
      </c>
      <c r="N759" t="s">
        <v>4286</v>
      </c>
    </row>
    <row r="760" spans="1:14">
      <c r="A760">
        <v>2427</v>
      </c>
      <c r="B760" t="s">
        <v>555</v>
      </c>
      <c r="C760">
        <v>22.2</v>
      </c>
      <c r="D760">
        <v>22.65</v>
      </c>
      <c r="E760" s="145">
        <v>0.45</v>
      </c>
      <c r="F760" s="143">
        <v>2.0299999999999998</v>
      </c>
      <c r="G760" t="s">
        <v>6869</v>
      </c>
      <c r="H760">
        <v>595</v>
      </c>
      <c r="I760">
        <v>454</v>
      </c>
      <c r="J760">
        <v>19.8</v>
      </c>
      <c r="K760">
        <v>22.95</v>
      </c>
      <c r="L760">
        <v>22.2</v>
      </c>
      <c r="M760" s="142">
        <v>0.3</v>
      </c>
      <c r="N760" t="s">
        <v>4287</v>
      </c>
    </row>
    <row r="761" spans="1:14">
      <c r="A761">
        <v>2428</v>
      </c>
      <c r="B761" t="s">
        <v>556</v>
      </c>
      <c r="C761">
        <v>268.5</v>
      </c>
      <c r="D761">
        <v>261.5</v>
      </c>
      <c r="E761" s="145">
        <v>-4.5</v>
      </c>
      <c r="F761" s="143">
        <v>-1.69</v>
      </c>
      <c r="G761" t="s">
        <v>6017</v>
      </c>
      <c r="H761">
        <v>966</v>
      </c>
      <c r="I761">
        <v>2007</v>
      </c>
      <c r="J761">
        <v>12.81</v>
      </c>
      <c r="K761">
        <v>271</v>
      </c>
      <c r="L761">
        <v>260.5</v>
      </c>
      <c r="M761" s="142">
        <v>0.75</v>
      </c>
      <c r="N761" t="s">
        <v>4288</v>
      </c>
    </row>
    <row r="762" spans="1:14">
      <c r="A762">
        <v>2429</v>
      </c>
      <c r="B762" t="s">
        <v>557</v>
      </c>
      <c r="C762">
        <v>38</v>
      </c>
      <c r="D762">
        <v>36</v>
      </c>
      <c r="E762" s="145">
        <v>-2.2000000000000002</v>
      </c>
      <c r="F762" s="143">
        <v>-5.76</v>
      </c>
      <c r="G762" t="s">
        <v>6544</v>
      </c>
      <c r="H762">
        <v>1440</v>
      </c>
      <c r="I762">
        <v>1293</v>
      </c>
      <c r="J762">
        <v>8.61</v>
      </c>
      <c r="K762">
        <v>38</v>
      </c>
      <c r="L762">
        <v>35.700000000000003</v>
      </c>
      <c r="M762" s="142">
        <v>1.72</v>
      </c>
      <c r="N762" t="s">
        <v>4289</v>
      </c>
    </row>
    <row r="763" spans="1:14">
      <c r="A763">
        <v>2430</v>
      </c>
      <c r="B763" t="s">
        <v>1450</v>
      </c>
      <c r="C763">
        <v>17.5</v>
      </c>
      <c r="D763">
        <v>17.649999999999999</v>
      </c>
      <c r="E763" s="145">
        <v>0.15</v>
      </c>
      <c r="F763" s="143">
        <v>0.86</v>
      </c>
      <c r="G763" t="s">
        <v>6870</v>
      </c>
      <c r="H763">
        <v>41</v>
      </c>
      <c r="I763">
        <v>37</v>
      </c>
      <c r="J763">
        <v>11.68</v>
      </c>
      <c r="K763">
        <v>17.649999999999999</v>
      </c>
      <c r="L763">
        <v>17.399999999999999</v>
      </c>
      <c r="M763" s="142">
        <v>0.04</v>
      </c>
      <c r="N763" t="s">
        <v>4290</v>
      </c>
    </row>
    <row r="764" spans="1:14">
      <c r="A764">
        <v>2431</v>
      </c>
      <c r="B764" t="s">
        <v>558</v>
      </c>
      <c r="C764">
        <v>10.199999999999999</v>
      </c>
      <c r="D764">
        <v>10.1</v>
      </c>
      <c r="E764" s="145">
        <v>0</v>
      </c>
      <c r="F764" s="143">
        <v>0</v>
      </c>
      <c r="G764" t="s">
        <v>6871</v>
      </c>
      <c r="H764">
        <v>97</v>
      </c>
      <c r="I764">
        <v>139</v>
      </c>
      <c r="J764">
        <v>11.09</v>
      </c>
      <c r="K764">
        <v>10.199999999999999</v>
      </c>
      <c r="L764">
        <v>10.1</v>
      </c>
      <c r="M764" s="142">
        <v>0.09</v>
      </c>
      <c r="N764" t="s">
        <v>4291</v>
      </c>
    </row>
    <row r="765" spans="1:14">
      <c r="A765">
        <v>2433</v>
      </c>
      <c r="B765" t="s">
        <v>559</v>
      </c>
      <c r="C765">
        <v>39.450000000000003</v>
      </c>
      <c r="D765">
        <v>39.200000000000003</v>
      </c>
      <c r="E765" s="145">
        <v>-0.25</v>
      </c>
      <c r="F765" s="143">
        <v>-0.63</v>
      </c>
      <c r="G765" t="s">
        <v>6872</v>
      </c>
      <c r="H765">
        <v>31</v>
      </c>
      <c r="I765">
        <v>39</v>
      </c>
      <c r="J765">
        <v>14.45</v>
      </c>
      <c r="K765">
        <v>39.450000000000003</v>
      </c>
      <c r="L765">
        <v>39.200000000000003</v>
      </c>
      <c r="M765" s="142">
        <v>0.02</v>
      </c>
      <c r="N765" t="s">
        <v>4292</v>
      </c>
    </row>
    <row r="766" spans="1:14">
      <c r="A766">
        <v>2434</v>
      </c>
      <c r="B766" t="s">
        <v>560</v>
      </c>
      <c r="C766">
        <v>53.6</v>
      </c>
      <c r="D766">
        <v>52.6</v>
      </c>
      <c r="E766" s="145">
        <v>-0.8</v>
      </c>
      <c r="F766" s="143">
        <v>-1.5</v>
      </c>
      <c r="G766" t="s">
        <v>6316</v>
      </c>
      <c r="H766">
        <v>178</v>
      </c>
      <c r="I766">
        <v>179</v>
      </c>
      <c r="J766">
        <v>3.7</v>
      </c>
      <c r="K766">
        <v>54.8</v>
      </c>
      <c r="L766">
        <v>52.4</v>
      </c>
      <c r="M766" s="142">
        <v>1.05</v>
      </c>
      <c r="N766" t="s">
        <v>4293</v>
      </c>
    </row>
    <row r="767" spans="1:14">
      <c r="A767">
        <v>2436</v>
      </c>
      <c r="B767" t="s">
        <v>561</v>
      </c>
      <c r="C767">
        <v>70.5</v>
      </c>
      <c r="D767">
        <v>70.3</v>
      </c>
      <c r="E767" s="145">
        <v>0.3</v>
      </c>
      <c r="F767" s="143">
        <v>0.43</v>
      </c>
      <c r="G767" t="s">
        <v>6274</v>
      </c>
      <c r="H767">
        <v>2107</v>
      </c>
      <c r="I767">
        <v>2398</v>
      </c>
      <c r="J767">
        <v>21.7</v>
      </c>
      <c r="K767">
        <v>72</v>
      </c>
      <c r="L767">
        <v>70.099999999999994</v>
      </c>
      <c r="M767" s="142">
        <v>1.03</v>
      </c>
      <c r="N767" t="s">
        <v>4294</v>
      </c>
    </row>
    <row r="768" spans="1:14">
      <c r="A768">
        <v>2438</v>
      </c>
      <c r="B768" t="s">
        <v>1362</v>
      </c>
      <c r="C768">
        <v>19.2</v>
      </c>
      <c r="D768">
        <v>19.3</v>
      </c>
      <c r="E768" s="145">
        <v>0.15</v>
      </c>
      <c r="F768" s="143">
        <v>0.78</v>
      </c>
      <c r="G768" t="s">
        <v>6873</v>
      </c>
      <c r="H768">
        <v>41</v>
      </c>
      <c r="I768">
        <v>61</v>
      </c>
      <c r="J768">
        <v>7.42</v>
      </c>
      <c r="K768">
        <v>19.3</v>
      </c>
      <c r="L768">
        <v>19.05</v>
      </c>
      <c r="M768" s="142">
        <v>7.0000000000000007E-2</v>
      </c>
      <c r="N768" t="s">
        <v>4295</v>
      </c>
    </row>
    <row r="769" spans="1:14">
      <c r="A769">
        <v>2439</v>
      </c>
      <c r="B769" t="s">
        <v>562</v>
      </c>
      <c r="C769">
        <v>81.2</v>
      </c>
      <c r="D769">
        <v>81.5</v>
      </c>
      <c r="E769" s="145">
        <v>0.6</v>
      </c>
      <c r="F769" s="143">
        <v>0.74</v>
      </c>
      <c r="G769" t="s">
        <v>6103</v>
      </c>
      <c r="H769">
        <v>1304</v>
      </c>
      <c r="I769">
        <v>2806</v>
      </c>
      <c r="J769">
        <v>24.86</v>
      </c>
      <c r="K769">
        <v>82.4</v>
      </c>
      <c r="L769">
        <v>81.099999999999994</v>
      </c>
      <c r="M769" s="142">
        <v>0.52</v>
      </c>
      <c r="N769" t="s">
        <v>4296</v>
      </c>
    </row>
    <row r="770" spans="1:14">
      <c r="A770">
        <v>2440</v>
      </c>
      <c r="B770" t="s">
        <v>563</v>
      </c>
      <c r="C770">
        <v>14.35</v>
      </c>
      <c r="D770">
        <v>14.65</v>
      </c>
      <c r="E770" s="145">
        <v>0.15</v>
      </c>
      <c r="F770" s="143">
        <v>1.03</v>
      </c>
      <c r="G770" t="s">
        <v>6874</v>
      </c>
      <c r="H770">
        <v>185</v>
      </c>
      <c r="I770">
        <v>215</v>
      </c>
      <c r="J770">
        <v>13.91</v>
      </c>
      <c r="K770">
        <v>14.8</v>
      </c>
      <c r="L770">
        <v>14.35</v>
      </c>
      <c r="M770" s="142">
        <v>0.13</v>
      </c>
      <c r="N770" t="s">
        <v>4297</v>
      </c>
    </row>
    <row r="771" spans="1:14">
      <c r="A771">
        <v>2441</v>
      </c>
      <c r="B771" t="s">
        <v>564</v>
      </c>
      <c r="C771">
        <v>120</v>
      </c>
      <c r="D771">
        <v>121</v>
      </c>
      <c r="E771" s="145">
        <v>2.5</v>
      </c>
      <c r="F771" s="143">
        <v>2.11</v>
      </c>
      <c r="G771" t="s">
        <v>6875</v>
      </c>
      <c r="H771">
        <v>3638</v>
      </c>
      <c r="I771">
        <v>7821</v>
      </c>
      <c r="J771">
        <v>56.88</v>
      </c>
      <c r="K771">
        <v>123</v>
      </c>
      <c r="L771">
        <v>119</v>
      </c>
      <c r="M771" s="142">
        <v>0.64</v>
      </c>
      <c r="N771" t="s">
        <v>4298</v>
      </c>
    </row>
    <row r="772" spans="1:14">
      <c r="A772">
        <v>2442</v>
      </c>
      <c r="B772" t="s">
        <v>565</v>
      </c>
      <c r="C772">
        <v>13.8</v>
      </c>
      <c r="D772">
        <v>13.9</v>
      </c>
      <c r="E772" s="145">
        <v>0.15</v>
      </c>
      <c r="F772" s="143">
        <v>1.0900000000000001</v>
      </c>
      <c r="G772" t="s">
        <v>6876</v>
      </c>
      <c r="H772">
        <v>740</v>
      </c>
      <c r="I772">
        <v>780</v>
      </c>
      <c r="J772">
        <v>34.72</v>
      </c>
      <c r="K772">
        <v>13.95</v>
      </c>
      <c r="L772">
        <v>13.75</v>
      </c>
      <c r="M772" s="142">
        <v>0.21</v>
      </c>
      <c r="N772" t="s">
        <v>4299</v>
      </c>
    </row>
    <row r="773" spans="1:14">
      <c r="A773">
        <v>2444</v>
      </c>
      <c r="B773" t="s">
        <v>566</v>
      </c>
      <c r="C773">
        <v>14.4</v>
      </c>
      <c r="D773">
        <v>14.35</v>
      </c>
      <c r="E773" s="145">
        <v>-0.05</v>
      </c>
      <c r="F773" s="143">
        <v>-0.35</v>
      </c>
      <c r="G773" t="s">
        <v>6286</v>
      </c>
      <c r="H773">
        <v>688</v>
      </c>
      <c r="I773">
        <v>1481</v>
      </c>
      <c r="J773">
        <v>10.66</v>
      </c>
      <c r="K773">
        <v>14.9</v>
      </c>
      <c r="L773">
        <v>14.35</v>
      </c>
      <c r="M773" s="142">
        <v>0.68</v>
      </c>
      <c r="N773" t="s">
        <v>4300</v>
      </c>
    </row>
    <row r="774" spans="1:14">
      <c r="A774">
        <v>2449</v>
      </c>
      <c r="B774" t="s">
        <v>567</v>
      </c>
      <c r="C774">
        <v>272</v>
      </c>
      <c r="D774">
        <v>275</v>
      </c>
      <c r="E774" s="145">
        <v>3</v>
      </c>
      <c r="F774" s="143">
        <v>1.1000000000000001</v>
      </c>
      <c r="G774" t="s">
        <v>6877</v>
      </c>
      <c r="H774">
        <v>16761</v>
      </c>
      <c r="I774">
        <v>45412</v>
      </c>
      <c r="J774">
        <v>128.38999999999999</v>
      </c>
      <c r="K774">
        <v>277.5</v>
      </c>
      <c r="L774">
        <v>270</v>
      </c>
      <c r="M774" s="142">
        <v>1.31</v>
      </c>
      <c r="N774" t="s">
        <v>4301</v>
      </c>
    </row>
    <row r="775" spans="1:14">
      <c r="A775">
        <v>2450</v>
      </c>
      <c r="B775" t="s">
        <v>568</v>
      </c>
      <c r="C775">
        <v>28.25</v>
      </c>
      <c r="D775">
        <v>28.2</v>
      </c>
      <c r="E775" s="145">
        <v>-0.05</v>
      </c>
      <c r="F775" s="143">
        <v>-0.18</v>
      </c>
      <c r="G775" t="s">
        <v>5908</v>
      </c>
      <c r="H775">
        <v>82</v>
      </c>
      <c r="I775">
        <v>85</v>
      </c>
      <c r="J775">
        <v>25.83</v>
      </c>
      <c r="K775">
        <v>28.3</v>
      </c>
      <c r="L775">
        <v>28.15</v>
      </c>
      <c r="M775" s="142">
        <v>0.03</v>
      </c>
      <c r="N775" t="s">
        <v>4302</v>
      </c>
    </row>
    <row r="776" spans="1:14">
      <c r="A776">
        <v>2451</v>
      </c>
      <c r="B776" t="s">
        <v>41</v>
      </c>
      <c r="C776">
        <v>270</v>
      </c>
      <c r="D776">
        <v>277.5</v>
      </c>
      <c r="E776" s="145">
        <v>8.5</v>
      </c>
      <c r="F776" s="143">
        <v>3.16</v>
      </c>
      <c r="G776" t="s">
        <v>6878</v>
      </c>
      <c r="H776">
        <v>2547</v>
      </c>
      <c r="I776">
        <v>2416</v>
      </c>
      <c r="J776">
        <v>43.13</v>
      </c>
      <c r="K776">
        <v>280</v>
      </c>
      <c r="L776">
        <v>269.5</v>
      </c>
      <c r="M776" s="142">
        <v>0.59</v>
      </c>
      <c r="N776" t="s">
        <v>4303</v>
      </c>
    </row>
    <row r="777" spans="1:14">
      <c r="A777">
        <v>2453</v>
      </c>
      <c r="B777" t="s">
        <v>569</v>
      </c>
      <c r="C777">
        <v>52.5</v>
      </c>
      <c r="D777">
        <v>52.8</v>
      </c>
      <c r="E777" s="145">
        <v>0.4</v>
      </c>
      <c r="F777" s="143">
        <v>0.76</v>
      </c>
      <c r="G777" t="s">
        <v>6879</v>
      </c>
      <c r="H777">
        <v>264</v>
      </c>
      <c r="I777">
        <v>191</v>
      </c>
      <c r="J777">
        <v>10</v>
      </c>
      <c r="K777">
        <v>53.7</v>
      </c>
      <c r="L777">
        <v>52.5</v>
      </c>
      <c r="M777" s="142">
        <v>0.26</v>
      </c>
      <c r="N777" t="s">
        <v>4304</v>
      </c>
    </row>
    <row r="778" spans="1:14">
      <c r="A778">
        <v>2454</v>
      </c>
      <c r="B778" t="s">
        <v>106</v>
      </c>
      <c r="C778">
        <v>4275</v>
      </c>
      <c r="D778">
        <v>4250</v>
      </c>
      <c r="E778" s="145">
        <v>85</v>
      </c>
      <c r="F778" s="143">
        <v>2.04</v>
      </c>
      <c r="G778" t="s">
        <v>6880</v>
      </c>
      <c r="H778">
        <v>7748</v>
      </c>
      <c r="I778">
        <v>10289</v>
      </c>
      <c r="J778">
        <v>160.5</v>
      </c>
      <c r="K778">
        <v>4360</v>
      </c>
      <c r="L778">
        <v>4240</v>
      </c>
      <c r="M778" s="142">
        <v>0.48</v>
      </c>
      <c r="N778" t="s">
        <v>4305</v>
      </c>
    </row>
    <row r="779" spans="1:14">
      <c r="A779">
        <v>2455</v>
      </c>
      <c r="B779" t="s">
        <v>570</v>
      </c>
      <c r="C779">
        <v>492</v>
      </c>
      <c r="D779">
        <v>493</v>
      </c>
      <c r="E779" s="145">
        <v>9.5</v>
      </c>
      <c r="F779" s="143">
        <v>1.96</v>
      </c>
      <c r="G779" t="s">
        <v>6251</v>
      </c>
      <c r="H779">
        <v>5667</v>
      </c>
      <c r="I779">
        <v>7694</v>
      </c>
      <c r="J779">
        <v>18.88</v>
      </c>
      <c r="K779">
        <v>508</v>
      </c>
      <c r="L779">
        <v>487</v>
      </c>
      <c r="M779" s="142">
        <v>3.03</v>
      </c>
      <c r="N779" t="s">
        <v>4306</v>
      </c>
    </row>
    <row r="780" spans="1:14">
      <c r="A780">
        <v>2457</v>
      </c>
      <c r="B780" t="s">
        <v>571</v>
      </c>
      <c r="C780">
        <v>21.85</v>
      </c>
      <c r="D780">
        <v>22</v>
      </c>
      <c r="E780" s="145">
        <v>0.3</v>
      </c>
      <c r="F780" s="143">
        <v>1.38</v>
      </c>
      <c r="G780" t="s">
        <v>6881</v>
      </c>
      <c r="H780">
        <v>633</v>
      </c>
      <c r="I780">
        <v>1202</v>
      </c>
      <c r="J780">
        <v>42.48</v>
      </c>
      <c r="K780">
        <v>22.25</v>
      </c>
      <c r="L780">
        <v>21.8</v>
      </c>
      <c r="M780" s="142">
        <v>0.15</v>
      </c>
      <c r="N780" t="s">
        <v>4307</v>
      </c>
    </row>
    <row r="781" spans="1:14">
      <c r="A781">
        <v>2458</v>
      </c>
      <c r="B781" t="s">
        <v>1363</v>
      </c>
      <c r="C781">
        <v>136</v>
      </c>
      <c r="D781">
        <v>139</v>
      </c>
      <c r="E781" s="145">
        <v>3.5</v>
      </c>
      <c r="F781" s="143">
        <v>2.58</v>
      </c>
      <c r="G781" t="s">
        <v>6240</v>
      </c>
      <c r="H781">
        <v>2974</v>
      </c>
      <c r="I781">
        <v>1535</v>
      </c>
      <c r="J781">
        <v>30.39</v>
      </c>
      <c r="K781">
        <v>139</v>
      </c>
      <c r="L781">
        <v>134</v>
      </c>
      <c r="M781" s="142">
        <v>0.98</v>
      </c>
      <c r="N781" t="s">
        <v>4308</v>
      </c>
    </row>
    <row r="782" spans="1:14">
      <c r="A782">
        <v>2459</v>
      </c>
      <c r="B782" t="s">
        <v>572</v>
      </c>
      <c r="C782">
        <v>65.3</v>
      </c>
      <c r="D782">
        <v>65.5</v>
      </c>
      <c r="E782" s="145">
        <v>0.3</v>
      </c>
      <c r="F782" s="143">
        <v>0.46</v>
      </c>
      <c r="G782" t="s">
        <v>6071</v>
      </c>
      <c r="H782">
        <v>33</v>
      </c>
      <c r="I782">
        <v>66</v>
      </c>
      <c r="J782">
        <v>10.56</v>
      </c>
      <c r="K782">
        <v>65.5</v>
      </c>
      <c r="L782">
        <v>65.2</v>
      </c>
      <c r="M782" s="142">
        <v>0.03</v>
      </c>
      <c r="N782" t="s">
        <v>4309</v>
      </c>
    </row>
    <row r="783" spans="1:14">
      <c r="A783">
        <v>2460</v>
      </c>
      <c r="B783" t="s">
        <v>573</v>
      </c>
      <c r="C783">
        <v>31.4</v>
      </c>
      <c r="D783">
        <v>31.85</v>
      </c>
      <c r="E783" s="145">
        <v>0.5</v>
      </c>
      <c r="F783" s="143">
        <v>1.59</v>
      </c>
      <c r="G783" t="s">
        <v>6882</v>
      </c>
      <c r="H783">
        <v>252</v>
      </c>
      <c r="I783">
        <v>536</v>
      </c>
      <c r="J783">
        <v>16.920000000000002</v>
      </c>
      <c r="K783">
        <v>31.85</v>
      </c>
      <c r="L783">
        <v>31.25</v>
      </c>
      <c r="M783" s="142">
        <v>0.15</v>
      </c>
      <c r="N783" t="s">
        <v>4310</v>
      </c>
    </row>
    <row r="784" spans="1:14">
      <c r="A784">
        <v>2461</v>
      </c>
      <c r="B784" t="s">
        <v>574</v>
      </c>
      <c r="C784">
        <v>16.8</v>
      </c>
      <c r="D784">
        <v>16.850000000000001</v>
      </c>
      <c r="E784" s="145">
        <v>0.05</v>
      </c>
      <c r="F784" s="143">
        <v>0.3</v>
      </c>
      <c r="G784" t="s">
        <v>6811</v>
      </c>
      <c r="H784">
        <v>406</v>
      </c>
      <c r="I784">
        <v>1295</v>
      </c>
      <c r="J784">
        <v>19.03</v>
      </c>
      <c r="K784">
        <v>17</v>
      </c>
      <c r="L784">
        <v>16.7</v>
      </c>
      <c r="M784" s="142">
        <v>0.21</v>
      </c>
      <c r="N784" t="s">
        <v>4311</v>
      </c>
    </row>
    <row r="785" spans="1:14">
      <c r="A785">
        <v>2462</v>
      </c>
      <c r="B785" t="s">
        <v>575</v>
      </c>
      <c r="C785">
        <v>19.5</v>
      </c>
      <c r="D785">
        <v>19.399999999999999</v>
      </c>
      <c r="E785" s="145">
        <v>0.25</v>
      </c>
      <c r="F785" s="143">
        <v>1.31</v>
      </c>
      <c r="G785" t="s">
        <v>6883</v>
      </c>
      <c r="H785">
        <v>48</v>
      </c>
      <c r="I785">
        <v>188</v>
      </c>
      <c r="J785">
        <v>15.08</v>
      </c>
      <c r="K785">
        <v>19.5</v>
      </c>
      <c r="L785">
        <v>19.2</v>
      </c>
      <c r="M785" s="142">
        <v>0.03</v>
      </c>
      <c r="N785" t="s">
        <v>4312</v>
      </c>
    </row>
    <row r="786" spans="1:14">
      <c r="A786">
        <v>2464</v>
      </c>
      <c r="B786" t="s">
        <v>576</v>
      </c>
      <c r="C786">
        <v>179</v>
      </c>
      <c r="D786">
        <v>176</v>
      </c>
      <c r="E786" s="145">
        <v>0</v>
      </c>
      <c r="F786" s="143">
        <v>0</v>
      </c>
      <c r="G786" t="s">
        <v>6234</v>
      </c>
      <c r="H786">
        <v>4134</v>
      </c>
      <c r="I786">
        <v>7313</v>
      </c>
      <c r="J786">
        <v>22.74</v>
      </c>
      <c r="K786">
        <v>181.5</v>
      </c>
      <c r="L786">
        <v>175</v>
      </c>
      <c r="M786" s="142">
        <v>1.82</v>
      </c>
      <c r="N786" t="s">
        <v>4313</v>
      </c>
    </row>
    <row r="787" spans="1:14">
      <c r="A787">
        <v>2465</v>
      </c>
      <c r="B787" t="s">
        <v>577</v>
      </c>
      <c r="C787">
        <v>83.7</v>
      </c>
      <c r="D787">
        <v>86</v>
      </c>
      <c r="E787" s="145">
        <v>2.2999999999999998</v>
      </c>
      <c r="F787" s="143">
        <v>2.75</v>
      </c>
      <c r="G787" t="s">
        <v>6884</v>
      </c>
      <c r="H787">
        <v>1156</v>
      </c>
      <c r="I787">
        <v>2195</v>
      </c>
      <c r="J787">
        <v>9.39</v>
      </c>
      <c r="K787">
        <v>87.3</v>
      </c>
      <c r="L787">
        <v>83.6</v>
      </c>
      <c r="M787" s="142">
        <v>1.23</v>
      </c>
      <c r="N787" t="s">
        <v>4314</v>
      </c>
    </row>
    <row r="788" spans="1:14">
      <c r="A788">
        <v>2466</v>
      </c>
      <c r="B788" t="s">
        <v>578</v>
      </c>
      <c r="C788">
        <v>206</v>
      </c>
      <c r="D788">
        <v>211.5</v>
      </c>
      <c r="E788" s="145">
        <v>19</v>
      </c>
      <c r="F788" s="143">
        <v>9.8699999999999992</v>
      </c>
      <c r="G788" t="s">
        <v>6885</v>
      </c>
      <c r="H788">
        <v>1240</v>
      </c>
      <c r="I788">
        <v>1400</v>
      </c>
      <c r="J788">
        <v>17.350000000000001</v>
      </c>
      <c r="K788">
        <v>211.5</v>
      </c>
      <c r="L788">
        <v>198.5</v>
      </c>
      <c r="M788" s="142">
        <v>0.72</v>
      </c>
      <c r="N788" t="s">
        <v>4315</v>
      </c>
    </row>
    <row r="789" spans="1:14">
      <c r="A789">
        <v>2467</v>
      </c>
      <c r="B789" t="s">
        <v>579</v>
      </c>
      <c r="C789">
        <v>510</v>
      </c>
      <c r="D789">
        <v>508</v>
      </c>
      <c r="E789" s="145">
        <v>2</v>
      </c>
      <c r="F789" s="143">
        <v>0.4</v>
      </c>
      <c r="G789" t="s">
        <v>6325</v>
      </c>
      <c r="H789">
        <v>798</v>
      </c>
      <c r="I789">
        <v>1711</v>
      </c>
      <c r="J789">
        <v>16.309999999999999</v>
      </c>
      <c r="K789">
        <v>521</v>
      </c>
      <c r="L789">
        <v>502</v>
      </c>
      <c r="M789" s="142">
        <v>0.51</v>
      </c>
      <c r="N789" t="s">
        <v>4316</v>
      </c>
    </row>
    <row r="790" spans="1:14">
      <c r="A790">
        <v>2468</v>
      </c>
      <c r="B790" t="s">
        <v>580</v>
      </c>
      <c r="C790">
        <v>48</v>
      </c>
      <c r="D790">
        <v>51.1</v>
      </c>
      <c r="E790" s="145">
        <v>4.5999999999999996</v>
      </c>
      <c r="F790" s="143">
        <v>9.89</v>
      </c>
      <c r="G790" t="s">
        <v>6217</v>
      </c>
      <c r="H790">
        <v>16171</v>
      </c>
      <c r="I790">
        <v>8667</v>
      </c>
      <c r="J790">
        <v>7</v>
      </c>
      <c r="K790">
        <v>51.1</v>
      </c>
      <c r="L790">
        <v>47.15</v>
      </c>
      <c r="M790" s="142">
        <v>23.11</v>
      </c>
      <c r="N790" t="s">
        <v>4317</v>
      </c>
    </row>
    <row r="791" spans="1:14">
      <c r="A791">
        <v>2471</v>
      </c>
      <c r="B791" t="s">
        <v>581</v>
      </c>
      <c r="C791">
        <v>50.7</v>
      </c>
      <c r="D791">
        <v>50.8</v>
      </c>
      <c r="E791" s="145">
        <v>0.1</v>
      </c>
      <c r="F791" s="143">
        <v>0.2</v>
      </c>
      <c r="G791" t="s">
        <v>6886</v>
      </c>
      <c r="H791">
        <v>241</v>
      </c>
      <c r="I791">
        <v>116</v>
      </c>
      <c r="J791">
        <v>4.7300000000000004</v>
      </c>
      <c r="K791">
        <v>52.2</v>
      </c>
      <c r="L791">
        <v>50.7</v>
      </c>
      <c r="M791" s="142">
        <v>0.51</v>
      </c>
      <c r="N791" t="s">
        <v>4318</v>
      </c>
    </row>
    <row r="792" spans="1:14">
      <c r="A792">
        <v>2472</v>
      </c>
      <c r="B792" t="s">
        <v>582</v>
      </c>
      <c r="C792">
        <v>229</v>
      </c>
      <c r="D792">
        <v>226</v>
      </c>
      <c r="E792" s="145">
        <v>-1</v>
      </c>
      <c r="F792" s="143">
        <v>-0.44</v>
      </c>
      <c r="G792" t="s">
        <v>6386</v>
      </c>
      <c r="H792">
        <v>2580</v>
      </c>
      <c r="I792">
        <v>7118</v>
      </c>
      <c r="J792">
        <v>16.47</v>
      </c>
      <c r="K792">
        <v>234</v>
      </c>
      <c r="L792">
        <v>224</v>
      </c>
      <c r="M792" s="142">
        <v>1.57</v>
      </c>
      <c r="N792" t="s">
        <v>4319</v>
      </c>
    </row>
    <row r="793" spans="1:14">
      <c r="A793">
        <v>2474</v>
      </c>
      <c r="B793" t="s">
        <v>583</v>
      </c>
      <c r="C793">
        <v>195.5</v>
      </c>
      <c r="D793">
        <v>196</v>
      </c>
      <c r="E793" s="145">
        <v>1</v>
      </c>
      <c r="F793" s="143">
        <v>0.51</v>
      </c>
      <c r="G793" t="s">
        <v>6887</v>
      </c>
      <c r="H793">
        <v>893</v>
      </c>
      <c r="I793">
        <v>1333</v>
      </c>
      <c r="J793">
        <v>53.88</v>
      </c>
      <c r="K793">
        <v>197</v>
      </c>
      <c r="L793">
        <v>195</v>
      </c>
      <c r="M793" s="142">
        <v>0.17</v>
      </c>
      <c r="N793" t="s">
        <v>4320</v>
      </c>
    </row>
    <row r="794" spans="1:14">
      <c r="A794">
        <v>2476</v>
      </c>
      <c r="B794" t="s">
        <v>584</v>
      </c>
      <c r="C794">
        <v>124</v>
      </c>
      <c r="D794">
        <v>123.5</v>
      </c>
      <c r="E794" s="145">
        <v>1.5</v>
      </c>
      <c r="F794" s="143">
        <v>1.23</v>
      </c>
      <c r="G794" t="s">
        <v>6888</v>
      </c>
      <c r="H794">
        <v>521</v>
      </c>
      <c r="I794">
        <v>1518</v>
      </c>
      <c r="J794">
        <v>22.02</v>
      </c>
      <c r="K794">
        <v>125.5</v>
      </c>
      <c r="L794">
        <v>122.5</v>
      </c>
      <c r="M794" s="142">
        <v>0.24</v>
      </c>
      <c r="N794" t="s">
        <v>4321</v>
      </c>
    </row>
    <row r="795" spans="1:14">
      <c r="A795">
        <v>2477</v>
      </c>
      <c r="B795" t="s">
        <v>1480</v>
      </c>
      <c r="C795">
        <v>22.75</v>
      </c>
      <c r="D795">
        <v>22.8</v>
      </c>
      <c r="E795" s="145">
        <v>0.05</v>
      </c>
      <c r="F795" s="143">
        <v>0.22</v>
      </c>
      <c r="G795" t="s">
        <v>6889</v>
      </c>
      <c r="H795">
        <v>35</v>
      </c>
      <c r="I795">
        <v>131</v>
      </c>
      <c r="J795">
        <v>15.86</v>
      </c>
      <c r="K795">
        <v>22.8</v>
      </c>
      <c r="L795">
        <v>22.6</v>
      </c>
      <c r="M795" s="142">
        <v>0.02</v>
      </c>
      <c r="N795" t="s">
        <v>4322</v>
      </c>
    </row>
    <row r="796" spans="1:14">
      <c r="A796">
        <v>2478</v>
      </c>
      <c r="B796" t="s">
        <v>585</v>
      </c>
      <c r="C796">
        <v>147.5</v>
      </c>
      <c r="D796">
        <v>133</v>
      </c>
      <c r="E796" s="145">
        <v>-9</v>
      </c>
      <c r="F796" s="143">
        <v>-6.34</v>
      </c>
      <c r="G796" t="s">
        <v>6890</v>
      </c>
      <c r="H796">
        <v>27604</v>
      </c>
      <c r="I796">
        <v>13524</v>
      </c>
      <c r="J796">
        <v>14.47</v>
      </c>
      <c r="K796">
        <v>149.5</v>
      </c>
      <c r="L796">
        <v>133</v>
      </c>
      <c r="M796" s="142">
        <v>19.07</v>
      </c>
      <c r="N796" t="s">
        <v>4323</v>
      </c>
    </row>
    <row r="797" spans="1:14">
      <c r="A797">
        <v>2480</v>
      </c>
      <c r="B797" t="s">
        <v>586</v>
      </c>
      <c r="C797">
        <v>193</v>
      </c>
      <c r="D797">
        <v>187</v>
      </c>
      <c r="E797" s="145">
        <v>-3</v>
      </c>
      <c r="F797" s="143">
        <v>-1.58</v>
      </c>
      <c r="G797" t="s">
        <v>5887</v>
      </c>
      <c r="H797">
        <v>2142</v>
      </c>
      <c r="I797">
        <v>1321</v>
      </c>
      <c r="J797">
        <v>10.64</v>
      </c>
      <c r="K797">
        <v>197</v>
      </c>
      <c r="L797">
        <v>182.5</v>
      </c>
      <c r="M797" s="142">
        <v>2.0099999999999998</v>
      </c>
      <c r="N797" t="s">
        <v>4324</v>
      </c>
    </row>
    <row r="798" spans="1:14">
      <c r="A798">
        <v>2481</v>
      </c>
      <c r="B798" t="s">
        <v>587</v>
      </c>
      <c r="C798">
        <v>156.5</v>
      </c>
      <c r="D798">
        <v>158.5</v>
      </c>
      <c r="E798" s="145">
        <v>3</v>
      </c>
      <c r="F798" s="143">
        <v>1.93</v>
      </c>
      <c r="G798" t="s">
        <v>6104</v>
      </c>
      <c r="H798">
        <v>13168</v>
      </c>
      <c r="I798">
        <v>14590</v>
      </c>
      <c r="J798">
        <v>38.21</v>
      </c>
      <c r="K798">
        <v>163</v>
      </c>
      <c r="L798">
        <v>155.5</v>
      </c>
      <c r="M798" s="142">
        <v>3.45</v>
      </c>
      <c r="N798" t="s">
        <v>4325</v>
      </c>
    </row>
    <row r="799" spans="1:14">
      <c r="A799">
        <v>2482</v>
      </c>
      <c r="B799" t="s">
        <v>588</v>
      </c>
      <c r="C799">
        <v>15.85</v>
      </c>
      <c r="D799">
        <v>15.8</v>
      </c>
      <c r="E799" s="145">
        <v>0</v>
      </c>
      <c r="F799" s="143">
        <v>0</v>
      </c>
      <c r="G799" t="s">
        <v>6891</v>
      </c>
      <c r="H799">
        <v>38</v>
      </c>
      <c r="I799">
        <v>76</v>
      </c>
      <c r="J799">
        <v>7.79</v>
      </c>
      <c r="K799">
        <v>16</v>
      </c>
      <c r="L799">
        <v>15.8</v>
      </c>
      <c r="M799" s="142">
        <v>0.05</v>
      </c>
      <c r="N799" t="s">
        <v>4326</v>
      </c>
    </row>
    <row r="800" spans="1:14">
      <c r="A800">
        <v>2483</v>
      </c>
      <c r="B800" t="s">
        <v>589</v>
      </c>
      <c r="C800">
        <v>35.700000000000003</v>
      </c>
      <c r="D800">
        <v>35.200000000000003</v>
      </c>
      <c r="E800" s="145">
        <v>-0.3</v>
      </c>
      <c r="F800" s="143">
        <v>-0.85</v>
      </c>
      <c r="G800" t="s">
        <v>6211</v>
      </c>
      <c r="H800">
        <v>461</v>
      </c>
      <c r="I800">
        <v>1024</v>
      </c>
      <c r="J800">
        <v>10.79</v>
      </c>
      <c r="K800">
        <v>36.200000000000003</v>
      </c>
      <c r="L800">
        <v>35.049999999999997</v>
      </c>
      <c r="M800" s="142">
        <v>0.43</v>
      </c>
      <c r="N800" t="s">
        <v>4327</v>
      </c>
    </row>
    <row r="801" spans="1:14">
      <c r="A801">
        <v>2484</v>
      </c>
      <c r="B801" t="s">
        <v>590</v>
      </c>
      <c r="C801">
        <v>85.5</v>
      </c>
      <c r="D801">
        <v>83</v>
      </c>
      <c r="E801" s="145">
        <v>-1.9</v>
      </c>
      <c r="F801" s="143">
        <v>-2.2400000000000002</v>
      </c>
      <c r="G801" t="s">
        <v>6309</v>
      </c>
      <c r="H801">
        <v>19517</v>
      </c>
      <c r="I801">
        <v>27056</v>
      </c>
      <c r="J801">
        <v>15.94</v>
      </c>
      <c r="K801">
        <v>87.4</v>
      </c>
      <c r="L801">
        <v>81.8</v>
      </c>
      <c r="M801" s="142">
        <v>12.24</v>
      </c>
      <c r="N801" t="s">
        <v>4328</v>
      </c>
    </row>
    <row r="802" spans="1:14">
      <c r="A802">
        <v>2485</v>
      </c>
      <c r="B802" t="s">
        <v>591</v>
      </c>
      <c r="C802">
        <v>38.9</v>
      </c>
      <c r="D802">
        <v>40.35</v>
      </c>
      <c r="E802" s="145">
        <v>1.7</v>
      </c>
      <c r="F802" s="143">
        <v>4.4000000000000004</v>
      </c>
      <c r="G802" t="s">
        <v>5913</v>
      </c>
      <c r="H802">
        <v>4337</v>
      </c>
      <c r="I802">
        <v>6546</v>
      </c>
      <c r="J802">
        <v>31.77</v>
      </c>
      <c r="K802">
        <v>40.950000000000003</v>
      </c>
      <c r="L802">
        <v>38.9</v>
      </c>
      <c r="M802" s="142">
        <v>1.37</v>
      </c>
      <c r="N802" t="s">
        <v>4329</v>
      </c>
    </row>
    <row r="803" spans="1:14">
      <c r="A803">
        <v>2486</v>
      </c>
      <c r="B803" t="s">
        <v>592</v>
      </c>
      <c r="C803">
        <v>214</v>
      </c>
      <c r="D803">
        <v>216</v>
      </c>
      <c r="E803" s="145">
        <v>4</v>
      </c>
      <c r="F803" s="143">
        <v>1.89</v>
      </c>
      <c r="G803" t="s">
        <v>6892</v>
      </c>
      <c r="H803">
        <v>1839</v>
      </c>
      <c r="I803">
        <v>3065</v>
      </c>
      <c r="J803">
        <v>24.08</v>
      </c>
      <c r="K803">
        <v>217</v>
      </c>
      <c r="L803">
        <v>211</v>
      </c>
      <c r="M803" s="142">
        <v>0.76</v>
      </c>
      <c r="N803" t="s">
        <v>4330</v>
      </c>
    </row>
    <row r="804" spans="1:14">
      <c r="A804">
        <v>2488</v>
      </c>
      <c r="B804" t="s">
        <v>593</v>
      </c>
      <c r="C804">
        <v>50.5</v>
      </c>
      <c r="D804">
        <v>50.3</v>
      </c>
      <c r="E804" s="145">
        <v>0.1</v>
      </c>
      <c r="F804" s="143">
        <v>0.2</v>
      </c>
      <c r="G804" t="s">
        <v>5879</v>
      </c>
      <c r="H804">
        <v>50</v>
      </c>
      <c r="I804">
        <v>87</v>
      </c>
      <c r="J804">
        <v>8</v>
      </c>
      <c r="K804">
        <v>50.6</v>
      </c>
      <c r="L804">
        <v>50</v>
      </c>
      <c r="M804" s="142">
        <v>0.06</v>
      </c>
      <c r="N804" t="s">
        <v>4331</v>
      </c>
    </row>
    <row r="805" spans="1:14">
      <c r="A805">
        <v>2489</v>
      </c>
      <c r="B805" t="s">
        <v>3623</v>
      </c>
      <c r="C805">
        <v>39.299999999999997</v>
      </c>
      <c r="D805">
        <v>40.85</v>
      </c>
      <c r="E805" s="145">
        <v>2.0499999999999998</v>
      </c>
      <c r="F805" s="143">
        <v>5.28</v>
      </c>
      <c r="G805" t="s">
        <v>6893</v>
      </c>
      <c r="H805">
        <v>15712</v>
      </c>
      <c r="I805">
        <v>16162</v>
      </c>
      <c r="J805">
        <v>61</v>
      </c>
      <c r="K805">
        <v>41.8</v>
      </c>
      <c r="L805">
        <v>38.35</v>
      </c>
      <c r="M805" s="142">
        <v>2.58</v>
      </c>
      <c r="N805" t="s">
        <v>4332</v>
      </c>
    </row>
    <row r="806" spans="1:14">
      <c r="A806">
        <v>2491</v>
      </c>
      <c r="B806" t="s">
        <v>594</v>
      </c>
      <c r="C806">
        <v>34.25</v>
      </c>
      <c r="D806">
        <v>34.200000000000003</v>
      </c>
      <c r="E806" s="145">
        <v>0</v>
      </c>
      <c r="F806" s="143">
        <v>0</v>
      </c>
      <c r="G806" t="s">
        <v>6076</v>
      </c>
      <c r="H806">
        <v>429</v>
      </c>
      <c r="I806">
        <v>649</v>
      </c>
      <c r="J806">
        <v>8.1999999999999993</v>
      </c>
      <c r="K806">
        <v>34.75</v>
      </c>
      <c r="L806">
        <v>33.6</v>
      </c>
      <c r="M806" s="142">
        <v>0.52</v>
      </c>
      <c r="N806" t="s">
        <v>4333</v>
      </c>
    </row>
    <row r="807" spans="1:14">
      <c r="A807">
        <v>2492</v>
      </c>
      <c r="B807" t="s">
        <v>595</v>
      </c>
      <c r="C807">
        <v>414</v>
      </c>
      <c r="D807">
        <v>395</v>
      </c>
      <c r="E807" s="145">
        <v>-10.5</v>
      </c>
      <c r="F807" s="143">
        <v>-2.59</v>
      </c>
      <c r="G807" t="s">
        <v>6894</v>
      </c>
      <c r="H807">
        <v>6847</v>
      </c>
      <c r="I807">
        <v>24349</v>
      </c>
      <c r="J807">
        <v>48.52</v>
      </c>
      <c r="K807">
        <v>418</v>
      </c>
      <c r="L807">
        <v>385</v>
      </c>
      <c r="M807" s="142">
        <v>1.41</v>
      </c>
      <c r="N807" t="s">
        <v>4334</v>
      </c>
    </row>
    <row r="808" spans="1:14">
      <c r="A808">
        <v>2493</v>
      </c>
      <c r="B808" t="s">
        <v>596</v>
      </c>
      <c r="C808">
        <v>196</v>
      </c>
      <c r="D808">
        <v>193.5</v>
      </c>
      <c r="E808" s="145">
        <v>-1</v>
      </c>
      <c r="F808" s="143">
        <v>-0.51</v>
      </c>
      <c r="G808" t="s">
        <v>6895</v>
      </c>
      <c r="H808">
        <v>1667</v>
      </c>
      <c r="I808">
        <v>2944</v>
      </c>
      <c r="J808">
        <v>12.68</v>
      </c>
      <c r="K808">
        <v>197.5</v>
      </c>
      <c r="L808">
        <v>189</v>
      </c>
      <c r="M808" s="142">
        <v>1.31</v>
      </c>
      <c r="N808" t="s">
        <v>4335</v>
      </c>
    </row>
    <row r="809" spans="1:14">
      <c r="A809">
        <v>2495</v>
      </c>
      <c r="B809" t="s">
        <v>597</v>
      </c>
      <c r="C809">
        <v>33.9</v>
      </c>
      <c r="D809">
        <v>33.950000000000003</v>
      </c>
      <c r="E809" s="145">
        <v>0.05</v>
      </c>
      <c r="F809" s="143">
        <v>0.15</v>
      </c>
      <c r="G809" t="s">
        <v>6896</v>
      </c>
      <c r="H809">
        <v>863</v>
      </c>
      <c r="I809">
        <v>1467</v>
      </c>
      <c r="J809">
        <v>27.36</v>
      </c>
      <c r="K809">
        <v>34.75</v>
      </c>
      <c r="L809">
        <v>33.9</v>
      </c>
      <c r="M809" s="142">
        <v>0.32</v>
      </c>
      <c r="N809" t="s">
        <v>4336</v>
      </c>
    </row>
    <row r="810" spans="1:14">
      <c r="A810">
        <v>2496</v>
      </c>
      <c r="B810" t="s">
        <v>598</v>
      </c>
      <c r="C810">
        <v>55</v>
      </c>
      <c r="D810">
        <v>55</v>
      </c>
      <c r="E810" s="145">
        <v>0.4</v>
      </c>
      <c r="F810" s="143">
        <v>0.73</v>
      </c>
      <c r="G810" t="s">
        <v>6897</v>
      </c>
      <c r="H810">
        <v>16</v>
      </c>
      <c r="I810">
        <v>11</v>
      </c>
      <c r="J810">
        <v>2.0099999999999998</v>
      </c>
      <c r="K810">
        <v>55.1</v>
      </c>
      <c r="L810">
        <v>55</v>
      </c>
      <c r="M810" s="142">
        <v>0.08</v>
      </c>
      <c r="N810" t="s">
        <v>4337</v>
      </c>
    </row>
    <row r="811" spans="1:14">
      <c r="A811">
        <v>2497</v>
      </c>
      <c r="B811" t="s">
        <v>599</v>
      </c>
      <c r="C811">
        <v>44.2</v>
      </c>
      <c r="D811">
        <v>44.4</v>
      </c>
      <c r="E811" s="145">
        <v>0.65</v>
      </c>
      <c r="F811" s="143">
        <v>1.49</v>
      </c>
      <c r="G811" t="s">
        <v>6132</v>
      </c>
      <c r="H811">
        <v>158</v>
      </c>
      <c r="I811">
        <v>208</v>
      </c>
      <c r="J811">
        <v>13.09</v>
      </c>
      <c r="K811">
        <v>44.75</v>
      </c>
      <c r="L811">
        <v>44</v>
      </c>
      <c r="M811" s="142">
        <v>0.13</v>
      </c>
      <c r="N811" t="s">
        <v>4338</v>
      </c>
    </row>
    <row r="812" spans="1:14">
      <c r="A812">
        <v>2498</v>
      </c>
      <c r="B812" t="s">
        <v>600</v>
      </c>
      <c r="C812">
        <v>40.1</v>
      </c>
      <c r="D812">
        <v>40.299999999999997</v>
      </c>
      <c r="E812" s="145">
        <v>0.45</v>
      </c>
      <c r="F812" s="143">
        <v>1.1299999999999999</v>
      </c>
      <c r="G812" t="s">
        <v>6898</v>
      </c>
      <c r="H812">
        <v>2472</v>
      </c>
      <c r="I812">
        <v>4037</v>
      </c>
      <c r="J812">
        <v>83.7</v>
      </c>
      <c r="K812">
        <v>40.65</v>
      </c>
      <c r="L812">
        <v>40.1</v>
      </c>
      <c r="M812" s="142">
        <v>0.3</v>
      </c>
      <c r="N812" t="s">
        <v>4339</v>
      </c>
    </row>
    <row r="813" spans="1:14">
      <c r="A813">
        <v>2501</v>
      </c>
      <c r="B813" t="s">
        <v>601</v>
      </c>
      <c r="C813">
        <v>20.7</v>
      </c>
      <c r="D813">
        <v>20.7</v>
      </c>
      <c r="E813" s="145">
        <v>0.05</v>
      </c>
      <c r="F813" s="143">
        <v>0.24</v>
      </c>
      <c r="G813" t="s">
        <v>6899</v>
      </c>
      <c r="H813">
        <v>1213</v>
      </c>
      <c r="I813">
        <v>1473</v>
      </c>
      <c r="J813">
        <v>115.96</v>
      </c>
      <c r="K813">
        <v>20.8</v>
      </c>
      <c r="L813">
        <v>20.6</v>
      </c>
      <c r="M813" s="142">
        <v>0.1</v>
      </c>
      <c r="N813" t="s">
        <v>4340</v>
      </c>
    </row>
    <row r="814" spans="1:14">
      <c r="A814">
        <v>2504</v>
      </c>
      <c r="B814" t="s">
        <v>602</v>
      </c>
      <c r="C814">
        <v>31.85</v>
      </c>
      <c r="D814">
        <v>32</v>
      </c>
      <c r="E814" s="145">
        <v>0.4</v>
      </c>
      <c r="F814" s="143">
        <v>1.27</v>
      </c>
      <c r="G814" t="s">
        <v>6900</v>
      </c>
      <c r="H814">
        <v>1170</v>
      </c>
      <c r="I814">
        <v>2034</v>
      </c>
      <c r="J814">
        <v>118</v>
      </c>
      <c r="K814">
        <v>32</v>
      </c>
      <c r="L814">
        <v>31.8</v>
      </c>
      <c r="M814" s="142">
        <v>0.1</v>
      </c>
      <c r="N814" t="s">
        <v>4341</v>
      </c>
    </row>
    <row r="815" spans="1:14">
      <c r="A815">
        <v>2505</v>
      </c>
      <c r="B815" t="s">
        <v>1316</v>
      </c>
      <c r="C815">
        <v>18.05</v>
      </c>
      <c r="D815">
        <v>18.149999999999999</v>
      </c>
      <c r="E815" s="145">
        <v>0.1</v>
      </c>
      <c r="F815" s="143">
        <v>0.55000000000000004</v>
      </c>
      <c r="G815" t="s">
        <v>6901</v>
      </c>
      <c r="H815">
        <v>279</v>
      </c>
      <c r="I815">
        <v>515</v>
      </c>
      <c r="J815">
        <v>38</v>
      </c>
      <c r="K815">
        <v>18.25</v>
      </c>
      <c r="L815">
        <v>18.05</v>
      </c>
      <c r="M815" s="142">
        <v>7.0000000000000007E-2</v>
      </c>
      <c r="N815" t="s">
        <v>4342</v>
      </c>
    </row>
    <row r="816" spans="1:14">
      <c r="A816">
        <v>2506</v>
      </c>
      <c r="B816" t="s">
        <v>603</v>
      </c>
      <c r="C816">
        <v>8.4</v>
      </c>
      <c r="D816">
        <v>8.4499999999999993</v>
      </c>
      <c r="E816" s="145">
        <v>0.06</v>
      </c>
      <c r="F816" s="143">
        <v>0.72</v>
      </c>
      <c r="G816" t="s">
        <v>6019</v>
      </c>
      <c r="H816">
        <v>146</v>
      </c>
      <c r="I816">
        <v>59</v>
      </c>
      <c r="J816">
        <v>38.700000000000003</v>
      </c>
      <c r="K816">
        <v>8.4600000000000009</v>
      </c>
      <c r="L816">
        <v>8.3699999999999992</v>
      </c>
      <c r="M816" s="142">
        <v>0.04</v>
      </c>
      <c r="N816" t="s">
        <v>4343</v>
      </c>
    </row>
    <row r="817" spans="1:14">
      <c r="A817">
        <v>2509</v>
      </c>
      <c r="B817" t="s">
        <v>604</v>
      </c>
      <c r="C817">
        <v>13.45</v>
      </c>
      <c r="D817">
        <v>13.25</v>
      </c>
      <c r="E817" s="145">
        <v>0</v>
      </c>
      <c r="F817" s="143">
        <v>0</v>
      </c>
      <c r="G817" t="s">
        <v>6902</v>
      </c>
      <c r="H817">
        <v>51</v>
      </c>
      <c r="I817">
        <v>148</v>
      </c>
      <c r="J817">
        <v>22.46</v>
      </c>
      <c r="K817">
        <v>13.5</v>
      </c>
      <c r="L817">
        <v>13.25</v>
      </c>
      <c r="M817" s="142">
        <v>0.02</v>
      </c>
      <c r="N817" t="s">
        <v>4344</v>
      </c>
    </row>
    <row r="818" spans="1:14">
      <c r="A818">
        <v>2511</v>
      </c>
      <c r="B818" t="s">
        <v>605</v>
      </c>
      <c r="C818">
        <v>8.1999999999999993</v>
      </c>
      <c r="D818">
        <v>8.1999999999999993</v>
      </c>
      <c r="E818" s="145">
        <v>0</v>
      </c>
      <c r="F818" s="143">
        <v>0</v>
      </c>
      <c r="G818" t="s">
        <v>6903</v>
      </c>
      <c r="H818">
        <v>590</v>
      </c>
      <c r="I818">
        <v>851</v>
      </c>
      <c r="J818">
        <v>162.33000000000001</v>
      </c>
      <c r="K818">
        <v>8.24</v>
      </c>
      <c r="L818">
        <v>8.19</v>
      </c>
      <c r="M818" s="142">
        <v>0.04</v>
      </c>
      <c r="N818" t="s">
        <v>4345</v>
      </c>
    </row>
    <row r="819" spans="1:14">
      <c r="A819">
        <v>2514</v>
      </c>
      <c r="B819" t="s">
        <v>606</v>
      </c>
      <c r="C819">
        <v>11.35</v>
      </c>
      <c r="D819">
        <v>11.3</v>
      </c>
      <c r="E819" s="145">
        <v>0.1</v>
      </c>
      <c r="F819" s="143">
        <v>0.89</v>
      </c>
      <c r="G819" t="s">
        <v>6904</v>
      </c>
      <c r="H819">
        <v>49</v>
      </c>
      <c r="I819">
        <v>66</v>
      </c>
      <c r="J819">
        <v>39.47</v>
      </c>
      <c r="K819">
        <v>11.35</v>
      </c>
      <c r="L819">
        <v>11.2</v>
      </c>
      <c r="M819" s="142">
        <v>0.01</v>
      </c>
      <c r="N819" t="s">
        <v>4346</v>
      </c>
    </row>
    <row r="820" spans="1:14">
      <c r="A820">
        <v>2515</v>
      </c>
      <c r="B820" t="s">
        <v>607</v>
      </c>
      <c r="C820">
        <v>11.9</v>
      </c>
      <c r="D820">
        <v>12</v>
      </c>
      <c r="E820" s="145">
        <v>0.15</v>
      </c>
      <c r="F820" s="143">
        <v>1.27</v>
      </c>
      <c r="G820" t="s">
        <v>6905</v>
      </c>
      <c r="H820">
        <v>3945</v>
      </c>
      <c r="I820">
        <v>4402</v>
      </c>
      <c r="J820">
        <v>168.85</v>
      </c>
      <c r="K820">
        <v>12.05</v>
      </c>
      <c r="L820">
        <v>11.9</v>
      </c>
      <c r="M820" s="142">
        <v>0.23</v>
      </c>
      <c r="N820" t="s">
        <v>4347</v>
      </c>
    </row>
    <row r="821" spans="1:14">
      <c r="A821">
        <v>2516</v>
      </c>
      <c r="B821" t="s">
        <v>608</v>
      </c>
      <c r="C821">
        <v>15.45</v>
      </c>
      <c r="D821">
        <v>15.25</v>
      </c>
      <c r="E821" s="145">
        <v>-0.15</v>
      </c>
      <c r="F821" s="143">
        <v>-0.97</v>
      </c>
      <c r="G821" t="s">
        <v>6906</v>
      </c>
      <c r="H821">
        <v>291</v>
      </c>
      <c r="I821">
        <v>694</v>
      </c>
      <c r="J821">
        <v>22.63</v>
      </c>
      <c r="K821">
        <v>15.5</v>
      </c>
      <c r="L821">
        <v>15.25</v>
      </c>
      <c r="M821" s="142">
        <v>0.13</v>
      </c>
      <c r="N821" t="s">
        <v>4348</v>
      </c>
    </row>
    <row r="822" spans="1:14">
      <c r="A822">
        <v>2520</v>
      </c>
      <c r="B822" t="s">
        <v>609</v>
      </c>
      <c r="C822">
        <v>38.1</v>
      </c>
      <c r="D822">
        <v>37.549999999999997</v>
      </c>
      <c r="E822" s="145">
        <v>-0.2</v>
      </c>
      <c r="F822" s="143">
        <v>-0.53</v>
      </c>
      <c r="G822" t="s">
        <v>6211</v>
      </c>
      <c r="H822">
        <v>437</v>
      </c>
      <c r="I822">
        <v>1537</v>
      </c>
      <c r="J822">
        <v>60.95</v>
      </c>
      <c r="K822">
        <v>38.1</v>
      </c>
      <c r="L822">
        <v>37.299999999999997</v>
      </c>
      <c r="M822" s="142">
        <v>7.0000000000000007E-2</v>
      </c>
      <c r="N822" t="s">
        <v>4349</v>
      </c>
    </row>
    <row r="823" spans="1:14">
      <c r="A823">
        <v>2524</v>
      </c>
      <c r="B823" t="s">
        <v>610</v>
      </c>
      <c r="C823">
        <v>33.65</v>
      </c>
      <c r="D823">
        <v>33.799999999999997</v>
      </c>
      <c r="E823" s="145">
        <v>0.15</v>
      </c>
      <c r="F823" s="143">
        <v>0.45</v>
      </c>
      <c r="G823" t="s">
        <v>5810</v>
      </c>
      <c r="H823">
        <v>33</v>
      </c>
      <c r="I823">
        <v>281</v>
      </c>
      <c r="J823">
        <v>36.619999999999997</v>
      </c>
      <c r="K823">
        <v>33.9</v>
      </c>
      <c r="L823">
        <v>33.6</v>
      </c>
      <c r="M823" s="142">
        <v>0.01</v>
      </c>
      <c r="N823" t="s">
        <v>4350</v>
      </c>
    </row>
    <row r="824" spans="1:14">
      <c r="A824">
        <v>2527</v>
      </c>
      <c r="B824" t="s">
        <v>611</v>
      </c>
      <c r="C824">
        <v>50.2</v>
      </c>
      <c r="D824">
        <v>49.4</v>
      </c>
      <c r="E824" s="145">
        <v>-0.3</v>
      </c>
      <c r="F824" s="143">
        <v>-0.6</v>
      </c>
      <c r="G824" t="s">
        <v>6907</v>
      </c>
      <c r="H824">
        <v>756</v>
      </c>
      <c r="I824">
        <v>796</v>
      </c>
      <c r="J824">
        <v>27.03</v>
      </c>
      <c r="K824">
        <v>50.2</v>
      </c>
      <c r="L824">
        <v>48.65</v>
      </c>
      <c r="M824" s="142">
        <v>0.28000000000000003</v>
      </c>
      <c r="N824" t="s">
        <v>4351</v>
      </c>
    </row>
    <row r="825" spans="1:14">
      <c r="A825">
        <v>2528</v>
      </c>
      <c r="B825" t="s">
        <v>612</v>
      </c>
      <c r="C825">
        <v>18.5</v>
      </c>
      <c r="D825">
        <v>18.350000000000001</v>
      </c>
      <c r="E825" s="145">
        <v>-0.15</v>
      </c>
      <c r="F825" s="143">
        <v>-0.81</v>
      </c>
      <c r="G825" t="s">
        <v>6205</v>
      </c>
      <c r="H825">
        <v>309</v>
      </c>
      <c r="I825">
        <v>288</v>
      </c>
      <c r="J825">
        <v>50.28</v>
      </c>
      <c r="K825">
        <v>18.55</v>
      </c>
      <c r="L825">
        <v>18.350000000000001</v>
      </c>
      <c r="M825" s="142">
        <v>0.06</v>
      </c>
      <c r="N825" t="s">
        <v>4352</v>
      </c>
    </row>
    <row r="826" spans="1:14">
      <c r="A826">
        <v>2530</v>
      </c>
      <c r="B826" t="s">
        <v>613</v>
      </c>
      <c r="C826">
        <v>21</v>
      </c>
      <c r="D826">
        <v>20.65</v>
      </c>
      <c r="E826" s="145">
        <v>-0.15</v>
      </c>
      <c r="F826" s="143">
        <v>-0.72</v>
      </c>
      <c r="G826" t="s">
        <v>6118</v>
      </c>
      <c r="H826">
        <v>325</v>
      </c>
      <c r="I826">
        <v>712</v>
      </c>
      <c r="J826">
        <v>84.13</v>
      </c>
      <c r="K826">
        <v>21.05</v>
      </c>
      <c r="L826">
        <v>20.5</v>
      </c>
      <c r="M826" s="142">
        <v>0.04</v>
      </c>
      <c r="N826" t="s">
        <v>4344</v>
      </c>
    </row>
    <row r="827" spans="1:14">
      <c r="A827">
        <v>2534</v>
      </c>
      <c r="B827" t="s">
        <v>614</v>
      </c>
      <c r="C827">
        <v>16.5</v>
      </c>
      <c r="D827">
        <v>16.5</v>
      </c>
      <c r="E827" s="145">
        <v>0.1</v>
      </c>
      <c r="F827" s="143">
        <v>0.61</v>
      </c>
      <c r="G827" t="s">
        <v>6789</v>
      </c>
      <c r="H827">
        <v>154</v>
      </c>
      <c r="I827">
        <v>387</v>
      </c>
      <c r="J827">
        <v>47.42</v>
      </c>
      <c r="K827">
        <v>16.649999999999999</v>
      </c>
      <c r="L827">
        <v>16.399999999999999</v>
      </c>
      <c r="M827" s="142">
        <v>0.03</v>
      </c>
      <c r="N827" t="s">
        <v>4353</v>
      </c>
    </row>
    <row r="828" spans="1:14">
      <c r="A828">
        <v>2535</v>
      </c>
      <c r="B828" t="s">
        <v>615</v>
      </c>
      <c r="C828">
        <v>89.6</v>
      </c>
      <c r="D828">
        <v>90</v>
      </c>
      <c r="E828" s="145">
        <v>0.7</v>
      </c>
      <c r="F828" s="143">
        <v>0.78</v>
      </c>
      <c r="G828" t="s">
        <v>6908</v>
      </c>
      <c r="H828">
        <v>210</v>
      </c>
      <c r="I828">
        <v>272</v>
      </c>
      <c r="J828">
        <v>27.08</v>
      </c>
      <c r="K828">
        <v>90.3</v>
      </c>
      <c r="L828">
        <v>89</v>
      </c>
      <c r="M828" s="142">
        <v>0.08</v>
      </c>
      <c r="N828" t="s">
        <v>4354</v>
      </c>
    </row>
    <row r="829" spans="1:14">
      <c r="A829">
        <v>2536</v>
      </c>
      <c r="B829" t="s">
        <v>616</v>
      </c>
      <c r="C829">
        <v>18.399999999999999</v>
      </c>
      <c r="D829">
        <v>18.45</v>
      </c>
      <c r="E829" s="145">
        <v>0.25</v>
      </c>
      <c r="F829" s="143">
        <v>1.37</v>
      </c>
      <c r="G829" t="s">
        <v>6909</v>
      </c>
      <c r="H829">
        <v>381</v>
      </c>
      <c r="I829">
        <v>542</v>
      </c>
      <c r="J829">
        <v>33.28</v>
      </c>
      <c r="K829">
        <v>18.5</v>
      </c>
      <c r="L829">
        <v>18.2</v>
      </c>
      <c r="M829" s="142">
        <v>0.11</v>
      </c>
      <c r="N829" t="s">
        <v>4355</v>
      </c>
    </row>
    <row r="830" spans="1:14">
      <c r="A830">
        <v>2537</v>
      </c>
      <c r="B830" t="s">
        <v>617</v>
      </c>
      <c r="C830">
        <v>10.95</v>
      </c>
      <c r="D830">
        <v>10.95</v>
      </c>
      <c r="E830" s="145">
        <v>0.05</v>
      </c>
      <c r="F830" s="143">
        <v>0.46</v>
      </c>
      <c r="G830" t="s">
        <v>6910</v>
      </c>
      <c r="H830">
        <v>576</v>
      </c>
      <c r="I830">
        <v>459</v>
      </c>
      <c r="J830">
        <v>30.06</v>
      </c>
      <c r="K830">
        <v>11.1</v>
      </c>
      <c r="L830">
        <v>10.9</v>
      </c>
      <c r="M830" s="142">
        <v>0.19</v>
      </c>
      <c r="N830" t="s">
        <v>4356</v>
      </c>
    </row>
    <row r="831" spans="1:14">
      <c r="A831">
        <v>2538</v>
      </c>
      <c r="B831" t="s">
        <v>618</v>
      </c>
      <c r="C831">
        <v>8.6999999999999993</v>
      </c>
      <c r="D831">
        <v>8.69</v>
      </c>
      <c r="E831" s="145">
        <v>-0.01</v>
      </c>
      <c r="F831" s="143">
        <v>-0.11</v>
      </c>
      <c r="G831" t="s">
        <v>6149</v>
      </c>
      <c r="H831">
        <v>325</v>
      </c>
      <c r="I831">
        <v>277</v>
      </c>
      <c r="J831">
        <v>44.5</v>
      </c>
      <c r="K831">
        <v>8.7799999999999994</v>
      </c>
      <c r="L831">
        <v>8.69</v>
      </c>
      <c r="M831" s="142">
        <v>7.0000000000000007E-2</v>
      </c>
      <c r="N831" t="s">
        <v>4355</v>
      </c>
    </row>
    <row r="832" spans="1:14">
      <c r="A832">
        <v>2539</v>
      </c>
      <c r="B832" t="s">
        <v>619</v>
      </c>
      <c r="C832">
        <v>33.9</v>
      </c>
      <c r="D832">
        <v>33.65</v>
      </c>
      <c r="E832" s="145">
        <v>-0.25</v>
      </c>
      <c r="F832" s="143">
        <v>-0.74</v>
      </c>
      <c r="G832" t="s">
        <v>6911</v>
      </c>
      <c r="H832">
        <v>540</v>
      </c>
      <c r="I832">
        <v>717</v>
      </c>
      <c r="J832">
        <v>145.56</v>
      </c>
      <c r="K832">
        <v>34.1</v>
      </c>
      <c r="L832">
        <v>33.450000000000003</v>
      </c>
      <c r="M832" s="142">
        <v>0.04</v>
      </c>
      <c r="N832" t="s">
        <v>4357</v>
      </c>
    </row>
    <row r="833" spans="1:14">
      <c r="A833">
        <v>2540</v>
      </c>
      <c r="B833" t="s">
        <v>620</v>
      </c>
      <c r="C833">
        <v>49.9</v>
      </c>
      <c r="D833">
        <v>49</v>
      </c>
      <c r="E833" s="145">
        <v>-0.25</v>
      </c>
      <c r="F833" s="143">
        <v>-0.51</v>
      </c>
      <c r="G833" t="s">
        <v>6912</v>
      </c>
      <c r="H833">
        <v>297</v>
      </c>
      <c r="I833">
        <v>484</v>
      </c>
      <c r="J833">
        <v>94.49</v>
      </c>
      <c r="K833">
        <v>49.9</v>
      </c>
      <c r="L833">
        <v>48.65</v>
      </c>
      <c r="M833" s="142">
        <v>0.03</v>
      </c>
      <c r="N833" t="s">
        <v>4358</v>
      </c>
    </row>
    <row r="834" spans="1:14">
      <c r="A834">
        <v>2542</v>
      </c>
      <c r="B834" t="s">
        <v>621</v>
      </c>
      <c r="C834">
        <v>39.5</v>
      </c>
      <c r="D834">
        <v>39.65</v>
      </c>
      <c r="E834" s="145">
        <v>0.3</v>
      </c>
      <c r="F834" s="143">
        <v>0.76</v>
      </c>
      <c r="G834" t="s">
        <v>6913</v>
      </c>
      <c r="H834">
        <v>6230</v>
      </c>
      <c r="I834">
        <v>9074</v>
      </c>
      <c r="J834">
        <v>215.31</v>
      </c>
      <c r="K834">
        <v>40</v>
      </c>
      <c r="L834">
        <v>39.35</v>
      </c>
      <c r="M834" s="142">
        <v>0.28999999999999998</v>
      </c>
      <c r="N834" t="s">
        <v>4359</v>
      </c>
    </row>
    <row r="835" spans="1:14">
      <c r="A835">
        <v>2543</v>
      </c>
      <c r="B835" t="s">
        <v>622</v>
      </c>
      <c r="C835">
        <v>38.799999999999997</v>
      </c>
      <c r="D835">
        <v>38.450000000000003</v>
      </c>
      <c r="E835" s="145">
        <v>0.05</v>
      </c>
      <c r="F835" s="143">
        <v>0.13</v>
      </c>
      <c r="G835" t="s">
        <v>6914</v>
      </c>
      <c r="H835">
        <v>413</v>
      </c>
      <c r="I835">
        <v>884</v>
      </c>
      <c r="J835">
        <v>52.85</v>
      </c>
      <c r="K835">
        <v>39.049999999999997</v>
      </c>
      <c r="L835">
        <v>38.450000000000003</v>
      </c>
      <c r="M835" s="142">
        <v>0.08</v>
      </c>
      <c r="N835" t="s">
        <v>4360</v>
      </c>
    </row>
    <row r="836" spans="1:14">
      <c r="A836">
        <v>2545</v>
      </c>
      <c r="B836" t="s">
        <v>623</v>
      </c>
      <c r="C836">
        <v>34.75</v>
      </c>
      <c r="D836">
        <v>34.4</v>
      </c>
      <c r="E836" s="145">
        <v>-0.35</v>
      </c>
      <c r="F836" s="143">
        <v>-1.01</v>
      </c>
      <c r="G836" t="s">
        <v>6276</v>
      </c>
      <c r="H836">
        <v>136</v>
      </c>
      <c r="I836">
        <v>217</v>
      </c>
      <c r="J836">
        <v>37.97</v>
      </c>
      <c r="K836">
        <v>34.75</v>
      </c>
      <c r="L836">
        <v>34.4</v>
      </c>
      <c r="M836" s="142">
        <v>0.04</v>
      </c>
      <c r="N836" t="s">
        <v>4361</v>
      </c>
    </row>
    <row r="837" spans="1:14">
      <c r="A837">
        <v>2546</v>
      </c>
      <c r="B837" t="s">
        <v>624</v>
      </c>
      <c r="C837">
        <v>105</v>
      </c>
      <c r="D837">
        <v>105.5</v>
      </c>
      <c r="E837" s="145">
        <v>0</v>
      </c>
      <c r="F837" s="143">
        <v>0</v>
      </c>
      <c r="G837" t="s">
        <v>6324</v>
      </c>
      <c r="H837">
        <v>46</v>
      </c>
      <c r="I837">
        <v>157</v>
      </c>
      <c r="J837">
        <v>14.62</v>
      </c>
      <c r="K837">
        <v>106.5</v>
      </c>
      <c r="L837">
        <v>105</v>
      </c>
      <c r="M837" s="142">
        <v>0.03</v>
      </c>
      <c r="N837" t="s">
        <v>4362</v>
      </c>
    </row>
    <row r="838" spans="1:14">
      <c r="A838">
        <v>2547</v>
      </c>
      <c r="B838" t="s">
        <v>625</v>
      </c>
      <c r="C838">
        <v>9.85</v>
      </c>
      <c r="D838">
        <v>9.9600000000000009</v>
      </c>
      <c r="E838" s="145">
        <v>0.1</v>
      </c>
      <c r="F838" s="143">
        <v>1.01</v>
      </c>
      <c r="G838" t="s">
        <v>6915</v>
      </c>
      <c r="H838">
        <v>815</v>
      </c>
      <c r="I838">
        <v>906</v>
      </c>
      <c r="J838">
        <v>103.51</v>
      </c>
      <c r="K838">
        <v>9.98</v>
      </c>
      <c r="L838">
        <v>9.85</v>
      </c>
      <c r="M838" s="142">
        <v>0.08</v>
      </c>
      <c r="N838" t="s">
        <v>4363</v>
      </c>
    </row>
    <row r="839" spans="1:14">
      <c r="A839">
        <v>2548</v>
      </c>
      <c r="B839" t="s">
        <v>626</v>
      </c>
      <c r="C839">
        <v>91.3</v>
      </c>
      <c r="D839">
        <v>91.7</v>
      </c>
      <c r="E839" s="145">
        <v>0.5</v>
      </c>
      <c r="F839" s="143">
        <v>0.55000000000000004</v>
      </c>
      <c r="G839" t="s">
        <v>6916</v>
      </c>
      <c r="H839">
        <v>962</v>
      </c>
      <c r="I839">
        <v>763</v>
      </c>
      <c r="J839">
        <v>33.57</v>
      </c>
      <c r="K839">
        <v>92.3</v>
      </c>
      <c r="L839">
        <v>91.3</v>
      </c>
      <c r="M839" s="142">
        <v>0.28999999999999998</v>
      </c>
      <c r="N839" t="s">
        <v>4364</v>
      </c>
    </row>
    <row r="840" spans="1:14">
      <c r="A840">
        <v>2596</v>
      </c>
      <c r="B840" t="s">
        <v>627</v>
      </c>
      <c r="C840">
        <v>33.25</v>
      </c>
      <c r="D840">
        <v>33.549999999999997</v>
      </c>
      <c r="E840" s="145">
        <v>0.25</v>
      </c>
      <c r="F840" s="143">
        <v>0.75</v>
      </c>
      <c r="G840" t="s">
        <v>6917</v>
      </c>
      <c r="H840">
        <v>17</v>
      </c>
      <c r="I840">
        <v>59</v>
      </c>
      <c r="J840">
        <v>10</v>
      </c>
      <c r="K840">
        <v>33.549999999999997</v>
      </c>
      <c r="L840">
        <v>33.25</v>
      </c>
      <c r="M840" s="142">
        <v>0.02</v>
      </c>
      <c r="N840" t="s">
        <v>4365</v>
      </c>
    </row>
    <row r="841" spans="1:14">
      <c r="A841">
        <v>2597</v>
      </c>
      <c r="B841" t="s">
        <v>628</v>
      </c>
      <c r="C841">
        <v>164.5</v>
      </c>
      <c r="D841">
        <v>165</v>
      </c>
      <c r="E841" s="145">
        <v>1.5</v>
      </c>
      <c r="F841" s="143">
        <v>0.92</v>
      </c>
      <c r="G841" t="s">
        <v>6131</v>
      </c>
      <c r="H841">
        <v>149</v>
      </c>
      <c r="I841">
        <v>155</v>
      </c>
      <c r="J841">
        <v>31.07</v>
      </c>
      <c r="K841">
        <v>166</v>
      </c>
      <c r="L841">
        <v>164.5</v>
      </c>
      <c r="M841" s="142">
        <v>0.05</v>
      </c>
      <c r="N841" t="s">
        <v>4366</v>
      </c>
    </row>
    <row r="842" spans="1:14">
      <c r="A842">
        <v>2601</v>
      </c>
      <c r="B842" t="s">
        <v>5880</v>
      </c>
      <c r="C842">
        <v>6.02</v>
      </c>
      <c r="D842">
        <v>6.05</v>
      </c>
      <c r="E842" s="145">
        <v>0.05</v>
      </c>
      <c r="F842" s="143">
        <v>0.83</v>
      </c>
      <c r="G842" t="s">
        <v>6918</v>
      </c>
      <c r="H842">
        <v>1784</v>
      </c>
      <c r="I842">
        <v>2526</v>
      </c>
      <c r="J842">
        <v>69.040000000000006</v>
      </c>
      <c r="K842">
        <v>6.12</v>
      </c>
      <c r="L842">
        <v>6.02</v>
      </c>
      <c r="M842" s="142">
        <v>0.26</v>
      </c>
      <c r="N842" t="s">
        <v>5881</v>
      </c>
    </row>
    <row r="843" spans="1:14">
      <c r="A843">
        <v>2603</v>
      </c>
      <c r="B843" t="s">
        <v>100</v>
      </c>
      <c r="C843">
        <v>261</v>
      </c>
      <c r="D843">
        <v>265.5</v>
      </c>
      <c r="E843" s="145">
        <v>8.5</v>
      </c>
      <c r="F843" s="143">
        <v>3.31</v>
      </c>
      <c r="G843" t="s">
        <v>6877</v>
      </c>
      <c r="H843">
        <v>17219</v>
      </c>
      <c r="I843">
        <v>28757</v>
      </c>
      <c r="J843">
        <v>216.5</v>
      </c>
      <c r="K843">
        <v>270.5</v>
      </c>
      <c r="L843">
        <v>258.5</v>
      </c>
      <c r="M843" s="142">
        <v>0.8</v>
      </c>
      <c r="N843" t="s">
        <v>4367</v>
      </c>
    </row>
    <row r="844" spans="1:14">
      <c r="A844">
        <v>2605</v>
      </c>
      <c r="B844" t="s">
        <v>629</v>
      </c>
      <c r="C844">
        <v>36</v>
      </c>
      <c r="D844">
        <v>36.15</v>
      </c>
      <c r="E844" s="145">
        <v>0.15</v>
      </c>
      <c r="F844" s="143">
        <v>0.42</v>
      </c>
      <c r="G844" t="s">
        <v>6887</v>
      </c>
      <c r="H844">
        <v>4849</v>
      </c>
      <c r="I844">
        <v>8388</v>
      </c>
      <c r="J844">
        <v>58.54</v>
      </c>
      <c r="K844">
        <v>36.5</v>
      </c>
      <c r="L844">
        <v>35.65</v>
      </c>
      <c r="M844" s="142">
        <v>0.83</v>
      </c>
      <c r="N844" t="s">
        <v>4368</v>
      </c>
    </row>
    <row r="845" spans="1:14">
      <c r="A845">
        <v>2606</v>
      </c>
      <c r="B845" t="s">
        <v>630</v>
      </c>
      <c r="C845">
        <v>76</v>
      </c>
      <c r="D845">
        <v>75.2</v>
      </c>
      <c r="E845" s="145">
        <v>-0.8</v>
      </c>
      <c r="F845" s="143">
        <v>-1.05</v>
      </c>
      <c r="G845" t="s">
        <v>5922</v>
      </c>
      <c r="H845">
        <v>3033</v>
      </c>
      <c r="I845">
        <v>3643</v>
      </c>
      <c r="J845">
        <v>84.51</v>
      </c>
      <c r="K845">
        <v>76.900000000000006</v>
      </c>
      <c r="L845">
        <v>74.8</v>
      </c>
      <c r="M845" s="142">
        <v>0.36</v>
      </c>
      <c r="N845" t="s">
        <v>4369</v>
      </c>
    </row>
    <row r="846" spans="1:14">
      <c r="A846">
        <v>2607</v>
      </c>
      <c r="B846" t="s">
        <v>3624</v>
      </c>
      <c r="C846">
        <v>59</v>
      </c>
      <c r="D846">
        <v>58.5</v>
      </c>
      <c r="E846" s="145">
        <v>0.5</v>
      </c>
      <c r="F846" s="143">
        <v>0.86</v>
      </c>
      <c r="G846" t="s">
        <v>6919</v>
      </c>
      <c r="H846">
        <v>1277</v>
      </c>
      <c r="I846">
        <v>1208</v>
      </c>
      <c r="J846">
        <v>53.36</v>
      </c>
      <c r="K846">
        <v>59.3</v>
      </c>
      <c r="L846">
        <v>58.2</v>
      </c>
      <c r="M846" s="142">
        <v>0.24</v>
      </c>
      <c r="N846" t="s">
        <v>4370</v>
      </c>
    </row>
    <row r="847" spans="1:14">
      <c r="A847">
        <v>2608</v>
      </c>
      <c r="B847" t="s">
        <v>631</v>
      </c>
      <c r="C847">
        <v>29</v>
      </c>
      <c r="D847">
        <v>28.85</v>
      </c>
      <c r="E847" s="145">
        <v>-0.1</v>
      </c>
      <c r="F847" s="143">
        <v>-0.35</v>
      </c>
      <c r="G847" t="s">
        <v>6212</v>
      </c>
      <c r="H847">
        <v>266</v>
      </c>
      <c r="I847">
        <v>276</v>
      </c>
      <c r="J847">
        <v>46.7</v>
      </c>
      <c r="K847">
        <v>29.1</v>
      </c>
      <c r="L847">
        <v>28.8</v>
      </c>
      <c r="M847" s="142">
        <v>0.06</v>
      </c>
      <c r="N847" t="s">
        <v>4371</v>
      </c>
    </row>
    <row r="848" spans="1:14">
      <c r="A848">
        <v>2609</v>
      </c>
      <c r="B848" t="s">
        <v>632</v>
      </c>
      <c r="C848">
        <v>63.4</v>
      </c>
      <c r="D848">
        <v>64.7</v>
      </c>
      <c r="E848" s="145">
        <v>1.4</v>
      </c>
      <c r="F848" s="143">
        <v>2.21</v>
      </c>
      <c r="G848" t="s">
        <v>6218</v>
      </c>
      <c r="H848">
        <v>38010</v>
      </c>
      <c r="I848">
        <v>56797</v>
      </c>
      <c r="J848">
        <v>349.21</v>
      </c>
      <c r="K848">
        <v>65.8</v>
      </c>
      <c r="L848">
        <v>63.1</v>
      </c>
      <c r="M848" s="142">
        <v>1.0900000000000001</v>
      </c>
      <c r="N848" t="s">
        <v>4372</v>
      </c>
    </row>
    <row r="849" spans="1:14">
      <c r="A849">
        <v>2610</v>
      </c>
      <c r="B849" t="s">
        <v>107</v>
      </c>
      <c r="C849">
        <v>20.6</v>
      </c>
      <c r="D849">
        <v>21.05</v>
      </c>
      <c r="E849" s="145">
        <v>0.5</v>
      </c>
      <c r="F849" s="143">
        <v>2.4300000000000002</v>
      </c>
      <c r="G849" t="s">
        <v>6920</v>
      </c>
      <c r="H849">
        <v>46090</v>
      </c>
      <c r="I849">
        <v>15348</v>
      </c>
      <c r="J849">
        <v>614.5</v>
      </c>
      <c r="K849">
        <v>21.2</v>
      </c>
      <c r="L849">
        <v>20.55</v>
      </c>
      <c r="M849" s="142">
        <v>0.75</v>
      </c>
      <c r="N849" t="s">
        <v>4373</v>
      </c>
    </row>
    <row r="850" spans="1:14">
      <c r="A850">
        <v>2611</v>
      </c>
      <c r="B850" t="s">
        <v>633</v>
      </c>
      <c r="C850">
        <v>16.399999999999999</v>
      </c>
      <c r="D850">
        <v>16.399999999999999</v>
      </c>
      <c r="E850" s="145">
        <v>0</v>
      </c>
      <c r="F850" s="143">
        <v>0</v>
      </c>
      <c r="G850" t="s">
        <v>6921</v>
      </c>
      <c r="H850">
        <v>835</v>
      </c>
      <c r="I850">
        <v>1759</v>
      </c>
      <c r="J850">
        <v>18.899999999999999</v>
      </c>
      <c r="K850">
        <v>16.600000000000001</v>
      </c>
      <c r="L850">
        <v>16.149999999999999</v>
      </c>
      <c r="M850" s="142">
        <v>0.44</v>
      </c>
      <c r="N850" t="s">
        <v>4374</v>
      </c>
    </row>
    <row r="851" spans="1:14">
      <c r="A851">
        <v>2612</v>
      </c>
      <c r="B851" t="s">
        <v>634</v>
      </c>
      <c r="C851">
        <v>60.8</v>
      </c>
      <c r="D851">
        <v>60.8</v>
      </c>
      <c r="E851" s="145">
        <v>0</v>
      </c>
      <c r="F851" s="143">
        <v>0</v>
      </c>
      <c r="G851" t="s">
        <v>6109</v>
      </c>
      <c r="H851">
        <v>285</v>
      </c>
      <c r="I851">
        <v>503</v>
      </c>
      <c r="J851">
        <v>19.75</v>
      </c>
      <c r="K851">
        <v>61.7</v>
      </c>
      <c r="L851">
        <v>60.5</v>
      </c>
      <c r="M851" s="142">
        <v>0.14000000000000001</v>
      </c>
      <c r="N851" t="s">
        <v>4375</v>
      </c>
    </row>
    <row r="852" spans="1:14">
      <c r="A852">
        <v>2613</v>
      </c>
      <c r="B852" t="s">
        <v>635</v>
      </c>
      <c r="C852">
        <v>22.3</v>
      </c>
      <c r="D852">
        <v>22.4</v>
      </c>
      <c r="E852" s="145">
        <v>0.05</v>
      </c>
      <c r="F852" s="143">
        <v>0.22</v>
      </c>
      <c r="G852" t="s">
        <v>6922</v>
      </c>
      <c r="H852">
        <v>261</v>
      </c>
      <c r="I852">
        <v>784</v>
      </c>
      <c r="J852">
        <v>14.84</v>
      </c>
      <c r="K852">
        <v>22.85</v>
      </c>
      <c r="L852">
        <v>22.3</v>
      </c>
      <c r="M852" s="142">
        <v>0.18</v>
      </c>
      <c r="N852" t="s">
        <v>4376</v>
      </c>
    </row>
    <row r="853" spans="1:14">
      <c r="A853">
        <v>2614</v>
      </c>
      <c r="B853" t="s">
        <v>2085</v>
      </c>
      <c r="C853">
        <v>15.25</v>
      </c>
      <c r="D853">
        <v>15.1</v>
      </c>
      <c r="E853" s="145">
        <v>0.05</v>
      </c>
      <c r="F853" s="143">
        <v>0.33</v>
      </c>
      <c r="G853" t="s">
        <v>6031</v>
      </c>
      <c r="H853">
        <v>773</v>
      </c>
      <c r="I853">
        <v>1043</v>
      </c>
      <c r="J853">
        <v>47.84</v>
      </c>
      <c r="K853">
        <v>15.3</v>
      </c>
      <c r="L853">
        <v>15.05</v>
      </c>
      <c r="M853" s="142">
        <v>0.16</v>
      </c>
      <c r="N853" t="s">
        <v>4377</v>
      </c>
    </row>
    <row r="854" spans="1:14">
      <c r="A854">
        <v>2615</v>
      </c>
      <c r="B854" t="s">
        <v>108</v>
      </c>
      <c r="C854">
        <v>121</v>
      </c>
      <c r="D854">
        <v>122.5</v>
      </c>
      <c r="E854" s="145">
        <v>3.5</v>
      </c>
      <c r="F854" s="143">
        <v>2.94</v>
      </c>
      <c r="G854" t="s">
        <v>6923</v>
      </c>
      <c r="H854">
        <v>17667</v>
      </c>
      <c r="I854">
        <v>29388</v>
      </c>
      <c r="J854">
        <v>280.61</v>
      </c>
      <c r="K854">
        <v>127</v>
      </c>
      <c r="L854">
        <v>119.5</v>
      </c>
      <c r="M854" s="142">
        <v>0.63</v>
      </c>
      <c r="N854" t="s">
        <v>4378</v>
      </c>
    </row>
    <row r="855" spans="1:14">
      <c r="A855">
        <v>2616</v>
      </c>
      <c r="B855" t="s">
        <v>636</v>
      </c>
      <c r="C855">
        <v>13.15</v>
      </c>
      <c r="D855">
        <v>13.15</v>
      </c>
      <c r="E855" s="145">
        <v>0</v>
      </c>
      <c r="F855" s="143">
        <v>0</v>
      </c>
      <c r="G855" t="s">
        <v>6924</v>
      </c>
      <c r="H855">
        <v>46</v>
      </c>
      <c r="I855">
        <v>111</v>
      </c>
      <c r="J855">
        <v>13.73</v>
      </c>
      <c r="K855">
        <v>13.2</v>
      </c>
      <c r="L855">
        <v>13.15</v>
      </c>
      <c r="M855" s="142">
        <v>0.03</v>
      </c>
      <c r="N855" t="s">
        <v>4379</v>
      </c>
    </row>
    <row r="856" spans="1:14">
      <c r="A856">
        <v>2617</v>
      </c>
      <c r="B856" t="s">
        <v>637</v>
      </c>
      <c r="C856">
        <v>32.35</v>
      </c>
      <c r="D856">
        <v>32.35</v>
      </c>
      <c r="E856" s="145">
        <v>0</v>
      </c>
      <c r="F856" s="143">
        <v>0</v>
      </c>
      <c r="G856" t="s">
        <v>6318</v>
      </c>
      <c r="H856">
        <v>880</v>
      </c>
      <c r="I856">
        <v>936</v>
      </c>
      <c r="J856">
        <v>41.73</v>
      </c>
      <c r="K856">
        <v>32.75</v>
      </c>
      <c r="L856">
        <v>32.15</v>
      </c>
      <c r="M856" s="142">
        <v>0.21</v>
      </c>
      <c r="N856" t="s">
        <v>4380</v>
      </c>
    </row>
    <row r="857" spans="1:14">
      <c r="A857">
        <v>2618</v>
      </c>
      <c r="B857" t="s">
        <v>1364</v>
      </c>
      <c r="C857">
        <v>43.5</v>
      </c>
      <c r="D857">
        <v>43.7</v>
      </c>
      <c r="E857" s="145">
        <v>0.25</v>
      </c>
      <c r="F857" s="143">
        <v>0.57999999999999996</v>
      </c>
      <c r="G857" t="s">
        <v>6925</v>
      </c>
      <c r="H857">
        <v>20688</v>
      </c>
      <c r="I857">
        <v>18816</v>
      </c>
      <c r="J857">
        <v>540.04</v>
      </c>
      <c r="K857">
        <v>44.05</v>
      </c>
      <c r="L857">
        <v>43.3</v>
      </c>
      <c r="M857" s="142">
        <v>0.38</v>
      </c>
      <c r="N857" t="s">
        <v>4373</v>
      </c>
    </row>
    <row r="858" spans="1:14">
      <c r="A858">
        <v>2630</v>
      </c>
      <c r="B858" t="s">
        <v>246</v>
      </c>
      <c r="C858">
        <v>44.4</v>
      </c>
      <c r="D858">
        <v>44.55</v>
      </c>
      <c r="E858" s="145">
        <v>0.55000000000000004</v>
      </c>
      <c r="F858" s="143">
        <v>1.25</v>
      </c>
      <c r="G858" t="s">
        <v>6926</v>
      </c>
      <c r="H858">
        <v>611</v>
      </c>
      <c r="I858">
        <v>492</v>
      </c>
      <c r="J858">
        <v>20.94</v>
      </c>
      <c r="K858">
        <v>45.45</v>
      </c>
      <c r="L858">
        <v>44.35</v>
      </c>
      <c r="M858" s="142">
        <v>0.28999999999999998</v>
      </c>
      <c r="N858" t="s">
        <v>4381</v>
      </c>
    </row>
    <row r="859" spans="1:14">
      <c r="A859">
        <v>2633</v>
      </c>
      <c r="B859" t="s">
        <v>638</v>
      </c>
      <c r="C859">
        <v>26.2</v>
      </c>
      <c r="D859">
        <v>26.35</v>
      </c>
      <c r="E859" s="145">
        <v>0.15</v>
      </c>
      <c r="F859" s="143">
        <v>0.56999999999999995</v>
      </c>
      <c r="G859" t="s">
        <v>5946</v>
      </c>
      <c r="H859">
        <v>6785</v>
      </c>
      <c r="I859">
        <v>4343</v>
      </c>
      <c r="J859">
        <v>562.83000000000004</v>
      </c>
      <c r="K859">
        <v>26.4</v>
      </c>
      <c r="L859">
        <v>26.2</v>
      </c>
      <c r="M859" s="142">
        <v>0.26</v>
      </c>
      <c r="N859" t="s">
        <v>4382</v>
      </c>
    </row>
    <row r="860" spans="1:14">
      <c r="A860">
        <v>2634</v>
      </c>
      <c r="B860" t="s">
        <v>109</v>
      </c>
      <c r="C860">
        <v>61</v>
      </c>
      <c r="D860">
        <v>62.1</v>
      </c>
      <c r="E860" s="145">
        <v>1.4</v>
      </c>
      <c r="F860" s="143">
        <v>2.31</v>
      </c>
      <c r="G860" t="s">
        <v>6759</v>
      </c>
      <c r="H860">
        <v>5049</v>
      </c>
      <c r="I860">
        <v>5186</v>
      </c>
      <c r="J860">
        <v>94.19</v>
      </c>
      <c r="K860">
        <v>62.5</v>
      </c>
      <c r="L860">
        <v>61</v>
      </c>
      <c r="M860" s="142">
        <v>0.54</v>
      </c>
      <c r="N860" t="s">
        <v>4383</v>
      </c>
    </row>
    <row r="861" spans="1:14">
      <c r="A861">
        <v>2636</v>
      </c>
      <c r="B861" t="s">
        <v>2542</v>
      </c>
      <c r="C861">
        <v>72.2</v>
      </c>
      <c r="D861">
        <v>72.400000000000006</v>
      </c>
      <c r="E861" s="145">
        <v>-0.1</v>
      </c>
      <c r="F861" s="143">
        <v>-0.14000000000000001</v>
      </c>
      <c r="G861" t="s">
        <v>6388</v>
      </c>
      <c r="H861">
        <v>305</v>
      </c>
      <c r="I861">
        <v>537</v>
      </c>
      <c r="J861">
        <v>14.18</v>
      </c>
      <c r="K861">
        <v>73.5</v>
      </c>
      <c r="L861">
        <v>72.2</v>
      </c>
      <c r="M861" s="142">
        <v>0.22</v>
      </c>
      <c r="N861" t="s">
        <v>4384</v>
      </c>
    </row>
    <row r="862" spans="1:14">
      <c r="A862">
        <v>2637</v>
      </c>
      <c r="B862" t="s">
        <v>1365</v>
      </c>
      <c r="C862">
        <v>101</v>
      </c>
      <c r="D862">
        <v>101.5</v>
      </c>
      <c r="E862" s="145">
        <v>0.5</v>
      </c>
      <c r="F862" s="143">
        <v>0.5</v>
      </c>
      <c r="G862" t="s">
        <v>6045</v>
      </c>
      <c r="H862">
        <v>1874</v>
      </c>
      <c r="I862">
        <v>3019</v>
      </c>
      <c r="J862">
        <v>74.64</v>
      </c>
      <c r="K862">
        <v>103.5</v>
      </c>
      <c r="L862">
        <v>100.5</v>
      </c>
      <c r="M862" s="142">
        <v>0.25</v>
      </c>
      <c r="N862" t="s">
        <v>4385</v>
      </c>
    </row>
    <row r="863" spans="1:14">
      <c r="A863">
        <v>2640</v>
      </c>
      <c r="B863" t="s">
        <v>639</v>
      </c>
      <c r="C863">
        <v>158</v>
      </c>
      <c r="D863">
        <v>158.5</v>
      </c>
      <c r="E863" s="145">
        <v>1.5</v>
      </c>
      <c r="F863" s="143">
        <v>0.96</v>
      </c>
      <c r="G863" t="s">
        <v>6205</v>
      </c>
      <c r="H863">
        <v>36</v>
      </c>
      <c r="I863">
        <v>29</v>
      </c>
      <c r="J863">
        <v>5.93</v>
      </c>
      <c r="K863">
        <v>160</v>
      </c>
      <c r="L863">
        <v>156.5</v>
      </c>
      <c r="M863" s="142">
        <v>0.06</v>
      </c>
      <c r="N863" t="s">
        <v>4386</v>
      </c>
    </row>
    <row r="864" spans="1:14">
      <c r="A864">
        <v>2641</v>
      </c>
      <c r="B864" t="s">
        <v>2860</v>
      </c>
      <c r="C864">
        <v>17.2</v>
      </c>
      <c r="D864">
        <v>17.149999999999999</v>
      </c>
      <c r="E864" s="145">
        <v>0</v>
      </c>
      <c r="F864" s="143">
        <v>0</v>
      </c>
      <c r="G864" t="s">
        <v>6927</v>
      </c>
      <c r="H864">
        <v>689</v>
      </c>
      <c r="I864">
        <v>1332</v>
      </c>
      <c r="J864">
        <v>33.03</v>
      </c>
      <c r="K864">
        <v>17.399999999999999</v>
      </c>
      <c r="L864">
        <v>17.149999999999999</v>
      </c>
      <c r="M864" s="142">
        <v>0.21</v>
      </c>
      <c r="N864" t="s">
        <v>4387</v>
      </c>
    </row>
    <row r="865" spans="1:14">
      <c r="A865">
        <v>2642</v>
      </c>
      <c r="B865" t="s">
        <v>640</v>
      </c>
      <c r="C865">
        <v>20.3</v>
      </c>
      <c r="D865">
        <v>20.2</v>
      </c>
      <c r="E865" s="145">
        <v>-0.1</v>
      </c>
      <c r="F865" s="143">
        <v>-0.49</v>
      </c>
      <c r="G865" t="s">
        <v>5859</v>
      </c>
      <c r="H865">
        <v>82</v>
      </c>
      <c r="I865">
        <v>42</v>
      </c>
      <c r="J865">
        <v>9.5500000000000007</v>
      </c>
      <c r="K865">
        <v>20.5</v>
      </c>
      <c r="L865">
        <v>20.100000000000001</v>
      </c>
      <c r="M865" s="142">
        <v>0.09</v>
      </c>
      <c r="N865" t="s">
        <v>4388</v>
      </c>
    </row>
    <row r="866" spans="1:14">
      <c r="A866">
        <v>2643</v>
      </c>
      <c r="B866" t="s">
        <v>641</v>
      </c>
      <c r="C866">
        <v>62.8</v>
      </c>
      <c r="D866">
        <v>63.1</v>
      </c>
      <c r="E866" s="145">
        <v>0.1</v>
      </c>
      <c r="F866" s="143">
        <v>0.16</v>
      </c>
      <c r="G866" t="s">
        <v>6928</v>
      </c>
      <c r="H866">
        <v>4</v>
      </c>
      <c r="I866">
        <v>13</v>
      </c>
      <c r="J866">
        <v>3.5</v>
      </c>
      <c r="K866">
        <v>63.1</v>
      </c>
      <c r="L866">
        <v>62.8</v>
      </c>
      <c r="M866" s="142">
        <v>0.01</v>
      </c>
      <c r="N866" t="s">
        <v>4389</v>
      </c>
    </row>
    <row r="867" spans="1:14">
      <c r="A867">
        <v>2645</v>
      </c>
      <c r="B867" t="s">
        <v>1486</v>
      </c>
      <c r="C867">
        <v>170</v>
      </c>
      <c r="D867">
        <v>171</v>
      </c>
      <c r="E867" s="145">
        <v>1.5</v>
      </c>
      <c r="F867" s="143">
        <v>0.88</v>
      </c>
      <c r="G867" t="s">
        <v>6929</v>
      </c>
      <c r="H867">
        <v>463</v>
      </c>
      <c r="I867">
        <v>1177</v>
      </c>
      <c r="J867">
        <v>37.46</v>
      </c>
      <c r="K867">
        <v>173.5</v>
      </c>
      <c r="L867">
        <v>170</v>
      </c>
      <c r="M867" s="142">
        <v>0.12</v>
      </c>
      <c r="N867" t="s">
        <v>4390</v>
      </c>
    </row>
    <row r="868" spans="1:14">
      <c r="A868">
        <v>2646</v>
      </c>
      <c r="B868" t="s">
        <v>2586</v>
      </c>
      <c r="C868">
        <v>20.25</v>
      </c>
      <c r="D868">
        <v>20.350000000000001</v>
      </c>
      <c r="E868" s="145">
        <v>0.15</v>
      </c>
      <c r="F868" s="143">
        <v>0.74</v>
      </c>
      <c r="G868" t="s">
        <v>6930</v>
      </c>
      <c r="H868">
        <v>3863</v>
      </c>
      <c r="I868">
        <v>3386</v>
      </c>
      <c r="J868">
        <v>300.87</v>
      </c>
      <c r="K868">
        <v>20.45</v>
      </c>
      <c r="L868">
        <v>20.2</v>
      </c>
      <c r="M868" s="142">
        <v>0.13</v>
      </c>
      <c r="N868" t="s">
        <v>4391</v>
      </c>
    </row>
    <row r="869" spans="1:14">
      <c r="A869">
        <v>2701</v>
      </c>
      <c r="B869" t="s">
        <v>642</v>
      </c>
      <c r="C869">
        <v>10.35</v>
      </c>
      <c r="D869">
        <v>10.35</v>
      </c>
      <c r="E869" s="145">
        <v>0.05</v>
      </c>
      <c r="F869" s="143">
        <v>0.49</v>
      </c>
      <c r="G869" t="s">
        <v>6931</v>
      </c>
      <c r="H869">
        <v>42</v>
      </c>
      <c r="I869">
        <v>48</v>
      </c>
      <c r="J869">
        <v>45</v>
      </c>
      <c r="K869">
        <v>10.35</v>
      </c>
      <c r="L869">
        <v>10.3</v>
      </c>
      <c r="M869" s="142">
        <v>0.01</v>
      </c>
      <c r="N869" t="s">
        <v>4392</v>
      </c>
    </row>
    <row r="870" spans="1:14">
      <c r="A870">
        <v>2702</v>
      </c>
      <c r="B870" t="s">
        <v>643</v>
      </c>
      <c r="C870">
        <v>12.2</v>
      </c>
      <c r="D870">
        <v>12.25</v>
      </c>
      <c r="E870" s="145">
        <v>0.15</v>
      </c>
      <c r="F870" s="143">
        <v>1.24</v>
      </c>
      <c r="G870" t="s">
        <v>6114</v>
      </c>
      <c r="H870">
        <v>19</v>
      </c>
      <c r="I870">
        <v>62</v>
      </c>
      <c r="J870">
        <v>15.66</v>
      </c>
      <c r="K870">
        <v>12.25</v>
      </c>
      <c r="L870">
        <v>12.2</v>
      </c>
      <c r="M870" s="142">
        <v>0.01</v>
      </c>
      <c r="N870" t="s">
        <v>4393</v>
      </c>
    </row>
    <row r="871" spans="1:14">
      <c r="A871">
        <v>2704</v>
      </c>
      <c r="B871" t="s">
        <v>644</v>
      </c>
      <c r="C871">
        <v>45.55</v>
      </c>
      <c r="D871">
        <v>44.85</v>
      </c>
      <c r="E871" s="145">
        <v>-0.15</v>
      </c>
      <c r="F871" s="143">
        <v>-0.33</v>
      </c>
      <c r="G871" t="s">
        <v>6932</v>
      </c>
      <c r="H871">
        <v>53</v>
      </c>
      <c r="I871">
        <v>42</v>
      </c>
      <c r="J871">
        <v>36.69</v>
      </c>
      <c r="K871">
        <v>45.55</v>
      </c>
      <c r="L871">
        <v>44.85</v>
      </c>
      <c r="M871" s="142">
        <v>0.01</v>
      </c>
      <c r="N871" t="s">
        <v>4394</v>
      </c>
    </row>
    <row r="872" spans="1:14">
      <c r="A872">
        <v>2705</v>
      </c>
      <c r="B872" t="s">
        <v>645</v>
      </c>
      <c r="C872">
        <v>15.05</v>
      </c>
      <c r="D872">
        <v>15.1</v>
      </c>
      <c r="E872" s="145">
        <v>0</v>
      </c>
      <c r="F872" s="143">
        <v>0</v>
      </c>
      <c r="G872" t="s">
        <v>6804</v>
      </c>
      <c r="H872">
        <v>127</v>
      </c>
      <c r="I872">
        <v>108</v>
      </c>
      <c r="J872">
        <v>19.13</v>
      </c>
      <c r="K872">
        <v>15.1</v>
      </c>
      <c r="L872">
        <v>15</v>
      </c>
      <c r="M872" s="142">
        <v>7.0000000000000007E-2</v>
      </c>
      <c r="N872" t="s">
        <v>4395</v>
      </c>
    </row>
    <row r="873" spans="1:14">
      <c r="A873">
        <v>2706</v>
      </c>
      <c r="B873" t="s">
        <v>646</v>
      </c>
      <c r="C873">
        <v>12.2</v>
      </c>
      <c r="D873">
        <v>12.2</v>
      </c>
      <c r="E873" s="145">
        <v>0</v>
      </c>
      <c r="F873" s="143">
        <v>0</v>
      </c>
      <c r="G873" t="s">
        <v>6933</v>
      </c>
      <c r="H873">
        <v>58</v>
      </c>
      <c r="I873">
        <v>148</v>
      </c>
      <c r="J873">
        <v>50</v>
      </c>
      <c r="K873">
        <v>12.25</v>
      </c>
      <c r="L873">
        <v>12.2</v>
      </c>
      <c r="M873" s="142">
        <v>0.01</v>
      </c>
      <c r="N873" t="s">
        <v>4396</v>
      </c>
    </row>
    <row r="874" spans="1:14">
      <c r="A874">
        <v>2707</v>
      </c>
      <c r="B874" t="s">
        <v>647</v>
      </c>
      <c r="C874">
        <v>178.5</v>
      </c>
      <c r="D874">
        <v>178</v>
      </c>
      <c r="E874" s="145">
        <v>-0.5</v>
      </c>
      <c r="F874" s="143">
        <v>-0.28000000000000003</v>
      </c>
      <c r="G874" t="s">
        <v>6934</v>
      </c>
      <c r="H874">
        <v>110</v>
      </c>
      <c r="I874">
        <v>160</v>
      </c>
      <c r="J874">
        <v>12.74</v>
      </c>
      <c r="K874">
        <v>178.5</v>
      </c>
      <c r="L874">
        <v>177</v>
      </c>
      <c r="M874" s="142">
        <v>0.09</v>
      </c>
      <c r="N874" t="s">
        <v>4397</v>
      </c>
    </row>
    <row r="875" spans="1:14">
      <c r="A875">
        <v>2712</v>
      </c>
      <c r="B875" t="s">
        <v>648</v>
      </c>
      <c r="C875">
        <v>13.25</v>
      </c>
      <c r="D875">
        <v>13.3</v>
      </c>
      <c r="E875" s="145">
        <v>0</v>
      </c>
      <c r="F875" s="143">
        <v>0</v>
      </c>
      <c r="G875" t="s">
        <v>6935</v>
      </c>
      <c r="H875">
        <v>12</v>
      </c>
      <c r="I875">
        <v>23</v>
      </c>
      <c r="J875">
        <v>10.5</v>
      </c>
      <c r="K875">
        <v>13.3</v>
      </c>
      <c r="L875">
        <v>13.05</v>
      </c>
      <c r="M875" s="142">
        <v>0.01</v>
      </c>
      <c r="N875" t="s">
        <v>4398</v>
      </c>
    </row>
    <row r="876" spans="1:14">
      <c r="A876">
        <v>2718</v>
      </c>
      <c r="B876" t="s">
        <v>2629</v>
      </c>
      <c r="C876">
        <v>39.700000000000003</v>
      </c>
      <c r="D876">
        <v>39.35</v>
      </c>
      <c r="E876" s="145">
        <v>-0.05</v>
      </c>
      <c r="F876" s="143">
        <v>-0.13</v>
      </c>
      <c r="G876" t="s">
        <v>6936</v>
      </c>
      <c r="H876">
        <v>10</v>
      </c>
      <c r="I876">
        <v>13</v>
      </c>
      <c r="J876">
        <v>8.76</v>
      </c>
      <c r="K876">
        <v>39.700000000000003</v>
      </c>
      <c r="L876">
        <v>39.35</v>
      </c>
      <c r="M876" s="142">
        <v>0.01</v>
      </c>
      <c r="N876" t="s">
        <v>4399</v>
      </c>
    </row>
    <row r="877" spans="1:14">
      <c r="A877">
        <v>2719</v>
      </c>
      <c r="B877" t="s">
        <v>1449</v>
      </c>
      <c r="C877">
        <v>19.5</v>
      </c>
      <c r="D877">
        <v>19.399999999999999</v>
      </c>
      <c r="E877" s="145">
        <v>0.25</v>
      </c>
      <c r="F877" s="143">
        <v>1.31</v>
      </c>
      <c r="G877" t="s">
        <v>6937</v>
      </c>
      <c r="H877">
        <v>3</v>
      </c>
      <c r="I877">
        <v>11</v>
      </c>
      <c r="J877">
        <v>6.95</v>
      </c>
      <c r="K877">
        <v>19.5</v>
      </c>
      <c r="L877">
        <v>19.05</v>
      </c>
      <c r="M877" s="142">
        <v>0</v>
      </c>
      <c r="N877" t="s">
        <v>4400</v>
      </c>
    </row>
    <row r="878" spans="1:14">
      <c r="A878">
        <v>2722</v>
      </c>
      <c r="B878" t="s">
        <v>649</v>
      </c>
      <c r="C878">
        <v>21.15</v>
      </c>
      <c r="D878">
        <v>20.9</v>
      </c>
      <c r="E878" s="145">
        <v>0</v>
      </c>
      <c r="F878" s="143">
        <v>0</v>
      </c>
      <c r="G878" t="s">
        <v>6252</v>
      </c>
      <c r="H878">
        <v>6</v>
      </c>
      <c r="I878">
        <v>41</v>
      </c>
      <c r="J878">
        <v>14.32</v>
      </c>
      <c r="K878">
        <v>21.15</v>
      </c>
      <c r="L878">
        <v>20.85</v>
      </c>
      <c r="M878" s="142">
        <v>0</v>
      </c>
      <c r="N878" t="s">
        <v>4401</v>
      </c>
    </row>
    <row r="879" spans="1:14">
      <c r="A879">
        <v>2723</v>
      </c>
      <c r="B879" t="s">
        <v>650</v>
      </c>
      <c r="C879">
        <v>83.5</v>
      </c>
      <c r="D879">
        <v>84</v>
      </c>
      <c r="E879" s="145">
        <v>1.2</v>
      </c>
      <c r="F879" s="143">
        <v>1.45</v>
      </c>
      <c r="G879" t="s">
        <v>6938</v>
      </c>
      <c r="H879">
        <v>513</v>
      </c>
      <c r="I879">
        <v>449</v>
      </c>
      <c r="J879">
        <v>18</v>
      </c>
      <c r="K879">
        <v>86.3</v>
      </c>
      <c r="L879">
        <v>83</v>
      </c>
      <c r="M879" s="142">
        <v>0.28999999999999998</v>
      </c>
      <c r="N879" t="s">
        <v>4402</v>
      </c>
    </row>
    <row r="880" spans="1:14">
      <c r="A880">
        <v>2724</v>
      </c>
      <c r="B880" t="s">
        <v>2122</v>
      </c>
      <c r="C880">
        <v>11.45</v>
      </c>
      <c r="D880">
        <v>12</v>
      </c>
      <c r="E880" s="145">
        <v>0</v>
      </c>
      <c r="F880" s="143">
        <v>0</v>
      </c>
      <c r="G880" t="s">
        <v>6939</v>
      </c>
      <c r="H880">
        <v>2</v>
      </c>
      <c r="I880">
        <v>2</v>
      </c>
      <c r="J880">
        <v>5.97</v>
      </c>
      <c r="K880">
        <v>12</v>
      </c>
      <c r="L880">
        <v>11.45</v>
      </c>
      <c r="M880" s="142">
        <v>0</v>
      </c>
      <c r="N880" t="s">
        <v>4403</v>
      </c>
    </row>
    <row r="881" spans="1:14">
      <c r="A881">
        <v>2726</v>
      </c>
      <c r="B881" t="s">
        <v>2100</v>
      </c>
      <c r="C881">
        <v>7.92</v>
      </c>
      <c r="D881">
        <v>7.99</v>
      </c>
      <c r="E881" s="145">
        <v>7.0000000000000007E-2</v>
      </c>
      <c r="F881" s="143">
        <v>0.88</v>
      </c>
      <c r="G881" t="s">
        <v>6940</v>
      </c>
      <c r="H881">
        <v>9</v>
      </c>
      <c r="I881">
        <v>31</v>
      </c>
      <c r="J881">
        <v>3.77</v>
      </c>
      <c r="K881">
        <v>7.99</v>
      </c>
      <c r="L881">
        <v>7.9</v>
      </c>
      <c r="M881" s="142">
        <v>0.02</v>
      </c>
      <c r="N881" t="s">
        <v>4404</v>
      </c>
    </row>
    <row r="882" spans="1:14">
      <c r="A882">
        <v>2727</v>
      </c>
      <c r="B882" t="s">
        <v>651</v>
      </c>
      <c r="C882">
        <v>248</v>
      </c>
      <c r="D882">
        <v>248</v>
      </c>
      <c r="E882" s="145">
        <v>2</v>
      </c>
      <c r="F882" s="143">
        <v>0.81</v>
      </c>
      <c r="G882" t="s">
        <v>6941</v>
      </c>
      <c r="H882">
        <v>381</v>
      </c>
      <c r="I882">
        <v>554</v>
      </c>
      <c r="J882">
        <v>8.2899999999999991</v>
      </c>
      <c r="K882">
        <v>248</v>
      </c>
      <c r="L882">
        <v>245.5</v>
      </c>
      <c r="M882" s="142">
        <v>0.46</v>
      </c>
      <c r="N882" t="s">
        <v>4405</v>
      </c>
    </row>
    <row r="883" spans="1:14">
      <c r="A883">
        <v>2729</v>
      </c>
      <c r="B883" t="s">
        <v>652</v>
      </c>
      <c r="C883">
        <v>156.5</v>
      </c>
      <c r="D883">
        <v>156.5</v>
      </c>
      <c r="E883" s="145">
        <v>2.5</v>
      </c>
      <c r="F883" s="143">
        <v>1.62</v>
      </c>
      <c r="G883" t="s">
        <v>5843</v>
      </c>
      <c r="H883">
        <v>8</v>
      </c>
      <c r="I883">
        <v>22</v>
      </c>
      <c r="J883">
        <v>4.3</v>
      </c>
      <c r="K883">
        <v>156.5</v>
      </c>
      <c r="L883">
        <v>156</v>
      </c>
      <c r="M883" s="142">
        <v>0.02</v>
      </c>
      <c r="N883" t="s">
        <v>4406</v>
      </c>
    </row>
    <row r="884" spans="1:14">
      <c r="A884">
        <v>2731</v>
      </c>
      <c r="B884" t="s">
        <v>653</v>
      </c>
      <c r="C884">
        <v>143.5</v>
      </c>
      <c r="D884">
        <v>144.5</v>
      </c>
      <c r="E884" s="145">
        <v>1</v>
      </c>
      <c r="F884" s="143">
        <v>0.7</v>
      </c>
      <c r="G884" t="s">
        <v>6942</v>
      </c>
      <c r="H884">
        <v>340</v>
      </c>
      <c r="I884">
        <v>309</v>
      </c>
      <c r="J884">
        <v>9.33</v>
      </c>
      <c r="K884">
        <v>145.5</v>
      </c>
      <c r="L884">
        <v>143.5</v>
      </c>
      <c r="M884" s="142">
        <v>0.36</v>
      </c>
      <c r="N884" t="s">
        <v>4407</v>
      </c>
    </row>
    <row r="885" spans="1:14">
      <c r="A885">
        <v>2732</v>
      </c>
      <c r="B885" t="s">
        <v>654</v>
      </c>
      <c r="C885">
        <v>62.5</v>
      </c>
      <c r="D885">
        <v>62</v>
      </c>
      <c r="E885" s="145">
        <v>0</v>
      </c>
      <c r="F885" s="143">
        <v>0</v>
      </c>
      <c r="G885" t="s">
        <v>5978</v>
      </c>
      <c r="H885">
        <v>34</v>
      </c>
      <c r="I885">
        <v>29</v>
      </c>
      <c r="J885">
        <v>4.6500000000000004</v>
      </c>
      <c r="K885">
        <v>62.8</v>
      </c>
      <c r="L885">
        <v>61.8</v>
      </c>
      <c r="M885" s="142">
        <v>7.0000000000000007E-2</v>
      </c>
      <c r="N885" t="s">
        <v>4408</v>
      </c>
    </row>
    <row r="886" spans="1:14">
      <c r="A886">
        <v>2734</v>
      </c>
      <c r="B886" t="s">
        <v>655</v>
      </c>
      <c r="C886">
        <v>14.65</v>
      </c>
      <c r="D886">
        <v>14.6</v>
      </c>
      <c r="E886" s="145">
        <v>-0.05</v>
      </c>
      <c r="F886" s="143">
        <v>-0.34</v>
      </c>
      <c r="G886" t="s">
        <v>6943</v>
      </c>
      <c r="H886">
        <v>23</v>
      </c>
      <c r="I886">
        <v>109</v>
      </c>
      <c r="J886">
        <v>5.73</v>
      </c>
      <c r="K886">
        <v>14.7</v>
      </c>
      <c r="L886">
        <v>14.6</v>
      </c>
      <c r="M886" s="142">
        <v>0.04</v>
      </c>
      <c r="N886" t="s">
        <v>4409</v>
      </c>
    </row>
    <row r="887" spans="1:14">
      <c r="A887">
        <v>2736</v>
      </c>
      <c r="B887" t="s">
        <v>1422</v>
      </c>
      <c r="C887">
        <v>10.6</v>
      </c>
      <c r="D887">
        <v>10.55</v>
      </c>
      <c r="E887" s="145">
        <v>0</v>
      </c>
      <c r="F887" s="143">
        <v>0</v>
      </c>
      <c r="G887" t="s">
        <v>6931</v>
      </c>
      <c r="H887">
        <v>41</v>
      </c>
      <c r="I887">
        <v>71</v>
      </c>
      <c r="J887">
        <v>8</v>
      </c>
      <c r="K887">
        <v>10.65</v>
      </c>
      <c r="L887">
        <v>10.55</v>
      </c>
      <c r="M887" s="142">
        <v>0.05</v>
      </c>
      <c r="N887" t="s">
        <v>4410</v>
      </c>
    </row>
    <row r="888" spans="1:14">
      <c r="A888">
        <v>2739</v>
      </c>
      <c r="B888" t="s">
        <v>1453</v>
      </c>
      <c r="C888">
        <v>36.549999999999997</v>
      </c>
      <c r="D888">
        <v>36.35</v>
      </c>
      <c r="E888" s="145">
        <v>0.2</v>
      </c>
      <c r="F888" s="143">
        <v>0.55000000000000004</v>
      </c>
      <c r="G888" t="s">
        <v>6738</v>
      </c>
      <c r="H888">
        <v>62</v>
      </c>
      <c r="I888">
        <v>46</v>
      </c>
      <c r="J888">
        <v>9.15</v>
      </c>
      <c r="K888">
        <v>37</v>
      </c>
      <c r="L888">
        <v>36.15</v>
      </c>
      <c r="M888" s="142">
        <v>7.0000000000000007E-2</v>
      </c>
      <c r="N888" t="s">
        <v>4411</v>
      </c>
    </row>
    <row r="889" spans="1:14">
      <c r="A889">
        <v>2740</v>
      </c>
      <c r="B889" t="s">
        <v>3763</v>
      </c>
      <c r="C889">
        <v>26.45</v>
      </c>
      <c r="D889">
        <v>28.8</v>
      </c>
      <c r="E889" s="145">
        <v>0.5</v>
      </c>
      <c r="F889" s="143">
        <v>1.77</v>
      </c>
      <c r="G889" t="s">
        <v>6944</v>
      </c>
      <c r="H889">
        <v>13</v>
      </c>
      <c r="I889">
        <v>7</v>
      </c>
      <c r="J889">
        <v>1.68</v>
      </c>
      <c r="K889">
        <v>28.8</v>
      </c>
      <c r="L889">
        <v>26.45</v>
      </c>
      <c r="M889" s="142">
        <v>0.08</v>
      </c>
      <c r="N889" t="s">
        <v>4412</v>
      </c>
    </row>
    <row r="890" spans="1:14">
      <c r="A890">
        <v>2743</v>
      </c>
      <c r="B890" t="s">
        <v>656</v>
      </c>
      <c r="C890">
        <v>50.9</v>
      </c>
      <c r="D890">
        <v>50.9</v>
      </c>
      <c r="E890" s="145">
        <v>0.3</v>
      </c>
      <c r="F890" s="143">
        <v>0.59</v>
      </c>
      <c r="G890" t="s">
        <v>6074</v>
      </c>
      <c r="H890">
        <v>29</v>
      </c>
      <c r="I890">
        <v>29</v>
      </c>
      <c r="J890">
        <v>4.68</v>
      </c>
      <c r="K890">
        <v>51.4</v>
      </c>
      <c r="L890">
        <v>50.6</v>
      </c>
      <c r="M890" s="142">
        <v>0.06</v>
      </c>
      <c r="N890" t="s">
        <v>4413</v>
      </c>
    </row>
    <row r="891" spans="1:14">
      <c r="A891">
        <v>2745</v>
      </c>
      <c r="B891" t="s">
        <v>233</v>
      </c>
      <c r="C891">
        <v>86.1</v>
      </c>
      <c r="D891">
        <v>86.4</v>
      </c>
      <c r="E891" s="145">
        <v>0.9</v>
      </c>
      <c r="F891" s="143">
        <v>1.05</v>
      </c>
      <c r="G891" t="s">
        <v>6866</v>
      </c>
      <c r="H891">
        <v>54</v>
      </c>
      <c r="I891">
        <v>36</v>
      </c>
      <c r="J891">
        <v>3.38</v>
      </c>
      <c r="K891">
        <v>86.5</v>
      </c>
      <c r="L891">
        <v>85.6</v>
      </c>
      <c r="M891" s="142">
        <v>0.16</v>
      </c>
      <c r="N891" t="s">
        <v>4414</v>
      </c>
    </row>
    <row r="892" spans="1:14">
      <c r="A892">
        <v>2748</v>
      </c>
      <c r="B892" t="s">
        <v>657</v>
      </c>
      <c r="C892">
        <v>38.5</v>
      </c>
      <c r="D892">
        <v>38.65</v>
      </c>
      <c r="E892" s="145">
        <v>0.2</v>
      </c>
      <c r="F892" s="143">
        <v>0.52</v>
      </c>
      <c r="G892" t="s">
        <v>6193</v>
      </c>
      <c r="H892">
        <v>17</v>
      </c>
      <c r="I892">
        <v>51</v>
      </c>
      <c r="J892">
        <v>10.58</v>
      </c>
      <c r="K892">
        <v>38.799999999999997</v>
      </c>
      <c r="L892">
        <v>38.5</v>
      </c>
      <c r="M892" s="142">
        <v>0.02</v>
      </c>
      <c r="N892" t="s">
        <v>4415</v>
      </c>
    </row>
    <row r="893" spans="1:14">
      <c r="A893">
        <v>2751</v>
      </c>
      <c r="B893" t="s">
        <v>2538</v>
      </c>
      <c r="C893">
        <v>51.3</v>
      </c>
      <c r="D893">
        <v>52.5</v>
      </c>
      <c r="E893" s="145">
        <v>-0.1</v>
      </c>
      <c r="F893" s="143">
        <v>-0.19</v>
      </c>
      <c r="G893" t="s">
        <v>6000</v>
      </c>
      <c r="H893">
        <v>30</v>
      </c>
      <c r="I893">
        <v>8</v>
      </c>
      <c r="J893">
        <v>1.98</v>
      </c>
      <c r="K893">
        <v>53.4</v>
      </c>
      <c r="L893">
        <v>51.3</v>
      </c>
      <c r="M893" s="142">
        <v>0.15</v>
      </c>
      <c r="N893" t="s">
        <v>4416</v>
      </c>
    </row>
    <row r="894" spans="1:14">
      <c r="A894">
        <v>2752</v>
      </c>
      <c r="B894" t="s">
        <v>238</v>
      </c>
      <c r="C894">
        <v>181</v>
      </c>
      <c r="D894">
        <v>179.5</v>
      </c>
      <c r="E894" s="145">
        <v>1.5</v>
      </c>
      <c r="F894" s="143">
        <v>0.84</v>
      </c>
      <c r="G894" t="s">
        <v>6945</v>
      </c>
      <c r="H894">
        <v>5</v>
      </c>
      <c r="I894">
        <v>9</v>
      </c>
      <c r="J894">
        <v>2.67</v>
      </c>
      <c r="K894">
        <v>181</v>
      </c>
      <c r="L894">
        <v>179.5</v>
      </c>
      <c r="M894" s="142">
        <v>0.02</v>
      </c>
      <c r="N894" t="s">
        <v>4417</v>
      </c>
    </row>
    <row r="895" spans="1:14">
      <c r="A895">
        <v>2753</v>
      </c>
      <c r="B895" t="s">
        <v>1367</v>
      </c>
      <c r="C895">
        <v>184.5</v>
      </c>
      <c r="D895">
        <v>184.5</v>
      </c>
      <c r="E895" s="145">
        <v>0</v>
      </c>
      <c r="F895" s="143">
        <v>0</v>
      </c>
      <c r="G895" t="s">
        <v>6946</v>
      </c>
      <c r="H895">
        <v>106</v>
      </c>
      <c r="I895">
        <v>127</v>
      </c>
      <c r="J895">
        <v>7</v>
      </c>
      <c r="K895">
        <v>185</v>
      </c>
      <c r="L895">
        <v>183</v>
      </c>
      <c r="M895" s="142">
        <v>0.15</v>
      </c>
      <c r="N895" t="s">
        <v>4418</v>
      </c>
    </row>
    <row r="896" spans="1:14">
      <c r="A896">
        <v>2754</v>
      </c>
      <c r="B896" t="s">
        <v>658</v>
      </c>
      <c r="C896">
        <v>67</v>
      </c>
      <c r="D896">
        <v>66.599999999999994</v>
      </c>
      <c r="E896" s="145">
        <v>-0.2</v>
      </c>
      <c r="F896" s="143">
        <v>-0.3</v>
      </c>
      <c r="G896" t="s">
        <v>5890</v>
      </c>
      <c r="H896">
        <v>32</v>
      </c>
      <c r="I896">
        <v>18</v>
      </c>
      <c r="J896">
        <v>4.6900000000000004</v>
      </c>
      <c r="K896">
        <v>67</v>
      </c>
      <c r="L896">
        <v>66</v>
      </c>
      <c r="M896" s="142">
        <v>7.0000000000000007E-2</v>
      </c>
      <c r="N896" t="s">
        <v>4419</v>
      </c>
    </row>
    <row r="897" spans="1:14">
      <c r="A897">
        <v>2755</v>
      </c>
      <c r="B897" t="s">
        <v>659</v>
      </c>
      <c r="C897">
        <v>95.7</v>
      </c>
      <c r="D897">
        <v>96.7</v>
      </c>
      <c r="E897" s="145">
        <v>1.2</v>
      </c>
      <c r="F897" s="143">
        <v>1.26</v>
      </c>
      <c r="G897" t="s">
        <v>6389</v>
      </c>
      <c r="H897">
        <v>66</v>
      </c>
      <c r="I897">
        <v>43</v>
      </c>
      <c r="J897">
        <v>4.7300000000000004</v>
      </c>
      <c r="K897">
        <v>99</v>
      </c>
      <c r="L897">
        <v>95.7</v>
      </c>
      <c r="M897" s="142">
        <v>0.14000000000000001</v>
      </c>
      <c r="N897" t="s">
        <v>4420</v>
      </c>
    </row>
    <row r="898" spans="1:14">
      <c r="A898">
        <v>2756</v>
      </c>
      <c r="B898" t="s">
        <v>1434</v>
      </c>
      <c r="C898">
        <v>60.7</v>
      </c>
      <c r="D898">
        <v>60.7</v>
      </c>
      <c r="E898" s="145">
        <v>0.4</v>
      </c>
      <c r="F898" s="143">
        <v>0.66</v>
      </c>
      <c r="G898" t="s">
        <v>6947</v>
      </c>
      <c r="H898">
        <v>1</v>
      </c>
      <c r="I898">
        <v>68</v>
      </c>
      <c r="J898">
        <v>2.46</v>
      </c>
      <c r="K898">
        <v>60.7</v>
      </c>
      <c r="L898">
        <v>60.7</v>
      </c>
      <c r="M898" s="142">
        <v>0</v>
      </c>
      <c r="N898" t="s">
        <v>4421</v>
      </c>
    </row>
    <row r="899" spans="1:14">
      <c r="A899">
        <v>2762</v>
      </c>
      <c r="B899" t="s">
        <v>2123</v>
      </c>
      <c r="C899">
        <v>78.3</v>
      </c>
      <c r="D899">
        <v>78.900000000000006</v>
      </c>
      <c r="E899" s="145">
        <v>0.7</v>
      </c>
      <c r="F899" s="143">
        <v>0.9</v>
      </c>
      <c r="G899" t="s">
        <v>5890</v>
      </c>
      <c r="H899">
        <v>28</v>
      </c>
      <c r="I899">
        <v>46</v>
      </c>
      <c r="J899">
        <v>11.25</v>
      </c>
      <c r="K899">
        <v>78.900000000000006</v>
      </c>
      <c r="L899">
        <v>78.2</v>
      </c>
      <c r="M899" s="142">
        <v>0.02</v>
      </c>
      <c r="N899" t="s">
        <v>4422</v>
      </c>
    </row>
    <row r="900" spans="1:14">
      <c r="A900">
        <v>2801</v>
      </c>
      <c r="B900" t="s">
        <v>660</v>
      </c>
      <c r="C900">
        <v>29.1</v>
      </c>
      <c r="D900">
        <v>29.5</v>
      </c>
      <c r="E900" s="145">
        <v>0.35</v>
      </c>
      <c r="F900" s="143">
        <v>1.2</v>
      </c>
      <c r="G900" t="s">
        <v>6200</v>
      </c>
      <c r="H900">
        <v>30051</v>
      </c>
      <c r="I900">
        <v>20354</v>
      </c>
      <c r="J900">
        <v>1206.02</v>
      </c>
      <c r="K900">
        <v>29.9</v>
      </c>
      <c r="L900">
        <v>29.05</v>
      </c>
      <c r="M900" s="142">
        <v>0.25</v>
      </c>
      <c r="N900" t="s">
        <v>4423</v>
      </c>
    </row>
    <row r="901" spans="1:14">
      <c r="A901">
        <v>2812</v>
      </c>
      <c r="B901" t="s">
        <v>661</v>
      </c>
      <c r="C901">
        <v>18.7</v>
      </c>
      <c r="D901">
        <v>18.899999999999999</v>
      </c>
      <c r="E901" s="145">
        <v>0.2</v>
      </c>
      <c r="F901" s="143">
        <v>1.07</v>
      </c>
      <c r="G901" t="s">
        <v>6885</v>
      </c>
      <c r="H901">
        <v>13556</v>
      </c>
      <c r="I901">
        <v>13573</v>
      </c>
      <c r="J901">
        <v>642.51</v>
      </c>
      <c r="K901">
        <v>18.95</v>
      </c>
      <c r="L901">
        <v>18.7</v>
      </c>
      <c r="M901" s="142">
        <v>0.21</v>
      </c>
      <c r="N901" t="s">
        <v>4424</v>
      </c>
    </row>
    <row r="902" spans="1:14">
      <c r="A902">
        <v>2816</v>
      </c>
      <c r="B902" t="s">
        <v>662</v>
      </c>
      <c r="C902">
        <v>45.5</v>
      </c>
      <c r="D902">
        <v>44.4</v>
      </c>
      <c r="E902" s="145">
        <v>-0.85</v>
      </c>
      <c r="F902" s="143">
        <v>-1.88</v>
      </c>
      <c r="G902" t="s">
        <v>6948</v>
      </c>
      <c r="H902">
        <v>557</v>
      </c>
      <c r="I902">
        <v>661</v>
      </c>
      <c r="J902">
        <v>22.36</v>
      </c>
      <c r="K902">
        <v>45.5</v>
      </c>
      <c r="L902">
        <v>43.9</v>
      </c>
      <c r="M902" s="142">
        <v>0.25</v>
      </c>
      <c r="N902" t="s">
        <v>4425</v>
      </c>
    </row>
    <row r="903" spans="1:14">
      <c r="A903">
        <v>2820</v>
      </c>
      <c r="B903" t="s">
        <v>663</v>
      </c>
      <c r="C903">
        <v>16.850000000000001</v>
      </c>
      <c r="D903">
        <v>16.95</v>
      </c>
      <c r="E903" s="145">
        <v>0.15</v>
      </c>
      <c r="F903" s="143">
        <v>0.89</v>
      </c>
      <c r="G903" t="s">
        <v>6949</v>
      </c>
      <c r="H903">
        <v>5023</v>
      </c>
      <c r="I903">
        <v>2649</v>
      </c>
      <c r="J903">
        <v>134.30000000000001</v>
      </c>
      <c r="K903">
        <v>17.100000000000001</v>
      </c>
      <c r="L903">
        <v>16.850000000000001</v>
      </c>
      <c r="M903" s="142">
        <v>0.37</v>
      </c>
      <c r="N903" t="s">
        <v>4426</v>
      </c>
    </row>
    <row r="904" spans="1:14">
      <c r="A904">
        <v>2832</v>
      </c>
      <c r="B904" t="s">
        <v>3649</v>
      </c>
      <c r="C904">
        <v>57.4</v>
      </c>
      <c r="D904">
        <v>57</v>
      </c>
      <c r="E904" s="145">
        <v>-0.3</v>
      </c>
      <c r="F904" s="143">
        <v>-0.52</v>
      </c>
      <c r="G904" t="s">
        <v>6950</v>
      </c>
      <c r="H904">
        <v>131</v>
      </c>
      <c r="I904">
        <v>116</v>
      </c>
      <c r="J904">
        <v>25.35</v>
      </c>
      <c r="K904">
        <v>57.6</v>
      </c>
      <c r="L904">
        <v>57</v>
      </c>
      <c r="M904" s="142">
        <v>0.05</v>
      </c>
      <c r="N904" t="s">
        <v>4427</v>
      </c>
    </row>
    <row r="905" spans="1:14">
      <c r="A905">
        <v>2834</v>
      </c>
      <c r="B905" t="s">
        <v>664</v>
      </c>
      <c r="C905">
        <v>17.649999999999999</v>
      </c>
      <c r="D905">
        <v>18.05</v>
      </c>
      <c r="E905" s="145">
        <v>0.4</v>
      </c>
      <c r="F905" s="143">
        <v>2.27</v>
      </c>
      <c r="G905" t="s">
        <v>6951</v>
      </c>
      <c r="H905">
        <v>37418</v>
      </c>
      <c r="I905">
        <v>21286</v>
      </c>
      <c r="J905">
        <v>1039.83</v>
      </c>
      <c r="K905">
        <v>18.2</v>
      </c>
      <c r="L905">
        <v>17.600000000000001</v>
      </c>
      <c r="M905" s="142">
        <v>0.36</v>
      </c>
      <c r="N905" t="s">
        <v>4428</v>
      </c>
    </row>
    <row r="906" spans="1:14">
      <c r="A906">
        <v>2836</v>
      </c>
      <c r="B906" t="s">
        <v>665</v>
      </c>
      <c r="C906">
        <v>12.05</v>
      </c>
      <c r="D906">
        <v>12.15</v>
      </c>
      <c r="E906" s="145">
        <v>0.05</v>
      </c>
      <c r="F906" s="143">
        <v>0.41</v>
      </c>
      <c r="G906" t="s">
        <v>6952</v>
      </c>
      <c r="H906">
        <v>2170</v>
      </c>
      <c r="I906">
        <v>1041</v>
      </c>
      <c r="J906">
        <v>185.83</v>
      </c>
      <c r="K906">
        <v>12.2</v>
      </c>
      <c r="L906">
        <v>12.05</v>
      </c>
      <c r="M906" s="142">
        <v>0.12</v>
      </c>
      <c r="N906" t="s">
        <v>4429</v>
      </c>
    </row>
    <row r="907" spans="1:14">
      <c r="A907">
        <v>2838</v>
      </c>
      <c r="B907" t="s">
        <v>666</v>
      </c>
      <c r="C907">
        <v>20.6</v>
      </c>
      <c r="D907">
        <v>20.65</v>
      </c>
      <c r="E907" s="145">
        <v>0.15</v>
      </c>
      <c r="F907" s="143">
        <v>0.73</v>
      </c>
      <c r="G907" t="s">
        <v>6953</v>
      </c>
      <c r="H907">
        <v>1704</v>
      </c>
      <c r="I907">
        <v>1842</v>
      </c>
      <c r="J907">
        <v>460.78</v>
      </c>
      <c r="K907">
        <v>20.9</v>
      </c>
      <c r="L907">
        <v>20.6</v>
      </c>
      <c r="M907" s="142">
        <v>0.04</v>
      </c>
      <c r="N907" t="s">
        <v>4430</v>
      </c>
    </row>
    <row r="908" spans="1:14">
      <c r="A908">
        <v>2845</v>
      </c>
      <c r="B908" t="s">
        <v>667</v>
      </c>
      <c r="C908">
        <v>13.2</v>
      </c>
      <c r="D908">
        <v>13.4</v>
      </c>
      <c r="E908" s="145">
        <v>0.15</v>
      </c>
      <c r="F908" s="143">
        <v>1.1299999999999999</v>
      </c>
      <c r="G908" t="s">
        <v>5878</v>
      </c>
      <c r="H908">
        <v>10706</v>
      </c>
      <c r="I908">
        <v>5909</v>
      </c>
      <c r="J908">
        <v>492.34</v>
      </c>
      <c r="K908">
        <v>13.45</v>
      </c>
      <c r="L908">
        <v>13.2</v>
      </c>
      <c r="M908" s="142">
        <v>0.22</v>
      </c>
      <c r="N908" t="s">
        <v>4431</v>
      </c>
    </row>
    <row r="909" spans="1:14">
      <c r="A909">
        <v>2849</v>
      </c>
      <c r="B909" t="s">
        <v>668</v>
      </c>
      <c r="C909">
        <v>15.95</v>
      </c>
      <c r="D909">
        <v>15.8</v>
      </c>
      <c r="E909" s="145">
        <v>-0.05</v>
      </c>
      <c r="F909" s="143">
        <v>-0.32</v>
      </c>
      <c r="G909" t="s">
        <v>6501</v>
      </c>
      <c r="H909">
        <v>107</v>
      </c>
      <c r="I909">
        <v>113</v>
      </c>
      <c r="J909">
        <v>195.76</v>
      </c>
      <c r="K909">
        <v>16</v>
      </c>
      <c r="L909">
        <v>15.8</v>
      </c>
      <c r="M909" s="142">
        <v>0.01</v>
      </c>
      <c r="N909" t="s">
        <v>4432</v>
      </c>
    </row>
    <row r="910" spans="1:14">
      <c r="A910">
        <v>2850</v>
      </c>
      <c r="B910" t="s">
        <v>669</v>
      </c>
      <c r="C910">
        <v>171.5</v>
      </c>
      <c r="D910">
        <v>170</v>
      </c>
      <c r="E910" s="145">
        <v>-3</v>
      </c>
      <c r="F910" s="143">
        <v>-1.73</v>
      </c>
      <c r="G910" t="s">
        <v>6954</v>
      </c>
      <c r="H910">
        <v>290</v>
      </c>
      <c r="I910">
        <v>314</v>
      </c>
      <c r="J910">
        <v>31.6</v>
      </c>
      <c r="K910">
        <v>173.5</v>
      </c>
      <c r="L910">
        <v>169</v>
      </c>
      <c r="M910" s="142">
        <v>0.09</v>
      </c>
      <c r="N910" t="s">
        <v>4433</v>
      </c>
    </row>
    <row r="911" spans="1:14">
      <c r="A911">
        <v>2851</v>
      </c>
      <c r="B911" t="s">
        <v>670</v>
      </c>
      <c r="C911">
        <v>52.3</v>
      </c>
      <c r="D911">
        <v>49.05</v>
      </c>
      <c r="E911" s="145">
        <v>-4.1500000000000004</v>
      </c>
      <c r="F911" s="143">
        <v>-7.8</v>
      </c>
      <c r="G911" t="s">
        <v>5926</v>
      </c>
      <c r="H911">
        <v>5448</v>
      </c>
      <c r="I911">
        <v>3714</v>
      </c>
      <c r="J911">
        <v>80.040000000000006</v>
      </c>
      <c r="K911">
        <v>52.5</v>
      </c>
      <c r="L911">
        <v>48.9</v>
      </c>
      <c r="M911" s="142">
        <v>0.68</v>
      </c>
      <c r="N911" t="s">
        <v>4434</v>
      </c>
    </row>
    <row r="912" spans="1:14">
      <c r="A912">
        <v>2852</v>
      </c>
      <c r="B912" t="s">
        <v>671</v>
      </c>
      <c r="C912">
        <v>28.15</v>
      </c>
      <c r="D912">
        <v>28</v>
      </c>
      <c r="E912" s="145">
        <v>-0.1</v>
      </c>
      <c r="F912" s="143">
        <v>-0.36</v>
      </c>
      <c r="G912" t="s">
        <v>6955</v>
      </c>
      <c r="H912">
        <v>319</v>
      </c>
      <c r="I912">
        <v>309</v>
      </c>
      <c r="J912">
        <v>30.12</v>
      </c>
      <c r="K912">
        <v>28.2</v>
      </c>
      <c r="L912">
        <v>28</v>
      </c>
      <c r="M912" s="142">
        <v>0.11</v>
      </c>
      <c r="N912" t="s">
        <v>4435</v>
      </c>
    </row>
    <row r="913" spans="1:14">
      <c r="A913">
        <v>2855</v>
      </c>
      <c r="B913" t="s">
        <v>672</v>
      </c>
      <c r="C913">
        <v>59.8</v>
      </c>
      <c r="D913">
        <v>58.3</v>
      </c>
      <c r="E913" s="145">
        <v>-0.8</v>
      </c>
      <c r="F913" s="143">
        <v>-1.35</v>
      </c>
      <c r="G913" t="s">
        <v>6258</v>
      </c>
      <c r="H913">
        <v>3209</v>
      </c>
      <c r="I913">
        <v>4621</v>
      </c>
      <c r="J913">
        <v>160.13999999999999</v>
      </c>
      <c r="K913">
        <v>60</v>
      </c>
      <c r="L913">
        <v>58.3</v>
      </c>
      <c r="M913" s="142">
        <v>0.2</v>
      </c>
      <c r="N913" t="s">
        <v>4436</v>
      </c>
    </row>
    <row r="914" spans="1:14">
      <c r="A914">
        <v>2880</v>
      </c>
      <c r="B914" t="s">
        <v>673</v>
      </c>
      <c r="C914">
        <v>49.65</v>
      </c>
      <c r="D914">
        <v>48.9</v>
      </c>
      <c r="E914" s="145">
        <v>-0.75</v>
      </c>
      <c r="F914" s="143">
        <v>-1.51</v>
      </c>
      <c r="G914" t="s">
        <v>6956</v>
      </c>
      <c r="H914">
        <v>11409</v>
      </c>
      <c r="I914">
        <v>16064</v>
      </c>
      <c r="J914">
        <v>1405.61</v>
      </c>
      <c r="K914">
        <v>49.9</v>
      </c>
      <c r="L914">
        <v>48.8</v>
      </c>
      <c r="M914" s="142">
        <v>0.08</v>
      </c>
      <c r="N914" t="s">
        <v>4437</v>
      </c>
    </row>
    <row r="915" spans="1:14">
      <c r="A915">
        <v>2881</v>
      </c>
      <c r="B915" t="s">
        <v>1368</v>
      </c>
      <c r="C915">
        <v>159</v>
      </c>
      <c r="D915">
        <v>161.5</v>
      </c>
      <c r="E915" s="145">
        <v>2</v>
      </c>
      <c r="F915" s="143">
        <v>1.25</v>
      </c>
      <c r="G915" t="s">
        <v>6957</v>
      </c>
      <c r="H915">
        <v>26109</v>
      </c>
      <c r="I915">
        <v>20824</v>
      </c>
      <c r="J915">
        <v>1400.74</v>
      </c>
      <c r="K915">
        <v>164.5</v>
      </c>
      <c r="L915">
        <v>158</v>
      </c>
      <c r="M915" s="142">
        <v>0.19</v>
      </c>
      <c r="N915" t="s">
        <v>4438</v>
      </c>
    </row>
    <row r="916" spans="1:14">
      <c r="A916">
        <v>2882</v>
      </c>
      <c r="B916" t="s">
        <v>110</v>
      </c>
      <c r="C916">
        <v>113</v>
      </c>
      <c r="D916">
        <v>116</v>
      </c>
      <c r="E916" s="145">
        <v>2.5</v>
      </c>
      <c r="F916" s="143">
        <v>2.2000000000000002</v>
      </c>
      <c r="G916" t="s">
        <v>6958</v>
      </c>
      <c r="H916">
        <v>30773</v>
      </c>
      <c r="I916">
        <v>20045</v>
      </c>
      <c r="J916">
        <v>1466.92</v>
      </c>
      <c r="K916">
        <v>118</v>
      </c>
      <c r="L916">
        <v>113</v>
      </c>
      <c r="M916" s="142">
        <v>0.21</v>
      </c>
      <c r="N916" t="s">
        <v>4439</v>
      </c>
    </row>
    <row r="917" spans="1:14">
      <c r="A917">
        <v>2883</v>
      </c>
      <c r="B917" t="s">
        <v>2574</v>
      </c>
      <c r="C917">
        <v>38.5</v>
      </c>
      <c r="D917">
        <v>39.1</v>
      </c>
      <c r="E917" s="145">
        <v>0.7</v>
      </c>
      <c r="F917" s="143">
        <v>1.82</v>
      </c>
      <c r="G917" t="s">
        <v>6959</v>
      </c>
      <c r="H917">
        <v>48736</v>
      </c>
      <c r="I917">
        <v>44209</v>
      </c>
      <c r="J917">
        <v>1697.46</v>
      </c>
      <c r="K917">
        <v>39.5</v>
      </c>
      <c r="L917">
        <v>38.35</v>
      </c>
      <c r="M917" s="142">
        <v>0.28999999999999998</v>
      </c>
      <c r="N917" t="s">
        <v>4440</v>
      </c>
    </row>
    <row r="918" spans="1:14">
      <c r="A918">
        <v>2884</v>
      </c>
      <c r="B918" t="s">
        <v>250</v>
      </c>
      <c r="C918">
        <v>48</v>
      </c>
      <c r="D918">
        <v>49.15</v>
      </c>
      <c r="E918" s="145">
        <v>0.35</v>
      </c>
      <c r="F918" s="143">
        <v>0.72</v>
      </c>
      <c r="G918" t="s">
        <v>6960</v>
      </c>
      <c r="H918">
        <v>44464</v>
      </c>
      <c r="I918">
        <v>32757</v>
      </c>
      <c r="J918">
        <v>1772.35</v>
      </c>
      <c r="K918">
        <v>49.95</v>
      </c>
      <c r="L918">
        <v>48</v>
      </c>
      <c r="M918" s="142">
        <v>0.25</v>
      </c>
      <c r="N918" t="s">
        <v>4441</v>
      </c>
    </row>
    <row r="919" spans="1:14">
      <c r="A919">
        <v>2885</v>
      </c>
      <c r="B919" t="s">
        <v>674</v>
      </c>
      <c r="C919">
        <v>72.900000000000006</v>
      </c>
      <c r="D919">
        <v>72.900000000000006</v>
      </c>
      <c r="E919" s="145">
        <v>0.2</v>
      </c>
      <c r="F919" s="143">
        <v>0.28000000000000003</v>
      </c>
      <c r="G919" t="s">
        <v>6961</v>
      </c>
      <c r="H919">
        <v>22820</v>
      </c>
      <c r="I919">
        <v>33145</v>
      </c>
      <c r="J919">
        <v>1386.44</v>
      </c>
      <c r="K919">
        <v>74.2</v>
      </c>
      <c r="L919">
        <v>72.400000000000006</v>
      </c>
      <c r="M919" s="142">
        <v>0.16</v>
      </c>
      <c r="N919" t="s">
        <v>4442</v>
      </c>
    </row>
    <row r="920" spans="1:14">
      <c r="A920">
        <v>2886</v>
      </c>
      <c r="B920" t="s">
        <v>675</v>
      </c>
      <c r="C920">
        <v>52.5</v>
      </c>
      <c r="D920">
        <v>53.7</v>
      </c>
      <c r="E920" s="145">
        <v>1.2</v>
      </c>
      <c r="F920" s="143">
        <v>2.29</v>
      </c>
      <c r="G920" t="s">
        <v>6962</v>
      </c>
      <c r="H920">
        <v>30123</v>
      </c>
      <c r="I920">
        <v>26338</v>
      </c>
      <c r="J920">
        <v>1483.34</v>
      </c>
      <c r="K920">
        <v>54.4</v>
      </c>
      <c r="L920">
        <v>52.2</v>
      </c>
      <c r="M920" s="142">
        <v>0.2</v>
      </c>
      <c r="N920" t="s">
        <v>4443</v>
      </c>
    </row>
    <row r="921" spans="1:14">
      <c r="A921">
        <v>2887</v>
      </c>
      <c r="B921" t="s">
        <v>2840</v>
      </c>
      <c r="C921">
        <v>42</v>
      </c>
      <c r="D921">
        <v>42.45</v>
      </c>
      <c r="E921" s="145">
        <v>0.85</v>
      </c>
      <c r="F921" s="143">
        <v>2.04</v>
      </c>
      <c r="G921" t="s">
        <v>5985</v>
      </c>
      <c r="H921">
        <v>46080</v>
      </c>
      <c r="I921">
        <v>59334</v>
      </c>
      <c r="J921">
        <v>2511.5100000000002</v>
      </c>
      <c r="K921">
        <v>42.8</v>
      </c>
      <c r="L921">
        <v>41.9</v>
      </c>
      <c r="M921" s="142">
        <v>0.18</v>
      </c>
      <c r="N921" t="s">
        <v>4444</v>
      </c>
    </row>
    <row r="922" spans="1:14">
      <c r="A922">
        <v>2889</v>
      </c>
      <c r="B922" t="s">
        <v>676</v>
      </c>
      <c r="C922">
        <v>16.8</v>
      </c>
      <c r="D922">
        <v>16.95</v>
      </c>
      <c r="E922" s="145">
        <v>0.15</v>
      </c>
      <c r="F922" s="143">
        <v>0.89</v>
      </c>
      <c r="G922" t="s">
        <v>5929</v>
      </c>
      <c r="H922">
        <v>11569</v>
      </c>
      <c r="I922">
        <v>7278</v>
      </c>
      <c r="J922">
        <v>366.59</v>
      </c>
      <c r="K922">
        <v>17.25</v>
      </c>
      <c r="L922">
        <v>16.8</v>
      </c>
      <c r="M922" s="142">
        <v>0.32</v>
      </c>
      <c r="N922" t="s">
        <v>4445</v>
      </c>
    </row>
    <row r="923" spans="1:14">
      <c r="A923">
        <v>2890</v>
      </c>
      <c r="B923" t="s">
        <v>677</v>
      </c>
      <c r="C923">
        <v>45.6</v>
      </c>
      <c r="D923">
        <v>45.75</v>
      </c>
      <c r="E923" s="145">
        <v>0.15</v>
      </c>
      <c r="F923" s="143">
        <v>0.33</v>
      </c>
      <c r="G923" t="s">
        <v>6673</v>
      </c>
      <c r="H923">
        <v>28847</v>
      </c>
      <c r="I923">
        <v>30250</v>
      </c>
      <c r="J923">
        <v>1542.22</v>
      </c>
      <c r="K923">
        <v>46.15</v>
      </c>
      <c r="L923">
        <v>45.2</v>
      </c>
      <c r="M923" s="142">
        <v>0.19</v>
      </c>
      <c r="N923" t="s">
        <v>4446</v>
      </c>
    </row>
    <row r="924" spans="1:14">
      <c r="A924">
        <v>2891</v>
      </c>
      <c r="B924" t="s">
        <v>678</v>
      </c>
      <c r="C924">
        <v>72.599999999999994</v>
      </c>
      <c r="D924">
        <v>73.599999999999994</v>
      </c>
      <c r="E924" s="145">
        <v>0.7</v>
      </c>
      <c r="F924" s="143">
        <v>0.96</v>
      </c>
      <c r="G924" t="s">
        <v>6963</v>
      </c>
      <c r="H924">
        <v>50616</v>
      </c>
      <c r="I924">
        <v>47415</v>
      </c>
      <c r="J924">
        <v>1967.59</v>
      </c>
      <c r="K924">
        <v>75.3</v>
      </c>
      <c r="L924">
        <v>72.599999999999994</v>
      </c>
      <c r="M924" s="142">
        <v>0.26</v>
      </c>
      <c r="N924" t="s">
        <v>4447</v>
      </c>
    </row>
    <row r="925" spans="1:14">
      <c r="A925">
        <v>2892</v>
      </c>
      <c r="B925" t="s">
        <v>679</v>
      </c>
      <c r="C925">
        <v>41.6</v>
      </c>
      <c r="D925">
        <v>41.5</v>
      </c>
      <c r="E925" s="145">
        <v>-0.1</v>
      </c>
      <c r="F925" s="143">
        <v>-0.24</v>
      </c>
      <c r="G925" t="s">
        <v>6964</v>
      </c>
      <c r="H925">
        <v>27566</v>
      </c>
      <c r="I925">
        <v>22838</v>
      </c>
      <c r="J925">
        <v>1437.95</v>
      </c>
      <c r="K925">
        <v>42.1</v>
      </c>
      <c r="L925">
        <v>41.25</v>
      </c>
      <c r="M925" s="142">
        <v>0.19</v>
      </c>
      <c r="N925" t="s">
        <v>4448</v>
      </c>
    </row>
    <row r="926" spans="1:14">
      <c r="A926">
        <v>2897</v>
      </c>
      <c r="B926" t="s">
        <v>181</v>
      </c>
      <c r="C926">
        <v>10.9</v>
      </c>
      <c r="D926">
        <v>11</v>
      </c>
      <c r="E926" s="145">
        <v>0.15</v>
      </c>
      <c r="F926" s="143">
        <v>1.38</v>
      </c>
      <c r="G926" t="s">
        <v>6965</v>
      </c>
      <c r="H926">
        <v>6680</v>
      </c>
      <c r="I926">
        <v>3732</v>
      </c>
      <c r="J926">
        <v>280.54000000000002</v>
      </c>
      <c r="K926">
        <v>11.05</v>
      </c>
      <c r="L926">
        <v>10.9</v>
      </c>
      <c r="M926" s="142">
        <v>0.24</v>
      </c>
      <c r="N926" t="s">
        <v>4449</v>
      </c>
    </row>
    <row r="927" spans="1:14">
      <c r="A927">
        <v>2901</v>
      </c>
      <c r="B927" t="s">
        <v>680</v>
      </c>
      <c r="C927">
        <v>24.5</v>
      </c>
      <c r="D927">
        <v>24.35</v>
      </c>
      <c r="E927" s="145">
        <v>-0.05</v>
      </c>
      <c r="F927" s="143">
        <v>-0.2</v>
      </c>
      <c r="G927" t="s">
        <v>6168</v>
      </c>
      <c r="H927">
        <v>39</v>
      </c>
      <c r="I927">
        <v>39</v>
      </c>
      <c r="J927">
        <v>7.3</v>
      </c>
      <c r="K927">
        <v>24.85</v>
      </c>
      <c r="L927">
        <v>24</v>
      </c>
      <c r="M927" s="142">
        <v>0.05</v>
      </c>
      <c r="N927" t="s">
        <v>4450</v>
      </c>
    </row>
    <row r="928" spans="1:14">
      <c r="A928">
        <v>2903</v>
      </c>
      <c r="B928" t="s">
        <v>681</v>
      </c>
      <c r="C928">
        <v>22.4</v>
      </c>
      <c r="D928">
        <v>22.55</v>
      </c>
      <c r="E928" s="145">
        <v>0.15</v>
      </c>
      <c r="F928" s="143">
        <v>0.67</v>
      </c>
      <c r="G928" t="s">
        <v>6966</v>
      </c>
      <c r="H928">
        <v>1647</v>
      </c>
      <c r="I928">
        <v>1661</v>
      </c>
      <c r="J928">
        <v>141.69</v>
      </c>
      <c r="K928">
        <v>22.6</v>
      </c>
      <c r="L928">
        <v>22.4</v>
      </c>
      <c r="M928" s="142">
        <v>0.12</v>
      </c>
      <c r="N928" t="s">
        <v>4451</v>
      </c>
    </row>
    <row r="929" spans="1:14">
      <c r="A929">
        <v>2904</v>
      </c>
      <c r="B929" t="s">
        <v>682</v>
      </c>
      <c r="C929">
        <v>12.65</v>
      </c>
      <c r="D929">
        <v>12.65</v>
      </c>
      <c r="E929" s="145">
        <v>0</v>
      </c>
      <c r="F929" s="143">
        <v>0</v>
      </c>
      <c r="G929" t="s">
        <v>6967</v>
      </c>
      <c r="H929">
        <v>16</v>
      </c>
      <c r="I929">
        <v>24</v>
      </c>
      <c r="J929">
        <v>7.78</v>
      </c>
      <c r="K929">
        <v>12.65</v>
      </c>
      <c r="L929">
        <v>12.6</v>
      </c>
      <c r="M929" s="142">
        <v>0.02</v>
      </c>
      <c r="N929" t="s">
        <v>4452</v>
      </c>
    </row>
    <row r="930" spans="1:14">
      <c r="A930">
        <v>2905</v>
      </c>
      <c r="B930" t="s">
        <v>683</v>
      </c>
      <c r="C930">
        <v>17.7</v>
      </c>
      <c r="D930">
        <v>17.850000000000001</v>
      </c>
      <c r="E930" s="145">
        <v>0</v>
      </c>
      <c r="F930" s="143">
        <v>0</v>
      </c>
      <c r="G930" t="s">
        <v>6579</v>
      </c>
      <c r="H930">
        <v>1060</v>
      </c>
      <c r="I930">
        <v>838</v>
      </c>
      <c r="J930">
        <v>111.04</v>
      </c>
      <c r="K930">
        <v>18.100000000000001</v>
      </c>
      <c r="L930">
        <v>17.7</v>
      </c>
      <c r="M930" s="142">
        <v>0.1</v>
      </c>
      <c r="N930" t="s">
        <v>4453</v>
      </c>
    </row>
    <row r="931" spans="1:14">
      <c r="A931">
        <v>2906</v>
      </c>
      <c r="B931" t="s">
        <v>684</v>
      </c>
      <c r="C931">
        <v>13.9</v>
      </c>
      <c r="D931">
        <v>13.8</v>
      </c>
      <c r="E931" s="145">
        <v>-0.05</v>
      </c>
      <c r="F931" s="143">
        <v>-0.36</v>
      </c>
      <c r="G931" t="s">
        <v>6112</v>
      </c>
      <c r="H931">
        <v>120</v>
      </c>
      <c r="I931">
        <v>313</v>
      </c>
      <c r="J931">
        <v>20.91</v>
      </c>
      <c r="K931">
        <v>13.95</v>
      </c>
      <c r="L931">
        <v>13.5</v>
      </c>
      <c r="M931" s="142">
        <v>0.06</v>
      </c>
      <c r="N931" t="s">
        <v>4454</v>
      </c>
    </row>
    <row r="932" spans="1:14">
      <c r="A932">
        <v>2908</v>
      </c>
      <c r="B932" t="s">
        <v>685</v>
      </c>
      <c r="C932">
        <v>22</v>
      </c>
      <c r="D932">
        <v>22.05</v>
      </c>
      <c r="E932" s="145">
        <v>0.05</v>
      </c>
      <c r="F932" s="143">
        <v>0.23</v>
      </c>
      <c r="G932" t="s">
        <v>6968</v>
      </c>
      <c r="H932">
        <v>323</v>
      </c>
      <c r="I932">
        <v>279</v>
      </c>
      <c r="J932">
        <v>50.99</v>
      </c>
      <c r="K932">
        <v>22.1</v>
      </c>
      <c r="L932">
        <v>22</v>
      </c>
      <c r="M932" s="142">
        <v>0.06</v>
      </c>
      <c r="N932" t="s">
        <v>4455</v>
      </c>
    </row>
    <row r="933" spans="1:14">
      <c r="A933">
        <v>2910</v>
      </c>
      <c r="B933" t="s">
        <v>686</v>
      </c>
      <c r="C933" t="s">
        <v>1366</v>
      </c>
      <c r="D933" t="s">
        <v>1366</v>
      </c>
      <c r="E933" s="145" t="s">
        <v>1366</v>
      </c>
      <c r="F933" s="143" t="s">
        <v>1366</v>
      </c>
      <c r="G933" t="s">
        <v>1366</v>
      </c>
      <c r="H933">
        <v>0</v>
      </c>
      <c r="I933">
        <v>7</v>
      </c>
      <c r="J933">
        <v>17.54</v>
      </c>
      <c r="K933" t="s">
        <v>1366</v>
      </c>
      <c r="L933" t="s">
        <v>1366</v>
      </c>
      <c r="M933" s="142">
        <v>0</v>
      </c>
      <c r="N933" t="s">
        <v>4456</v>
      </c>
    </row>
    <row r="934" spans="1:14">
      <c r="A934">
        <v>2911</v>
      </c>
      <c r="B934" t="s">
        <v>2534</v>
      </c>
      <c r="C934">
        <v>5.94</v>
      </c>
      <c r="D934">
        <v>6.07</v>
      </c>
      <c r="E934" s="145">
        <v>0.14000000000000001</v>
      </c>
      <c r="F934" s="143">
        <v>2.36</v>
      </c>
      <c r="G934" t="s">
        <v>6321</v>
      </c>
      <c r="H934">
        <v>100</v>
      </c>
      <c r="I934">
        <v>71</v>
      </c>
      <c r="J934">
        <v>10.51</v>
      </c>
      <c r="K934">
        <v>6.09</v>
      </c>
      <c r="L934">
        <v>5.94</v>
      </c>
      <c r="M934" s="142">
        <v>0.1</v>
      </c>
      <c r="N934" t="s">
        <v>4457</v>
      </c>
    </row>
    <row r="935" spans="1:14">
      <c r="A935">
        <v>2912</v>
      </c>
      <c r="B935" t="s">
        <v>687</v>
      </c>
      <c r="C935">
        <v>224</v>
      </c>
      <c r="D935">
        <v>224</v>
      </c>
      <c r="E935" s="145">
        <v>0</v>
      </c>
      <c r="F935" s="143">
        <v>0</v>
      </c>
      <c r="G935" t="s">
        <v>6969</v>
      </c>
      <c r="H935">
        <v>5306</v>
      </c>
      <c r="I935">
        <v>3181</v>
      </c>
      <c r="J935">
        <v>103.96</v>
      </c>
      <c r="K935">
        <v>226.5</v>
      </c>
      <c r="L935">
        <v>221.5</v>
      </c>
      <c r="M935" s="142">
        <v>0.51</v>
      </c>
      <c r="N935" t="s">
        <v>4458</v>
      </c>
    </row>
    <row r="936" spans="1:14">
      <c r="A936">
        <v>2913</v>
      </c>
      <c r="B936" t="s">
        <v>688</v>
      </c>
      <c r="C936">
        <v>11.35</v>
      </c>
      <c r="D936">
        <v>11.7</v>
      </c>
      <c r="E936" s="145">
        <v>0.35</v>
      </c>
      <c r="F936" s="143">
        <v>3.08</v>
      </c>
      <c r="G936" t="s">
        <v>6970</v>
      </c>
      <c r="H936">
        <v>5618</v>
      </c>
      <c r="I936">
        <v>1672</v>
      </c>
      <c r="J936">
        <v>79</v>
      </c>
      <c r="K936">
        <v>11.8</v>
      </c>
      <c r="L936">
        <v>11.35</v>
      </c>
      <c r="M936" s="142">
        <v>0.79</v>
      </c>
      <c r="N936" t="s">
        <v>4459</v>
      </c>
    </row>
    <row r="937" spans="1:14">
      <c r="A937">
        <v>2915</v>
      </c>
      <c r="B937" t="s">
        <v>689</v>
      </c>
      <c r="C937">
        <v>59.2</v>
      </c>
      <c r="D937">
        <v>59</v>
      </c>
      <c r="E937" s="145">
        <v>0.1</v>
      </c>
      <c r="F937" s="143">
        <v>0.17</v>
      </c>
      <c r="G937" t="s">
        <v>6971</v>
      </c>
      <c r="H937">
        <v>1630</v>
      </c>
      <c r="I937">
        <v>1494</v>
      </c>
      <c r="J937">
        <v>110.43</v>
      </c>
      <c r="K937">
        <v>59.7</v>
      </c>
      <c r="L937">
        <v>59</v>
      </c>
      <c r="M937" s="142">
        <v>0.15</v>
      </c>
      <c r="N937" t="s">
        <v>4460</v>
      </c>
    </row>
    <row r="938" spans="1:14">
      <c r="A938">
        <v>2916</v>
      </c>
      <c r="B938" t="s">
        <v>690</v>
      </c>
      <c r="C938">
        <v>39.950000000000003</v>
      </c>
      <c r="D938">
        <v>40</v>
      </c>
      <c r="E938" s="145">
        <v>0.1</v>
      </c>
      <c r="F938" s="143">
        <v>0.25</v>
      </c>
      <c r="G938" t="s">
        <v>5836</v>
      </c>
      <c r="H938">
        <v>28</v>
      </c>
      <c r="I938">
        <v>38</v>
      </c>
      <c r="J938">
        <v>6.46</v>
      </c>
      <c r="K938">
        <v>40</v>
      </c>
      <c r="L938">
        <v>39.799999999999997</v>
      </c>
      <c r="M938" s="142">
        <v>0.04</v>
      </c>
      <c r="N938" t="s">
        <v>4461</v>
      </c>
    </row>
    <row r="939" spans="1:14">
      <c r="A939">
        <v>2923</v>
      </c>
      <c r="B939" t="s">
        <v>691</v>
      </c>
      <c r="C939">
        <v>25.95</v>
      </c>
      <c r="D939">
        <v>25.75</v>
      </c>
      <c r="E939" s="145">
        <v>0.45</v>
      </c>
      <c r="F939" s="143">
        <v>1.78</v>
      </c>
      <c r="G939" t="s">
        <v>6155</v>
      </c>
      <c r="H939">
        <v>29</v>
      </c>
      <c r="I939">
        <v>104</v>
      </c>
      <c r="J939">
        <v>174.03</v>
      </c>
      <c r="K939">
        <v>26</v>
      </c>
      <c r="L939">
        <v>25.45</v>
      </c>
      <c r="M939" s="142">
        <v>0</v>
      </c>
      <c r="N939" t="s">
        <v>4462</v>
      </c>
    </row>
    <row r="940" spans="1:14">
      <c r="A940">
        <v>2924</v>
      </c>
      <c r="B940" t="s">
        <v>1485</v>
      </c>
      <c r="C940">
        <v>17.95</v>
      </c>
      <c r="D940">
        <v>17.8</v>
      </c>
      <c r="E940" s="145">
        <v>-0.7</v>
      </c>
      <c r="F940" s="143">
        <v>-3.78</v>
      </c>
      <c r="G940" t="s">
        <v>6972</v>
      </c>
      <c r="H940">
        <v>6</v>
      </c>
      <c r="I940">
        <v>10</v>
      </c>
      <c r="J940">
        <v>5.2</v>
      </c>
      <c r="K940">
        <v>18.149999999999999</v>
      </c>
      <c r="L940">
        <v>17.5</v>
      </c>
      <c r="M940" s="142">
        <v>0.01</v>
      </c>
      <c r="N940" t="s">
        <v>4463</v>
      </c>
    </row>
    <row r="941" spans="1:14">
      <c r="A941">
        <v>2926</v>
      </c>
      <c r="B941" t="s">
        <v>692</v>
      </c>
      <c r="C941">
        <v>30</v>
      </c>
      <c r="D941">
        <v>30.3</v>
      </c>
      <c r="E941" s="145">
        <v>0</v>
      </c>
      <c r="F941" s="143">
        <v>0</v>
      </c>
      <c r="G941" t="s">
        <v>6973</v>
      </c>
      <c r="H941">
        <v>26</v>
      </c>
      <c r="I941">
        <v>4</v>
      </c>
      <c r="J941">
        <v>4.74</v>
      </c>
      <c r="K941">
        <v>30.3</v>
      </c>
      <c r="L941">
        <v>30</v>
      </c>
      <c r="M941" s="142">
        <v>0.05</v>
      </c>
      <c r="N941" t="s">
        <v>4464</v>
      </c>
    </row>
    <row r="942" spans="1:14">
      <c r="A942">
        <v>2929</v>
      </c>
      <c r="B942" t="s">
        <v>693</v>
      </c>
      <c r="C942">
        <v>5.74</v>
      </c>
      <c r="D942">
        <v>5.76</v>
      </c>
      <c r="E942" s="145">
        <v>0.02</v>
      </c>
      <c r="F942" s="143">
        <v>0.35</v>
      </c>
      <c r="G942" t="s">
        <v>6974</v>
      </c>
      <c r="H942">
        <v>41</v>
      </c>
      <c r="I942">
        <v>128</v>
      </c>
      <c r="J942">
        <v>10.95</v>
      </c>
      <c r="K942">
        <v>5.8</v>
      </c>
      <c r="L942">
        <v>5.72</v>
      </c>
      <c r="M942" s="142">
        <v>0.04</v>
      </c>
      <c r="N942" t="s">
        <v>4465</v>
      </c>
    </row>
    <row r="943" spans="1:14">
      <c r="A943">
        <v>2937</v>
      </c>
      <c r="B943" t="s">
        <v>218</v>
      </c>
      <c r="C943">
        <v>44.8</v>
      </c>
      <c r="D943">
        <v>45</v>
      </c>
      <c r="E943" s="145">
        <v>0.1</v>
      </c>
      <c r="F943" s="143">
        <v>0.22</v>
      </c>
      <c r="G943" t="s">
        <v>6975</v>
      </c>
      <c r="H943">
        <v>17</v>
      </c>
      <c r="I943">
        <v>9</v>
      </c>
      <c r="J943">
        <v>4.79</v>
      </c>
      <c r="K943">
        <v>45</v>
      </c>
      <c r="L943">
        <v>44.8</v>
      </c>
      <c r="M943" s="142">
        <v>0.04</v>
      </c>
      <c r="N943" t="s">
        <v>4466</v>
      </c>
    </row>
    <row r="944" spans="1:14">
      <c r="A944">
        <v>2938</v>
      </c>
      <c r="B944" t="s">
        <v>5814</v>
      </c>
      <c r="C944">
        <v>17.899999999999999</v>
      </c>
      <c r="D944">
        <v>18</v>
      </c>
      <c r="E944" s="145">
        <v>0.05</v>
      </c>
      <c r="F944" s="143">
        <v>0.28000000000000003</v>
      </c>
      <c r="G944" t="s">
        <v>6976</v>
      </c>
      <c r="H944">
        <v>19</v>
      </c>
      <c r="I944">
        <v>98</v>
      </c>
      <c r="J944">
        <v>2.2799999999999998</v>
      </c>
      <c r="K944">
        <v>18</v>
      </c>
      <c r="L944">
        <v>17.899999999999999</v>
      </c>
      <c r="M944" s="142">
        <v>0.08</v>
      </c>
      <c r="N944" t="s">
        <v>5815</v>
      </c>
    </row>
    <row r="945" spans="1:14">
      <c r="A945">
        <v>2939</v>
      </c>
      <c r="B945" t="s">
        <v>2521</v>
      </c>
      <c r="C945">
        <v>24.6</v>
      </c>
      <c r="D945">
        <v>24</v>
      </c>
      <c r="E945" s="145">
        <v>-0.2</v>
      </c>
      <c r="F945" s="143">
        <v>-0.83</v>
      </c>
      <c r="G945" t="s">
        <v>5825</v>
      </c>
      <c r="H945">
        <v>49</v>
      </c>
      <c r="I945">
        <v>56</v>
      </c>
      <c r="J945">
        <v>4.55</v>
      </c>
      <c r="K945">
        <v>24.8</v>
      </c>
      <c r="L945">
        <v>23.65</v>
      </c>
      <c r="M945" s="142">
        <v>0.11</v>
      </c>
      <c r="N945" t="s">
        <v>4467</v>
      </c>
    </row>
    <row r="946" spans="1:14">
      <c r="A946">
        <v>2941</v>
      </c>
      <c r="B946" t="s">
        <v>2163</v>
      </c>
      <c r="C946">
        <v>30.85</v>
      </c>
      <c r="D946">
        <v>31.5</v>
      </c>
      <c r="E946" s="145">
        <v>-0.25</v>
      </c>
      <c r="F946" s="143">
        <v>-0.79</v>
      </c>
      <c r="G946" t="s">
        <v>6977</v>
      </c>
      <c r="H946">
        <v>2</v>
      </c>
      <c r="I946">
        <v>2</v>
      </c>
      <c r="J946">
        <v>1.54</v>
      </c>
      <c r="K946">
        <v>31.5</v>
      </c>
      <c r="L946">
        <v>30.85</v>
      </c>
      <c r="M946" s="142">
        <v>0.01</v>
      </c>
      <c r="N946" t="s">
        <v>4468</v>
      </c>
    </row>
    <row r="947" spans="1:14">
      <c r="A947">
        <v>2945</v>
      </c>
      <c r="B947" t="s">
        <v>1418</v>
      </c>
      <c r="C947">
        <v>39.700000000000003</v>
      </c>
      <c r="D947">
        <v>39.35</v>
      </c>
      <c r="E947" s="145">
        <v>-0.45</v>
      </c>
      <c r="F947" s="143">
        <v>-1.1299999999999999</v>
      </c>
      <c r="G947" t="s">
        <v>6075</v>
      </c>
      <c r="H947">
        <v>4</v>
      </c>
      <c r="I947">
        <v>8</v>
      </c>
      <c r="J947">
        <v>6.75</v>
      </c>
      <c r="K947">
        <v>39.700000000000003</v>
      </c>
      <c r="L947">
        <v>39.35</v>
      </c>
      <c r="M947" s="142">
        <v>0.01</v>
      </c>
      <c r="N947" t="s">
        <v>4469</v>
      </c>
    </row>
    <row r="948" spans="1:14">
      <c r="A948">
        <v>2947</v>
      </c>
      <c r="B948" t="s">
        <v>1369</v>
      </c>
      <c r="C948">
        <v>58.3</v>
      </c>
      <c r="D948">
        <v>58.5</v>
      </c>
      <c r="E948" s="145">
        <v>-0.8</v>
      </c>
      <c r="F948" s="143">
        <v>-1.35</v>
      </c>
      <c r="G948" t="s">
        <v>6978</v>
      </c>
      <c r="H948">
        <v>5</v>
      </c>
      <c r="I948">
        <v>17</v>
      </c>
      <c r="J948">
        <v>2.36</v>
      </c>
      <c r="K948">
        <v>59</v>
      </c>
      <c r="L948">
        <v>58.3</v>
      </c>
      <c r="M948" s="142">
        <v>0.02</v>
      </c>
      <c r="N948" t="s">
        <v>4470</v>
      </c>
    </row>
    <row r="949" spans="1:14">
      <c r="A949">
        <v>2948</v>
      </c>
      <c r="B949" t="s">
        <v>2861</v>
      </c>
      <c r="C949">
        <v>35.549999999999997</v>
      </c>
      <c r="D949">
        <v>37.049999999999997</v>
      </c>
      <c r="E949" s="145">
        <v>0.35</v>
      </c>
      <c r="F949" s="143">
        <v>0.95</v>
      </c>
      <c r="G949" t="s">
        <v>6979</v>
      </c>
      <c r="H949">
        <v>3</v>
      </c>
      <c r="I949">
        <v>1</v>
      </c>
      <c r="J949">
        <v>3.2</v>
      </c>
      <c r="K949">
        <v>37.049999999999997</v>
      </c>
      <c r="L949">
        <v>35.549999999999997</v>
      </c>
      <c r="M949" s="142">
        <v>0.01</v>
      </c>
      <c r="N949" t="s">
        <v>4471</v>
      </c>
    </row>
    <row r="950" spans="1:14">
      <c r="A950">
        <v>2949</v>
      </c>
      <c r="B950" t="s">
        <v>2115</v>
      </c>
      <c r="C950">
        <v>68</v>
      </c>
      <c r="D950">
        <v>67.8</v>
      </c>
      <c r="E950" s="145">
        <v>3.8</v>
      </c>
      <c r="F950" s="143">
        <v>5.94</v>
      </c>
      <c r="G950" t="s">
        <v>6980</v>
      </c>
      <c r="H950">
        <v>8</v>
      </c>
      <c r="I950">
        <v>0</v>
      </c>
      <c r="J950">
        <v>3.06</v>
      </c>
      <c r="K950">
        <v>68</v>
      </c>
      <c r="L950">
        <v>67.7</v>
      </c>
      <c r="M950" s="142">
        <v>0.03</v>
      </c>
      <c r="N950" t="s">
        <v>4472</v>
      </c>
    </row>
    <row r="951" spans="1:14">
      <c r="A951">
        <v>3002</v>
      </c>
      <c r="B951" t="s">
        <v>694</v>
      </c>
      <c r="C951">
        <v>19.850000000000001</v>
      </c>
      <c r="D951">
        <v>18.95</v>
      </c>
      <c r="E951" s="145">
        <v>-0.4</v>
      </c>
      <c r="F951" s="143">
        <v>-2.0699999999999998</v>
      </c>
      <c r="G951" t="s">
        <v>6151</v>
      </c>
      <c r="H951">
        <v>596</v>
      </c>
      <c r="I951">
        <v>342</v>
      </c>
      <c r="J951">
        <v>10.199999999999999</v>
      </c>
      <c r="K951">
        <v>20.25</v>
      </c>
      <c r="L951">
        <v>18.95</v>
      </c>
      <c r="M951" s="142">
        <v>0.57999999999999996</v>
      </c>
      <c r="N951" t="s">
        <v>4473</v>
      </c>
    </row>
    <row r="952" spans="1:14">
      <c r="A952">
        <v>3003</v>
      </c>
      <c r="B952" t="s">
        <v>695</v>
      </c>
      <c r="C952">
        <v>57.2</v>
      </c>
      <c r="D952">
        <v>56.6</v>
      </c>
      <c r="E952" s="145">
        <v>0.4</v>
      </c>
      <c r="F952" s="143">
        <v>0.71</v>
      </c>
      <c r="G952" t="s">
        <v>6981</v>
      </c>
      <c r="H952">
        <v>300</v>
      </c>
      <c r="I952">
        <v>278</v>
      </c>
      <c r="J952">
        <v>15.57</v>
      </c>
      <c r="K952">
        <v>57.6</v>
      </c>
      <c r="L952">
        <v>56.6</v>
      </c>
      <c r="M952" s="142">
        <v>0.19</v>
      </c>
      <c r="N952" t="s">
        <v>4474</v>
      </c>
    </row>
    <row r="953" spans="1:14">
      <c r="A953">
        <v>3004</v>
      </c>
      <c r="B953" t="s">
        <v>696</v>
      </c>
      <c r="C953">
        <v>120.5</v>
      </c>
      <c r="D953">
        <v>122</v>
      </c>
      <c r="E953" s="145">
        <v>1.5</v>
      </c>
      <c r="F953" s="143">
        <v>1.24</v>
      </c>
      <c r="G953" t="s">
        <v>6982</v>
      </c>
      <c r="H953">
        <v>150</v>
      </c>
      <c r="I953">
        <v>161</v>
      </c>
      <c r="J953">
        <v>6.44</v>
      </c>
      <c r="K953">
        <v>123</v>
      </c>
      <c r="L953">
        <v>120.5</v>
      </c>
      <c r="M953" s="142">
        <v>0.23</v>
      </c>
      <c r="N953" t="s">
        <v>4475</v>
      </c>
    </row>
    <row r="954" spans="1:14">
      <c r="A954">
        <v>3005</v>
      </c>
      <c r="B954" t="s">
        <v>697</v>
      </c>
      <c r="C954">
        <v>121.5</v>
      </c>
      <c r="D954">
        <v>122.5</v>
      </c>
      <c r="E954" s="145">
        <v>1.5</v>
      </c>
      <c r="F954" s="143">
        <v>1.24</v>
      </c>
      <c r="G954" t="s">
        <v>6052</v>
      </c>
      <c r="H954">
        <v>3348</v>
      </c>
      <c r="I954">
        <v>2526</v>
      </c>
      <c r="J954">
        <v>62.49</v>
      </c>
      <c r="K954">
        <v>124.5</v>
      </c>
      <c r="L954">
        <v>121.5</v>
      </c>
      <c r="M954" s="142">
        <v>0.54</v>
      </c>
      <c r="N954" t="s">
        <v>4476</v>
      </c>
    </row>
    <row r="955" spans="1:14">
      <c r="A955">
        <v>3006</v>
      </c>
      <c r="B955" t="s">
        <v>698</v>
      </c>
      <c r="C955">
        <v>234.5</v>
      </c>
      <c r="D955">
        <v>244.5</v>
      </c>
      <c r="E955" s="145">
        <v>15.5</v>
      </c>
      <c r="F955" s="143">
        <v>6.77</v>
      </c>
      <c r="G955" t="s">
        <v>5952</v>
      </c>
      <c r="H955">
        <v>7927</v>
      </c>
      <c r="I955">
        <v>7915</v>
      </c>
      <c r="J955">
        <v>29.81</v>
      </c>
      <c r="K955">
        <v>251</v>
      </c>
      <c r="L955">
        <v>233</v>
      </c>
      <c r="M955" s="142">
        <v>2.66</v>
      </c>
      <c r="N955" t="s">
        <v>4477</v>
      </c>
    </row>
    <row r="956" spans="1:14">
      <c r="A956">
        <v>3008</v>
      </c>
      <c r="B956" t="s">
        <v>248</v>
      </c>
      <c r="C956">
        <v>6625</v>
      </c>
      <c r="D956">
        <v>6400</v>
      </c>
      <c r="E956" s="145">
        <v>-205</v>
      </c>
      <c r="F956" s="143">
        <v>-3.1</v>
      </c>
      <c r="G956" t="s">
        <v>6983</v>
      </c>
      <c r="H956">
        <v>4441</v>
      </c>
      <c r="I956">
        <v>4172</v>
      </c>
      <c r="J956">
        <v>13.08</v>
      </c>
      <c r="K956">
        <v>6845</v>
      </c>
      <c r="L956">
        <v>6115</v>
      </c>
      <c r="M956" s="142">
        <v>3.4</v>
      </c>
      <c r="N956" t="s">
        <v>4478</v>
      </c>
    </row>
    <row r="957" spans="1:14">
      <c r="A957">
        <v>3010</v>
      </c>
      <c r="B957" t="s">
        <v>699</v>
      </c>
      <c r="C957">
        <v>140</v>
      </c>
      <c r="D957">
        <v>140</v>
      </c>
      <c r="E957" s="145">
        <v>2</v>
      </c>
      <c r="F957" s="143">
        <v>1.45</v>
      </c>
      <c r="G957" t="s">
        <v>6097</v>
      </c>
      <c r="H957">
        <v>1208</v>
      </c>
      <c r="I957">
        <v>1117</v>
      </c>
      <c r="J957">
        <v>25.94</v>
      </c>
      <c r="K957">
        <v>143</v>
      </c>
      <c r="L957">
        <v>139</v>
      </c>
      <c r="M957" s="142">
        <v>0.47</v>
      </c>
      <c r="N957" t="s">
        <v>4479</v>
      </c>
    </row>
    <row r="958" spans="1:14">
      <c r="A958">
        <v>3011</v>
      </c>
      <c r="B958" t="s">
        <v>700</v>
      </c>
      <c r="C958">
        <v>9.9499999999999993</v>
      </c>
      <c r="D958">
        <v>9.94</v>
      </c>
      <c r="E958" s="145">
        <v>0.01</v>
      </c>
      <c r="F958" s="143">
        <v>0.1</v>
      </c>
      <c r="G958" t="s">
        <v>6019</v>
      </c>
      <c r="H958">
        <v>123</v>
      </c>
      <c r="I958">
        <v>250</v>
      </c>
      <c r="J958">
        <v>12.96</v>
      </c>
      <c r="K958">
        <v>10.050000000000001</v>
      </c>
      <c r="L958">
        <v>9.94</v>
      </c>
      <c r="M958" s="142">
        <v>0.11</v>
      </c>
      <c r="N958" t="s">
        <v>4480</v>
      </c>
    </row>
    <row r="959" spans="1:14">
      <c r="A959">
        <v>3013</v>
      </c>
      <c r="B959" t="s">
        <v>701</v>
      </c>
      <c r="C959">
        <v>96.5</v>
      </c>
      <c r="D959">
        <v>95</v>
      </c>
      <c r="E959" s="145">
        <v>0.3</v>
      </c>
      <c r="F959" s="143">
        <v>0.32</v>
      </c>
      <c r="G959" t="s">
        <v>6121</v>
      </c>
      <c r="H959">
        <v>3094</v>
      </c>
      <c r="I959">
        <v>4608</v>
      </c>
      <c r="J959">
        <v>21.33</v>
      </c>
      <c r="K959">
        <v>98.5</v>
      </c>
      <c r="L959">
        <v>94.3</v>
      </c>
      <c r="M959" s="142">
        <v>1.45</v>
      </c>
      <c r="N959" t="s">
        <v>4481</v>
      </c>
    </row>
    <row r="960" spans="1:14">
      <c r="A960">
        <v>3014</v>
      </c>
      <c r="B960" t="s">
        <v>702</v>
      </c>
      <c r="C960">
        <v>147</v>
      </c>
      <c r="D960">
        <v>148</v>
      </c>
      <c r="E960" s="145">
        <v>1.5</v>
      </c>
      <c r="F960" s="143">
        <v>1.02</v>
      </c>
      <c r="G960" t="s">
        <v>6895</v>
      </c>
      <c r="H960">
        <v>2180</v>
      </c>
      <c r="I960">
        <v>2487</v>
      </c>
      <c r="J960">
        <v>16.600000000000001</v>
      </c>
      <c r="K960">
        <v>149</v>
      </c>
      <c r="L960">
        <v>145.5</v>
      </c>
      <c r="M960" s="142">
        <v>1.31</v>
      </c>
      <c r="N960" t="s">
        <v>4482</v>
      </c>
    </row>
    <row r="961" spans="1:14">
      <c r="A961">
        <v>3015</v>
      </c>
      <c r="B961" t="s">
        <v>87</v>
      </c>
      <c r="C961">
        <v>51.9</v>
      </c>
      <c r="D961">
        <v>51.4</v>
      </c>
      <c r="E961" s="145">
        <v>0.1</v>
      </c>
      <c r="F961" s="143">
        <v>0.19</v>
      </c>
      <c r="G961" t="s">
        <v>6984</v>
      </c>
      <c r="H961">
        <v>179</v>
      </c>
      <c r="I961">
        <v>271</v>
      </c>
      <c r="J961">
        <v>18.73</v>
      </c>
      <c r="K961">
        <v>52.4</v>
      </c>
      <c r="L961">
        <v>51.4</v>
      </c>
      <c r="M961" s="142">
        <v>0.1</v>
      </c>
      <c r="N961" t="s">
        <v>4483</v>
      </c>
    </row>
    <row r="962" spans="1:14">
      <c r="A962">
        <v>3016</v>
      </c>
      <c r="B962" t="s">
        <v>703</v>
      </c>
      <c r="C962">
        <v>161</v>
      </c>
      <c r="D962">
        <v>154</v>
      </c>
      <c r="E962" s="145">
        <v>-2.5</v>
      </c>
      <c r="F962" s="143">
        <v>-1.6</v>
      </c>
      <c r="G962" t="s">
        <v>6985</v>
      </c>
      <c r="H962">
        <v>11195</v>
      </c>
      <c r="I962">
        <v>10209</v>
      </c>
      <c r="J962">
        <v>29.55</v>
      </c>
      <c r="K962">
        <v>161</v>
      </c>
      <c r="L962">
        <v>151</v>
      </c>
      <c r="M962" s="142">
        <v>3.81</v>
      </c>
      <c r="N962" t="s">
        <v>4484</v>
      </c>
    </row>
    <row r="963" spans="1:14">
      <c r="A963">
        <v>3017</v>
      </c>
      <c r="B963" t="s">
        <v>704</v>
      </c>
      <c r="C963">
        <v>3115</v>
      </c>
      <c r="D963">
        <v>3315</v>
      </c>
      <c r="E963" s="145">
        <v>230</v>
      </c>
      <c r="F963" s="143">
        <v>7.46</v>
      </c>
      <c r="G963" t="s">
        <v>6172</v>
      </c>
      <c r="H963">
        <v>3568</v>
      </c>
      <c r="I963">
        <v>2958</v>
      </c>
      <c r="J963">
        <v>39.450000000000003</v>
      </c>
      <c r="K963">
        <v>3355</v>
      </c>
      <c r="L963">
        <v>3080</v>
      </c>
      <c r="M963" s="142">
        <v>0.91</v>
      </c>
      <c r="N963" t="s">
        <v>4485</v>
      </c>
    </row>
    <row r="964" spans="1:14">
      <c r="A964">
        <v>3018</v>
      </c>
      <c r="B964" t="s">
        <v>2109</v>
      </c>
      <c r="C964">
        <v>10.7</v>
      </c>
      <c r="D964">
        <v>10.7</v>
      </c>
      <c r="E964" s="145">
        <v>0</v>
      </c>
      <c r="F964" s="143">
        <v>0</v>
      </c>
      <c r="G964" t="s">
        <v>6044</v>
      </c>
      <c r="H964">
        <v>18</v>
      </c>
      <c r="I964">
        <v>148</v>
      </c>
      <c r="J964">
        <v>7.54</v>
      </c>
      <c r="K964">
        <v>10.75</v>
      </c>
      <c r="L964">
        <v>10.7</v>
      </c>
      <c r="M964" s="142">
        <v>0.05</v>
      </c>
      <c r="N964" t="s">
        <v>4486</v>
      </c>
    </row>
    <row r="965" spans="1:14">
      <c r="A965">
        <v>3019</v>
      </c>
      <c r="B965" t="s">
        <v>705</v>
      </c>
      <c r="C965">
        <v>133.5</v>
      </c>
      <c r="D965">
        <v>134.5</v>
      </c>
      <c r="E965" s="145">
        <v>1.5</v>
      </c>
      <c r="F965" s="143">
        <v>1.1299999999999999</v>
      </c>
      <c r="G965" t="s">
        <v>6345</v>
      </c>
      <c r="H965">
        <v>2943</v>
      </c>
      <c r="I965">
        <v>2160</v>
      </c>
      <c r="J965">
        <v>27.92</v>
      </c>
      <c r="K965">
        <v>138.5</v>
      </c>
      <c r="L965">
        <v>133</v>
      </c>
      <c r="M965" s="142">
        <v>1.05</v>
      </c>
      <c r="N965" t="s">
        <v>4487</v>
      </c>
    </row>
    <row r="966" spans="1:14">
      <c r="A966">
        <v>3021</v>
      </c>
      <c r="B966" t="s">
        <v>706</v>
      </c>
      <c r="C966">
        <v>25.6</v>
      </c>
      <c r="D966">
        <v>25.25</v>
      </c>
      <c r="E966" s="145">
        <v>-0.25</v>
      </c>
      <c r="F966" s="143">
        <v>-0.98</v>
      </c>
      <c r="G966" t="s">
        <v>6128</v>
      </c>
      <c r="H966">
        <v>173</v>
      </c>
      <c r="I966">
        <v>398</v>
      </c>
      <c r="J966">
        <v>9.4700000000000006</v>
      </c>
      <c r="K966">
        <v>25.95</v>
      </c>
      <c r="L966">
        <v>25.25</v>
      </c>
      <c r="M966" s="142">
        <v>0.18</v>
      </c>
      <c r="N966" t="s">
        <v>4488</v>
      </c>
    </row>
    <row r="967" spans="1:14">
      <c r="A967">
        <v>3022</v>
      </c>
      <c r="B967" t="s">
        <v>707</v>
      </c>
      <c r="C967">
        <v>89</v>
      </c>
      <c r="D967">
        <v>90.5</v>
      </c>
      <c r="E967" s="145">
        <v>1.8</v>
      </c>
      <c r="F967" s="143">
        <v>2.0299999999999998</v>
      </c>
      <c r="G967" t="s">
        <v>6986</v>
      </c>
      <c r="H967">
        <v>1069</v>
      </c>
      <c r="I967">
        <v>624</v>
      </c>
      <c r="J967">
        <v>17.66</v>
      </c>
      <c r="K967">
        <v>91.5</v>
      </c>
      <c r="L967">
        <v>89</v>
      </c>
      <c r="M967" s="142">
        <v>0.61</v>
      </c>
      <c r="N967" t="s">
        <v>4489</v>
      </c>
    </row>
    <row r="968" spans="1:14">
      <c r="A968">
        <v>3023</v>
      </c>
      <c r="B968" t="s">
        <v>1370</v>
      </c>
      <c r="C968">
        <v>323</v>
      </c>
      <c r="D968">
        <v>315.5</v>
      </c>
      <c r="E968" s="145">
        <v>-6</v>
      </c>
      <c r="F968" s="143">
        <v>-1.87</v>
      </c>
      <c r="G968" t="s">
        <v>6987</v>
      </c>
      <c r="H968">
        <v>496</v>
      </c>
      <c r="I968">
        <v>791</v>
      </c>
      <c r="J968">
        <v>24.01</v>
      </c>
      <c r="K968">
        <v>323</v>
      </c>
      <c r="L968">
        <v>315</v>
      </c>
      <c r="M968" s="142">
        <v>0.21</v>
      </c>
      <c r="N968" t="s">
        <v>4490</v>
      </c>
    </row>
    <row r="969" spans="1:14">
      <c r="A969">
        <v>3024</v>
      </c>
      <c r="B969" t="s">
        <v>708</v>
      </c>
      <c r="C969">
        <v>13.65</v>
      </c>
      <c r="D969">
        <v>13.75</v>
      </c>
      <c r="E969" s="145">
        <v>0.1</v>
      </c>
      <c r="F969" s="143">
        <v>0.73</v>
      </c>
      <c r="G969" t="s">
        <v>6053</v>
      </c>
      <c r="H969">
        <v>322</v>
      </c>
      <c r="I969">
        <v>703</v>
      </c>
      <c r="J969">
        <v>27.72</v>
      </c>
      <c r="K969">
        <v>13.8</v>
      </c>
      <c r="L969">
        <v>13.65</v>
      </c>
      <c r="M969" s="142">
        <v>0.12</v>
      </c>
      <c r="N969" t="s">
        <v>4491</v>
      </c>
    </row>
    <row r="970" spans="1:14">
      <c r="A970">
        <v>3025</v>
      </c>
      <c r="B970" t="s">
        <v>2116</v>
      </c>
      <c r="C970">
        <v>56.7</v>
      </c>
      <c r="D970">
        <v>54.5</v>
      </c>
      <c r="E970" s="145">
        <v>-0.5</v>
      </c>
      <c r="F970" s="143">
        <v>-0.91</v>
      </c>
      <c r="G970" t="s">
        <v>6988</v>
      </c>
      <c r="H970">
        <v>188</v>
      </c>
      <c r="I970">
        <v>297</v>
      </c>
      <c r="J970">
        <v>5.67</v>
      </c>
      <c r="K970">
        <v>56.7</v>
      </c>
      <c r="L970">
        <v>54.5</v>
      </c>
      <c r="M970" s="142">
        <v>0.33</v>
      </c>
      <c r="N970" t="s">
        <v>4492</v>
      </c>
    </row>
    <row r="971" spans="1:14">
      <c r="A971">
        <v>3026</v>
      </c>
      <c r="B971" t="s">
        <v>111</v>
      </c>
      <c r="C971">
        <v>825</v>
      </c>
      <c r="D971">
        <v>806</v>
      </c>
      <c r="E971" s="145">
        <v>-5</v>
      </c>
      <c r="F971" s="143">
        <v>-0.62</v>
      </c>
      <c r="G971" t="s">
        <v>6989</v>
      </c>
      <c r="H971">
        <v>12183</v>
      </c>
      <c r="I971">
        <v>11901</v>
      </c>
      <c r="J971">
        <v>16.59</v>
      </c>
      <c r="K971">
        <v>845</v>
      </c>
      <c r="L971">
        <v>801</v>
      </c>
      <c r="M971" s="142">
        <v>7.34</v>
      </c>
      <c r="N971" t="s">
        <v>4493</v>
      </c>
    </row>
    <row r="972" spans="1:14">
      <c r="A972">
        <v>3027</v>
      </c>
      <c r="B972" t="s">
        <v>709</v>
      </c>
      <c r="C972">
        <v>18.5</v>
      </c>
      <c r="D972">
        <v>18.55</v>
      </c>
      <c r="E972" s="145">
        <v>0.1</v>
      </c>
      <c r="F972" s="143">
        <v>0.54</v>
      </c>
      <c r="G972" t="s">
        <v>6164</v>
      </c>
      <c r="H972">
        <v>113</v>
      </c>
      <c r="I972">
        <v>215</v>
      </c>
      <c r="J972">
        <v>12.92</v>
      </c>
      <c r="K972">
        <v>18.75</v>
      </c>
      <c r="L972">
        <v>18.45</v>
      </c>
      <c r="M972" s="142">
        <v>0.1</v>
      </c>
      <c r="N972" t="s">
        <v>4494</v>
      </c>
    </row>
    <row r="973" spans="1:14">
      <c r="A973">
        <v>3028</v>
      </c>
      <c r="B973" t="s">
        <v>710</v>
      </c>
      <c r="C973">
        <v>62.4</v>
      </c>
      <c r="D973">
        <v>61.7</v>
      </c>
      <c r="E973" s="145">
        <v>-0.4</v>
      </c>
      <c r="F973" s="143">
        <v>-0.64</v>
      </c>
      <c r="G973" t="s">
        <v>6990</v>
      </c>
      <c r="H973">
        <v>641</v>
      </c>
      <c r="I973">
        <v>1191</v>
      </c>
      <c r="J973">
        <v>26.1</v>
      </c>
      <c r="K973">
        <v>62.9</v>
      </c>
      <c r="L973">
        <v>61.7</v>
      </c>
      <c r="M973" s="142">
        <v>0.27</v>
      </c>
      <c r="N973" t="s">
        <v>4495</v>
      </c>
    </row>
    <row r="974" spans="1:14">
      <c r="A974">
        <v>3029</v>
      </c>
      <c r="B974" t="s">
        <v>1371</v>
      </c>
      <c r="C974">
        <v>120</v>
      </c>
      <c r="D974">
        <v>120.5</v>
      </c>
      <c r="E974" s="145">
        <v>1</v>
      </c>
      <c r="F974" s="143">
        <v>0.84</v>
      </c>
      <c r="G974" t="s">
        <v>5951</v>
      </c>
      <c r="H974">
        <v>1627</v>
      </c>
      <c r="I974">
        <v>1653</v>
      </c>
      <c r="J974">
        <v>16.7</v>
      </c>
      <c r="K974">
        <v>123.5</v>
      </c>
      <c r="L974">
        <v>119.5</v>
      </c>
      <c r="M974" s="142">
        <v>1.05</v>
      </c>
      <c r="N974" t="s">
        <v>4496</v>
      </c>
    </row>
    <row r="975" spans="1:14">
      <c r="A975">
        <v>3030</v>
      </c>
      <c r="B975" t="s">
        <v>1372</v>
      </c>
      <c r="C975">
        <v>290</v>
      </c>
      <c r="D975">
        <v>289.5</v>
      </c>
      <c r="E975" s="145">
        <v>4.5</v>
      </c>
      <c r="F975" s="143">
        <v>1.58</v>
      </c>
      <c r="G975" t="s">
        <v>6895</v>
      </c>
      <c r="H975">
        <v>1111</v>
      </c>
      <c r="I975">
        <v>2134</v>
      </c>
      <c r="J975">
        <v>23.62</v>
      </c>
      <c r="K975">
        <v>296</v>
      </c>
      <c r="L975">
        <v>286</v>
      </c>
      <c r="M975" s="142">
        <v>0.47</v>
      </c>
      <c r="N975" t="s">
        <v>4497</v>
      </c>
    </row>
    <row r="976" spans="1:14">
      <c r="A976">
        <v>3031</v>
      </c>
      <c r="B976" t="s">
        <v>711</v>
      </c>
      <c r="C976">
        <v>31.2</v>
      </c>
      <c r="D976">
        <v>31.15</v>
      </c>
      <c r="E976" s="145">
        <v>0.45</v>
      </c>
      <c r="F976" s="143">
        <v>1.47</v>
      </c>
      <c r="G976" t="s">
        <v>6991</v>
      </c>
      <c r="H976">
        <v>1157</v>
      </c>
      <c r="I976">
        <v>4142</v>
      </c>
      <c r="J976">
        <v>17.32</v>
      </c>
      <c r="K976">
        <v>31.65</v>
      </c>
      <c r="L976">
        <v>30.8</v>
      </c>
      <c r="M976" s="142">
        <v>0.67</v>
      </c>
      <c r="N976" t="s">
        <v>4498</v>
      </c>
    </row>
    <row r="977" spans="1:14">
      <c r="A977">
        <v>3032</v>
      </c>
      <c r="B977" t="s">
        <v>712</v>
      </c>
      <c r="C977">
        <v>73.5</v>
      </c>
      <c r="D977">
        <v>73.8</v>
      </c>
      <c r="E977" s="145">
        <v>0.3</v>
      </c>
      <c r="F977" s="143">
        <v>0.41</v>
      </c>
      <c r="G977" t="s">
        <v>5988</v>
      </c>
      <c r="H977">
        <v>160</v>
      </c>
      <c r="I977">
        <v>244</v>
      </c>
      <c r="J977">
        <v>11.33</v>
      </c>
      <c r="K977">
        <v>74.7</v>
      </c>
      <c r="L977">
        <v>73.400000000000006</v>
      </c>
      <c r="M977" s="142">
        <v>0.15</v>
      </c>
      <c r="N977" t="s">
        <v>4499</v>
      </c>
    </row>
    <row r="978" spans="1:14">
      <c r="A978">
        <v>3033</v>
      </c>
      <c r="B978" t="s">
        <v>713</v>
      </c>
      <c r="C978">
        <v>43.1</v>
      </c>
      <c r="D978">
        <v>43.15</v>
      </c>
      <c r="E978" s="145">
        <v>0.45</v>
      </c>
      <c r="F978" s="143">
        <v>1.05</v>
      </c>
      <c r="G978" t="s">
        <v>5801</v>
      </c>
      <c r="H978">
        <v>2339</v>
      </c>
      <c r="I978">
        <v>5153</v>
      </c>
      <c r="J978">
        <v>52.45</v>
      </c>
      <c r="K978">
        <v>43.7</v>
      </c>
      <c r="L978">
        <v>42.95</v>
      </c>
      <c r="M978" s="142">
        <v>0.45</v>
      </c>
      <c r="N978" t="s">
        <v>4500</v>
      </c>
    </row>
    <row r="979" spans="1:14">
      <c r="A979">
        <v>3034</v>
      </c>
      <c r="B979" t="s">
        <v>86</v>
      </c>
      <c r="C979">
        <v>565</v>
      </c>
      <c r="D979">
        <v>577</v>
      </c>
      <c r="E979" s="145">
        <v>12</v>
      </c>
      <c r="F979" s="143">
        <v>2.12</v>
      </c>
      <c r="G979" t="s">
        <v>6344</v>
      </c>
      <c r="H979">
        <v>4790</v>
      </c>
      <c r="I979">
        <v>3718</v>
      </c>
      <c r="J979">
        <v>61.15</v>
      </c>
      <c r="K979">
        <v>588</v>
      </c>
      <c r="L979">
        <v>562</v>
      </c>
      <c r="M979" s="142">
        <v>0.79</v>
      </c>
      <c r="N979" t="s">
        <v>4501</v>
      </c>
    </row>
    <row r="980" spans="1:14">
      <c r="A980">
        <v>3035</v>
      </c>
      <c r="B980" t="s">
        <v>714</v>
      </c>
      <c r="C980">
        <v>201</v>
      </c>
      <c r="D980">
        <v>197.5</v>
      </c>
      <c r="E980" s="145">
        <v>0</v>
      </c>
      <c r="F980" s="143">
        <v>0</v>
      </c>
      <c r="G980" t="s">
        <v>6347</v>
      </c>
      <c r="H980">
        <v>5684</v>
      </c>
      <c r="I980">
        <v>5444</v>
      </c>
      <c r="J980">
        <v>26.06</v>
      </c>
      <c r="K980">
        <v>208</v>
      </c>
      <c r="L980">
        <v>197.5</v>
      </c>
      <c r="M980" s="142">
        <v>2.1800000000000002</v>
      </c>
      <c r="N980" t="s">
        <v>4502</v>
      </c>
    </row>
    <row r="981" spans="1:14">
      <c r="A981">
        <v>3036</v>
      </c>
      <c r="B981" t="s">
        <v>715</v>
      </c>
      <c r="C981">
        <v>210</v>
      </c>
      <c r="D981">
        <v>210</v>
      </c>
      <c r="E981" s="145">
        <v>2</v>
      </c>
      <c r="F981" s="143">
        <v>0.96</v>
      </c>
      <c r="G981" t="s">
        <v>6992</v>
      </c>
      <c r="H981">
        <v>6011</v>
      </c>
      <c r="I981">
        <v>8038</v>
      </c>
      <c r="J981">
        <v>134.66</v>
      </c>
      <c r="K981">
        <v>213</v>
      </c>
      <c r="L981">
        <v>208</v>
      </c>
      <c r="M981" s="142">
        <v>0.45</v>
      </c>
      <c r="N981" t="s">
        <v>4503</v>
      </c>
    </row>
    <row r="982" spans="1:14">
      <c r="A982">
        <v>3037</v>
      </c>
      <c r="B982" t="s">
        <v>112</v>
      </c>
      <c r="C982">
        <v>1095</v>
      </c>
      <c r="D982">
        <v>1090</v>
      </c>
      <c r="E982" s="145">
        <v>15</v>
      </c>
      <c r="F982" s="143">
        <v>1.4</v>
      </c>
      <c r="G982" t="s">
        <v>6993</v>
      </c>
      <c r="H982">
        <v>14512</v>
      </c>
      <c r="I982">
        <v>15986</v>
      </c>
      <c r="J982">
        <v>164.39</v>
      </c>
      <c r="K982">
        <v>1125</v>
      </c>
      <c r="L982">
        <v>1085</v>
      </c>
      <c r="M982" s="142">
        <v>0.88</v>
      </c>
      <c r="N982" t="s">
        <v>4504</v>
      </c>
    </row>
    <row r="983" spans="1:14">
      <c r="A983">
        <v>3038</v>
      </c>
      <c r="B983" t="s">
        <v>113</v>
      </c>
      <c r="C983">
        <v>20.55</v>
      </c>
      <c r="D983">
        <v>20.100000000000001</v>
      </c>
      <c r="E983" s="145">
        <v>-0.2</v>
      </c>
      <c r="F983" s="143">
        <v>-0.99</v>
      </c>
      <c r="G983" t="s">
        <v>6994</v>
      </c>
      <c r="H983">
        <v>371</v>
      </c>
      <c r="I983">
        <v>100</v>
      </c>
      <c r="J983">
        <v>15.74</v>
      </c>
      <c r="K983">
        <v>20.55</v>
      </c>
      <c r="L983">
        <v>20</v>
      </c>
      <c r="M983" s="142">
        <v>0.24</v>
      </c>
      <c r="N983" t="s">
        <v>4505</v>
      </c>
    </row>
    <row r="984" spans="1:14">
      <c r="A984">
        <v>3040</v>
      </c>
      <c r="B984" t="s">
        <v>716</v>
      </c>
      <c r="C984">
        <v>30</v>
      </c>
      <c r="D984">
        <v>30.1</v>
      </c>
      <c r="E984" s="145">
        <v>0.1</v>
      </c>
      <c r="F984" s="143">
        <v>0.33</v>
      </c>
      <c r="G984" t="s">
        <v>6995</v>
      </c>
      <c r="H984">
        <v>528</v>
      </c>
      <c r="I984">
        <v>523</v>
      </c>
      <c r="J984">
        <v>6.62</v>
      </c>
      <c r="K984">
        <v>30.6</v>
      </c>
      <c r="L984">
        <v>29.5</v>
      </c>
      <c r="M984" s="142">
        <v>0.8</v>
      </c>
      <c r="N984" t="s">
        <v>4506</v>
      </c>
    </row>
    <row r="985" spans="1:14">
      <c r="A985">
        <v>3041</v>
      </c>
      <c r="B985" t="s">
        <v>254</v>
      </c>
      <c r="C985">
        <v>24.55</v>
      </c>
      <c r="D985">
        <v>24.2</v>
      </c>
      <c r="E985" s="145">
        <v>-0.15</v>
      </c>
      <c r="F985" s="143">
        <v>-0.62</v>
      </c>
      <c r="G985" t="s">
        <v>6996</v>
      </c>
      <c r="H985">
        <v>706</v>
      </c>
      <c r="I985">
        <v>1944</v>
      </c>
      <c r="J985">
        <v>14.21</v>
      </c>
      <c r="K985">
        <v>25</v>
      </c>
      <c r="L985">
        <v>24.15</v>
      </c>
      <c r="M985" s="142">
        <v>0.6</v>
      </c>
      <c r="N985" t="s">
        <v>4507</v>
      </c>
    </row>
    <row r="986" spans="1:14">
      <c r="A986">
        <v>3042</v>
      </c>
      <c r="B986" t="s">
        <v>1373</v>
      </c>
      <c r="C986">
        <v>191.5</v>
      </c>
      <c r="D986">
        <v>188</v>
      </c>
      <c r="E986" s="145">
        <v>-1.5</v>
      </c>
      <c r="F986" s="143">
        <v>-0.79</v>
      </c>
      <c r="G986" t="s">
        <v>5943</v>
      </c>
      <c r="H986">
        <v>7634</v>
      </c>
      <c r="I986">
        <v>9570</v>
      </c>
      <c r="J986">
        <v>34.299999999999997</v>
      </c>
      <c r="K986">
        <v>193</v>
      </c>
      <c r="L986">
        <v>185.5</v>
      </c>
      <c r="M986" s="142">
        <v>2.4</v>
      </c>
      <c r="N986" t="s">
        <v>4508</v>
      </c>
    </row>
    <row r="987" spans="1:14">
      <c r="A987">
        <v>3043</v>
      </c>
      <c r="B987" t="s">
        <v>717</v>
      </c>
      <c r="C987">
        <v>19.5</v>
      </c>
      <c r="D987">
        <v>19.7</v>
      </c>
      <c r="E987" s="145">
        <v>0.2</v>
      </c>
      <c r="F987" s="143">
        <v>1.03</v>
      </c>
      <c r="G987" t="s">
        <v>6997</v>
      </c>
      <c r="H987">
        <v>15</v>
      </c>
      <c r="I987">
        <v>75</v>
      </c>
      <c r="J987">
        <v>3.9</v>
      </c>
      <c r="K987">
        <v>19.8</v>
      </c>
      <c r="L987">
        <v>19.5</v>
      </c>
      <c r="M987" s="142">
        <v>0.04</v>
      </c>
      <c r="N987" t="s">
        <v>4509</v>
      </c>
    </row>
    <row r="988" spans="1:14">
      <c r="A988">
        <v>3044</v>
      </c>
      <c r="B988" t="s">
        <v>718</v>
      </c>
      <c r="C988">
        <v>590</v>
      </c>
      <c r="D988">
        <v>584</v>
      </c>
      <c r="E988" s="145">
        <v>-2</v>
      </c>
      <c r="F988" s="143">
        <v>-0.34</v>
      </c>
      <c r="G988" t="s">
        <v>6089</v>
      </c>
      <c r="H988">
        <v>3334</v>
      </c>
      <c r="I988">
        <v>3427</v>
      </c>
      <c r="J988">
        <v>52.56</v>
      </c>
      <c r="K988">
        <v>599</v>
      </c>
      <c r="L988">
        <v>582</v>
      </c>
      <c r="M988" s="142">
        <v>0.63</v>
      </c>
      <c r="N988" t="s">
        <v>4510</v>
      </c>
    </row>
    <row r="989" spans="1:14">
      <c r="A989">
        <v>3045</v>
      </c>
      <c r="B989" t="s">
        <v>719</v>
      </c>
      <c r="C989">
        <v>131.5</v>
      </c>
      <c r="D989">
        <v>130.5</v>
      </c>
      <c r="E989" s="145">
        <v>-0.5</v>
      </c>
      <c r="F989" s="143">
        <v>-0.38</v>
      </c>
      <c r="G989" t="s">
        <v>6998</v>
      </c>
      <c r="H989">
        <v>9568</v>
      </c>
      <c r="I989">
        <v>8928</v>
      </c>
      <c r="J989">
        <v>372.48</v>
      </c>
      <c r="K989">
        <v>132.5</v>
      </c>
      <c r="L989">
        <v>129.5</v>
      </c>
      <c r="M989" s="142">
        <v>0.26</v>
      </c>
      <c r="N989" t="s">
        <v>4511</v>
      </c>
    </row>
    <row r="990" spans="1:14">
      <c r="A990">
        <v>3046</v>
      </c>
      <c r="B990" t="s">
        <v>720</v>
      </c>
      <c r="C990">
        <v>50.9</v>
      </c>
      <c r="D990">
        <v>52.1</v>
      </c>
      <c r="E990" s="145">
        <v>1</v>
      </c>
      <c r="F990" s="143">
        <v>1.96</v>
      </c>
      <c r="G990" t="s">
        <v>6332</v>
      </c>
      <c r="H990">
        <v>123</v>
      </c>
      <c r="I990">
        <v>212</v>
      </c>
      <c r="J990">
        <v>7.84</v>
      </c>
      <c r="K990">
        <v>52.1</v>
      </c>
      <c r="L990">
        <v>50.9</v>
      </c>
      <c r="M990" s="142">
        <v>0.16</v>
      </c>
      <c r="N990" t="s">
        <v>4512</v>
      </c>
    </row>
    <row r="991" spans="1:14">
      <c r="A991">
        <v>3047</v>
      </c>
      <c r="B991" t="s">
        <v>721</v>
      </c>
      <c r="C991">
        <v>14.4</v>
      </c>
      <c r="D991">
        <v>14.7</v>
      </c>
      <c r="E991" s="145">
        <v>0.4</v>
      </c>
      <c r="F991" s="143">
        <v>2.8</v>
      </c>
      <c r="G991" t="s">
        <v>6999</v>
      </c>
      <c r="H991">
        <v>1084</v>
      </c>
      <c r="I991">
        <v>564</v>
      </c>
      <c r="J991">
        <v>22.48</v>
      </c>
      <c r="K991">
        <v>14.9</v>
      </c>
      <c r="L991">
        <v>14.4</v>
      </c>
      <c r="M991" s="142">
        <v>0.48</v>
      </c>
      <c r="N991" t="s">
        <v>4513</v>
      </c>
    </row>
    <row r="992" spans="1:14">
      <c r="A992">
        <v>3048</v>
      </c>
      <c r="B992" t="s">
        <v>722</v>
      </c>
      <c r="C992">
        <v>54.7</v>
      </c>
      <c r="D992">
        <v>54.5</v>
      </c>
      <c r="E992" s="145">
        <v>-0.2</v>
      </c>
      <c r="F992" s="143">
        <v>-0.37</v>
      </c>
      <c r="G992" t="s">
        <v>5975</v>
      </c>
      <c r="H992">
        <v>1873</v>
      </c>
      <c r="I992">
        <v>6155</v>
      </c>
      <c r="J992">
        <v>26.98</v>
      </c>
      <c r="K992">
        <v>55.7</v>
      </c>
      <c r="L992">
        <v>54.2</v>
      </c>
      <c r="M992" s="142">
        <v>0.77</v>
      </c>
      <c r="N992" t="s">
        <v>4514</v>
      </c>
    </row>
    <row r="993" spans="1:14">
      <c r="A993">
        <v>3049</v>
      </c>
      <c r="B993" t="s">
        <v>2089</v>
      </c>
      <c r="C993">
        <v>11.8</v>
      </c>
      <c r="D993">
        <v>11.85</v>
      </c>
      <c r="E993" s="145">
        <v>0.15</v>
      </c>
      <c r="F993" s="143">
        <v>1.28</v>
      </c>
      <c r="G993" t="s">
        <v>7000</v>
      </c>
      <c r="H993">
        <v>1886</v>
      </c>
      <c r="I993">
        <v>2634</v>
      </c>
      <c r="J993">
        <v>80.2</v>
      </c>
      <c r="K993">
        <v>12.1</v>
      </c>
      <c r="L993">
        <v>11.8</v>
      </c>
      <c r="M993" s="142">
        <v>0.24</v>
      </c>
      <c r="N993" t="s">
        <v>4515</v>
      </c>
    </row>
    <row r="994" spans="1:14">
      <c r="A994">
        <v>3050</v>
      </c>
      <c r="B994" t="s">
        <v>723</v>
      </c>
      <c r="C994">
        <v>11.5</v>
      </c>
      <c r="D994">
        <v>11.6</v>
      </c>
      <c r="E994" s="145">
        <v>0.15</v>
      </c>
      <c r="F994" s="143">
        <v>1.31</v>
      </c>
      <c r="G994" t="s">
        <v>7001</v>
      </c>
      <c r="H994">
        <v>323</v>
      </c>
      <c r="I994">
        <v>418</v>
      </c>
      <c r="J994">
        <v>15.5</v>
      </c>
      <c r="K994">
        <v>11.6</v>
      </c>
      <c r="L994">
        <v>11.5</v>
      </c>
      <c r="M994" s="142">
        <v>0.21</v>
      </c>
      <c r="N994" t="s">
        <v>4516</v>
      </c>
    </row>
    <row r="995" spans="1:14">
      <c r="A995">
        <v>3051</v>
      </c>
      <c r="B995" t="s">
        <v>1427</v>
      </c>
      <c r="C995">
        <v>21.35</v>
      </c>
      <c r="D995">
        <v>21.6</v>
      </c>
      <c r="E995" s="145">
        <v>0.4</v>
      </c>
      <c r="F995" s="143">
        <v>1.89</v>
      </c>
      <c r="G995" t="s">
        <v>7002</v>
      </c>
      <c r="H995">
        <v>322</v>
      </c>
      <c r="I995">
        <v>406</v>
      </c>
      <c r="J995">
        <v>16.7</v>
      </c>
      <c r="K995">
        <v>21.8</v>
      </c>
      <c r="L995">
        <v>21.35</v>
      </c>
      <c r="M995" s="142">
        <v>0.19</v>
      </c>
      <c r="N995" t="s">
        <v>4517</v>
      </c>
    </row>
    <row r="996" spans="1:14">
      <c r="A996">
        <v>3052</v>
      </c>
      <c r="B996" t="s">
        <v>724</v>
      </c>
      <c r="C996">
        <v>10.7</v>
      </c>
      <c r="D996">
        <v>10.8</v>
      </c>
      <c r="E996" s="145">
        <v>0.1</v>
      </c>
      <c r="F996" s="143">
        <v>0.93</v>
      </c>
      <c r="G996" t="s">
        <v>6062</v>
      </c>
      <c r="H996">
        <v>407</v>
      </c>
      <c r="I996">
        <v>230</v>
      </c>
      <c r="J996">
        <v>23.32</v>
      </c>
      <c r="K996">
        <v>10.85</v>
      </c>
      <c r="L996">
        <v>10.7</v>
      </c>
      <c r="M996" s="142">
        <v>0.17</v>
      </c>
      <c r="N996" t="s">
        <v>4518</v>
      </c>
    </row>
    <row r="997" spans="1:14">
      <c r="A997">
        <v>3054</v>
      </c>
      <c r="B997" t="s">
        <v>725</v>
      </c>
      <c r="C997">
        <v>56.2</v>
      </c>
      <c r="D997">
        <v>56.7</v>
      </c>
      <c r="E997" s="145">
        <v>0.6</v>
      </c>
      <c r="F997" s="143">
        <v>1.07</v>
      </c>
      <c r="G997" t="s">
        <v>5909</v>
      </c>
      <c r="H997">
        <v>80</v>
      </c>
      <c r="I997">
        <v>71</v>
      </c>
      <c r="J997">
        <v>8.07</v>
      </c>
      <c r="K997">
        <v>57.3</v>
      </c>
      <c r="L997">
        <v>56.2</v>
      </c>
      <c r="M997" s="142">
        <v>0.1</v>
      </c>
      <c r="N997" t="s">
        <v>4519</v>
      </c>
    </row>
    <row r="998" spans="1:14">
      <c r="A998">
        <v>3055</v>
      </c>
      <c r="B998" t="s">
        <v>726</v>
      </c>
      <c r="C998">
        <v>155.5</v>
      </c>
      <c r="D998">
        <v>141</v>
      </c>
      <c r="E998" s="145">
        <v>-6</v>
      </c>
      <c r="F998" s="143">
        <v>-4.08</v>
      </c>
      <c r="G998" t="s">
        <v>7003</v>
      </c>
      <c r="H998">
        <v>9336</v>
      </c>
      <c r="I998">
        <v>913</v>
      </c>
      <c r="J998">
        <v>11.5</v>
      </c>
      <c r="K998">
        <v>156.5</v>
      </c>
      <c r="L998">
        <v>140.5</v>
      </c>
      <c r="M998" s="142">
        <v>9.4600000000000009</v>
      </c>
      <c r="N998" t="s">
        <v>4520</v>
      </c>
    </row>
    <row r="999" spans="1:14">
      <c r="A999">
        <v>3056</v>
      </c>
      <c r="B999" t="s">
        <v>2079</v>
      </c>
      <c r="C999">
        <v>13.6</v>
      </c>
      <c r="D999">
        <v>13.6</v>
      </c>
      <c r="E999" s="145">
        <v>0</v>
      </c>
      <c r="F999" s="143">
        <v>0</v>
      </c>
      <c r="G999" t="s">
        <v>6722</v>
      </c>
      <c r="H999">
        <v>468</v>
      </c>
      <c r="I999">
        <v>516</v>
      </c>
      <c r="J999">
        <v>48.06</v>
      </c>
      <c r="K999">
        <v>13.7</v>
      </c>
      <c r="L999">
        <v>13.55</v>
      </c>
      <c r="M999" s="142">
        <v>0.1</v>
      </c>
      <c r="N999" t="s">
        <v>4521</v>
      </c>
    </row>
    <row r="1000" spans="1:14">
      <c r="A1000">
        <v>3057</v>
      </c>
      <c r="B1000" t="s">
        <v>3625</v>
      </c>
      <c r="C1000">
        <v>14.2</v>
      </c>
      <c r="D1000">
        <v>14.25</v>
      </c>
      <c r="E1000" s="145">
        <v>-0.25</v>
      </c>
      <c r="F1000" s="143">
        <v>-1.72</v>
      </c>
      <c r="G1000" t="s">
        <v>5993</v>
      </c>
      <c r="H1000">
        <v>130</v>
      </c>
      <c r="I1000">
        <v>144</v>
      </c>
      <c r="J1000">
        <v>6.79</v>
      </c>
      <c r="K1000">
        <v>14.8</v>
      </c>
      <c r="L1000">
        <v>14.2</v>
      </c>
      <c r="M1000" s="142">
        <v>0.22</v>
      </c>
      <c r="N1000" t="s">
        <v>4522</v>
      </c>
    </row>
    <row r="1001" spans="1:14">
      <c r="A1001">
        <v>3058</v>
      </c>
      <c r="B1001" t="s">
        <v>727</v>
      </c>
      <c r="C1001">
        <v>8.3000000000000007</v>
      </c>
      <c r="D1001">
        <v>8.31</v>
      </c>
      <c r="E1001" s="145">
        <v>0.02</v>
      </c>
      <c r="F1001" s="143">
        <v>0.24</v>
      </c>
      <c r="G1001" t="s">
        <v>5959</v>
      </c>
      <c r="H1001">
        <v>285</v>
      </c>
      <c r="I1001">
        <v>1011</v>
      </c>
      <c r="J1001">
        <v>20.170000000000002</v>
      </c>
      <c r="K1001">
        <v>8.42</v>
      </c>
      <c r="L1001">
        <v>8.2899999999999991</v>
      </c>
      <c r="M1001" s="142">
        <v>0.14000000000000001</v>
      </c>
      <c r="N1001" t="s">
        <v>4523</v>
      </c>
    </row>
    <row r="1002" spans="1:14">
      <c r="A1002">
        <v>3059</v>
      </c>
      <c r="B1002" t="s">
        <v>728</v>
      </c>
      <c r="C1002">
        <v>38.299999999999997</v>
      </c>
      <c r="D1002">
        <v>38.4</v>
      </c>
      <c r="E1002" s="145">
        <v>0.5</v>
      </c>
      <c r="F1002" s="143">
        <v>1.32</v>
      </c>
      <c r="G1002" t="s">
        <v>7004</v>
      </c>
      <c r="H1002">
        <v>1158</v>
      </c>
      <c r="I1002">
        <v>1503</v>
      </c>
      <c r="J1002">
        <v>30.77</v>
      </c>
      <c r="K1002">
        <v>38.85</v>
      </c>
      <c r="L1002">
        <v>38.15</v>
      </c>
      <c r="M1002" s="142">
        <v>0.38</v>
      </c>
      <c r="N1002" t="s">
        <v>4524</v>
      </c>
    </row>
    <row r="1003" spans="1:14">
      <c r="A1003">
        <v>3060</v>
      </c>
      <c r="B1003" t="s">
        <v>729</v>
      </c>
      <c r="C1003">
        <v>27.75</v>
      </c>
      <c r="D1003">
        <v>27.75</v>
      </c>
      <c r="E1003" s="145">
        <v>0.4</v>
      </c>
      <c r="F1003" s="143">
        <v>1.46</v>
      </c>
      <c r="G1003" t="s">
        <v>7005</v>
      </c>
      <c r="H1003">
        <v>588</v>
      </c>
      <c r="I1003">
        <v>922</v>
      </c>
      <c r="J1003">
        <v>13.76</v>
      </c>
      <c r="K1003">
        <v>28.15</v>
      </c>
      <c r="L1003">
        <v>27.65</v>
      </c>
      <c r="M1003" s="142">
        <v>0.43</v>
      </c>
      <c r="N1003" t="s">
        <v>4525</v>
      </c>
    </row>
    <row r="1004" spans="1:14">
      <c r="A1004">
        <v>3062</v>
      </c>
      <c r="B1004" t="s">
        <v>730</v>
      </c>
      <c r="C1004">
        <v>21.65</v>
      </c>
      <c r="D1004">
        <v>23</v>
      </c>
      <c r="E1004" s="145">
        <v>1.4</v>
      </c>
      <c r="F1004" s="143">
        <v>6.48</v>
      </c>
      <c r="G1004" t="s">
        <v>5911</v>
      </c>
      <c r="H1004">
        <v>7912</v>
      </c>
      <c r="I1004">
        <v>2082</v>
      </c>
      <c r="J1004">
        <v>33.01</v>
      </c>
      <c r="K1004">
        <v>23.4</v>
      </c>
      <c r="L1004">
        <v>21.65</v>
      </c>
      <c r="M1004" s="142">
        <v>2.4</v>
      </c>
      <c r="N1004" t="s">
        <v>4526</v>
      </c>
    </row>
    <row r="1005" spans="1:14">
      <c r="A1005">
        <v>3064</v>
      </c>
      <c r="B1005" t="s">
        <v>731</v>
      </c>
      <c r="C1005" t="s">
        <v>1366</v>
      </c>
      <c r="D1005" t="s">
        <v>1366</v>
      </c>
      <c r="E1005" s="145" t="s">
        <v>1366</v>
      </c>
      <c r="F1005" s="143" t="s">
        <v>1366</v>
      </c>
      <c r="G1005" t="s">
        <v>1366</v>
      </c>
      <c r="H1005">
        <v>0</v>
      </c>
      <c r="I1005">
        <v>0</v>
      </c>
      <c r="J1005">
        <v>1.3</v>
      </c>
      <c r="K1005" t="s">
        <v>1366</v>
      </c>
      <c r="L1005" t="s">
        <v>1366</v>
      </c>
      <c r="M1005" s="142">
        <v>0</v>
      </c>
      <c r="N1005" t="s">
        <v>4527</v>
      </c>
    </row>
    <row r="1006" spans="1:14">
      <c r="A1006">
        <v>3066</v>
      </c>
      <c r="B1006" t="s">
        <v>732</v>
      </c>
      <c r="C1006">
        <v>26.3</v>
      </c>
      <c r="D1006">
        <v>25.95</v>
      </c>
      <c r="E1006" s="145">
        <v>0.55000000000000004</v>
      </c>
      <c r="F1006" s="143">
        <v>2.17</v>
      </c>
      <c r="G1006" t="s">
        <v>7006</v>
      </c>
      <c r="H1006">
        <v>495</v>
      </c>
      <c r="I1006">
        <v>787</v>
      </c>
      <c r="J1006">
        <v>8.31</v>
      </c>
      <c r="K1006">
        <v>26.45</v>
      </c>
      <c r="L1006">
        <v>25.45</v>
      </c>
      <c r="M1006" s="142">
        <v>0.6</v>
      </c>
      <c r="N1006" t="s">
        <v>4528</v>
      </c>
    </row>
    <row r="1007" spans="1:14">
      <c r="A1007">
        <v>3067</v>
      </c>
      <c r="B1007" t="s">
        <v>1420</v>
      </c>
      <c r="C1007">
        <v>18.05</v>
      </c>
      <c r="D1007">
        <v>18.05</v>
      </c>
      <c r="E1007" s="145">
        <v>-0.1</v>
      </c>
      <c r="F1007" s="143">
        <v>-0.55000000000000004</v>
      </c>
      <c r="G1007" t="s">
        <v>7007</v>
      </c>
      <c r="H1007">
        <v>1</v>
      </c>
      <c r="I1007">
        <v>3</v>
      </c>
      <c r="J1007">
        <v>2</v>
      </c>
      <c r="K1007">
        <v>18.05</v>
      </c>
      <c r="L1007">
        <v>18.05</v>
      </c>
      <c r="M1007" s="142">
        <v>0.01</v>
      </c>
      <c r="N1007" t="s">
        <v>4529</v>
      </c>
    </row>
    <row r="1008" spans="1:14">
      <c r="A1008">
        <v>3071</v>
      </c>
      <c r="B1008" t="s">
        <v>733</v>
      </c>
      <c r="C1008">
        <v>21.85</v>
      </c>
      <c r="D1008">
        <v>21.95</v>
      </c>
      <c r="E1008" s="145">
        <v>0</v>
      </c>
      <c r="F1008" s="143">
        <v>0</v>
      </c>
      <c r="G1008" t="s">
        <v>6333</v>
      </c>
      <c r="H1008">
        <v>101</v>
      </c>
      <c r="I1008">
        <v>226</v>
      </c>
      <c r="J1008">
        <v>11</v>
      </c>
      <c r="K1008">
        <v>22.1</v>
      </c>
      <c r="L1008">
        <v>21.85</v>
      </c>
      <c r="M1008" s="142">
        <v>0.09</v>
      </c>
      <c r="N1008" t="s">
        <v>4530</v>
      </c>
    </row>
    <row r="1009" spans="1:14">
      <c r="A1009">
        <v>3073</v>
      </c>
      <c r="B1009" t="s">
        <v>1832</v>
      </c>
      <c r="C1009">
        <v>21.25</v>
      </c>
      <c r="D1009">
        <v>21.75</v>
      </c>
      <c r="E1009" s="145">
        <v>0.5</v>
      </c>
      <c r="F1009" s="143">
        <v>2.35</v>
      </c>
      <c r="G1009" t="s">
        <v>7008</v>
      </c>
      <c r="H1009">
        <v>25</v>
      </c>
      <c r="I1009">
        <v>62</v>
      </c>
      <c r="J1009">
        <v>3.95</v>
      </c>
      <c r="K1009">
        <v>21.75</v>
      </c>
      <c r="L1009">
        <v>21.25</v>
      </c>
      <c r="M1009" s="142">
        <v>0.06</v>
      </c>
      <c r="N1009" t="s">
        <v>4531</v>
      </c>
    </row>
    <row r="1010" spans="1:14">
      <c r="A1010">
        <v>3078</v>
      </c>
      <c r="B1010" t="s">
        <v>734</v>
      </c>
      <c r="C1010">
        <v>47.75</v>
      </c>
      <c r="D1010">
        <v>47.3</v>
      </c>
      <c r="E1010" s="145">
        <v>-0.1</v>
      </c>
      <c r="F1010" s="143">
        <v>-0.21</v>
      </c>
      <c r="G1010" t="s">
        <v>7009</v>
      </c>
      <c r="H1010">
        <v>533</v>
      </c>
      <c r="I1010">
        <v>446</v>
      </c>
      <c r="J1010">
        <v>22.74</v>
      </c>
      <c r="K1010">
        <v>48.2</v>
      </c>
      <c r="L1010">
        <v>47.3</v>
      </c>
      <c r="M1010" s="142">
        <v>0.23</v>
      </c>
      <c r="N1010" t="s">
        <v>4532</v>
      </c>
    </row>
    <row r="1011" spans="1:14">
      <c r="A1011">
        <v>3081</v>
      </c>
      <c r="B1011" t="s">
        <v>735</v>
      </c>
      <c r="C1011">
        <v>2685</v>
      </c>
      <c r="D1011">
        <v>2545</v>
      </c>
      <c r="E1011" s="145">
        <v>-95</v>
      </c>
      <c r="F1011" s="143">
        <v>-3.6</v>
      </c>
      <c r="G1011" t="s">
        <v>7010</v>
      </c>
      <c r="H1011">
        <v>4123</v>
      </c>
      <c r="I1011">
        <v>3277</v>
      </c>
      <c r="J1011">
        <v>10.19</v>
      </c>
      <c r="K1011">
        <v>2695</v>
      </c>
      <c r="L1011">
        <v>2500</v>
      </c>
      <c r="M1011" s="142">
        <v>4.05</v>
      </c>
      <c r="N1011" t="s">
        <v>4533</v>
      </c>
    </row>
    <row r="1012" spans="1:14">
      <c r="A1012">
        <v>3083</v>
      </c>
      <c r="B1012" t="s">
        <v>736</v>
      </c>
      <c r="C1012">
        <v>23.7</v>
      </c>
      <c r="D1012">
        <v>23.35</v>
      </c>
      <c r="E1012" s="145">
        <v>0.45</v>
      </c>
      <c r="F1012" s="143">
        <v>1.97</v>
      </c>
      <c r="G1012" t="s">
        <v>6717</v>
      </c>
      <c r="H1012">
        <v>16</v>
      </c>
      <c r="I1012">
        <v>26</v>
      </c>
      <c r="J1012">
        <v>8.65</v>
      </c>
      <c r="K1012">
        <v>23.7</v>
      </c>
      <c r="L1012">
        <v>23.1</v>
      </c>
      <c r="M1012" s="142">
        <v>0.02</v>
      </c>
      <c r="N1012" t="s">
        <v>4534</v>
      </c>
    </row>
    <row r="1013" spans="1:14">
      <c r="A1013">
        <v>3085</v>
      </c>
      <c r="B1013" t="s">
        <v>5991</v>
      </c>
      <c r="C1013">
        <v>15.25</v>
      </c>
      <c r="D1013">
        <v>15.25</v>
      </c>
      <c r="E1013" s="145">
        <v>-0.25</v>
      </c>
      <c r="F1013" s="143">
        <v>-1.61</v>
      </c>
      <c r="G1013" t="s">
        <v>7011</v>
      </c>
      <c r="H1013">
        <v>8</v>
      </c>
      <c r="I1013">
        <v>4</v>
      </c>
      <c r="J1013">
        <v>5.36</v>
      </c>
      <c r="K1013">
        <v>15.25</v>
      </c>
      <c r="L1013">
        <v>15.2</v>
      </c>
      <c r="M1013" s="142">
        <v>0.01</v>
      </c>
      <c r="N1013" t="s">
        <v>5992</v>
      </c>
    </row>
    <row r="1014" spans="1:14">
      <c r="A1014">
        <v>3086</v>
      </c>
      <c r="B1014" t="s">
        <v>3782</v>
      </c>
      <c r="C1014">
        <v>27</v>
      </c>
      <c r="D1014">
        <v>26.4</v>
      </c>
      <c r="E1014" s="145">
        <v>-0.15</v>
      </c>
      <c r="F1014" s="143">
        <v>-0.56000000000000005</v>
      </c>
      <c r="G1014" t="s">
        <v>6229</v>
      </c>
      <c r="H1014">
        <v>156</v>
      </c>
      <c r="I1014">
        <v>83</v>
      </c>
      <c r="J1014">
        <v>2.73</v>
      </c>
      <c r="K1014">
        <v>27</v>
      </c>
      <c r="L1014">
        <v>26.15</v>
      </c>
      <c r="M1014" s="142">
        <v>0.06</v>
      </c>
      <c r="N1014" t="s">
        <v>4535</v>
      </c>
    </row>
    <row r="1015" spans="1:14">
      <c r="A1015">
        <v>3088</v>
      </c>
      <c r="B1015" t="s">
        <v>737</v>
      </c>
      <c r="C1015">
        <v>123.5</v>
      </c>
      <c r="D1015">
        <v>122.5</v>
      </c>
      <c r="E1015" s="145">
        <v>-1</v>
      </c>
      <c r="F1015" s="143">
        <v>-0.81</v>
      </c>
      <c r="G1015" t="s">
        <v>7012</v>
      </c>
      <c r="H1015">
        <v>350</v>
      </c>
      <c r="I1015">
        <v>647</v>
      </c>
      <c r="J1015">
        <v>11.31</v>
      </c>
      <c r="K1015">
        <v>125</v>
      </c>
      <c r="L1015">
        <v>122</v>
      </c>
      <c r="M1015" s="142">
        <v>0.31</v>
      </c>
      <c r="N1015" t="s">
        <v>4536</v>
      </c>
    </row>
    <row r="1016" spans="1:14">
      <c r="A1016">
        <v>3090</v>
      </c>
      <c r="B1016" t="s">
        <v>1374</v>
      </c>
      <c r="C1016">
        <v>173</v>
      </c>
      <c r="D1016">
        <v>170.5</v>
      </c>
      <c r="E1016" s="145">
        <v>-1</v>
      </c>
      <c r="F1016" s="143">
        <v>-0.57999999999999996</v>
      </c>
      <c r="G1016" t="s">
        <v>7013</v>
      </c>
      <c r="H1016">
        <v>10312</v>
      </c>
      <c r="I1016">
        <v>13686</v>
      </c>
      <c r="J1016">
        <v>28.76</v>
      </c>
      <c r="K1016">
        <v>177.5</v>
      </c>
      <c r="L1016">
        <v>167</v>
      </c>
      <c r="M1016" s="142">
        <v>3.59</v>
      </c>
      <c r="N1016" t="s">
        <v>4537</v>
      </c>
    </row>
    <row r="1017" spans="1:14">
      <c r="A1017">
        <v>3092</v>
      </c>
      <c r="B1017" t="s">
        <v>738</v>
      </c>
      <c r="C1017">
        <v>22.95</v>
      </c>
      <c r="D1017">
        <v>23.2</v>
      </c>
      <c r="E1017" s="145">
        <v>0.25</v>
      </c>
      <c r="F1017" s="143">
        <v>1.0900000000000001</v>
      </c>
      <c r="G1017" t="s">
        <v>5935</v>
      </c>
      <c r="H1017">
        <v>121</v>
      </c>
      <c r="I1017">
        <v>143</v>
      </c>
      <c r="J1017">
        <v>10.66</v>
      </c>
      <c r="K1017">
        <v>23.4</v>
      </c>
      <c r="L1017">
        <v>22.8</v>
      </c>
      <c r="M1017" s="142">
        <v>0.11</v>
      </c>
      <c r="N1017" t="s">
        <v>4538</v>
      </c>
    </row>
    <row r="1018" spans="1:14">
      <c r="A1018">
        <v>3093</v>
      </c>
      <c r="B1018" t="s">
        <v>1481</v>
      </c>
      <c r="C1018">
        <v>38.5</v>
      </c>
      <c r="D1018">
        <v>38.85</v>
      </c>
      <c r="E1018" s="145">
        <v>0.45</v>
      </c>
      <c r="F1018" s="143">
        <v>1.17</v>
      </c>
      <c r="G1018" t="s">
        <v>6303</v>
      </c>
      <c r="H1018">
        <v>127</v>
      </c>
      <c r="I1018">
        <v>477</v>
      </c>
      <c r="J1018">
        <v>3.63</v>
      </c>
      <c r="K1018">
        <v>39.5</v>
      </c>
      <c r="L1018">
        <v>38.4</v>
      </c>
      <c r="M1018" s="142">
        <v>0.09</v>
      </c>
      <c r="N1018" t="s">
        <v>4539</v>
      </c>
    </row>
    <row r="1019" spans="1:14">
      <c r="A1019">
        <v>3094</v>
      </c>
      <c r="B1019" t="s">
        <v>739</v>
      </c>
      <c r="C1019">
        <v>57.8</v>
      </c>
      <c r="D1019">
        <v>57.4</v>
      </c>
      <c r="E1019" s="145">
        <v>-1.4</v>
      </c>
      <c r="F1019" s="143">
        <v>-2.38</v>
      </c>
      <c r="G1019" t="s">
        <v>7014</v>
      </c>
      <c r="H1019">
        <v>5464</v>
      </c>
      <c r="I1019">
        <v>3076</v>
      </c>
      <c r="J1019">
        <v>8.31</v>
      </c>
      <c r="K1019">
        <v>59.4</v>
      </c>
      <c r="L1019">
        <v>55.6</v>
      </c>
      <c r="M1019" s="142">
        <v>6.57</v>
      </c>
      <c r="N1019" t="s">
        <v>4540</v>
      </c>
    </row>
    <row r="1020" spans="1:14">
      <c r="A1020">
        <v>3095</v>
      </c>
      <c r="B1020" t="s">
        <v>740</v>
      </c>
      <c r="C1020">
        <v>32.5</v>
      </c>
      <c r="D1020">
        <v>33.549999999999997</v>
      </c>
      <c r="E1020" s="145">
        <v>1.05</v>
      </c>
      <c r="F1020" s="143">
        <v>3.23</v>
      </c>
      <c r="G1020" t="s">
        <v>7015</v>
      </c>
      <c r="H1020">
        <v>15</v>
      </c>
      <c r="I1020">
        <v>14</v>
      </c>
      <c r="J1020">
        <v>1.47</v>
      </c>
      <c r="K1020">
        <v>33.549999999999997</v>
      </c>
      <c r="L1020">
        <v>32.5</v>
      </c>
      <c r="M1020" s="142">
        <v>0.1</v>
      </c>
      <c r="N1020" t="s">
        <v>4541</v>
      </c>
    </row>
    <row r="1021" spans="1:14">
      <c r="A1021">
        <v>3105</v>
      </c>
      <c r="B1021" t="s">
        <v>741</v>
      </c>
      <c r="C1021">
        <v>510</v>
      </c>
      <c r="D1021">
        <v>501</v>
      </c>
      <c r="E1021" s="145">
        <v>-1</v>
      </c>
      <c r="F1021" s="143">
        <v>-0.2</v>
      </c>
      <c r="G1021" t="s">
        <v>7016</v>
      </c>
      <c r="H1021">
        <v>12534</v>
      </c>
      <c r="I1021">
        <v>17952</v>
      </c>
      <c r="J1021">
        <v>42.39</v>
      </c>
      <c r="K1021">
        <v>510</v>
      </c>
      <c r="L1021">
        <v>491</v>
      </c>
      <c r="M1021" s="142">
        <v>2.96</v>
      </c>
      <c r="N1021" t="s">
        <v>4542</v>
      </c>
    </row>
    <row r="1022" spans="1:14">
      <c r="A1022">
        <v>3114</v>
      </c>
      <c r="B1022" t="s">
        <v>742</v>
      </c>
      <c r="C1022">
        <v>41.4</v>
      </c>
      <c r="D1022">
        <v>41.5</v>
      </c>
      <c r="E1022" s="145">
        <v>0.65</v>
      </c>
      <c r="F1022" s="143">
        <v>1.59</v>
      </c>
      <c r="G1022" t="s">
        <v>6688</v>
      </c>
      <c r="H1022">
        <v>4295</v>
      </c>
      <c r="I1022">
        <v>1245</v>
      </c>
      <c r="J1022">
        <v>6.77</v>
      </c>
      <c r="K1022">
        <v>43.55</v>
      </c>
      <c r="L1022">
        <v>40.85</v>
      </c>
      <c r="M1022" s="142">
        <v>6.34</v>
      </c>
      <c r="N1022" t="s">
        <v>4543</v>
      </c>
    </row>
    <row r="1023" spans="1:14">
      <c r="A1023">
        <v>3115</v>
      </c>
      <c r="B1023" t="s">
        <v>2643</v>
      </c>
      <c r="C1023">
        <v>7.96</v>
      </c>
      <c r="D1023">
        <v>8.17</v>
      </c>
      <c r="E1023" s="145">
        <v>-0.01</v>
      </c>
      <c r="F1023" s="143">
        <v>-0.12</v>
      </c>
      <c r="G1023" t="s">
        <v>7017</v>
      </c>
      <c r="H1023">
        <v>9</v>
      </c>
      <c r="I1023">
        <v>13</v>
      </c>
      <c r="J1023">
        <v>7.22</v>
      </c>
      <c r="K1023">
        <v>8.17</v>
      </c>
      <c r="L1023">
        <v>7.8</v>
      </c>
      <c r="M1023" s="142">
        <v>0.01</v>
      </c>
      <c r="N1023" t="s">
        <v>4544</v>
      </c>
    </row>
    <row r="1024" spans="1:14">
      <c r="A1024">
        <v>3118</v>
      </c>
      <c r="B1024" t="s">
        <v>743</v>
      </c>
      <c r="C1024">
        <v>30.9</v>
      </c>
      <c r="D1024">
        <v>30.8</v>
      </c>
      <c r="E1024" s="145">
        <v>-0.1</v>
      </c>
      <c r="F1024" s="143">
        <v>-0.32</v>
      </c>
      <c r="G1024" t="s">
        <v>7018</v>
      </c>
      <c r="H1024">
        <v>26</v>
      </c>
      <c r="I1024">
        <v>18</v>
      </c>
      <c r="J1024">
        <v>3.25</v>
      </c>
      <c r="K1024">
        <v>31.05</v>
      </c>
      <c r="L1024">
        <v>30.8</v>
      </c>
      <c r="M1024" s="142">
        <v>0.08</v>
      </c>
      <c r="N1024" t="s">
        <v>4545</v>
      </c>
    </row>
    <row r="1025" spans="1:14">
      <c r="A1025">
        <v>3122</v>
      </c>
      <c r="B1025" t="s">
        <v>744</v>
      </c>
      <c r="C1025">
        <v>23.5</v>
      </c>
      <c r="D1025">
        <v>23.55</v>
      </c>
      <c r="E1025" s="145">
        <v>0.05</v>
      </c>
      <c r="F1025" s="143">
        <v>0.21</v>
      </c>
      <c r="G1025" t="s">
        <v>7019</v>
      </c>
      <c r="H1025">
        <v>39</v>
      </c>
      <c r="I1025">
        <v>48</v>
      </c>
      <c r="J1025">
        <v>4.08</v>
      </c>
      <c r="K1025">
        <v>24.1</v>
      </c>
      <c r="L1025">
        <v>23.5</v>
      </c>
      <c r="M1025" s="142">
        <v>0.1</v>
      </c>
      <c r="N1025" t="s">
        <v>4546</v>
      </c>
    </row>
    <row r="1026" spans="1:14">
      <c r="A1026">
        <v>3128</v>
      </c>
      <c r="B1026" t="s">
        <v>745</v>
      </c>
      <c r="C1026">
        <v>20.3</v>
      </c>
      <c r="D1026">
        <v>20</v>
      </c>
      <c r="E1026" s="145">
        <v>-0.1</v>
      </c>
      <c r="F1026" s="143">
        <v>-0.5</v>
      </c>
      <c r="G1026" t="s">
        <v>7020</v>
      </c>
      <c r="H1026">
        <v>31</v>
      </c>
      <c r="I1026">
        <v>53</v>
      </c>
      <c r="J1026">
        <v>5.0199999999999996</v>
      </c>
      <c r="K1026">
        <v>20.3</v>
      </c>
      <c r="L1026">
        <v>19.8</v>
      </c>
      <c r="M1026" s="142">
        <v>0.06</v>
      </c>
      <c r="N1026" t="s">
        <v>4547</v>
      </c>
    </row>
    <row r="1027" spans="1:14">
      <c r="A1027">
        <v>3130</v>
      </c>
      <c r="B1027" t="s">
        <v>746</v>
      </c>
      <c r="C1027">
        <v>208.5</v>
      </c>
      <c r="D1027">
        <v>209.5</v>
      </c>
      <c r="E1027" s="145">
        <v>1.5</v>
      </c>
      <c r="F1027" s="143">
        <v>0.72</v>
      </c>
      <c r="G1027" t="s">
        <v>7021</v>
      </c>
      <c r="H1027">
        <v>63</v>
      </c>
      <c r="I1027">
        <v>43</v>
      </c>
      <c r="J1027">
        <v>3.32</v>
      </c>
      <c r="K1027">
        <v>210.5</v>
      </c>
      <c r="L1027">
        <v>208</v>
      </c>
      <c r="M1027" s="142">
        <v>0.19</v>
      </c>
      <c r="N1027" t="s">
        <v>4548</v>
      </c>
    </row>
    <row r="1028" spans="1:14">
      <c r="A1028">
        <v>3131</v>
      </c>
      <c r="B1028" t="s">
        <v>747</v>
      </c>
      <c r="C1028">
        <v>2150</v>
      </c>
      <c r="D1028">
        <v>2190</v>
      </c>
      <c r="E1028" s="145">
        <v>50</v>
      </c>
      <c r="F1028" s="143">
        <v>2.34</v>
      </c>
      <c r="G1028" t="s">
        <v>6237</v>
      </c>
      <c r="H1028">
        <v>225</v>
      </c>
      <c r="I1028">
        <v>349</v>
      </c>
      <c r="J1028">
        <v>3.04</v>
      </c>
      <c r="K1028">
        <v>2220</v>
      </c>
      <c r="L1028">
        <v>2135</v>
      </c>
      <c r="M1028" s="142">
        <v>0.75</v>
      </c>
      <c r="N1028" t="s">
        <v>4549</v>
      </c>
    </row>
    <row r="1029" spans="1:14">
      <c r="A1029">
        <v>3135</v>
      </c>
      <c r="B1029" t="s">
        <v>2813</v>
      </c>
      <c r="C1029">
        <v>144</v>
      </c>
      <c r="D1029">
        <v>145</v>
      </c>
      <c r="E1029" s="145">
        <v>2</v>
      </c>
      <c r="F1029" s="143">
        <v>1.4</v>
      </c>
      <c r="G1029" t="s">
        <v>7022</v>
      </c>
      <c r="H1029">
        <v>479</v>
      </c>
      <c r="I1029">
        <v>576</v>
      </c>
      <c r="J1029">
        <v>10.24</v>
      </c>
      <c r="K1029">
        <v>149.5</v>
      </c>
      <c r="L1029">
        <v>144</v>
      </c>
      <c r="M1029" s="142">
        <v>0.47</v>
      </c>
      <c r="N1029" t="s">
        <v>4550</v>
      </c>
    </row>
    <row r="1030" spans="1:14">
      <c r="A1030">
        <v>3138</v>
      </c>
      <c r="B1030" t="s">
        <v>748</v>
      </c>
      <c r="C1030">
        <v>98</v>
      </c>
      <c r="D1030">
        <v>100.5</v>
      </c>
      <c r="E1030" s="145">
        <v>3.3</v>
      </c>
      <c r="F1030" s="143">
        <v>3.4</v>
      </c>
      <c r="G1030" t="s">
        <v>7023</v>
      </c>
      <c r="H1030">
        <v>428</v>
      </c>
      <c r="I1030">
        <v>436</v>
      </c>
      <c r="J1030">
        <v>5.64</v>
      </c>
      <c r="K1030">
        <v>103</v>
      </c>
      <c r="L1030">
        <v>98</v>
      </c>
      <c r="M1030" s="142">
        <v>0.76</v>
      </c>
      <c r="N1030" t="s">
        <v>4551</v>
      </c>
    </row>
    <row r="1031" spans="1:14">
      <c r="A1031">
        <v>3141</v>
      </c>
      <c r="B1031" t="s">
        <v>749</v>
      </c>
      <c r="C1031">
        <v>74</v>
      </c>
      <c r="D1031">
        <v>74.099999999999994</v>
      </c>
      <c r="E1031" s="145">
        <v>0.8</v>
      </c>
      <c r="F1031" s="143">
        <v>1.0900000000000001</v>
      </c>
      <c r="G1031" t="s">
        <v>7024</v>
      </c>
      <c r="H1031">
        <v>998</v>
      </c>
      <c r="I1031">
        <v>1569</v>
      </c>
      <c r="J1031">
        <v>7.55</v>
      </c>
      <c r="K1031">
        <v>75.5</v>
      </c>
      <c r="L1031">
        <v>73.5</v>
      </c>
      <c r="M1031" s="142">
        <v>1.32</v>
      </c>
      <c r="N1031" t="s">
        <v>4552</v>
      </c>
    </row>
    <row r="1032" spans="1:14">
      <c r="A1032">
        <v>3147</v>
      </c>
      <c r="B1032" t="s">
        <v>188</v>
      </c>
      <c r="C1032">
        <v>300</v>
      </c>
      <c r="D1032">
        <v>291</v>
      </c>
      <c r="E1032" s="145">
        <v>-3</v>
      </c>
      <c r="F1032" s="143">
        <v>-1.02</v>
      </c>
      <c r="G1032" t="s">
        <v>7025</v>
      </c>
      <c r="H1032">
        <v>1418</v>
      </c>
      <c r="I1032">
        <v>1830</v>
      </c>
      <c r="J1032">
        <v>4.37</v>
      </c>
      <c r="K1032">
        <v>307.5</v>
      </c>
      <c r="L1032">
        <v>281.5</v>
      </c>
      <c r="M1032" s="142">
        <v>3.25</v>
      </c>
      <c r="N1032" t="s">
        <v>4553</v>
      </c>
    </row>
    <row r="1033" spans="1:14">
      <c r="A1033">
        <v>3149</v>
      </c>
      <c r="B1033" t="s">
        <v>750</v>
      </c>
      <c r="C1033">
        <v>72</v>
      </c>
      <c r="D1033">
        <v>72.400000000000006</v>
      </c>
      <c r="E1033" s="145">
        <v>1.2</v>
      </c>
      <c r="F1033" s="143">
        <v>1.69</v>
      </c>
      <c r="G1033" t="s">
        <v>7026</v>
      </c>
      <c r="H1033">
        <v>4787</v>
      </c>
      <c r="I1033">
        <v>8756</v>
      </c>
      <c r="J1033">
        <v>28.62</v>
      </c>
      <c r="K1033">
        <v>75</v>
      </c>
      <c r="L1033">
        <v>72</v>
      </c>
      <c r="M1033" s="142">
        <v>1.67</v>
      </c>
      <c r="N1033" t="s">
        <v>4554</v>
      </c>
    </row>
    <row r="1034" spans="1:14">
      <c r="A1034">
        <v>3152</v>
      </c>
      <c r="B1034" t="s">
        <v>3851</v>
      </c>
      <c r="C1034">
        <v>231.5</v>
      </c>
      <c r="D1034">
        <v>229.5</v>
      </c>
      <c r="E1034" s="145">
        <v>2.5</v>
      </c>
      <c r="F1034" s="143">
        <v>1.1000000000000001</v>
      </c>
      <c r="G1034" t="s">
        <v>6769</v>
      </c>
      <c r="H1034">
        <v>31</v>
      </c>
      <c r="I1034">
        <v>93</v>
      </c>
      <c r="J1034">
        <v>3.9</v>
      </c>
      <c r="K1034">
        <v>234.5</v>
      </c>
      <c r="L1034">
        <v>229</v>
      </c>
      <c r="M1034" s="142">
        <v>0.08</v>
      </c>
      <c r="N1034" t="s">
        <v>4555</v>
      </c>
    </row>
    <row r="1035" spans="1:14">
      <c r="A1035">
        <v>3158</v>
      </c>
      <c r="B1035" t="s">
        <v>3654</v>
      </c>
      <c r="C1035">
        <v>85</v>
      </c>
      <c r="D1035">
        <v>85</v>
      </c>
      <c r="E1035" s="145">
        <v>0.6</v>
      </c>
      <c r="F1035" s="143">
        <v>0.71</v>
      </c>
      <c r="G1035" t="s">
        <v>5945</v>
      </c>
      <c r="H1035">
        <v>3</v>
      </c>
      <c r="I1035">
        <v>6</v>
      </c>
      <c r="J1035">
        <v>3.07</v>
      </c>
      <c r="K1035">
        <v>85</v>
      </c>
      <c r="L1035">
        <v>85</v>
      </c>
      <c r="M1035" s="142">
        <v>0.01</v>
      </c>
      <c r="N1035" t="s">
        <v>4556</v>
      </c>
    </row>
    <row r="1036" spans="1:14">
      <c r="A1036">
        <v>3162</v>
      </c>
      <c r="B1036" t="s">
        <v>751</v>
      </c>
      <c r="C1036">
        <v>76.8</v>
      </c>
      <c r="D1036">
        <v>80.900000000000006</v>
      </c>
      <c r="E1036" s="145">
        <v>4.5</v>
      </c>
      <c r="F1036" s="143">
        <v>5.89</v>
      </c>
      <c r="G1036" t="s">
        <v>6035</v>
      </c>
      <c r="H1036">
        <v>1524</v>
      </c>
      <c r="I1036">
        <v>1464</v>
      </c>
      <c r="J1036">
        <v>15.4</v>
      </c>
      <c r="K1036">
        <v>82.1</v>
      </c>
      <c r="L1036">
        <v>76.8</v>
      </c>
      <c r="M1036" s="142">
        <v>0.99</v>
      </c>
      <c r="N1036" t="s">
        <v>4557</v>
      </c>
    </row>
    <row r="1037" spans="1:14">
      <c r="A1037">
        <v>3163</v>
      </c>
      <c r="B1037" t="s">
        <v>752</v>
      </c>
      <c r="C1037">
        <v>612</v>
      </c>
      <c r="D1037">
        <v>589</v>
      </c>
      <c r="E1037" s="145">
        <v>-15</v>
      </c>
      <c r="F1037" s="143">
        <v>-2.48</v>
      </c>
      <c r="G1037" t="s">
        <v>7027</v>
      </c>
      <c r="H1037">
        <v>1505</v>
      </c>
      <c r="I1037">
        <v>1872</v>
      </c>
      <c r="J1037">
        <v>9.4600000000000009</v>
      </c>
      <c r="K1037">
        <v>612</v>
      </c>
      <c r="L1037">
        <v>584</v>
      </c>
      <c r="M1037" s="142">
        <v>1.59</v>
      </c>
      <c r="N1037" t="s">
        <v>4558</v>
      </c>
    </row>
    <row r="1038" spans="1:14">
      <c r="A1038">
        <v>3164</v>
      </c>
      <c r="B1038" t="s">
        <v>753</v>
      </c>
      <c r="C1038">
        <v>16.95</v>
      </c>
      <c r="D1038">
        <v>16.8</v>
      </c>
      <c r="E1038" s="145">
        <v>-0.15</v>
      </c>
      <c r="F1038" s="143">
        <v>-0.88</v>
      </c>
      <c r="G1038" t="s">
        <v>7028</v>
      </c>
      <c r="H1038">
        <v>28</v>
      </c>
      <c r="I1038">
        <v>30</v>
      </c>
      <c r="J1038">
        <v>8.6</v>
      </c>
      <c r="K1038">
        <v>17</v>
      </c>
      <c r="L1038">
        <v>16.8</v>
      </c>
      <c r="M1038" s="142">
        <v>0.03</v>
      </c>
      <c r="N1038" t="s">
        <v>4559</v>
      </c>
    </row>
    <row r="1039" spans="1:14">
      <c r="A1039">
        <v>3167</v>
      </c>
      <c r="B1039" t="s">
        <v>754</v>
      </c>
      <c r="C1039">
        <v>988</v>
      </c>
      <c r="D1039">
        <v>1055</v>
      </c>
      <c r="E1039" s="145">
        <v>95</v>
      </c>
      <c r="F1039" s="143">
        <v>9.9</v>
      </c>
      <c r="G1039" t="s">
        <v>7029</v>
      </c>
      <c r="H1039">
        <v>8440</v>
      </c>
      <c r="I1039">
        <v>4262</v>
      </c>
      <c r="J1039">
        <v>9.14</v>
      </c>
      <c r="K1039">
        <v>1055</v>
      </c>
      <c r="L1039">
        <v>967</v>
      </c>
      <c r="M1039" s="142">
        <v>9.43</v>
      </c>
      <c r="N1039" t="s">
        <v>4560</v>
      </c>
    </row>
    <row r="1040" spans="1:14">
      <c r="A1040">
        <v>3168</v>
      </c>
      <c r="B1040" t="s">
        <v>2164</v>
      </c>
      <c r="C1040">
        <v>41.65</v>
      </c>
      <c r="D1040">
        <v>41.85</v>
      </c>
      <c r="E1040" s="145">
        <v>-0.5</v>
      </c>
      <c r="F1040" s="143">
        <v>-1.18</v>
      </c>
      <c r="G1040" t="s">
        <v>6178</v>
      </c>
      <c r="H1040">
        <v>10</v>
      </c>
      <c r="I1040">
        <v>17</v>
      </c>
      <c r="J1040">
        <v>7.51</v>
      </c>
      <c r="K1040">
        <v>41.9</v>
      </c>
      <c r="L1040">
        <v>41.5</v>
      </c>
      <c r="M1040" s="142">
        <v>0.01</v>
      </c>
      <c r="N1040" t="s">
        <v>4561</v>
      </c>
    </row>
    <row r="1041" spans="1:14">
      <c r="A1041">
        <v>3169</v>
      </c>
      <c r="B1041" t="s">
        <v>755</v>
      </c>
      <c r="C1041">
        <v>103</v>
      </c>
      <c r="D1041">
        <v>103</v>
      </c>
      <c r="E1041" s="145">
        <v>1.5</v>
      </c>
      <c r="F1041" s="143">
        <v>1.48</v>
      </c>
      <c r="G1041" t="s">
        <v>7030</v>
      </c>
      <c r="H1041">
        <v>102</v>
      </c>
      <c r="I1041">
        <v>183</v>
      </c>
      <c r="J1041">
        <v>6.33</v>
      </c>
      <c r="K1041">
        <v>104.5</v>
      </c>
      <c r="L1041">
        <v>102.5</v>
      </c>
      <c r="M1041" s="142">
        <v>0.16</v>
      </c>
      <c r="N1041" t="s">
        <v>4562</v>
      </c>
    </row>
    <row r="1042" spans="1:14">
      <c r="A1042">
        <v>3171</v>
      </c>
      <c r="B1042" t="s">
        <v>2573</v>
      </c>
      <c r="C1042">
        <v>59.7</v>
      </c>
      <c r="D1042">
        <v>59.2</v>
      </c>
      <c r="E1042" s="145">
        <v>1.4</v>
      </c>
      <c r="F1042" s="143">
        <v>2.42</v>
      </c>
      <c r="G1042" t="s">
        <v>7031</v>
      </c>
      <c r="H1042">
        <v>6</v>
      </c>
      <c r="I1042">
        <v>5</v>
      </c>
      <c r="J1042">
        <v>3.31</v>
      </c>
      <c r="K1042">
        <v>59.7</v>
      </c>
      <c r="L1042">
        <v>57.5</v>
      </c>
      <c r="M1042" s="142">
        <v>0.02</v>
      </c>
      <c r="N1042" t="s">
        <v>4563</v>
      </c>
    </row>
    <row r="1043" spans="1:14">
      <c r="A1043">
        <v>3176</v>
      </c>
      <c r="B1043" t="s">
        <v>756</v>
      </c>
      <c r="C1043">
        <v>34.85</v>
      </c>
      <c r="D1043">
        <v>35.5</v>
      </c>
      <c r="E1043" s="145">
        <v>0.75</v>
      </c>
      <c r="F1043" s="143">
        <v>2.16</v>
      </c>
      <c r="G1043" t="s">
        <v>6348</v>
      </c>
      <c r="H1043">
        <v>269</v>
      </c>
      <c r="I1043">
        <v>680</v>
      </c>
      <c r="J1043">
        <v>13.93</v>
      </c>
      <c r="K1043">
        <v>35.85</v>
      </c>
      <c r="L1043">
        <v>34.85</v>
      </c>
      <c r="M1043" s="142">
        <v>0.19</v>
      </c>
      <c r="N1043" t="s">
        <v>4564</v>
      </c>
    </row>
    <row r="1044" spans="1:14">
      <c r="A1044">
        <v>3178</v>
      </c>
      <c r="B1044" t="s">
        <v>203</v>
      </c>
      <c r="C1044">
        <v>64.900000000000006</v>
      </c>
      <c r="D1044">
        <v>65.599999999999994</v>
      </c>
      <c r="E1044" s="145">
        <v>2.1</v>
      </c>
      <c r="F1044" s="143">
        <v>3.31</v>
      </c>
      <c r="G1044" t="s">
        <v>6513</v>
      </c>
      <c r="H1044">
        <v>122</v>
      </c>
      <c r="I1044">
        <v>106</v>
      </c>
      <c r="J1044">
        <v>4.51</v>
      </c>
      <c r="K1044">
        <v>66</v>
      </c>
      <c r="L1044">
        <v>64.099999999999994</v>
      </c>
      <c r="M1044" s="142">
        <v>0.27</v>
      </c>
      <c r="N1044" t="s">
        <v>4565</v>
      </c>
    </row>
    <row r="1045" spans="1:14">
      <c r="A1045">
        <v>3188</v>
      </c>
      <c r="B1045" t="s">
        <v>64</v>
      </c>
      <c r="C1045">
        <v>22.85</v>
      </c>
      <c r="D1045">
        <v>22.9</v>
      </c>
      <c r="E1045" s="145">
        <v>0.05</v>
      </c>
      <c r="F1045" s="143">
        <v>0.22</v>
      </c>
      <c r="G1045" t="s">
        <v>5806</v>
      </c>
      <c r="H1045">
        <v>96</v>
      </c>
      <c r="I1045">
        <v>133</v>
      </c>
      <c r="J1045">
        <v>18.91</v>
      </c>
      <c r="K1045">
        <v>23.1</v>
      </c>
      <c r="L1045">
        <v>22.85</v>
      </c>
      <c r="M1045" s="142">
        <v>0.05</v>
      </c>
      <c r="N1045" t="s">
        <v>4566</v>
      </c>
    </row>
    <row r="1046" spans="1:14">
      <c r="A1046">
        <v>3189</v>
      </c>
      <c r="B1046" t="s">
        <v>757</v>
      </c>
      <c r="C1046">
        <v>1000</v>
      </c>
      <c r="D1046">
        <v>1000</v>
      </c>
      <c r="E1046" s="145">
        <v>21</v>
      </c>
      <c r="F1046" s="143">
        <v>2.15</v>
      </c>
      <c r="G1046" t="s">
        <v>7032</v>
      </c>
      <c r="H1046">
        <v>14581</v>
      </c>
      <c r="I1046">
        <v>10178</v>
      </c>
      <c r="J1046">
        <v>52.69</v>
      </c>
      <c r="K1046">
        <v>1045</v>
      </c>
      <c r="L1046">
        <v>988</v>
      </c>
      <c r="M1046" s="142">
        <v>2.77</v>
      </c>
      <c r="N1046" t="s">
        <v>4567</v>
      </c>
    </row>
    <row r="1047" spans="1:14">
      <c r="A1047">
        <v>3191</v>
      </c>
      <c r="B1047" t="s">
        <v>2174</v>
      </c>
      <c r="C1047">
        <v>16.600000000000001</v>
      </c>
      <c r="D1047">
        <v>16.7</v>
      </c>
      <c r="E1047" s="145">
        <v>-0.1</v>
      </c>
      <c r="F1047" s="143">
        <v>-0.6</v>
      </c>
      <c r="G1047" t="s">
        <v>7033</v>
      </c>
      <c r="H1047">
        <v>27</v>
      </c>
      <c r="I1047">
        <v>22</v>
      </c>
      <c r="J1047">
        <v>4.3600000000000003</v>
      </c>
      <c r="K1047">
        <v>16.7</v>
      </c>
      <c r="L1047">
        <v>16.600000000000001</v>
      </c>
      <c r="M1047" s="142">
        <v>0.06</v>
      </c>
      <c r="N1047" t="s">
        <v>4568</v>
      </c>
    </row>
    <row r="1048" spans="1:14">
      <c r="A1048">
        <v>3205</v>
      </c>
      <c r="B1048" t="s">
        <v>758</v>
      </c>
      <c r="C1048">
        <v>46.2</v>
      </c>
      <c r="D1048">
        <v>46.85</v>
      </c>
      <c r="E1048" s="145">
        <v>0.85</v>
      </c>
      <c r="F1048" s="143">
        <v>1.85</v>
      </c>
      <c r="G1048" t="s">
        <v>7034</v>
      </c>
      <c r="H1048">
        <v>2</v>
      </c>
      <c r="I1048">
        <v>22</v>
      </c>
      <c r="J1048">
        <v>6.75</v>
      </c>
      <c r="K1048">
        <v>46.85</v>
      </c>
      <c r="L1048">
        <v>46.2</v>
      </c>
      <c r="M1048" s="142">
        <v>0</v>
      </c>
      <c r="N1048" t="s">
        <v>4569</v>
      </c>
    </row>
    <row r="1049" spans="1:14">
      <c r="A1049">
        <v>3206</v>
      </c>
      <c r="B1049" t="s">
        <v>759</v>
      </c>
      <c r="C1049">
        <v>34</v>
      </c>
      <c r="D1049">
        <v>33.799999999999997</v>
      </c>
      <c r="E1049" s="145">
        <v>0</v>
      </c>
      <c r="F1049" s="143">
        <v>0</v>
      </c>
      <c r="G1049" t="s">
        <v>7035</v>
      </c>
      <c r="H1049">
        <v>18</v>
      </c>
      <c r="I1049">
        <v>30</v>
      </c>
      <c r="J1049">
        <v>5.89</v>
      </c>
      <c r="K1049">
        <v>34.25</v>
      </c>
      <c r="L1049">
        <v>33.799999999999997</v>
      </c>
      <c r="M1049" s="142">
        <v>0.03</v>
      </c>
      <c r="N1049" t="s">
        <v>4570</v>
      </c>
    </row>
    <row r="1050" spans="1:14">
      <c r="A1050">
        <v>3207</v>
      </c>
      <c r="B1050" t="s">
        <v>760</v>
      </c>
      <c r="C1050">
        <v>36.6</v>
      </c>
      <c r="D1050">
        <v>37.299999999999997</v>
      </c>
      <c r="E1050" s="145">
        <v>0.1</v>
      </c>
      <c r="F1050" s="143">
        <v>0.27</v>
      </c>
      <c r="G1050" t="s">
        <v>5868</v>
      </c>
      <c r="H1050">
        <v>70</v>
      </c>
      <c r="I1050">
        <v>132</v>
      </c>
      <c r="J1050">
        <v>6.64</v>
      </c>
      <c r="K1050">
        <v>37.700000000000003</v>
      </c>
      <c r="L1050">
        <v>36.549999999999997</v>
      </c>
      <c r="M1050" s="142">
        <v>0.11</v>
      </c>
      <c r="N1050" t="s">
        <v>4571</v>
      </c>
    </row>
    <row r="1051" spans="1:14">
      <c r="A1051">
        <v>3209</v>
      </c>
      <c r="B1051" t="s">
        <v>761</v>
      </c>
      <c r="C1051">
        <v>47.55</v>
      </c>
      <c r="D1051">
        <v>47.15</v>
      </c>
      <c r="E1051" s="145">
        <v>-0.25</v>
      </c>
      <c r="F1051" s="143">
        <v>-0.53</v>
      </c>
      <c r="G1051" t="s">
        <v>7036</v>
      </c>
      <c r="H1051">
        <v>1558</v>
      </c>
      <c r="I1051">
        <v>1445</v>
      </c>
      <c r="J1051">
        <v>24.72</v>
      </c>
      <c r="K1051">
        <v>48.25</v>
      </c>
      <c r="L1051">
        <v>47.05</v>
      </c>
      <c r="M1051" s="142">
        <v>0.63</v>
      </c>
      <c r="N1051" t="s">
        <v>4572</v>
      </c>
    </row>
    <row r="1052" spans="1:14">
      <c r="A1052">
        <v>3211</v>
      </c>
      <c r="B1052" t="s">
        <v>762</v>
      </c>
      <c r="C1052">
        <v>350.5</v>
      </c>
      <c r="D1052">
        <v>346</v>
      </c>
      <c r="E1052" s="145">
        <v>-3</v>
      </c>
      <c r="F1052" s="143">
        <v>-0.86</v>
      </c>
      <c r="G1052" t="s">
        <v>7037</v>
      </c>
      <c r="H1052">
        <v>1325</v>
      </c>
      <c r="I1052">
        <v>2808</v>
      </c>
      <c r="J1052">
        <v>15.55</v>
      </c>
      <c r="K1052">
        <v>356</v>
      </c>
      <c r="L1052">
        <v>346</v>
      </c>
      <c r="M1052" s="142">
        <v>0.86</v>
      </c>
      <c r="N1052" t="s">
        <v>4573</v>
      </c>
    </row>
    <row r="1053" spans="1:14">
      <c r="A1053">
        <v>3213</v>
      </c>
      <c r="B1053" t="s">
        <v>42</v>
      </c>
      <c r="C1053">
        <v>123</v>
      </c>
      <c r="D1053">
        <v>122</v>
      </c>
      <c r="E1053" s="145">
        <v>0</v>
      </c>
      <c r="F1053" s="143">
        <v>0</v>
      </c>
      <c r="G1053" t="s">
        <v>7038</v>
      </c>
      <c r="H1053">
        <v>143</v>
      </c>
      <c r="I1053">
        <v>167</v>
      </c>
      <c r="J1053">
        <v>5.87</v>
      </c>
      <c r="K1053">
        <v>124</v>
      </c>
      <c r="L1053">
        <v>122</v>
      </c>
      <c r="M1053" s="142">
        <v>0.24</v>
      </c>
      <c r="N1053" t="s">
        <v>4574</v>
      </c>
    </row>
    <row r="1054" spans="1:14">
      <c r="A1054">
        <v>3217</v>
      </c>
      <c r="B1054" t="s">
        <v>65</v>
      </c>
      <c r="C1054">
        <v>127</v>
      </c>
      <c r="D1054">
        <v>131</v>
      </c>
      <c r="E1054" s="145">
        <v>4</v>
      </c>
      <c r="F1054" s="143">
        <v>3.15</v>
      </c>
      <c r="G1054" t="s">
        <v>7039</v>
      </c>
      <c r="H1054">
        <v>455</v>
      </c>
      <c r="I1054">
        <v>299</v>
      </c>
      <c r="J1054">
        <v>9.01</v>
      </c>
      <c r="K1054">
        <v>132</v>
      </c>
      <c r="L1054">
        <v>127</v>
      </c>
      <c r="M1054" s="142">
        <v>0.5</v>
      </c>
      <c r="N1054" t="s">
        <v>4575</v>
      </c>
    </row>
    <row r="1055" spans="1:14">
      <c r="A1055">
        <v>3218</v>
      </c>
      <c r="B1055" t="s">
        <v>120</v>
      </c>
      <c r="C1055">
        <v>131.5</v>
      </c>
      <c r="D1055">
        <v>132.5</v>
      </c>
      <c r="E1055" s="145">
        <v>1</v>
      </c>
      <c r="F1055" s="143">
        <v>0.76</v>
      </c>
      <c r="G1055" t="s">
        <v>7040</v>
      </c>
      <c r="H1055">
        <v>85</v>
      </c>
      <c r="I1055">
        <v>153</v>
      </c>
      <c r="J1055">
        <v>8.4700000000000006</v>
      </c>
      <c r="K1055">
        <v>133.5</v>
      </c>
      <c r="L1055">
        <v>131.5</v>
      </c>
      <c r="M1055" s="142">
        <v>0.1</v>
      </c>
      <c r="N1055" t="s">
        <v>4576</v>
      </c>
    </row>
    <row r="1056" spans="1:14">
      <c r="A1056">
        <v>3219</v>
      </c>
      <c r="B1056" t="s">
        <v>1375</v>
      </c>
      <c r="C1056">
        <v>121</v>
      </c>
      <c r="D1056">
        <v>116.5</v>
      </c>
      <c r="E1056" s="145">
        <v>-0.5</v>
      </c>
      <c r="F1056" s="143">
        <v>-0.43</v>
      </c>
      <c r="G1056" t="s">
        <v>6987</v>
      </c>
      <c r="H1056">
        <v>1359</v>
      </c>
      <c r="I1056">
        <v>2676</v>
      </c>
      <c r="J1056">
        <v>7.18</v>
      </c>
      <c r="K1056">
        <v>121.5</v>
      </c>
      <c r="L1056">
        <v>112.5</v>
      </c>
      <c r="M1056" s="142">
        <v>1.89</v>
      </c>
      <c r="N1056" t="s">
        <v>4577</v>
      </c>
    </row>
    <row r="1057" spans="1:14">
      <c r="A1057">
        <v>3221</v>
      </c>
      <c r="B1057" t="s">
        <v>763</v>
      </c>
      <c r="C1057">
        <v>51.5</v>
      </c>
      <c r="D1057">
        <v>51.1</v>
      </c>
      <c r="E1057" s="145">
        <v>-0.1</v>
      </c>
      <c r="F1057" s="143">
        <v>-0.2</v>
      </c>
      <c r="G1057" t="s">
        <v>7041</v>
      </c>
      <c r="H1057">
        <v>952</v>
      </c>
      <c r="I1057">
        <v>1875</v>
      </c>
      <c r="J1057">
        <v>10.5</v>
      </c>
      <c r="K1057">
        <v>52.3</v>
      </c>
      <c r="L1057">
        <v>50.7</v>
      </c>
      <c r="M1057" s="142">
        <v>0.91</v>
      </c>
      <c r="N1057" t="s">
        <v>4578</v>
      </c>
    </row>
    <row r="1058" spans="1:14">
      <c r="A1058">
        <v>3224</v>
      </c>
      <c r="B1058" t="s">
        <v>764</v>
      </c>
      <c r="C1058">
        <v>31.95</v>
      </c>
      <c r="D1058">
        <v>30.8</v>
      </c>
      <c r="E1058" s="145">
        <v>0.45</v>
      </c>
      <c r="F1058" s="143">
        <v>1.48</v>
      </c>
      <c r="G1058" t="s">
        <v>5802</v>
      </c>
      <c r="H1058">
        <v>39</v>
      </c>
      <c r="I1058">
        <v>830</v>
      </c>
      <c r="J1058">
        <v>7.82</v>
      </c>
      <c r="K1058">
        <v>31.95</v>
      </c>
      <c r="L1058">
        <v>30.8</v>
      </c>
      <c r="M1058" s="142">
        <v>0.05</v>
      </c>
      <c r="N1058" t="s">
        <v>4579</v>
      </c>
    </row>
    <row r="1059" spans="1:14">
      <c r="A1059">
        <v>3226</v>
      </c>
      <c r="B1059" t="s">
        <v>2666</v>
      </c>
      <c r="C1059">
        <v>55</v>
      </c>
      <c r="D1059">
        <v>55</v>
      </c>
      <c r="E1059" s="145">
        <v>-1</v>
      </c>
      <c r="F1059" s="143">
        <v>-1.79</v>
      </c>
      <c r="G1059" t="s">
        <v>7042</v>
      </c>
      <c r="H1059">
        <v>1</v>
      </c>
      <c r="I1059">
        <v>8</v>
      </c>
      <c r="J1059">
        <v>6.44</v>
      </c>
      <c r="K1059">
        <v>55</v>
      </c>
      <c r="L1059">
        <v>55</v>
      </c>
      <c r="M1059" s="142">
        <v>0</v>
      </c>
      <c r="N1059" t="s">
        <v>4580</v>
      </c>
    </row>
    <row r="1060" spans="1:14">
      <c r="A1060">
        <v>3227</v>
      </c>
      <c r="B1060" t="s">
        <v>765</v>
      </c>
      <c r="C1060">
        <v>188.5</v>
      </c>
      <c r="D1060">
        <v>188.5</v>
      </c>
      <c r="E1060" s="145">
        <v>1</v>
      </c>
      <c r="F1060" s="143">
        <v>0.53</v>
      </c>
      <c r="G1060" t="s">
        <v>7043</v>
      </c>
      <c r="H1060">
        <v>1585</v>
      </c>
      <c r="I1060">
        <v>824</v>
      </c>
      <c r="J1060">
        <v>15.2</v>
      </c>
      <c r="K1060">
        <v>190.5</v>
      </c>
      <c r="L1060">
        <v>185.5</v>
      </c>
      <c r="M1060" s="142">
        <v>1.04</v>
      </c>
      <c r="N1060" t="s">
        <v>4581</v>
      </c>
    </row>
    <row r="1061" spans="1:14">
      <c r="A1061">
        <v>3228</v>
      </c>
      <c r="B1061" t="s">
        <v>766</v>
      </c>
      <c r="C1061">
        <v>154</v>
      </c>
      <c r="D1061">
        <v>153.5</v>
      </c>
      <c r="E1061" s="145">
        <v>0.5</v>
      </c>
      <c r="F1061" s="143">
        <v>0.33</v>
      </c>
      <c r="G1061" t="s">
        <v>7044</v>
      </c>
      <c r="H1061">
        <v>154</v>
      </c>
      <c r="I1061">
        <v>258</v>
      </c>
      <c r="J1061">
        <v>7.19</v>
      </c>
      <c r="K1061">
        <v>157.5</v>
      </c>
      <c r="L1061">
        <v>153</v>
      </c>
      <c r="M1061" s="142">
        <v>0.21</v>
      </c>
      <c r="N1061" t="s">
        <v>4582</v>
      </c>
    </row>
    <row r="1062" spans="1:14">
      <c r="A1062">
        <v>3229</v>
      </c>
      <c r="B1062" t="s">
        <v>1432</v>
      </c>
      <c r="C1062">
        <v>50.6</v>
      </c>
      <c r="D1062">
        <v>49.3</v>
      </c>
      <c r="E1062" s="145">
        <v>-0.7</v>
      </c>
      <c r="F1062" s="143">
        <v>-1.4</v>
      </c>
      <c r="G1062" t="s">
        <v>7045</v>
      </c>
      <c r="H1062">
        <v>512</v>
      </c>
      <c r="I1062">
        <v>654</v>
      </c>
      <c r="J1062">
        <v>6.43</v>
      </c>
      <c r="K1062">
        <v>50.8</v>
      </c>
      <c r="L1062">
        <v>49</v>
      </c>
      <c r="M1062" s="142">
        <v>1.59</v>
      </c>
      <c r="N1062" t="s">
        <v>4583</v>
      </c>
    </row>
    <row r="1063" spans="1:14">
      <c r="A1063">
        <v>3230</v>
      </c>
      <c r="B1063" t="s">
        <v>767</v>
      </c>
      <c r="C1063">
        <v>23.7</v>
      </c>
      <c r="D1063">
        <v>23.7</v>
      </c>
      <c r="E1063" s="145">
        <v>-2.6</v>
      </c>
      <c r="F1063" s="143">
        <v>-9.89</v>
      </c>
      <c r="G1063" t="s">
        <v>6040</v>
      </c>
      <c r="H1063">
        <v>567</v>
      </c>
      <c r="I1063">
        <v>755</v>
      </c>
      <c r="J1063">
        <v>8.6</v>
      </c>
      <c r="K1063">
        <v>23.7</v>
      </c>
      <c r="L1063">
        <v>23.7</v>
      </c>
      <c r="M1063" s="142">
        <v>0.66</v>
      </c>
      <c r="N1063" t="s">
        <v>4584</v>
      </c>
    </row>
    <row r="1064" spans="1:14">
      <c r="A1064">
        <v>3231</v>
      </c>
      <c r="B1064" t="s">
        <v>768</v>
      </c>
      <c r="C1064">
        <v>178</v>
      </c>
      <c r="D1064">
        <v>182.5</v>
      </c>
      <c r="E1064" s="145">
        <v>6.5</v>
      </c>
      <c r="F1064" s="143">
        <v>3.69</v>
      </c>
      <c r="G1064" t="s">
        <v>7046</v>
      </c>
      <c r="H1064">
        <v>29875</v>
      </c>
      <c r="I1064">
        <v>43500</v>
      </c>
      <c r="J1064">
        <v>342.98</v>
      </c>
      <c r="K1064">
        <v>183</v>
      </c>
      <c r="L1064">
        <v>177.5</v>
      </c>
      <c r="M1064" s="142">
        <v>0.87</v>
      </c>
      <c r="N1064" t="s">
        <v>4220</v>
      </c>
    </row>
    <row r="1065" spans="1:14">
      <c r="A1065">
        <v>3232</v>
      </c>
      <c r="B1065" t="s">
        <v>769</v>
      </c>
      <c r="C1065">
        <v>21</v>
      </c>
      <c r="D1065">
        <v>20.100000000000001</v>
      </c>
      <c r="E1065" s="145">
        <v>0.1</v>
      </c>
      <c r="F1065" s="143">
        <v>0.5</v>
      </c>
      <c r="G1065" t="s">
        <v>7047</v>
      </c>
      <c r="H1065">
        <v>17</v>
      </c>
      <c r="I1065">
        <v>29</v>
      </c>
      <c r="J1065">
        <v>4.66</v>
      </c>
      <c r="K1065">
        <v>21</v>
      </c>
      <c r="L1065">
        <v>20.100000000000001</v>
      </c>
      <c r="M1065" s="142">
        <v>0.04</v>
      </c>
      <c r="N1065" t="s">
        <v>4585</v>
      </c>
    </row>
    <row r="1066" spans="1:14">
      <c r="A1066">
        <v>3234</v>
      </c>
      <c r="B1066" t="s">
        <v>770</v>
      </c>
      <c r="C1066">
        <v>172</v>
      </c>
      <c r="D1066">
        <v>176.5</v>
      </c>
      <c r="E1066" s="145">
        <v>8.5</v>
      </c>
      <c r="F1066" s="143">
        <v>5.0599999999999996</v>
      </c>
      <c r="G1066" t="s">
        <v>7048</v>
      </c>
      <c r="H1066">
        <v>2225</v>
      </c>
      <c r="I1066">
        <v>2591</v>
      </c>
      <c r="J1066">
        <v>12.73</v>
      </c>
      <c r="K1066">
        <v>183</v>
      </c>
      <c r="L1066">
        <v>164</v>
      </c>
      <c r="M1066" s="142">
        <v>1.76</v>
      </c>
      <c r="N1066" t="s">
        <v>4586</v>
      </c>
    </row>
    <row r="1067" spans="1:14">
      <c r="A1067">
        <v>3236</v>
      </c>
      <c r="B1067" t="s">
        <v>771</v>
      </c>
      <c r="C1067">
        <v>56</v>
      </c>
      <c r="D1067">
        <v>54.3</v>
      </c>
      <c r="E1067" s="145">
        <v>-0.7</v>
      </c>
      <c r="F1067" s="143">
        <v>-1.27</v>
      </c>
      <c r="G1067" t="s">
        <v>6093</v>
      </c>
      <c r="H1067">
        <v>3635</v>
      </c>
      <c r="I1067">
        <v>10836</v>
      </c>
      <c r="J1067">
        <v>10.5</v>
      </c>
      <c r="K1067">
        <v>56.9</v>
      </c>
      <c r="L1067">
        <v>53.4</v>
      </c>
      <c r="M1067" s="142">
        <v>3.46</v>
      </c>
      <c r="N1067" t="s">
        <v>4587</v>
      </c>
    </row>
    <row r="1068" spans="1:14">
      <c r="A1068">
        <v>3252</v>
      </c>
      <c r="B1068" t="s">
        <v>772</v>
      </c>
      <c r="C1068">
        <v>14.8</v>
      </c>
      <c r="D1068">
        <v>15.1</v>
      </c>
      <c r="E1068" s="145">
        <v>0</v>
      </c>
      <c r="F1068" s="143">
        <v>0</v>
      </c>
      <c r="G1068" t="s">
        <v>6160</v>
      </c>
      <c r="H1068">
        <v>121</v>
      </c>
      <c r="I1068">
        <v>101</v>
      </c>
      <c r="J1068">
        <v>5.0199999999999996</v>
      </c>
      <c r="K1068">
        <v>15.1</v>
      </c>
      <c r="L1068">
        <v>14.4</v>
      </c>
      <c r="M1068" s="142">
        <v>0.24</v>
      </c>
      <c r="N1068" t="s">
        <v>4588</v>
      </c>
    </row>
    <row r="1069" spans="1:14">
      <c r="A1069">
        <v>3257</v>
      </c>
      <c r="B1069" t="s">
        <v>773</v>
      </c>
      <c r="C1069">
        <v>47.9</v>
      </c>
      <c r="D1069">
        <v>48.5</v>
      </c>
      <c r="E1069" s="145">
        <v>0.65</v>
      </c>
      <c r="F1069" s="143">
        <v>1.36</v>
      </c>
      <c r="G1069" t="s">
        <v>7049</v>
      </c>
      <c r="H1069">
        <v>121</v>
      </c>
      <c r="I1069">
        <v>102</v>
      </c>
      <c r="J1069">
        <v>7.98</v>
      </c>
      <c r="K1069">
        <v>49.35</v>
      </c>
      <c r="L1069">
        <v>47.9</v>
      </c>
      <c r="M1069" s="142">
        <v>0.15</v>
      </c>
      <c r="N1069" t="s">
        <v>4589</v>
      </c>
    </row>
    <row r="1070" spans="1:14">
      <c r="A1070">
        <v>3259</v>
      </c>
      <c r="B1070" t="s">
        <v>2086</v>
      </c>
      <c r="C1070">
        <v>10.35</v>
      </c>
      <c r="D1070">
        <v>10.35</v>
      </c>
      <c r="E1070" s="145">
        <v>0</v>
      </c>
      <c r="F1070" s="143">
        <v>0</v>
      </c>
      <c r="G1070" t="s">
        <v>7050</v>
      </c>
      <c r="H1070">
        <v>8</v>
      </c>
      <c r="I1070">
        <v>16</v>
      </c>
      <c r="J1070">
        <v>7.3</v>
      </c>
      <c r="K1070">
        <v>10.35</v>
      </c>
      <c r="L1070">
        <v>10.3</v>
      </c>
      <c r="M1070" s="142">
        <v>0.01</v>
      </c>
      <c r="N1070" t="s">
        <v>4590</v>
      </c>
    </row>
    <row r="1071" spans="1:14">
      <c r="A1071">
        <v>3260</v>
      </c>
      <c r="B1071" t="s">
        <v>774</v>
      </c>
      <c r="C1071">
        <v>350</v>
      </c>
      <c r="D1071">
        <v>360</v>
      </c>
      <c r="E1071" s="145">
        <v>10</v>
      </c>
      <c r="F1071" s="143">
        <v>2.86</v>
      </c>
      <c r="G1071" t="s">
        <v>6073</v>
      </c>
      <c r="H1071">
        <v>3794</v>
      </c>
      <c r="I1071">
        <v>3600</v>
      </c>
      <c r="J1071">
        <v>35.65</v>
      </c>
      <c r="K1071">
        <v>367</v>
      </c>
      <c r="L1071">
        <v>350</v>
      </c>
      <c r="M1071" s="142">
        <v>1.06</v>
      </c>
      <c r="N1071" t="s">
        <v>4591</v>
      </c>
    </row>
    <row r="1072" spans="1:14">
      <c r="A1072">
        <v>3264</v>
      </c>
      <c r="B1072" t="s">
        <v>775</v>
      </c>
      <c r="C1072">
        <v>270.5</v>
      </c>
      <c r="D1072">
        <v>258.5</v>
      </c>
      <c r="E1072" s="145">
        <v>-9.5</v>
      </c>
      <c r="F1072" s="143">
        <v>-3.54</v>
      </c>
      <c r="G1072" t="s">
        <v>7051</v>
      </c>
      <c r="H1072">
        <v>23749</v>
      </c>
      <c r="I1072">
        <v>25875</v>
      </c>
      <c r="J1072">
        <v>49.02</v>
      </c>
      <c r="K1072">
        <v>270.5</v>
      </c>
      <c r="L1072">
        <v>258</v>
      </c>
      <c r="M1072" s="142">
        <v>4.8499999999999996</v>
      </c>
      <c r="N1072" t="s">
        <v>4592</v>
      </c>
    </row>
    <row r="1073" spans="1:14">
      <c r="A1073">
        <v>3265</v>
      </c>
      <c r="B1073" t="s">
        <v>776</v>
      </c>
      <c r="C1073">
        <v>280.5</v>
      </c>
      <c r="D1073">
        <v>269</v>
      </c>
      <c r="E1073" s="145">
        <v>-9</v>
      </c>
      <c r="F1073" s="143">
        <v>-3.24</v>
      </c>
      <c r="G1073" t="s">
        <v>7052</v>
      </c>
      <c r="H1073">
        <v>2764</v>
      </c>
      <c r="I1073">
        <v>7564</v>
      </c>
      <c r="J1073">
        <v>13.63</v>
      </c>
      <c r="K1073">
        <v>288.5</v>
      </c>
      <c r="L1073">
        <v>251.5</v>
      </c>
      <c r="M1073" s="142">
        <v>2.0299999999999998</v>
      </c>
      <c r="N1073" t="s">
        <v>4593</v>
      </c>
    </row>
    <row r="1074" spans="1:14">
      <c r="A1074">
        <v>3266</v>
      </c>
      <c r="B1074" t="s">
        <v>777</v>
      </c>
      <c r="C1074">
        <v>13.95</v>
      </c>
      <c r="D1074">
        <v>13.95</v>
      </c>
      <c r="E1074" s="145">
        <v>0.25</v>
      </c>
      <c r="F1074" s="143">
        <v>1.82</v>
      </c>
      <c r="G1074" t="s">
        <v>7053</v>
      </c>
      <c r="H1074">
        <v>8</v>
      </c>
      <c r="I1074">
        <v>39</v>
      </c>
      <c r="J1074">
        <v>35.229999999999997</v>
      </c>
      <c r="K1074">
        <v>14</v>
      </c>
      <c r="L1074">
        <v>13.95</v>
      </c>
      <c r="M1074" s="142">
        <v>0</v>
      </c>
      <c r="N1074" t="s">
        <v>4355</v>
      </c>
    </row>
    <row r="1075" spans="1:14">
      <c r="A1075">
        <v>3268</v>
      </c>
      <c r="B1075" t="s">
        <v>778</v>
      </c>
      <c r="C1075">
        <v>28.4</v>
      </c>
      <c r="D1075">
        <v>26.15</v>
      </c>
      <c r="E1075" s="145">
        <v>0.05</v>
      </c>
      <c r="F1075" s="143">
        <v>0.19</v>
      </c>
      <c r="G1075" t="s">
        <v>6984</v>
      </c>
      <c r="H1075">
        <v>343</v>
      </c>
      <c r="I1075">
        <v>925</v>
      </c>
      <c r="J1075">
        <v>3.47</v>
      </c>
      <c r="K1075">
        <v>28.5</v>
      </c>
      <c r="L1075">
        <v>26.15</v>
      </c>
      <c r="M1075" s="142">
        <v>0.99</v>
      </c>
      <c r="N1075" t="s">
        <v>4594</v>
      </c>
    </row>
    <row r="1076" spans="1:14">
      <c r="A1076">
        <v>3272</v>
      </c>
      <c r="B1076" t="s">
        <v>779</v>
      </c>
      <c r="C1076">
        <v>13.9</v>
      </c>
      <c r="D1076">
        <v>13.6</v>
      </c>
      <c r="E1076" s="145">
        <v>-0.3</v>
      </c>
      <c r="F1076" s="143">
        <v>-2.16</v>
      </c>
      <c r="G1076" t="s">
        <v>6023</v>
      </c>
      <c r="H1076">
        <v>88</v>
      </c>
      <c r="I1076">
        <v>22</v>
      </c>
      <c r="J1076">
        <v>6.12</v>
      </c>
      <c r="K1076">
        <v>13.9</v>
      </c>
      <c r="L1076">
        <v>13.5</v>
      </c>
      <c r="M1076" s="142">
        <v>0.14000000000000001</v>
      </c>
      <c r="N1076" t="s">
        <v>4595</v>
      </c>
    </row>
    <row r="1077" spans="1:14">
      <c r="A1077">
        <v>3276</v>
      </c>
      <c r="B1077" t="s">
        <v>780</v>
      </c>
      <c r="C1077">
        <v>14.65</v>
      </c>
      <c r="D1077">
        <v>14.65</v>
      </c>
      <c r="E1077" s="145">
        <v>0.2</v>
      </c>
      <c r="F1077" s="143">
        <v>1.38</v>
      </c>
      <c r="G1077" t="s">
        <v>6865</v>
      </c>
      <c r="H1077">
        <v>79</v>
      </c>
      <c r="I1077">
        <v>222</v>
      </c>
      <c r="J1077">
        <v>6.97</v>
      </c>
      <c r="K1077">
        <v>14.8</v>
      </c>
      <c r="L1077">
        <v>14.45</v>
      </c>
      <c r="M1077" s="142">
        <v>0.11</v>
      </c>
      <c r="N1077" t="s">
        <v>4596</v>
      </c>
    </row>
    <row r="1078" spans="1:14">
      <c r="A1078">
        <v>3284</v>
      </c>
      <c r="B1078" t="s">
        <v>781</v>
      </c>
      <c r="C1078">
        <v>19.8</v>
      </c>
      <c r="D1078">
        <v>19.649999999999999</v>
      </c>
      <c r="E1078" s="145">
        <v>-0.15</v>
      </c>
      <c r="F1078" s="143">
        <v>-0.76</v>
      </c>
      <c r="G1078" t="s">
        <v>5819</v>
      </c>
      <c r="H1078">
        <v>98</v>
      </c>
      <c r="I1078">
        <v>209</v>
      </c>
      <c r="J1078">
        <v>10.86</v>
      </c>
      <c r="K1078">
        <v>20.100000000000001</v>
      </c>
      <c r="L1078">
        <v>19.600000000000001</v>
      </c>
      <c r="M1078" s="142">
        <v>0.09</v>
      </c>
      <c r="N1078" t="s">
        <v>4597</v>
      </c>
    </row>
    <row r="1079" spans="1:14">
      <c r="A1079">
        <v>3285</v>
      </c>
      <c r="B1079" t="s">
        <v>782</v>
      </c>
      <c r="C1079">
        <v>43.1</v>
      </c>
      <c r="D1079">
        <v>42.5</v>
      </c>
      <c r="E1079" s="145">
        <v>0.7</v>
      </c>
      <c r="F1079" s="143">
        <v>1.67</v>
      </c>
      <c r="G1079" t="s">
        <v>7054</v>
      </c>
      <c r="H1079">
        <v>14</v>
      </c>
      <c r="I1079">
        <v>39</v>
      </c>
      <c r="J1079">
        <v>4.2699999999999996</v>
      </c>
      <c r="K1079">
        <v>43.15</v>
      </c>
      <c r="L1079">
        <v>42.4</v>
      </c>
      <c r="M1079" s="142">
        <v>0.03</v>
      </c>
      <c r="N1079" t="s">
        <v>4598</v>
      </c>
    </row>
    <row r="1080" spans="1:14">
      <c r="A1080">
        <v>3287</v>
      </c>
      <c r="B1080" t="s">
        <v>783</v>
      </c>
      <c r="C1080">
        <v>58.1</v>
      </c>
      <c r="D1080">
        <v>59.6</v>
      </c>
      <c r="E1080" s="145">
        <v>0.9</v>
      </c>
      <c r="F1080" s="143">
        <v>1.53</v>
      </c>
      <c r="G1080" t="s">
        <v>7055</v>
      </c>
      <c r="H1080">
        <v>5761</v>
      </c>
      <c r="I1080">
        <v>3807</v>
      </c>
      <c r="J1080">
        <v>4.4000000000000004</v>
      </c>
      <c r="K1080">
        <v>61.9</v>
      </c>
      <c r="L1080">
        <v>58.1</v>
      </c>
      <c r="M1080" s="142">
        <v>13.1</v>
      </c>
      <c r="N1080" t="s">
        <v>4599</v>
      </c>
    </row>
    <row r="1081" spans="1:14">
      <c r="A1081">
        <v>3288</v>
      </c>
      <c r="B1081" t="s">
        <v>1466</v>
      </c>
      <c r="C1081">
        <v>22.2</v>
      </c>
      <c r="D1081">
        <v>21.85</v>
      </c>
      <c r="E1081" s="145">
        <v>0.15</v>
      </c>
      <c r="F1081" s="143">
        <v>0.69</v>
      </c>
      <c r="G1081" t="s">
        <v>5957</v>
      </c>
      <c r="H1081">
        <v>104</v>
      </c>
      <c r="I1081">
        <v>73</v>
      </c>
      <c r="J1081">
        <v>1.64</v>
      </c>
      <c r="K1081">
        <v>22.45</v>
      </c>
      <c r="L1081">
        <v>21</v>
      </c>
      <c r="M1081" s="142">
        <v>0.63</v>
      </c>
      <c r="N1081" t="s">
        <v>4600</v>
      </c>
    </row>
    <row r="1082" spans="1:14">
      <c r="A1082">
        <v>3289</v>
      </c>
      <c r="B1082" t="s">
        <v>784</v>
      </c>
      <c r="C1082">
        <v>135</v>
      </c>
      <c r="D1082">
        <v>135.5</v>
      </c>
      <c r="E1082" s="145">
        <v>1</v>
      </c>
      <c r="F1082" s="143">
        <v>0.74</v>
      </c>
      <c r="G1082" t="s">
        <v>7056</v>
      </c>
      <c r="H1082">
        <v>238</v>
      </c>
      <c r="I1082">
        <v>434</v>
      </c>
      <c r="J1082">
        <v>8.67</v>
      </c>
      <c r="K1082">
        <v>138</v>
      </c>
      <c r="L1082">
        <v>134.5</v>
      </c>
      <c r="M1082" s="142">
        <v>0.27</v>
      </c>
      <c r="N1082" t="s">
        <v>4601</v>
      </c>
    </row>
    <row r="1083" spans="1:14">
      <c r="A1083">
        <v>3290</v>
      </c>
      <c r="B1083" t="s">
        <v>2836</v>
      </c>
      <c r="C1083">
        <v>50.5</v>
      </c>
      <c r="D1083">
        <v>50.6</v>
      </c>
      <c r="E1083" s="145">
        <v>0.6</v>
      </c>
      <c r="F1083" s="143">
        <v>1.2</v>
      </c>
      <c r="G1083" t="s">
        <v>7057</v>
      </c>
      <c r="H1083">
        <v>627</v>
      </c>
      <c r="I1083">
        <v>2754</v>
      </c>
      <c r="J1083">
        <v>9.02</v>
      </c>
      <c r="K1083">
        <v>51.9</v>
      </c>
      <c r="L1083">
        <v>50.5</v>
      </c>
      <c r="M1083" s="142">
        <v>0.7</v>
      </c>
      <c r="N1083" t="s">
        <v>4602</v>
      </c>
    </row>
    <row r="1084" spans="1:14">
      <c r="A1084">
        <v>3293</v>
      </c>
      <c r="B1084" t="s">
        <v>785</v>
      </c>
      <c r="C1084">
        <v>789</v>
      </c>
      <c r="D1084">
        <v>795</v>
      </c>
      <c r="E1084" s="145">
        <v>-16</v>
      </c>
      <c r="F1084" s="143">
        <v>-1.97</v>
      </c>
      <c r="G1084" t="s">
        <v>7058</v>
      </c>
      <c r="H1084">
        <v>3405</v>
      </c>
      <c r="I1084">
        <v>2110</v>
      </c>
      <c r="J1084">
        <v>28.18</v>
      </c>
      <c r="K1084">
        <v>808</v>
      </c>
      <c r="L1084">
        <v>775</v>
      </c>
      <c r="M1084" s="142">
        <v>1.21</v>
      </c>
      <c r="N1084" t="s">
        <v>4603</v>
      </c>
    </row>
    <row r="1085" spans="1:14">
      <c r="A1085">
        <v>3294</v>
      </c>
      <c r="B1085" t="s">
        <v>786</v>
      </c>
      <c r="C1085">
        <v>30.2</v>
      </c>
      <c r="D1085">
        <v>30.45</v>
      </c>
      <c r="E1085" s="145">
        <v>0.45</v>
      </c>
      <c r="F1085" s="143">
        <v>1.5</v>
      </c>
      <c r="G1085" t="s">
        <v>6086</v>
      </c>
      <c r="H1085">
        <v>215</v>
      </c>
      <c r="I1085">
        <v>333</v>
      </c>
      <c r="J1085">
        <v>13.2</v>
      </c>
      <c r="K1085">
        <v>30.85</v>
      </c>
      <c r="L1085">
        <v>30.2</v>
      </c>
      <c r="M1085" s="142">
        <v>0.16</v>
      </c>
      <c r="N1085" t="s">
        <v>4604</v>
      </c>
    </row>
    <row r="1086" spans="1:14">
      <c r="A1086">
        <v>3296</v>
      </c>
      <c r="B1086" t="s">
        <v>787</v>
      </c>
      <c r="C1086">
        <v>28.1</v>
      </c>
      <c r="D1086">
        <v>27</v>
      </c>
      <c r="E1086" s="145">
        <v>-0.6</v>
      </c>
      <c r="F1086" s="143">
        <v>-2.17</v>
      </c>
      <c r="G1086" t="s">
        <v>6018</v>
      </c>
      <c r="H1086">
        <v>66</v>
      </c>
      <c r="I1086">
        <v>76</v>
      </c>
      <c r="J1086">
        <v>9.67</v>
      </c>
      <c r="K1086">
        <v>28.1</v>
      </c>
      <c r="L1086">
        <v>26.95</v>
      </c>
      <c r="M1086" s="142">
        <v>7.0000000000000007E-2</v>
      </c>
      <c r="N1086" t="s">
        <v>4605</v>
      </c>
    </row>
    <row r="1087" spans="1:14">
      <c r="A1087">
        <v>3297</v>
      </c>
      <c r="B1087" t="s">
        <v>788</v>
      </c>
      <c r="C1087">
        <v>30.9</v>
      </c>
      <c r="D1087">
        <v>31</v>
      </c>
      <c r="E1087" s="145">
        <v>0.7</v>
      </c>
      <c r="F1087" s="143">
        <v>2.31</v>
      </c>
      <c r="G1087" t="s">
        <v>5927</v>
      </c>
      <c r="H1087">
        <v>212</v>
      </c>
      <c r="I1087">
        <v>218</v>
      </c>
      <c r="J1087">
        <v>3.6</v>
      </c>
      <c r="K1087">
        <v>32.65</v>
      </c>
      <c r="L1087">
        <v>30.9</v>
      </c>
      <c r="M1087" s="142">
        <v>0.59</v>
      </c>
      <c r="N1087" t="s">
        <v>4606</v>
      </c>
    </row>
    <row r="1088" spans="1:14">
      <c r="A1088">
        <v>3303</v>
      </c>
      <c r="B1088" t="s">
        <v>789</v>
      </c>
      <c r="C1088">
        <v>52.6</v>
      </c>
      <c r="D1088">
        <v>52.1</v>
      </c>
      <c r="E1088" s="145">
        <v>0.1</v>
      </c>
      <c r="F1088" s="143">
        <v>0.19</v>
      </c>
      <c r="G1088" t="s">
        <v>7059</v>
      </c>
      <c r="H1088">
        <v>195</v>
      </c>
      <c r="I1088">
        <v>283</v>
      </c>
      <c r="J1088">
        <v>9.48</v>
      </c>
      <c r="K1088">
        <v>53.3</v>
      </c>
      <c r="L1088">
        <v>52.1</v>
      </c>
      <c r="M1088" s="142">
        <v>0.21</v>
      </c>
      <c r="N1088" t="s">
        <v>4607</v>
      </c>
    </row>
    <row r="1089" spans="1:14">
      <c r="A1089">
        <v>3305</v>
      </c>
      <c r="B1089" t="s">
        <v>790</v>
      </c>
      <c r="C1089">
        <v>104</v>
      </c>
      <c r="D1089">
        <v>113</v>
      </c>
      <c r="E1089" s="145">
        <v>10</v>
      </c>
      <c r="F1089" s="143">
        <v>9.7100000000000009</v>
      </c>
      <c r="G1089" t="s">
        <v>5904</v>
      </c>
      <c r="H1089">
        <v>2424</v>
      </c>
      <c r="I1089">
        <v>725</v>
      </c>
      <c r="J1089">
        <v>14.37</v>
      </c>
      <c r="K1089">
        <v>113</v>
      </c>
      <c r="L1089">
        <v>104</v>
      </c>
      <c r="M1089" s="142">
        <v>1.69</v>
      </c>
      <c r="N1089" t="s">
        <v>4608</v>
      </c>
    </row>
    <row r="1090" spans="1:14">
      <c r="A1090">
        <v>3306</v>
      </c>
      <c r="B1090" t="s">
        <v>791</v>
      </c>
      <c r="C1090">
        <v>45.5</v>
      </c>
      <c r="D1090">
        <v>45.2</v>
      </c>
      <c r="E1090" s="145">
        <v>0.05</v>
      </c>
      <c r="F1090" s="143">
        <v>0.11</v>
      </c>
      <c r="G1090" t="s">
        <v>6743</v>
      </c>
      <c r="H1090">
        <v>72</v>
      </c>
      <c r="I1090">
        <v>48</v>
      </c>
      <c r="J1090">
        <v>5.0599999999999996</v>
      </c>
      <c r="K1090">
        <v>45.5</v>
      </c>
      <c r="L1090">
        <v>44.8</v>
      </c>
      <c r="M1090" s="142">
        <v>0.14000000000000001</v>
      </c>
      <c r="N1090" t="s">
        <v>4609</v>
      </c>
    </row>
    <row r="1091" spans="1:14">
      <c r="A1091">
        <v>3308</v>
      </c>
      <c r="B1091" t="s">
        <v>2168</v>
      </c>
      <c r="C1091">
        <v>22.15</v>
      </c>
      <c r="D1091">
        <v>22</v>
      </c>
      <c r="E1091" s="145">
        <v>0.5</v>
      </c>
      <c r="F1091" s="143">
        <v>2.33</v>
      </c>
      <c r="G1091" t="s">
        <v>6074</v>
      </c>
      <c r="H1091">
        <v>65</v>
      </c>
      <c r="I1091">
        <v>45</v>
      </c>
      <c r="J1091">
        <v>6</v>
      </c>
      <c r="K1091">
        <v>22.3</v>
      </c>
      <c r="L1091">
        <v>21.6</v>
      </c>
      <c r="M1091" s="142">
        <v>0.11</v>
      </c>
      <c r="N1091" t="s">
        <v>5854</v>
      </c>
    </row>
    <row r="1092" spans="1:14">
      <c r="A1092">
        <v>3310</v>
      </c>
      <c r="B1092" t="s">
        <v>792</v>
      </c>
      <c r="C1092">
        <v>68.2</v>
      </c>
      <c r="D1092">
        <v>68.2</v>
      </c>
      <c r="E1092" s="145">
        <v>0.2</v>
      </c>
      <c r="F1092" s="143">
        <v>0.28999999999999998</v>
      </c>
      <c r="G1092" t="s">
        <v>5893</v>
      </c>
      <c r="H1092">
        <v>15</v>
      </c>
      <c r="I1092">
        <v>23</v>
      </c>
      <c r="J1092">
        <v>7.49</v>
      </c>
      <c r="K1092">
        <v>68.400000000000006</v>
      </c>
      <c r="L1092">
        <v>68.2</v>
      </c>
      <c r="M1092" s="142">
        <v>0.02</v>
      </c>
      <c r="N1092" t="s">
        <v>4610</v>
      </c>
    </row>
    <row r="1093" spans="1:14">
      <c r="A1093">
        <v>3311</v>
      </c>
      <c r="B1093" t="s">
        <v>793</v>
      </c>
      <c r="C1093">
        <v>50.4</v>
      </c>
      <c r="D1093">
        <v>48.4</v>
      </c>
      <c r="E1093" s="145">
        <v>-2.2999999999999998</v>
      </c>
      <c r="F1093" s="143">
        <v>-4.54</v>
      </c>
      <c r="G1093" t="s">
        <v>6238</v>
      </c>
      <c r="H1093">
        <v>4127</v>
      </c>
      <c r="I1093">
        <v>6081</v>
      </c>
      <c r="J1093">
        <v>10</v>
      </c>
      <c r="K1093">
        <v>51</v>
      </c>
      <c r="L1093">
        <v>47.8</v>
      </c>
      <c r="M1093" s="142">
        <v>4.13</v>
      </c>
      <c r="N1093" t="s">
        <v>4611</v>
      </c>
    </row>
    <row r="1094" spans="1:14">
      <c r="A1094">
        <v>3312</v>
      </c>
      <c r="B1094" t="s">
        <v>794</v>
      </c>
      <c r="C1094">
        <v>48.6</v>
      </c>
      <c r="D1094">
        <v>48.75</v>
      </c>
      <c r="E1094" s="145">
        <v>0.45</v>
      </c>
      <c r="F1094" s="143">
        <v>0.93</v>
      </c>
      <c r="G1094" t="s">
        <v>7060</v>
      </c>
      <c r="H1094">
        <v>438</v>
      </c>
      <c r="I1094">
        <v>694</v>
      </c>
      <c r="J1094">
        <v>18.260000000000002</v>
      </c>
      <c r="K1094">
        <v>49.8</v>
      </c>
      <c r="L1094">
        <v>48.6</v>
      </c>
      <c r="M1094" s="142">
        <v>0.24</v>
      </c>
      <c r="N1094" t="s">
        <v>4612</v>
      </c>
    </row>
    <row r="1095" spans="1:14">
      <c r="A1095">
        <v>3313</v>
      </c>
      <c r="B1095" t="s">
        <v>795</v>
      </c>
      <c r="C1095">
        <v>10.3</v>
      </c>
      <c r="D1095">
        <v>10.3</v>
      </c>
      <c r="E1095" s="145">
        <v>0.05</v>
      </c>
      <c r="F1095" s="143">
        <v>0.49</v>
      </c>
      <c r="G1095" t="s">
        <v>6773</v>
      </c>
      <c r="H1095">
        <v>28</v>
      </c>
      <c r="I1095">
        <v>66</v>
      </c>
      <c r="J1095">
        <v>22.11</v>
      </c>
      <c r="K1095">
        <v>10.35</v>
      </c>
      <c r="L1095">
        <v>10.3</v>
      </c>
      <c r="M1095" s="142">
        <v>0.01</v>
      </c>
      <c r="N1095" t="s">
        <v>4613</v>
      </c>
    </row>
    <row r="1096" spans="1:14">
      <c r="A1096">
        <v>3317</v>
      </c>
      <c r="B1096" t="s">
        <v>796</v>
      </c>
      <c r="C1096">
        <v>64</v>
      </c>
      <c r="D1096">
        <v>63.2</v>
      </c>
      <c r="E1096" s="145">
        <v>-0.6</v>
      </c>
      <c r="F1096" s="143">
        <v>-0.94</v>
      </c>
      <c r="G1096" t="s">
        <v>7061</v>
      </c>
      <c r="H1096">
        <v>797</v>
      </c>
      <c r="I1096">
        <v>2740</v>
      </c>
      <c r="J1096">
        <v>9</v>
      </c>
      <c r="K1096">
        <v>65.3</v>
      </c>
      <c r="L1096">
        <v>63.2</v>
      </c>
      <c r="M1096" s="142">
        <v>0.89</v>
      </c>
      <c r="N1096" t="s">
        <v>4614</v>
      </c>
    </row>
    <row r="1097" spans="1:14">
      <c r="A1097">
        <v>3321</v>
      </c>
      <c r="B1097" t="s">
        <v>2850</v>
      </c>
      <c r="C1097">
        <v>16.5</v>
      </c>
      <c r="D1097">
        <v>16.7</v>
      </c>
      <c r="E1097" s="145">
        <v>0.3</v>
      </c>
      <c r="F1097" s="143">
        <v>1.83</v>
      </c>
      <c r="G1097" t="s">
        <v>5934</v>
      </c>
      <c r="H1097">
        <v>199</v>
      </c>
      <c r="I1097">
        <v>189</v>
      </c>
      <c r="J1097">
        <v>8.61</v>
      </c>
      <c r="K1097">
        <v>17.600000000000001</v>
      </c>
      <c r="L1097">
        <v>16.399999999999999</v>
      </c>
      <c r="M1097" s="142">
        <v>0.23</v>
      </c>
      <c r="N1097" t="s">
        <v>4615</v>
      </c>
    </row>
    <row r="1098" spans="1:14">
      <c r="A1098">
        <v>3322</v>
      </c>
      <c r="B1098" t="s">
        <v>797</v>
      </c>
      <c r="C1098">
        <v>10.3</v>
      </c>
      <c r="D1098">
        <v>10.4</v>
      </c>
      <c r="E1098" s="145">
        <v>0.1</v>
      </c>
      <c r="F1098" s="143">
        <v>0.97</v>
      </c>
      <c r="G1098" t="s">
        <v>5809</v>
      </c>
      <c r="H1098">
        <v>165</v>
      </c>
      <c r="I1098">
        <v>594</v>
      </c>
      <c r="J1098">
        <v>13.86</v>
      </c>
      <c r="K1098">
        <v>10.4</v>
      </c>
      <c r="L1098">
        <v>10.3</v>
      </c>
      <c r="M1098" s="142">
        <v>0.12</v>
      </c>
      <c r="N1098" t="s">
        <v>4616</v>
      </c>
    </row>
    <row r="1099" spans="1:14">
      <c r="A1099">
        <v>3323</v>
      </c>
      <c r="B1099" t="s">
        <v>798</v>
      </c>
      <c r="C1099">
        <v>29.15</v>
      </c>
      <c r="D1099">
        <v>30.45</v>
      </c>
      <c r="E1099" s="145">
        <v>1.4</v>
      </c>
      <c r="F1099" s="143">
        <v>4.82</v>
      </c>
      <c r="G1099" t="s">
        <v>6377</v>
      </c>
      <c r="H1099">
        <v>779</v>
      </c>
      <c r="I1099">
        <v>716</v>
      </c>
      <c r="J1099">
        <v>9.9600000000000009</v>
      </c>
      <c r="K1099">
        <v>30.45</v>
      </c>
      <c r="L1099">
        <v>29.1</v>
      </c>
      <c r="M1099" s="142">
        <v>0.78</v>
      </c>
      <c r="N1099" t="s">
        <v>4617</v>
      </c>
    </row>
    <row r="1100" spans="1:14">
      <c r="A1100">
        <v>3324</v>
      </c>
      <c r="B1100" t="s">
        <v>799</v>
      </c>
      <c r="C1100">
        <v>1415</v>
      </c>
      <c r="D1100">
        <v>1425</v>
      </c>
      <c r="E1100" s="145">
        <v>15</v>
      </c>
      <c r="F1100" s="143">
        <v>1.06</v>
      </c>
      <c r="G1100" t="s">
        <v>7062</v>
      </c>
      <c r="H1100">
        <v>2220</v>
      </c>
      <c r="I1100">
        <v>3192</v>
      </c>
      <c r="J1100">
        <v>9.3699999999999992</v>
      </c>
      <c r="K1100">
        <v>1460</v>
      </c>
      <c r="L1100">
        <v>1395</v>
      </c>
      <c r="M1100" s="142">
        <v>2.39</v>
      </c>
      <c r="N1100" t="s">
        <v>4618</v>
      </c>
    </row>
    <row r="1101" spans="1:14">
      <c r="A1101">
        <v>3325</v>
      </c>
      <c r="B1101" t="s">
        <v>800</v>
      </c>
      <c r="C1101">
        <v>11.35</v>
      </c>
      <c r="D1101">
        <v>11.2</v>
      </c>
      <c r="E1101" s="145">
        <v>-0.05</v>
      </c>
      <c r="F1101" s="143">
        <v>-0.44</v>
      </c>
      <c r="G1101" t="s">
        <v>5825</v>
      </c>
      <c r="H1101">
        <v>106</v>
      </c>
      <c r="I1101">
        <v>121</v>
      </c>
      <c r="J1101">
        <v>11.02</v>
      </c>
      <c r="K1101">
        <v>11.35</v>
      </c>
      <c r="L1101">
        <v>11.15</v>
      </c>
      <c r="M1101" s="142">
        <v>0.1</v>
      </c>
      <c r="N1101" t="s">
        <v>4619</v>
      </c>
    </row>
    <row r="1102" spans="1:14">
      <c r="A1102">
        <v>3332</v>
      </c>
      <c r="B1102" t="s">
        <v>801</v>
      </c>
      <c r="C1102" t="s">
        <v>1366</v>
      </c>
      <c r="D1102" t="s">
        <v>1366</v>
      </c>
      <c r="E1102" s="145" t="s">
        <v>1366</v>
      </c>
      <c r="F1102" s="143" t="s">
        <v>1366</v>
      </c>
      <c r="G1102" t="s">
        <v>1366</v>
      </c>
      <c r="H1102">
        <v>0</v>
      </c>
      <c r="I1102">
        <v>5</v>
      </c>
      <c r="J1102">
        <v>4.8099999999999996</v>
      </c>
      <c r="K1102" t="s">
        <v>1366</v>
      </c>
      <c r="L1102" t="s">
        <v>1366</v>
      </c>
      <c r="M1102" s="142">
        <v>0</v>
      </c>
      <c r="N1102" t="s">
        <v>4620</v>
      </c>
    </row>
    <row r="1103" spans="1:14">
      <c r="A1103">
        <v>3338</v>
      </c>
      <c r="B1103" t="s">
        <v>802</v>
      </c>
      <c r="C1103">
        <v>67</v>
      </c>
      <c r="D1103">
        <v>66.5</v>
      </c>
      <c r="E1103" s="145">
        <v>-0.1</v>
      </c>
      <c r="F1103" s="143">
        <v>-0.15</v>
      </c>
      <c r="G1103" t="s">
        <v>7063</v>
      </c>
      <c r="H1103">
        <v>318</v>
      </c>
      <c r="I1103">
        <v>524</v>
      </c>
      <c r="J1103">
        <v>8.7899999999999991</v>
      </c>
      <c r="K1103">
        <v>67.5</v>
      </c>
      <c r="L1103">
        <v>65.8</v>
      </c>
      <c r="M1103" s="142">
        <v>0.36</v>
      </c>
      <c r="N1103" t="s">
        <v>4621</v>
      </c>
    </row>
    <row r="1104" spans="1:14">
      <c r="A1104">
        <v>3339</v>
      </c>
      <c r="B1104" t="s">
        <v>803</v>
      </c>
      <c r="C1104">
        <v>42.7</v>
      </c>
      <c r="D1104">
        <v>43.1</v>
      </c>
      <c r="E1104" s="145">
        <v>0.4</v>
      </c>
      <c r="F1104" s="143">
        <v>0.94</v>
      </c>
      <c r="G1104" t="s">
        <v>7064</v>
      </c>
      <c r="H1104">
        <v>441</v>
      </c>
      <c r="I1104">
        <v>871</v>
      </c>
      <c r="J1104">
        <v>6.66</v>
      </c>
      <c r="K1104">
        <v>43.8</v>
      </c>
      <c r="L1104">
        <v>42.7</v>
      </c>
      <c r="M1104" s="142">
        <v>0.66</v>
      </c>
      <c r="N1104" t="s">
        <v>4622</v>
      </c>
    </row>
    <row r="1105" spans="1:14">
      <c r="A1105">
        <v>3346</v>
      </c>
      <c r="B1105" t="s">
        <v>804</v>
      </c>
      <c r="C1105">
        <v>21.7</v>
      </c>
      <c r="D1105">
        <v>21.7</v>
      </c>
      <c r="E1105" s="145">
        <v>0.2</v>
      </c>
      <c r="F1105" s="143">
        <v>0.93</v>
      </c>
      <c r="G1105" t="s">
        <v>7065</v>
      </c>
      <c r="H1105">
        <v>256</v>
      </c>
      <c r="I1105">
        <v>383</v>
      </c>
      <c r="J1105">
        <v>12.12</v>
      </c>
      <c r="K1105">
        <v>22.1</v>
      </c>
      <c r="L1105">
        <v>21.6</v>
      </c>
      <c r="M1105" s="142">
        <v>0.21</v>
      </c>
      <c r="N1105" t="s">
        <v>4623</v>
      </c>
    </row>
    <row r="1106" spans="1:14">
      <c r="A1106">
        <v>3349</v>
      </c>
      <c r="B1106" t="s">
        <v>1440</v>
      </c>
      <c r="C1106">
        <v>19</v>
      </c>
      <c r="D1106">
        <v>18.5</v>
      </c>
      <c r="E1106" s="145">
        <v>-0.35</v>
      </c>
      <c r="F1106" s="143">
        <v>-1.86</v>
      </c>
      <c r="G1106" t="s">
        <v>7066</v>
      </c>
      <c r="H1106">
        <v>533</v>
      </c>
      <c r="I1106">
        <v>487</v>
      </c>
      <c r="J1106">
        <v>4.78</v>
      </c>
      <c r="K1106">
        <v>19.75</v>
      </c>
      <c r="L1106">
        <v>18.5</v>
      </c>
      <c r="M1106" s="142">
        <v>1.1100000000000001</v>
      </c>
      <c r="N1106" t="s">
        <v>4624</v>
      </c>
    </row>
    <row r="1107" spans="1:14">
      <c r="A1107">
        <v>3354</v>
      </c>
      <c r="B1107" t="s">
        <v>805</v>
      </c>
      <c r="C1107">
        <v>40.299999999999997</v>
      </c>
      <c r="D1107">
        <v>41.8</v>
      </c>
      <c r="E1107" s="145">
        <v>3.8</v>
      </c>
      <c r="F1107" s="143">
        <v>10</v>
      </c>
      <c r="G1107" t="s">
        <v>6039</v>
      </c>
      <c r="H1107">
        <v>2697</v>
      </c>
      <c r="I1107">
        <v>3879</v>
      </c>
      <c r="J1107">
        <v>7.01</v>
      </c>
      <c r="K1107">
        <v>41.8</v>
      </c>
      <c r="L1107">
        <v>40.1</v>
      </c>
      <c r="M1107" s="142">
        <v>3.85</v>
      </c>
      <c r="N1107" t="s">
        <v>4625</v>
      </c>
    </row>
    <row r="1108" spans="1:14">
      <c r="A1108">
        <v>3356</v>
      </c>
      <c r="B1108" t="s">
        <v>5830</v>
      </c>
      <c r="C1108">
        <v>73.3</v>
      </c>
      <c r="D1108">
        <v>73.3</v>
      </c>
      <c r="E1108" s="145">
        <v>0.8</v>
      </c>
      <c r="F1108" s="143">
        <v>1.1000000000000001</v>
      </c>
      <c r="G1108" t="s">
        <v>7067</v>
      </c>
      <c r="H1108">
        <v>451</v>
      </c>
      <c r="I1108">
        <v>1593</v>
      </c>
      <c r="J1108">
        <v>6.86</v>
      </c>
      <c r="K1108">
        <v>74</v>
      </c>
      <c r="L1108">
        <v>71.8</v>
      </c>
      <c r="M1108" s="142">
        <v>0.66</v>
      </c>
      <c r="N1108" t="s">
        <v>5831</v>
      </c>
    </row>
    <row r="1109" spans="1:14">
      <c r="A1109">
        <v>3357</v>
      </c>
      <c r="B1109" t="s">
        <v>1376</v>
      </c>
      <c r="C1109">
        <v>212.5</v>
      </c>
      <c r="D1109">
        <v>208.5</v>
      </c>
      <c r="E1109" s="145">
        <v>-2</v>
      </c>
      <c r="F1109" s="143">
        <v>-0.95</v>
      </c>
      <c r="G1109" t="s">
        <v>6469</v>
      </c>
      <c r="H1109">
        <v>926</v>
      </c>
      <c r="I1109">
        <v>1464</v>
      </c>
      <c r="J1109">
        <v>11.88</v>
      </c>
      <c r="K1109">
        <v>216.5</v>
      </c>
      <c r="L1109">
        <v>208</v>
      </c>
      <c r="M1109" s="142">
        <v>0.79</v>
      </c>
      <c r="N1109" t="s">
        <v>4626</v>
      </c>
    </row>
    <row r="1110" spans="1:14">
      <c r="A1110">
        <v>3360</v>
      </c>
      <c r="B1110" t="s">
        <v>806</v>
      </c>
      <c r="C1110">
        <v>14.45</v>
      </c>
      <c r="D1110">
        <v>14.3</v>
      </c>
      <c r="E1110" s="145">
        <v>-0.15</v>
      </c>
      <c r="F1110" s="143">
        <v>-1.04</v>
      </c>
      <c r="G1110" t="s">
        <v>6008</v>
      </c>
      <c r="H1110">
        <v>158</v>
      </c>
      <c r="I1110">
        <v>338</v>
      </c>
      <c r="J1110">
        <v>7.64</v>
      </c>
      <c r="K1110">
        <v>14.5</v>
      </c>
      <c r="L1110">
        <v>14.15</v>
      </c>
      <c r="M1110" s="142">
        <v>0.21</v>
      </c>
      <c r="N1110" t="s">
        <v>4627</v>
      </c>
    </row>
    <row r="1111" spans="1:14">
      <c r="A1111">
        <v>3362</v>
      </c>
      <c r="B1111" t="s">
        <v>807</v>
      </c>
      <c r="C1111">
        <v>178.5</v>
      </c>
      <c r="D1111">
        <v>172</v>
      </c>
      <c r="E1111" s="145">
        <v>-5</v>
      </c>
      <c r="F1111" s="143">
        <v>-2.82</v>
      </c>
      <c r="G1111" t="s">
        <v>6106</v>
      </c>
      <c r="H1111">
        <v>6053</v>
      </c>
      <c r="I1111">
        <v>6375</v>
      </c>
      <c r="J1111">
        <v>14.74</v>
      </c>
      <c r="K1111">
        <v>187.5</v>
      </c>
      <c r="L1111">
        <v>170.5</v>
      </c>
      <c r="M1111" s="142">
        <v>4.1100000000000003</v>
      </c>
      <c r="N1111" t="s">
        <v>4628</v>
      </c>
    </row>
    <row r="1112" spans="1:14">
      <c r="A1112">
        <v>3363</v>
      </c>
      <c r="B1112" t="s">
        <v>808</v>
      </c>
      <c r="C1112">
        <v>524</v>
      </c>
      <c r="D1112">
        <v>531</v>
      </c>
      <c r="E1112" s="145">
        <v>11</v>
      </c>
      <c r="F1112" s="143">
        <v>2.12</v>
      </c>
      <c r="G1112" t="s">
        <v>7068</v>
      </c>
      <c r="H1112">
        <v>1306</v>
      </c>
      <c r="I1112">
        <v>3642</v>
      </c>
      <c r="J1112">
        <v>11.36</v>
      </c>
      <c r="K1112">
        <v>538</v>
      </c>
      <c r="L1112">
        <v>523</v>
      </c>
      <c r="M1112" s="142">
        <v>1.1499999999999999</v>
      </c>
      <c r="N1112" t="s">
        <v>4629</v>
      </c>
    </row>
    <row r="1113" spans="1:14">
      <c r="A1113">
        <v>3372</v>
      </c>
      <c r="B1113" t="s">
        <v>809</v>
      </c>
      <c r="C1113">
        <v>15.5</v>
      </c>
      <c r="D1113">
        <v>15.6</v>
      </c>
      <c r="E1113" s="145">
        <v>0.2</v>
      </c>
      <c r="F1113" s="143">
        <v>1.3</v>
      </c>
      <c r="G1113" t="s">
        <v>5932</v>
      </c>
      <c r="H1113">
        <v>249</v>
      </c>
      <c r="I1113">
        <v>418</v>
      </c>
      <c r="J1113">
        <v>23.53</v>
      </c>
      <c r="K1113">
        <v>15.85</v>
      </c>
      <c r="L1113">
        <v>15.45</v>
      </c>
      <c r="M1113" s="142">
        <v>0.11</v>
      </c>
      <c r="N1113" t="s">
        <v>4630</v>
      </c>
    </row>
    <row r="1114" spans="1:14">
      <c r="A1114">
        <v>3373</v>
      </c>
      <c r="B1114" t="s">
        <v>810</v>
      </c>
      <c r="C1114">
        <v>16.850000000000001</v>
      </c>
      <c r="D1114">
        <v>16.600000000000001</v>
      </c>
      <c r="E1114" s="145">
        <v>-0.25</v>
      </c>
      <c r="F1114" s="143">
        <v>-1.48</v>
      </c>
      <c r="G1114" t="s">
        <v>6120</v>
      </c>
      <c r="H1114">
        <v>134</v>
      </c>
      <c r="I1114">
        <v>859</v>
      </c>
      <c r="J1114">
        <v>4.76</v>
      </c>
      <c r="K1114">
        <v>16.899999999999999</v>
      </c>
      <c r="L1114">
        <v>16.600000000000001</v>
      </c>
      <c r="M1114" s="142">
        <v>0.28000000000000003</v>
      </c>
      <c r="N1114" t="s">
        <v>4631</v>
      </c>
    </row>
    <row r="1115" spans="1:14">
      <c r="A1115">
        <v>3374</v>
      </c>
      <c r="B1115" t="s">
        <v>811</v>
      </c>
      <c r="C1115">
        <v>459</v>
      </c>
      <c r="D1115">
        <v>433.5</v>
      </c>
      <c r="E1115" s="145">
        <v>-19</v>
      </c>
      <c r="F1115" s="143">
        <v>-4.2</v>
      </c>
      <c r="G1115" t="s">
        <v>7069</v>
      </c>
      <c r="H1115">
        <v>12939</v>
      </c>
      <c r="I1115">
        <v>11453</v>
      </c>
      <c r="J1115">
        <v>27.14</v>
      </c>
      <c r="K1115">
        <v>468</v>
      </c>
      <c r="L1115">
        <v>427.5</v>
      </c>
      <c r="M1115" s="142">
        <v>4.7699999999999996</v>
      </c>
      <c r="N1115" t="s">
        <v>4632</v>
      </c>
    </row>
    <row r="1116" spans="1:14">
      <c r="A1116">
        <v>3376</v>
      </c>
      <c r="B1116" t="s">
        <v>39</v>
      </c>
      <c r="C1116">
        <v>177.5</v>
      </c>
      <c r="D1116">
        <v>176</v>
      </c>
      <c r="E1116" s="145">
        <v>-0.5</v>
      </c>
      <c r="F1116" s="143">
        <v>-0.28000000000000003</v>
      </c>
      <c r="G1116" t="s">
        <v>7070</v>
      </c>
      <c r="H1116">
        <v>1689</v>
      </c>
      <c r="I1116">
        <v>2365</v>
      </c>
      <c r="J1116">
        <v>19.579999999999998</v>
      </c>
      <c r="K1116">
        <v>180.5</v>
      </c>
      <c r="L1116">
        <v>174.5</v>
      </c>
      <c r="M1116" s="142">
        <v>0.86</v>
      </c>
      <c r="N1116" t="s">
        <v>4633</v>
      </c>
    </row>
    <row r="1117" spans="1:14">
      <c r="A1117">
        <v>3379</v>
      </c>
      <c r="B1117" t="s">
        <v>812</v>
      </c>
      <c r="C1117">
        <v>26.5</v>
      </c>
      <c r="D1117">
        <v>26.15</v>
      </c>
      <c r="E1117" s="145">
        <v>0.15</v>
      </c>
      <c r="F1117" s="143">
        <v>0.57999999999999996</v>
      </c>
      <c r="G1117" t="s">
        <v>6134</v>
      </c>
      <c r="H1117">
        <v>41</v>
      </c>
      <c r="I1117">
        <v>49</v>
      </c>
      <c r="J1117">
        <v>3.8</v>
      </c>
      <c r="K1117">
        <v>26.5</v>
      </c>
      <c r="L1117">
        <v>26</v>
      </c>
      <c r="M1117" s="142">
        <v>0.11</v>
      </c>
      <c r="N1117" t="s">
        <v>4634</v>
      </c>
    </row>
    <row r="1118" spans="1:14">
      <c r="A1118">
        <v>3380</v>
      </c>
      <c r="B1118" t="s">
        <v>813</v>
      </c>
      <c r="C1118">
        <v>31.6</v>
      </c>
      <c r="D1118">
        <v>32.15</v>
      </c>
      <c r="E1118" s="145">
        <v>0.75</v>
      </c>
      <c r="F1118" s="143">
        <v>2.39</v>
      </c>
      <c r="G1118" t="s">
        <v>5869</v>
      </c>
      <c r="H1118">
        <v>3390</v>
      </c>
      <c r="I1118">
        <v>1980</v>
      </c>
      <c r="J1118">
        <v>54.17</v>
      </c>
      <c r="K1118">
        <v>32.65</v>
      </c>
      <c r="L1118">
        <v>31.6</v>
      </c>
      <c r="M1118" s="142">
        <v>0.63</v>
      </c>
      <c r="N1118" t="s">
        <v>4635</v>
      </c>
    </row>
    <row r="1119" spans="1:14">
      <c r="A1119">
        <v>3388</v>
      </c>
      <c r="B1119" t="s">
        <v>814</v>
      </c>
      <c r="C1119">
        <v>83.1</v>
      </c>
      <c r="D1119">
        <v>82.8</v>
      </c>
      <c r="E1119" s="145">
        <v>0</v>
      </c>
      <c r="F1119" s="143">
        <v>0</v>
      </c>
      <c r="G1119" t="s">
        <v>7071</v>
      </c>
      <c r="H1119">
        <v>209</v>
      </c>
      <c r="I1119">
        <v>468</v>
      </c>
      <c r="J1119">
        <v>8.5500000000000007</v>
      </c>
      <c r="K1119">
        <v>83.6</v>
      </c>
      <c r="L1119">
        <v>82.3</v>
      </c>
      <c r="M1119" s="142">
        <v>0.25</v>
      </c>
      <c r="N1119" t="s">
        <v>4636</v>
      </c>
    </row>
    <row r="1120" spans="1:14">
      <c r="A1120">
        <v>3390</v>
      </c>
      <c r="B1120" t="s">
        <v>815</v>
      </c>
      <c r="C1120">
        <v>21.95</v>
      </c>
      <c r="D1120">
        <v>22.65</v>
      </c>
      <c r="E1120" s="145">
        <v>0.95</v>
      </c>
      <c r="F1120" s="143">
        <v>4.38</v>
      </c>
      <c r="G1120" t="s">
        <v>7072</v>
      </c>
      <c r="H1120">
        <v>672</v>
      </c>
      <c r="I1120">
        <v>201</v>
      </c>
      <c r="J1120">
        <v>7.93</v>
      </c>
      <c r="K1120">
        <v>23.8</v>
      </c>
      <c r="L1120">
        <v>21.95</v>
      </c>
      <c r="M1120" s="142">
        <v>0.85</v>
      </c>
      <c r="N1120" t="s">
        <v>4637</v>
      </c>
    </row>
    <row r="1121" spans="1:14">
      <c r="A1121">
        <v>3402</v>
      </c>
      <c r="B1121" t="s">
        <v>816</v>
      </c>
      <c r="C1121">
        <v>133</v>
      </c>
      <c r="D1121">
        <v>132</v>
      </c>
      <c r="E1121" s="145">
        <v>0.5</v>
      </c>
      <c r="F1121" s="143">
        <v>0.38</v>
      </c>
      <c r="G1121" t="s">
        <v>7073</v>
      </c>
      <c r="H1121">
        <v>226</v>
      </c>
      <c r="I1121">
        <v>286</v>
      </c>
      <c r="J1121">
        <v>7.3</v>
      </c>
      <c r="K1121">
        <v>134.5</v>
      </c>
      <c r="L1121">
        <v>131.5</v>
      </c>
      <c r="M1121" s="142">
        <v>0.31</v>
      </c>
      <c r="N1121" t="s">
        <v>4638</v>
      </c>
    </row>
    <row r="1122" spans="1:14">
      <c r="A1122">
        <v>3406</v>
      </c>
      <c r="B1122" t="s">
        <v>114</v>
      </c>
      <c r="C1122">
        <v>1120</v>
      </c>
      <c r="D1122">
        <v>1085</v>
      </c>
      <c r="E1122" s="145">
        <v>-30</v>
      </c>
      <c r="F1122" s="143">
        <v>-2.69</v>
      </c>
      <c r="G1122" t="s">
        <v>7074</v>
      </c>
      <c r="H1122">
        <v>14876</v>
      </c>
      <c r="I1122">
        <v>9591</v>
      </c>
      <c r="J1122">
        <v>11.27</v>
      </c>
      <c r="K1122">
        <v>1220</v>
      </c>
      <c r="L1122">
        <v>1050</v>
      </c>
      <c r="M1122" s="142">
        <v>13.19</v>
      </c>
      <c r="N1122" t="s">
        <v>4639</v>
      </c>
    </row>
    <row r="1123" spans="1:14">
      <c r="A1123">
        <v>3413</v>
      </c>
      <c r="B1123" t="s">
        <v>817</v>
      </c>
      <c r="C1123">
        <v>280</v>
      </c>
      <c r="D1123">
        <v>281</v>
      </c>
      <c r="E1123" s="145">
        <v>3</v>
      </c>
      <c r="F1123" s="143">
        <v>1.08</v>
      </c>
      <c r="G1123" t="s">
        <v>6343</v>
      </c>
      <c r="H1123">
        <v>395</v>
      </c>
      <c r="I1123">
        <v>640</v>
      </c>
      <c r="J1123">
        <v>11.14</v>
      </c>
      <c r="K1123">
        <v>283.5</v>
      </c>
      <c r="L1123">
        <v>280</v>
      </c>
      <c r="M1123" s="142">
        <v>0.36</v>
      </c>
      <c r="N1123" t="s">
        <v>4640</v>
      </c>
    </row>
    <row r="1124" spans="1:14">
      <c r="A1124">
        <v>3416</v>
      </c>
      <c r="B1124" t="s">
        <v>818</v>
      </c>
      <c r="C1124">
        <v>186</v>
      </c>
      <c r="D1124">
        <v>182</v>
      </c>
      <c r="E1124" s="145">
        <v>-1</v>
      </c>
      <c r="F1124" s="143">
        <v>-0.55000000000000004</v>
      </c>
      <c r="G1124" t="s">
        <v>7075</v>
      </c>
      <c r="H1124">
        <v>327</v>
      </c>
      <c r="I1124">
        <v>927</v>
      </c>
      <c r="J1124">
        <v>8.49</v>
      </c>
      <c r="K1124">
        <v>186</v>
      </c>
      <c r="L1124">
        <v>178.5</v>
      </c>
      <c r="M1124" s="142">
        <v>0.39</v>
      </c>
      <c r="N1124" t="s">
        <v>4641</v>
      </c>
    </row>
    <row r="1125" spans="1:14">
      <c r="A1125">
        <v>3419</v>
      </c>
      <c r="B1125" t="s">
        <v>819</v>
      </c>
      <c r="C1125">
        <v>11.85</v>
      </c>
      <c r="D1125">
        <v>11.8</v>
      </c>
      <c r="E1125" s="145">
        <v>0.1</v>
      </c>
      <c r="F1125" s="143">
        <v>0.85</v>
      </c>
      <c r="G1125" t="s">
        <v>7076</v>
      </c>
      <c r="H1125">
        <v>81</v>
      </c>
      <c r="I1125">
        <v>185</v>
      </c>
      <c r="J1125">
        <v>12.05</v>
      </c>
      <c r="K1125">
        <v>11.9</v>
      </c>
      <c r="L1125">
        <v>11.65</v>
      </c>
      <c r="M1125" s="142">
        <v>7.0000000000000007E-2</v>
      </c>
      <c r="N1125" t="s">
        <v>4642</v>
      </c>
    </row>
    <row r="1126" spans="1:14">
      <c r="A1126">
        <v>3430</v>
      </c>
      <c r="B1126" t="s">
        <v>1459</v>
      </c>
      <c r="C1126">
        <v>91.1</v>
      </c>
      <c r="D1126">
        <v>92</v>
      </c>
      <c r="E1126" s="145">
        <v>0.9</v>
      </c>
      <c r="F1126" s="143">
        <v>0.99</v>
      </c>
      <c r="G1126" t="s">
        <v>6346</v>
      </c>
      <c r="H1126">
        <v>174</v>
      </c>
      <c r="I1126">
        <v>343</v>
      </c>
      <c r="J1126">
        <v>3.37</v>
      </c>
      <c r="K1126">
        <v>93</v>
      </c>
      <c r="L1126">
        <v>91.1</v>
      </c>
      <c r="M1126" s="142">
        <v>0.52</v>
      </c>
      <c r="N1126" t="s">
        <v>4643</v>
      </c>
    </row>
    <row r="1127" spans="1:14">
      <c r="A1127">
        <v>3432</v>
      </c>
      <c r="B1127" t="s">
        <v>2124</v>
      </c>
      <c r="C1127">
        <v>14.2</v>
      </c>
      <c r="D1127">
        <v>14.3</v>
      </c>
      <c r="E1127" s="145">
        <v>0.1</v>
      </c>
      <c r="F1127" s="143">
        <v>0.7</v>
      </c>
      <c r="G1127" t="s">
        <v>7077</v>
      </c>
      <c r="H1127">
        <v>36</v>
      </c>
      <c r="I1127">
        <v>21</v>
      </c>
      <c r="J1127">
        <v>4.22</v>
      </c>
      <c r="K1127">
        <v>14.45</v>
      </c>
      <c r="L1127">
        <v>14.2</v>
      </c>
      <c r="M1127" s="142">
        <v>0.1</v>
      </c>
      <c r="N1127" t="s">
        <v>5895</v>
      </c>
    </row>
    <row r="1128" spans="1:14">
      <c r="A1128">
        <v>3434</v>
      </c>
      <c r="B1128" t="s">
        <v>820</v>
      </c>
      <c r="C1128">
        <v>31.3</v>
      </c>
      <c r="D1128">
        <v>31.25</v>
      </c>
      <c r="E1128" s="145">
        <v>0.25</v>
      </c>
      <c r="F1128" s="143">
        <v>0.81</v>
      </c>
      <c r="G1128" t="s">
        <v>5879</v>
      </c>
      <c r="H1128">
        <v>80</v>
      </c>
      <c r="I1128">
        <v>87</v>
      </c>
      <c r="J1128">
        <v>3.58</v>
      </c>
      <c r="K1128">
        <v>31.65</v>
      </c>
      <c r="L1128">
        <v>31.1</v>
      </c>
      <c r="M1128" s="142">
        <v>0.22</v>
      </c>
      <c r="N1128" t="s">
        <v>4644</v>
      </c>
    </row>
    <row r="1129" spans="1:14">
      <c r="A1129">
        <v>3437</v>
      </c>
      <c r="B1129" t="s">
        <v>821</v>
      </c>
      <c r="C1129">
        <v>19.899999999999999</v>
      </c>
      <c r="D1129">
        <v>19.899999999999999</v>
      </c>
      <c r="E1129" s="145">
        <v>0.15</v>
      </c>
      <c r="F1129" s="143">
        <v>0.76</v>
      </c>
      <c r="G1129" t="s">
        <v>6082</v>
      </c>
      <c r="H1129">
        <v>340</v>
      </c>
      <c r="I1129">
        <v>495</v>
      </c>
      <c r="J1129">
        <v>14.45</v>
      </c>
      <c r="K1129">
        <v>20.25</v>
      </c>
      <c r="L1129">
        <v>19.850000000000001</v>
      </c>
      <c r="M1129" s="142">
        <v>0.24</v>
      </c>
      <c r="N1129" t="s">
        <v>4645</v>
      </c>
    </row>
    <row r="1130" spans="1:14">
      <c r="A1130">
        <v>3438</v>
      </c>
      <c r="B1130" t="s">
        <v>822</v>
      </c>
      <c r="C1130">
        <v>58.5</v>
      </c>
      <c r="D1130">
        <v>58.3</v>
      </c>
      <c r="E1130" s="145">
        <v>0.2</v>
      </c>
      <c r="F1130" s="143">
        <v>0.34</v>
      </c>
      <c r="G1130" t="s">
        <v>5873</v>
      </c>
      <c r="H1130">
        <v>32</v>
      </c>
      <c r="I1130">
        <v>71</v>
      </c>
      <c r="J1130">
        <v>4.72</v>
      </c>
      <c r="K1130">
        <v>58.9</v>
      </c>
      <c r="L1130">
        <v>58.2</v>
      </c>
      <c r="M1130" s="142">
        <v>7.0000000000000007E-2</v>
      </c>
      <c r="N1130" t="s">
        <v>4646</v>
      </c>
    </row>
    <row r="1131" spans="1:14">
      <c r="A1131">
        <v>3441</v>
      </c>
      <c r="B1131" t="s">
        <v>823</v>
      </c>
      <c r="C1131">
        <v>229</v>
      </c>
      <c r="D1131">
        <v>237.5</v>
      </c>
      <c r="E1131" s="145">
        <v>12</v>
      </c>
      <c r="F1131" s="143">
        <v>5.32</v>
      </c>
      <c r="G1131" t="s">
        <v>6111</v>
      </c>
      <c r="H1131">
        <v>783</v>
      </c>
      <c r="I1131">
        <v>1195</v>
      </c>
      <c r="J1131">
        <v>4</v>
      </c>
      <c r="K1131">
        <v>239.5</v>
      </c>
      <c r="L1131">
        <v>228</v>
      </c>
      <c r="M1131" s="142">
        <v>1.96</v>
      </c>
      <c r="N1131" t="s">
        <v>4647</v>
      </c>
    </row>
    <row r="1132" spans="1:14">
      <c r="A1132">
        <v>3443</v>
      </c>
      <c r="B1132" t="s">
        <v>824</v>
      </c>
      <c r="C1132">
        <v>7905</v>
      </c>
      <c r="D1132">
        <v>7480</v>
      </c>
      <c r="E1132" s="145">
        <v>-190</v>
      </c>
      <c r="F1132" s="143">
        <v>-2.48</v>
      </c>
      <c r="G1132" t="s">
        <v>6383</v>
      </c>
      <c r="H1132">
        <v>1804</v>
      </c>
      <c r="I1132">
        <v>1571</v>
      </c>
      <c r="J1132">
        <v>13.4</v>
      </c>
      <c r="K1132">
        <v>8050</v>
      </c>
      <c r="L1132">
        <v>7345</v>
      </c>
      <c r="M1132" s="142">
        <v>1.35</v>
      </c>
      <c r="N1132" t="s">
        <v>4648</v>
      </c>
    </row>
    <row r="1133" spans="1:14">
      <c r="A1133">
        <v>3444</v>
      </c>
      <c r="B1133" t="s">
        <v>825</v>
      </c>
      <c r="C1133">
        <v>72.5</v>
      </c>
      <c r="D1133">
        <v>72.400000000000006</v>
      </c>
      <c r="E1133" s="145">
        <v>0.4</v>
      </c>
      <c r="F1133" s="143">
        <v>0.56000000000000005</v>
      </c>
      <c r="G1133" t="s">
        <v>6145</v>
      </c>
      <c r="H1133">
        <v>79</v>
      </c>
      <c r="I1133">
        <v>96</v>
      </c>
      <c r="J1133">
        <v>4.5</v>
      </c>
      <c r="K1133">
        <v>74.599999999999994</v>
      </c>
      <c r="L1133">
        <v>71.900000000000006</v>
      </c>
      <c r="M1133" s="142">
        <v>0.18</v>
      </c>
      <c r="N1133" t="s">
        <v>4649</v>
      </c>
    </row>
    <row r="1134" spans="1:14">
      <c r="A1134">
        <v>3447</v>
      </c>
      <c r="B1134" t="s">
        <v>1482</v>
      </c>
      <c r="C1134">
        <v>27.95</v>
      </c>
      <c r="D1134">
        <v>27.7</v>
      </c>
      <c r="E1134" s="145">
        <v>0.2</v>
      </c>
      <c r="F1134" s="143">
        <v>0.73</v>
      </c>
      <c r="G1134" t="s">
        <v>6508</v>
      </c>
      <c r="H1134">
        <v>103</v>
      </c>
      <c r="I1134">
        <v>395</v>
      </c>
      <c r="J1134">
        <v>7.74</v>
      </c>
      <c r="K1134">
        <v>28.3</v>
      </c>
      <c r="L1134">
        <v>27.5</v>
      </c>
      <c r="M1134" s="142">
        <v>0.13</v>
      </c>
      <c r="N1134" t="s">
        <v>4650</v>
      </c>
    </row>
    <row r="1135" spans="1:14">
      <c r="A1135">
        <v>3450</v>
      </c>
      <c r="B1135" t="s">
        <v>826</v>
      </c>
      <c r="C1135">
        <v>472</v>
      </c>
      <c r="D1135">
        <v>457</v>
      </c>
      <c r="E1135" s="145">
        <v>-10.5</v>
      </c>
      <c r="F1135" s="143">
        <v>-2.25</v>
      </c>
      <c r="G1135" t="s">
        <v>7078</v>
      </c>
      <c r="H1135">
        <v>7921</v>
      </c>
      <c r="I1135">
        <v>7600</v>
      </c>
      <c r="J1135">
        <v>14.57</v>
      </c>
      <c r="K1135">
        <v>474</v>
      </c>
      <c r="L1135">
        <v>448</v>
      </c>
      <c r="M1135" s="142">
        <v>5.44</v>
      </c>
      <c r="N1135" t="s">
        <v>4651</v>
      </c>
    </row>
    <row r="1136" spans="1:14">
      <c r="A1136">
        <v>3455</v>
      </c>
      <c r="B1136" t="s">
        <v>827</v>
      </c>
      <c r="C1136">
        <v>268</v>
      </c>
      <c r="D1136">
        <v>277</v>
      </c>
      <c r="E1136" s="145">
        <v>8</v>
      </c>
      <c r="F1136" s="143">
        <v>2.97</v>
      </c>
      <c r="G1136" t="s">
        <v>6143</v>
      </c>
      <c r="H1136">
        <v>4526</v>
      </c>
      <c r="I1136">
        <v>2937</v>
      </c>
      <c r="J1136">
        <v>5.99</v>
      </c>
      <c r="K1136">
        <v>293</v>
      </c>
      <c r="L1136">
        <v>267</v>
      </c>
      <c r="M1136" s="142">
        <v>7.56</v>
      </c>
      <c r="N1136" t="s">
        <v>4652</v>
      </c>
    </row>
    <row r="1137" spans="1:14">
      <c r="A1137">
        <v>3465</v>
      </c>
      <c r="B1137" t="s">
        <v>828</v>
      </c>
      <c r="C1137">
        <v>28</v>
      </c>
      <c r="D1137">
        <v>28.15</v>
      </c>
      <c r="E1137" s="145">
        <v>0.45</v>
      </c>
      <c r="F1137" s="143">
        <v>1.62</v>
      </c>
      <c r="G1137" t="s">
        <v>7079</v>
      </c>
      <c r="H1137">
        <v>7</v>
      </c>
      <c r="I1137">
        <v>30</v>
      </c>
      <c r="J1137">
        <v>4.2300000000000004</v>
      </c>
      <c r="K1137">
        <v>28.15</v>
      </c>
      <c r="L1137">
        <v>27.7</v>
      </c>
      <c r="M1137" s="142">
        <v>0.02</v>
      </c>
      <c r="N1137" t="s">
        <v>4653</v>
      </c>
    </row>
    <row r="1138" spans="1:14">
      <c r="A1138">
        <v>3466</v>
      </c>
      <c r="B1138" t="s">
        <v>2090</v>
      </c>
      <c r="C1138">
        <v>29.65</v>
      </c>
      <c r="D1138">
        <v>29.2</v>
      </c>
      <c r="E1138" s="145">
        <v>0.6</v>
      </c>
      <c r="F1138" s="143">
        <v>2.1</v>
      </c>
      <c r="G1138" t="s">
        <v>6352</v>
      </c>
      <c r="H1138">
        <v>260</v>
      </c>
      <c r="I1138">
        <v>382</v>
      </c>
      <c r="J1138">
        <v>7.79</v>
      </c>
      <c r="K1138">
        <v>29.65</v>
      </c>
      <c r="L1138">
        <v>29.05</v>
      </c>
      <c r="M1138" s="142">
        <v>0.33</v>
      </c>
      <c r="N1138" t="s">
        <v>4654</v>
      </c>
    </row>
    <row r="1139" spans="1:14">
      <c r="A1139">
        <v>3467</v>
      </c>
      <c r="B1139" t="s">
        <v>2745</v>
      </c>
      <c r="C1139">
        <v>62.2</v>
      </c>
      <c r="D1139">
        <v>62.5</v>
      </c>
      <c r="E1139" s="145">
        <v>0.6</v>
      </c>
      <c r="F1139" s="143">
        <v>0.97</v>
      </c>
      <c r="G1139" t="s">
        <v>6230</v>
      </c>
      <c r="H1139">
        <v>170</v>
      </c>
      <c r="I1139">
        <v>305</v>
      </c>
      <c r="J1139">
        <v>3.16</v>
      </c>
      <c r="K1139">
        <v>64.8</v>
      </c>
      <c r="L1139">
        <v>62.2</v>
      </c>
      <c r="M1139" s="142">
        <v>0.55000000000000004</v>
      </c>
      <c r="N1139" t="s">
        <v>4655</v>
      </c>
    </row>
    <row r="1140" spans="1:14">
      <c r="A1140">
        <v>3479</v>
      </c>
      <c r="B1140" t="s">
        <v>829</v>
      </c>
      <c r="C1140">
        <v>131</v>
      </c>
      <c r="D1140">
        <v>130.5</v>
      </c>
      <c r="E1140" s="145">
        <v>-0.5</v>
      </c>
      <c r="F1140" s="143">
        <v>-0.38</v>
      </c>
      <c r="G1140" t="s">
        <v>7080</v>
      </c>
      <c r="H1140">
        <v>269</v>
      </c>
      <c r="I1140">
        <v>690</v>
      </c>
      <c r="J1140">
        <v>7.31</v>
      </c>
      <c r="K1140">
        <v>133.5</v>
      </c>
      <c r="L1140">
        <v>130</v>
      </c>
      <c r="M1140" s="142">
        <v>0.37</v>
      </c>
      <c r="N1140" t="s">
        <v>4656</v>
      </c>
    </row>
    <row r="1141" spans="1:14">
      <c r="A1141">
        <v>3481</v>
      </c>
      <c r="B1141" t="s">
        <v>115</v>
      </c>
      <c r="C1141">
        <v>49</v>
      </c>
      <c r="D1141">
        <v>48.25</v>
      </c>
      <c r="E1141" s="145">
        <v>-0.05</v>
      </c>
      <c r="F1141" s="143">
        <v>-0.1</v>
      </c>
      <c r="G1141" t="s">
        <v>6225</v>
      </c>
      <c r="H1141">
        <v>97477</v>
      </c>
      <c r="I1141">
        <v>106017</v>
      </c>
      <c r="J1141">
        <v>798.92</v>
      </c>
      <c r="K1141">
        <v>49.45</v>
      </c>
      <c r="L1141">
        <v>48.2</v>
      </c>
      <c r="M1141" s="142">
        <v>1.22</v>
      </c>
      <c r="N1141" t="s">
        <v>4657</v>
      </c>
    </row>
    <row r="1142" spans="1:14">
      <c r="A1142">
        <v>3483</v>
      </c>
      <c r="B1142" t="s">
        <v>830</v>
      </c>
      <c r="C1142">
        <v>89.9</v>
      </c>
      <c r="D1142">
        <v>90</v>
      </c>
      <c r="E1142" s="145">
        <v>3.7</v>
      </c>
      <c r="F1142" s="143">
        <v>4.29</v>
      </c>
      <c r="G1142" t="s">
        <v>6210</v>
      </c>
      <c r="H1142">
        <v>1397</v>
      </c>
      <c r="I1142">
        <v>1709</v>
      </c>
      <c r="J1142">
        <v>9.9</v>
      </c>
      <c r="K1142">
        <v>91</v>
      </c>
      <c r="L1142">
        <v>85.6</v>
      </c>
      <c r="M1142" s="142">
        <v>1.41</v>
      </c>
      <c r="N1142" t="s">
        <v>4658</v>
      </c>
    </row>
    <row r="1143" spans="1:14">
      <c r="A1143">
        <v>3484</v>
      </c>
      <c r="B1143" t="s">
        <v>831</v>
      </c>
      <c r="C1143">
        <v>49.6</v>
      </c>
      <c r="D1143">
        <v>49.2</v>
      </c>
      <c r="E1143" s="145">
        <v>-0.4</v>
      </c>
      <c r="F1143" s="143">
        <v>-0.81</v>
      </c>
      <c r="G1143" t="s">
        <v>5986</v>
      </c>
      <c r="H1143">
        <v>147</v>
      </c>
      <c r="I1143">
        <v>210</v>
      </c>
      <c r="J1143">
        <v>7.88</v>
      </c>
      <c r="K1143">
        <v>50.4</v>
      </c>
      <c r="L1143">
        <v>49.1</v>
      </c>
      <c r="M1143" s="142">
        <v>0.19</v>
      </c>
      <c r="N1143" t="s">
        <v>4659</v>
      </c>
    </row>
    <row r="1144" spans="1:14">
      <c r="A1144">
        <v>3485</v>
      </c>
      <c r="B1144" t="s">
        <v>3815</v>
      </c>
      <c r="C1144">
        <v>249.5</v>
      </c>
      <c r="D1144">
        <v>239</v>
      </c>
      <c r="E1144" s="145">
        <v>-9</v>
      </c>
      <c r="F1144" s="143">
        <v>-3.63</v>
      </c>
      <c r="G1144" t="s">
        <v>6022</v>
      </c>
      <c r="H1144">
        <v>1093</v>
      </c>
      <c r="I1144">
        <v>228</v>
      </c>
      <c r="J1144">
        <v>3.85</v>
      </c>
      <c r="K1144">
        <v>268</v>
      </c>
      <c r="L1144">
        <v>239</v>
      </c>
      <c r="M1144" s="142">
        <v>2.84</v>
      </c>
      <c r="N1144" t="s">
        <v>4660</v>
      </c>
    </row>
    <row r="1145" spans="1:14">
      <c r="A1145">
        <v>3489</v>
      </c>
      <c r="B1145" t="s">
        <v>832</v>
      </c>
      <c r="C1145">
        <v>22.55</v>
      </c>
      <c r="D1145">
        <v>22.7</v>
      </c>
      <c r="E1145" s="145">
        <v>-0.1</v>
      </c>
      <c r="F1145" s="143">
        <v>-0.44</v>
      </c>
      <c r="G1145" t="s">
        <v>7081</v>
      </c>
      <c r="H1145">
        <v>22</v>
      </c>
      <c r="I1145">
        <v>39</v>
      </c>
      <c r="J1145">
        <v>9.0500000000000007</v>
      </c>
      <c r="K1145">
        <v>22.7</v>
      </c>
      <c r="L1145">
        <v>22.5</v>
      </c>
      <c r="M1145" s="142">
        <v>0.02</v>
      </c>
      <c r="N1145" t="s">
        <v>4661</v>
      </c>
    </row>
    <row r="1146" spans="1:14">
      <c r="A1146">
        <v>3490</v>
      </c>
      <c r="B1146" t="s">
        <v>833</v>
      </c>
      <c r="C1146">
        <v>42.7</v>
      </c>
      <c r="D1146">
        <v>43.9</v>
      </c>
      <c r="E1146" s="145">
        <v>1.6</v>
      </c>
      <c r="F1146" s="143">
        <v>3.78</v>
      </c>
      <c r="G1146" t="s">
        <v>7082</v>
      </c>
      <c r="H1146">
        <v>1447</v>
      </c>
      <c r="I1146">
        <v>1478</v>
      </c>
      <c r="J1146">
        <v>5.5</v>
      </c>
      <c r="K1146">
        <v>44.6</v>
      </c>
      <c r="L1146">
        <v>42.6</v>
      </c>
      <c r="M1146" s="142">
        <v>2.63</v>
      </c>
      <c r="N1146" t="s">
        <v>4662</v>
      </c>
    </row>
    <row r="1147" spans="1:14">
      <c r="A1147">
        <v>3491</v>
      </c>
      <c r="B1147" t="s">
        <v>834</v>
      </c>
      <c r="C1147">
        <v>1340</v>
      </c>
      <c r="D1147">
        <v>1455</v>
      </c>
      <c r="E1147" s="145">
        <v>130</v>
      </c>
      <c r="F1147" s="143">
        <v>9.81</v>
      </c>
      <c r="G1147" t="s">
        <v>6057</v>
      </c>
      <c r="H1147">
        <v>1383</v>
      </c>
      <c r="I1147">
        <v>1319</v>
      </c>
      <c r="J1147">
        <v>6.89</v>
      </c>
      <c r="K1147">
        <v>1455</v>
      </c>
      <c r="L1147">
        <v>1330</v>
      </c>
      <c r="M1147" s="142">
        <v>2.0099999999999998</v>
      </c>
      <c r="N1147" t="s">
        <v>4663</v>
      </c>
    </row>
    <row r="1148" spans="1:14">
      <c r="A1148">
        <v>3492</v>
      </c>
      <c r="B1148" t="s">
        <v>835</v>
      </c>
      <c r="C1148">
        <v>19.55</v>
      </c>
      <c r="D1148">
        <v>19.8</v>
      </c>
      <c r="E1148" s="145">
        <v>0.2</v>
      </c>
      <c r="F1148" s="143">
        <v>1.02</v>
      </c>
      <c r="G1148" t="s">
        <v>6169</v>
      </c>
      <c r="H1148">
        <v>68</v>
      </c>
      <c r="I1148">
        <v>26</v>
      </c>
      <c r="J1148">
        <v>3.55</v>
      </c>
      <c r="K1148">
        <v>19.850000000000001</v>
      </c>
      <c r="L1148">
        <v>19.55</v>
      </c>
      <c r="M1148" s="142">
        <v>0.19</v>
      </c>
      <c r="N1148" t="s">
        <v>4664</v>
      </c>
    </row>
    <row r="1149" spans="1:14">
      <c r="A1149">
        <v>3494</v>
      </c>
      <c r="B1149" t="s">
        <v>2604</v>
      </c>
      <c r="C1149">
        <v>7.06</v>
      </c>
      <c r="D1149">
        <v>7.06</v>
      </c>
      <c r="E1149" s="145">
        <v>0</v>
      </c>
      <c r="F1149" s="143">
        <v>0</v>
      </c>
      <c r="G1149" t="s">
        <v>7083</v>
      </c>
      <c r="H1149">
        <v>53</v>
      </c>
      <c r="I1149">
        <v>50</v>
      </c>
      <c r="J1149">
        <v>9.48</v>
      </c>
      <c r="K1149">
        <v>7.07</v>
      </c>
      <c r="L1149">
        <v>7.01</v>
      </c>
      <c r="M1149" s="142">
        <v>0.08</v>
      </c>
      <c r="N1149" t="s">
        <v>4665</v>
      </c>
    </row>
    <row r="1150" spans="1:14">
      <c r="A1150">
        <v>3498</v>
      </c>
      <c r="B1150" t="s">
        <v>836</v>
      </c>
      <c r="C1150">
        <v>234</v>
      </c>
      <c r="D1150">
        <v>237.5</v>
      </c>
      <c r="E1150" s="145">
        <v>6.5</v>
      </c>
      <c r="F1150" s="143">
        <v>2.81</v>
      </c>
      <c r="G1150" t="s">
        <v>7084</v>
      </c>
      <c r="H1150">
        <v>3946</v>
      </c>
      <c r="I1150">
        <v>4268</v>
      </c>
      <c r="J1150">
        <v>6.13</v>
      </c>
      <c r="K1150">
        <v>244</v>
      </c>
      <c r="L1150">
        <v>222.5</v>
      </c>
      <c r="M1150" s="142">
        <v>6.44</v>
      </c>
      <c r="N1150" t="s">
        <v>4666</v>
      </c>
    </row>
    <row r="1151" spans="1:14">
      <c r="A1151">
        <v>3499</v>
      </c>
      <c r="B1151" t="s">
        <v>837</v>
      </c>
      <c r="C1151">
        <v>13.2</v>
      </c>
      <c r="D1151">
        <v>12.8</v>
      </c>
      <c r="E1151" s="145">
        <v>-0.25</v>
      </c>
      <c r="F1151" s="143">
        <v>-1.92</v>
      </c>
      <c r="G1151" t="s">
        <v>5819</v>
      </c>
      <c r="H1151">
        <v>154</v>
      </c>
      <c r="I1151">
        <v>29</v>
      </c>
      <c r="J1151">
        <v>5.5</v>
      </c>
      <c r="K1151">
        <v>13.2</v>
      </c>
      <c r="L1151">
        <v>12.2</v>
      </c>
      <c r="M1151" s="142">
        <v>0.28000000000000003</v>
      </c>
      <c r="N1151" t="s">
        <v>4667</v>
      </c>
    </row>
    <row r="1152" spans="1:14">
      <c r="A1152">
        <v>3501</v>
      </c>
      <c r="B1152" t="s">
        <v>116</v>
      </c>
      <c r="C1152">
        <v>38.5</v>
      </c>
      <c r="D1152">
        <v>38.549999999999997</v>
      </c>
      <c r="E1152" s="145">
        <v>0.05</v>
      </c>
      <c r="F1152" s="143">
        <v>0.13</v>
      </c>
      <c r="G1152" t="s">
        <v>7085</v>
      </c>
      <c r="H1152">
        <v>146</v>
      </c>
      <c r="I1152">
        <v>193</v>
      </c>
      <c r="J1152">
        <v>11.83</v>
      </c>
      <c r="K1152">
        <v>38.9</v>
      </c>
      <c r="L1152">
        <v>38.4</v>
      </c>
      <c r="M1152" s="142">
        <v>0.12</v>
      </c>
      <c r="N1152" t="s">
        <v>4668</v>
      </c>
    </row>
    <row r="1153" spans="1:14">
      <c r="A1153">
        <v>3504</v>
      </c>
      <c r="B1153" t="s">
        <v>838</v>
      </c>
      <c r="C1153">
        <v>81</v>
      </c>
      <c r="D1153">
        <v>79</v>
      </c>
      <c r="E1153" s="145">
        <v>-1.3</v>
      </c>
      <c r="F1153" s="143">
        <v>-1.62</v>
      </c>
      <c r="G1153" t="s">
        <v>6136</v>
      </c>
      <c r="H1153">
        <v>3718</v>
      </c>
      <c r="I1153">
        <v>2128</v>
      </c>
      <c r="J1153">
        <v>11.41</v>
      </c>
      <c r="K1153">
        <v>85</v>
      </c>
      <c r="L1153">
        <v>79</v>
      </c>
      <c r="M1153" s="142">
        <v>3.26</v>
      </c>
      <c r="N1153" t="s">
        <v>4669</v>
      </c>
    </row>
    <row r="1154" spans="1:14">
      <c r="A1154">
        <v>3508</v>
      </c>
      <c r="B1154" t="s">
        <v>839</v>
      </c>
      <c r="C1154">
        <v>23.75</v>
      </c>
      <c r="D1154">
        <v>23.85</v>
      </c>
      <c r="E1154" s="145">
        <v>0.05</v>
      </c>
      <c r="F1154" s="143">
        <v>0.21</v>
      </c>
      <c r="G1154" t="s">
        <v>5936</v>
      </c>
      <c r="H1154">
        <v>88</v>
      </c>
      <c r="I1154">
        <v>183</v>
      </c>
      <c r="J1154">
        <v>11.13</v>
      </c>
      <c r="K1154">
        <v>24.75</v>
      </c>
      <c r="L1154">
        <v>23.7</v>
      </c>
      <c r="M1154" s="142">
        <v>0.08</v>
      </c>
      <c r="N1154" t="s">
        <v>4670</v>
      </c>
    </row>
    <row r="1155" spans="1:14">
      <c r="A1155">
        <v>3511</v>
      </c>
      <c r="B1155" t="s">
        <v>840</v>
      </c>
      <c r="C1155">
        <v>19.25</v>
      </c>
      <c r="D1155">
        <v>19.350000000000001</v>
      </c>
      <c r="E1155" s="145">
        <v>0.2</v>
      </c>
      <c r="F1155" s="143">
        <v>1.04</v>
      </c>
      <c r="G1155" t="s">
        <v>5848</v>
      </c>
      <c r="H1155">
        <v>61</v>
      </c>
      <c r="I1155">
        <v>87</v>
      </c>
      <c r="J1155">
        <v>8</v>
      </c>
      <c r="K1155">
        <v>19.350000000000001</v>
      </c>
      <c r="L1155">
        <v>19.2</v>
      </c>
      <c r="M1155" s="142">
        <v>0.08</v>
      </c>
      <c r="N1155" t="s">
        <v>4671</v>
      </c>
    </row>
    <row r="1156" spans="1:14">
      <c r="A1156">
        <v>3512</v>
      </c>
      <c r="B1156" t="s">
        <v>841</v>
      </c>
      <c r="C1156">
        <v>19</v>
      </c>
      <c r="D1156">
        <v>19</v>
      </c>
      <c r="E1156" s="145">
        <v>0.1</v>
      </c>
      <c r="F1156" s="143">
        <v>0.53</v>
      </c>
      <c r="G1156" t="s">
        <v>7086</v>
      </c>
      <c r="H1156">
        <v>10</v>
      </c>
      <c r="I1156">
        <v>37</v>
      </c>
      <c r="J1156">
        <v>11.31</v>
      </c>
      <c r="K1156">
        <v>19</v>
      </c>
      <c r="L1156">
        <v>18.95</v>
      </c>
      <c r="M1156" s="142">
        <v>0.01</v>
      </c>
      <c r="N1156" t="s">
        <v>4672</v>
      </c>
    </row>
    <row r="1157" spans="1:14">
      <c r="A1157">
        <v>3515</v>
      </c>
      <c r="B1157" t="s">
        <v>842</v>
      </c>
      <c r="C1157">
        <v>224</v>
      </c>
      <c r="D1157">
        <v>228</v>
      </c>
      <c r="E1157" s="145">
        <v>6.5</v>
      </c>
      <c r="F1157" s="143">
        <v>2.93</v>
      </c>
      <c r="G1157" t="s">
        <v>5891</v>
      </c>
      <c r="H1157">
        <v>512</v>
      </c>
      <c r="I1157">
        <v>573</v>
      </c>
      <c r="J1157">
        <v>12.35</v>
      </c>
      <c r="K1157">
        <v>229</v>
      </c>
      <c r="L1157">
        <v>223.5</v>
      </c>
      <c r="M1157" s="142">
        <v>0.41</v>
      </c>
      <c r="N1157" t="s">
        <v>4254</v>
      </c>
    </row>
    <row r="1158" spans="1:14">
      <c r="A1158">
        <v>3516</v>
      </c>
      <c r="B1158" t="s">
        <v>843</v>
      </c>
      <c r="C1158">
        <v>25.45</v>
      </c>
      <c r="D1158">
        <v>25.05</v>
      </c>
      <c r="E1158" s="145">
        <v>-0.1</v>
      </c>
      <c r="F1158" s="143">
        <v>-0.4</v>
      </c>
      <c r="G1158" t="s">
        <v>7087</v>
      </c>
      <c r="H1158">
        <v>11</v>
      </c>
      <c r="I1158">
        <v>72</v>
      </c>
      <c r="J1158">
        <v>5.96</v>
      </c>
      <c r="K1158">
        <v>25.5</v>
      </c>
      <c r="L1158">
        <v>25.05</v>
      </c>
      <c r="M1158" s="142">
        <v>0.02</v>
      </c>
      <c r="N1158" t="s">
        <v>4673</v>
      </c>
    </row>
    <row r="1159" spans="1:14">
      <c r="A1159">
        <v>3518</v>
      </c>
      <c r="B1159" t="s">
        <v>844</v>
      </c>
      <c r="C1159">
        <v>40.299999999999997</v>
      </c>
      <c r="D1159">
        <v>40.75</v>
      </c>
      <c r="E1159" s="145">
        <v>-0.7</v>
      </c>
      <c r="F1159" s="143">
        <v>-1.69</v>
      </c>
      <c r="G1159" t="s">
        <v>6156</v>
      </c>
      <c r="H1159">
        <v>5193</v>
      </c>
      <c r="I1159">
        <v>2658</v>
      </c>
      <c r="J1159">
        <v>10.25</v>
      </c>
      <c r="K1159">
        <v>42.45</v>
      </c>
      <c r="L1159">
        <v>39.1</v>
      </c>
      <c r="M1159" s="142">
        <v>5.33</v>
      </c>
      <c r="N1159" t="s">
        <v>4674</v>
      </c>
    </row>
    <row r="1160" spans="1:14">
      <c r="A1160">
        <v>3520</v>
      </c>
      <c r="B1160" t="s">
        <v>845</v>
      </c>
      <c r="C1160">
        <v>17.899999999999999</v>
      </c>
      <c r="D1160">
        <v>17.850000000000001</v>
      </c>
      <c r="E1160" s="145">
        <v>-0.05</v>
      </c>
      <c r="F1160" s="143">
        <v>-0.28000000000000003</v>
      </c>
      <c r="G1160" t="s">
        <v>6071</v>
      </c>
      <c r="H1160">
        <v>121</v>
      </c>
      <c r="I1160">
        <v>201</v>
      </c>
      <c r="J1160">
        <v>8.3800000000000008</v>
      </c>
      <c r="K1160">
        <v>17.899999999999999</v>
      </c>
      <c r="L1160">
        <v>17.7</v>
      </c>
      <c r="M1160" s="142">
        <v>0.14000000000000001</v>
      </c>
      <c r="N1160" t="s">
        <v>4675</v>
      </c>
    </row>
    <row r="1161" spans="1:14">
      <c r="A1161">
        <v>3521</v>
      </c>
      <c r="B1161" t="s">
        <v>3715</v>
      </c>
      <c r="C1161">
        <v>11.85</v>
      </c>
      <c r="D1161">
        <v>12.05</v>
      </c>
      <c r="E1161" s="145">
        <v>0.2</v>
      </c>
      <c r="F1161" s="143">
        <v>1.69</v>
      </c>
      <c r="G1161" t="s">
        <v>7088</v>
      </c>
      <c r="H1161">
        <v>81</v>
      </c>
      <c r="I1161">
        <v>66</v>
      </c>
      <c r="J1161">
        <v>18.579999999999998</v>
      </c>
      <c r="K1161">
        <v>12.05</v>
      </c>
      <c r="L1161">
        <v>11.85</v>
      </c>
      <c r="M1161" s="142">
        <v>0.04</v>
      </c>
      <c r="N1161" t="s">
        <v>4676</v>
      </c>
    </row>
    <row r="1162" spans="1:14">
      <c r="A1162">
        <v>3522</v>
      </c>
      <c r="B1162" t="s">
        <v>2552</v>
      </c>
      <c r="C1162">
        <v>11.85</v>
      </c>
      <c r="D1162">
        <v>11.4</v>
      </c>
      <c r="E1162" s="145">
        <v>-0.25</v>
      </c>
      <c r="F1162" s="143">
        <v>-2.15</v>
      </c>
      <c r="G1162" t="s">
        <v>7089</v>
      </c>
      <c r="H1162">
        <v>55</v>
      </c>
      <c r="I1162">
        <v>84</v>
      </c>
      <c r="J1162">
        <v>10.41</v>
      </c>
      <c r="K1162">
        <v>11.9</v>
      </c>
      <c r="L1162">
        <v>11.4</v>
      </c>
      <c r="M1162" s="142">
        <v>0.05</v>
      </c>
      <c r="N1162" t="s">
        <v>4677</v>
      </c>
    </row>
    <row r="1163" spans="1:14">
      <c r="A1163">
        <v>3523</v>
      </c>
      <c r="B1163" t="s">
        <v>1399</v>
      </c>
      <c r="C1163">
        <v>13.3</v>
      </c>
      <c r="D1163">
        <v>13.75</v>
      </c>
      <c r="E1163" s="145">
        <v>0.35</v>
      </c>
      <c r="F1163" s="143">
        <v>2.61</v>
      </c>
      <c r="G1163" t="s">
        <v>7090</v>
      </c>
      <c r="H1163">
        <v>7</v>
      </c>
      <c r="I1163">
        <v>6</v>
      </c>
      <c r="J1163">
        <v>6.43</v>
      </c>
      <c r="K1163">
        <v>13.75</v>
      </c>
      <c r="L1163">
        <v>13.3</v>
      </c>
      <c r="M1163" s="142">
        <v>0.01</v>
      </c>
      <c r="N1163" t="s">
        <v>4678</v>
      </c>
    </row>
    <row r="1164" spans="1:14">
      <c r="A1164">
        <v>3526</v>
      </c>
      <c r="B1164" t="s">
        <v>846</v>
      </c>
      <c r="C1164">
        <v>268.5</v>
      </c>
      <c r="D1164">
        <v>267</v>
      </c>
      <c r="E1164" s="145">
        <v>-1.5</v>
      </c>
      <c r="F1164" s="143">
        <v>-0.56000000000000005</v>
      </c>
      <c r="G1164" t="s">
        <v>7091</v>
      </c>
      <c r="H1164">
        <v>131</v>
      </c>
      <c r="I1164">
        <v>202</v>
      </c>
      <c r="J1164">
        <v>6.75</v>
      </c>
      <c r="K1164">
        <v>271</v>
      </c>
      <c r="L1164">
        <v>266.5</v>
      </c>
      <c r="M1164" s="142">
        <v>0.19</v>
      </c>
      <c r="N1164" t="s">
        <v>4679</v>
      </c>
    </row>
    <row r="1165" spans="1:14">
      <c r="A1165">
        <v>3527</v>
      </c>
      <c r="B1165" t="s">
        <v>847</v>
      </c>
      <c r="C1165">
        <v>49.55</v>
      </c>
      <c r="D1165">
        <v>48.9</v>
      </c>
      <c r="E1165" s="145">
        <v>0.4</v>
      </c>
      <c r="F1165" s="143">
        <v>0.82</v>
      </c>
      <c r="G1165" t="s">
        <v>6018</v>
      </c>
      <c r="H1165">
        <v>37</v>
      </c>
      <c r="I1165">
        <v>101</v>
      </c>
      <c r="J1165">
        <v>4.4400000000000004</v>
      </c>
      <c r="K1165">
        <v>49.55</v>
      </c>
      <c r="L1165">
        <v>48.6</v>
      </c>
      <c r="M1165" s="142">
        <v>0.08</v>
      </c>
      <c r="N1165" t="s">
        <v>4680</v>
      </c>
    </row>
    <row r="1166" spans="1:14">
      <c r="A1166">
        <v>3528</v>
      </c>
      <c r="B1166" t="s">
        <v>848</v>
      </c>
      <c r="C1166">
        <v>83.8</v>
      </c>
      <c r="D1166">
        <v>83.8</v>
      </c>
      <c r="E1166" s="145">
        <v>1</v>
      </c>
      <c r="F1166" s="143">
        <v>1.21</v>
      </c>
      <c r="G1166" t="s">
        <v>7092</v>
      </c>
      <c r="H1166">
        <v>94</v>
      </c>
      <c r="I1166">
        <v>244</v>
      </c>
      <c r="J1166">
        <v>6.66</v>
      </c>
      <c r="K1166">
        <v>84.8</v>
      </c>
      <c r="L1166">
        <v>83</v>
      </c>
      <c r="M1166" s="142">
        <v>0.14000000000000001</v>
      </c>
      <c r="N1166" t="s">
        <v>4681</v>
      </c>
    </row>
    <row r="1167" spans="1:14">
      <c r="A1167">
        <v>3529</v>
      </c>
      <c r="B1167" t="s">
        <v>2862</v>
      </c>
      <c r="C1167">
        <v>2705</v>
      </c>
      <c r="D1167">
        <v>2750</v>
      </c>
      <c r="E1167" s="145">
        <v>95</v>
      </c>
      <c r="F1167" s="143">
        <v>3.58</v>
      </c>
      <c r="G1167" t="s">
        <v>7093</v>
      </c>
      <c r="H1167">
        <v>985</v>
      </c>
      <c r="I1167">
        <v>997</v>
      </c>
      <c r="J1167">
        <v>7.47</v>
      </c>
      <c r="K1167">
        <v>2795</v>
      </c>
      <c r="L1167">
        <v>2675</v>
      </c>
      <c r="M1167" s="142">
        <v>1.32</v>
      </c>
      <c r="N1167" t="s">
        <v>4682</v>
      </c>
    </row>
    <row r="1168" spans="1:14">
      <c r="A1168">
        <v>3530</v>
      </c>
      <c r="B1168" t="s">
        <v>224</v>
      </c>
      <c r="C1168">
        <v>57.9</v>
      </c>
      <c r="D1168">
        <v>57.4</v>
      </c>
      <c r="E1168" s="145">
        <v>0.6</v>
      </c>
      <c r="F1168" s="143">
        <v>1.06</v>
      </c>
      <c r="G1168" t="s">
        <v>6503</v>
      </c>
      <c r="H1168">
        <v>74</v>
      </c>
      <c r="I1168">
        <v>85</v>
      </c>
      <c r="J1168">
        <v>7.75</v>
      </c>
      <c r="K1168">
        <v>58.4</v>
      </c>
      <c r="L1168">
        <v>57.4</v>
      </c>
      <c r="M1168" s="142">
        <v>0.1</v>
      </c>
      <c r="N1168" t="s">
        <v>4683</v>
      </c>
    </row>
    <row r="1169" spans="1:14">
      <c r="A1169">
        <v>3531</v>
      </c>
      <c r="B1169" t="s">
        <v>2863</v>
      </c>
      <c r="C1169">
        <v>21.3</v>
      </c>
      <c r="D1169">
        <v>21.35</v>
      </c>
      <c r="E1169" s="145">
        <v>0.05</v>
      </c>
      <c r="F1169" s="143">
        <v>0.23</v>
      </c>
      <c r="G1169" t="s">
        <v>6362</v>
      </c>
      <c r="H1169">
        <v>20</v>
      </c>
      <c r="I1169">
        <v>27</v>
      </c>
      <c r="J1169">
        <v>6.12</v>
      </c>
      <c r="K1169">
        <v>21.35</v>
      </c>
      <c r="L1169">
        <v>21.1</v>
      </c>
      <c r="M1169" s="142">
        <v>0.03</v>
      </c>
      <c r="N1169" t="s">
        <v>4684</v>
      </c>
    </row>
    <row r="1170" spans="1:14">
      <c r="A1170">
        <v>3532</v>
      </c>
      <c r="B1170" t="s">
        <v>849</v>
      </c>
      <c r="C1170">
        <v>411.5</v>
      </c>
      <c r="D1170">
        <v>417.5</v>
      </c>
      <c r="E1170" s="145">
        <v>17.5</v>
      </c>
      <c r="F1170" s="143">
        <v>4.38</v>
      </c>
      <c r="G1170" t="s">
        <v>7094</v>
      </c>
      <c r="H1170">
        <v>5502</v>
      </c>
      <c r="I1170">
        <v>7772</v>
      </c>
      <c r="J1170">
        <v>38.78</v>
      </c>
      <c r="K1170">
        <v>430</v>
      </c>
      <c r="L1170">
        <v>394</v>
      </c>
      <c r="M1170" s="142">
        <v>1.42</v>
      </c>
      <c r="N1170" t="s">
        <v>4685</v>
      </c>
    </row>
    <row r="1171" spans="1:14">
      <c r="A1171">
        <v>3533</v>
      </c>
      <c r="B1171" t="s">
        <v>850</v>
      </c>
      <c r="C1171">
        <v>1815</v>
      </c>
      <c r="D1171">
        <v>1805</v>
      </c>
      <c r="E1171" s="145">
        <v>-10</v>
      </c>
      <c r="F1171" s="143">
        <v>-0.55000000000000004</v>
      </c>
      <c r="G1171" t="s">
        <v>7095</v>
      </c>
      <c r="H1171">
        <v>1545</v>
      </c>
      <c r="I1171">
        <v>2603</v>
      </c>
      <c r="J1171">
        <v>11.25</v>
      </c>
      <c r="K1171">
        <v>1845</v>
      </c>
      <c r="L1171">
        <v>1800</v>
      </c>
      <c r="M1171" s="142">
        <v>1.37</v>
      </c>
      <c r="N1171" t="s">
        <v>4686</v>
      </c>
    </row>
    <row r="1172" spans="1:14">
      <c r="A1172">
        <v>3535</v>
      </c>
      <c r="B1172" t="s">
        <v>851</v>
      </c>
      <c r="C1172">
        <v>97.9</v>
      </c>
      <c r="D1172">
        <v>103.5</v>
      </c>
      <c r="E1172" s="145">
        <v>9</v>
      </c>
      <c r="F1172" s="143">
        <v>9.52</v>
      </c>
      <c r="G1172" t="s">
        <v>7096</v>
      </c>
      <c r="H1172">
        <v>3666</v>
      </c>
      <c r="I1172">
        <v>1237</v>
      </c>
      <c r="J1172">
        <v>7.91</v>
      </c>
      <c r="K1172">
        <v>103.5</v>
      </c>
      <c r="L1172">
        <v>95</v>
      </c>
      <c r="M1172" s="142">
        <v>4.6399999999999997</v>
      </c>
      <c r="N1172" t="s">
        <v>4687</v>
      </c>
    </row>
    <row r="1173" spans="1:14">
      <c r="A1173">
        <v>3537</v>
      </c>
      <c r="B1173" t="s">
        <v>852</v>
      </c>
      <c r="C1173">
        <v>57.6</v>
      </c>
      <c r="D1173">
        <v>57</v>
      </c>
      <c r="E1173" s="145">
        <v>0.6</v>
      </c>
      <c r="F1173" s="143">
        <v>1.06</v>
      </c>
      <c r="G1173" t="s">
        <v>7097</v>
      </c>
      <c r="H1173">
        <v>389</v>
      </c>
      <c r="I1173">
        <v>727</v>
      </c>
      <c r="J1173">
        <v>5.62</v>
      </c>
      <c r="K1173">
        <v>58</v>
      </c>
      <c r="L1173">
        <v>56</v>
      </c>
      <c r="M1173" s="142">
        <v>0.69</v>
      </c>
      <c r="N1173" t="s">
        <v>4688</v>
      </c>
    </row>
    <row r="1174" spans="1:14">
      <c r="A1174">
        <v>3540</v>
      </c>
      <c r="B1174" t="s">
        <v>853</v>
      </c>
      <c r="C1174">
        <v>25.1</v>
      </c>
      <c r="D1174">
        <v>24.65</v>
      </c>
      <c r="E1174" s="145">
        <v>-0.35</v>
      </c>
      <c r="F1174" s="143">
        <v>-1.4</v>
      </c>
      <c r="G1174" t="s">
        <v>7098</v>
      </c>
      <c r="H1174">
        <v>278</v>
      </c>
      <c r="I1174">
        <v>667</v>
      </c>
      <c r="J1174">
        <v>8.4499999999999993</v>
      </c>
      <c r="K1174">
        <v>25.15</v>
      </c>
      <c r="L1174">
        <v>24.6</v>
      </c>
      <c r="M1174" s="142">
        <v>0.33</v>
      </c>
      <c r="N1174" t="s">
        <v>4689</v>
      </c>
    </row>
    <row r="1175" spans="1:14">
      <c r="A1175">
        <v>3541</v>
      </c>
      <c r="B1175" t="s">
        <v>84</v>
      </c>
      <c r="C1175">
        <v>24.1</v>
      </c>
      <c r="D1175">
        <v>24.15</v>
      </c>
      <c r="E1175" s="145">
        <v>0.15</v>
      </c>
      <c r="F1175" s="143">
        <v>0.63</v>
      </c>
      <c r="G1175" t="s">
        <v>6087</v>
      </c>
      <c r="H1175">
        <v>61</v>
      </c>
      <c r="I1175">
        <v>56</v>
      </c>
      <c r="J1175">
        <v>5.63</v>
      </c>
      <c r="K1175">
        <v>24.45</v>
      </c>
      <c r="L1175">
        <v>24</v>
      </c>
      <c r="M1175" s="142">
        <v>0.11</v>
      </c>
      <c r="N1175" t="s">
        <v>4690</v>
      </c>
    </row>
    <row r="1176" spans="1:14">
      <c r="A1176">
        <v>3543</v>
      </c>
      <c r="B1176" t="s">
        <v>854</v>
      </c>
      <c r="C1176">
        <v>50.9</v>
      </c>
      <c r="D1176">
        <v>50.2</v>
      </c>
      <c r="E1176" s="145">
        <v>-0.2</v>
      </c>
      <c r="F1176" s="143">
        <v>-0.4</v>
      </c>
      <c r="G1176" t="s">
        <v>7099</v>
      </c>
      <c r="H1176">
        <v>816</v>
      </c>
      <c r="I1176">
        <v>2612</v>
      </c>
      <c r="J1176">
        <v>14.63</v>
      </c>
      <c r="K1176">
        <v>52</v>
      </c>
      <c r="L1176">
        <v>50.2</v>
      </c>
      <c r="M1176" s="142">
        <v>0.74</v>
      </c>
      <c r="N1176" t="s">
        <v>4691</v>
      </c>
    </row>
    <row r="1177" spans="1:14">
      <c r="A1177">
        <v>3545</v>
      </c>
      <c r="B1177" t="s">
        <v>855</v>
      </c>
      <c r="C1177">
        <v>49.7</v>
      </c>
      <c r="D1177">
        <v>51.2</v>
      </c>
      <c r="E1177" s="145">
        <v>1.5</v>
      </c>
      <c r="F1177" s="143">
        <v>3.02</v>
      </c>
      <c r="G1177" t="s">
        <v>7100</v>
      </c>
      <c r="H1177">
        <v>1468</v>
      </c>
      <c r="I1177">
        <v>725</v>
      </c>
      <c r="J1177">
        <v>22.24</v>
      </c>
      <c r="K1177">
        <v>52.2</v>
      </c>
      <c r="L1177">
        <v>49.7</v>
      </c>
      <c r="M1177" s="142">
        <v>0.66</v>
      </c>
      <c r="N1177" t="s">
        <v>4692</v>
      </c>
    </row>
    <row r="1178" spans="1:14">
      <c r="A1178">
        <v>3546</v>
      </c>
      <c r="B1178" t="s">
        <v>856</v>
      </c>
      <c r="C1178">
        <v>74.8</v>
      </c>
      <c r="D1178">
        <v>74.3</v>
      </c>
      <c r="E1178" s="145">
        <v>0.2</v>
      </c>
      <c r="F1178" s="143">
        <v>0.27</v>
      </c>
      <c r="G1178" t="s">
        <v>7101</v>
      </c>
      <c r="H1178">
        <v>84</v>
      </c>
      <c r="I1178">
        <v>173</v>
      </c>
      <c r="J1178">
        <v>6.13</v>
      </c>
      <c r="K1178">
        <v>74.8</v>
      </c>
      <c r="L1178">
        <v>74</v>
      </c>
      <c r="M1178" s="142">
        <v>0.14000000000000001</v>
      </c>
      <c r="N1178" t="s">
        <v>4693</v>
      </c>
    </row>
    <row r="1179" spans="1:14">
      <c r="A1179">
        <v>3548</v>
      </c>
      <c r="B1179" t="s">
        <v>857</v>
      </c>
      <c r="C1179">
        <v>71.7</v>
      </c>
      <c r="D1179">
        <v>73.5</v>
      </c>
      <c r="E1179" s="145">
        <v>2.2000000000000002</v>
      </c>
      <c r="F1179" s="143">
        <v>3.09</v>
      </c>
      <c r="G1179" t="s">
        <v>7102</v>
      </c>
      <c r="H1179">
        <v>189</v>
      </c>
      <c r="I1179">
        <v>178</v>
      </c>
      <c r="J1179">
        <v>6.82</v>
      </c>
      <c r="K1179">
        <v>74.400000000000006</v>
      </c>
      <c r="L1179">
        <v>71.7</v>
      </c>
      <c r="M1179" s="142">
        <v>0.28000000000000003</v>
      </c>
      <c r="N1179" t="s">
        <v>4694</v>
      </c>
    </row>
    <row r="1180" spans="1:14">
      <c r="A1180">
        <v>3550</v>
      </c>
      <c r="B1180" t="s">
        <v>858</v>
      </c>
      <c r="C1180">
        <v>23.6</v>
      </c>
      <c r="D1180">
        <v>23.75</v>
      </c>
      <c r="E1180" s="145">
        <v>0.6</v>
      </c>
      <c r="F1180" s="143">
        <v>2.59</v>
      </c>
      <c r="G1180" t="s">
        <v>7103</v>
      </c>
      <c r="H1180">
        <v>576</v>
      </c>
      <c r="I1180">
        <v>1563</v>
      </c>
      <c r="J1180">
        <v>10.76</v>
      </c>
      <c r="K1180">
        <v>24</v>
      </c>
      <c r="L1180">
        <v>23.5</v>
      </c>
      <c r="M1180" s="142">
        <v>0.54</v>
      </c>
      <c r="N1180" t="s">
        <v>4695</v>
      </c>
    </row>
    <row r="1181" spans="1:14">
      <c r="A1181">
        <v>3551</v>
      </c>
      <c r="B1181" t="s">
        <v>859</v>
      </c>
      <c r="C1181">
        <v>187.5</v>
      </c>
      <c r="D1181">
        <v>185</v>
      </c>
      <c r="E1181" s="145">
        <v>-3</v>
      </c>
      <c r="F1181" s="143">
        <v>-1.6</v>
      </c>
      <c r="G1181" t="s">
        <v>6796</v>
      </c>
      <c r="H1181">
        <v>282</v>
      </c>
      <c r="I1181">
        <v>378</v>
      </c>
      <c r="J1181">
        <v>6.23</v>
      </c>
      <c r="K1181">
        <v>191</v>
      </c>
      <c r="L1181">
        <v>184</v>
      </c>
      <c r="M1181" s="142">
        <v>0.45</v>
      </c>
      <c r="N1181" t="s">
        <v>4696</v>
      </c>
    </row>
    <row r="1182" spans="1:14">
      <c r="A1182">
        <v>3552</v>
      </c>
      <c r="B1182" t="s">
        <v>860</v>
      </c>
      <c r="C1182">
        <v>40.4</v>
      </c>
      <c r="D1182">
        <v>40.65</v>
      </c>
      <c r="E1182" s="145">
        <v>0.5</v>
      </c>
      <c r="F1182" s="143">
        <v>1.25</v>
      </c>
      <c r="G1182" t="s">
        <v>6308</v>
      </c>
      <c r="H1182">
        <v>117</v>
      </c>
      <c r="I1182">
        <v>196</v>
      </c>
      <c r="J1182">
        <v>9.7899999999999991</v>
      </c>
      <c r="K1182">
        <v>41.2</v>
      </c>
      <c r="L1182">
        <v>40.4</v>
      </c>
      <c r="M1182" s="142">
        <v>0.12</v>
      </c>
      <c r="N1182" t="s">
        <v>4697</v>
      </c>
    </row>
    <row r="1183" spans="1:14">
      <c r="A1183">
        <v>3555</v>
      </c>
      <c r="B1183" t="s">
        <v>2080</v>
      </c>
      <c r="C1183">
        <v>145.5</v>
      </c>
      <c r="D1183">
        <v>149</v>
      </c>
      <c r="E1183" s="145">
        <v>7.5</v>
      </c>
      <c r="F1183" s="143">
        <v>5.3</v>
      </c>
      <c r="G1183" t="s">
        <v>7104</v>
      </c>
      <c r="H1183">
        <v>63</v>
      </c>
      <c r="I1183">
        <v>82</v>
      </c>
      <c r="J1183">
        <v>4</v>
      </c>
      <c r="K1183">
        <v>155</v>
      </c>
      <c r="L1183">
        <v>144</v>
      </c>
      <c r="M1183" s="142">
        <v>0.16</v>
      </c>
      <c r="N1183" t="s">
        <v>4698</v>
      </c>
    </row>
    <row r="1184" spans="1:14">
      <c r="A1184">
        <v>3556</v>
      </c>
      <c r="B1184" t="s">
        <v>861</v>
      </c>
      <c r="C1184">
        <v>61.5</v>
      </c>
      <c r="D1184">
        <v>61.5</v>
      </c>
      <c r="E1184" s="145">
        <v>0</v>
      </c>
      <c r="F1184" s="143">
        <v>0</v>
      </c>
      <c r="G1184" t="s">
        <v>6384</v>
      </c>
      <c r="H1184">
        <v>150</v>
      </c>
      <c r="I1184">
        <v>443</v>
      </c>
      <c r="J1184">
        <v>6.37</v>
      </c>
      <c r="K1184">
        <v>62.6</v>
      </c>
      <c r="L1184">
        <v>61.4</v>
      </c>
      <c r="M1184" s="142">
        <v>0.24</v>
      </c>
      <c r="N1184" t="s">
        <v>4699</v>
      </c>
    </row>
    <row r="1185" spans="1:14">
      <c r="A1185">
        <v>3557</v>
      </c>
      <c r="B1185" t="s">
        <v>862</v>
      </c>
      <c r="C1185">
        <v>23.75</v>
      </c>
      <c r="D1185">
        <v>23.65</v>
      </c>
      <c r="E1185" s="145">
        <v>-0.1</v>
      </c>
      <c r="F1185" s="143">
        <v>-0.42</v>
      </c>
      <c r="G1185" t="s">
        <v>6731</v>
      </c>
      <c r="H1185">
        <v>14</v>
      </c>
      <c r="I1185">
        <v>29</v>
      </c>
      <c r="J1185">
        <v>8.43</v>
      </c>
      <c r="K1185">
        <v>23.8</v>
      </c>
      <c r="L1185">
        <v>23.65</v>
      </c>
      <c r="M1185" s="142">
        <v>0.02</v>
      </c>
      <c r="N1185" t="s">
        <v>4700</v>
      </c>
    </row>
    <row r="1186" spans="1:14">
      <c r="A1186">
        <v>3558</v>
      </c>
      <c r="B1186" t="s">
        <v>863</v>
      </c>
      <c r="C1186">
        <v>136.5</v>
      </c>
      <c r="D1186">
        <v>136.5</v>
      </c>
      <c r="E1186" s="145">
        <v>1</v>
      </c>
      <c r="F1186" s="143">
        <v>0.74</v>
      </c>
      <c r="G1186" t="s">
        <v>7105</v>
      </c>
      <c r="H1186">
        <v>191</v>
      </c>
      <c r="I1186">
        <v>256</v>
      </c>
      <c r="J1186">
        <v>5.91</v>
      </c>
      <c r="K1186">
        <v>139</v>
      </c>
      <c r="L1186">
        <v>136</v>
      </c>
      <c r="M1186" s="142">
        <v>0.32</v>
      </c>
      <c r="N1186" t="s">
        <v>4701</v>
      </c>
    </row>
    <row r="1187" spans="1:14">
      <c r="A1187">
        <v>3563</v>
      </c>
      <c r="B1187" t="s">
        <v>66</v>
      </c>
      <c r="C1187">
        <v>690</v>
      </c>
      <c r="D1187">
        <v>680</v>
      </c>
      <c r="E1187" s="145">
        <v>-12</v>
      </c>
      <c r="F1187" s="143">
        <v>-1.73</v>
      </c>
      <c r="G1187" t="s">
        <v>5897</v>
      </c>
      <c r="H1187">
        <v>322</v>
      </c>
      <c r="I1187">
        <v>581</v>
      </c>
      <c r="J1187">
        <v>6.4</v>
      </c>
      <c r="K1187">
        <v>702</v>
      </c>
      <c r="L1187">
        <v>676</v>
      </c>
      <c r="M1187" s="142">
        <v>0.5</v>
      </c>
      <c r="N1187" t="s">
        <v>4702</v>
      </c>
    </row>
    <row r="1188" spans="1:14">
      <c r="A1188">
        <v>3564</v>
      </c>
      <c r="B1188" t="s">
        <v>864</v>
      </c>
      <c r="C1188">
        <v>71.3</v>
      </c>
      <c r="D1188">
        <v>68.400000000000006</v>
      </c>
      <c r="E1188" s="145">
        <v>-2.9</v>
      </c>
      <c r="F1188" s="143">
        <v>-4.07</v>
      </c>
      <c r="G1188" t="s">
        <v>6091</v>
      </c>
      <c r="H1188">
        <v>1968</v>
      </c>
      <c r="I1188">
        <v>3353</v>
      </c>
      <c r="J1188">
        <v>6</v>
      </c>
      <c r="K1188">
        <v>72.400000000000006</v>
      </c>
      <c r="L1188">
        <v>67.400000000000006</v>
      </c>
      <c r="M1188" s="142">
        <v>3.33</v>
      </c>
      <c r="N1188" t="s">
        <v>4703</v>
      </c>
    </row>
    <row r="1189" spans="1:14">
      <c r="A1189">
        <v>3567</v>
      </c>
      <c r="B1189" t="s">
        <v>865</v>
      </c>
      <c r="C1189">
        <v>25.95</v>
      </c>
      <c r="D1189">
        <v>25.75</v>
      </c>
      <c r="E1189" s="145">
        <v>0.05</v>
      </c>
      <c r="F1189" s="143">
        <v>0.19</v>
      </c>
      <c r="G1189" t="s">
        <v>7106</v>
      </c>
      <c r="H1189">
        <v>33</v>
      </c>
      <c r="I1189">
        <v>38</v>
      </c>
      <c r="J1189">
        <v>3.4</v>
      </c>
      <c r="K1189">
        <v>25.95</v>
      </c>
      <c r="L1189">
        <v>25.6</v>
      </c>
      <c r="M1189" s="142">
        <v>0.1</v>
      </c>
      <c r="N1189" t="s">
        <v>4704</v>
      </c>
    </row>
    <row r="1190" spans="1:14">
      <c r="A1190">
        <v>3570</v>
      </c>
      <c r="B1190" t="s">
        <v>866</v>
      </c>
      <c r="C1190">
        <v>167</v>
      </c>
      <c r="D1190">
        <v>166</v>
      </c>
      <c r="E1190" s="145">
        <v>0.5</v>
      </c>
      <c r="F1190" s="143">
        <v>0.3</v>
      </c>
      <c r="G1190" t="s">
        <v>6493</v>
      </c>
      <c r="H1190">
        <v>15</v>
      </c>
      <c r="I1190">
        <v>27</v>
      </c>
      <c r="J1190">
        <v>1.71</v>
      </c>
      <c r="K1190">
        <v>167</v>
      </c>
      <c r="L1190">
        <v>166</v>
      </c>
      <c r="M1190" s="142">
        <v>0.09</v>
      </c>
      <c r="N1190" t="s">
        <v>4705</v>
      </c>
    </row>
    <row r="1191" spans="1:14">
      <c r="A1191">
        <v>3576</v>
      </c>
      <c r="B1191" t="s">
        <v>867</v>
      </c>
      <c r="C1191">
        <v>18.05</v>
      </c>
      <c r="D1191">
        <v>17.8</v>
      </c>
      <c r="E1191" s="145">
        <v>-0.15</v>
      </c>
      <c r="F1191" s="143">
        <v>-0.84</v>
      </c>
      <c r="G1191" t="s">
        <v>7107</v>
      </c>
      <c r="H1191">
        <v>34601</v>
      </c>
      <c r="I1191">
        <v>9381</v>
      </c>
      <c r="J1191">
        <v>162.78</v>
      </c>
      <c r="K1191">
        <v>18.399999999999999</v>
      </c>
      <c r="L1191">
        <v>17.8</v>
      </c>
      <c r="M1191" s="142">
        <v>2.13</v>
      </c>
      <c r="N1191" t="s">
        <v>4706</v>
      </c>
    </row>
    <row r="1192" spans="1:14">
      <c r="A1192">
        <v>3577</v>
      </c>
      <c r="B1192" t="s">
        <v>868</v>
      </c>
      <c r="C1192">
        <v>92.7</v>
      </c>
      <c r="D1192">
        <v>93.4</v>
      </c>
      <c r="E1192" s="145">
        <v>0.9</v>
      </c>
      <c r="F1192" s="143">
        <v>0.97</v>
      </c>
      <c r="G1192" t="s">
        <v>6984</v>
      </c>
      <c r="H1192">
        <v>98</v>
      </c>
      <c r="I1192">
        <v>524</v>
      </c>
      <c r="J1192">
        <v>6.4</v>
      </c>
      <c r="K1192">
        <v>94.3</v>
      </c>
      <c r="L1192">
        <v>92.7</v>
      </c>
      <c r="M1192" s="142">
        <v>0.15</v>
      </c>
      <c r="N1192" t="s">
        <v>4707</v>
      </c>
    </row>
    <row r="1193" spans="1:14">
      <c r="A1193">
        <v>3580</v>
      </c>
      <c r="B1193" t="s">
        <v>869</v>
      </c>
      <c r="C1193">
        <v>112</v>
      </c>
      <c r="D1193">
        <v>121.5</v>
      </c>
      <c r="E1193" s="145">
        <v>11</v>
      </c>
      <c r="F1193" s="143">
        <v>9.9499999999999993</v>
      </c>
      <c r="G1193" t="s">
        <v>7108</v>
      </c>
      <c r="H1193">
        <v>3917</v>
      </c>
      <c r="I1193">
        <v>3927</v>
      </c>
      <c r="J1193">
        <v>3.95</v>
      </c>
      <c r="K1193">
        <v>121.5</v>
      </c>
      <c r="L1193">
        <v>111</v>
      </c>
      <c r="M1193" s="142">
        <v>9.92</v>
      </c>
      <c r="N1193" t="s">
        <v>4708</v>
      </c>
    </row>
    <row r="1194" spans="1:14">
      <c r="A1194">
        <v>3581</v>
      </c>
      <c r="B1194" t="s">
        <v>870</v>
      </c>
      <c r="C1194">
        <v>100</v>
      </c>
      <c r="D1194">
        <v>105.5</v>
      </c>
      <c r="E1194" s="145">
        <v>5.5</v>
      </c>
      <c r="F1194" s="143">
        <v>5.5</v>
      </c>
      <c r="G1194" t="s">
        <v>7109</v>
      </c>
      <c r="H1194">
        <v>265</v>
      </c>
      <c r="I1194">
        <v>369</v>
      </c>
      <c r="J1194">
        <v>5.0999999999999996</v>
      </c>
      <c r="K1194">
        <v>109</v>
      </c>
      <c r="L1194">
        <v>100</v>
      </c>
      <c r="M1194" s="142">
        <v>0.52</v>
      </c>
      <c r="N1194" t="s">
        <v>4709</v>
      </c>
    </row>
    <row r="1195" spans="1:14">
      <c r="A1195">
        <v>3583</v>
      </c>
      <c r="B1195" t="s">
        <v>871</v>
      </c>
      <c r="C1195">
        <v>657</v>
      </c>
      <c r="D1195">
        <v>651</v>
      </c>
      <c r="E1195" s="145">
        <v>-2</v>
      </c>
      <c r="F1195" s="143">
        <v>-0.31</v>
      </c>
      <c r="G1195" t="s">
        <v>6059</v>
      </c>
      <c r="H1195">
        <v>486</v>
      </c>
      <c r="I1195">
        <v>973</v>
      </c>
      <c r="J1195">
        <v>8.39</v>
      </c>
      <c r="K1195">
        <v>666</v>
      </c>
      <c r="L1195">
        <v>648</v>
      </c>
      <c r="M1195" s="142">
        <v>0.57999999999999996</v>
      </c>
      <c r="N1195" t="s">
        <v>4710</v>
      </c>
    </row>
    <row r="1196" spans="1:14">
      <c r="A1196">
        <v>3587</v>
      </c>
      <c r="B1196" t="s">
        <v>872</v>
      </c>
      <c r="C1196">
        <v>229.5</v>
      </c>
      <c r="D1196">
        <v>228.5</v>
      </c>
      <c r="E1196" s="145">
        <v>2.5</v>
      </c>
      <c r="F1196" s="143">
        <v>1.1100000000000001</v>
      </c>
      <c r="G1196" t="s">
        <v>7110</v>
      </c>
      <c r="H1196">
        <v>211</v>
      </c>
      <c r="I1196">
        <v>416</v>
      </c>
      <c r="J1196">
        <v>7.17</v>
      </c>
      <c r="K1196">
        <v>232</v>
      </c>
      <c r="L1196">
        <v>228</v>
      </c>
      <c r="M1196" s="142">
        <v>0.28999999999999998</v>
      </c>
      <c r="N1196" t="s">
        <v>4711</v>
      </c>
    </row>
    <row r="1197" spans="1:14">
      <c r="A1197">
        <v>3588</v>
      </c>
      <c r="B1197" t="s">
        <v>873</v>
      </c>
      <c r="C1197">
        <v>51</v>
      </c>
      <c r="D1197">
        <v>50.7</v>
      </c>
      <c r="E1197" s="145">
        <v>0.5</v>
      </c>
      <c r="F1197" s="143">
        <v>1</v>
      </c>
      <c r="G1197" t="s">
        <v>7111</v>
      </c>
      <c r="H1197">
        <v>172</v>
      </c>
      <c r="I1197">
        <v>316</v>
      </c>
      <c r="J1197">
        <v>6.2</v>
      </c>
      <c r="K1197">
        <v>51.6</v>
      </c>
      <c r="L1197">
        <v>50.5</v>
      </c>
      <c r="M1197" s="142">
        <v>0.28000000000000003</v>
      </c>
      <c r="N1197" t="s">
        <v>4712</v>
      </c>
    </row>
    <row r="1198" spans="1:14">
      <c r="A1198">
        <v>3591</v>
      </c>
      <c r="B1198" t="s">
        <v>5832</v>
      </c>
      <c r="C1198">
        <v>26.85</v>
      </c>
      <c r="D1198">
        <v>26.55</v>
      </c>
      <c r="E1198" s="145">
        <v>-0.1</v>
      </c>
      <c r="F1198" s="143">
        <v>-0.38</v>
      </c>
      <c r="G1198" t="s">
        <v>7112</v>
      </c>
      <c r="H1198">
        <v>574</v>
      </c>
      <c r="I1198">
        <v>1565</v>
      </c>
      <c r="J1198">
        <v>13.04</v>
      </c>
      <c r="K1198">
        <v>27.75</v>
      </c>
      <c r="L1198">
        <v>26.4</v>
      </c>
      <c r="M1198" s="142">
        <v>0.44</v>
      </c>
      <c r="N1198" t="s">
        <v>5833</v>
      </c>
    </row>
    <row r="1199" spans="1:14">
      <c r="A1199">
        <v>3592</v>
      </c>
      <c r="B1199" t="s">
        <v>1431</v>
      </c>
      <c r="C1199">
        <v>248</v>
      </c>
      <c r="D1199">
        <v>255</v>
      </c>
      <c r="E1199" s="145">
        <v>8.5</v>
      </c>
      <c r="F1199" s="143">
        <v>3.45</v>
      </c>
      <c r="G1199" t="s">
        <v>6034</v>
      </c>
      <c r="H1199">
        <v>1589</v>
      </c>
      <c r="I1199">
        <v>615</v>
      </c>
      <c r="J1199">
        <v>7.59</v>
      </c>
      <c r="K1199">
        <v>259</v>
      </c>
      <c r="L1199">
        <v>248</v>
      </c>
      <c r="M1199" s="142">
        <v>2.09</v>
      </c>
      <c r="N1199" t="s">
        <v>4713</v>
      </c>
    </row>
    <row r="1200" spans="1:14">
      <c r="A1200">
        <v>3593</v>
      </c>
      <c r="B1200" t="s">
        <v>3691</v>
      </c>
      <c r="C1200">
        <v>10</v>
      </c>
      <c r="D1200">
        <v>10</v>
      </c>
      <c r="E1200" s="145">
        <v>-0.45</v>
      </c>
      <c r="F1200" s="143">
        <v>-4.3099999999999996</v>
      </c>
      <c r="G1200" t="s">
        <v>6322</v>
      </c>
      <c r="H1200">
        <v>7</v>
      </c>
      <c r="I1200">
        <v>6</v>
      </c>
      <c r="J1200">
        <v>6.08</v>
      </c>
      <c r="K1200">
        <v>10</v>
      </c>
      <c r="L1200">
        <v>10</v>
      </c>
      <c r="M1200" s="142">
        <v>0.01</v>
      </c>
      <c r="N1200" t="s">
        <v>4714</v>
      </c>
    </row>
    <row r="1201" spans="1:14">
      <c r="A1201">
        <v>3594</v>
      </c>
      <c r="B1201" t="s">
        <v>874</v>
      </c>
      <c r="C1201">
        <v>46.15</v>
      </c>
      <c r="D1201">
        <v>46.15</v>
      </c>
      <c r="E1201" s="145">
        <v>0.2</v>
      </c>
      <c r="F1201" s="143">
        <v>0.44</v>
      </c>
      <c r="G1201" t="s">
        <v>7113</v>
      </c>
      <c r="H1201">
        <v>233</v>
      </c>
      <c r="I1201">
        <v>652</v>
      </c>
      <c r="J1201">
        <v>9.59</v>
      </c>
      <c r="K1201">
        <v>46.85</v>
      </c>
      <c r="L1201">
        <v>46.1</v>
      </c>
      <c r="M1201" s="142">
        <v>0.24</v>
      </c>
      <c r="N1201" t="s">
        <v>4715</v>
      </c>
    </row>
    <row r="1202" spans="1:14">
      <c r="A1202">
        <v>3596</v>
      </c>
      <c r="B1202" t="s">
        <v>1377</v>
      </c>
      <c r="C1202">
        <v>160</v>
      </c>
      <c r="D1202">
        <v>161.5</v>
      </c>
      <c r="E1202" s="145">
        <v>3</v>
      </c>
      <c r="F1202" s="143">
        <v>1.89</v>
      </c>
      <c r="G1202" t="s">
        <v>7114</v>
      </c>
      <c r="H1202">
        <v>2837</v>
      </c>
      <c r="I1202">
        <v>844</v>
      </c>
      <c r="J1202">
        <v>22.04</v>
      </c>
      <c r="K1202">
        <v>164</v>
      </c>
      <c r="L1202">
        <v>160</v>
      </c>
      <c r="M1202" s="142">
        <v>1.29</v>
      </c>
      <c r="N1202" t="s">
        <v>4716</v>
      </c>
    </row>
    <row r="1203" spans="1:14">
      <c r="A1203">
        <v>3597</v>
      </c>
      <c r="B1203" t="s">
        <v>875</v>
      </c>
      <c r="C1203">
        <v>48.9</v>
      </c>
      <c r="D1203">
        <v>51.2</v>
      </c>
      <c r="E1203" s="145">
        <v>3.1</v>
      </c>
      <c r="F1203" s="143">
        <v>6.44</v>
      </c>
      <c r="G1203" t="s">
        <v>7115</v>
      </c>
      <c r="H1203">
        <v>1507</v>
      </c>
      <c r="I1203">
        <v>1924</v>
      </c>
      <c r="J1203">
        <v>3.92</v>
      </c>
      <c r="K1203">
        <v>52.9</v>
      </c>
      <c r="L1203">
        <v>48.45</v>
      </c>
      <c r="M1203" s="142">
        <v>3.84</v>
      </c>
      <c r="N1203" t="s">
        <v>4717</v>
      </c>
    </row>
    <row r="1204" spans="1:14">
      <c r="A1204">
        <v>3605</v>
      </c>
      <c r="B1204" t="s">
        <v>876</v>
      </c>
      <c r="C1204">
        <v>175</v>
      </c>
      <c r="D1204">
        <v>174</v>
      </c>
      <c r="E1204" s="145">
        <v>-1</v>
      </c>
      <c r="F1204" s="143">
        <v>-0.56999999999999995</v>
      </c>
      <c r="G1204" t="s">
        <v>6006</v>
      </c>
      <c r="H1204">
        <v>11437</v>
      </c>
      <c r="I1204">
        <v>21843</v>
      </c>
      <c r="J1204">
        <v>17.79</v>
      </c>
      <c r="K1204">
        <v>176.5</v>
      </c>
      <c r="L1204">
        <v>169</v>
      </c>
      <c r="M1204" s="142">
        <v>6.53</v>
      </c>
      <c r="N1204" t="s">
        <v>4718</v>
      </c>
    </row>
    <row r="1205" spans="1:14">
      <c r="A1205">
        <v>3607</v>
      </c>
      <c r="B1205" t="s">
        <v>877</v>
      </c>
      <c r="C1205">
        <v>14.05</v>
      </c>
      <c r="D1205">
        <v>14.05</v>
      </c>
      <c r="E1205" s="145">
        <v>0.1</v>
      </c>
      <c r="F1205" s="143">
        <v>0.72</v>
      </c>
      <c r="G1205" t="s">
        <v>5950</v>
      </c>
      <c r="H1205">
        <v>125</v>
      </c>
      <c r="I1205">
        <v>183</v>
      </c>
      <c r="J1205">
        <v>12.17</v>
      </c>
      <c r="K1205">
        <v>14.2</v>
      </c>
      <c r="L1205">
        <v>13.95</v>
      </c>
      <c r="M1205" s="142">
        <v>0.1</v>
      </c>
      <c r="N1205" t="s">
        <v>4719</v>
      </c>
    </row>
    <row r="1206" spans="1:14">
      <c r="A1206">
        <v>3609</v>
      </c>
      <c r="B1206" t="s">
        <v>1378</v>
      </c>
      <c r="C1206">
        <v>25.55</v>
      </c>
      <c r="D1206">
        <v>25.3</v>
      </c>
      <c r="E1206" s="145">
        <v>0.1</v>
      </c>
      <c r="F1206" s="143">
        <v>0.4</v>
      </c>
      <c r="G1206" t="s">
        <v>6010</v>
      </c>
      <c r="H1206">
        <v>140</v>
      </c>
      <c r="I1206">
        <v>155</v>
      </c>
      <c r="J1206">
        <v>3.84</v>
      </c>
      <c r="K1206">
        <v>25.95</v>
      </c>
      <c r="L1206">
        <v>24.7</v>
      </c>
      <c r="M1206" s="142">
        <v>0.36</v>
      </c>
      <c r="N1206" t="s">
        <v>5798</v>
      </c>
    </row>
    <row r="1207" spans="1:14">
      <c r="A1207">
        <v>3611</v>
      </c>
      <c r="B1207" t="s">
        <v>878</v>
      </c>
      <c r="C1207">
        <v>183</v>
      </c>
      <c r="D1207">
        <v>183.5</v>
      </c>
      <c r="E1207" s="145">
        <v>0.5</v>
      </c>
      <c r="F1207" s="143">
        <v>0.27</v>
      </c>
      <c r="G1207" t="s">
        <v>5982</v>
      </c>
      <c r="H1207">
        <v>11</v>
      </c>
      <c r="I1207">
        <v>35</v>
      </c>
      <c r="J1207">
        <v>4.76</v>
      </c>
      <c r="K1207">
        <v>184.5</v>
      </c>
      <c r="L1207">
        <v>183</v>
      </c>
      <c r="M1207" s="142">
        <v>0.02</v>
      </c>
      <c r="N1207" t="s">
        <v>4720</v>
      </c>
    </row>
    <row r="1208" spans="1:14">
      <c r="A1208">
        <v>3615</v>
      </c>
      <c r="B1208" t="s">
        <v>879</v>
      </c>
      <c r="C1208">
        <v>40</v>
      </c>
      <c r="D1208">
        <v>39.75</v>
      </c>
      <c r="E1208" s="145">
        <v>0.35</v>
      </c>
      <c r="F1208" s="143">
        <v>0.89</v>
      </c>
      <c r="G1208" t="s">
        <v>7116</v>
      </c>
      <c r="H1208">
        <v>410</v>
      </c>
      <c r="I1208">
        <v>667</v>
      </c>
      <c r="J1208">
        <v>6.85</v>
      </c>
      <c r="K1208">
        <v>40.700000000000003</v>
      </c>
      <c r="L1208">
        <v>39.5</v>
      </c>
      <c r="M1208" s="142">
        <v>0.6</v>
      </c>
      <c r="N1208" t="s">
        <v>4721</v>
      </c>
    </row>
    <row r="1209" spans="1:14">
      <c r="A1209">
        <v>3617</v>
      </c>
      <c r="B1209" t="s">
        <v>880</v>
      </c>
      <c r="C1209">
        <v>261</v>
      </c>
      <c r="D1209">
        <v>264.5</v>
      </c>
      <c r="E1209" s="145">
        <v>3.5</v>
      </c>
      <c r="F1209" s="143">
        <v>1.34</v>
      </c>
      <c r="G1209" t="s">
        <v>6320</v>
      </c>
      <c r="H1209">
        <v>602</v>
      </c>
      <c r="I1209">
        <v>915</v>
      </c>
      <c r="J1209">
        <v>9.48</v>
      </c>
      <c r="K1209">
        <v>266</v>
      </c>
      <c r="L1209">
        <v>260</v>
      </c>
      <c r="M1209" s="142">
        <v>0.64</v>
      </c>
      <c r="N1209" t="s">
        <v>4722</v>
      </c>
    </row>
    <row r="1210" spans="1:14">
      <c r="A1210">
        <v>3622</v>
      </c>
      <c r="B1210" t="s">
        <v>881</v>
      </c>
      <c r="C1210">
        <v>45.3</v>
      </c>
      <c r="D1210">
        <v>45.05</v>
      </c>
      <c r="E1210" s="145">
        <v>-0.25</v>
      </c>
      <c r="F1210" s="143">
        <v>-0.55000000000000004</v>
      </c>
      <c r="G1210" t="s">
        <v>6339</v>
      </c>
      <c r="H1210">
        <v>132</v>
      </c>
      <c r="I1210">
        <v>212</v>
      </c>
      <c r="J1210">
        <v>15.13</v>
      </c>
      <c r="K1210">
        <v>45.7</v>
      </c>
      <c r="L1210">
        <v>44.95</v>
      </c>
      <c r="M1210" s="142">
        <v>0.09</v>
      </c>
      <c r="N1210" t="s">
        <v>4723</v>
      </c>
    </row>
    <row r="1211" spans="1:14">
      <c r="A1211">
        <v>3623</v>
      </c>
      <c r="B1211" t="s">
        <v>882</v>
      </c>
      <c r="C1211">
        <v>25.8</v>
      </c>
      <c r="D1211">
        <v>26.45</v>
      </c>
      <c r="E1211" s="145">
        <v>0.95</v>
      </c>
      <c r="F1211" s="143">
        <v>3.73</v>
      </c>
      <c r="G1211" t="s">
        <v>7117</v>
      </c>
      <c r="H1211">
        <v>153</v>
      </c>
      <c r="I1211">
        <v>352</v>
      </c>
      <c r="J1211">
        <v>2.92</v>
      </c>
      <c r="K1211">
        <v>26.8</v>
      </c>
      <c r="L1211">
        <v>25.7</v>
      </c>
      <c r="M1211" s="142">
        <v>0.52</v>
      </c>
      <c r="N1211" t="s">
        <v>4724</v>
      </c>
    </row>
    <row r="1212" spans="1:14">
      <c r="A1212">
        <v>3624</v>
      </c>
      <c r="B1212" t="s">
        <v>883</v>
      </c>
      <c r="C1212">
        <v>154.5</v>
      </c>
      <c r="D1212">
        <v>149.5</v>
      </c>
      <c r="E1212" s="145">
        <v>-2</v>
      </c>
      <c r="F1212" s="143">
        <v>-1.32</v>
      </c>
      <c r="G1212" t="s">
        <v>7118</v>
      </c>
      <c r="H1212">
        <v>13827</v>
      </c>
      <c r="I1212">
        <v>35773</v>
      </c>
      <c r="J1212">
        <v>11.73</v>
      </c>
      <c r="K1212">
        <v>157</v>
      </c>
      <c r="L1212">
        <v>145.5</v>
      </c>
      <c r="M1212" s="142">
        <v>11.78</v>
      </c>
      <c r="N1212" t="s">
        <v>4725</v>
      </c>
    </row>
    <row r="1213" spans="1:14">
      <c r="A1213">
        <v>3628</v>
      </c>
      <c r="B1213" t="s">
        <v>884</v>
      </c>
      <c r="C1213">
        <v>70.8</v>
      </c>
      <c r="D1213">
        <v>71.5</v>
      </c>
      <c r="E1213" s="145">
        <v>1.4</v>
      </c>
      <c r="F1213" s="143">
        <v>2</v>
      </c>
      <c r="G1213" t="s">
        <v>6139</v>
      </c>
      <c r="H1213">
        <v>48</v>
      </c>
      <c r="I1213">
        <v>75</v>
      </c>
      <c r="J1213">
        <v>4.5</v>
      </c>
      <c r="K1213">
        <v>71.900000000000006</v>
      </c>
      <c r="L1213">
        <v>70.599999999999994</v>
      </c>
      <c r="M1213" s="142">
        <v>0.11</v>
      </c>
      <c r="N1213" t="s">
        <v>4726</v>
      </c>
    </row>
    <row r="1214" spans="1:14">
      <c r="A1214">
        <v>3629</v>
      </c>
      <c r="B1214" t="s">
        <v>885</v>
      </c>
      <c r="C1214">
        <v>14.5</v>
      </c>
      <c r="D1214">
        <v>13.95</v>
      </c>
      <c r="E1214" s="145">
        <v>-1.35</v>
      </c>
      <c r="F1214" s="143">
        <v>-8.82</v>
      </c>
      <c r="G1214" t="s">
        <v>7053</v>
      </c>
      <c r="H1214">
        <v>8</v>
      </c>
      <c r="I1214">
        <v>7</v>
      </c>
      <c r="J1214">
        <v>3.3</v>
      </c>
      <c r="K1214">
        <v>14.5</v>
      </c>
      <c r="L1214">
        <v>13.9</v>
      </c>
      <c r="M1214" s="142">
        <v>0.02</v>
      </c>
      <c r="N1214" t="s">
        <v>4727</v>
      </c>
    </row>
    <row r="1215" spans="1:14">
      <c r="A1215">
        <v>3630</v>
      </c>
      <c r="B1215" t="s">
        <v>886</v>
      </c>
      <c r="C1215">
        <v>27.25</v>
      </c>
      <c r="D1215">
        <v>29.3</v>
      </c>
      <c r="E1215" s="145">
        <v>2.2000000000000002</v>
      </c>
      <c r="F1215" s="143">
        <v>8.1199999999999992</v>
      </c>
      <c r="G1215" t="s">
        <v>7119</v>
      </c>
      <c r="H1215">
        <v>2357</v>
      </c>
      <c r="I1215">
        <v>773</v>
      </c>
      <c r="J1215">
        <v>20.420000000000002</v>
      </c>
      <c r="K1215">
        <v>29.4</v>
      </c>
      <c r="L1215">
        <v>27.25</v>
      </c>
      <c r="M1215" s="142">
        <v>1.1499999999999999</v>
      </c>
      <c r="N1215" t="s">
        <v>4728</v>
      </c>
    </row>
    <row r="1216" spans="1:14">
      <c r="A1216">
        <v>3631</v>
      </c>
      <c r="B1216" t="s">
        <v>887</v>
      </c>
      <c r="C1216">
        <v>47.8</v>
      </c>
      <c r="D1216">
        <v>44.05</v>
      </c>
      <c r="E1216" s="145">
        <v>-2.85</v>
      </c>
      <c r="F1216" s="143">
        <v>-6.08</v>
      </c>
      <c r="G1216" t="s">
        <v>7120</v>
      </c>
      <c r="H1216">
        <v>903</v>
      </c>
      <c r="I1216">
        <v>1156</v>
      </c>
      <c r="J1216">
        <v>8.18</v>
      </c>
      <c r="K1216">
        <v>47.8</v>
      </c>
      <c r="L1216">
        <v>43.45</v>
      </c>
      <c r="M1216" s="142">
        <v>1.1000000000000001</v>
      </c>
      <c r="N1216" t="s">
        <v>4729</v>
      </c>
    </row>
    <row r="1217" spans="1:14">
      <c r="A1217">
        <v>3645</v>
      </c>
      <c r="B1217" t="s">
        <v>888</v>
      </c>
      <c r="C1217">
        <v>72.5</v>
      </c>
      <c r="D1217">
        <v>73.5</v>
      </c>
      <c r="E1217" s="145">
        <v>1.3</v>
      </c>
      <c r="F1217" s="143">
        <v>1.8</v>
      </c>
      <c r="G1217" t="s">
        <v>5801</v>
      </c>
      <c r="H1217">
        <v>1375</v>
      </c>
      <c r="I1217">
        <v>2231</v>
      </c>
      <c r="J1217">
        <v>13.68</v>
      </c>
      <c r="K1217">
        <v>74.8</v>
      </c>
      <c r="L1217">
        <v>72.5</v>
      </c>
      <c r="M1217" s="142">
        <v>1.01</v>
      </c>
      <c r="N1217" t="s">
        <v>4730</v>
      </c>
    </row>
    <row r="1218" spans="1:14">
      <c r="A1218">
        <v>3646</v>
      </c>
      <c r="B1218" t="s">
        <v>889</v>
      </c>
      <c r="C1218">
        <v>25.1</v>
      </c>
      <c r="D1218">
        <v>25.25</v>
      </c>
      <c r="E1218" s="145">
        <v>0.35</v>
      </c>
      <c r="F1218" s="143">
        <v>1.41</v>
      </c>
      <c r="G1218" t="s">
        <v>7121</v>
      </c>
      <c r="H1218">
        <v>34</v>
      </c>
      <c r="I1218">
        <v>24</v>
      </c>
      <c r="J1218">
        <v>3.93</v>
      </c>
      <c r="K1218">
        <v>25.6</v>
      </c>
      <c r="L1218">
        <v>25</v>
      </c>
      <c r="M1218" s="142">
        <v>0.09</v>
      </c>
      <c r="N1218" t="s">
        <v>4731</v>
      </c>
    </row>
    <row r="1219" spans="1:14">
      <c r="A1219">
        <v>3652</v>
      </c>
      <c r="B1219" t="s">
        <v>890</v>
      </c>
      <c r="C1219">
        <v>33.75</v>
      </c>
      <c r="D1219">
        <v>33.799999999999997</v>
      </c>
      <c r="E1219" s="145">
        <v>0.05</v>
      </c>
      <c r="F1219" s="143">
        <v>0.15</v>
      </c>
      <c r="G1219" t="s">
        <v>5882</v>
      </c>
      <c r="H1219">
        <v>39</v>
      </c>
      <c r="I1219">
        <v>79</v>
      </c>
      <c r="J1219">
        <v>7.51</v>
      </c>
      <c r="K1219">
        <v>34.6</v>
      </c>
      <c r="L1219">
        <v>33.75</v>
      </c>
      <c r="M1219" s="142">
        <v>0.05</v>
      </c>
      <c r="N1219" t="s">
        <v>4732</v>
      </c>
    </row>
    <row r="1220" spans="1:14">
      <c r="A1220">
        <v>3653</v>
      </c>
      <c r="B1220" t="s">
        <v>891</v>
      </c>
      <c r="C1220">
        <v>6765</v>
      </c>
      <c r="D1220">
        <v>6730</v>
      </c>
      <c r="E1220" s="145">
        <v>-35</v>
      </c>
      <c r="F1220" s="143">
        <v>-0.52</v>
      </c>
      <c r="G1220" t="s">
        <v>7122</v>
      </c>
      <c r="H1220">
        <v>1099</v>
      </c>
      <c r="I1220">
        <v>1243</v>
      </c>
      <c r="J1220">
        <v>14.72</v>
      </c>
      <c r="K1220">
        <v>6950</v>
      </c>
      <c r="L1220">
        <v>6675</v>
      </c>
      <c r="M1220" s="142">
        <v>0.75</v>
      </c>
      <c r="N1220" t="s">
        <v>4733</v>
      </c>
    </row>
    <row r="1221" spans="1:14">
      <c r="A1221">
        <v>3661</v>
      </c>
      <c r="B1221" t="s">
        <v>892</v>
      </c>
      <c r="C1221">
        <v>3755</v>
      </c>
      <c r="D1221">
        <v>3685</v>
      </c>
      <c r="E1221" s="145">
        <v>-20</v>
      </c>
      <c r="F1221" s="143">
        <v>-0.54</v>
      </c>
      <c r="G1221" t="s">
        <v>7123</v>
      </c>
      <c r="H1221">
        <v>1553</v>
      </c>
      <c r="I1221">
        <v>3825</v>
      </c>
      <c r="J1221">
        <v>8.6300000000000008</v>
      </c>
      <c r="K1221">
        <v>3755</v>
      </c>
      <c r="L1221">
        <v>3600</v>
      </c>
      <c r="M1221" s="142">
        <v>1.86</v>
      </c>
      <c r="N1221" t="s">
        <v>4734</v>
      </c>
    </row>
    <row r="1222" spans="1:14">
      <c r="A1222">
        <v>3663</v>
      </c>
      <c r="B1222" t="s">
        <v>121</v>
      </c>
      <c r="C1222">
        <v>70</v>
      </c>
      <c r="D1222">
        <v>68.599999999999994</v>
      </c>
      <c r="E1222" s="145">
        <v>0.1</v>
      </c>
      <c r="F1222" s="143">
        <v>0.15</v>
      </c>
      <c r="G1222" t="s">
        <v>6420</v>
      </c>
      <c r="H1222">
        <v>5546</v>
      </c>
      <c r="I1222">
        <v>1201</v>
      </c>
      <c r="J1222">
        <v>10.85</v>
      </c>
      <c r="K1222">
        <v>75</v>
      </c>
      <c r="L1222">
        <v>68.5</v>
      </c>
      <c r="M1222" s="142">
        <v>5.1100000000000003</v>
      </c>
      <c r="N1222" t="s">
        <v>4735</v>
      </c>
    </row>
    <row r="1223" spans="1:14">
      <c r="A1223">
        <v>3664</v>
      </c>
      <c r="B1223" t="s">
        <v>893</v>
      </c>
      <c r="C1223">
        <v>8.8000000000000007</v>
      </c>
      <c r="D1223">
        <v>8.8000000000000007</v>
      </c>
      <c r="E1223" s="145">
        <v>0</v>
      </c>
      <c r="F1223" s="143">
        <v>0</v>
      </c>
      <c r="G1223" t="s">
        <v>6613</v>
      </c>
      <c r="H1223">
        <v>30</v>
      </c>
      <c r="I1223">
        <v>24</v>
      </c>
      <c r="J1223">
        <v>7.59</v>
      </c>
      <c r="K1223">
        <v>8.82</v>
      </c>
      <c r="L1223">
        <v>8.8000000000000007</v>
      </c>
      <c r="M1223" s="142">
        <v>0.04</v>
      </c>
      <c r="N1223" t="s">
        <v>4736</v>
      </c>
    </row>
    <row r="1224" spans="1:14">
      <c r="A1224">
        <v>3665</v>
      </c>
      <c r="B1224" t="s">
        <v>894</v>
      </c>
      <c r="C1224">
        <v>1990</v>
      </c>
      <c r="D1224">
        <v>2015</v>
      </c>
      <c r="E1224" s="145">
        <v>0</v>
      </c>
      <c r="F1224" s="143">
        <v>0</v>
      </c>
      <c r="G1224" t="s">
        <v>7124</v>
      </c>
      <c r="H1224">
        <v>2095</v>
      </c>
      <c r="I1224">
        <v>2764</v>
      </c>
      <c r="J1224">
        <v>19.96</v>
      </c>
      <c r="K1224">
        <v>2050</v>
      </c>
      <c r="L1224">
        <v>1980</v>
      </c>
      <c r="M1224" s="142">
        <v>1.05</v>
      </c>
      <c r="N1224" t="s">
        <v>5820</v>
      </c>
    </row>
    <row r="1225" spans="1:14">
      <c r="A1225">
        <v>3666</v>
      </c>
      <c r="B1225" t="s">
        <v>895</v>
      </c>
      <c r="C1225">
        <v>27.7</v>
      </c>
      <c r="D1225">
        <v>28.1</v>
      </c>
      <c r="E1225" s="145">
        <v>0.25</v>
      </c>
      <c r="F1225" s="143">
        <v>0.9</v>
      </c>
      <c r="G1225" t="s">
        <v>6153</v>
      </c>
      <c r="H1225">
        <v>119</v>
      </c>
      <c r="I1225">
        <v>94</v>
      </c>
      <c r="J1225">
        <v>13.89</v>
      </c>
      <c r="K1225">
        <v>28.2</v>
      </c>
      <c r="L1225">
        <v>27.45</v>
      </c>
      <c r="M1225" s="142">
        <v>0.09</v>
      </c>
      <c r="N1225" t="s">
        <v>4737</v>
      </c>
    </row>
    <row r="1226" spans="1:14">
      <c r="A1226">
        <v>3669</v>
      </c>
      <c r="B1226" t="s">
        <v>896</v>
      </c>
      <c r="C1226">
        <v>31.9</v>
      </c>
      <c r="D1226">
        <v>31.9</v>
      </c>
      <c r="E1226" s="145">
        <v>0.15</v>
      </c>
      <c r="F1226" s="143">
        <v>0.47</v>
      </c>
      <c r="G1226" t="s">
        <v>6738</v>
      </c>
      <c r="H1226">
        <v>71</v>
      </c>
      <c r="I1226">
        <v>114</v>
      </c>
      <c r="J1226">
        <v>9.2899999999999991</v>
      </c>
      <c r="K1226">
        <v>32.35</v>
      </c>
      <c r="L1226">
        <v>31.8</v>
      </c>
      <c r="M1226" s="142">
        <v>0.08</v>
      </c>
      <c r="N1226" t="s">
        <v>4738</v>
      </c>
    </row>
    <row r="1227" spans="1:14">
      <c r="A1227">
        <v>3672</v>
      </c>
      <c r="B1227" t="s">
        <v>897</v>
      </c>
      <c r="C1227">
        <v>11.55</v>
      </c>
      <c r="D1227">
        <v>11.65</v>
      </c>
      <c r="E1227" s="145">
        <v>-0.05</v>
      </c>
      <c r="F1227" s="143">
        <v>-0.43</v>
      </c>
      <c r="G1227" t="s">
        <v>7125</v>
      </c>
      <c r="H1227">
        <v>13</v>
      </c>
      <c r="I1227">
        <v>56</v>
      </c>
      <c r="J1227">
        <v>4.08</v>
      </c>
      <c r="K1227">
        <v>11.7</v>
      </c>
      <c r="L1227">
        <v>11.55</v>
      </c>
      <c r="M1227" s="142">
        <v>0.03</v>
      </c>
      <c r="N1227" t="s">
        <v>4739</v>
      </c>
    </row>
    <row r="1228" spans="1:14">
      <c r="A1228">
        <v>3673</v>
      </c>
      <c r="B1228" t="s">
        <v>898</v>
      </c>
      <c r="C1228">
        <v>70.599999999999994</v>
      </c>
      <c r="D1228">
        <v>71.2</v>
      </c>
      <c r="E1228" s="145">
        <v>1.3</v>
      </c>
      <c r="F1228" s="143">
        <v>1.86</v>
      </c>
      <c r="G1228" t="s">
        <v>6437</v>
      </c>
      <c r="H1228">
        <v>5188</v>
      </c>
      <c r="I1228">
        <v>5814</v>
      </c>
      <c r="J1228">
        <v>40.67</v>
      </c>
      <c r="K1228">
        <v>73.900000000000006</v>
      </c>
      <c r="L1228">
        <v>70.599999999999994</v>
      </c>
      <c r="M1228" s="142">
        <v>1.28</v>
      </c>
      <c r="N1228" t="s">
        <v>4740</v>
      </c>
    </row>
    <row r="1229" spans="1:14">
      <c r="A1229">
        <v>3675</v>
      </c>
      <c r="B1229" t="s">
        <v>899</v>
      </c>
      <c r="C1229">
        <v>298</v>
      </c>
      <c r="D1229">
        <v>295</v>
      </c>
      <c r="E1229" s="145">
        <v>1</v>
      </c>
      <c r="F1229" s="143">
        <v>0.34</v>
      </c>
      <c r="G1229" t="s">
        <v>6100</v>
      </c>
      <c r="H1229">
        <v>528</v>
      </c>
      <c r="I1229">
        <v>992</v>
      </c>
      <c r="J1229">
        <v>5.31</v>
      </c>
      <c r="K1229">
        <v>303</v>
      </c>
      <c r="L1229">
        <v>290</v>
      </c>
      <c r="M1229" s="142">
        <v>1</v>
      </c>
      <c r="N1229" t="s">
        <v>4741</v>
      </c>
    </row>
    <row r="1230" spans="1:14">
      <c r="A1230">
        <v>3679</v>
      </c>
      <c r="B1230" t="s">
        <v>900</v>
      </c>
      <c r="C1230">
        <v>109</v>
      </c>
      <c r="D1230">
        <v>109</v>
      </c>
      <c r="E1230" s="145">
        <v>0.5</v>
      </c>
      <c r="F1230" s="143">
        <v>0.46</v>
      </c>
      <c r="G1230" t="s">
        <v>6023</v>
      </c>
      <c r="H1230">
        <v>11</v>
      </c>
      <c r="I1230">
        <v>34</v>
      </c>
      <c r="J1230">
        <v>6.3</v>
      </c>
      <c r="K1230">
        <v>109</v>
      </c>
      <c r="L1230">
        <v>108.5</v>
      </c>
      <c r="M1230" s="142">
        <v>0.02</v>
      </c>
      <c r="N1230" t="s">
        <v>4742</v>
      </c>
    </row>
    <row r="1231" spans="1:14">
      <c r="A1231">
        <v>3680</v>
      </c>
      <c r="B1231" t="s">
        <v>67</v>
      </c>
      <c r="C1231">
        <v>525</v>
      </c>
      <c r="D1231">
        <v>513</v>
      </c>
      <c r="E1231" s="145">
        <v>0</v>
      </c>
      <c r="F1231" s="143">
        <v>0</v>
      </c>
      <c r="G1231" t="s">
        <v>7126</v>
      </c>
      <c r="H1231">
        <v>700</v>
      </c>
      <c r="I1231">
        <v>1154</v>
      </c>
      <c r="J1231">
        <v>9.67</v>
      </c>
      <c r="K1231">
        <v>531</v>
      </c>
      <c r="L1231">
        <v>512</v>
      </c>
      <c r="M1231" s="142">
        <v>0.73</v>
      </c>
      <c r="N1231" t="s">
        <v>4743</v>
      </c>
    </row>
    <row r="1232" spans="1:14">
      <c r="A1232">
        <v>3684</v>
      </c>
      <c r="B1232" t="s">
        <v>901</v>
      </c>
      <c r="C1232">
        <v>55.9</v>
      </c>
      <c r="D1232">
        <v>54.5</v>
      </c>
      <c r="E1232" s="145">
        <v>-1</v>
      </c>
      <c r="F1232" s="143">
        <v>-1.8</v>
      </c>
      <c r="G1232" t="s">
        <v>6769</v>
      </c>
      <c r="H1232">
        <v>130</v>
      </c>
      <c r="I1232">
        <v>445</v>
      </c>
      <c r="J1232">
        <v>3.03</v>
      </c>
      <c r="K1232">
        <v>56</v>
      </c>
      <c r="L1232">
        <v>54.5</v>
      </c>
      <c r="M1232" s="142">
        <v>0.43</v>
      </c>
      <c r="N1232" t="s">
        <v>4744</v>
      </c>
    </row>
    <row r="1233" spans="1:14">
      <c r="A1233">
        <v>3685</v>
      </c>
      <c r="B1233" t="s">
        <v>902</v>
      </c>
      <c r="C1233">
        <v>37.75</v>
      </c>
      <c r="D1233">
        <v>36.299999999999997</v>
      </c>
      <c r="E1233" s="145">
        <v>-1.35</v>
      </c>
      <c r="F1233" s="143">
        <v>-3.59</v>
      </c>
      <c r="G1233" t="s">
        <v>5855</v>
      </c>
      <c r="H1233">
        <v>3468</v>
      </c>
      <c r="I1233">
        <v>3837</v>
      </c>
      <c r="J1233">
        <v>7.96</v>
      </c>
      <c r="K1233">
        <v>38.5</v>
      </c>
      <c r="L1233">
        <v>35.9</v>
      </c>
      <c r="M1233" s="142">
        <v>4.3600000000000003</v>
      </c>
      <c r="N1233" t="s">
        <v>4745</v>
      </c>
    </row>
    <row r="1234" spans="1:14">
      <c r="A1234">
        <v>3686</v>
      </c>
      <c r="B1234" t="s">
        <v>1472</v>
      </c>
      <c r="C1234">
        <v>15.2</v>
      </c>
      <c r="D1234">
        <v>15.25</v>
      </c>
      <c r="E1234" s="145">
        <v>0.05</v>
      </c>
      <c r="F1234" s="143">
        <v>0.33</v>
      </c>
      <c r="G1234" t="s">
        <v>7127</v>
      </c>
      <c r="H1234">
        <v>42</v>
      </c>
      <c r="I1234">
        <v>78</v>
      </c>
      <c r="J1234">
        <v>7.65</v>
      </c>
      <c r="K1234">
        <v>15.25</v>
      </c>
      <c r="L1234">
        <v>15.15</v>
      </c>
      <c r="M1234" s="142">
        <v>0.05</v>
      </c>
      <c r="N1234" t="s">
        <v>4746</v>
      </c>
    </row>
    <row r="1235" spans="1:14">
      <c r="A1235">
        <v>3687</v>
      </c>
      <c r="B1235" t="s">
        <v>903</v>
      </c>
      <c r="C1235">
        <v>60.1</v>
      </c>
      <c r="D1235">
        <v>60</v>
      </c>
      <c r="E1235" s="145">
        <v>0</v>
      </c>
      <c r="F1235" s="143">
        <v>0</v>
      </c>
      <c r="G1235" t="s">
        <v>5933</v>
      </c>
      <c r="H1235">
        <v>40</v>
      </c>
      <c r="I1235">
        <v>32</v>
      </c>
      <c r="J1235">
        <v>3.01</v>
      </c>
      <c r="K1235">
        <v>60.8</v>
      </c>
      <c r="L1235">
        <v>59.9</v>
      </c>
      <c r="M1235" s="142">
        <v>0.13</v>
      </c>
      <c r="N1235" t="s">
        <v>4747</v>
      </c>
    </row>
    <row r="1236" spans="1:14">
      <c r="A1236">
        <v>3689</v>
      </c>
      <c r="B1236" t="s">
        <v>904</v>
      </c>
      <c r="C1236">
        <v>119</v>
      </c>
      <c r="D1236">
        <v>121.5</v>
      </c>
      <c r="E1236" s="145">
        <v>4</v>
      </c>
      <c r="F1236" s="143">
        <v>3.4</v>
      </c>
      <c r="G1236" t="s">
        <v>7128</v>
      </c>
      <c r="H1236">
        <v>2295</v>
      </c>
      <c r="I1236">
        <v>936</v>
      </c>
      <c r="J1236">
        <v>8.9499999999999993</v>
      </c>
      <c r="K1236">
        <v>123</v>
      </c>
      <c r="L1236">
        <v>119</v>
      </c>
      <c r="M1236" s="142">
        <v>2.56</v>
      </c>
      <c r="N1236" t="s">
        <v>4748</v>
      </c>
    </row>
    <row r="1237" spans="1:14">
      <c r="A1237">
        <v>3691</v>
      </c>
      <c r="B1237" t="s">
        <v>905</v>
      </c>
      <c r="C1237">
        <v>99.5</v>
      </c>
      <c r="D1237">
        <v>98.3</v>
      </c>
      <c r="E1237" s="145">
        <v>0.8</v>
      </c>
      <c r="F1237" s="143">
        <v>0.82</v>
      </c>
      <c r="G1237" t="s">
        <v>7045</v>
      </c>
      <c r="H1237">
        <v>258</v>
      </c>
      <c r="I1237">
        <v>463</v>
      </c>
      <c r="J1237">
        <v>9.19</v>
      </c>
      <c r="K1237">
        <v>101</v>
      </c>
      <c r="L1237">
        <v>98</v>
      </c>
      <c r="M1237" s="142">
        <v>0.28000000000000003</v>
      </c>
      <c r="N1237" t="s">
        <v>4749</v>
      </c>
    </row>
    <row r="1238" spans="1:14">
      <c r="A1238">
        <v>3693</v>
      </c>
      <c r="B1238" t="s">
        <v>906</v>
      </c>
      <c r="C1238">
        <v>712</v>
      </c>
      <c r="D1238">
        <v>715</v>
      </c>
      <c r="E1238" s="145">
        <v>10</v>
      </c>
      <c r="F1238" s="143">
        <v>1.42</v>
      </c>
      <c r="G1238" t="s">
        <v>6548</v>
      </c>
      <c r="H1238">
        <v>1697</v>
      </c>
      <c r="I1238">
        <v>2906</v>
      </c>
      <c r="J1238">
        <v>4.3</v>
      </c>
      <c r="K1238">
        <v>739</v>
      </c>
      <c r="L1238">
        <v>704</v>
      </c>
      <c r="M1238" s="142">
        <v>3.95</v>
      </c>
      <c r="N1238" t="s">
        <v>4750</v>
      </c>
    </row>
    <row r="1239" spans="1:14">
      <c r="A1239">
        <v>3694</v>
      </c>
      <c r="B1239" t="s">
        <v>907</v>
      </c>
      <c r="C1239">
        <v>48.65</v>
      </c>
      <c r="D1239">
        <v>48.55</v>
      </c>
      <c r="E1239" s="145">
        <v>0.35</v>
      </c>
      <c r="F1239" s="143">
        <v>0.73</v>
      </c>
      <c r="G1239" t="s">
        <v>7129</v>
      </c>
      <c r="H1239">
        <v>374</v>
      </c>
      <c r="I1239">
        <v>559</v>
      </c>
      <c r="J1239">
        <v>15.49</v>
      </c>
      <c r="K1239">
        <v>49.25</v>
      </c>
      <c r="L1239">
        <v>48.4</v>
      </c>
      <c r="M1239" s="142">
        <v>0.24</v>
      </c>
      <c r="N1239" t="s">
        <v>4751</v>
      </c>
    </row>
    <row r="1240" spans="1:14">
      <c r="A1240">
        <v>3701</v>
      </c>
      <c r="B1240" t="s">
        <v>908</v>
      </c>
      <c r="C1240">
        <v>61</v>
      </c>
      <c r="D1240">
        <v>66.099999999999994</v>
      </c>
      <c r="E1240" s="145">
        <v>6</v>
      </c>
      <c r="F1240" s="143">
        <v>9.98</v>
      </c>
      <c r="G1240" t="s">
        <v>7130</v>
      </c>
      <c r="H1240">
        <v>6329</v>
      </c>
      <c r="I1240">
        <v>2442</v>
      </c>
      <c r="J1240">
        <v>23.67</v>
      </c>
      <c r="K1240">
        <v>66.099999999999994</v>
      </c>
      <c r="L1240">
        <v>61</v>
      </c>
      <c r="M1240" s="142">
        <v>2.67</v>
      </c>
      <c r="N1240" t="s">
        <v>4752</v>
      </c>
    </row>
    <row r="1241" spans="1:14">
      <c r="A1241">
        <v>3702</v>
      </c>
      <c r="B1241" t="s">
        <v>909</v>
      </c>
      <c r="C1241">
        <v>116.5</v>
      </c>
      <c r="D1241">
        <v>116.5</v>
      </c>
      <c r="E1241" s="145">
        <v>1</v>
      </c>
      <c r="F1241" s="143">
        <v>0.87</v>
      </c>
      <c r="G1241" t="s">
        <v>6106</v>
      </c>
      <c r="H1241">
        <v>9360</v>
      </c>
      <c r="I1241">
        <v>12878</v>
      </c>
      <c r="J1241">
        <v>175.14</v>
      </c>
      <c r="K1241">
        <v>117</v>
      </c>
      <c r="L1241">
        <v>114.5</v>
      </c>
      <c r="M1241" s="142">
        <v>0.53</v>
      </c>
      <c r="N1241" t="s">
        <v>4753</v>
      </c>
    </row>
    <row r="1242" spans="1:14">
      <c r="A1242">
        <v>3703</v>
      </c>
      <c r="B1242" t="s">
        <v>910</v>
      </c>
      <c r="C1242">
        <v>20.399999999999999</v>
      </c>
      <c r="D1242">
        <v>20.45</v>
      </c>
      <c r="E1242" s="145">
        <v>0.05</v>
      </c>
      <c r="F1242" s="143">
        <v>0.25</v>
      </c>
      <c r="G1242" t="s">
        <v>7131</v>
      </c>
      <c r="H1242">
        <v>932</v>
      </c>
      <c r="I1242">
        <v>1141</v>
      </c>
      <c r="J1242">
        <v>82.32</v>
      </c>
      <c r="K1242">
        <v>20.55</v>
      </c>
      <c r="L1242">
        <v>20.399999999999999</v>
      </c>
      <c r="M1242" s="142">
        <v>0.11</v>
      </c>
      <c r="N1242" t="s">
        <v>4754</v>
      </c>
    </row>
    <row r="1243" spans="1:14">
      <c r="A1243">
        <v>3704</v>
      </c>
      <c r="B1243" t="s">
        <v>1473</v>
      </c>
      <c r="C1243">
        <v>40.4</v>
      </c>
      <c r="D1243">
        <v>41.35</v>
      </c>
      <c r="E1243" s="145">
        <v>1.65</v>
      </c>
      <c r="F1243" s="143">
        <v>4.16</v>
      </c>
      <c r="G1243" t="s">
        <v>7132</v>
      </c>
      <c r="H1243">
        <v>2899</v>
      </c>
      <c r="I1243">
        <v>1530</v>
      </c>
      <c r="J1243">
        <v>41.54</v>
      </c>
      <c r="K1243">
        <v>41.65</v>
      </c>
      <c r="L1243">
        <v>40.35</v>
      </c>
      <c r="M1243" s="142">
        <v>0.7</v>
      </c>
      <c r="N1243" t="s">
        <v>4755</v>
      </c>
    </row>
    <row r="1244" spans="1:14">
      <c r="A1244">
        <v>3705</v>
      </c>
      <c r="B1244" t="s">
        <v>911</v>
      </c>
      <c r="C1244">
        <v>61</v>
      </c>
      <c r="D1244">
        <v>62</v>
      </c>
      <c r="E1244" s="145">
        <v>1</v>
      </c>
      <c r="F1244" s="143">
        <v>1.64</v>
      </c>
      <c r="G1244" t="s">
        <v>6459</v>
      </c>
      <c r="H1244">
        <v>919</v>
      </c>
      <c r="I1244">
        <v>793</v>
      </c>
      <c r="J1244">
        <v>26.64</v>
      </c>
      <c r="K1244">
        <v>62</v>
      </c>
      <c r="L1244">
        <v>60.8</v>
      </c>
      <c r="M1244" s="142">
        <v>0.34</v>
      </c>
      <c r="N1244" t="s">
        <v>4756</v>
      </c>
    </row>
    <row r="1245" spans="1:14">
      <c r="A1245">
        <v>3706</v>
      </c>
      <c r="B1245" t="s">
        <v>117</v>
      </c>
      <c r="C1245">
        <v>82.2</v>
      </c>
      <c r="D1245">
        <v>81.400000000000006</v>
      </c>
      <c r="E1245" s="145">
        <v>-0.1</v>
      </c>
      <c r="F1245" s="143">
        <v>-0.12</v>
      </c>
      <c r="G1245" t="s">
        <v>7133</v>
      </c>
      <c r="H1245">
        <v>5896</v>
      </c>
      <c r="I1245">
        <v>10442</v>
      </c>
      <c r="J1245">
        <v>145.99</v>
      </c>
      <c r="K1245">
        <v>83.2</v>
      </c>
      <c r="L1245">
        <v>81.2</v>
      </c>
      <c r="M1245" s="142">
        <v>0.4</v>
      </c>
      <c r="N1245" t="s">
        <v>4757</v>
      </c>
    </row>
    <row r="1246" spans="1:14">
      <c r="A1246">
        <v>3707</v>
      </c>
      <c r="B1246" t="s">
        <v>122</v>
      </c>
      <c r="C1246">
        <v>78.5</v>
      </c>
      <c r="D1246">
        <v>77.599999999999994</v>
      </c>
      <c r="E1246" s="145">
        <v>0.6</v>
      </c>
      <c r="F1246" s="143">
        <v>0.78</v>
      </c>
      <c r="G1246" t="s">
        <v>7134</v>
      </c>
      <c r="H1246">
        <v>7506</v>
      </c>
      <c r="I1246">
        <v>15580</v>
      </c>
      <c r="J1246">
        <v>40.11</v>
      </c>
      <c r="K1246">
        <v>78.900000000000006</v>
      </c>
      <c r="L1246">
        <v>76.2</v>
      </c>
      <c r="M1246" s="142">
        <v>1.87</v>
      </c>
      <c r="N1246" t="s">
        <v>4758</v>
      </c>
    </row>
    <row r="1247" spans="1:14">
      <c r="A1247">
        <v>3708</v>
      </c>
      <c r="B1247" t="s">
        <v>912</v>
      </c>
      <c r="C1247">
        <v>94.8</v>
      </c>
      <c r="D1247">
        <v>94.1</v>
      </c>
      <c r="E1247" s="145">
        <v>0.3</v>
      </c>
      <c r="F1247" s="143">
        <v>0.32</v>
      </c>
      <c r="G1247" t="s">
        <v>6272</v>
      </c>
      <c r="H1247">
        <v>105</v>
      </c>
      <c r="I1247">
        <v>329</v>
      </c>
      <c r="J1247">
        <v>9.3699999999999992</v>
      </c>
      <c r="K1247">
        <v>95.3</v>
      </c>
      <c r="L1247">
        <v>94</v>
      </c>
      <c r="M1247" s="142">
        <v>0.12</v>
      </c>
      <c r="N1247" t="s">
        <v>4759</v>
      </c>
    </row>
    <row r="1248" spans="1:14">
      <c r="A1248">
        <v>3709</v>
      </c>
      <c r="B1248" t="s">
        <v>243</v>
      </c>
      <c r="C1248">
        <v>65.599999999999994</v>
      </c>
      <c r="D1248">
        <v>65.599999999999994</v>
      </c>
      <c r="E1248" s="145">
        <v>0.2</v>
      </c>
      <c r="F1248" s="143">
        <v>0.31</v>
      </c>
      <c r="G1248" t="s">
        <v>7135</v>
      </c>
      <c r="H1248">
        <v>449</v>
      </c>
      <c r="I1248">
        <v>1801</v>
      </c>
      <c r="J1248">
        <v>14.56</v>
      </c>
      <c r="K1248">
        <v>66.5</v>
      </c>
      <c r="L1248">
        <v>65.2</v>
      </c>
      <c r="M1248" s="142">
        <v>0.31</v>
      </c>
      <c r="N1248" t="s">
        <v>4760</v>
      </c>
    </row>
    <row r="1249" spans="1:14">
      <c r="A1249">
        <v>3710</v>
      </c>
      <c r="B1249" t="s">
        <v>5834</v>
      </c>
      <c r="C1249">
        <v>8.2100000000000009</v>
      </c>
      <c r="D1249">
        <v>8.25</v>
      </c>
      <c r="E1249" s="145">
        <v>0.04</v>
      </c>
      <c r="F1249" s="143">
        <v>0.49</v>
      </c>
      <c r="G1249" t="s">
        <v>7136</v>
      </c>
      <c r="H1249">
        <v>92</v>
      </c>
      <c r="I1249">
        <v>157</v>
      </c>
      <c r="J1249">
        <v>17.71</v>
      </c>
      <c r="K1249">
        <v>8.3000000000000007</v>
      </c>
      <c r="L1249">
        <v>8.08</v>
      </c>
      <c r="M1249" s="142">
        <v>0.05</v>
      </c>
      <c r="N1249" t="s">
        <v>5835</v>
      </c>
    </row>
    <row r="1250" spans="1:14">
      <c r="A1250">
        <v>3711</v>
      </c>
      <c r="B1250" t="s">
        <v>249</v>
      </c>
      <c r="C1250">
        <v>652</v>
      </c>
      <c r="D1250">
        <v>671</v>
      </c>
      <c r="E1250" s="145">
        <v>-2</v>
      </c>
      <c r="F1250" s="143">
        <v>-0.3</v>
      </c>
      <c r="G1250" t="s">
        <v>7137</v>
      </c>
      <c r="H1250">
        <v>18308</v>
      </c>
      <c r="I1250">
        <v>20201</v>
      </c>
      <c r="J1250">
        <v>448.81</v>
      </c>
      <c r="K1250">
        <v>678</v>
      </c>
      <c r="L1250">
        <v>652</v>
      </c>
      <c r="M1250" s="142">
        <v>0.41</v>
      </c>
      <c r="N1250" t="s">
        <v>4761</v>
      </c>
    </row>
    <row r="1251" spans="1:14">
      <c r="A1251">
        <v>3712</v>
      </c>
      <c r="B1251" t="s">
        <v>185</v>
      </c>
      <c r="C1251">
        <v>20.149999999999999</v>
      </c>
      <c r="D1251">
        <v>20.149999999999999</v>
      </c>
      <c r="E1251" s="145">
        <v>0.05</v>
      </c>
      <c r="F1251" s="143">
        <v>0.25</v>
      </c>
      <c r="G1251" t="s">
        <v>7138</v>
      </c>
      <c r="H1251">
        <v>177</v>
      </c>
      <c r="I1251">
        <v>556</v>
      </c>
      <c r="J1251">
        <v>24.62</v>
      </c>
      <c r="K1251">
        <v>20.45</v>
      </c>
      <c r="L1251">
        <v>20.149999999999999</v>
      </c>
      <c r="M1251" s="142">
        <v>7.0000000000000007E-2</v>
      </c>
      <c r="N1251" t="s">
        <v>4762</v>
      </c>
    </row>
    <row r="1252" spans="1:14">
      <c r="A1252">
        <v>3713</v>
      </c>
      <c r="B1252" t="s">
        <v>245</v>
      </c>
      <c r="C1252">
        <v>14.9</v>
      </c>
      <c r="D1252">
        <v>14.6</v>
      </c>
      <c r="E1252" s="145">
        <v>0.1</v>
      </c>
      <c r="F1252" s="143">
        <v>0.69</v>
      </c>
      <c r="G1252" t="s">
        <v>6181</v>
      </c>
      <c r="H1252">
        <v>51</v>
      </c>
      <c r="I1252">
        <v>383</v>
      </c>
      <c r="J1252">
        <v>8.81</v>
      </c>
      <c r="K1252">
        <v>14.9</v>
      </c>
      <c r="L1252">
        <v>14.3</v>
      </c>
      <c r="M1252" s="142">
        <v>0.06</v>
      </c>
      <c r="N1252" t="s">
        <v>4763</v>
      </c>
    </row>
    <row r="1253" spans="1:14">
      <c r="A1253">
        <v>3714</v>
      </c>
      <c r="B1253" t="s">
        <v>1379</v>
      </c>
      <c r="C1253">
        <v>62</v>
      </c>
      <c r="D1253">
        <v>63.4</v>
      </c>
      <c r="E1253" s="145">
        <v>1.9</v>
      </c>
      <c r="F1253" s="143">
        <v>3.09</v>
      </c>
      <c r="G1253" t="s">
        <v>6159</v>
      </c>
      <c r="H1253">
        <v>4885</v>
      </c>
      <c r="I1253">
        <v>7404</v>
      </c>
      <c r="J1253">
        <v>73.790000000000006</v>
      </c>
      <c r="K1253">
        <v>64.2</v>
      </c>
      <c r="L1253">
        <v>62</v>
      </c>
      <c r="M1253" s="142">
        <v>0.73</v>
      </c>
      <c r="N1253" t="s">
        <v>4764</v>
      </c>
    </row>
    <row r="1254" spans="1:14">
      <c r="A1254">
        <v>3715</v>
      </c>
      <c r="B1254" t="s">
        <v>1454</v>
      </c>
      <c r="C1254">
        <v>133</v>
      </c>
      <c r="D1254">
        <v>131.5</v>
      </c>
      <c r="E1254" s="145">
        <v>0</v>
      </c>
      <c r="F1254" s="143">
        <v>0</v>
      </c>
      <c r="G1254" t="s">
        <v>6707</v>
      </c>
      <c r="H1254">
        <v>4970</v>
      </c>
      <c r="I1254">
        <v>6617</v>
      </c>
      <c r="J1254">
        <v>28.36</v>
      </c>
      <c r="K1254">
        <v>137.5</v>
      </c>
      <c r="L1254">
        <v>131</v>
      </c>
      <c r="M1254" s="142">
        <v>1.75</v>
      </c>
      <c r="N1254" t="s">
        <v>4765</v>
      </c>
    </row>
    <row r="1255" spans="1:14">
      <c r="A1255">
        <v>3716</v>
      </c>
      <c r="B1255" t="s">
        <v>2530</v>
      </c>
      <c r="C1255">
        <v>34</v>
      </c>
      <c r="D1255">
        <v>34.15</v>
      </c>
      <c r="E1255" s="145">
        <v>0.15</v>
      </c>
      <c r="F1255" s="143">
        <v>0.44</v>
      </c>
      <c r="G1255" t="s">
        <v>6308</v>
      </c>
      <c r="H1255">
        <v>140</v>
      </c>
      <c r="I1255">
        <v>183</v>
      </c>
      <c r="J1255">
        <v>15.06</v>
      </c>
      <c r="K1255">
        <v>34.299999999999997</v>
      </c>
      <c r="L1255">
        <v>33.950000000000003</v>
      </c>
      <c r="M1255" s="142">
        <v>0.09</v>
      </c>
      <c r="N1255" t="s">
        <v>4093</v>
      </c>
    </row>
    <row r="1256" spans="1:14">
      <c r="A1256">
        <v>3717</v>
      </c>
      <c r="B1256" t="s">
        <v>2814</v>
      </c>
      <c r="C1256">
        <v>29.1</v>
      </c>
      <c r="D1256">
        <v>28</v>
      </c>
      <c r="E1256" s="145">
        <v>-0.4</v>
      </c>
      <c r="F1256" s="143">
        <v>-1.41</v>
      </c>
      <c r="G1256" t="s">
        <v>6137</v>
      </c>
      <c r="H1256">
        <v>8713</v>
      </c>
      <c r="I1256">
        <v>12713</v>
      </c>
      <c r="J1256">
        <v>21.41</v>
      </c>
      <c r="K1256">
        <v>29.15</v>
      </c>
      <c r="L1256">
        <v>27.45</v>
      </c>
      <c r="M1256" s="142">
        <v>4.1900000000000004</v>
      </c>
      <c r="N1256" t="s">
        <v>4766</v>
      </c>
    </row>
    <row r="1257" spans="1:14">
      <c r="A1257">
        <v>3718</v>
      </c>
      <c r="B1257" t="s">
        <v>3911</v>
      </c>
      <c r="C1257">
        <v>60.7</v>
      </c>
      <c r="D1257">
        <v>61</v>
      </c>
      <c r="E1257" s="145">
        <v>0.7</v>
      </c>
      <c r="F1257" s="143">
        <v>1.1599999999999999</v>
      </c>
      <c r="G1257" t="s">
        <v>5869</v>
      </c>
      <c r="H1257">
        <v>1773</v>
      </c>
      <c r="I1257">
        <v>1715</v>
      </c>
      <c r="J1257" t="s">
        <v>1366</v>
      </c>
      <c r="K1257">
        <v>62.9</v>
      </c>
      <c r="L1257">
        <v>60.7</v>
      </c>
      <c r="M1257" s="142">
        <v>0.45</v>
      </c>
      <c r="N1257" t="s">
        <v>4767</v>
      </c>
    </row>
    <row r="1258" spans="1:14">
      <c r="A1258">
        <v>4102</v>
      </c>
      <c r="B1258" t="s">
        <v>913</v>
      </c>
      <c r="C1258">
        <v>18.649999999999999</v>
      </c>
      <c r="D1258">
        <v>18.899999999999999</v>
      </c>
      <c r="E1258" s="145">
        <v>0.15</v>
      </c>
      <c r="F1258" s="143">
        <v>0.8</v>
      </c>
      <c r="G1258" t="s">
        <v>6491</v>
      </c>
      <c r="H1258">
        <v>20</v>
      </c>
      <c r="I1258">
        <v>35</v>
      </c>
      <c r="J1258">
        <v>4.24</v>
      </c>
      <c r="K1258">
        <v>18.899999999999999</v>
      </c>
      <c r="L1258">
        <v>18.55</v>
      </c>
      <c r="M1258" s="142">
        <v>0.05</v>
      </c>
      <c r="N1258" t="s">
        <v>4768</v>
      </c>
    </row>
    <row r="1259" spans="1:14">
      <c r="A1259">
        <v>4104</v>
      </c>
      <c r="B1259" t="s">
        <v>914</v>
      </c>
      <c r="C1259">
        <v>73.900000000000006</v>
      </c>
      <c r="D1259">
        <v>73.900000000000006</v>
      </c>
      <c r="E1259" s="145">
        <v>0</v>
      </c>
      <c r="F1259" s="143">
        <v>0</v>
      </c>
      <c r="G1259" t="s">
        <v>6152</v>
      </c>
      <c r="H1259">
        <v>147</v>
      </c>
      <c r="I1259">
        <v>219</v>
      </c>
      <c r="J1259">
        <v>18.84</v>
      </c>
      <c r="K1259">
        <v>74.099999999999994</v>
      </c>
      <c r="L1259">
        <v>73.7</v>
      </c>
      <c r="M1259" s="142">
        <v>0.08</v>
      </c>
      <c r="N1259" t="s">
        <v>4769</v>
      </c>
    </row>
    <row r="1260" spans="1:14">
      <c r="A1260">
        <v>4105</v>
      </c>
      <c r="B1260" t="s">
        <v>915</v>
      </c>
      <c r="C1260">
        <v>82.3</v>
      </c>
      <c r="D1260">
        <v>83.2</v>
      </c>
      <c r="E1260" s="145">
        <v>1</v>
      </c>
      <c r="F1260" s="143">
        <v>1.22</v>
      </c>
      <c r="G1260" t="s">
        <v>5823</v>
      </c>
      <c r="H1260">
        <v>1248</v>
      </c>
      <c r="I1260">
        <v>1120</v>
      </c>
      <c r="J1260">
        <v>24.87</v>
      </c>
      <c r="K1260">
        <v>83.8</v>
      </c>
      <c r="L1260">
        <v>82.3</v>
      </c>
      <c r="M1260" s="142">
        <v>0.5</v>
      </c>
      <c r="N1260" t="s">
        <v>4770</v>
      </c>
    </row>
    <row r="1261" spans="1:14">
      <c r="A1261">
        <v>4106</v>
      </c>
      <c r="B1261" t="s">
        <v>916</v>
      </c>
      <c r="C1261">
        <v>24.1</v>
      </c>
      <c r="D1261">
        <v>24.25</v>
      </c>
      <c r="E1261" s="145">
        <v>0.1</v>
      </c>
      <c r="F1261" s="143">
        <v>0.41</v>
      </c>
      <c r="G1261" t="s">
        <v>6694</v>
      </c>
      <c r="H1261">
        <v>68</v>
      </c>
      <c r="I1261">
        <v>122</v>
      </c>
      <c r="J1261">
        <v>10.09</v>
      </c>
      <c r="K1261">
        <v>24.25</v>
      </c>
      <c r="L1261">
        <v>24</v>
      </c>
      <c r="M1261" s="142">
        <v>7.0000000000000007E-2</v>
      </c>
      <c r="N1261" t="s">
        <v>4771</v>
      </c>
    </row>
    <row r="1262" spans="1:14">
      <c r="A1262">
        <v>4107</v>
      </c>
      <c r="B1262" t="s">
        <v>917</v>
      </c>
      <c r="C1262">
        <v>109</v>
      </c>
      <c r="D1262">
        <v>109.5</v>
      </c>
      <c r="E1262" s="145">
        <v>0.5</v>
      </c>
      <c r="F1262" s="143">
        <v>0.46</v>
      </c>
      <c r="G1262" t="s">
        <v>6149</v>
      </c>
      <c r="H1262">
        <v>26</v>
      </c>
      <c r="I1262">
        <v>33</v>
      </c>
      <c r="J1262">
        <v>6.93</v>
      </c>
      <c r="K1262">
        <v>109.5</v>
      </c>
      <c r="L1262">
        <v>108.5</v>
      </c>
      <c r="M1262" s="142">
        <v>0.04</v>
      </c>
      <c r="N1262" t="s">
        <v>4772</v>
      </c>
    </row>
    <row r="1263" spans="1:14">
      <c r="A1263">
        <v>4108</v>
      </c>
      <c r="B1263" t="s">
        <v>918</v>
      </c>
      <c r="C1263">
        <v>11.35</v>
      </c>
      <c r="D1263">
        <v>11.35</v>
      </c>
      <c r="E1263" s="145">
        <v>0.15</v>
      </c>
      <c r="F1263" s="143">
        <v>1.34</v>
      </c>
      <c r="G1263" t="s">
        <v>7139</v>
      </c>
      <c r="H1263">
        <v>128</v>
      </c>
      <c r="I1263">
        <v>217</v>
      </c>
      <c r="J1263">
        <v>19.86</v>
      </c>
      <c r="K1263">
        <v>11.4</v>
      </c>
      <c r="L1263">
        <v>11.25</v>
      </c>
      <c r="M1263" s="142">
        <v>0.06</v>
      </c>
      <c r="N1263" t="s">
        <v>4773</v>
      </c>
    </row>
    <row r="1264" spans="1:14">
      <c r="A1264">
        <v>4109</v>
      </c>
      <c r="B1264" t="s">
        <v>919</v>
      </c>
      <c r="C1264">
        <v>11.2</v>
      </c>
      <c r="D1264">
        <v>11.1</v>
      </c>
      <c r="E1264" s="145">
        <v>-0.1</v>
      </c>
      <c r="F1264" s="143">
        <v>-0.89</v>
      </c>
      <c r="G1264" t="s">
        <v>6018</v>
      </c>
      <c r="H1264">
        <v>162</v>
      </c>
      <c r="I1264">
        <v>175</v>
      </c>
      <c r="J1264">
        <v>11.87</v>
      </c>
      <c r="K1264">
        <v>11.2</v>
      </c>
      <c r="L1264">
        <v>11</v>
      </c>
      <c r="M1264" s="142">
        <v>0.14000000000000001</v>
      </c>
      <c r="N1264" t="s">
        <v>4774</v>
      </c>
    </row>
    <row r="1265" spans="1:14">
      <c r="A1265">
        <v>4111</v>
      </c>
      <c r="B1265" t="s">
        <v>920</v>
      </c>
      <c r="C1265">
        <v>28.75</v>
      </c>
      <c r="D1265">
        <v>28.75</v>
      </c>
      <c r="E1265" s="145">
        <v>0.1</v>
      </c>
      <c r="F1265" s="143">
        <v>0.35</v>
      </c>
      <c r="G1265" t="s">
        <v>6242</v>
      </c>
      <c r="H1265">
        <v>31</v>
      </c>
      <c r="I1265">
        <v>37</v>
      </c>
      <c r="J1265">
        <v>5.98</v>
      </c>
      <c r="K1265">
        <v>28.9</v>
      </c>
      <c r="L1265">
        <v>28.75</v>
      </c>
      <c r="M1265" s="142">
        <v>0.05</v>
      </c>
      <c r="N1265" t="s">
        <v>4775</v>
      </c>
    </row>
    <row r="1266" spans="1:14">
      <c r="A1266">
        <v>4113</v>
      </c>
      <c r="B1266" t="s">
        <v>921</v>
      </c>
      <c r="C1266">
        <v>14.3</v>
      </c>
      <c r="D1266">
        <v>14.35</v>
      </c>
      <c r="E1266" s="145">
        <v>0.1</v>
      </c>
      <c r="F1266" s="143">
        <v>0.7</v>
      </c>
      <c r="G1266" t="s">
        <v>7140</v>
      </c>
      <c r="H1266">
        <v>36</v>
      </c>
      <c r="I1266">
        <v>442</v>
      </c>
      <c r="J1266">
        <v>23.11</v>
      </c>
      <c r="K1266">
        <v>14.45</v>
      </c>
      <c r="L1266">
        <v>14.25</v>
      </c>
      <c r="M1266" s="142">
        <v>0.02</v>
      </c>
      <c r="N1266" t="s">
        <v>4776</v>
      </c>
    </row>
    <row r="1267" spans="1:14">
      <c r="A1267">
        <v>4114</v>
      </c>
      <c r="B1267" t="s">
        <v>2864</v>
      </c>
      <c r="C1267">
        <v>30.2</v>
      </c>
      <c r="D1267">
        <v>30.3</v>
      </c>
      <c r="E1267" s="145">
        <v>0.15</v>
      </c>
      <c r="F1267" s="143">
        <v>0.5</v>
      </c>
      <c r="G1267" t="s">
        <v>7141</v>
      </c>
      <c r="H1267">
        <v>1609</v>
      </c>
      <c r="I1267">
        <v>1571</v>
      </c>
      <c r="J1267">
        <v>55.19</v>
      </c>
      <c r="K1267">
        <v>30.45</v>
      </c>
      <c r="L1267">
        <v>30.15</v>
      </c>
      <c r="M1267" s="142">
        <v>0.28999999999999998</v>
      </c>
      <c r="N1267" t="s">
        <v>4777</v>
      </c>
    </row>
    <row r="1268" spans="1:14">
      <c r="A1268">
        <v>4116</v>
      </c>
      <c r="B1268" t="s">
        <v>922</v>
      </c>
      <c r="C1268">
        <v>40</v>
      </c>
      <c r="D1268">
        <v>40.1</v>
      </c>
      <c r="E1268" s="145">
        <v>0.4</v>
      </c>
      <c r="F1268" s="143">
        <v>1.01</v>
      </c>
      <c r="G1268" t="s">
        <v>6067</v>
      </c>
      <c r="H1268">
        <v>59</v>
      </c>
      <c r="I1268">
        <v>33</v>
      </c>
      <c r="J1268">
        <v>4.46</v>
      </c>
      <c r="K1268">
        <v>40.1</v>
      </c>
      <c r="L1268">
        <v>40</v>
      </c>
      <c r="M1268" s="142">
        <v>0.13</v>
      </c>
      <c r="N1268" t="s">
        <v>4778</v>
      </c>
    </row>
    <row r="1269" spans="1:14">
      <c r="A1269">
        <v>4119</v>
      </c>
      <c r="B1269" t="s">
        <v>923</v>
      </c>
      <c r="C1269">
        <v>53.6</v>
      </c>
      <c r="D1269">
        <v>53.5</v>
      </c>
      <c r="E1269" s="145">
        <v>0.1</v>
      </c>
      <c r="F1269" s="143">
        <v>0.19</v>
      </c>
      <c r="G1269" t="s">
        <v>5924</v>
      </c>
      <c r="H1269">
        <v>40</v>
      </c>
      <c r="I1269">
        <v>123</v>
      </c>
      <c r="J1269">
        <v>11.95</v>
      </c>
      <c r="K1269">
        <v>54</v>
      </c>
      <c r="L1269">
        <v>53.3</v>
      </c>
      <c r="M1269" s="142">
        <v>0.03</v>
      </c>
      <c r="N1269" t="s">
        <v>4779</v>
      </c>
    </row>
    <row r="1270" spans="1:14">
      <c r="A1270">
        <v>4120</v>
      </c>
      <c r="B1270" t="s">
        <v>924</v>
      </c>
      <c r="C1270">
        <v>45.85</v>
      </c>
      <c r="D1270">
        <v>45.85</v>
      </c>
      <c r="E1270" s="145">
        <v>0.85</v>
      </c>
      <c r="F1270" s="143">
        <v>1.89</v>
      </c>
      <c r="G1270" t="s">
        <v>7142</v>
      </c>
      <c r="H1270">
        <v>1</v>
      </c>
      <c r="I1270">
        <v>16</v>
      </c>
      <c r="J1270">
        <v>8.67</v>
      </c>
      <c r="K1270">
        <v>45.85</v>
      </c>
      <c r="L1270">
        <v>45.85</v>
      </c>
      <c r="M1270" s="142">
        <v>0</v>
      </c>
      <c r="N1270" t="s">
        <v>4780</v>
      </c>
    </row>
    <row r="1271" spans="1:14">
      <c r="A1271">
        <v>4121</v>
      </c>
      <c r="B1271" t="s">
        <v>925</v>
      </c>
      <c r="C1271">
        <v>12.8</v>
      </c>
      <c r="D1271">
        <v>12.95</v>
      </c>
      <c r="E1271" s="145">
        <v>0.05</v>
      </c>
      <c r="F1271" s="143">
        <v>0.39</v>
      </c>
      <c r="G1271" t="s">
        <v>5899</v>
      </c>
      <c r="H1271">
        <v>88</v>
      </c>
      <c r="I1271">
        <v>139</v>
      </c>
      <c r="J1271">
        <v>8.31</v>
      </c>
      <c r="K1271">
        <v>13</v>
      </c>
      <c r="L1271">
        <v>12.8</v>
      </c>
      <c r="M1271" s="142">
        <v>0.11</v>
      </c>
      <c r="N1271" t="s">
        <v>4781</v>
      </c>
    </row>
    <row r="1272" spans="1:14">
      <c r="A1272">
        <v>4123</v>
      </c>
      <c r="B1272" t="s">
        <v>926</v>
      </c>
      <c r="C1272">
        <v>31.05</v>
      </c>
      <c r="D1272">
        <v>31</v>
      </c>
      <c r="E1272" s="145">
        <v>0.05</v>
      </c>
      <c r="F1272" s="143">
        <v>0.16</v>
      </c>
      <c r="G1272" t="s">
        <v>7143</v>
      </c>
      <c r="H1272">
        <v>743</v>
      </c>
      <c r="I1272">
        <v>1218</v>
      </c>
      <c r="J1272">
        <v>81.19</v>
      </c>
      <c r="K1272">
        <v>31.2</v>
      </c>
      <c r="L1272">
        <v>30.9</v>
      </c>
      <c r="M1272" s="142">
        <v>0.09</v>
      </c>
      <c r="N1272" t="s">
        <v>4782</v>
      </c>
    </row>
    <row r="1273" spans="1:14">
      <c r="A1273">
        <v>4126</v>
      </c>
      <c r="B1273" t="s">
        <v>927</v>
      </c>
      <c r="C1273">
        <v>77.2</v>
      </c>
      <c r="D1273">
        <v>77.099999999999994</v>
      </c>
      <c r="E1273" s="145">
        <v>0</v>
      </c>
      <c r="F1273" s="143">
        <v>0</v>
      </c>
      <c r="G1273" t="s">
        <v>5868</v>
      </c>
      <c r="H1273">
        <v>34</v>
      </c>
      <c r="I1273">
        <v>35</v>
      </c>
      <c r="J1273">
        <v>7.26</v>
      </c>
      <c r="K1273">
        <v>77.5</v>
      </c>
      <c r="L1273">
        <v>77</v>
      </c>
      <c r="M1273" s="142">
        <v>0.05</v>
      </c>
      <c r="N1273" t="s">
        <v>4783</v>
      </c>
    </row>
    <row r="1274" spans="1:14">
      <c r="A1274">
        <v>4127</v>
      </c>
      <c r="B1274" t="s">
        <v>928</v>
      </c>
      <c r="C1274">
        <v>39.75</v>
      </c>
      <c r="D1274">
        <v>40.049999999999997</v>
      </c>
      <c r="E1274" s="145">
        <v>0.45</v>
      </c>
      <c r="F1274" s="143">
        <v>1.1399999999999999</v>
      </c>
      <c r="G1274" t="s">
        <v>7144</v>
      </c>
      <c r="H1274">
        <v>145</v>
      </c>
      <c r="I1274">
        <v>582</v>
      </c>
      <c r="J1274">
        <v>4.58</v>
      </c>
      <c r="K1274">
        <v>40.35</v>
      </c>
      <c r="L1274">
        <v>39.75</v>
      </c>
      <c r="M1274" s="142">
        <v>0.32</v>
      </c>
      <c r="N1274" t="s">
        <v>4784</v>
      </c>
    </row>
    <row r="1275" spans="1:14">
      <c r="A1275">
        <v>4128</v>
      </c>
      <c r="B1275" t="s">
        <v>929</v>
      </c>
      <c r="C1275">
        <v>15.2</v>
      </c>
      <c r="D1275">
        <v>15.5</v>
      </c>
      <c r="E1275" s="145">
        <v>0.4</v>
      </c>
      <c r="F1275" s="143">
        <v>2.65</v>
      </c>
      <c r="G1275" t="s">
        <v>7145</v>
      </c>
      <c r="H1275">
        <v>1346</v>
      </c>
      <c r="I1275">
        <v>1351</v>
      </c>
      <c r="J1275">
        <v>58.82</v>
      </c>
      <c r="K1275">
        <v>15.6</v>
      </c>
      <c r="L1275">
        <v>15.2</v>
      </c>
      <c r="M1275" s="142">
        <v>0.23</v>
      </c>
      <c r="N1275" t="s">
        <v>4785</v>
      </c>
    </row>
    <row r="1276" spans="1:14">
      <c r="A1276">
        <v>4129</v>
      </c>
      <c r="B1276" t="s">
        <v>930</v>
      </c>
      <c r="C1276">
        <v>77</v>
      </c>
      <c r="D1276">
        <v>77.2</v>
      </c>
      <c r="E1276" s="145">
        <v>0.1</v>
      </c>
      <c r="F1276" s="143">
        <v>0.13</v>
      </c>
      <c r="G1276" t="s">
        <v>7146</v>
      </c>
      <c r="H1276">
        <v>287</v>
      </c>
      <c r="I1276">
        <v>430</v>
      </c>
      <c r="J1276">
        <v>9.64</v>
      </c>
      <c r="K1276">
        <v>77.7</v>
      </c>
      <c r="L1276">
        <v>77</v>
      </c>
      <c r="M1276" s="142">
        <v>0.3</v>
      </c>
      <c r="N1276" t="s">
        <v>4786</v>
      </c>
    </row>
    <row r="1277" spans="1:14">
      <c r="A1277">
        <v>4131</v>
      </c>
      <c r="B1277" t="s">
        <v>2087</v>
      </c>
      <c r="C1277">
        <v>30.3</v>
      </c>
      <c r="D1277">
        <v>30.2</v>
      </c>
      <c r="E1277" s="145">
        <v>-0.1</v>
      </c>
      <c r="F1277" s="143">
        <v>-0.33</v>
      </c>
      <c r="G1277" t="s">
        <v>6738</v>
      </c>
      <c r="H1277">
        <v>77</v>
      </c>
      <c r="I1277">
        <v>11</v>
      </c>
      <c r="J1277">
        <v>3.99</v>
      </c>
      <c r="K1277">
        <v>30.85</v>
      </c>
      <c r="L1277">
        <v>28.2</v>
      </c>
      <c r="M1277" s="142">
        <v>0.19</v>
      </c>
      <c r="N1277" t="s">
        <v>4787</v>
      </c>
    </row>
    <row r="1278" spans="1:14">
      <c r="A1278">
        <v>4133</v>
      </c>
      <c r="B1278" t="s">
        <v>932</v>
      </c>
      <c r="C1278">
        <v>21.3</v>
      </c>
      <c r="D1278">
        <v>21.15</v>
      </c>
      <c r="E1278" s="145">
        <v>0.05</v>
      </c>
      <c r="F1278" s="143">
        <v>0.24</v>
      </c>
      <c r="G1278" t="s">
        <v>5993</v>
      </c>
      <c r="H1278">
        <v>89</v>
      </c>
      <c r="I1278">
        <v>710</v>
      </c>
      <c r="J1278">
        <v>6.06</v>
      </c>
      <c r="K1278">
        <v>21.3</v>
      </c>
      <c r="L1278">
        <v>21</v>
      </c>
      <c r="M1278" s="142">
        <v>0.15</v>
      </c>
      <c r="N1278" t="s">
        <v>4788</v>
      </c>
    </row>
    <row r="1279" spans="1:14">
      <c r="A1279">
        <v>4137</v>
      </c>
      <c r="B1279" t="s">
        <v>933</v>
      </c>
      <c r="C1279">
        <v>80.599999999999994</v>
      </c>
      <c r="D1279">
        <v>81</v>
      </c>
      <c r="E1279" s="145">
        <v>0.6</v>
      </c>
      <c r="F1279" s="143">
        <v>0.75</v>
      </c>
      <c r="G1279" t="s">
        <v>7147</v>
      </c>
      <c r="H1279">
        <v>212</v>
      </c>
      <c r="I1279">
        <v>252</v>
      </c>
      <c r="J1279">
        <v>8.25</v>
      </c>
      <c r="K1279">
        <v>81.8</v>
      </c>
      <c r="L1279">
        <v>80.599999999999994</v>
      </c>
      <c r="M1279" s="142">
        <v>0.26</v>
      </c>
      <c r="N1279" t="s">
        <v>4789</v>
      </c>
    </row>
    <row r="1280" spans="1:14">
      <c r="A1280">
        <v>4138</v>
      </c>
      <c r="B1280" t="s">
        <v>934</v>
      </c>
      <c r="C1280">
        <v>54.3</v>
      </c>
      <c r="D1280">
        <v>54.8</v>
      </c>
      <c r="E1280" s="145">
        <v>0.9</v>
      </c>
      <c r="F1280" s="143">
        <v>1.67</v>
      </c>
      <c r="G1280" t="s">
        <v>7148</v>
      </c>
      <c r="H1280">
        <v>20</v>
      </c>
      <c r="I1280">
        <v>23</v>
      </c>
      <c r="J1280">
        <v>3.99</v>
      </c>
      <c r="K1280">
        <v>54.8</v>
      </c>
      <c r="L1280">
        <v>54.3</v>
      </c>
      <c r="M1280" s="142">
        <v>0.05</v>
      </c>
      <c r="N1280" t="s">
        <v>4790</v>
      </c>
    </row>
    <row r="1281" spans="1:14">
      <c r="A1281">
        <v>4139</v>
      </c>
      <c r="B1281" t="s">
        <v>935</v>
      </c>
      <c r="C1281">
        <v>43.95</v>
      </c>
      <c r="D1281">
        <v>44.4</v>
      </c>
      <c r="E1281" s="145">
        <v>0.45</v>
      </c>
      <c r="F1281" s="143">
        <v>1.02</v>
      </c>
      <c r="G1281" t="s">
        <v>6190</v>
      </c>
      <c r="H1281">
        <v>14</v>
      </c>
      <c r="I1281">
        <v>45</v>
      </c>
      <c r="J1281">
        <v>4.5</v>
      </c>
      <c r="K1281">
        <v>44.8</v>
      </c>
      <c r="L1281">
        <v>43.95</v>
      </c>
      <c r="M1281" s="142">
        <v>0.03</v>
      </c>
      <c r="N1281" t="s">
        <v>4791</v>
      </c>
    </row>
    <row r="1282" spans="1:14">
      <c r="A1282">
        <v>4142</v>
      </c>
      <c r="B1282" t="s">
        <v>936</v>
      </c>
      <c r="C1282">
        <v>18.5</v>
      </c>
      <c r="D1282">
        <v>18.399999999999999</v>
      </c>
      <c r="E1282" s="145">
        <v>0</v>
      </c>
      <c r="F1282" s="143">
        <v>0</v>
      </c>
      <c r="G1282" t="s">
        <v>7149</v>
      </c>
      <c r="H1282">
        <v>551</v>
      </c>
      <c r="I1282">
        <v>2439</v>
      </c>
      <c r="J1282">
        <v>42.95</v>
      </c>
      <c r="K1282">
        <v>18.600000000000001</v>
      </c>
      <c r="L1282">
        <v>18.399999999999999</v>
      </c>
      <c r="M1282" s="142">
        <v>0.13</v>
      </c>
      <c r="N1282" t="s">
        <v>4792</v>
      </c>
    </row>
    <row r="1283" spans="1:14">
      <c r="A1283">
        <v>4147</v>
      </c>
      <c r="B1283" t="s">
        <v>937</v>
      </c>
      <c r="C1283">
        <v>60</v>
      </c>
      <c r="D1283">
        <v>61.1</v>
      </c>
      <c r="E1283" s="145">
        <v>1.6</v>
      </c>
      <c r="F1283" s="143">
        <v>2.69</v>
      </c>
      <c r="G1283" t="s">
        <v>7150</v>
      </c>
      <c r="H1283">
        <v>591</v>
      </c>
      <c r="I1283">
        <v>742</v>
      </c>
      <c r="J1283">
        <v>27.32</v>
      </c>
      <c r="K1283">
        <v>61.9</v>
      </c>
      <c r="L1283">
        <v>60</v>
      </c>
      <c r="M1283" s="142">
        <v>0.22</v>
      </c>
      <c r="N1283" t="s">
        <v>4793</v>
      </c>
    </row>
    <row r="1284" spans="1:14">
      <c r="A1284">
        <v>4148</v>
      </c>
      <c r="B1284" t="s">
        <v>184</v>
      </c>
      <c r="C1284">
        <v>32.200000000000003</v>
      </c>
      <c r="D1284">
        <v>31.75</v>
      </c>
      <c r="E1284" s="145">
        <v>-0.05</v>
      </c>
      <c r="F1284" s="143">
        <v>-0.16</v>
      </c>
      <c r="G1284" t="s">
        <v>7151</v>
      </c>
      <c r="H1284">
        <v>17</v>
      </c>
      <c r="I1284">
        <v>22</v>
      </c>
      <c r="J1284">
        <v>6.72</v>
      </c>
      <c r="K1284">
        <v>32.200000000000003</v>
      </c>
      <c r="L1284">
        <v>31.6</v>
      </c>
      <c r="M1284" s="142">
        <v>0.03</v>
      </c>
      <c r="N1284" t="s">
        <v>4794</v>
      </c>
    </row>
    <row r="1285" spans="1:14">
      <c r="A1285">
        <v>4153</v>
      </c>
      <c r="B1285" t="s">
        <v>47</v>
      </c>
      <c r="C1285">
        <v>30.7</v>
      </c>
      <c r="D1285">
        <v>31.15</v>
      </c>
      <c r="E1285" s="145">
        <v>0.6</v>
      </c>
      <c r="F1285" s="143">
        <v>1.96</v>
      </c>
      <c r="G1285" t="s">
        <v>7152</v>
      </c>
      <c r="H1285">
        <v>10</v>
      </c>
      <c r="I1285">
        <v>27</v>
      </c>
      <c r="J1285">
        <v>5.87</v>
      </c>
      <c r="K1285">
        <v>31.15</v>
      </c>
      <c r="L1285">
        <v>30.6</v>
      </c>
      <c r="M1285" s="142">
        <v>0.02</v>
      </c>
      <c r="N1285" t="s">
        <v>4795</v>
      </c>
    </row>
    <row r="1286" spans="1:14">
      <c r="A1286">
        <v>4154</v>
      </c>
      <c r="B1286" t="s">
        <v>2531</v>
      </c>
      <c r="C1286">
        <v>12.25</v>
      </c>
      <c r="D1286">
        <v>12.1</v>
      </c>
      <c r="E1286" s="145">
        <v>-0.15</v>
      </c>
      <c r="F1286" s="143">
        <v>-1.22</v>
      </c>
      <c r="G1286" t="s">
        <v>7153</v>
      </c>
      <c r="H1286">
        <v>9</v>
      </c>
      <c r="I1286">
        <v>4</v>
      </c>
      <c r="J1286">
        <v>3.84</v>
      </c>
      <c r="K1286">
        <v>12.55</v>
      </c>
      <c r="L1286">
        <v>11.8</v>
      </c>
      <c r="M1286" s="142">
        <v>0.02</v>
      </c>
      <c r="N1286" t="s">
        <v>4796</v>
      </c>
    </row>
    <row r="1287" spans="1:14">
      <c r="A1287">
        <v>4157</v>
      </c>
      <c r="B1287" t="s">
        <v>938</v>
      </c>
      <c r="C1287">
        <v>8.8699999999999992</v>
      </c>
      <c r="D1287">
        <v>8.9600000000000009</v>
      </c>
      <c r="E1287" s="145">
        <v>0.16</v>
      </c>
      <c r="F1287" s="143">
        <v>1.82</v>
      </c>
      <c r="G1287" t="s">
        <v>7154</v>
      </c>
      <c r="H1287">
        <v>1421</v>
      </c>
      <c r="I1287">
        <v>2801</v>
      </c>
      <c r="J1287">
        <v>0.01</v>
      </c>
      <c r="K1287">
        <v>9.17</v>
      </c>
      <c r="L1287">
        <v>8.85</v>
      </c>
      <c r="M1287" s="142">
        <v>0.2</v>
      </c>
      <c r="N1287" t="s">
        <v>4797</v>
      </c>
    </row>
    <row r="1288" spans="1:14">
      <c r="A1288">
        <v>4160</v>
      </c>
      <c r="B1288" t="s">
        <v>2088</v>
      </c>
      <c r="C1288">
        <v>38.200000000000003</v>
      </c>
      <c r="D1288">
        <v>38.799999999999997</v>
      </c>
      <c r="E1288" s="145">
        <v>0.5</v>
      </c>
      <c r="F1288" s="143">
        <v>1.31</v>
      </c>
      <c r="G1288" t="s">
        <v>6698</v>
      </c>
      <c r="H1288">
        <v>10</v>
      </c>
      <c r="I1288">
        <v>39</v>
      </c>
      <c r="J1288">
        <v>2.8</v>
      </c>
      <c r="K1288">
        <v>38.950000000000003</v>
      </c>
      <c r="L1288">
        <v>38.200000000000003</v>
      </c>
      <c r="M1288" s="142">
        <v>0.04</v>
      </c>
      <c r="N1288" t="s">
        <v>4798</v>
      </c>
    </row>
    <row r="1289" spans="1:14">
      <c r="A1289">
        <v>4161</v>
      </c>
      <c r="B1289" t="s">
        <v>939</v>
      </c>
      <c r="C1289">
        <v>21.4</v>
      </c>
      <c r="D1289">
        <v>21.4</v>
      </c>
      <c r="E1289" s="145">
        <v>0.25</v>
      </c>
      <c r="F1289" s="143">
        <v>1.18</v>
      </c>
      <c r="G1289" t="s">
        <v>7047</v>
      </c>
      <c r="H1289">
        <v>16</v>
      </c>
      <c r="I1289">
        <v>27</v>
      </c>
      <c r="J1289">
        <v>5.98</v>
      </c>
      <c r="K1289">
        <v>21.9</v>
      </c>
      <c r="L1289">
        <v>21.35</v>
      </c>
      <c r="M1289" s="142">
        <v>0.03</v>
      </c>
      <c r="N1289" t="s">
        <v>4799</v>
      </c>
    </row>
    <row r="1290" spans="1:14">
      <c r="A1290">
        <v>4162</v>
      </c>
      <c r="B1290" t="s">
        <v>940</v>
      </c>
      <c r="C1290">
        <v>56.8</v>
      </c>
      <c r="D1290">
        <v>57.4</v>
      </c>
      <c r="E1290" s="145">
        <v>0.8</v>
      </c>
      <c r="F1290" s="143">
        <v>1.41</v>
      </c>
      <c r="G1290" t="s">
        <v>7155</v>
      </c>
      <c r="H1290">
        <v>167</v>
      </c>
      <c r="I1290">
        <v>298</v>
      </c>
      <c r="J1290">
        <v>14.37</v>
      </c>
      <c r="K1290">
        <v>57.6</v>
      </c>
      <c r="L1290">
        <v>56.8</v>
      </c>
      <c r="M1290" s="142">
        <v>0.12</v>
      </c>
      <c r="N1290" t="s">
        <v>4800</v>
      </c>
    </row>
    <row r="1291" spans="1:14">
      <c r="A1291">
        <v>4163</v>
      </c>
      <c r="B1291" t="s">
        <v>941</v>
      </c>
      <c r="C1291">
        <v>127</v>
      </c>
      <c r="D1291">
        <v>126.5</v>
      </c>
      <c r="E1291" s="145">
        <v>0.5</v>
      </c>
      <c r="F1291" s="143">
        <v>0.4</v>
      </c>
      <c r="G1291" t="s">
        <v>6357</v>
      </c>
      <c r="H1291">
        <v>23</v>
      </c>
      <c r="I1291">
        <v>49</v>
      </c>
      <c r="J1291">
        <v>5.07</v>
      </c>
      <c r="K1291">
        <v>127</v>
      </c>
      <c r="L1291">
        <v>126</v>
      </c>
      <c r="M1291" s="142">
        <v>0.05</v>
      </c>
      <c r="N1291" t="s">
        <v>4801</v>
      </c>
    </row>
    <row r="1292" spans="1:14">
      <c r="A1292">
        <v>4164</v>
      </c>
      <c r="B1292" t="s">
        <v>942</v>
      </c>
      <c r="C1292">
        <v>28.15</v>
      </c>
      <c r="D1292">
        <v>27.9</v>
      </c>
      <c r="E1292" s="145">
        <v>0</v>
      </c>
      <c r="F1292" s="143">
        <v>0</v>
      </c>
      <c r="G1292" t="s">
        <v>6188</v>
      </c>
      <c r="H1292">
        <v>153</v>
      </c>
      <c r="I1292">
        <v>377</v>
      </c>
      <c r="J1292">
        <v>19.57</v>
      </c>
      <c r="K1292">
        <v>28.2</v>
      </c>
      <c r="L1292">
        <v>27.85</v>
      </c>
      <c r="M1292" s="142">
        <v>0.08</v>
      </c>
      <c r="N1292" t="s">
        <v>4802</v>
      </c>
    </row>
    <row r="1293" spans="1:14">
      <c r="A1293">
        <v>4166</v>
      </c>
      <c r="B1293" t="s">
        <v>2834</v>
      </c>
      <c r="C1293">
        <v>24.35</v>
      </c>
      <c r="D1293">
        <v>24.25</v>
      </c>
      <c r="E1293" s="145">
        <v>0.05</v>
      </c>
      <c r="F1293" s="143">
        <v>0.21</v>
      </c>
      <c r="G1293" t="s">
        <v>7156</v>
      </c>
      <c r="H1293">
        <v>78</v>
      </c>
      <c r="I1293">
        <v>61</v>
      </c>
      <c r="J1293">
        <v>24.3</v>
      </c>
      <c r="K1293">
        <v>24.8</v>
      </c>
      <c r="L1293">
        <v>24.25</v>
      </c>
      <c r="M1293" s="142">
        <v>0.03</v>
      </c>
      <c r="N1293" t="s">
        <v>4803</v>
      </c>
    </row>
    <row r="1294" spans="1:14">
      <c r="A1294">
        <v>4167</v>
      </c>
      <c r="B1294" t="s">
        <v>943</v>
      </c>
      <c r="C1294">
        <v>21.75</v>
      </c>
      <c r="D1294">
        <v>21.8</v>
      </c>
      <c r="E1294" s="145">
        <v>0.05</v>
      </c>
      <c r="F1294" s="143">
        <v>0.23</v>
      </c>
      <c r="G1294" t="s">
        <v>7157</v>
      </c>
      <c r="H1294">
        <v>1285</v>
      </c>
      <c r="I1294">
        <v>7304</v>
      </c>
      <c r="J1294">
        <v>33.159999999999997</v>
      </c>
      <c r="K1294">
        <v>22.1</v>
      </c>
      <c r="L1294">
        <v>21.65</v>
      </c>
      <c r="M1294" s="142">
        <v>0.39</v>
      </c>
      <c r="N1294" t="s">
        <v>4804</v>
      </c>
    </row>
    <row r="1295" spans="1:14">
      <c r="A1295">
        <v>4168</v>
      </c>
      <c r="B1295" t="s">
        <v>944</v>
      </c>
      <c r="C1295">
        <v>21.7</v>
      </c>
      <c r="D1295">
        <v>21.8</v>
      </c>
      <c r="E1295" s="145">
        <v>0.1</v>
      </c>
      <c r="F1295" s="143">
        <v>0.46</v>
      </c>
      <c r="G1295" t="s">
        <v>5848</v>
      </c>
      <c r="H1295">
        <v>54</v>
      </c>
      <c r="I1295">
        <v>85</v>
      </c>
      <c r="J1295">
        <v>11.25</v>
      </c>
      <c r="K1295">
        <v>21.9</v>
      </c>
      <c r="L1295">
        <v>21.6</v>
      </c>
      <c r="M1295" s="142">
        <v>0.05</v>
      </c>
      <c r="N1295" t="s">
        <v>4805</v>
      </c>
    </row>
    <row r="1296" spans="1:14">
      <c r="A1296">
        <v>4169</v>
      </c>
      <c r="B1296" t="s">
        <v>3772</v>
      </c>
      <c r="C1296">
        <v>145</v>
      </c>
      <c r="D1296">
        <v>145.5</v>
      </c>
      <c r="E1296" s="145">
        <v>0</v>
      </c>
      <c r="F1296" s="143">
        <v>0</v>
      </c>
      <c r="G1296" t="s">
        <v>7158</v>
      </c>
      <c r="H1296">
        <v>39</v>
      </c>
      <c r="I1296">
        <v>72</v>
      </c>
      <c r="J1296">
        <v>6.64</v>
      </c>
      <c r="K1296">
        <v>147</v>
      </c>
      <c r="L1296">
        <v>144</v>
      </c>
      <c r="M1296" s="142">
        <v>0.06</v>
      </c>
      <c r="N1296" t="s">
        <v>4806</v>
      </c>
    </row>
    <row r="1297" spans="1:14">
      <c r="A1297">
        <v>4171</v>
      </c>
      <c r="B1297" t="s">
        <v>945</v>
      </c>
      <c r="C1297">
        <v>17.149999999999999</v>
      </c>
      <c r="D1297">
        <v>17.45</v>
      </c>
      <c r="E1297" s="145">
        <v>0.35</v>
      </c>
      <c r="F1297" s="143">
        <v>2.0499999999999998</v>
      </c>
      <c r="G1297" t="s">
        <v>6018</v>
      </c>
      <c r="H1297">
        <v>104</v>
      </c>
      <c r="I1297">
        <v>997</v>
      </c>
      <c r="J1297">
        <v>5.81</v>
      </c>
      <c r="K1297">
        <v>17.5</v>
      </c>
      <c r="L1297">
        <v>17.149999999999999</v>
      </c>
      <c r="M1297" s="142">
        <v>0.18</v>
      </c>
      <c r="N1297" t="s">
        <v>4807</v>
      </c>
    </row>
    <row r="1298" spans="1:14">
      <c r="A1298">
        <v>4173</v>
      </c>
      <c r="B1298" t="s">
        <v>946</v>
      </c>
      <c r="C1298">
        <v>17.649999999999999</v>
      </c>
      <c r="D1298">
        <v>17.850000000000001</v>
      </c>
      <c r="E1298" s="145">
        <v>0.2</v>
      </c>
      <c r="F1298" s="143">
        <v>1.1299999999999999</v>
      </c>
      <c r="G1298" t="s">
        <v>7159</v>
      </c>
      <c r="H1298">
        <v>40</v>
      </c>
      <c r="I1298">
        <v>96</v>
      </c>
      <c r="J1298">
        <v>7.46</v>
      </c>
      <c r="K1298">
        <v>17.899999999999999</v>
      </c>
      <c r="L1298">
        <v>17.649999999999999</v>
      </c>
      <c r="M1298" s="142">
        <v>0.05</v>
      </c>
      <c r="N1298" t="s">
        <v>4808</v>
      </c>
    </row>
    <row r="1299" spans="1:14">
      <c r="A1299">
        <v>4174</v>
      </c>
      <c r="B1299" t="s">
        <v>3716</v>
      </c>
      <c r="C1299">
        <v>59.9</v>
      </c>
      <c r="D1299">
        <v>56.9</v>
      </c>
      <c r="E1299" s="145">
        <v>-3</v>
      </c>
      <c r="F1299" s="143">
        <v>-5.01</v>
      </c>
      <c r="G1299" t="s">
        <v>6029</v>
      </c>
      <c r="H1299">
        <v>2736</v>
      </c>
      <c r="I1299">
        <v>974</v>
      </c>
      <c r="J1299">
        <v>13.16</v>
      </c>
      <c r="K1299">
        <v>59.9</v>
      </c>
      <c r="L1299">
        <v>54.2</v>
      </c>
      <c r="M1299" s="142">
        <v>2.08</v>
      </c>
      <c r="N1299" t="s">
        <v>4809</v>
      </c>
    </row>
    <row r="1300" spans="1:14">
      <c r="A1300">
        <v>4175</v>
      </c>
      <c r="B1300" t="s">
        <v>947</v>
      </c>
      <c r="C1300">
        <v>50.8</v>
      </c>
      <c r="D1300">
        <v>50.8</v>
      </c>
      <c r="E1300" s="145">
        <v>-0.1</v>
      </c>
      <c r="F1300" s="143">
        <v>-0.2</v>
      </c>
      <c r="G1300" t="s">
        <v>6365</v>
      </c>
      <c r="H1300">
        <v>18</v>
      </c>
      <c r="I1300">
        <v>10</v>
      </c>
      <c r="J1300">
        <v>4.2300000000000004</v>
      </c>
      <c r="K1300">
        <v>51.6</v>
      </c>
      <c r="L1300">
        <v>50.7</v>
      </c>
      <c r="M1300" s="142">
        <v>0.04</v>
      </c>
      <c r="N1300" t="s">
        <v>4810</v>
      </c>
    </row>
    <row r="1301" spans="1:14">
      <c r="A1301">
        <v>4178</v>
      </c>
      <c r="B1301" t="s">
        <v>3812</v>
      </c>
      <c r="C1301">
        <v>17.600000000000001</v>
      </c>
      <c r="D1301">
        <v>17.600000000000001</v>
      </c>
      <c r="E1301" s="145">
        <v>0.3</v>
      </c>
      <c r="F1301" s="143">
        <v>1.73</v>
      </c>
      <c r="G1301" t="s">
        <v>6135</v>
      </c>
      <c r="H1301">
        <v>171</v>
      </c>
      <c r="I1301">
        <v>560</v>
      </c>
      <c r="J1301">
        <v>21.59</v>
      </c>
      <c r="K1301">
        <v>18.100000000000001</v>
      </c>
      <c r="L1301">
        <v>17.350000000000001</v>
      </c>
      <c r="M1301" s="142">
        <v>0.08</v>
      </c>
      <c r="N1301" t="s">
        <v>4811</v>
      </c>
    </row>
    <row r="1302" spans="1:14">
      <c r="A1302">
        <v>4183</v>
      </c>
      <c r="B1302" t="s">
        <v>948</v>
      </c>
      <c r="C1302">
        <v>14.2</v>
      </c>
      <c r="D1302">
        <v>14.2</v>
      </c>
      <c r="E1302" s="145">
        <v>0</v>
      </c>
      <c r="F1302" s="143">
        <v>0</v>
      </c>
      <c r="G1302" t="s">
        <v>6293</v>
      </c>
      <c r="H1302">
        <v>1</v>
      </c>
      <c r="I1302">
        <v>0</v>
      </c>
      <c r="J1302">
        <v>2.38</v>
      </c>
      <c r="K1302">
        <v>14.2</v>
      </c>
      <c r="L1302">
        <v>14.2</v>
      </c>
      <c r="M1302" s="142">
        <v>0</v>
      </c>
      <c r="N1302" t="s">
        <v>4812</v>
      </c>
    </row>
    <row r="1303" spans="1:14">
      <c r="A1303">
        <v>4188</v>
      </c>
      <c r="B1303" t="s">
        <v>949</v>
      </c>
      <c r="C1303">
        <v>13.25</v>
      </c>
      <c r="D1303">
        <v>14.4</v>
      </c>
      <c r="E1303" s="145">
        <v>1.3</v>
      </c>
      <c r="F1303" s="143">
        <v>9.92</v>
      </c>
      <c r="G1303" t="s">
        <v>6811</v>
      </c>
      <c r="H1303">
        <v>481</v>
      </c>
      <c r="I1303">
        <v>116</v>
      </c>
      <c r="J1303">
        <v>6.33</v>
      </c>
      <c r="K1303">
        <v>14.4</v>
      </c>
      <c r="L1303">
        <v>13.25</v>
      </c>
      <c r="M1303" s="142">
        <v>0.76</v>
      </c>
      <c r="N1303" t="s">
        <v>4813</v>
      </c>
    </row>
    <row r="1304" spans="1:14">
      <c r="A1304">
        <v>4190</v>
      </c>
      <c r="B1304" t="s">
        <v>950</v>
      </c>
      <c r="C1304">
        <v>24.15</v>
      </c>
      <c r="D1304">
        <v>24.15</v>
      </c>
      <c r="E1304" s="145">
        <v>-0.05</v>
      </c>
      <c r="F1304" s="143">
        <v>-0.21</v>
      </c>
      <c r="G1304" t="s">
        <v>7160</v>
      </c>
      <c r="H1304">
        <v>10</v>
      </c>
      <c r="I1304">
        <v>20</v>
      </c>
      <c r="J1304">
        <v>6.13</v>
      </c>
      <c r="K1304">
        <v>24.3</v>
      </c>
      <c r="L1304">
        <v>24.15</v>
      </c>
      <c r="M1304" s="142">
        <v>0.02</v>
      </c>
      <c r="N1304" t="s">
        <v>4814</v>
      </c>
    </row>
    <row r="1305" spans="1:14">
      <c r="A1305">
        <v>4192</v>
      </c>
      <c r="B1305" t="s">
        <v>951</v>
      </c>
      <c r="C1305" t="s">
        <v>1366</v>
      </c>
      <c r="D1305" t="s">
        <v>1366</v>
      </c>
      <c r="E1305" s="145" t="s">
        <v>1366</v>
      </c>
      <c r="F1305" s="143" t="s">
        <v>1366</v>
      </c>
      <c r="G1305" t="s">
        <v>1366</v>
      </c>
      <c r="H1305">
        <v>0</v>
      </c>
      <c r="I1305">
        <v>12</v>
      </c>
      <c r="J1305">
        <v>3.52</v>
      </c>
      <c r="K1305" t="s">
        <v>1366</v>
      </c>
      <c r="L1305" t="s">
        <v>1366</v>
      </c>
      <c r="M1305" s="142">
        <v>0</v>
      </c>
      <c r="N1305" t="s">
        <v>4815</v>
      </c>
    </row>
    <row r="1306" spans="1:14">
      <c r="A1306">
        <v>4198</v>
      </c>
      <c r="B1306" t="s">
        <v>1451</v>
      </c>
      <c r="C1306">
        <v>46.35</v>
      </c>
      <c r="D1306">
        <v>46.2</v>
      </c>
      <c r="E1306" s="145">
        <v>-1</v>
      </c>
      <c r="F1306" s="143">
        <v>-2.12</v>
      </c>
      <c r="G1306" t="s">
        <v>6114</v>
      </c>
      <c r="H1306">
        <v>5</v>
      </c>
      <c r="I1306">
        <v>3</v>
      </c>
      <c r="J1306">
        <v>2.41</v>
      </c>
      <c r="K1306">
        <v>46.35</v>
      </c>
      <c r="L1306">
        <v>46.2</v>
      </c>
      <c r="M1306" s="142">
        <v>0.02</v>
      </c>
      <c r="N1306" t="s">
        <v>4816</v>
      </c>
    </row>
    <row r="1307" spans="1:14">
      <c r="A1307">
        <v>4205</v>
      </c>
      <c r="B1307" t="s">
        <v>952</v>
      </c>
      <c r="C1307">
        <v>67.099999999999994</v>
      </c>
      <c r="D1307">
        <v>67.099999999999994</v>
      </c>
      <c r="E1307" s="145">
        <v>0.1</v>
      </c>
      <c r="F1307" s="143">
        <v>0.15</v>
      </c>
      <c r="G1307" t="s">
        <v>5802</v>
      </c>
      <c r="H1307">
        <v>18</v>
      </c>
      <c r="I1307">
        <v>40</v>
      </c>
      <c r="J1307">
        <v>9.76</v>
      </c>
      <c r="K1307">
        <v>67.099999999999994</v>
      </c>
      <c r="L1307">
        <v>66.900000000000006</v>
      </c>
      <c r="M1307" s="142">
        <v>0.02</v>
      </c>
      <c r="N1307" t="s">
        <v>4817</v>
      </c>
    </row>
    <row r="1308" spans="1:14">
      <c r="A1308">
        <v>4207</v>
      </c>
      <c r="B1308" t="s">
        <v>953</v>
      </c>
      <c r="C1308">
        <v>19.45</v>
      </c>
      <c r="D1308">
        <v>19.3</v>
      </c>
      <c r="E1308" s="145">
        <v>0</v>
      </c>
      <c r="F1308" s="143">
        <v>0</v>
      </c>
      <c r="G1308" t="s">
        <v>5889</v>
      </c>
      <c r="H1308">
        <v>80</v>
      </c>
      <c r="I1308">
        <v>193</v>
      </c>
      <c r="J1308">
        <v>19.850000000000001</v>
      </c>
      <c r="K1308">
        <v>19.600000000000001</v>
      </c>
      <c r="L1308">
        <v>19.3</v>
      </c>
      <c r="M1308" s="142">
        <v>0.04</v>
      </c>
      <c r="N1308" t="s">
        <v>4818</v>
      </c>
    </row>
    <row r="1309" spans="1:14">
      <c r="A1309">
        <v>4303</v>
      </c>
      <c r="B1309" t="s">
        <v>954</v>
      </c>
      <c r="C1309">
        <v>31.5</v>
      </c>
      <c r="D1309">
        <v>31.95</v>
      </c>
      <c r="E1309" s="145">
        <v>0.65</v>
      </c>
      <c r="F1309" s="143">
        <v>2.08</v>
      </c>
      <c r="G1309" t="s">
        <v>7161</v>
      </c>
      <c r="H1309">
        <v>559</v>
      </c>
      <c r="I1309">
        <v>798</v>
      </c>
      <c r="J1309">
        <v>13.24</v>
      </c>
      <c r="K1309">
        <v>32.4</v>
      </c>
      <c r="L1309">
        <v>31.5</v>
      </c>
      <c r="M1309" s="142">
        <v>0.42</v>
      </c>
      <c r="N1309" t="s">
        <v>4819</v>
      </c>
    </row>
    <row r="1310" spans="1:14">
      <c r="A1310">
        <v>4304</v>
      </c>
      <c r="B1310" t="s">
        <v>955</v>
      </c>
      <c r="C1310">
        <v>16.8</v>
      </c>
      <c r="D1310">
        <v>16.75</v>
      </c>
      <c r="E1310" s="145">
        <v>-0.05</v>
      </c>
      <c r="F1310" s="143">
        <v>-0.3</v>
      </c>
      <c r="G1310" t="s">
        <v>7162</v>
      </c>
      <c r="H1310">
        <v>10</v>
      </c>
      <c r="I1310">
        <v>21</v>
      </c>
      <c r="J1310">
        <v>6.1</v>
      </c>
      <c r="K1310">
        <v>17</v>
      </c>
      <c r="L1310">
        <v>16.75</v>
      </c>
      <c r="M1310" s="142">
        <v>0.02</v>
      </c>
      <c r="N1310" t="s">
        <v>4820</v>
      </c>
    </row>
    <row r="1311" spans="1:14">
      <c r="A1311">
        <v>4305</v>
      </c>
      <c r="B1311" t="s">
        <v>956</v>
      </c>
      <c r="C1311" t="s">
        <v>1366</v>
      </c>
      <c r="D1311" t="s">
        <v>1366</v>
      </c>
      <c r="E1311" s="145" t="s">
        <v>1366</v>
      </c>
      <c r="F1311" s="143" t="s">
        <v>1366</v>
      </c>
      <c r="G1311" t="s">
        <v>1366</v>
      </c>
      <c r="H1311">
        <v>0</v>
      </c>
      <c r="I1311">
        <v>7</v>
      </c>
      <c r="J1311">
        <v>5.5</v>
      </c>
      <c r="K1311" t="s">
        <v>1366</v>
      </c>
      <c r="L1311" t="s">
        <v>1366</v>
      </c>
      <c r="M1311" s="142">
        <v>0</v>
      </c>
      <c r="N1311" t="s">
        <v>4821</v>
      </c>
    </row>
    <row r="1312" spans="1:14">
      <c r="A1312">
        <v>4306</v>
      </c>
      <c r="B1312" t="s">
        <v>957</v>
      </c>
      <c r="C1312">
        <v>14.6</v>
      </c>
      <c r="D1312">
        <v>14.6</v>
      </c>
      <c r="E1312" s="145">
        <v>0.05</v>
      </c>
      <c r="F1312" s="143">
        <v>0.34</v>
      </c>
      <c r="G1312" t="s">
        <v>7163</v>
      </c>
      <c r="H1312">
        <v>638</v>
      </c>
      <c r="I1312">
        <v>643</v>
      </c>
      <c r="J1312">
        <v>67.680000000000007</v>
      </c>
      <c r="K1312">
        <v>14.7</v>
      </c>
      <c r="L1312">
        <v>14.55</v>
      </c>
      <c r="M1312" s="142">
        <v>0.09</v>
      </c>
      <c r="N1312" t="s">
        <v>4822</v>
      </c>
    </row>
    <row r="1313" spans="1:14">
      <c r="A1313">
        <v>4401</v>
      </c>
      <c r="B1313" t="s">
        <v>958</v>
      </c>
      <c r="C1313">
        <v>13.7</v>
      </c>
      <c r="D1313">
        <v>13.65</v>
      </c>
      <c r="E1313" s="145">
        <v>0.1</v>
      </c>
      <c r="F1313" s="143">
        <v>0.74</v>
      </c>
      <c r="G1313" t="s">
        <v>6084</v>
      </c>
      <c r="H1313">
        <v>32</v>
      </c>
      <c r="I1313">
        <v>69</v>
      </c>
      <c r="J1313">
        <v>12.27</v>
      </c>
      <c r="K1313">
        <v>13.75</v>
      </c>
      <c r="L1313">
        <v>13.45</v>
      </c>
      <c r="M1313" s="142">
        <v>0.03</v>
      </c>
      <c r="N1313" t="s">
        <v>4823</v>
      </c>
    </row>
    <row r="1314" spans="1:14">
      <c r="A1314">
        <v>4402</v>
      </c>
      <c r="B1314" t="s">
        <v>2548</v>
      </c>
      <c r="C1314">
        <v>12.65</v>
      </c>
      <c r="D1314">
        <v>12.5</v>
      </c>
      <c r="E1314" s="145">
        <v>-0.15</v>
      </c>
      <c r="F1314" s="143">
        <v>-1.19</v>
      </c>
      <c r="G1314" t="s">
        <v>7164</v>
      </c>
      <c r="H1314">
        <v>54</v>
      </c>
      <c r="I1314">
        <v>23</v>
      </c>
      <c r="J1314">
        <v>6.8</v>
      </c>
      <c r="K1314">
        <v>12.65</v>
      </c>
      <c r="L1314">
        <v>12.35</v>
      </c>
      <c r="M1314" s="142">
        <v>0.08</v>
      </c>
      <c r="N1314" t="s">
        <v>4824</v>
      </c>
    </row>
    <row r="1315" spans="1:14">
      <c r="A1315">
        <v>4406</v>
      </c>
      <c r="B1315" t="s">
        <v>959</v>
      </c>
      <c r="C1315">
        <v>10.3</v>
      </c>
      <c r="D1315">
        <v>10.25</v>
      </c>
      <c r="E1315" s="145">
        <v>-0.05</v>
      </c>
      <c r="F1315" s="143">
        <v>-0.49</v>
      </c>
      <c r="G1315" t="s">
        <v>7165</v>
      </c>
      <c r="H1315">
        <v>11</v>
      </c>
      <c r="I1315">
        <v>32</v>
      </c>
      <c r="J1315">
        <v>5.19</v>
      </c>
      <c r="K1315">
        <v>10.3</v>
      </c>
      <c r="L1315">
        <v>10.199999999999999</v>
      </c>
      <c r="M1315" s="142">
        <v>0.02</v>
      </c>
      <c r="N1315" t="s">
        <v>4825</v>
      </c>
    </row>
    <row r="1316" spans="1:14">
      <c r="A1316">
        <v>4413</v>
      </c>
      <c r="B1316" t="s">
        <v>960</v>
      </c>
      <c r="C1316" t="s">
        <v>1366</v>
      </c>
      <c r="D1316" t="s">
        <v>1366</v>
      </c>
      <c r="E1316" s="145" t="s">
        <v>1366</v>
      </c>
      <c r="F1316" s="143" t="s">
        <v>1366</v>
      </c>
      <c r="G1316" t="s">
        <v>1366</v>
      </c>
      <c r="H1316">
        <v>0</v>
      </c>
      <c r="I1316">
        <v>29</v>
      </c>
      <c r="J1316">
        <v>3.13</v>
      </c>
      <c r="K1316" t="s">
        <v>1366</v>
      </c>
      <c r="L1316" t="s">
        <v>1366</v>
      </c>
      <c r="M1316" s="142">
        <v>0</v>
      </c>
      <c r="N1316" t="s">
        <v>4826</v>
      </c>
    </row>
    <row r="1317" spans="1:14">
      <c r="A1317">
        <v>4414</v>
      </c>
      <c r="B1317" t="s">
        <v>1833</v>
      </c>
      <c r="C1317">
        <v>8.18</v>
      </c>
      <c r="D1317">
        <v>8.1199999999999992</v>
      </c>
      <c r="E1317" s="145">
        <v>7.0000000000000007E-2</v>
      </c>
      <c r="F1317" s="143">
        <v>0.87</v>
      </c>
      <c r="G1317" t="s">
        <v>6306</v>
      </c>
      <c r="H1317">
        <v>206</v>
      </c>
      <c r="I1317">
        <v>193</v>
      </c>
      <c r="J1317">
        <v>28.83</v>
      </c>
      <c r="K1317">
        <v>8.19</v>
      </c>
      <c r="L1317">
        <v>8.01</v>
      </c>
      <c r="M1317" s="142">
        <v>0.08</v>
      </c>
      <c r="N1317" t="s">
        <v>4827</v>
      </c>
    </row>
    <row r="1318" spans="1:14">
      <c r="A1318">
        <v>4416</v>
      </c>
      <c r="B1318" t="s">
        <v>961</v>
      </c>
      <c r="C1318">
        <v>12.3</v>
      </c>
      <c r="D1318">
        <v>12.95</v>
      </c>
      <c r="E1318" s="145">
        <v>0.75</v>
      </c>
      <c r="F1318" s="143">
        <v>6.15</v>
      </c>
      <c r="G1318" t="s">
        <v>7166</v>
      </c>
      <c r="H1318">
        <v>944</v>
      </c>
      <c r="I1318">
        <v>750</v>
      </c>
      <c r="J1318">
        <v>7.36</v>
      </c>
      <c r="K1318">
        <v>13.1</v>
      </c>
      <c r="L1318">
        <v>12.3</v>
      </c>
      <c r="M1318" s="142">
        <v>1.28</v>
      </c>
      <c r="N1318" t="s">
        <v>4828</v>
      </c>
    </row>
    <row r="1319" spans="1:14">
      <c r="A1319">
        <v>4417</v>
      </c>
      <c r="B1319" t="s">
        <v>962</v>
      </c>
      <c r="C1319">
        <v>48.35</v>
      </c>
      <c r="D1319">
        <v>47.5</v>
      </c>
      <c r="E1319" s="145">
        <v>0.1</v>
      </c>
      <c r="F1319" s="143">
        <v>0.21</v>
      </c>
      <c r="G1319" t="s">
        <v>6356</v>
      </c>
      <c r="H1319">
        <v>20</v>
      </c>
      <c r="I1319">
        <v>142</v>
      </c>
      <c r="J1319">
        <v>8.4</v>
      </c>
      <c r="K1319">
        <v>48.35</v>
      </c>
      <c r="L1319">
        <v>47.45</v>
      </c>
      <c r="M1319" s="142">
        <v>0.02</v>
      </c>
      <c r="N1319" t="s">
        <v>4829</v>
      </c>
    </row>
    <row r="1320" spans="1:14">
      <c r="A1320">
        <v>4419</v>
      </c>
      <c r="B1320" t="s">
        <v>2205</v>
      </c>
      <c r="C1320">
        <v>46.8</v>
      </c>
      <c r="D1320">
        <v>47.2</v>
      </c>
      <c r="E1320" s="145">
        <v>0.4</v>
      </c>
      <c r="F1320" s="143">
        <v>0.85</v>
      </c>
      <c r="G1320" t="s">
        <v>7167</v>
      </c>
      <c r="H1320">
        <v>2</v>
      </c>
      <c r="I1320">
        <v>1</v>
      </c>
      <c r="J1320">
        <v>17.329999999999998</v>
      </c>
      <c r="K1320">
        <v>47.2</v>
      </c>
      <c r="L1320">
        <v>46.8</v>
      </c>
      <c r="M1320" s="142">
        <v>0</v>
      </c>
      <c r="N1320" t="s">
        <v>4830</v>
      </c>
    </row>
    <row r="1321" spans="1:14">
      <c r="A1321">
        <v>4420</v>
      </c>
      <c r="B1321" t="s">
        <v>963</v>
      </c>
      <c r="C1321">
        <v>35.299999999999997</v>
      </c>
      <c r="D1321">
        <v>35.15</v>
      </c>
      <c r="E1321" s="145">
        <v>-0.25</v>
      </c>
      <c r="F1321" s="143">
        <v>-0.71</v>
      </c>
      <c r="G1321" t="s">
        <v>7168</v>
      </c>
      <c r="H1321">
        <v>27</v>
      </c>
      <c r="I1321">
        <v>24</v>
      </c>
      <c r="J1321">
        <v>4.05</v>
      </c>
      <c r="K1321">
        <v>35.5</v>
      </c>
      <c r="L1321">
        <v>35</v>
      </c>
      <c r="M1321" s="142">
        <v>7.0000000000000007E-2</v>
      </c>
      <c r="N1321" t="s">
        <v>4831</v>
      </c>
    </row>
    <row r="1322" spans="1:14">
      <c r="A1322">
        <v>4426</v>
      </c>
      <c r="B1322" t="s">
        <v>964</v>
      </c>
      <c r="C1322">
        <v>8.9</v>
      </c>
      <c r="D1322">
        <v>8.59</v>
      </c>
      <c r="E1322" s="145">
        <v>-0.03</v>
      </c>
      <c r="F1322" s="143">
        <v>-0.35</v>
      </c>
      <c r="G1322" t="s">
        <v>7169</v>
      </c>
      <c r="H1322">
        <v>706</v>
      </c>
      <c r="I1322">
        <v>474</v>
      </c>
      <c r="J1322">
        <v>17.27</v>
      </c>
      <c r="K1322">
        <v>9.0299999999999994</v>
      </c>
      <c r="L1322">
        <v>8.5500000000000007</v>
      </c>
      <c r="M1322" s="142">
        <v>0.41</v>
      </c>
      <c r="N1322" t="s">
        <v>4832</v>
      </c>
    </row>
    <row r="1323" spans="1:14">
      <c r="A1323">
        <v>4430</v>
      </c>
      <c r="B1323" t="s">
        <v>965</v>
      </c>
      <c r="C1323">
        <v>22.05</v>
      </c>
      <c r="D1323">
        <v>22</v>
      </c>
      <c r="E1323" s="145">
        <v>0</v>
      </c>
      <c r="F1323" s="143">
        <v>0</v>
      </c>
      <c r="G1323" t="s">
        <v>6508</v>
      </c>
      <c r="H1323">
        <v>132</v>
      </c>
      <c r="I1323">
        <v>523</v>
      </c>
      <c r="J1323">
        <v>5.63</v>
      </c>
      <c r="K1323">
        <v>22.15</v>
      </c>
      <c r="L1323">
        <v>21.7</v>
      </c>
      <c r="M1323" s="142">
        <v>0.23</v>
      </c>
      <c r="N1323" t="s">
        <v>4833</v>
      </c>
    </row>
    <row r="1324" spans="1:14">
      <c r="A1324">
        <v>4432</v>
      </c>
      <c r="B1324" t="s">
        <v>966</v>
      </c>
      <c r="C1324">
        <v>15.45</v>
      </c>
      <c r="D1324">
        <v>15.5</v>
      </c>
      <c r="E1324" s="145">
        <v>0.15</v>
      </c>
      <c r="F1324" s="143">
        <v>0.98</v>
      </c>
      <c r="G1324" t="s">
        <v>7170</v>
      </c>
      <c r="H1324">
        <v>35</v>
      </c>
      <c r="I1324">
        <v>44</v>
      </c>
      <c r="J1324">
        <v>5.0599999999999996</v>
      </c>
      <c r="K1324">
        <v>15.55</v>
      </c>
      <c r="L1324">
        <v>15.25</v>
      </c>
      <c r="M1324" s="142">
        <v>7.0000000000000007E-2</v>
      </c>
      <c r="N1324" t="s">
        <v>4834</v>
      </c>
    </row>
    <row r="1325" spans="1:14">
      <c r="A1325">
        <v>4433</v>
      </c>
      <c r="B1325" t="s">
        <v>967</v>
      </c>
      <c r="C1325">
        <v>17.649999999999999</v>
      </c>
      <c r="D1325">
        <v>17.649999999999999</v>
      </c>
      <c r="E1325" s="145">
        <v>-0.05</v>
      </c>
      <c r="F1325" s="143">
        <v>-0.28000000000000003</v>
      </c>
      <c r="G1325" t="s">
        <v>7171</v>
      </c>
      <c r="H1325">
        <v>19</v>
      </c>
      <c r="I1325">
        <v>73</v>
      </c>
      <c r="J1325">
        <v>6.13</v>
      </c>
      <c r="K1325">
        <v>17.649999999999999</v>
      </c>
      <c r="L1325">
        <v>17.55</v>
      </c>
      <c r="M1325" s="142">
        <v>0.03</v>
      </c>
      <c r="N1325" t="s">
        <v>4835</v>
      </c>
    </row>
    <row r="1326" spans="1:14">
      <c r="A1326">
        <v>4438</v>
      </c>
      <c r="B1326" t="s">
        <v>968</v>
      </c>
      <c r="C1326">
        <v>57.6</v>
      </c>
      <c r="D1326">
        <v>57.8</v>
      </c>
      <c r="E1326" s="145">
        <v>0.2</v>
      </c>
      <c r="F1326" s="143">
        <v>0.35</v>
      </c>
      <c r="G1326" t="s">
        <v>7172</v>
      </c>
      <c r="H1326">
        <v>48</v>
      </c>
      <c r="I1326">
        <v>71</v>
      </c>
      <c r="J1326">
        <v>11.34</v>
      </c>
      <c r="K1326">
        <v>57.9</v>
      </c>
      <c r="L1326">
        <v>57.4</v>
      </c>
      <c r="M1326" s="142">
        <v>0.04</v>
      </c>
      <c r="N1326" t="s">
        <v>4836</v>
      </c>
    </row>
    <row r="1327" spans="1:14">
      <c r="A1327">
        <v>4439</v>
      </c>
      <c r="B1327" t="s">
        <v>969</v>
      </c>
      <c r="C1327">
        <v>99.5</v>
      </c>
      <c r="D1327">
        <v>100</v>
      </c>
      <c r="E1327" s="145">
        <v>1.3</v>
      </c>
      <c r="F1327" s="143">
        <v>1.32</v>
      </c>
      <c r="G1327" t="s">
        <v>5955</v>
      </c>
      <c r="H1327">
        <v>29</v>
      </c>
      <c r="I1327">
        <v>34</v>
      </c>
      <c r="J1327">
        <v>3.82</v>
      </c>
      <c r="K1327">
        <v>100</v>
      </c>
      <c r="L1327">
        <v>99.5</v>
      </c>
      <c r="M1327" s="142">
        <v>0.08</v>
      </c>
      <c r="N1327" t="s">
        <v>4837</v>
      </c>
    </row>
    <row r="1328" spans="1:14">
      <c r="A1328">
        <v>4440</v>
      </c>
      <c r="B1328" t="s">
        <v>1394</v>
      </c>
      <c r="C1328">
        <v>17.5</v>
      </c>
      <c r="D1328">
        <v>17.5</v>
      </c>
      <c r="E1328" s="145">
        <v>0</v>
      </c>
      <c r="F1328" s="143">
        <v>0</v>
      </c>
      <c r="G1328" t="s">
        <v>7173</v>
      </c>
      <c r="H1328">
        <v>20</v>
      </c>
      <c r="I1328">
        <v>41</v>
      </c>
      <c r="J1328">
        <v>6.76</v>
      </c>
      <c r="K1328">
        <v>17.600000000000001</v>
      </c>
      <c r="L1328">
        <v>17.5</v>
      </c>
      <c r="M1328" s="142">
        <v>0.03</v>
      </c>
      <c r="N1328" t="s">
        <v>4838</v>
      </c>
    </row>
    <row r="1329" spans="1:14">
      <c r="A1329">
        <v>4441</v>
      </c>
      <c r="B1329" t="s">
        <v>2847</v>
      </c>
      <c r="C1329">
        <v>168</v>
      </c>
      <c r="D1329">
        <v>167.5</v>
      </c>
      <c r="E1329" s="145">
        <v>-0.5</v>
      </c>
      <c r="F1329" s="143">
        <v>-0.3</v>
      </c>
      <c r="G1329" t="s">
        <v>7174</v>
      </c>
      <c r="H1329">
        <v>95</v>
      </c>
      <c r="I1329">
        <v>132</v>
      </c>
      <c r="J1329">
        <v>6.82</v>
      </c>
      <c r="K1329">
        <v>172</v>
      </c>
      <c r="L1329">
        <v>167</v>
      </c>
      <c r="M1329" s="142">
        <v>0.14000000000000001</v>
      </c>
      <c r="N1329" t="s">
        <v>4839</v>
      </c>
    </row>
    <row r="1330" spans="1:14">
      <c r="A1330">
        <v>4442</v>
      </c>
      <c r="B1330" t="s">
        <v>2110</v>
      </c>
      <c r="C1330">
        <v>55.1</v>
      </c>
      <c r="D1330">
        <v>55</v>
      </c>
      <c r="E1330" s="145">
        <v>0.1</v>
      </c>
      <c r="F1330" s="143">
        <v>0.18</v>
      </c>
      <c r="G1330" t="s">
        <v>6738</v>
      </c>
      <c r="H1330">
        <v>44</v>
      </c>
      <c r="I1330">
        <v>68</v>
      </c>
      <c r="J1330">
        <v>3.31</v>
      </c>
      <c r="K1330">
        <v>55.6</v>
      </c>
      <c r="L1330">
        <v>55</v>
      </c>
      <c r="M1330" s="142">
        <v>0.13</v>
      </c>
      <c r="N1330" t="s">
        <v>4840</v>
      </c>
    </row>
    <row r="1331" spans="1:14">
      <c r="A1331">
        <v>4502</v>
      </c>
      <c r="B1331" t="s">
        <v>970</v>
      </c>
      <c r="C1331" t="s">
        <v>1366</v>
      </c>
      <c r="D1331" t="s">
        <v>1366</v>
      </c>
      <c r="E1331" s="145" t="s">
        <v>1366</v>
      </c>
      <c r="F1331" s="143" t="s">
        <v>1366</v>
      </c>
      <c r="G1331" t="s">
        <v>1366</v>
      </c>
      <c r="H1331">
        <v>0</v>
      </c>
      <c r="I1331">
        <v>21</v>
      </c>
      <c r="J1331">
        <v>5.67</v>
      </c>
      <c r="K1331" t="s">
        <v>1366</v>
      </c>
      <c r="L1331" t="s">
        <v>1366</v>
      </c>
      <c r="M1331" s="142">
        <v>0</v>
      </c>
      <c r="N1331" t="s">
        <v>4841</v>
      </c>
    </row>
    <row r="1332" spans="1:14">
      <c r="A1332">
        <v>4503</v>
      </c>
      <c r="B1332" t="s">
        <v>971</v>
      </c>
      <c r="C1332">
        <v>23.9</v>
      </c>
      <c r="D1332">
        <v>24.3</v>
      </c>
      <c r="E1332" s="145">
        <v>0.3</v>
      </c>
      <c r="F1332" s="143">
        <v>1.25</v>
      </c>
      <c r="G1332" t="s">
        <v>7175</v>
      </c>
      <c r="H1332">
        <v>76</v>
      </c>
      <c r="I1332">
        <v>151</v>
      </c>
      <c r="J1332">
        <v>7.83</v>
      </c>
      <c r="K1332">
        <v>24.5</v>
      </c>
      <c r="L1332">
        <v>23.9</v>
      </c>
      <c r="M1332" s="142">
        <v>0.1</v>
      </c>
      <c r="N1332" t="s">
        <v>4842</v>
      </c>
    </row>
    <row r="1333" spans="1:14">
      <c r="A1333">
        <v>4506</v>
      </c>
      <c r="B1333" t="s">
        <v>972</v>
      </c>
      <c r="C1333">
        <v>117.5</v>
      </c>
      <c r="D1333">
        <v>118</v>
      </c>
      <c r="E1333" s="145">
        <v>1</v>
      </c>
      <c r="F1333" s="143">
        <v>0.85</v>
      </c>
      <c r="G1333" t="s">
        <v>7176</v>
      </c>
      <c r="H1333">
        <v>66</v>
      </c>
      <c r="I1333">
        <v>66</v>
      </c>
      <c r="J1333">
        <v>17.7</v>
      </c>
      <c r="K1333">
        <v>118.5</v>
      </c>
      <c r="L1333">
        <v>117.5</v>
      </c>
      <c r="M1333" s="142">
        <v>0.04</v>
      </c>
      <c r="N1333" t="s">
        <v>4843</v>
      </c>
    </row>
    <row r="1334" spans="1:14">
      <c r="A1334">
        <v>4510</v>
      </c>
      <c r="B1334" t="s">
        <v>973</v>
      </c>
      <c r="C1334">
        <v>40.9</v>
      </c>
      <c r="D1334">
        <v>41</v>
      </c>
      <c r="E1334" s="145">
        <v>0.15</v>
      </c>
      <c r="F1334" s="143">
        <v>0.37</v>
      </c>
      <c r="G1334" t="s">
        <v>7177</v>
      </c>
      <c r="H1334">
        <v>224</v>
      </c>
      <c r="I1334">
        <v>415</v>
      </c>
      <c r="J1334">
        <v>10.9</v>
      </c>
      <c r="K1334">
        <v>41.65</v>
      </c>
      <c r="L1334">
        <v>40.9</v>
      </c>
      <c r="M1334" s="142">
        <v>0.21</v>
      </c>
      <c r="N1334" t="s">
        <v>4844</v>
      </c>
    </row>
    <row r="1335" spans="1:14">
      <c r="A1335">
        <v>4513</v>
      </c>
      <c r="B1335" t="s">
        <v>974</v>
      </c>
      <c r="C1335">
        <v>15.85</v>
      </c>
      <c r="D1335">
        <v>15.6</v>
      </c>
      <c r="E1335" s="145">
        <v>-0.2</v>
      </c>
      <c r="F1335" s="143">
        <v>-1.27</v>
      </c>
      <c r="G1335" t="s">
        <v>5970</v>
      </c>
      <c r="H1335">
        <v>474</v>
      </c>
      <c r="I1335">
        <v>209</v>
      </c>
      <c r="J1335">
        <v>14.38</v>
      </c>
      <c r="K1335">
        <v>16.05</v>
      </c>
      <c r="L1335">
        <v>15.55</v>
      </c>
      <c r="M1335" s="142">
        <v>0.33</v>
      </c>
      <c r="N1335" t="s">
        <v>4845</v>
      </c>
    </row>
    <row r="1336" spans="1:14">
      <c r="A1336">
        <v>4523</v>
      </c>
      <c r="B1336" t="s">
        <v>975</v>
      </c>
      <c r="C1336">
        <v>24.35</v>
      </c>
      <c r="D1336">
        <v>24.3</v>
      </c>
      <c r="E1336" s="145">
        <v>-0.05</v>
      </c>
      <c r="F1336" s="143">
        <v>-0.21</v>
      </c>
      <c r="G1336" t="s">
        <v>5896</v>
      </c>
      <c r="H1336">
        <v>61</v>
      </c>
      <c r="I1336">
        <v>63</v>
      </c>
      <c r="J1336">
        <v>6.49</v>
      </c>
      <c r="K1336">
        <v>24.45</v>
      </c>
      <c r="L1336">
        <v>24.2</v>
      </c>
      <c r="M1336" s="142">
        <v>0.09</v>
      </c>
      <c r="N1336" t="s">
        <v>4846</v>
      </c>
    </row>
    <row r="1337" spans="1:14">
      <c r="A1337">
        <v>4526</v>
      </c>
      <c r="B1337" t="s">
        <v>976</v>
      </c>
      <c r="C1337">
        <v>34.4</v>
      </c>
      <c r="D1337">
        <v>34.1</v>
      </c>
      <c r="E1337" s="145">
        <v>1.2</v>
      </c>
      <c r="F1337" s="143">
        <v>3.65</v>
      </c>
      <c r="G1337" t="s">
        <v>6094</v>
      </c>
      <c r="H1337">
        <v>4122</v>
      </c>
      <c r="I1337">
        <v>1743</v>
      </c>
      <c r="J1337">
        <v>25.48</v>
      </c>
      <c r="K1337">
        <v>34.6</v>
      </c>
      <c r="L1337">
        <v>32.950000000000003</v>
      </c>
      <c r="M1337" s="142">
        <v>1.62</v>
      </c>
      <c r="N1337" t="s">
        <v>4847</v>
      </c>
    </row>
    <row r="1338" spans="1:14">
      <c r="A1338">
        <v>4527</v>
      </c>
      <c r="B1338" t="s">
        <v>5947</v>
      </c>
      <c r="C1338">
        <v>44.7</v>
      </c>
      <c r="D1338">
        <v>45.1</v>
      </c>
      <c r="E1338" s="145">
        <v>0.2</v>
      </c>
      <c r="F1338" s="143">
        <v>0.45</v>
      </c>
      <c r="G1338" t="s">
        <v>7178</v>
      </c>
      <c r="H1338">
        <v>20</v>
      </c>
      <c r="I1338">
        <v>41</v>
      </c>
      <c r="J1338">
        <v>6.85</v>
      </c>
      <c r="K1338">
        <v>45.3</v>
      </c>
      <c r="L1338">
        <v>44.7</v>
      </c>
      <c r="M1338" s="142">
        <v>0.03</v>
      </c>
      <c r="N1338" t="s">
        <v>5948</v>
      </c>
    </row>
    <row r="1339" spans="1:14">
      <c r="A1339">
        <v>4528</v>
      </c>
      <c r="B1339" t="s">
        <v>977</v>
      </c>
      <c r="C1339">
        <v>14.8</v>
      </c>
      <c r="D1339">
        <v>15</v>
      </c>
      <c r="E1339" s="145">
        <v>0.2</v>
      </c>
      <c r="F1339" s="143">
        <v>1.35</v>
      </c>
      <c r="G1339" t="s">
        <v>7179</v>
      </c>
      <c r="H1339">
        <v>29</v>
      </c>
      <c r="I1339">
        <v>21</v>
      </c>
      <c r="J1339">
        <v>8.42</v>
      </c>
      <c r="K1339">
        <v>15</v>
      </c>
      <c r="L1339">
        <v>14.75</v>
      </c>
      <c r="M1339" s="142">
        <v>0.03</v>
      </c>
      <c r="N1339" t="s">
        <v>4848</v>
      </c>
    </row>
    <row r="1340" spans="1:14">
      <c r="A1340">
        <v>4529</v>
      </c>
      <c r="B1340" t="s">
        <v>978</v>
      </c>
      <c r="C1340">
        <v>3.27</v>
      </c>
      <c r="D1340">
        <v>3.29</v>
      </c>
      <c r="E1340" s="145">
        <v>-0.06</v>
      </c>
      <c r="F1340" s="143">
        <v>-1.79</v>
      </c>
      <c r="G1340" t="s">
        <v>7180</v>
      </c>
      <c r="H1340">
        <v>35</v>
      </c>
      <c r="I1340">
        <v>44</v>
      </c>
      <c r="J1340">
        <v>8.4499999999999993</v>
      </c>
      <c r="K1340">
        <v>3.29</v>
      </c>
      <c r="L1340">
        <v>3.27</v>
      </c>
      <c r="M1340" s="142">
        <v>0.04</v>
      </c>
      <c r="N1340" t="s">
        <v>4849</v>
      </c>
    </row>
    <row r="1341" spans="1:14">
      <c r="A1341">
        <v>4530</v>
      </c>
      <c r="B1341" t="s">
        <v>3903</v>
      </c>
      <c r="C1341" t="s">
        <v>1366</v>
      </c>
      <c r="D1341" t="s">
        <v>1366</v>
      </c>
      <c r="E1341" s="145" t="s">
        <v>1366</v>
      </c>
      <c r="F1341" s="143" t="s">
        <v>1366</v>
      </c>
      <c r="G1341" t="s">
        <v>1366</v>
      </c>
      <c r="H1341">
        <v>0</v>
      </c>
      <c r="I1341">
        <v>3</v>
      </c>
      <c r="J1341">
        <v>3.58</v>
      </c>
      <c r="K1341" t="s">
        <v>1366</v>
      </c>
      <c r="L1341" t="s">
        <v>1366</v>
      </c>
      <c r="M1341" s="142">
        <v>0</v>
      </c>
      <c r="N1341" t="s">
        <v>4850</v>
      </c>
    </row>
    <row r="1342" spans="1:14">
      <c r="A1342">
        <v>4532</v>
      </c>
      <c r="B1342" t="s">
        <v>979</v>
      </c>
      <c r="C1342">
        <v>24.2</v>
      </c>
      <c r="D1342">
        <v>24.4</v>
      </c>
      <c r="E1342" s="145">
        <v>0.3</v>
      </c>
      <c r="F1342" s="143">
        <v>1.24</v>
      </c>
      <c r="G1342" t="s">
        <v>7181</v>
      </c>
      <c r="H1342">
        <v>543</v>
      </c>
      <c r="I1342">
        <v>708</v>
      </c>
      <c r="J1342">
        <v>49.49</v>
      </c>
      <c r="K1342">
        <v>24.55</v>
      </c>
      <c r="L1342">
        <v>24.2</v>
      </c>
      <c r="M1342" s="142">
        <v>0.11</v>
      </c>
      <c r="N1342" t="s">
        <v>4851</v>
      </c>
    </row>
    <row r="1343" spans="1:14">
      <c r="A1343">
        <v>4533</v>
      </c>
      <c r="B1343" t="s">
        <v>980</v>
      </c>
      <c r="C1343">
        <v>26.3</v>
      </c>
      <c r="D1343">
        <v>26.3</v>
      </c>
      <c r="E1343" s="145">
        <v>0.5</v>
      </c>
      <c r="F1343" s="143">
        <v>1.94</v>
      </c>
      <c r="G1343" t="s">
        <v>7182</v>
      </c>
      <c r="H1343">
        <v>575</v>
      </c>
      <c r="I1343">
        <v>991</v>
      </c>
      <c r="J1343">
        <v>17.84</v>
      </c>
      <c r="K1343">
        <v>26.75</v>
      </c>
      <c r="L1343">
        <v>26.15</v>
      </c>
      <c r="M1343" s="142">
        <v>0.32</v>
      </c>
      <c r="N1343" t="s">
        <v>4852</v>
      </c>
    </row>
    <row r="1344" spans="1:14">
      <c r="A1344">
        <v>4534</v>
      </c>
      <c r="B1344" t="s">
        <v>981</v>
      </c>
      <c r="C1344">
        <v>28.95</v>
      </c>
      <c r="D1344">
        <v>28.05</v>
      </c>
      <c r="E1344" s="145">
        <v>-0.45</v>
      </c>
      <c r="F1344" s="143">
        <v>-1.58</v>
      </c>
      <c r="G1344" t="s">
        <v>7183</v>
      </c>
      <c r="H1344">
        <v>857</v>
      </c>
      <c r="I1344">
        <v>581</v>
      </c>
      <c r="J1344">
        <v>8.68</v>
      </c>
      <c r="K1344">
        <v>29</v>
      </c>
      <c r="L1344">
        <v>27.2</v>
      </c>
      <c r="M1344" s="142">
        <v>0.99</v>
      </c>
      <c r="N1344" t="s">
        <v>4853</v>
      </c>
    </row>
    <row r="1345" spans="1:14">
      <c r="A1345">
        <v>4535</v>
      </c>
      <c r="B1345" t="s">
        <v>982</v>
      </c>
      <c r="C1345" t="s">
        <v>1366</v>
      </c>
      <c r="D1345" t="s">
        <v>1366</v>
      </c>
      <c r="E1345" s="145" t="s">
        <v>1366</v>
      </c>
      <c r="F1345" s="143" t="s">
        <v>1366</v>
      </c>
      <c r="G1345" t="s">
        <v>1366</v>
      </c>
      <c r="H1345">
        <v>0</v>
      </c>
      <c r="I1345">
        <v>4</v>
      </c>
      <c r="J1345">
        <v>7.57</v>
      </c>
      <c r="K1345" t="s">
        <v>1366</v>
      </c>
      <c r="L1345" t="s">
        <v>1366</v>
      </c>
      <c r="M1345" s="142">
        <v>0</v>
      </c>
      <c r="N1345" t="s">
        <v>4854</v>
      </c>
    </row>
    <row r="1346" spans="1:14">
      <c r="A1346">
        <v>4536</v>
      </c>
      <c r="B1346" t="s">
        <v>983</v>
      </c>
      <c r="C1346">
        <v>157</v>
      </c>
      <c r="D1346">
        <v>157.5</v>
      </c>
      <c r="E1346" s="145">
        <v>1</v>
      </c>
      <c r="F1346" s="143">
        <v>0.64</v>
      </c>
      <c r="G1346" t="s">
        <v>6379</v>
      </c>
      <c r="H1346">
        <v>122</v>
      </c>
      <c r="I1346">
        <v>99</v>
      </c>
      <c r="J1346">
        <v>9.08</v>
      </c>
      <c r="K1346">
        <v>159.5</v>
      </c>
      <c r="L1346">
        <v>157</v>
      </c>
      <c r="M1346" s="142">
        <v>0.13</v>
      </c>
      <c r="N1346" t="s">
        <v>4855</v>
      </c>
    </row>
    <row r="1347" spans="1:14">
      <c r="A1347">
        <v>4538</v>
      </c>
      <c r="B1347" t="s">
        <v>202</v>
      </c>
      <c r="C1347">
        <v>17.399999999999999</v>
      </c>
      <c r="D1347">
        <v>17.3</v>
      </c>
      <c r="E1347" s="145">
        <v>-0.2</v>
      </c>
      <c r="F1347" s="143">
        <v>-1.1399999999999999</v>
      </c>
      <c r="G1347" t="s">
        <v>7184</v>
      </c>
      <c r="H1347">
        <v>20</v>
      </c>
      <c r="I1347">
        <v>16</v>
      </c>
      <c r="J1347">
        <v>5.95</v>
      </c>
      <c r="K1347">
        <v>17.399999999999999</v>
      </c>
      <c r="L1347">
        <v>17.25</v>
      </c>
      <c r="M1347" s="142">
        <v>0.03</v>
      </c>
      <c r="N1347" t="s">
        <v>4856</v>
      </c>
    </row>
    <row r="1348" spans="1:14">
      <c r="A1348">
        <v>4540</v>
      </c>
      <c r="B1348" t="s">
        <v>195</v>
      </c>
      <c r="C1348">
        <v>57.8</v>
      </c>
      <c r="D1348">
        <v>58</v>
      </c>
      <c r="E1348" s="145">
        <v>0</v>
      </c>
      <c r="F1348" s="143">
        <v>0</v>
      </c>
      <c r="G1348" t="s">
        <v>7185</v>
      </c>
      <c r="H1348">
        <v>959</v>
      </c>
      <c r="I1348">
        <v>2675</v>
      </c>
      <c r="J1348">
        <v>11.52</v>
      </c>
      <c r="K1348">
        <v>59.2</v>
      </c>
      <c r="L1348">
        <v>57.5</v>
      </c>
      <c r="M1348" s="142">
        <v>0.83</v>
      </c>
      <c r="N1348" t="s">
        <v>4857</v>
      </c>
    </row>
    <row r="1349" spans="1:14">
      <c r="A1349">
        <v>4541</v>
      </c>
      <c r="B1349" t="s">
        <v>984</v>
      </c>
      <c r="C1349">
        <v>57.2</v>
      </c>
      <c r="D1349">
        <v>59.3</v>
      </c>
      <c r="E1349" s="145">
        <v>2.2999999999999998</v>
      </c>
      <c r="F1349" s="143">
        <v>4.04</v>
      </c>
      <c r="G1349" t="s">
        <v>7186</v>
      </c>
      <c r="H1349">
        <v>875</v>
      </c>
      <c r="I1349">
        <v>815</v>
      </c>
      <c r="J1349">
        <v>7.26</v>
      </c>
      <c r="K1349">
        <v>59.7</v>
      </c>
      <c r="L1349">
        <v>57.2</v>
      </c>
      <c r="M1349" s="142">
        <v>1.2</v>
      </c>
      <c r="N1349" t="s">
        <v>4858</v>
      </c>
    </row>
    <row r="1350" spans="1:14">
      <c r="A1350">
        <v>4542</v>
      </c>
      <c r="B1350" t="s">
        <v>985</v>
      </c>
      <c r="C1350">
        <v>328.5</v>
      </c>
      <c r="D1350">
        <v>358</v>
      </c>
      <c r="E1350" s="145">
        <v>32.5</v>
      </c>
      <c r="F1350" s="143">
        <v>9.98</v>
      </c>
      <c r="G1350" t="s">
        <v>7187</v>
      </c>
      <c r="H1350">
        <v>2089</v>
      </c>
      <c r="I1350">
        <v>1996</v>
      </c>
      <c r="J1350">
        <v>3.58</v>
      </c>
      <c r="K1350">
        <v>358</v>
      </c>
      <c r="L1350">
        <v>326</v>
      </c>
      <c r="M1350" s="142">
        <v>5.84</v>
      </c>
      <c r="N1350" t="s">
        <v>4859</v>
      </c>
    </row>
    <row r="1351" spans="1:14">
      <c r="A1351">
        <v>4543</v>
      </c>
      <c r="B1351" t="s">
        <v>986</v>
      </c>
      <c r="C1351">
        <v>30</v>
      </c>
      <c r="D1351">
        <v>29.6</v>
      </c>
      <c r="E1351" s="145">
        <v>-0.05</v>
      </c>
      <c r="F1351" s="143">
        <v>-0.17</v>
      </c>
      <c r="G1351" t="s">
        <v>6164</v>
      </c>
      <c r="H1351">
        <v>71</v>
      </c>
      <c r="I1351">
        <v>180</v>
      </c>
      <c r="J1351">
        <v>6.28</v>
      </c>
      <c r="K1351">
        <v>30</v>
      </c>
      <c r="L1351">
        <v>29.55</v>
      </c>
      <c r="M1351" s="142">
        <v>0.11</v>
      </c>
      <c r="N1351" t="s">
        <v>4860</v>
      </c>
    </row>
    <row r="1352" spans="1:14">
      <c r="A1352">
        <v>4545</v>
      </c>
      <c r="B1352" t="s">
        <v>987</v>
      </c>
      <c r="C1352">
        <v>37.9</v>
      </c>
      <c r="D1352">
        <v>36.700000000000003</v>
      </c>
      <c r="E1352" s="145">
        <v>-0.35</v>
      </c>
      <c r="F1352" s="143">
        <v>-0.94</v>
      </c>
      <c r="G1352" t="s">
        <v>5868</v>
      </c>
      <c r="H1352">
        <v>71</v>
      </c>
      <c r="I1352">
        <v>161</v>
      </c>
      <c r="J1352">
        <v>7.7</v>
      </c>
      <c r="K1352">
        <v>37.9</v>
      </c>
      <c r="L1352">
        <v>36.450000000000003</v>
      </c>
      <c r="M1352" s="142">
        <v>0.09</v>
      </c>
      <c r="N1352" t="s">
        <v>4861</v>
      </c>
    </row>
    <row r="1353" spans="1:14">
      <c r="A1353">
        <v>4549</v>
      </c>
      <c r="B1353" t="s">
        <v>988</v>
      </c>
      <c r="C1353">
        <v>94.4</v>
      </c>
      <c r="D1353">
        <v>93.3</v>
      </c>
      <c r="E1353" s="145">
        <v>0.3</v>
      </c>
      <c r="F1353" s="143">
        <v>0.32</v>
      </c>
      <c r="G1353" t="s">
        <v>6874</v>
      </c>
      <c r="H1353">
        <v>29</v>
      </c>
      <c r="I1353">
        <v>46</v>
      </c>
      <c r="J1353">
        <v>5.81</v>
      </c>
      <c r="K1353">
        <v>94.4</v>
      </c>
      <c r="L1353">
        <v>93</v>
      </c>
      <c r="M1353" s="142">
        <v>0.05</v>
      </c>
      <c r="N1353" t="s">
        <v>4862</v>
      </c>
    </row>
    <row r="1354" spans="1:14">
      <c r="A1354">
        <v>4550</v>
      </c>
      <c r="B1354" t="s">
        <v>989</v>
      </c>
      <c r="C1354">
        <v>24.15</v>
      </c>
      <c r="D1354">
        <v>24.05</v>
      </c>
      <c r="E1354" s="145">
        <v>0.05</v>
      </c>
      <c r="F1354" s="143">
        <v>0.21</v>
      </c>
      <c r="G1354" t="s">
        <v>6302</v>
      </c>
      <c r="H1354">
        <v>19</v>
      </c>
      <c r="I1354">
        <v>11</v>
      </c>
      <c r="J1354">
        <v>3.78</v>
      </c>
      <c r="K1354">
        <v>24.15</v>
      </c>
      <c r="L1354">
        <v>24</v>
      </c>
      <c r="M1354" s="142">
        <v>0.05</v>
      </c>
      <c r="N1354" t="s">
        <v>4863</v>
      </c>
    </row>
    <row r="1355" spans="1:14">
      <c r="A1355">
        <v>4551</v>
      </c>
      <c r="B1355" t="s">
        <v>990</v>
      </c>
      <c r="C1355">
        <v>165.5</v>
      </c>
      <c r="D1355">
        <v>164</v>
      </c>
      <c r="E1355" s="145">
        <v>0</v>
      </c>
      <c r="F1355" s="143">
        <v>0</v>
      </c>
      <c r="G1355" t="s">
        <v>6103</v>
      </c>
      <c r="H1355">
        <v>646</v>
      </c>
      <c r="I1355">
        <v>1635</v>
      </c>
      <c r="J1355">
        <v>11.52</v>
      </c>
      <c r="K1355">
        <v>169</v>
      </c>
      <c r="L1355">
        <v>162.5</v>
      </c>
      <c r="M1355" s="142">
        <v>0.56000000000000005</v>
      </c>
      <c r="N1355" t="s">
        <v>4864</v>
      </c>
    </row>
    <row r="1356" spans="1:14">
      <c r="A1356">
        <v>4552</v>
      </c>
      <c r="B1356" t="s">
        <v>991</v>
      </c>
      <c r="C1356">
        <v>14.9</v>
      </c>
      <c r="D1356">
        <v>15.05</v>
      </c>
      <c r="E1356" s="145">
        <v>0.15</v>
      </c>
      <c r="F1356" s="143">
        <v>1.01</v>
      </c>
      <c r="G1356" t="s">
        <v>6931</v>
      </c>
      <c r="H1356">
        <v>29</v>
      </c>
      <c r="I1356">
        <v>161</v>
      </c>
      <c r="J1356">
        <v>11.6</v>
      </c>
      <c r="K1356">
        <v>15.1</v>
      </c>
      <c r="L1356">
        <v>14.85</v>
      </c>
      <c r="M1356" s="142">
        <v>0.03</v>
      </c>
      <c r="N1356" t="s">
        <v>4865</v>
      </c>
    </row>
    <row r="1357" spans="1:14">
      <c r="A1357">
        <v>4554</v>
      </c>
      <c r="B1357" t="s">
        <v>992</v>
      </c>
      <c r="C1357">
        <v>27.1</v>
      </c>
      <c r="D1357">
        <v>27.05</v>
      </c>
      <c r="E1357" s="145">
        <v>-0.05</v>
      </c>
      <c r="F1357" s="143">
        <v>-0.18</v>
      </c>
      <c r="G1357" t="s">
        <v>6294</v>
      </c>
      <c r="H1357">
        <v>16</v>
      </c>
      <c r="I1357">
        <v>26</v>
      </c>
      <c r="J1357">
        <v>3.03</v>
      </c>
      <c r="K1357">
        <v>27.35</v>
      </c>
      <c r="L1357">
        <v>27.05</v>
      </c>
      <c r="M1357" s="142">
        <v>0.05</v>
      </c>
      <c r="N1357" t="s">
        <v>4866</v>
      </c>
    </row>
    <row r="1358" spans="1:14">
      <c r="A1358">
        <v>4555</v>
      </c>
      <c r="B1358" t="s">
        <v>993</v>
      </c>
      <c r="C1358">
        <v>42.65</v>
      </c>
      <c r="D1358">
        <v>42.55</v>
      </c>
      <c r="E1358" s="145">
        <v>0.35</v>
      </c>
      <c r="F1358" s="143">
        <v>0.83</v>
      </c>
      <c r="G1358" t="s">
        <v>6328</v>
      </c>
      <c r="H1358">
        <v>127</v>
      </c>
      <c r="I1358">
        <v>132</v>
      </c>
      <c r="J1358">
        <v>7</v>
      </c>
      <c r="K1358">
        <v>43.6</v>
      </c>
      <c r="L1358">
        <v>42.4</v>
      </c>
      <c r="M1358" s="142">
        <v>0.18</v>
      </c>
      <c r="N1358" t="s">
        <v>4867</v>
      </c>
    </row>
    <row r="1359" spans="1:14">
      <c r="A1359">
        <v>4556</v>
      </c>
      <c r="B1359" t="s">
        <v>2865</v>
      </c>
      <c r="C1359">
        <v>123.5</v>
      </c>
      <c r="D1359">
        <v>131.5</v>
      </c>
      <c r="E1359" s="145">
        <v>8.5</v>
      </c>
      <c r="F1359" s="143">
        <v>6.91</v>
      </c>
      <c r="G1359" t="s">
        <v>7188</v>
      </c>
      <c r="H1359">
        <v>1338</v>
      </c>
      <c r="I1359">
        <v>794</v>
      </c>
      <c r="J1359">
        <v>4.2300000000000004</v>
      </c>
      <c r="K1359">
        <v>134</v>
      </c>
      <c r="L1359">
        <v>119.5</v>
      </c>
      <c r="M1359" s="142">
        <v>3.16</v>
      </c>
      <c r="N1359" t="s">
        <v>4868</v>
      </c>
    </row>
    <row r="1360" spans="1:14">
      <c r="A1360">
        <v>4557</v>
      </c>
      <c r="B1360" t="s">
        <v>994</v>
      </c>
      <c r="C1360">
        <v>53.8</v>
      </c>
      <c r="D1360">
        <v>57</v>
      </c>
      <c r="E1360" s="145">
        <v>4.0999999999999996</v>
      </c>
      <c r="F1360" s="143">
        <v>7.75</v>
      </c>
      <c r="G1360" t="s">
        <v>6183</v>
      </c>
      <c r="H1360">
        <v>180</v>
      </c>
      <c r="I1360">
        <v>71</v>
      </c>
      <c r="J1360">
        <v>4.8</v>
      </c>
      <c r="K1360">
        <v>57.4</v>
      </c>
      <c r="L1360">
        <v>53.8</v>
      </c>
      <c r="M1360" s="142">
        <v>0.38</v>
      </c>
      <c r="N1360" t="s">
        <v>4869</v>
      </c>
    </row>
    <row r="1361" spans="1:14">
      <c r="A1361">
        <v>4558</v>
      </c>
      <c r="B1361" t="s">
        <v>1439</v>
      </c>
      <c r="C1361">
        <v>18</v>
      </c>
      <c r="D1361">
        <v>17.95</v>
      </c>
      <c r="E1361" s="145">
        <v>0.35</v>
      </c>
      <c r="F1361" s="143">
        <v>1.99</v>
      </c>
      <c r="G1361" t="s">
        <v>6872</v>
      </c>
      <c r="H1361">
        <v>68</v>
      </c>
      <c r="I1361">
        <v>48</v>
      </c>
      <c r="J1361">
        <v>5</v>
      </c>
      <c r="K1361">
        <v>18.100000000000001</v>
      </c>
      <c r="L1361">
        <v>17.75</v>
      </c>
      <c r="M1361" s="142">
        <v>0.14000000000000001</v>
      </c>
      <c r="N1361" t="s">
        <v>4870</v>
      </c>
    </row>
    <row r="1362" spans="1:14">
      <c r="A1362">
        <v>4560</v>
      </c>
      <c r="B1362" t="s">
        <v>995</v>
      </c>
      <c r="C1362">
        <v>29.6</v>
      </c>
      <c r="D1362">
        <v>29.1</v>
      </c>
      <c r="E1362" s="145">
        <v>-0.5</v>
      </c>
      <c r="F1362" s="143">
        <v>-1.69</v>
      </c>
      <c r="G1362" t="s">
        <v>7189</v>
      </c>
      <c r="H1362">
        <v>260</v>
      </c>
      <c r="I1362">
        <v>215</v>
      </c>
      <c r="J1362">
        <v>6.81</v>
      </c>
      <c r="K1362">
        <v>29.6</v>
      </c>
      <c r="L1362">
        <v>29.1</v>
      </c>
      <c r="M1362" s="142">
        <v>0.38</v>
      </c>
      <c r="N1362" t="s">
        <v>4871</v>
      </c>
    </row>
    <row r="1363" spans="1:14">
      <c r="A1363">
        <v>4561</v>
      </c>
      <c r="B1363" t="s">
        <v>192</v>
      </c>
      <c r="C1363">
        <v>41.75</v>
      </c>
      <c r="D1363">
        <v>41</v>
      </c>
      <c r="E1363" s="145">
        <v>0</v>
      </c>
      <c r="F1363" s="143">
        <v>0</v>
      </c>
      <c r="G1363" t="s">
        <v>6037</v>
      </c>
      <c r="H1363">
        <v>90</v>
      </c>
      <c r="I1363">
        <v>137</v>
      </c>
      <c r="J1363">
        <v>5.85</v>
      </c>
      <c r="K1363">
        <v>42</v>
      </c>
      <c r="L1363">
        <v>40.799999999999997</v>
      </c>
      <c r="M1363" s="142">
        <v>0.15</v>
      </c>
      <c r="N1363" t="s">
        <v>4872</v>
      </c>
    </row>
    <row r="1364" spans="1:14">
      <c r="A1364">
        <v>4562</v>
      </c>
      <c r="B1364" t="s">
        <v>228</v>
      </c>
      <c r="C1364">
        <v>30.15</v>
      </c>
      <c r="D1364">
        <v>30.1</v>
      </c>
      <c r="E1364" s="145">
        <v>0.4</v>
      </c>
      <c r="F1364" s="143">
        <v>1.35</v>
      </c>
      <c r="G1364" t="s">
        <v>5874</v>
      </c>
      <c r="H1364">
        <v>101</v>
      </c>
      <c r="I1364">
        <v>109</v>
      </c>
      <c r="J1364">
        <v>8.75</v>
      </c>
      <c r="K1364">
        <v>30.75</v>
      </c>
      <c r="L1364">
        <v>30</v>
      </c>
      <c r="M1364" s="142">
        <v>0.12</v>
      </c>
      <c r="N1364" t="s">
        <v>4873</v>
      </c>
    </row>
    <row r="1365" spans="1:14">
      <c r="A1365">
        <v>4563</v>
      </c>
      <c r="B1365" t="s">
        <v>996</v>
      </c>
      <c r="C1365">
        <v>52.2</v>
      </c>
      <c r="D1365">
        <v>52.8</v>
      </c>
      <c r="E1365" s="145">
        <v>1</v>
      </c>
      <c r="F1365" s="143">
        <v>1.93</v>
      </c>
      <c r="G1365" t="s">
        <v>6585</v>
      </c>
      <c r="H1365">
        <v>109</v>
      </c>
      <c r="I1365">
        <v>249</v>
      </c>
      <c r="J1365">
        <v>5.5</v>
      </c>
      <c r="K1365">
        <v>53.5</v>
      </c>
      <c r="L1365">
        <v>52.1</v>
      </c>
      <c r="M1365" s="142">
        <v>0.2</v>
      </c>
      <c r="N1365" t="s">
        <v>4874</v>
      </c>
    </row>
    <row r="1366" spans="1:14">
      <c r="A1366">
        <v>4564</v>
      </c>
      <c r="B1366" t="s">
        <v>217</v>
      </c>
      <c r="C1366">
        <v>15.9</v>
      </c>
      <c r="D1366">
        <v>16</v>
      </c>
      <c r="E1366" s="145">
        <v>0.3</v>
      </c>
      <c r="F1366" s="143">
        <v>1.91</v>
      </c>
      <c r="G1366" t="s">
        <v>6269</v>
      </c>
      <c r="H1366">
        <v>520</v>
      </c>
      <c r="I1366">
        <v>621</v>
      </c>
      <c r="J1366">
        <v>23.28</v>
      </c>
      <c r="K1366">
        <v>16.100000000000001</v>
      </c>
      <c r="L1366">
        <v>15.85</v>
      </c>
      <c r="M1366" s="142">
        <v>0.22</v>
      </c>
      <c r="N1366" t="s">
        <v>4875</v>
      </c>
    </row>
    <row r="1367" spans="1:14">
      <c r="A1367">
        <v>4566</v>
      </c>
      <c r="B1367" t="s">
        <v>194</v>
      </c>
      <c r="C1367">
        <v>75.5</v>
      </c>
      <c r="D1367">
        <v>81.8</v>
      </c>
      <c r="E1367" s="145">
        <v>7.4</v>
      </c>
      <c r="F1367" s="143">
        <v>9.9499999999999993</v>
      </c>
      <c r="G1367" t="s">
        <v>6021</v>
      </c>
      <c r="H1367">
        <v>4791</v>
      </c>
      <c r="I1367">
        <v>2284</v>
      </c>
      <c r="J1367">
        <v>11.07</v>
      </c>
      <c r="K1367">
        <v>81.8</v>
      </c>
      <c r="L1367">
        <v>75.5</v>
      </c>
      <c r="M1367" s="142">
        <v>4.34</v>
      </c>
      <c r="N1367" t="s">
        <v>4876</v>
      </c>
    </row>
    <row r="1368" spans="1:14">
      <c r="A1368">
        <v>4568</v>
      </c>
      <c r="B1368" t="s">
        <v>213</v>
      </c>
      <c r="C1368">
        <v>43.65</v>
      </c>
      <c r="D1368">
        <v>41.55</v>
      </c>
      <c r="E1368" s="145">
        <v>-0.35</v>
      </c>
      <c r="F1368" s="143">
        <v>-0.84</v>
      </c>
      <c r="G1368" t="s">
        <v>6261</v>
      </c>
      <c r="H1368">
        <v>60</v>
      </c>
      <c r="I1368">
        <v>30</v>
      </c>
      <c r="J1368">
        <v>3.2</v>
      </c>
      <c r="K1368">
        <v>43.65</v>
      </c>
      <c r="L1368">
        <v>41.2</v>
      </c>
      <c r="M1368" s="142">
        <v>0.19</v>
      </c>
      <c r="N1368" t="s">
        <v>4877</v>
      </c>
    </row>
    <row r="1369" spans="1:14">
      <c r="A1369">
        <v>4569</v>
      </c>
      <c r="B1369" t="s">
        <v>2073</v>
      </c>
      <c r="C1369">
        <v>155</v>
      </c>
      <c r="D1369">
        <v>153</v>
      </c>
      <c r="E1369" s="145">
        <v>-0.5</v>
      </c>
      <c r="F1369" s="143">
        <v>-0.33</v>
      </c>
      <c r="G1369" t="s">
        <v>7190</v>
      </c>
      <c r="H1369">
        <v>25</v>
      </c>
      <c r="I1369">
        <v>31</v>
      </c>
      <c r="J1369">
        <v>3.06</v>
      </c>
      <c r="K1369">
        <v>155</v>
      </c>
      <c r="L1369">
        <v>152</v>
      </c>
      <c r="M1369" s="142">
        <v>0.08</v>
      </c>
      <c r="N1369" t="s">
        <v>4878</v>
      </c>
    </row>
    <row r="1370" spans="1:14">
      <c r="A1370">
        <v>4571</v>
      </c>
      <c r="B1370" t="s">
        <v>997</v>
      </c>
      <c r="C1370">
        <v>161.5</v>
      </c>
      <c r="D1370">
        <v>158</v>
      </c>
      <c r="E1370" s="145">
        <v>-3</v>
      </c>
      <c r="F1370" s="143">
        <v>-1.86</v>
      </c>
      <c r="G1370" t="s">
        <v>7191</v>
      </c>
      <c r="H1370">
        <v>313</v>
      </c>
      <c r="I1370">
        <v>169</v>
      </c>
      <c r="J1370">
        <v>5.3</v>
      </c>
      <c r="K1370">
        <v>162</v>
      </c>
      <c r="L1370">
        <v>158</v>
      </c>
      <c r="M1370" s="142">
        <v>0.59</v>
      </c>
      <c r="N1370" t="s">
        <v>4879</v>
      </c>
    </row>
    <row r="1371" spans="1:14">
      <c r="A1371">
        <v>4572</v>
      </c>
      <c r="B1371" t="s">
        <v>247</v>
      </c>
      <c r="C1371">
        <v>134</v>
      </c>
      <c r="D1371">
        <v>133.5</v>
      </c>
      <c r="E1371" s="145">
        <v>0.5</v>
      </c>
      <c r="F1371" s="143">
        <v>0.38</v>
      </c>
      <c r="G1371" t="s">
        <v>5924</v>
      </c>
      <c r="H1371">
        <v>16</v>
      </c>
      <c r="I1371">
        <v>34</v>
      </c>
      <c r="J1371">
        <v>4</v>
      </c>
      <c r="K1371">
        <v>134</v>
      </c>
      <c r="L1371">
        <v>132.5</v>
      </c>
      <c r="M1371" s="142">
        <v>0.04</v>
      </c>
      <c r="N1371" t="s">
        <v>4880</v>
      </c>
    </row>
    <row r="1372" spans="1:14">
      <c r="A1372">
        <v>4576</v>
      </c>
      <c r="B1372" t="s">
        <v>239</v>
      </c>
      <c r="C1372">
        <v>207</v>
      </c>
      <c r="D1372">
        <v>208</v>
      </c>
      <c r="E1372" s="145">
        <v>2.5</v>
      </c>
      <c r="F1372" s="143">
        <v>1.22</v>
      </c>
      <c r="G1372" t="s">
        <v>5852</v>
      </c>
      <c r="H1372">
        <v>634</v>
      </c>
      <c r="I1372">
        <v>1513</v>
      </c>
      <c r="J1372">
        <v>11.98</v>
      </c>
      <c r="K1372">
        <v>211</v>
      </c>
      <c r="L1372">
        <v>205</v>
      </c>
      <c r="M1372" s="142">
        <v>0.53</v>
      </c>
      <c r="N1372" t="s">
        <v>4881</v>
      </c>
    </row>
    <row r="1373" spans="1:14">
      <c r="A1373">
        <v>4577</v>
      </c>
      <c r="B1373" t="s">
        <v>1447</v>
      </c>
      <c r="C1373">
        <v>89.2</v>
      </c>
      <c r="D1373">
        <v>92.5</v>
      </c>
      <c r="E1373" s="145">
        <v>4.5</v>
      </c>
      <c r="F1373" s="143">
        <v>5.1100000000000003</v>
      </c>
      <c r="G1373" t="s">
        <v>7192</v>
      </c>
      <c r="H1373">
        <v>471</v>
      </c>
      <c r="I1373">
        <v>363</v>
      </c>
      <c r="J1373">
        <v>4.91</v>
      </c>
      <c r="K1373">
        <v>93.1</v>
      </c>
      <c r="L1373">
        <v>87.8</v>
      </c>
      <c r="M1373" s="142">
        <v>0.96</v>
      </c>
      <c r="N1373" t="s">
        <v>4882</v>
      </c>
    </row>
    <row r="1374" spans="1:14">
      <c r="A1374">
        <v>4580</v>
      </c>
      <c r="B1374" t="s">
        <v>78</v>
      </c>
      <c r="C1374">
        <v>82.4</v>
      </c>
      <c r="D1374">
        <v>82.1</v>
      </c>
      <c r="E1374" s="145">
        <v>0.5</v>
      </c>
      <c r="F1374" s="143">
        <v>0.61</v>
      </c>
      <c r="G1374" t="s">
        <v>6703</v>
      </c>
      <c r="H1374">
        <v>36</v>
      </c>
      <c r="I1374">
        <v>36</v>
      </c>
      <c r="J1374">
        <v>4.68</v>
      </c>
      <c r="K1374">
        <v>82.5</v>
      </c>
      <c r="L1374">
        <v>82.1</v>
      </c>
      <c r="M1374" s="142">
        <v>0.08</v>
      </c>
      <c r="N1374" t="s">
        <v>4883</v>
      </c>
    </row>
    <row r="1375" spans="1:14">
      <c r="A1375">
        <v>4581</v>
      </c>
      <c r="B1375" t="s">
        <v>998</v>
      </c>
      <c r="C1375">
        <v>48.2</v>
      </c>
      <c r="D1375">
        <v>48.05</v>
      </c>
      <c r="E1375" s="145">
        <v>-0.35</v>
      </c>
      <c r="F1375" s="143">
        <v>-0.72</v>
      </c>
      <c r="G1375" t="s">
        <v>5808</v>
      </c>
      <c r="H1375">
        <v>27</v>
      </c>
      <c r="I1375">
        <v>13</v>
      </c>
      <c r="J1375">
        <v>3.39</v>
      </c>
      <c r="K1375">
        <v>48.9</v>
      </c>
      <c r="L1375">
        <v>48</v>
      </c>
      <c r="M1375" s="142">
        <v>0.08</v>
      </c>
      <c r="N1375" t="s">
        <v>4884</v>
      </c>
    </row>
    <row r="1376" spans="1:14">
      <c r="A1376">
        <v>4583</v>
      </c>
      <c r="B1376" t="s">
        <v>1443</v>
      </c>
      <c r="C1376">
        <v>400.5</v>
      </c>
      <c r="D1376">
        <v>403</v>
      </c>
      <c r="E1376" s="145">
        <v>8</v>
      </c>
      <c r="F1376" s="143">
        <v>2.0299999999999998</v>
      </c>
      <c r="G1376" t="s">
        <v>7193</v>
      </c>
      <c r="H1376">
        <v>108</v>
      </c>
      <c r="I1376">
        <v>162</v>
      </c>
      <c r="J1376">
        <v>8.02</v>
      </c>
      <c r="K1376">
        <v>411.5</v>
      </c>
      <c r="L1376">
        <v>397.5</v>
      </c>
      <c r="M1376" s="142">
        <v>0.13</v>
      </c>
      <c r="N1376" t="s">
        <v>4885</v>
      </c>
    </row>
    <row r="1377" spans="1:14">
      <c r="A1377">
        <v>4584</v>
      </c>
      <c r="B1377" t="s">
        <v>1474</v>
      </c>
      <c r="C1377">
        <v>37.15</v>
      </c>
      <c r="D1377">
        <v>37.85</v>
      </c>
      <c r="E1377" s="145">
        <v>0.85</v>
      </c>
      <c r="F1377" s="143">
        <v>2.2999999999999998</v>
      </c>
      <c r="G1377" t="s">
        <v>6441</v>
      </c>
      <c r="H1377">
        <v>5</v>
      </c>
      <c r="I1377">
        <v>5</v>
      </c>
      <c r="J1377">
        <v>3</v>
      </c>
      <c r="K1377">
        <v>37.85</v>
      </c>
      <c r="L1377">
        <v>37.049999999999997</v>
      </c>
      <c r="M1377" s="142">
        <v>0.02</v>
      </c>
      <c r="N1377" t="s">
        <v>4886</v>
      </c>
    </row>
    <row r="1378" spans="1:14">
      <c r="A1378">
        <v>4585</v>
      </c>
      <c r="B1378" t="s">
        <v>3600</v>
      </c>
      <c r="C1378">
        <v>281</v>
      </c>
      <c r="D1378">
        <v>281</v>
      </c>
      <c r="E1378" s="145">
        <v>0</v>
      </c>
      <c r="F1378" s="143">
        <v>0</v>
      </c>
      <c r="G1378" t="s">
        <v>6301</v>
      </c>
      <c r="H1378">
        <v>79</v>
      </c>
      <c r="I1378">
        <v>121</v>
      </c>
      <c r="J1378">
        <v>10.58</v>
      </c>
      <c r="K1378">
        <v>283</v>
      </c>
      <c r="L1378">
        <v>279</v>
      </c>
      <c r="M1378" s="142">
        <v>0.08</v>
      </c>
      <c r="N1378" t="s">
        <v>4887</v>
      </c>
    </row>
    <row r="1379" spans="1:14">
      <c r="A1379">
        <v>4588</v>
      </c>
      <c r="B1379" t="s">
        <v>2125</v>
      </c>
      <c r="C1379">
        <v>56.5</v>
      </c>
      <c r="D1379">
        <v>56.3</v>
      </c>
      <c r="E1379" s="145">
        <v>-0.2</v>
      </c>
      <c r="F1379" s="143">
        <v>-0.35</v>
      </c>
      <c r="G1379" t="s">
        <v>6018</v>
      </c>
      <c r="H1379">
        <v>32</v>
      </c>
      <c r="I1379">
        <v>65</v>
      </c>
      <c r="J1379">
        <v>4.3</v>
      </c>
      <c r="K1379">
        <v>56.5</v>
      </c>
      <c r="L1379">
        <v>56.1</v>
      </c>
      <c r="M1379" s="142">
        <v>7.0000000000000007E-2</v>
      </c>
      <c r="N1379" t="s">
        <v>4888</v>
      </c>
    </row>
    <row r="1380" spans="1:14">
      <c r="A1380">
        <v>4609</v>
      </c>
      <c r="B1380" t="s">
        <v>999</v>
      </c>
      <c r="C1380">
        <v>4.93</v>
      </c>
      <c r="D1380">
        <v>5</v>
      </c>
      <c r="E1380" s="145">
        <v>7.0000000000000007E-2</v>
      </c>
      <c r="F1380" s="143">
        <v>1.42</v>
      </c>
      <c r="G1380" t="s">
        <v>7194</v>
      </c>
      <c r="H1380">
        <v>20</v>
      </c>
      <c r="I1380">
        <v>5</v>
      </c>
      <c r="J1380">
        <v>4.79</v>
      </c>
      <c r="K1380">
        <v>5</v>
      </c>
      <c r="L1380">
        <v>4.5199999999999996</v>
      </c>
      <c r="M1380" s="142">
        <v>0.04</v>
      </c>
      <c r="N1380" t="s">
        <v>4889</v>
      </c>
    </row>
    <row r="1381" spans="1:14">
      <c r="A1381">
        <v>4702</v>
      </c>
      <c r="B1381" t="s">
        <v>1000</v>
      </c>
      <c r="C1381">
        <v>9.49</v>
      </c>
      <c r="D1381">
        <v>9.3699999999999992</v>
      </c>
      <c r="E1381" s="145">
        <v>0.03</v>
      </c>
      <c r="F1381" s="143">
        <v>0.32</v>
      </c>
      <c r="G1381" t="s">
        <v>5810</v>
      </c>
      <c r="H1381">
        <v>118</v>
      </c>
      <c r="I1381">
        <v>66</v>
      </c>
      <c r="J1381">
        <v>7.23</v>
      </c>
      <c r="K1381">
        <v>9.49</v>
      </c>
      <c r="L1381">
        <v>9.36</v>
      </c>
      <c r="M1381" s="142">
        <v>0.16</v>
      </c>
      <c r="N1381" t="s">
        <v>5796</v>
      </c>
    </row>
    <row r="1382" spans="1:14">
      <c r="A1382">
        <v>4706</v>
      </c>
      <c r="B1382" t="s">
        <v>1001</v>
      </c>
      <c r="C1382">
        <v>40.700000000000003</v>
      </c>
      <c r="D1382">
        <v>43.15</v>
      </c>
      <c r="E1382" s="145">
        <v>3.9</v>
      </c>
      <c r="F1382" s="143">
        <v>9.94</v>
      </c>
      <c r="G1382" t="s">
        <v>5958</v>
      </c>
      <c r="H1382">
        <v>138</v>
      </c>
      <c r="I1382">
        <v>197</v>
      </c>
      <c r="J1382">
        <v>7.9</v>
      </c>
      <c r="K1382">
        <v>43.15</v>
      </c>
      <c r="L1382">
        <v>40.700000000000003</v>
      </c>
      <c r="M1382" s="142">
        <v>0.17</v>
      </c>
      <c r="N1382" t="s">
        <v>4890</v>
      </c>
    </row>
    <row r="1383" spans="1:14">
      <c r="A1383">
        <v>4707</v>
      </c>
      <c r="B1383" t="s">
        <v>2866</v>
      </c>
      <c r="C1383">
        <v>29.85</v>
      </c>
      <c r="D1383">
        <v>29.6</v>
      </c>
      <c r="E1383" s="145">
        <v>-0.05</v>
      </c>
      <c r="F1383" s="143">
        <v>-0.17</v>
      </c>
      <c r="G1383" t="s">
        <v>7195</v>
      </c>
      <c r="H1383">
        <v>1203</v>
      </c>
      <c r="I1383">
        <v>3244</v>
      </c>
      <c r="J1383">
        <v>41.38</v>
      </c>
      <c r="K1383">
        <v>30.4</v>
      </c>
      <c r="L1383">
        <v>29.6</v>
      </c>
      <c r="M1383" s="142">
        <v>0.28999999999999998</v>
      </c>
      <c r="N1383" t="s">
        <v>4891</v>
      </c>
    </row>
    <row r="1384" spans="1:14">
      <c r="A1384">
        <v>4711</v>
      </c>
      <c r="B1384" t="s">
        <v>1002</v>
      </c>
      <c r="C1384">
        <v>17</v>
      </c>
      <c r="D1384">
        <v>16.7</v>
      </c>
      <c r="E1384" s="145">
        <v>-0.05</v>
      </c>
      <c r="F1384" s="143">
        <v>-0.3</v>
      </c>
      <c r="G1384" t="s">
        <v>6370</v>
      </c>
      <c r="H1384">
        <v>200</v>
      </c>
      <c r="I1384">
        <v>394</v>
      </c>
      <c r="J1384">
        <v>6.11</v>
      </c>
      <c r="K1384">
        <v>17</v>
      </c>
      <c r="L1384">
        <v>16.55</v>
      </c>
      <c r="M1384" s="142">
        <v>0.33</v>
      </c>
      <c r="N1384" t="s">
        <v>4892</v>
      </c>
    </row>
    <row r="1385" spans="1:14">
      <c r="A1385">
        <v>4714</v>
      </c>
      <c r="B1385" t="s">
        <v>1003</v>
      </c>
      <c r="C1385">
        <v>12.25</v>
      </c>
      <c r="D1385">
        <v>12.45</v>
      </c>
      <c r="E1385" s="145">
        <v>0.3</v>
      </c>
      <c r="F1385" s="143">
        <v>2.4700000000000002</v>
      </c>
      <c r="G1385" t="s">
        <v>7196</v>
      </c>
      <c r="H1385">
        <v>1633</v>
      </c>
      <c r="I1385">
        <v>2681</v>
      </c>
      <c r="J1385">
        <v>22.18</v>
      </c>
      <c r="K1385">
        <v>12.7</v>
      </c>
      <c r="L1385">
        <v>12.25</v>
      </c>
      <c r="M1385" s="142">
        <v>0.74</v>
      </c>
      <c r="N1385" t="s">
        <v>4893</v>
      </c>
    </row>
    <row r="1386" spans="1:14">
      <c r="A1386">
        <v>4716</v>
      </c>
      <c r="B1386" t="s">
        <v>1004</v>
      </c>
      <c r="C1386">
        <v>18.8</v>
      </c>
      <c r="D1386">
        <v>18.399999999999999</v>
      </c>
      <c r="E1386" s="145">
        <v>-0.4</v>
      </c>
      <c r="F1386" s="143">
        <v>-2.13</v>
      </c>
      <c r="G1386" t="s">
        <v>7197</v>
      </c>
      <c r="H1386">
        <v>1502</v>
      </c>
      <c r="I1386">
        <v>3136</v>
      </c>
      <c r="J1386">
        <v>9.44</v>
      </c>
      <c r="K1386">
        <v>19.350000000000001</v>
      </c>
      <c r="L1386">
        <v>18.399999999999999</v>
      </c>
      <c r="M1386" s="142">
        <v>1.59</v>
      </c>
      <c r="N1386" t="s">
        <v>4894</v>
      </c>
    </row>
    <row r="1387" spans="1:14">
      <c r="A1387">
        <v>4720</v>
      </c>
      <c r="B1387" t="s">
        <v>1005</v>
      </c>
      <c r="C1387">
        <v>26</v>
      </c>
      <c r="D1387">
        <v>25.25</v>
      </c>
      <c r="E1387" s="145">
        <v>-0.25</v>
      </c>
      <c r="F1387" s="143">
        <v>-0.98</v>
      </c>
      <c r="G1387" t="s">
        <v>5878</v>
      </c>
      <c r="H1387">
        <v>5628</v>
      </c>
      <c r="I1387">
        <v>10054</v>
      </c>
      <c r="J1387">
        <v>11.45</v>
      </c>
      <c r="K1387">
        <v>26.4</v>
      </c>
      <c r="L1387">
        <v>24.75</v>
      </c>
      <c r="M1387" s="142">
        <v>4.91</v>
      </c>
      <c r="N1387" t="s">
        <v>4895</v>
      </c>
    </row>
    <row r="1388" spans="1:14">
      <c r="A1388">
        <v>4721</v>
      </c>
      <c r="B1388" t="s">
        <v>1006</v>
      </c>
      <c r="C1388">
        <v>77.2</v>
      </c>
      <c r="D1388">
        <v>77.900000000000006</v>
      </c>
      <c r="E1388" s="145">
        <v>1</v>
      </c>
      <c r="F1388" s="143">
        <v>1.3</v>
      </c>
      <c r="G1388" t="s">
        <v>6346</v>
      </c>
      <c r="H1388">
        <v>207</v>
      </c>
      <c r="I1388">
        <v>435</v>
      </c>
      <c r="J1388">
        <v>7.5</v>
      </c>
      <c r="K1388">
        <v>78.3</v>
      </c>
      <c r="L1388">
        <v>77</v>
      </c>
      <c r="M1388" s="142">
        <v>0.28000000000000003</v>
      </c>
      <c r="N1388" t="s">
        <v>4896</v>
      </c>
    </row>
    <row r="1389" spans="1:14">
      <c r="A1389">
        <v>4722</v>
      </c>
      <c r="B1389" t="s">
        <v>1007</v>
      </c>
      <c r="C1389">
        <v>204.5</v>
      </c>
      <c r="D1389">
        <v>198</v>
      </c>
      <c r="E1389" s="145">
        <v>-4.5</v>
      </c>
      <c r="F1389" s="143">
        <v>-2.2200000000000002</v>
      </c>
      <c r="G1389" t="s">
        <v>7198</v>
      </c>
      <c r="H1389">
        <v>887</v>
      </c>
      <c r="I1389">
        <v>1388</v>
      </c>
      <c r="J1389">
        <v>10.42</v>
      </c>
      <c r="K1389">
        <v>206.5</v>
      </c>
      <c r="L1389">
        <v>198</v>
      </c>
      <c r="M1389" s="142">
        <v>0.85</v>
      </c>
      <c r="N1389" t="s">
        <v>4897</v>
      </c>
    </row>
    <row r="1390" spans="1:14">
      <c r="A1390">
        <v>4726</v>
      </c>
      <c r="B1390" t="s">
        <v>1008</v>
      </c>
      <c r="C1390">
        <v>23.2</v>
      </c>
      <c r="D1390">
        <v>23.2</v>
      </c>
      <c r="E1390" s="145">
        <v>0</v>
      </c>
      <c r="F1390" s="143">
        <v>0</v>
      </c>
      <c r="G1390" t="s">
        <v>7199</v>
      </c>
      <c r="H1390">
        <v>146</v>
      </c>
      <c r="I1390">
        <v>122</v>
      </c>
      <c r="J1390">
        <v>20.7</v>
      </c>
      <c r="K1390">
        <v>23.6</v>
      </c>
      <c r="L1390">
        <v>22.95</v>
      </c>
      <c r="M1390" s="142">
        <v>7.0000000000000007E-2</v>
      </c>
      <c r="N1390" t="s">
        <v>4898</v>
      </c>
    </row>
    <row r="1391" spans="1:14">
      <c r="A1391">
        <v>4728</v>
      </c>
      <c r="B1391" t="s">
        <v>1009</v>
      </c>
      <c r="C1391">
        <v>399</v>
      </c>
      <c r="D1391">
        <v>395</v>
      </c>
      <c r="E1391" s="145">
        <v>2</v>
      </c>
      <c r="F1391" s="143">
        <v>0.51</v>
      </c>
      <c r="G1391" t="s">
        <v>6932</v>
      </c>
      <c r="H1391">
        <v>6</v>
      </c>
      <c r="I1391">
        <v>15</v>
      </c>
      <c r="J1391">
        <v>5.45</v>
      </c>
      <c r="K1391">
        <v>399</v>
      </c>
      <c r="L1391">
        <v>395</v>
      </c>
      <c r="M1391" s="142">
        <v>0.01</v>
      </c>
      <c r="N1391" t="s">
        <v>4899</v>
      </c>
    </row>
    <row r="1392" spans="1:14">
      <c r="A1392">
        <v>4729</v>
      </c>
      <c r="B1392" t="s">
        <v>1468</v>
      </c>
      <c r="C1392">
        <v>19.25</v>
      </c>
      <c r="D1392">
        <v>19.25</v>
      </c>
      <c r="E1392" s="145">
        <v>0.05</v>
      </c>
      <c r="F1392" s="143">
        <v>0.26</v>
      </c>
      <c r="G1392" t="s">
        <v>5919</v>
      </c>
      <c r="H1392">
        <v>52</v>
      </c>
      <c r="I1392">
        <v>81</v>
      </c>
      <c r="J1392">
        <v>7.92</v>
      </c>
      <c r="K1392">
        <v>19.399999999999999</v>
      </c>
      <c r="L1392">
        <v>19.25</v>
      </c>
      <c r="M1392" s="142">
        <v>7.0000000000000007E-2</v>
      </c>
      <c r="N1392" t="s">
        <v>4900</v>
      </c>
    </row>
    <row r="1393" spans="1:14">
      <c r="A1393">
        <v>4735</v>
      </c>
      <c r="B1393" t="s">
        <v>1010</v>
      </c>
      <c r="C1393">
        <v>36.950000000000003</v>
      </c>
      <c r="D1393">
        <v>36.799999999999997</v>
      </c>
      <c r="E1393" s="145">
        <v>0.4</v>
      </c>
      <c r="F1393" s="143">
        <v>1.1000000000000001</v>
      </c>
      <c r="G1393" t="s">
        <v>7200</v>
      </c>
      <c r="H1393">
        <v>12</v>
      </c>
      <c r="I1393">
        <v>64</v>
      </c>
      <c r="J1393">
        <v>4.16</v>
      </c>
      <c r="K1393">
        <v>37</v>
      </c>
      <c r="L1393">
        <v>36.65</v>
      </c>
      <c r="M1393" s="142">
        <v>0.03</v>
      </c>
      <c r="N1393" t="s">
        <v>4901</v>
      </c>
    </row>
    <row r="1394" spans="1:14">
      <c r="A1394">
        <v>4736</v>
      </c>
      <c r="B1394" t="s">
        <v>1011</v>
      </c>
      <c r="C1394">
        <v>134</v>
      </c>
      <c r="D1394">
        <v>133.5</v>
      </c>
      <c r="E1394" s="145">
        <v>0</v>
      </c>
      <c r="F1394" s="143">
        <v>0</v>
      </c>
      <c r="G1394" t="s">
        <v>7201</v>
      </c>
      <c r="H1394">
        <v>192</v>
      </c>
      <c r="I1394">
        <v>272</v>
      </c>
      <c r="J1394">
        <v>10.36</v>
      </c>
      <c r="K1394">
        <v>136</v>
      </c>
      <c r="L1394">
        <v>133</v>
      </c>
      <c r="M1394" s="142">
        <v>0.18</v>
      </c>
      <c r="N1394" t="s">
        <v>4902</v>
      </c>
    </row>
    <row r="1395" spans="1:14">
      <c r="A1395">
        <v>4737</v>
      </c>
      <c r="B1395" t="s">
        <v>1012</v>
      </c>
      <c r="C1395">
        <v>55.5</v>
      </c>
      <c r="D1395">
        <v>56.5</v>
      </c>
      <c r="E1395" s="145">
        <v>1.1000000000000001</v>
      </c>
      <c r="F1395" s="143">
        <v>1.99</v>
      </c>
      <c r="G1395" t="s">
        <v>6036</v>
      </c>
      <c r="H1395">
        <v>83</v>
      </c>
      <c r="I1395">
        <v>34</v>
      </c>
      <c r="J1395">
        <v>7.74</v>
      </c>
      <c r="K1395">
        <v>56.8</v>
      </c>
      <c r="L1395">
        <v>55.5</v>
      </c>
      <c r="M1395" s="142">
        <v>0.11</v>
      </c>
      <c r="N1395" t="s">
        <v>4903</v>
      </c>
    </row>
    <row r="1396" spans="1:14">
      <c r="A1396">
        <v>4739</v>
      </c>
      <c r="B1396" t="s">
        <v>96</v>
      </c>
      <c r="C1396">
        <v>84.2</v>
      </c>
      <c r="D1396">
        <v>84.6</v>
      </c>
      <c r="E1396" s="145">
        <v>0.1</v>
      </c>
      <c r="F1396" s="143">
        <v>0.12</v>
      </c>
      <c r="G1396" t="s">
        <v>7202</v>
      </c>
      <c r="H1396">
        <v>746</v>
      </c>
      <c r="I1396">
        <v>1362</v>
      </c>
      <c r="J1396">
        <v>12.47</v>
      </c>
      <c r="K1396">
        <v>85.5</v>
      </c>
      <c r="L1396">
        <v>84.1</v>
      </c>
      <c r="M1396" s="142">
        <v>0.6</v>
      </c>
      <c r="N1396" t="s">
        <v>4904</v>
      </c>
    </row>
    <row r="1397" spans="1:14">
      <c r="A1397">
        <v>4741</v>
      </c>
      <c r="B1397" t="s">
        <v>235</v>
      </c>
      <c r="C1397">
        <v>39.4</v>
      </c>
      <c r="D1397">
        <v>38</v>
      </c>
      <c r="E1397" s="145">
        <v>-0.5</v>
      </c>
      <c r="F1397" s="143">
        <v>-1.3</v>
      </c>
      <c r="G1397" t="s">
        <v>5861</v>
      </c>
      <c r="H1397">
        <v>79</v>
      </c>
      <c r="I1397">
        <v>66</v>
      </c>
      <c r="J1397">
        <v>3.48</v>
      </c>
      <c r="K1397">
        <v>39.4</v>
      </c>
      <c r="L1397">
        <v>37.700000000000003</v>
      </c>
      <c r="M1397" s="142">
        <v>0.23</v>
      </c>
      <c r="N1397" t="s">
        <v>4905</v>
      </c>
    </row>
    <row r="1398" spans="1:14">
      <c r="A1398">
        <v>4743</v>
      </c>
      <c r="B1398" t="s">
        <v>1013</v>
      </c>
      <c r="C1398">
        <v>48.8</v>
      </c>
      <c r="D1398">
        <v>49.5</v>
      </c>
      <c r="E1398" s="145">
        <v>1.4</v>
      </c>
      <c r="F1398" s="143">
        <v>2.91</v>
      </c>
      <c r="G1398" t="s">
        <v>6201</v>
      </c>
      <c r="H1398">
        <v>2121</v>
      </c>
      <c r="I1398">
        <v>1513</v>
      </c>
      <c r="J1398">
        <v>48.05</v>
      </c>
      <c r="K1398">
        <v>50.3</v>
      </c>
      <c r="L1398">
        <v>48.65</v>
      </c>
      <c r="M1398" s="142">
        <v>0.44</v>
      </c>
      <c r="N1398" t="s">
        <v>4906</v>
      </c>
    </row>
    <row r="1399" spans="1:14">
      <c r="A1399">
        <v>4744</v>
      </c>
      <c r="B1399" t="s">
        <v>204</v>
      </c>
      <c r="C1399">
        <v>26.6</v>
      </c>
      <c r="D1399">
        <v>26.6</v>
      </c>
      <c r="E1399" s="145">
        <v>-0.05</v>
      </c>
      <c r="F1399" s="143">
        <v>-0.19</v>
      </c>
      <c r="G1399" t="s">
        <v>6186</v>
      </c>
      <c r="H1399">
        <v>53</v>
      </c>
      <c r="I1399">
        <v>59</v>
      </c>
      <c r="J1399">
        <v>5.69</v>
      </c>
      <c r="K1399">
        <v>27.45</v>
      </c>
      <c r="L1399">
        <v>26.6</v>
      </c>
      <c r="M1399" s="142">
        <v>0.09</v>
      </c>
      <c r="N1399" t="s">
        <v>5816</v>
      </c>
    </row>
    <row r="1400" spans="1:14">
      <c r="A1400">
        <v>4745</v>
      </c>
      <c r="B1400" t="s">
        <v>1014</v>
      </c>
      <c r="C1400">
        <v>12.05</v>
      </c>
      <c r="D1400">
        <v>11.95</v>
      </c>
      <c r="E1400" s="145">
        <v>0</v>
      </c>
      <c r="F1400" s="143">
        <v>0</v>
      </c>
      <c r="G1400" t="s">
        <v>7203</v>
      </c>
      <c r="H1400">
        <v>4</v>
      </c>
      <c r="I1400">
        <v>24</v>
      </c>
      <c r="J1400">
        <v>6.62</v>
      </c>
      <c r="K1400">
        <v>12.05</v>
      </c>
      <c r="L1400">
        <v>11.95</v>
      </c>
      <c r="M1400" s="142">
        <v>0.01</v>
      </c>
      <c r="N1400" t="s">
        <v>4907</v>
      </c>
    </row>
    <row r="1401" spans="1:14">
      <c r="A1401">
        <v>4746</v>
      </c>
      <c r="B1401" t="s">
        <v>1015</v>
      </c>
      <c r="C1401">
        <v>48.1</v>
      </c>
      <c r="D1401">
        <v>48.25</v>
      </c>
      <c r="E1401" s="145">
        <v>0.45</v>
      </c>
      <c r="F1401" s="143">
        <v>0.94</v>
      </c>
      <c r="G1401" t="s">
        <v>7204</v>
      </c>
      <c r="H1401">
        <v>733</v>
      </c>
      <c r="I1401">
        <v>663</v>
      </c>
      <c r="J1401">
        <v>12.03</v>
      </c>
      <c r="K1401">
        <v>48.9</v>
      </c>
      <c r="L1401">
        <v>48.1</v>
      </c>
      <c r="M1401" s="142">
        <v>0.61</v>
      </c>
      <c r="N1401" t="s">
        <v>4908</v>
      </c>
    </row>
    <row r="1402" spans="1:14">
      <c r="A1402">
        <v>4747</v>
      </c>
      <c r="B1402" t="s">
        <v>3904</v>
      </c>
      <c r="C1402">
        <v>25</v>
      </c>
      <c r="D1402">
        <v>23.45</v>
      </c>
      <c r="E1402" s="145">
        <v>0.25</v>
      </c>
      <c r="F1402" s="143">
        <v>1.08</v>
      </c>
      <c r="G1402" t="s">
        <v>6664</v>
      </c>
      <c r="H1402">
        <v>35</v>
      </c>
      <c r="I1402">
        <v>16</v>
      </c>
      <c r="J1402">
        <v>4.55</v>
      </c>
      <c r="K1402">
        <v>25</v>
      </c>
      <c r="L1402">
        <v>23.45</v>
      </c>
      <c r="M1402" s="142">
        <v>0.04</v>
      </c>
      <c r="N1402" t="s">
        <v>4909</v>
      </c>
    </row>
    <row r="1403" spans="1:14">
      <c r="A1403">
        <v>4749</v>
      </c>
      <c r="B1403" t="s">
        <v>2644</v>
      </c>
      <c r="C1403">
        <v>738</v>
      </c>
      <c r="D1403">
        <v>744</v>
      </c>
      <c r="E1403" s="145">
        <v>20</v>
      </c>
      <c r="F1403" s="143">
        <v>2.76</v>
      </c>
      <c r="G1403" t="s">
        <v>6055</v>
      </c>
      <c r="H1403">
        <v>519</v>
      </c>
      <c r="I1403">
        <v>875</v>
      </c>
      <c r="J1403">
        <v>9.4700000000000006</v>
      </c>
      <c r="K1403">
        <v>753</v>
      </c>
      <c r="L1403">
        <v>728</v>
      </c>
      <c r="M1403" s="142">
        <v>0.55000000000000004</v>
      </c>
      <c r="N1403" t="s">
        <v>4910</v>
      </c>
    </row>
    <row r="1404" spans="1:14">
      <c r="A1404">
        <v>4754</v>
      </c>
      <c r="B1404" t="s">
        <v>1016</v>
      </c>
      <c r="C1404">
        <v>37.299999999999997</v>
      </c>
      <c r="D1404">
        <v>37.299999999999997</v>
      </c>
      <c r="E1404" s="145">
        <v>0</v>
      </c>
      <c r="F1404" s="143">
        <v>0</v>
      </c>
      <c r="G1404" t="s">
        <v>7205</v>
      </c>
      <c r="H1404">
        <v>5</v>
      </c>
      <c r="I1404">
        <v>33</v>
      </c>
      <c r="J1404">
        <v>3.03</v>
      </c>
      <c r="K1404">
        <v>37.799999999999997</v>
      </c>
      <c r="L1404">
        <v>37.299999999999997</v>
      </c>
      <c r="M1404" s="142">
        <v>0.02</v>
      </c>
      <c r="N1404" t="s">
        <v>4911</v>
      </c>
    </row>
    <row r="1405" spans="1:14">
      <c r="A1405">
        <v>4755</v>
      </c>
      <c r="B1405" t="s">
        <v>1017</v>
      </c>
      <c r="C1405">
        <v>125</v>
      </c>
      <c r="D1405">
        <v>125</v>
      </c>
      <c r="E1405" s="145">
        <v>2</v>
      </c>
      <c r="F1405" s="143">
        <v>1.63</v>
      </c>
      <c r="G1405" t="s">
        <v>7206</v>
      </c>
      <c r="H1405">
        <v>481</v>
      </c>
      <c r="I1405">
        <v>558</v>
      </c>
      <c r="J1405">
        <v>10.07</v>
      </c>
      <c r="K1405">
        <v>129</v>
      </c>
      <c r="L1405">
        <v>122.5</v>
      </c>
      <c r="M1405" s="142">
        <v>0.48</v>
      </c>
      <c r="N1405" t="s">
        <v>4912</v>
      </c>
    </row>
    <row r="1406" spans="1:14">
      <c r="A1406">
        <v>4760</v>
      </c>
      <c r="B1406" t="s">
        <v>244</v>
      </c>
      <c r="C1406">
        <v>370</v>
      </c>
      <c r="D1406">
        <v>375</v>
      </c>
      <c r="E1406" s="145">
        <v>6.5</v>
      </c>
      <c r="F1406" s="143">
        <v>1.76</v>
      </c>
      <c r="G1406" t="s">
        <v>6651</v>
      </c>
      <c r="H1406">
        <v>3214</v>
      </c>
      <c r="I1406">
        <v>963</v>
      </c>
      <c r="J1406">
        <v>3.28</v>
      </c>
      <c r="K1406">
        <v>405</v>
      </c>
      <c r="L1406">
        <v>363</v>
      </c>
      <c r="M1406" s="142">
        <v>9.81</v>
      </c>
      <c r="N1406" t="s">
        <v>4913</v>
      </c>
    </row>
    <row r="1407" spans="1:14">
      <c r="A1407">
        <v>4763</v>
      </c>
      <c r="B1407" t="s">
        <v>2815</v>
      </c>
      <c r="C1407">
        <v>46.85</v>
      </c>
      <c r="D1407">
        <v>47.65</v>
      </c>
      <c r="E1407" s="145">
        <v>1.1499999999999999</v>
      </c>
      <c r="F1407" s="143">
        <v>2.4700000000000002</v>
      </c>
      <c r="G1407" t="s">
        <v>7207</v>
      </c>
      <c r="H1407">
        <v>7004</v>
      </c>
      <c r="I1407">
        <v>3978</v>
      </c>
      <c r="J1407">
        <v>9.89</v>
      </c>
      <c r="K1407">
        <v>48.1</v>
      </c>
      <c r="L1407">
        <v>46.8</v>
      </c>
      <c r="M1407" s="142">
        <v>0.71</v>
      </c>
      <c r="N1407" t="s">
        <v>4914</v>
      </c>
    </row>
    <row r="1408" spans="1:14">
      <c r="A1408">
        <v>4764</v>
      </c>
      <c r="B1408" t="s">
        <v>231</v>
      </c>
      <c r="C1408">
        <v>185.5</v>
      </c>
      <c r="D1408">
        <v>180.5</v>
      </c>
      <c r="E1408" s="145">
        <v>-2.5</v>
      </c>
      <c r="F1408" s="143">
        <v>-1.37</v>
      </c>
      <c r="G1408" t="s">
        <v>5823</v>
      </c>
      <c r="H1408">
        <v>573</v>
      </c>
      <c r="I1408">
        <v>1610</v>
      </c>
      <c r="J1408">
        <v>9.15</v>
      </c>
      <c r="K1408">
        <v>189</v>
      </c>
      <c r="L1408">
        <v>179</v>
      </c>
      <c r="M1408" s="142">
        <v>0.63</v>
      </c>
      <c r="N1408" t="s">
        <v>4915</v>
      </c>
    </row>
    <row r="1409" spans="1:14">
      <c r="A1409">
        <v>4766</v>
      </c>
      <c r="B1409" t="s">
        <v>190</v>
      </c>
      <c r="C1409">
        <v>364.5</v>
      </c>
      <c r="D1409">
        <v>362</v>
      </c>
      <c r="E1409" s="145">
        <v>1</v>
      </c>
      <c r="F1409" s="143">
        <v>0.28000000000000003</v>
      </c>
      <c r="G1409" t="s">
        <v>7208</v>
      </c>
      <c r="H1409">
        <v>174</v>
      </c>
      <c r="I1409">
        <v>285</v>
      </c>
      <c r="J1409">
        <v>12.06</v>
      </c>
      <c r="K1409">
        <v>365.5</v>
      </c>
      <c r="L1409">
        <v>362</v>
      </c>
      <c r="M1409" s="142">
        <v>0.14000000000000001</v>
      </c>
      <c r="N1409" t="s">
        <v>4916</v>
      </c>
    </row>
    <row r="1410" spans="1:14">
      <c r="A1410">
        <v>4767</v>
      </c>
      <c r="B1410" t="s">
        <v>215</v>
      </c>
      <c r="C1410">
        <v>28.4</v>
      </c>
      <c r="D1410">
        <v>28.3</v>
      </c>
      <c r="E1410" s="145">
        <v>0.4</v>
      </c>
      <c r="F1410" s="143">
        <v>1.43</v>
      </c>
      <c r="G1410" t="s">
        <v>6928</v>
      </c>
      <c r="H1410">
        <v>9</v>
      </c>
      <c r="I1410">
        <v>12</v>
      </c>
      <c r="J1410">
        <v>3.14</v>
      </c>
      <c r="K1410">
        <v>28.4</v>
      </c>
      <c r="L1410">
        <v>27.7</v>
      </c>
      <c r="M1410" s="142">
        <v>0.03</v>
      </c>
      <c r="N1410" t="s">
        <v>4917</v>
      </c>
    </row>
    <row r="1411" spans="1:14">
      <c r="A1411">
        <v>4768</v>
      </c>
      <c r="B1411" t="s">
        <v>1442</v>
      </c>
      <c r="C1411">
        <v>343</v>
      </c>
      <c r="D1411">
        <v>362</v>
      </c>
      <c r="E1411" s="145">
        <v>17</v>
      </c>
      <c r="F1411" s="143">
        <v>4.93</v>
      </c>
      <c r="G1411" t="s">
        <v>6353</v>
      </c>
      <c r="H1411">
        <v>453</v>
      </c>
      <c r="I1411">
        <v>567</v>
      </c>
      <c r="J1411">
        <v>4.82</v>
      </c>
      <c r="K1411">
        <v>367</v>
      </c>
      <c r="L1411">
        <v>343</v>
      </c>
      <c r="M1411" s="142">
        <v>0.94</v>
      </c>
      <c r="N1411" t="s">
        <v>4918</v>
      </c>
    </row>
    <row r="1412" spans="1:14">
      <c r="A1412">
        <v>4770</v>
      </c>
      <c r="B1412" t="s">
        <v>1425</v>
      </c>
      <c r="C1412">
        <v>278.5</v>
      </c>
      <c r="D1412">
        <v>271.5</v>
      </c>
      <c r="E1412" s="145">
        <v>-1.5</v>
      </c>
      <c r="F1412" s="143">
        <v>-0.55000000000000004</v>
      </c>
      <c r="G1412" t="s">
        <v>5941</v>
      </c>
      <c r="H1412">
        <v>492</v>
      </c>
      <c r="I1412">
        <v>1072</v>
      </c>
      <c r="J1412">
        <v>8</v>
      </c>
      <c r="K1412">
        <v>278.5</v>
      </c>
      <c r="L1412">
        <v>268</v>
      </c>
      <c r="M1412" s="142">
        <v>0.62</v>
      </c>
      <c r="N1412" t="s">
        <v>4919</v>
      </c>
    </row>
    <row r="1413" spans="1:14">
      <c r="A1413">
        <v>4771</v>
      </c>
      <c r="B1413" t="s">
        <v>2158</v>
      </c>
      <c r="C1413">
        <v>206</v>
      </c>
      <c r="D1413">
        <v>207</v>
      </c>
      <c r="E1413" s="145">
        <v>2.5</v>
      </c>
      <c r="F1413" s="143">
        <v>1.22</v>
      </c>
      <c r="G1413" t="s">
        <v>7209</v>
      </c>
      <c r="H1413">
        <v>384</v>
      </c>
      <c r="I1413">
        <v>156</v>
      </c>
      <c r="J1413">
        <v>5.88</v>
      </c>
      <c r="K1413">
        <v>212.5</v>
      </c>
      <c r="L1413">
        <v>205.5</v>
      </c>
      <c r="M1413" s="142">
        <v>0.65</v>
      </c>
      <c r="N1413" t="s">
        <v>4920</v>
      </c>
    </row>
    <row r="1414" spans="1:14">
      <c r="A1414">
        <v>4772</v>
      </c>
      <c r="B1414" t="s">
        <v>2549</v>
      </c>
      <c r="C1414">
        <v>263.5</v>
      </c>
      <c r="D1414">
        <v>265</v>
      </c>
      <c r="E1414" s="145">
        <v>4.5</v>
      </c>
      <c r="F1414" s="143">
        <v>1.73</v>
      </c>
      <c r="G1414" t="s">
        <v>5824</v>
      </c>
      <c r="H1414">
        <v>473</v>
      </c>
      <c r="I1414">
        <v>604</v>
      </c>
      <c r="J1414">
        <v>14.77</v>
      </c>
      <c r="K1414">
        <v>269</v>
      </c>
      <c r="L1414">
        <v>263</v>
      </c>
      <c r="M1414" s="142">
        <v>0.32</v>
      </c>
      <c r="N1414" t="s">
        <v>4921</v>
      </c>
    </row>
    <row r="1415" spans="1:14">
      <c r="A1415">
        <v>4806</v>
      </c>
      <c r="B1415" t="s">
        <v>5884</v>
      </c>
      <c r="C1415">
        <v>11</v>
      </c>
      <c r="D1415">
        <v>10.95</v>
      </c>
      <c r="E1415" s="145">
        <v>0.15</v>
      </c>
      <c r="F1415" s="143">
        <v>1.39</v>
      </c>
      <c r="G1415" t="s">
        <v>6435</v>
      </c>
      <c r="H1415">
        <v>17</v>
      </c>
      <c r="I1415">
        <v>31</v>
      </c>
      <c r="J1415">
        <v>6.99</v>
      </c>
      <c r="K1415">
        <v>11.1</v>
      </c>
      <c r="L1415">
        <v>10.4</v>
      </c>
      <c r="M1415" s="142">
        <v>0.02</v>
      </c>
      <c r="N1415" t="s">
        <v>5885</v>
      </c>
    </row>
    <row r="1416" spans="1:14">
      <c r="A1416">
        <v>4807</v>
      </c>
      <c r="B1416" t="s">
        <v>1018</v>
      </c>
      <c r="C1416">
        <v>32.15</v>
      </c>
      <c r="D1416">
        <v>31.8</v>
      </c>
      <c r="E1416" s="145">
        <v>-0.3</v>
      </c>
      <c r="F1416" s="143">
        <v>-0.93</v>
      </c>
      <c r="G1416" t="s">
        <v>6652</v>
      </c>
      <c r="H1416">
        <v>117</v>
      </c>
      <c r="I1416">
        <v>316</v>
      </c>
      <c r="J1416">
        <v>4.9000000000000004</v>
      </c>
      <c r="K1416">
        <v>32.9</v>
      </c>
      <c r="L1416">
        <v>31.3</v>
      </c>
      <c r="M1416" s="142">
        <v>0.24</v>
      </c>
      <c r="N1416" t="s">
        <v>4922</v>
      </c>
    </row>
    <row r="1417" spans="1:14">
      <c r="A1417">
        <v>4903</v>
      </c>
      <c r="B1417" t="s">
        <v>1019</v>
      </c>
      <c r="C1417">
        <v>52.5</v>
      </c>
      <c r="D1417">
        <v>58</v>
      </c>
      <c r="E1417" s="145">
        <v>5.2</v>
      </c>
      <c r="F1417" s="143">
        <v>9.85</v>
      </c>
      <c r="G1417" t="s">
        <v>7210</v>
      </c>
      <c r="H1417">
        <v>15247</v>
      </c>
      <c r="I1417">
        <v>21013</v>
      </c>
      <c r="J1417">
        <v>10.53</v>
      </c>
      <c r="K1417">
        <v>58</v>
      </c>
      <c r="L1417">
        <v>52.4</v>
      </c>
      <c r="M1417" s="142">
        <v>14.47</v>
      </c>
      <c r="N1417" t="s">
        <v>5886</v>
      </c>
    </row>
    <row r="1418" spans="1:14">
      <c r="A1418">
        <v>4904</v>
      </c>
      <c r="B1418" t="s">
        <v>1020</v>
      </c>
      <c r="C1418">
        <v>112</v>
      </c>
      <c r="D1418">
        <v>113.5</v>
      </c>
      <c r="E1418" s="145">
        <v>0.5</v>
      </c>
      <c r="F1418" s="143">
        <v>0.44</v>
      </c>
      <c r="G1418" t="s">
        <v>7211</v>
      </c>
      <c r="H1418">
        <v>6797</v>
      </c>
      <c r="I1418">
        <v>7854</v>
      </c>
      <c r="J1418">
        <v>360.77</v>
      </c>
      <c r="K1418">
        <v>114</v>
      </c>
      <c r="L1418">
        <v>111.5</v>
      </c>
      <c r="M1418" s="142">
        <v>0.19</v>
      </c>
      <c r="N1418" t="s">
        <v>4511</v>
      </c>
    </row>
    <row r="1419" spans="1:14">
      <c r="A1419">
        <v>4905</v>
      </c>
      <c r="B1419" t="s">
        <v>1419</v>
      </c>
      <c r="C1419">
        <v>84.9</v>
      </c>
      <c r="D1419">
        <v>84.7</v>
      </c>
      <c r="E1419" s="145">
        <v>-0.2</v>
      </c>
      <c r="F1419" s="143">
        <v>-0.24</v>
      </c>
      <c r="G1419" t="s">
        <v>6510</v>
      </c>
      <c r="H1419">
        <v>29</v>
      </c>
      <c r="I1419">
        <v>49</v>
      </c>
      <c r="J1419">
        <v>2.93</v>
      </c>
      <c r="K1419">
        <v>85.4</v>
      </c>
      <c r="L1419">
        <v>83.2</v>
      </c>
      <c r="M1419" s="142">
        <v>0.1</v>
      </c>
      <c r="N1419" t="s">
        <v>4923</v>
      </c>
    </row>
    <row r="1420" spans="1:14">
      <c r="A1420">
        <v>4906</v>
      </c>
      <c r="B1420" t="s">
        <v>1021</v>
      </c>
      <c r="C1420">
        <v>42.9</v>
      </c>
      <c r="D1420">
        <v>44.85</v>
      </c>
      <c r="E1420" s="145">
        <v>4.05</v>
      </c>
      <c r="F1420" s="143">
        <v>9.93</v>
      </c>
      <c r="G1420" t="s">
        <v>7212</v>
      </c>
      <c r="H1420">
        <v>14796</v>
      </c>
      <c r="I1420">
        <v>7707</v>
      </c>
      <c r="J1420">
        <v>45.17</v>
      </c>
      <c r="K1420">
        <v>44.85</v>
      </c>
      <c r="L1420">
        <v>42.6</v>
      </c>
      <c r="M1420" s="142">
        <v>3.28</v>
      </c>
      <c r="N1420" t="s">
        <v>4924</v>
      </c>
    </row>
    <row r="1421" spans="1:14">
      <c r="A1421">
        <v>4907</v>
      </c>
      <c r="B1421" t="s">
        <v>1022</v>
      </c>
      <c r="C1421">
        <v>42.85</v>
      </c>
      <c r="D1421">
        <v>42.25</v>
      </c>
      <c r="E1421" s="145">
        <v>0.4</v>
      </c>
      <c r="F1421" s="143">
        <v>0.96</v>
      </c>
      <c r="G1421" t="s">
        <v>7213</v>
      </c>
      <c r="H1421">
        <v>7</v>
      </c>
      <c r="I1421">
        <v>46</v>
      </c>
      <c r="J1421">
        <v>11.81</v>
      </c>
      <c r="K1421">
        <v>42.85</v>
      </c>
      <c r="L1421">
        <v>41.95</v>
      </c>
      <c r="M1421" s="142">
        <v>0.01</v>
      </c>
      <c r="N1421" t="s">
        <v>4925</v>
      </c>
    </row>
    <row r="1422" spans="1:14">
      <c r="A1422">
        <v>4908</v>
      </c>
      <c r="B1422" t="s">
        <v>1023</v>
      </c>
      <c r="C1422">
        <v>215.5</v>
      </c>
      <c r="D1422">
        <v>213.5</v>
      </c>
      <c r="E1422" s="145">
        <v>-3.5</v>
      </c>
      <c r="F1422" s="143">
        <v>-1.61</v>
      </c>
      <c r="G1422" t="s">
        <v>7108</v>
      </c>
      <c r="H1422">
        <v>2158</v>
      </c>
      <c r="I1422">
        <v>4176</v>
      </c>
      <c r="J1422">
        <v>7.82</v>
      </c>
      <c r="K1422">
        <v>220.5</v>
      </c>
      <c r="L1422">
        <v>210</v>
      </c>
      <c r="M1422" s="142">
        <v>2.76</v>
      </c>
      <c r="N1422" t="s">
        <v>4926</v>
      </c>
    </row>
    <row r="1423" spans="1:14">
      <c r="A1423">
        <v>4909</v>
      </c>
      <c r="B1423" t="s">
        <v>1024</v>
      </c>
      <c r="C1423">
        <v>35.4</v>
      </c>
      <c r="D1423">
        <v>36</v>
      </c>
      <c r="E1423" s="145">
        <v>0.6</v>
      </c>
      <c r="F1423" s="143">
        <v>1.69</v>
      </c>
      <c r="G1423" t="s">
        <v>6337</v>
      </c>
      <c r="H1423">
        <v>355</v>
      </c>
      <c r="I1423">
        <v>268</v>
      </c>
      <c r="J1423">
        <v>9.34</v>
      </c>
      <c r="K1423">
        <v>36.700000000000003</v>
      </c>
      <c r="L1423">
        <v>35.4</v>
      </c>
      <c r="M1423" s="142">
        <v>0.38</v>
      </c>
      <c r="N1423" t="s">
        <v>4927</v>
      </c>
    </row>
    <row r="1424" spans="1:14">
      <c r="A1424">
        <v>4911</v>
      </c>
      <c r="B1424" t="s">
        <v>1025</v>
      </c>
      <c r="C1424">
        <v>27.2</v>
      </c>
      <c r="D1424">
        <v>27.25</v>
      </c>
      <c r="E1424" s="145">
        <v>0.05</v>
      </c>
      <c r="F1424" s="143">
        <v>0.18</v>
      </c>
      <c r="G1424" t="s">
        <v>7214</v>
      </c>
      <c r="H1424">
        <v>15</v>
      </c>
      <c r="I1424">
        <v>17</v>
      </c>
      <c r="J1424">
        <v>6.88</v>
      </c>
      <c r="K1424">
        <v>27.25</v>
      </c>
      <c r="L1424">
        <v>26.9</v>
      </c>
      <c r="M1424" s="142">
        <v>0.02</v>
      </c>
      <c r="N1424" t="s">
        <v>4928</v>
      </c>
    </row>
    <row r="1425" spans="1:14">
      <c r="A1425">
        <v>4912</v>
      </c>
      <c r="B1425" t="s">
        <v>1026</v>
      </c>
      <c r="C1425">
        <v>103.5</v>
      </c>
      <c r="D1425">
        <v>102</v>
      </c>
      <c r="E1425" s="145">
        <v>0.5</v>
      </c>
      <c r="F1425" s="143">
        <v>0.49</v>
      </c>
      <c r="G1425" t="s">
        <v>7215</v>
      </c>
      <c r="H1425">
        <v>275</v>
      </c>
      <c r="I1425">
        <v>499</v>
      </c>
      <c r="J1425">
        <v>6.7</v>
      </c>
      <c r="K1425">
        <v>105</v>
      </c>
      <c r="L1425">
        <v>101.5</v>
      </c>
      <c r="M1425" s="142">
        <v>0.41</v>
      </c>
      <c r="N1425" t="s">
        <v>4929</v>
      </c>
    </row>
    <row r="1426" spans="1:14">
      <c r="A1426">
        <v>4915</v>
      </c>
      <c r="B1426" t="s">
        <v>1027</v>
      </c>
      <c r="C1426">
        <v>63.8</v>
      </c>
      <c r="D1426">
        <v>62.7</v>
      </c>
      <c r="E1426" s="145">
        <v>-0.7</v>
      </c>
      <c r="F1426" s="143">
        <v>-1.1000000000000001</v>
      </c>
      <c r="G1426" t="s">
        <v>7216</v>
      </c>
      <c r="H1426">
        <v>4446</v>
      </c>
      <c r="I1426">
        <v>2163</v>
      </c>
      <c r="J1426">
        <v>47.19</v>
      </c>
      <c r="K1426">
        <v>64.2</v>
      </c>
      <c r="L1426">
        <v>62.7</v>
      </c>
      <c r="M1426" s="142">
        <v>0.94</v>
      </c>
      <c r="N1426" t="s">
        <v>4930</v>
      </c>
    </row>
    <row r="1427" spans="1:14">
      <c r="A1427">
        <v>4916</v>
      </c>
      <c r="B1427" t="s">
        <v>1028</v>
      </c>
      <c r="C1427">
        <v>98.2</v>
      </c>
      <c r="D1427">
        <v>102</v>
      </c>
      <c r="E1427" s="145">
        <v>4.4000000000000004</v>
      </c>
      <c r="F1427" s="143">
        <v>4.51</v>
      </c>
      <c r="G1427" t="s">
        <v>7217</v>
      </c>
      <c r="H1427">
        <v>3688</v>
      </c>
      <c r="I1427">
        <v>1717</v>
      </c>
      <c r="J1427">
        <v>12.41</v>
      </c>
      <c r="K1427">
        <v>104</v>
      </c>
      <c r="L1427">
        <v>98.2</v>
      </c>
      <c r="M1427" s="142">
        <v>2.97</v>
      </c>
      <c r="N1427" t="s">
        <v>4931</v>
      </c>
    </row>
    <row r="1428" spans="1:14">
      <c r="A1428">
        <v>4919</v>
      </c>
      <c r="B1428" t="s">
        <v>62</v>
      </c>
      <c r="C1428">
        <v>139.5</v>
      </c>
      <c r="D1428">
        <v>139</v>
      </c>
      <c r="E1428" s="145">
        <v>0.5</v>
      </c>
      <c r="F1428" s="143">
        <v>0.36</v>
      </c>
      <c r="G1428" t="s">
        <v>7218</v>
      </c>
      <c r="H1428">
        <v>6429</v>
      </c>
      <c r="I1428">
        <v>14585</v>
      </c>
      <c r="J1428">
        <v>45.24</v>
      </c>
      <c r="K1428">
        <v>144.5</v>
      </c>
      <c r="L1428">
        <v>137.5</v>
      </c>
      <c r="M1428" s="142">
        <v>1.53</v>
      </c>
      <c r="N1428" t="s">
        <v>4932</v>
      </c>
    </row>
    <row r="1429" spans="1:14">
      <c r="A1429">
        <v>4923</v>
      </c>
      <c r="B1429" t="s">
        <v>1438</v>
      </c>
      <c r="C1429">
        <v>51.7</v>
      </c>
      <c r="D1429">
        <v>49.8</v>
      </c>
      <c r="E1429" s="145">
        <v>0.2</v>
      </c>
      <c r="F1429" s="143">
        <v>0.4</v>
      </c>
      <c r="G1429" t="s">
        <v>7219</v>
      </c>
      <c r="H1429">
        <v>587</v>
      </c>
      <c r="I1429">
        <v>629</v>
      </c>
      <c r="J1429">
        <v>3.81</v>
      </c>
      <c r="K1429">
        <v>51.7</v>
      </c>
      <c r="L1429">
        <v>49.5</v>
      </c>
      <c r="M1429" s="142">
        <v>1.57</v>
      </c>
      <c r="N1429" t="s">
        <v>4933</v>
      </c>
    </row>
    <row r="1430" spans="1:14">
      <c r="A1430">
        <v>4924</v>
      </c>
      <c r="B1430" t="s">
        <v>1029</v>
      </c>
      <c r="C1430">
        <v>20.7</v>
      </c>
      <c r="D1430">
        <v>19.899999999999999</v>
      </c>
      <c r="E1430" s="145">
        <v>-0.25</v>
      </c>
      <c r="F1430" s="143">
        <v>-1.24</v>
      </c>
      <c r="G1430" t="s">
        <v>7220</v>
      </c>
      <c r="H1430">
        <v>1654</v>
      </c>
      <c r="I1430">
        <v>809</v>
      </c>
      <c r="J1430">
        <v>3.72</v>
      </c>
      <c r="K1430">
        <v>21.4</v>
      </c>
      <c r="L1430">
        <v>19.55</v>
      </c>
      <c r="M1430" s="142">
        <v>4.45</v>
      </c>
      <c r="N1430" t="s">
        <v>4934</v>
      </c>
    </row>
    <row r="1431" spans="1:14">
      <c r="A1431">
        <v>4927</v>
      </c>
      <c r="B1431" t="s">
        <v>1030</v>
      </c>
      <c r="C1431">
        <v>56.9</v>
      </c>
      <c r="D1431">
        <v>56</v>
      </c>
      <c r="E1431" s="145">
        <v>0</v>
      </c>
      <c r="F1431" s="143">
        <v>0</v>
      </c>
      <c r="G1431" t="s">
        <v>7221</v>
      </c>
      <c r="H1431">
        <v>10067</v>
      </c>
      <c r="I1431">
        <v>15999</v>
      </c>
      <c r="J1431">
        <v>26.49</v>
      </c>
      <c r="K1431">
        <v>57.3</v>
      </c>
      <c r="L1431">
        <v>54.5</v>
      </c>
      <c r="M1431" s="142">
        <v>3.8</v>
      </c>
      <c r="N1431" t="s">
        <v>4935</v>
      </c>
    </row>
    <row r="1432" spans="1:14">
      <c r="A1432">
        <v>4930</v>
      </c>
      <c r="B1432" t="s">
        <v>1441</v>
      </c>
      <c r="C1432">
        <v>15.6</v>
      </c>
      <c r="D1432">
        <v>15.5</v>
      </c>
      <c r="E1432" s="145">
        <v>0</v>
      </c>
      <c r="F1432" s="143">
        <v>0</v>
      </c>
      <c r="G1432" t="s">
        <v>7222</v>
      </c>
      <c r="H1432">
        <v>10</v>
      </c>
      <c r="I1432">
        <v>69</v>
      </c>
      <c r="J1432">
        <v>8</v>
      </c>
      <c r="K1432">
        <v>15.7</v>
      </c>
      <c r="L1432">
        <v>15.5</v>
      </c>
      <c r="M1432" s="142">
        <v>0.01</v>
      </c>
      <c r="N1432" t="s">
        <v>4936</v>
      </c>
    </row>
    <row r="1433" spans="1:14">
      <c r="A1433">
        <v>4931</v>
      </c>
      <c r="B1433" t="s">
        <v>1031</v>
      </c>
      <c r="C1433">
        <v>214.5</v>
      </c>
      <c r="D1433">
        <v>217</v>
      </c>
      <c r="E1433" s="145">
        <v>4</v>
      </c>
      <c r="F1433" s="143">
        <v>1.88</v>
      </c>
      <c r="G1433" t="s">
        <v>7223</v>
      </c>
      <c r="H1433">
        <v>1738</v>
      </c>
      <c r="I1433">
        <v>2957</v>
      </c>
      <c r="J1433">
        <v>6.57</v>
      </c>
      <c r="K1433">
        <v>225</v>
      </c>
      <c r="L1433">
        <v>214.5</v>
      </c>
      <c r="M1433" s="142">
        <v>2.65</v>
      </c>
      <c r="N1433" t="s">
        <v>4937</v>
      </c>
    </row>
    <row r="1434" spans="1:14">
      <c r="A1434">
        <v>4933</v>
      </c>
      <c r="B1434" t="s">
        <v>1032</v>
      </c>
      <c r="C1434">
        <v>50.9</v>
      </c>
      <c r="D1434">
        <v>51.6</v>
      </c>
      <c r="E1434" s="145">
        <v>0.4</v>
      </c>
      <c r="F1434" s="143">
        <v>0.78</v>
      </c>
      <c r="G1434" t="s">
        <v>7224</v>
      </c>
      <c r="H1434">
        <v>109</v>
      </c>
      <c r="I1434">
        <v>92</v>
      </c>
      <c r="J1434">
        <v>8.27</v>
      </c>
      <c r="K1434">
        <v>51.8</v>
      </c>
      <c r="L1434">
        <v>50.9</v>
      </c>
      <c r="M1434" s="142">
        <v>0.13</v>
      </c>
      <c r="N1434" t="s">
        <v>4938</v>
      </c>
    </row>
    <row r="1435" spans="1:14">
      <c r="A1435">
        <v>4934</v>
      </c>
      <c r="B1435" t="s">
        <v>1033</v>
      </c>
      <c r="C1435">
        <v>16.25</v>
      </c>
      <c r="D1435">
        <v>16.399999999999999</v>
      </c>
      <c r="E1435" s="145">
        <v>0.15</v>
      </c>
      <c r="F1435" s="143">
        <v>0.92</v>
      </c>
      <c r="G1435" t="s">
        <v>6381</v>
      </c>
      <c r="H1435">
        <v>1080</v>
      </c>
      <c r="I1435">
        <v>2624</v>
      </c>
      <c r="J1435">
        <v>22.5</v>
      </c>
      <c r="K1435">
        <v>17.05</v>
      </c>
      <c r="L1435">
        <v>16.25</v>
      </c>
      <c r="M1435" s="142">
        <v>0.48</v>
      </c>
      <c r="N1435" t="s">
        <v>4939</v>
      </c>
    </row>
    <row r="1436" spans="1:14">
      <c r="A1436">
        <v>4935</v>
      </c>
      <c r="B1436" t="s">
        <v>1034</v>
      </c>
      <c r="C1436">
        <v>33.65</v>
      </c>
      <c r="D1436">
        <v>33.65</v>
      </c>
      <c r="E1436" s="145">
        <v>0.05</v>
      </c>
      <c r="F1436" s="143">
        <v>0.15</v>
      </c>
      <c r="G1436" t="s">
        <v>6042</v>
      </c>
      <c r="H1436">
        <v>106</v>
      </c>
      <c r="I1436">
        <v>144</v>
      </c>
      <c r="J1436">
        <v>12.89</v>
      </c>
      <c r="K1436">
        <v>34.1</v>
      </c>
      <c r="L1436">
        <v>33.6</v>
      </c>
      <c r="M1436" s="142">
        <v>0.08</v>
      </c>
      <c r="N1436" t="s">
        <v>4940</v>
      </c>
    </row>
    <row r="1437" spans="1:14">
      <c r="A1437">
        <v>4938</v>
      </c>
      <c r="B1437" t="s">
        <v>1380</v>
      </c>
      <c r="C1437">
        <v>98.8</v>
      </c>
      <c r="D1437">
        <v>102</v>
      </c>
      <c r="E1437" s="145">
        <v>3.9</v>
      </c>
      <c r="F1437" s="143">
        <v>3.98</v>
      </c>
      <c r="G1437" t="s">
        <v>6223</v>
      </c>
      <c r="H1437">
        <v>18352</v>
      </c>
      <c r="I1437">
        <v>36538</v>
      </c>
      <c r="J1437">
        <v>267.57</v>
      </c>
      <c r="K1437">
        <v>103</v>
      </c>
      <c r="L1437">
        <v>98.8</v>
      </c>
      <c r="M1437" s="142">
        <v>0.69</v>
      </c>
      <c r="N1437" t="s">
        <v>4941</v>
      </c>
    </row>
    <row r="1438" spans="1:14">
      <c r="A1438">
        <v>4939</v>
      </c>
      <c r="B1438" t="s">
        <v>1035</v>
      </c>
      <c r="C1438">
        <v>77.7</v>
      </c>
      <c r="D1438">
        <v>83.3</v>
      </c>
      <c r="E1438" s="145">
        <v>7.5</v>
      </c>
      <c r="F1438" s="143">
        <v>9.89</v>
      </c>
      <c r="G1438" t="s">
        <v>7225</v>
      </c>
      <c r="H1438">
        <v>21350</v>
      </c>
      <c r="I1438">
        <v>15052</v>
      </c>
      <c r="J1438">
        <v>9.82</v>
      </c>
      <c r="K1438">
        <v>83.3</v>
      </c>
      <c r="L1438">
        <v>77.7</v>
      </c>
      <c r="M1438" s="142">
        <v>21.74</v>
      </c>
      <c r="N1438" t="s">
        <v>4942</v>
      </c>
    </row>
    <row r="1439" spans="1:14">
      <c r="A1439">
        <v>4942</v>
      </c>
      <c r="B1439" t="s">
        <v>1036</v>
      </c>
      <c r="C1439">
        <v>31.6</v>
      </c>
      <c r="D1439">
        <v>31.65</v>
      </c>
      <c r="E1439" s="145">
        <v>-0.05</v>
      </c>
      <c r="F1439" s="143">
        <v>-0.16</v>
      </c>
      <c r="G1439" t="s">
        <v>5818</v>
      </c>
      <c r="H1439">
        <v>44</v>
      </c>
      <c r="I1439">
        <v>67</v>
      </c>
      <c r="J1439">
        <v>14.24</v>
      </c>
      <c r="K1439">
        <v>31.75</v>
      </c>
      <c r="L1439">
        <v>31.55</v>
      </c>
      <c r="M1439" s="142">
        <v>0.03</v>
      </c>
      <c r="N1439" t="s">
        <v>4943</v>
      </c>
    </row>
    <row r="1440" spans="1:14">
      <c r="A1440">
        <v>4943</v>
      </c>
      <c r="B1440" t="s">
        <v>1037</v>
      </c>
      <c r="C1440">
        <v>6.65</v>
      </c>
      <c r="D1440">
        <v>6.65</v>
      </c>
      <c r="E1440" s="145">
        <v>0</v>
      </c>
      <c r="F1440" s="143">
        <v>0</v>
      </c>
      <c r="G1440" t="s">
        <v>7226</v>
      </c>
      <c r="H1440">
        <v>25</v>
      </c>
      <c r="I1440">
        <v>23</v>
      </c>
      <c r="J1440">
        <v>12.67</v>
      </c>
      <c r="K1440">
        <v>6.83</v>
      </c>
      <c r="L1440">
        <v>6.41</v>
      </c>
      <c r="M1440" s="142">
        <v>0.03</v>
      </c>
      <c r="N1440" t="s">
        <v>4944</v>
      </c>
    </row>
    <row r="1441" spans="1:14">
      <c r="A1441">
        <v>4946</v>
      </c>
      <c r="B1441" t="s">
        <v>2559</v>
      </c>
      <c r="C1441">
        <v>96.8</v>
      </c>
      <c r="D1441">
        <v>96</v>
      </c>
      <c r="E1441" s="145">
        <v>-1.1000000000000001</v>
      </c>
      <c r="F1441" s="143">
        <v>-1.1299999999999999</v>
      </c>
      <c r="G1441" t="s">
        <v>6245</v>
      </c>
      <c r="H1441">
        <v>29</v>
      </c>
      <c r="I1441">
        <v>251</v>
      </c>
      <c r="J1441">
        <v>0.89</v>
      </c>
      <c r="K1441">
        <v>99.8</v>
      </c>
      <c r="L1441">
        <v>95</v>
      </c>
      <c r="M1441" s="142">
        <v>0.33</v>
      </c>
      <c r="N1441" t="s">
        <v>4945</v>
      </c>
    </row>
    <row r="1442" spans="1:14">
      <c r="A1442">
        <v>4949</v>
      </c>
      <c r="B1442" t="s">
        <v>2178</v>
      </c>
      <c r="C1442">
        <v>79.099999999999994</v>
      </c>
      <c r="D1442">
        <v>79.3</v>
      </c>
      <c r="E1442" s="145">
        <v>1</v>
      </c>
      <c r="F1442" s="143">
        <v>1.28</v>
      </c>
      <c r="G1442" t="s">
        <v>7227</v>
      </c>
      <c r="H1442">
        <v>363</v>
      </c>
      <c r="I1442">
        <v>1302</v>
      </c>
      <c r="J1442">
        <v>6.79</v>
      </c>
      <c r="K1442">
        <v>80.7</v>
      </c>
      <c r="L1442">
        <v>78.599999999999994</v>
      </c>
      <c r="M1442" s="142">
        <v>0.54</v>
      </c>
      <c r="N1442" t="s">
        <v>4946</v>
      </c>
    </row>
    <row r="1443" spans="1:14">
      <c r="A1443">
        <v>4950</v>
      </c>
      <c r="B1443" t="s">
        <v>3655</v>
      </c>
      <c r="C1443">
        <v>16.5</v>
      </c>
      <c r="D1443">
        <v>15.65</v>
      </c>
      <c r="E1443" s="145">
        <v>0.15</v>
      </c>
      <c r="F1443" s="143">
        <v>0.97</v>
      </c>
      <c r="G1443" t="s">
        <v>6246</v>
      </c>
      <c r="H1443">
        <v>14</v>
      </c>
      <c r="I1443">
        <v>10</v>
      </c>
      <c r="J1443">
        <v>5.77</v>
      </c>
      <c r="K1443">
        <v>16.5</v>
      </c>
      <c r="L1443">
        <v>15.65</v>
      </c>
      <c r="M1443" s="142">
        <v>0.02</v>
      </c>
      <c r="N1443" t="s">
        <v>4947</v>
      </c>
    </row>
    <row r="1444" spans="1:14">
      <c r="A1444">
        <v>4951</v>
      </c>
      <c r="B1444" t="s">
        <v>1475</v>
      </c>
      <c r="C1444">
        <v>87.5</v>
      </c>
      <c r="D1444">
        <v>87</v>
      </c>
      <c r="E1444" s="145">
        <v>-0.5</v>
      </c>
      <c r="F1444" s="143">
        <v>-0.56999999999999995</v>
      </c>
      <c r="G1444" t="s">
        <v>7228</v>
      </c>
      <c r="H1444">
        <v>202</v>
      </c>
      <c r="I1444">
        <v>207</v>
      </c>
      <c r="J1444">
        <v>3.41</v>
      </c>
      <c r="K1444">
        <v>89.7</v>
      </c>
      <c r="L1444">
        <v>87</v>
      </c>
      <c r="M1444" s="142">
        <v>0.59</v>
      </c>
      <c r="N1444" t="s">
        <v>4948</v>
      </c>
    </row>
    <row r="1445" spans="1:14">
      <c r="A1445">
        <v>4952</v>
      </c>
      <c r="B1445" t="s">
        <v>1038</v>
      </c>
      <c r="C1445">
        <v>47.95</v>
      </c>
      <c r="D1445">
        <v>48.05</v>
      </c>
      <c r="E1445" s="145">
        <v>0.65</v>
      </c>
      <c r="F1445" s="143">
        <v>1.37</v>
      </c>
      <c r="G1445" t="s">
        <v>7229</v>
      </c>
      <c r="H1445">
        <v>206</v>
      </c>
      <c r="I1445">
        <v>192</v>
      </c>
      <c r="J1445">
        <v>10.88</v>
      </c>
      <c r="K1445">
        <v>48.9</v>
      </c>
      <c r="L1445">
        <v>47.75</v>
      </c>
      <c r="M1445" s="142">
        <v>0.19</v>
      </c>
      <c r="N1445" t="s">
        <v>4949</v>
      </c>
    </row>
    <row r="1446" spans="1:14">
      <c r="A1446">
        <v>4953</v>
      </c>
      <c r="B1446" t="s">
        <v>3891</v>
      </c>
      <c r="C1446">
        <v>116.5</v>
      </c>
      <c r="D1446">
        <v>116.5</v>
      </c>
      <c r="E1446" s="145">
        <v>1</v>
      </c>
      <c r="F1446" s="143">
        <v>0.87</v>
      </c>
      <c r="G1446" t="s">
        <v>7230</v>
      </c>
      <c r="H1446">
        <v>166</v>
      </c>
      <c r="I1446">
        <v>210</v>
      </c>
      <c r="J1446">
        <v>7.43</v>
      </c>
      <c r="K1446">
        <v>117.5</v>
      </c>
      <c r="L1446">
        <v>116.5</v>
      </c>
      <c r="M1446" s="142">
        <v>0.23</v>
      </c>
      <c r="N1446" t="s">
        <v>4950</v>
      </c>
    </row>
    <row r="1447" spans="1:14">
      <c r="A1447">
        <v>4956</v>
      </c>
      <c r="B1447" t="s">
        <v>1039</v>
      </c>
      <c r="C1447">
        <v>39.049999999999997</v>
      </c>
      <c r="D1447">
        <v>39.85</v>
      </c>
      <c r="E1447" s="145">
        <v>1.85</v>
      </c>
      <c r="F1447" s="143">
        <v>4.87</v>
      </c>
      <c r="G1447" t="s">
        <v>7231</v>
      </c>
      <c r="H1447">
        <v>1809</v>
      </c>
      <c r="I1447">
        <v>2683</v>
      </c>
      <c r="J1447">
        <v>10.039999999999999</v>
      </c>
      <c r="K1447">
        <v>40.200000000000003</v>
      </c>
      <c r="L1447">
        <v>38.700000000000003</v>
      </c>
      <c r="M1447" s="142">
        <v>1.8</v>
      </c>
      <c r="N1447" t="s">
        <v>4951</v>
      </c>
    </row>
    <row r="1448" spans="1:14">
      <c r="A1448">
        <v>4958</v>
      </c>
      <c r="B1448" t="s">
        <v>1040</v>
      </c>
      <c r="C1448">
        <v>537</v>
      </c>
      <c r="D1448">
        <v>557</v>
      </c>
      <c r="E1448" s="145">
        <v>38</v>
      </c>
      <c r="F1448" s="143">
        <v>7.32</v>
      </c>
      <c r="G1448" t="s">
        <v>7232</v>
      </c>
      <c r="H1448">
        <v>27275</v>
      </c>
      <c r="I1448">
        <v>26580</v>
      </c>
      <c r="J1448">
        <v>113.34</v>
      </c>
      <c r="K1448">
        <v>565</v>
      </c>
      <c r="L1448">
        <v>537</v>
      </c>
      <c r="M1448" s="142">
        <v>2.46</v>
      </c>
      <c r="N1448" t="s">
        <v>4952</v>
      </c>
    </row>
    <row r="1449" spans="1:14">
      <c r="A1449">
        <v>4960</v>
      </c>
      <c r="B1449" t="s">
        <v>1041</v>
      </c>
      <c r="C1449">
        <v>23.8</v>
      </c>
      <c r="D1449">
        <v>25.3</v>
      </c>
      <c r="E1449" s="145">
        <v>1.6</v>
      </c>
      <c r="F1449" s="143">
        <v>6.75</v>
      </c>
      <c r="G1449" t="s">
        <v>7233</v>
      </c>
      <c r="H1449">
        <v>11944</v>
      </c>
      <c r="I1449">
        <v>3440</v>
      </c>
      <c r="J1449">
        <v>57.17</v>
      </c>
      <c r="K1449">
        <v>26.05</v>
      </c>
      <c r="L1449">
        <v>23.6</v>
      </c>
      <c r="M1449" s="142">
        <v>2.09</v>
      </c>
      <c r="N1449" t="s">
        <v>4953</v>
      </c>
    </row>
    <row r="1450" spans="1:14">
      <c r="A1450">
        <v>4961</v>
      </c>
      <c r="B1450" t="s">
        <v>182</v>
      </c>
      <c r="C1450">
        <v>189.5</v>
      </c>
      <c r="D1450">
        <v>190</v>
      </c>
      <c r="E1450" s="145">
        <v>3.5</v>
      </c>
      <c r="F1450" s="143">
        <v>1.88</v>
      </c>
      <c r="G1450" t="s">
        <v>7234</v>
      </c>
      <c r="H1450">
        <v>3205</v>
      </c>
      <c r="I1450">
        <v>1026</v>
      </c>
      <c r="J1450">
        <v>12.13</v>
      </c>
      <c r="K1450">
        <v>196</v>
      </c>
      <c r="L1450">
        <v>187</v>
      </c>
      <c r="M1450" s="142">
        <v>2.64</v>
      </c>
      <c r="N1450" t="s">
        <v>4954</v>
      </c>
    </row>
    <row r="1451" spans="1:14">
      <c r="A1451">
        <v>4966</v>
      </c>
      <c r="B1451" t="s">
        <v>1042</v>
      </c>
      <c r="C1451">
        <v>540</v>
      </c>
      <c r="D1451">
        <v>540</v>
      </c>
      <c r="E1451" s="145">
        <v>2</v>
      </c>
      <c r="F1451" s="143">
        <v>0.37</v>
      </c>
      <c r="G1451" t="s">
        <v>7235</v>
      </c>
      <c r="H1451">
        <v>503</v>
      </c>
      <c r="I1451">
        <v>899</v>
      </c>
      <c r="J1451">
        <v>7.9</v>
      </c>
      <c r="K1451">
        <v>550</v>
      </c>
      <c r="L1451">
        <v>536</v>
      </c>
      <c r="M1451" s="142">
        <v>0.64</v>
      </c>
      <c r="N1451" t="s">
        <v>4955</v>
      </c>
    </row>
    <row r="1452" spans="1:14">
      <c r="A1452">
        <v>4967</v>
      </c>
      <c r="B1452" t="s">
        <v>1476</v>
      </c>
      <c r="C1452">
        <v>256</v>
      </c>
      <c r="D1452">
        <v>259.5</v>
      </c>
      <c r="E1452" s="145">
        <v>5</v>
      </c>
      <c r="F1452" s="143">
        <v>1.96</v>
      </c>
      <c r="G1452" t="s">
        <v>5939</v>
      </c>
      <c r="H1452">
        <v>1284</v>
      </c>
      <c r="I1452">
        <v>1610</v>
      </c>
      <c r="J1452">
        <v>9.86</v>
      </c>
      <c r="K1452">
        <v>265</v>
      </c>
      <c r="L1452">
        <v>256</v>
      </c>
      <c r="M1452" s="142">
        <v>1.33</v>
      </c>
      <c r="N1452" t="s">
        <v>4956</v>
      </c>
    </row>
    <row r="1453" spans="1:14">
      <c r="A1453">
        <v>4968</v>
      </c>
      <c r="B1453" t="s">
        <v>1043</v>
      </c>
      <c r="C1453">
        <v>91.9</v>
      </c>
      <c r="D1453">
        <v>94</v>
      </c>
      <c r="E1453" s="145">
        <v>2.2000000000000002</v>
      </c>
      <c r="F1453" s="143">
        <v>2.4</v>
      </c>
      <c r="G1453" t="s">
        <v>7236</v>
      </c>
      <c r="H1453">
        <v>277</v>
      </c>
      <c r="I1453">
        <v>301</v>
      </c>
      <c r="J1453">
        <v>9.2200000000000006</v>
      </c>
      <c r="K1453">
        <v>94.6</v>
      </c>
      <c r="L1453">
        <v>91.9</v>
      </c>
      <c r="M1453" s="142">
        <v>0.3</v>
      </c>
      <c r="N1453" t="s">
        <v>4957</v>
      </c>
    </row>
    <row r="1454" spans="1:14">
      <c r="A1454">
        <v>4971</v>
      </c>
      <c r="B1454" t="s">
        <v>1044</v>
      </c>
      <c r="C1454">
        <v>511</v>
      </c>
      <c r="D1454">
        <v>491</v>
      </c>
      <c r="E1454" s="145">
        <v>-16</v>
      </c>
      <c r="F1454" s="143">
        <v>-3.16</v>
      </c>
      <c r="G1454" t="s">
        <v>7237</v>
      </c>
      <c r="H1454">
        <v>1088</v>
      </c>
      <c r="I1454">
        <v>1155</v>
      </c>
      <c r="J1454">
        <v>4.72</v>
      </c>
      <c r="K1454">
        <v>518</v>
      </c>
      <c r="L1454">
        <v>485</v>
      </c>
      <c r="M1454" s="142">
        <v>2.31</v>
      </c>
      <c r="N1454" t="s">
        <v>4958</v>
      </c>
    </row>
    <row r="1455" spans="1:14">
      <c r="A1455">
        <v>4972</v>
      </c>
      <c r="B1455" t="s">
        <v>1045</v>
      </c>
      <c r="C1455">
        <v>16.5</v>
      </c>
      <c r="D1455">
        <v>16.149999999999999</v>
      </c>
      <c r="E1455" s="145">
        <v>0.1</v>
      </c>
      <c r="F1455" s="143">
        <v>0.62</v>
      </c>
      <c r="G1455" t="s">
        <v>7226</v>
      </c>
      <c r="H1455">
        <v>10</v>
      </c>
      <c r="I1455">
        <v>22</v>
      </c>
      <c r="J1455">
        <v>5.69</v>
      </c>
      <c r="K1455">
        <v>16.5</v>
      </c>
      <c r="L1455">
        <v>16.100000000000001</v>
      </c>
      <c r="M1455" s="142">
        <v>0.02</v>
      </c>
      <c r="N1455" t="s">
        <v>4959</v>
      </c>
    </row>
    <row r="1456" spans="1:14">
      <c r="A1456">
        <v>4973</v>
      </c>
      <c r="B1456" t="s">
        <v>1046</v>
      </c>
      <c r="C1456">
        <v>142</v>
      </c>
      <c r="D1456">
        <v>142</v>
      </c>
      <c r="E1456" s="145">
        <v>1.5</v>
      </c>
      <c r="F1456" s="143">
        <v>1.07</v>
      </c>
      <c r="G1456" t="s">
        <v>5823</v>
      </c>
      <c r="H1456">
        <v>735</v>
      </c>
      <c r="I1456">
        <v>2784</v>
      </c>
      <c r="J1456">
        <v>6.53</v>
      </c>
      <c r="K1456">
        <v>145.5</v>
      </c>
      <c r="L1456">
        <v>141.5</v>
      </c>
      <c r="M1456" s="142">
        <v>1.1299999999999999</v>
      </c>
      <c r="N1456" t="s">
        <v>4960</v>
      </c>
    </row>
    <row r="1457" spans="1:14">
      <c r="A1457">
        <v>4974</v>
      </c>
      <c r="B1457" t="s">
        <v>49</v>
      </c>
      <c r="C1457">
        <v>68.900000000000006</v>
      </c>
      <c r="D1457">
        <v>69</v>
      </c>
      <c r="E1457" s="145">
        <v>0.5</v>
      </c>
      <c r="F1457" s="143">
        <v>0.73</v>
      </c>
      <c r="G1457" t="s">
        <v>7001</v>
      </c>
      <c r="H1457">
        <v>54</v>
      </c>
      <c r="I1457">
        <v>78</v>
      </c>
      <c r="J1457">
        <v>7.25</v>
      </c>
      <c r="K1457">
        <v>69.599999999999994</v>
      </c>
      <c r="L1457">
        <v>68.8</v>
      </c>
      <c r="M1457" s="142">
        <v>7.0000000000000007E-2</v>
      </c>
      <c r="N1457" t="s">
        <v>4961</v>
      </c>
    </row>
    <row r="1458" spans="1:14">
      <c r="A1458">
        <v>4976</v>
      </c>
      <c r="B1458" t="s">
        <v>1047</v>
      </c>
      <c r="C1458">
        <v>39.700000000000003</v>
      </c>
      <c r="D1458">
        <v>38.9</v>
      </c>
      <c r="E1458" s="145">
        <v>-0.55000000000000004</v>
      </c>
      <c r="F1458" s="143">
        <v>-1.39</v>
      </c>
      <c r="G1458" t="s">
        <v>6063</v>
      </c>
      <c r="H1458">
        <v>4749</v>
      </c>
      <c r="I1458">
        <v>9024</v>
      </c>
      <c r="J1458">
        <v>14.12</v>
      </c>
      <c r="K1458">
        <v>41.25</v>
      </c>
      <c r="L1458">
        <v>38.75</v>
      </c>
      <c r="M1458" s="142">
        <v>3.36</v>
      </c>
      <c r="N1458" t="s">
        <v>4962</v>
      </c>
    </row>
    <row r="1459" spans="1:14">
      <c r="A1459">
        <v>4977</v>
      </c>
      <c r="B1459" t="s">
        <v>1048</v>
      </c>
      <c r="C1459">
        <v>189</v>
      </c>
      <c r="D1459">
        <v>184</v>
      </c>
      <c r="E1459" s="145">
        <v>-4</v>
      </c>
      <c r="F1459" s="143">
        <v>-2.13</v>
      </c>
      <c r="G1459" t="s">
        <v>6960</v>
      </c>
      <c r="H1459">
        <v>11732</v>
      </c>
      <c r="I1459">
        <v>7783</v>
      </c>
      <c r="J1459">
        <v>9.1</v>
      </c>
      <c r="K1459">
        <v>194</v>
      </c>
      <c r="L1459">
        <v>180</v>
      </c>
      <c r="M1459" s="142">
        <v>12.89</v>
      </c>
      <c r="N1459" t="s">
        <v>4963</v>
      </c>
    </row>
    <row r="1460" spans="1:14">
      <c r="A1460">
        <v>4979</v>
      </c>
      <c r="B1460" t="s">
        <v>68</v>
      </c>
      <c r="C1460">
        <v>551</v>
      </c>
      <c r="D1460">
        <v>520</v>
      </c>
      <c r="E1460" s="145">
        <v>-22</v>
      </c>
      <c r="F1460" s="143">
        <v>-4.0599999999999996</v>
      </c>
      <c r="G1460" t="s">
        <v>7238</v>
      </c>
      <c r="H1460">
        <v>9434</v>
      </c>
      <c r="I1460">
        <v>6970</v>
      </c>
      <c r="J1460">
        <v>14.29</v>
      </c>
      <c r="K1460">
        <v>552</v>
      </c>
      <c r="L1460">
        <v>510</v>
      </c>
      <c r="M1460" s="142">
        <v>6.6</v>
      </c>
      <c r="N1460" t="s">
        <v>4964</v>
      </c>
    </row>
    <row r="1461" spans="1:14">
      <c r="A1461">
        <v>4989</v>
      </c>
      <c r="B1461" t="s">
        <v>1400</v>
      </c>
      <c r="C1461">
        <v>66.5</v>
      </c>
      <c r="D1461">
        <v>65.7</v>
      </c>
      <c r="E1461" s="145">
        <v>0.5</v>
      </c>
      <c r="F1461" s="143">
        <v>0.77</v>
      </c>
      <c r="G1461" t="s">
        <v>7239</v>
      </c>
      <c r="H1461">
        <v>4814</v>
      </c>
      <c r="I1461">
        <v>10606</v>
      </c>
      <c r="J1461">
        <v>17.28</v>
      </c>
      <c r="K1461">
        <v>69.5</v>
      </c>
      <c r="L1461">
        <v>65.099999999999994</v>
      </c>
      <c r="M1461" s="142">
        <v>2.79</v>
      </c>
      <c r="N1461" t="s">
        <v>4965</v>
      </c>
    </row>
    <row r="1462" spans="1:14">
      <c r="A1462">
        <v>4991</v>
      </c>
      <c r="B1462" t="s">
        <v>1049</v>
      </c>
      <c r="C1462">
        <v>446</v>
      </c>
      <c r="D1462">
        <v>443</v>
      </c>
      <c r="E1462" s="145">
        <v>1.5</v>
      </c>
      <c r="F1462" s="143">
        <v>0.34</v>
      </c>
      <c r="G1462" t="s">
        <v>5989</v>
      </c>
      <c r="H1462">
        <v>2310</v>
      </c>
      <c r="I1462">
        <v>4084</v>
      </c>
      <c r="J1462">
        <v>12.14</v>
      </c>
      <c r="K1462">
        <v>453.5</v>
      </c>
      <c r="L1462">
        <v>434</v>
      </c>
      <c r="M1462" s="142">
        <v>1.9</v>
      </c>
      <c r="N1462" t="s">
        <v>4966</v>
      </c>
    </row>
    <row r="1463" spans="1:14">
      <c r="A1463">
        <v>4994</v>
      </c>
      <c r="B1463" t="s">
        <v>1050</v>
      </c>
      <c r="C1463">
        <v>84</v>
      </c>
      <c r="D1463">
        <v>83.4</v>
      </c>
      <c r="E1463" s="145">
        <v>-0.6</v>
      </c>
      <c r="F1463" s="143">
        <v>-0.71</v>
      </c>
      <c r="G1463" t="s">
        <v>7240</v>
      </c>
      <c r="H1463">
        <v>11</v>
      </c>
      <c r="I1463">
        <v>11</v>
      </c>
      <c r="J1463">
        <v>6.64</v>
      </c>
      <c r="K1463">
        <v>84.5</v>
      </c>
      <c r="L1463">
        <v>82.8</v>
      </c>
      <c r="M1463" s="142">
        <v>0.02</v>
      </c>
      <c r="N1463" t="s">
        <v>4967</v>
      </c>
    </row>
    <row r="1464" spans="1:14">
      <c r="A1464">
        <v>4995</v>
      </c>
      <c r="B1464" t="s">
        <v>1051</v>
      </c>
      <c r="C1464">
        <v>45.65</v>
      </c>
      <c r="D1464">
        <v>45.3</v>
      </c>
      <c r="E1464" s="145">
        <v>-0.15</v>
      </c>
      <c r="F1464" s="143">
        <v>-0.33</v>
      </c>
      <c r="G1464" t="s">
        <v>5848</v>
      </c>
      <c r="H1464">
        <v>26</v>
      </c>
      <c r="I1464">
        <v>42</v>
      </c>
      <c r="J1464">
        <v>4.26</v>
      </c>
      <c r="K1464">
        <v>45.65</v>
      </c>
      <c r="L1464">
        <v>45.3</v>
      </c>
      <c r="M1464" s="142">
        <v>0.06</v>
      </c>
      <c r="N1464" t="s">
        <v>4968</v>
      </c>
    </row>
    <row r="1465" spans="1:14">
      <c r="A1465">
        <v>4999</v>
      </c>
      <c r="B1465" t="s">
        <v>1052</v>
      </c>
      <c r="C1465">
        <v>17.649999999999999</v>
      </c>
      <c r="D1465">
        <v>17.7</v>
      </c>
      <c r="E1465" s="145">
        <v>0.1</v>
      </c>
      <c r="F1465" s="143">
        <v>0.56999999999999995</v>
      </c>
      <c r="G1465" t="s">
        <v>5865</v>
      </c>
      <c r="H1465">
        <v>73</v>
      </c>
      <c r="I1465">
        <v>44</v>
      </c>
      <c r="J1465">
        <v>7.44</v>
      </c>
      <c r="K1465">
        <v>17.7</v>
      </c>
      <c r="L1465">
        <v>17.45</v>
      </c>
      <c r="M1465" s="142">
        <v>0.1</v>
      </c>
      <c r="N1465" t="s">
        <v>4969</v>
      </c>
    </row>
    <row r="1466" spans="1:14">
      <c r="A1466">
        <v>5007</v>
      </c>
      <c r="B1466" t="s">
        <v>1053</v>
      </c>
      <c r="C1466">
        <v>55.8</v>
      </c>
      <c r="D1466">
        <v>56</v>
      </c>
      <c r="E1466" s="145">
        <v>0.3</v>
      </c>
      <c r="F1466" s="143">
        <v>0.54</v>
      </c>
      <c r="G1466" t="s">
        <v>7171</v>
      </c>
      <c r="H1466">
        <v>6</v>
      </c>
      <c r="I1466">
        <v>19</v>
      </c>
      <c r="J1466">
        <v>29.49</v>
      </c>
      <c r="K1466">
        <v>56</v>
      </c>
      <c r="L1466">
        <v>55.8</v>
      </c>
      <c r="M1466" s="142">
        <v>0</v>
      </c>
      <c r="N1466" t="s">
        <v>4970</v>
      </c>
    </row>
    <row r="1467" spans="1:14">
      <c r="A1467">
        <v>5009</v>
      </c>
      <c r="B1467" t="s">
        <v>1054</v>
      </c>
      <c r="C1467">
        <v>34</v>
      </c>
      <c r="D1467">
        <v>34.299999999999997</v>
      </c>
      <c r="E1467" s="145">
        <v>0.65</v>
      </c>
      <c r="F1467" s="143">
        <v>1.93</v>
      </c>
      <c r="G1467" t="s">
        <v>7241</v>
      </c>
      <c r="H1467">
        <v>2210</v>
      </c>
      <c r="I1467">
        <v>2399</v>
      </c>
      <c r="J1467">
        <v>60.25</v>
      </c>
      <c r="K1467">
        <v>34.4</v>
      </c>
      <c r="L1467">
        <v>33.9</v>
      </c>
      <c r="M1467" s="142">
        <v>0.37</v>
      </c>
      <c r="N1467" t="s">
        <v>4971</v>
      </c>
    </row>
    <row r="1468" spans="1:14">
      <c r="A1468">
        <v>5011</v>
      </c>
      <c r="B1468" t="s">
        <v>1055</v>
      </c>
      <c r="C1468">
        <v>21.3</v>
      </c>
      <c r="D1468">
        <v>22.15</v>
      </c>
      <c r="E1468" s="145">
        <v>0.85</v>
      </c>
      <c r="F1468" s="143">
        <v>3.99</v>
      </c>
      <c r="G1468" t="s">
        <v>7242</v>
      </c>
      <c r="H1468">
        <v>907</v>
      </c>
      <c r="I1468">
        <v>710</v>
      </c>
      <c r="J1468">
        <v>10.07</v>
      </c>
      <c r="K1468">
        <v>23.4</v>
      </c>
      <c r="L1468">
        <v>21.2</v>
      </c>
      <c r="M1468" s="142">
        <v>0.9</v>
      </c>
      <c r="N1468" t="s">
        <v>4972</v>
      </c>
    </row>
    <row r="1469" spans="1:14">
      <c r="A1469">
        <v>5013</v>
      </c>
      <c r="B1469" t="s">
        <v>1056</v>
      </c>
      <c r="C1469">
        <v>41.15</v>
      </c>
      <c r="D1469">
        <v>43.75</v>
      </c>
      <c r="E1469" s="145">
        <v>3.95</v>
      </c>
      <c r="F1469" s="143">
        <v>9.92</v>
      </c>
      <c r="G1469" t="s">
        <v>7243</v>
      </c>
      <c r="H1469">
        <v>701</v>
      </c>
      <c r="I1469">
        <v>632</v>
      </c>
      <c r="J1469">
        <v>13.34</v>
      </c>
      <c r="K1469">
        <v>43.75</v>
      </c>
      <c r="L1469">
        <v>40.75</v>
      </c>
      <c r="M1469" s="142">
        <v>0.53</v>
      </c>
      <c r="N1469" t="s">
        <v>4973</v>
      </c>
    </row>
    <row r="1470" spans="1:14">
      <c r="A1470">
        <v>5014</v>
      </c>
      <c r="B1470" t="s">
        <v>1057</v>
      </c>
      <c r="C1470">
        <v>10</v>
      </c>
      <c r="D1470">
        <v>10</v>
      </c>
      <c r="E1470" s="145">
        <v>0.01</v>
      </c>
      <c r="F1470" s="143">
        <v>0.1</v>
      </c>
      <c r="G1470" t="s">
        <v>5893</v>
      </c>
      <c r="H1470">
        <v>102</v>
      </c>
      <c r="I1470">
        <v>130</v>
      </c>
      <c r="J1470">
        <v>18.329999999999998</v>
      </c>
      <c r="K1470">
        <v>10.1</v>
      </c>
      <c r="L1470">
        <v>9.99</v>
      </c>
      <c r="M1470" s="142">
        <v>0.06</v>
      </c>
      <c r="N1470" t="s">
        <v>4974</v>
      </c>
    </row>
    <row r="1471" spans="1:14">
      <c r="A1471">
        <v>5015</v>
      </c>
      <c r="B1471" t="s">
        <v>1058</v>
      </c>
      <c r="C1471">
        <v>22.1</v>
      </c>
      <c r="D1471">
        <v>22.1</v>
      </c>
      <c r="E1471" s="145">
        <v>-0.1</v>
      </c>
      <c r="F1471" s="143">
        <v>-0.45</v>
      </c>
      <c r="G1471" t="s">
        <v>6644</v>
      </c>
      <c r="H1471">
        <v>15</v>
      </c>
      <c r="I1471">
        <v>27</v>
      </c>
      <c r="J1471">
        <v>6.06</v>
      </c>
      <c r="K1471">
        <v>22.5</v>
      </c>
      <c r="L1471">
        <v>22.05</v>
      </c>
      <c r="M1471" s="142">
        <v>0.02</v>
      </c>
      <c r="N1471" t="s">
        <v>4975</v>
      </c>
    </row>
    <row r="1472" spans="1:14">
      <c r="A1472">
        <v>5016</v>
      </c>
      <c r="B1472" t="s">
        <v>1059</v>
      </c>
      <c r="C1472">
        <v>25.45</v>
      </c>
      <c r="D1472">
        <v>25.35</v>
      </c>
      <c r="E1472" s="145">
        <v>-0.05</v>
      </c>
      <c r="F1472" s="143">
        <v>-0.2</v>
      </c>
      <c r="G1472" t="s">
        <v>6298</v>
      </c>
      <c r="H1472">
        <v>22</v>
      </c>
      <c r="I1472">
        <v>65</v>
      </c>
      <c r="J1472">
        <v>4.96</v>
      </c>
      <c r="K1472">
        <v>25.5</v>
      </c>
      <c r="L1472">
        <v>25.35</v>
      </c>
      <c r="M1472" s="142">
        <v>0.04</v>
      </c>
      <c r="N1472" t="s">
        <v>4976</v>
      </c>
    </row>
    <row r="1473" spans="1:14">
      <c r="A1473">
        <v>5201</v>
      </c>
      <c r="B1473" t="s">
        <v>1060</v>
      </c>
      <c r="C1473">
        <v>27.55</v>
      </c>
      <c r="D1473">
        <v>27.9</v>
      </c>
      <c r="E1473" s="145">
        <v>0.65</v>
      </c>
      <c r="F1473" s="143">
        <v>2.39</v>
      </c>
      <c r="G1473" t="s">
        <v>6148</v>
      </c>
      <c r="H1473">
        <v>63</v>
      </c>
      <c r="I1473">
        <v>49</v>
      </c>
      <c r="J1473">
        <v>3.87</v>
      </c>
      <c r="K1473">
        <v>28.25</v>
      </c>
      <c r="L1473">
        <v>27</v>
      </c>
      <c r="M1473" s="142">
        <v>0.16</v>
      </c>
      <c r="N1473" t="s">
        <v>4977</v>
      </c>
    </row>
    <row r="1474" spans="1:14">
      <c r="A1474">
        <v>5202</v>
      </c>
      <c r="B1474" t="s">
        <v>1061</v>
      </c>
      <c r="C1474">
        <v>14.05</v>
      </c>
      <c r="D1474">
        <v>14.45</v>
      </c>
      <c r="E1474" s="145">
        <v>0.4</v>
      </c>
      <c r="F1474" s="143">
        <v>2.85</v>
      </c>
      <c r="G1474" t="s">
        <v>7244</v>
      </c>
      <c r="H1474">
        <v>2002</v>
      </c>
      <c r="I1474">
        <v>1182</v>
      </c>
      <c r="J1474">
        <v>8.91</v>
      </c>
      <c r="K1474">
        <v>15.1</v>
      </c>
      <c r="L1474">
        <v>14.05</v>
      </c>
      <c r="M1474" s="142">
        <v>2.25</v>
      </c>
      <c r="N1474" t="s">
        <v>4978</v>
      </c>
    </row>
    <row r="1475" spans="1:14">
      <c r="A1475">
        <v>5203</v>
      </c>
      <c r="B1475" t="s">
        <v>1062</v>
      </c>
      <c r="C1475">
        <v>60.8</v>
      </c>
      <c r="D1475">
        <v>60.7</v>
      </c>
      <c r="E1475" s="145">
        <v>1.1000000000000001</v>
      </c>
      <c r="F1475" s="143">
        <v>1.85</v>
      </c>
      <c r="G1475" t="s">
        <v>6762</v>
      </c>
      <c r="H1475">
        <v>95</v>
      </c>
      <c r="I1475">
        <v>127</v>
      </c>
      <c r="J1475">
        <v>7.74</v>
      </c>
      <c r="K1475">
        <v>61</v>
      </c>
      <c r="L1475">
        <v>60.1</v>
      </c>
      <c r="M1475" s="142">
        <v>0.12</v>
      </c>
      <c r="N1475" t="s">
        <v>4979</v>
      </c>
    </row>
    <row r="1476" spans="1:14">
      <c r="A1476">
        <v>5205</v>
      </c>
      <c r="B1476" t="s">
        <v>1063</v>
      </c>
      <c r="C1476">
        <v>28.15</v>
      </c>
      <c r="D1476">
        <v>28.15</v>
      </c>
      <c r="E1476" s="145">
        <v>-3.1</v>
      </c>
      <c r="F1476" s="143">
        <v>-9.92</v>
      </c>
      <c r="G1476" t="s">
        <v>7245</v>
      </c>
      <c r="H1476">
        <v>3</v>
      </c>
      <c r="I1476">
        <v>80</v>
      </c>
      <c r="J1476">
        <v>1.42</v>
      </c>
      <c r="K1476">
        <v>28.15</v>
      </c>
      <c r="L1476">
        <v>28.15</v>
      </c>
      <c r="M1476" s="142">
        <v>0.02</v>
      </c>
      <c r="N1476" t="s">
        <v>4980</v>
      </c>
    </row>
    <row r="1477" spans="1:14">
      <c r="A1477">
        <v>5206</v>
      </c>
      <c r="B1477" t="s">
        <v>1064</v>
      </c>
      <c r="C1477">
        <v>23.1</v>
      </c>
      <c r="D1477">
        <v>23.15</v>
      </c>
      <c r="E1477" s="145">
        <v>0.25</v>
      </c>
      <c r="F1477" s="143">
        <v>1.0900000000000001</v>
      </c>
      <c r="G1477" t="s">
        <v>7246</v>
      </c>
      <c r="H1477">
        <v>109</v>
      </c>
      <c r="I1477">
        <v>216</v>
      </c>
      <c r="J1477">
        <v>20.11</v>
      </c>
      <c r="K1477">
        <v>23.15</v>
      </c>
      <c r="L1477">
        <v>23.05</v>
      </c>
      <c r="M1477" s="142">
        <v>0.05</v>
      </c>
      <c r="N1477" t="s">
        <v>4981</v>
      </c>
    </row>
    <row r="1478" spans="1:14">
      <c r="A1478">
        <v>5209</v>
      </c>
      <c r="B1478" t="s">
        <v>1065</v>
      </c>
      <c r="C1478">
        <v>185.5</v>
      </c>
      <c r="D1478">
        <v>186</v>
      </c>
      <c r="E1478" s="145">
        <v>1</v>
      </c>
      <c r="F1478" s="143">
        <v>0.54</v>
      </c>
      <c r="G1478" t="s">
        <v>6819</v>
      </c>
      <c r="H1478">
        <v>79</v>
      </c>
      <c r="I1478">
        <v>233</v>
      </c>
      <c r="J1478">
        <v>3.05</v>
      </c>
      <c r="K1478">
        <v>188.5</v>
      </c>
      <c r="L1478">
        <v>184.5</v>
      </c>
      <c r="M1478" s="142">
        <v>0.27</v>
      </c>
      <c r="N1478" t="s">
        <v>4982</v>
      </c>
    </row>
    <row r="1479" spans="1:14">
      <c r="A1479">
        <v>5210</v>
      </c>
      <c r="B1479" t="s">
        <v>1066</v>
      </c>
      <c r="C1479">
        <v>32.6</v>
      </c>
      <c r="D1479">
        <v>32.950000000000003</v>
      </c>
      <c r="E1479" s="145">
        <v>0.3</v>
      </c>
      <c r="F1479" s="143">
        <v>0.92</v>
      </c>
      <c r="G1479" t="s">
        <v>7247</v>
      </c>
      <c r="H1479">
        <v>598</v>
      </c>
      <c r="I1479">
        <v>863</v>
      </c>
      <c r="J1479">
        <v>8.2200000000000006</v>
      </c>
      <c r="K1479">
        <v>33.299999999999997</v>
      </c>
      <c r="L1479">
        <v>31.6</v>
      </c>
      <c r="M1479" s="142">
        <v>0.73</v>
      </c>
      <c r="N1479" t="s">
        <v>4983</v>
      </c>
    </row>
    <row r="1480" spans="1:14">
      <c r="A1480">
        <v>5211</v>
      </c>
      <c r="B1480" t="s">
        <v>1067</v>
      </c>
      <c r="C1480">
        <v>20.8</v>
      </c>
      <c r="D1480">
        <v>20.149999999999999</v>
      </c>
      <c r="E1480" s="145">
        <v>0</v>
      </c>
      <c r="F1480" s="143">
        <v>0</v>
      </c>
      <c r="G1480" t="s">
        <v>7248</v>
      </c>
      <c r="H1480">
        <v>4</v>
      </c>
      <c r="I1480">
        <v>13</v>
      </c>
      <c r="J1480">
        <v>3.2</v>
      </c>
      <c r="K1480">
        <v>20.8</v>
      </c>
      <c r="L1480">
        <v>20.149999999999999</v>
      </c>
      <c r="M1480" s="142">
        <v>0.01</v>
      </c>
      <c r="N1480" t="s">
        <v>4984</v>
      </c>
    </row>
    <row r="1481" spans="1:14">
      <c r="A1481">
        <v>5212</v>
      </c>
      <c r="B1481" t="s">
        <v>1068</v>
      </c>
      <c r="C1481">
        <v>47.1</v>
      </c>
      <c r="D1481">
        <v>47.9</v>
      </c>
      <c r="E1481" s="145">
        <v>-0.6</v>
      </c>
      <c r="F1481" s="143">
        <v>-1.24</v>
      </c>
      <c r="G1481" t="s">
        <v>7249</v>
      </c>
      <c r="H1481">
        <v>14</v>
      </c>
      <c r="I1481">
        <v>23</v>
      </c>
      <c r="J1481">
        <v>3.46</v>
      </c>
      <c r="K1481">
        <v>47.9</v>
      </c>
      <c r="L1481">
        <v>47.1</v>
      </c>
      <c r="M1481" s="142">
        <v>0.04</v>
      </c>
      <c r="N1481" t="s">
        <v>4985</v>
      </c>
    </row>
    <row r="1482" spans="1:14">
      <c r="A1482">
        <v>5213</v>
      </c>
      <c r="B1482" t="s">
        <v>123</v>
      </c>
      <c r="C1482">
        <v>20.100000000000001</v>
      </c>
      <c r="D1482">
        <v>20.05</v>
      </c>
      <c r="E1482" s="145">
        <v>0.1</v>
      </c>
      <c r="F1482" s="143">
        <v>0.5</v>
      </c>
      <c r="G1482" t="s">
        <v>5879</v>
      </c>
      <c r="H1482">
        <v>125</v>
      </c>
      <c r="I1482">
        <v>155</v>
      </c>
      <c r="J1482">
        <v>76.209999999999994</v>
      </c>
      <c r="K1482">
        <v>20.149999999999999</v>
      </c>
      <c r="L1482">
        <v>20</v>
      </c>
      <c r="M1482" s="142">
        <v>0.02</v>
      </c>
      <c r="N1482" t="s">
        <v>4355</v>
      </c>
    </row>
    <row r="1483" spans="1:14">
      <c r="A1483">
        <v>5215</v>
      </c>
      <c r="B1483" t="s">
        <v>1069</v>
      </c>
      <c r="C1483">
        <v>36.5</v>
      </c>
      <c r="D1483">
        <v>36.4</v>
      </c>
      <c r="E1483" s="145">
        <v>0.05</v>
      </c>
      <c r="F1483" s="143">
        <v>0.14000000000000001</v>
      </c>
      <c r="G1483" t="s">
        <v>6349</v>
      </c>
      <c r="H1483">
        <v>27</v>
      </c>
      <c r="I1483">
        <v>42</v>
      </c>
      <c r="J1483">
        <v>6.43</v>
      </c>
      <c r="K1483">
        <v>36.799999999999997</v>
      </c>
      <c r="L1483">
        <v>36.15</v>
      </c>
      <c r="M1483" s="142">
        <v>0.04</v>
      </c>
      <c r="N1483" t="s">
        <v>4986</v>
      </c>
    </row>
    <row r="1484" spans="1:14">
      <c r="A1484">
        <v>5220</v>
      </c>
      <c r="B1484" t="s">
        <v>175</v>
      </c>
      <c r="C1484">
        <v>21.9</v>
      </c>
      <c r="D1484">
        <v>22</v>
      </c>
      <c r="E1484" s="145">
        <v>0.3</v>
      </c>
      <c r="F1484" s="143">
        <v>1.38</v>
      </c>
      <c r="G1484" t="s">
        <v>7250</v>
      </c>
      <c r="H1484">
        <v>26</v>
      </c>
      <c r="I1484">
        <v>65</v>
      </c>
      <c r="J1484">
        <v>3.97</v>
      </c>
      <c r="K1484">
        <v>22.15</v>
      </c>
      <c r="L1484">
        <v>21.8</v>
      </c>
      <c r="M1484" s="142">
        <v>7.0000000000000007E-2</v>
      </c>
      <c r="N1484" t="s">
        <v>4987</v>
      </c>
    </row>
    <row r="1485" spans="1:14">
      <c r="A1485">
        <v>5222</v>
      </c>
      <c r="B1485" t="s">
        <v>1395</v>
      </c>
      <c r="C1485">
        <v>97.8</v>
      </c>
      <c r="D1485">
        <v>97.1</v>
      </c>
      <c r="E1485" s="145">
        <v>-0.7</v>
      </c>
      <c r="F1485" s="143">
        <v>-0.72</v>
      </c>
      <c r="G1485" t="s">
        <v>7251</v>
      </c>
      <c r="H1485">
        <v>250</v>
      </c>
      <c r="I1485">
        <v>263</v>
      </c>
      <c r="J1485">
        <v>10.01</v>
      </c>
      <c r="K1485">
        <v>98.5</v>
      </c>
      <c r="L1485">
        <v>97</v>
      </c>
      <c r="M1485" s="142">
        <v>0.25</v>
      </c>
      <c r="N1485" t="s">
        <v>4988</v>
      </c>
    </row>
    <row r="1486" spans="1:14">
      <c r="A1486">
        <v>5223</v>
      </c>
      <c r="B1486" t="s">
        <v>201</v>
      </c>
      <c r="C1486">
        <v>23</v>
      </c>
      <c r="D1486">
        <v>23.25</v>
      </c>
      <c r="E1486" s="145">
        <v>0.45</v>
      </c>
      <c r="F1486" s="143">
        <v>1.97</v>
      </c>
      <c r="G1486" t="s">
        <v>7179</v>
      </c>
      <c r="H1486">
        <v>18</v>
      </c>
      <c r="I1486">
        <v>20</v>
      </c>
      <c r="J1486">
        <v>4.45</v>
      </c>
      <c r="K1486">
        <v>23.25</v>
      </c>
      <c r="L1486">
        <v>22.95</v>
      </c>
      <c r="M1486" s="142">
        <v>0.04</v>
      </c>
      <c r="N1486" t="s">
        <v>4989</v>
      </c>
    </row>
    <row r="1487" spans="1:14">
      <c r="A1487">
        <v>5225</v>
      </c>
      <c r="B1487" t="s">
        <v>1070</v>
      </c>
      <c r="C1487">
        <v>55</v>
      </c>
      <c r="D1487">
        <v>56.1</v>
      </c>
      <c r="E1487" s="145">
        <v>1.1000000000000001</v>
      </c>
      <c r="F1487" s="143">
        <v>2</v>
      </c>
      <c r="G1487" t="s">
        <v>7252</v>
      </c>
      <c r="H1487">
        <v>239</v>
      </c>
      <c r="I1487">
        <v>304</v>
      </c>
      <c r="J1487">
        <v>7.91</v>
      </c>
      <c r="K1487">
        <v>56.4</v>
      </c>
      <c r="L1487">
        <v>55</v>
      </c>
      <c r="M1487" s="142">
        <v>0.3</v>
      </c>
      <c r="N1487" t="s">
        <v>4990</v>
      </c>
    </row>
    <row r="1488" spans="1:14">
      <c r="A1488">
        <v>5227</v>
      </c>
      <c r="B1488" t="s">
        <v>69</v>
      </c>
      <c r="C1488">
        <v>26.8</v>
      </c>
      <c r="D1488">
        <v>26.7</v>
      </c>
      <c r="E1488" s="145">
        <v>-0.05</v>
      </c>
      <c r="F1488" s="143">
        <v>-0.19</v>
      </c>
      <c r="G1488" t="s">
        <v>6457</v>
      </c>
      <c r="H1488">
        <v>309</v>
      </c>
      <c r="I1488">
        <v>304</v>
      </c>
      <c r="J1488">
        <v>9.6</v>
      </c>
      <c r="K1488">
        <v>27</v>
      </c>
      <c r="L1488">
        <v>26.5</v>
      </c>
      <c r="M1488" s="142">
        <v>0.32</v>
      </c>
      <c r="N1488" t="s">
        <v>4991</v>
      </c>
    </row>
    <row r="1489" spans="1:14">
      <c r="A1489">
        <v>5228</v>
      </c>
      <c r="B1489" t="s">
        <v>1444</v>
      </c>
      <c r="C1489">
        <v>58.7</v>
      </c>
      <c r="D1489">
        <v>55.9</v>
      </c>
      <c r="E1489" s="145">
        <v>-0.2</v>
      </c>
      <c r="F1489" s="143">
        <v>-0.36</v>
      </c>
      <c r="G1489" t="s">
        <v>7253</v>
      </c>
      <c r="H1489">
        <v>529</v>
      </c>
      <c r="I1489">
        <v>2999</v>
      </c>
      <c r="J1489">
        <v>3.81</v>
      </c>
      <c r="K1489">
        <v>58.7</v>
      </c>
      <c r="L1489">
        <v>55</v>
      </c>
      <c r="M1489" s="142">
        <v>1.39</v>
      </c>
      <c r="N1489" t="s">
        <v>4992</v>
      </c>
    </row>
    <row r="1490" spans="1:14">
      <c r="A1490">
        <v>5230</v>
      </c>
      <c r="B1490" t="s">
        <v>1071</v>
      </c>
      <c r="C1490">
        <v>27.65</v>
      </c>
      <c r="D1490">
        <v>27.8</v>
      </c>
      <c r="E1490" s="145">
        <v>0.5</v>
      </c>
      <c r="F1490" s="143">
        <v>1.83</v>
      </c>
      <c r="G1490" t="s">
        <v>6369</v>
      </c>
      <c r="H1490">
        <v>7468</v>
      </c>
      <c r="I1490">
        <v>4355</v>
      </c>
      <c r="J1490">
        <v>5.63</v>
      </c>
      <c r="K1490">
        <v>30</v>
      </c>
      <c r="L1490">
        <v>27.15</v>
      </c>
      <c r="M1490" s="142">
        <v>13.26</v>
      </c>
      <c r="N1490" t="s">
        <v>4993</v>
      </c>
    </row>
    <row r="1491" spans="1:14">
      <c r="A1491">
        <v>5234</v>
      </c>
      <c r="B1491" t="s">
        <v>1072</v>
      </c>
      <c r="C1491">
        <v>292</v>
      </c>
      <c r="D1491">
        <v>293.5</v>
      </c>
      <c r="E1491" s="145">
        <v>4.5</v>
      </c>
      <c r="F1491" s="143">
        <v>1.56</v>
      </c>
      <c r="G1491" t="s">
        <v>7254</v>
      </c>
      <c r="H1491">
        <v>208</v>
      </c>
      <c r="I1491">
        <v>682</v>
      </c>
      <c r="J1491">
        <v>10.27</v>
      </c>
      <c r="K1491">
        <v>296.5</v>
      </c>
      <c r="L1491">
        <v>291</v>
      </c>
      <c r="M1491" s="142">
        <v>0.2</v>
      </c>
      <c r="N1491" t="s">
        <v>4994</v>
      </c>
    </row>
    <row r="1492" spans="1:14">
      <c r="A1492">
        <v>5236</v>
      </c>
      <c r="B1492" t="s">
        <v>1381</v>
      </c>
      <c r="C1492">
        <v>125</v>
      </c>
      <c r="D1492">
        <v>125</v>
      </c>
      <c r="E1492" s="145">
        <v>2</v>
      </c>
      <c r="F1492" s="143">
        <v>1.63</v>
      </c>
      <c r="G1492" t="s">
        <v>7255</v>
      </c>
      <c r="H1492">
        <v>76</v>
      </c>
      <c r="I1492">
        <v>91</v>
      </c>
      <c r="J1492">
        <v>6</v>
      </c>
      <c r="K1492">
        <v>127</v>
      </c>
      <c r="L1492">
        <v>125</v>
      </c>
      <c r="M1492" s="142">
        <v>0.13</v>
      </c>
      <c r="N1492" t="s">
        <v>4995</v>
      </c>
    </row>
    <row r="1493" spans="1:14">
      <c r="A1493">
        <v>5243</v>
      </c>
      <c r="B1493" t="s">
        <v>1073</v>
      </c>
      <c r="C1493">
        <v>94</v>
      </c>
      <c r="D1493">
        <v>95.5</v>
      </c>
      <c r="E1493" s="145">
        <v>3.2</v>
      </c>
      <c r="F1493" s="143">
        <v>3.47</v>
      </c>
      <c r="G1493" t="s">
        <v>6274</v>
      </c>
      <c r="H1493">
        <v>1558</v>
      </c>
      <c r="I1493">
        <v>4477</v>
      </c>
      <c r="J1493">
        <v>16.850000000000001</v>
      </c>
      <c r="K1493">
        <v>98</v>
      </c>
      <c r="L1493">
        <v>93.6</v>
      </c>
      <c r="M1493" s="142">
        <v>0.92</v>
      </c>
      <c r="N1493" t="s">
        <v>4996</v>
      </c>
    </row>
    <row r="1494" spans="1:14">
      <c r="A1494">
        <v>5244</v>
      </c>
      <c r="B1494" t="s">
        <v>1435</v>
      </c>
      <c r="C1494">
        <v>36.549999999999997</v>
      </c>
      <c r="D1494">
        <v>36.9</v>
      </c>
      <c r="E1494" s="145">
        <v>0.25</v>
      </c>
      <c r="F1494" s="143">
        <v>0.68</v>
      </c>
      <c r="G1494" t="s">
        <v>5932</v>
      </c>
      <c r="H1494">
        <v>106</v>
      </c>
      <c r="I1494">
        <v>909</v>
      </c>
      <c r="J1494">
        <v>6.82</v>
      </c>
      <c r="K1494">
        <v>37.049999999999997</v>
      </c>
      <c r="L1494">
        <v>36.5</v>
      </c>
      <c r="M1494" s="142">
        <v>0.16</v>
      </c>
      <c r="N1494" t="s">
        <v>4997</v>
      </c>
    </row>
    <row r="1495" spans="1:14">
      <c r="A1495">
        <v>5245</v>
      </c>
      <c r="B1495" t="s">
        <v>1074</v>
      </c>
      <c r="C1495">
        <v>19.3</v>
      </c>
      <c r="D1495">
        <v>19.2</v>
      </c>
      <c r="E1495" s="145">
        <v>0</v>
      </c>
      <c r="F1495" s="143">
        <v>0</v>
      </c>
      <c r="G1495" t="s">
        <v>7164</v>
      </c>
      <c r="H1495">
        <v>35</v>
      </c>
      <c r="I1495">
        <v>88</v>
      </c>
      <c r="J1495">
        <v>4.43</v>
      </c>
      <c r="K1495">
        <v>19.3</v>
      </c>
      <c r="L1495">
        <v>19.05</v>
      </c>
      <c r="M1495" s="142">
        <v>0.08</v>
      </c>
      <c r="N1495" t="s">
        <v>4998</v>
      </c>
    </row>
    <row r="1496" spans="1:14">
      <c r="A1496">
        <v>5251</v>
      </c>
      <c r="B1496" t="s">
        <v>1075</v>
      </c>
      <c r="C1496">
        <v>27.9</v>
      </c>
      <c r="D1496">
        <v>28.1</v>
      </c>
      <c r="E1496" s="145">
        <v>0.5</v>
      </c>
      <c r="F1496" s="143">
        <v>1.81</v>
      </c>
      <c r="G1496" t="s">
        <v>7256</v>
      </c>
      <c r="H1496">
        <v>212</v>
      </c>
      <c r="I1496">
        <v>154</v>
      </c>
      <c r="J1496">
        <v>3.37</v>
      </c>
      <c r="K1496">
        <v>28.8</v>
      </c>
      <c r="L1496">
        <v>27.45</v>
      </c>
      <c r="M1496" s="142">
        <v>0.63</v>
      </c>
      <c r="N1496" t="s">
        <v>4999</v>
      </c>
    </row>
    <row r="1497" spans="1:14">
      <c r="A1497">
        <v>5258</v>
      </c>
      <c r="B1497" t="s">
        <v>1076</v>
      </c>
      <c r="C1497">
        <v>45.85</v>
      </c>
      <c r="D1497">
        <v>46.55</v>
      </c>
      <c r="E1497" s="145">
        <v>1.25</v>
      </c>
      <c r="F1497" s="143">
        <v>2.76</v>
      </c>
      <c r="G1497" t="s">
        <v>6397</v>
      </c>
      <c r="H1497">
        <v>638</v>
      </c>
      <c r="I1497">
        <v>723</v>
      </c>
      <c r="J1497">
        <v>11.04</v>
      </c>
      <c r="K1497">
        <v>47.7</v>
      </c>
      <c r="L1497">
        <v>45.8</v>
      </c>
      <c r="M1497" s="142">
        <v>0.57999999999999996</v>
      </c>
      <c r="N1497" t="s">
        <v>5000</v>
      </c>
    </row>
    <row r="1498" spans="1:14">
      <c r="A1498">
        <v>5263</v>
      </c>
      <c r="B1498" t="s">
        <v>1077</v>
      </c>
      <c r="C1498">
        <v>88.9</v>
      </c>
      <c r="D1498">
        <v>89.7</v>
      </c>
      <c r="E1498" s="145">
        <v>0.1</v>
      </c>
      <c r="F1498" s="143">
        <v>0.11</v>
      </c>
      <c r="G1498" t="s">
        <v>6288</v>
      </c>
      <c r="H1498">
        <v>139</v>
      </c>
      <c r="I1498">
        <v>364</v>
      </c>
      <c r="J1498">
        <v>7.89</v>
      </c>
      <c r="K1498">
        <v>90</v>
      </c>
      <c r="L1498">
        <v>88.9</v>
      </c>
      <c r="M1498" s="142">
        <v>0.18</v>
      </c>
      <c r="N1498" t="s">
        <v>5001</v>
      </c>
    </row>
    <row r="1499" spans="1:14">
      <c r="A1499">
        <v>5269</v>
      </c>
      <c r="B1499" t="s">
        <v>1078</v>
      </c>
      <c r="C1499">
        <v>1500</v>
      </c>
      <c r="D1499">
        <v>1490</v>
      </c>
      <c r="E1499" s="145">
        <v>-5</v>
      </c>
      <c r="F1499" s="143">
        <v>-0.33</v>
      </c>
      <c r="G1499" t="s">
        <v>7257</v>
      </c>
      <c r="H1499">
        <v>518</v>
      </c>
      <c r="I1499">
        <v>877</v>
      </c>
      <c r="J1499">
        <v>7.42</v>
      </c>
      <c r="K1499">
        <v>1540</v>
      </c>
      <c r="L1499">
        <v>1475</v>
      </c>
      <c r="M1499" s="142">
        <v>0.7</v>
      </c>
      <c r="N1499" t="s">
        <v>5002</v>
      </c>
    </row>
    <row r="1500" spans="1:14">
      <c r="A1500">
        <v>5272</v>
      </c>
      <c r="B1500" t="s">
        <v>1079</v>
      </c>
      <c r="C1500">
        <v>17.100000000000001</v>
      </c>
      <c r="D1500">
        <v>17.2</v>
      </c>
      <c r="E1500" s="145">
        <v>0.15</v>
      </c>
      <c r="F1500" s="143">
        <v>0.88</v>
      </c>
      <c r="G1500" t="s">
        <v>7258</v>
      </c>
      <c r="H1500">
        <v>38</v>
      </c>
      <c r="I1500">
        <v>42</v>
      </c>
      <c r="J1500">
        <v>5.53</v>
      </c>
      <c r="K1500">
        <v>17.399999999999999</v>
      </c>
      <c r="L1500">
        <v>17.100000000000001</v>
      </c>
      <c r="M1500" s="142">
        <v>7.0000000000000007E-2</v>
      </c>
      <c r="N1500" t="s">
        <v>5003</v>
      </c>
    </row>
    <row r="1501" spans="1:14">
      <c r="A1501">
        <v>5274</v>
      </c>
      <c r="B1501" t="s">
        <v>1080</v>
      </c>
      <c r="C1501">
        <v>15795</v>
      </c>
      <c r="D1501">
        <v>16480</v>
      </c>
      <c r="E1501" s="145">
        <v>535</v>
      </c>
      <c r="F1501" s="143">
        <v>3.36</v>
      </c>
      <c r="G1501" t="s">
        <v>7259</v>
      </c>
      <c r="H1501">
        <v>284</v>
      </c>
      <c r="I1501">
        <v>557</v>
      </c>
      <c r="J1501">
        <v>4.16</v>
      </c>
      <c r="K1501">
        <v>16620</v>
      </c>
      <c r="L1501">
        <v>15795</v>
      </c>
      <c r="M1501" s="142">
        <v>0.68</v>
      </c>
      <c r="N1501" t="s">
        <v>5004</v>
      </c>
    </row>
    <row r="1502" spans="1:14">
      <c r="A1502">
        <v>5276</v>
      </c>
      <c r="B1502" t="s">
        <v>1081</v>
      </c>
      <c r="C1502">
        <v>17.95</v>
      </c>
      <c r="D1502">
        <v>17.850000000000001</v>
      </c>
      <c r="E1502" s="145">
        <v>0.5</v>
      </c>
      <c r="F1502" s="143">
        <v>2.88</v>
      </c>
      <c r="G1502" t="s">
        <v>7260</v>
      </c>
      <c r="H1502">
        <v>2</v>
      </c>
      <c r="I1502">
        <v>3</v>
      </c>
      <c r="J1502">
        <v>3.95</v>
      </c>
      <c r="K1502">
        <v>17.95</v>
      </c>
      <c r="L1502">
        <v>17.850000000000001</v>
      </c>
      <c r="M1502" s="142">
        <v>0.01</v>
      </c>
      <c r="N1502" t="s">
        <v>5005</v>
      </c>
    </row>
    <row r="1503" spans="1:14">
      <c r="A1503">
        <v>5278</v>
      </c>
      <c r="B1503" t="s">
        <v>2617</v>
      </c>
      <c r="C1503">
        <v>23.7</v>
      </c>
      <c r="D1503">
        <v>23.5</v>
      </c>
      <c r="E1503" s="145">
        <v>-0.05</v>
      </c>
      <c r="F1503" s="143">
        <v>-0.21</v>
      </c>
      <c r="G1503" t="s">
        <v>6364</v>
      </c>
      <c r="H1503">
        <v>73</v>
      </c>
      <c r="I1503">
        <v>148</v>
      </c>
      <c r="J1503">
        <v>3</v>
      </c>
      <c r="K1503">
        <v>23.8</v>
      </c>
      <c r="L1503">
        <v>23.5</v>
      </c>
      <c r="M1503" s="142">
        <v>0.02</v>
      </c>
      <c r="N1503" t="s">
        <v>5006</v>
      </c>
    </row>
    <row r="1504" spans="1:14">
      <c r="A1504">
        <v>5283</v>
      </c>
      <c r="B1504" t="s">
        <v>1082</v>
      </c>
      <c r="C1504">
        <v>51.7</v>
      </c>
      <c r="D1504">
        <v>52</v>
      </c>
      <c r="E1504" s="145">
        <v>0.3</v>
      </c>
      <c r="F1504" s="143">
        <v>0.57999999999999996</v>
      </c>
      <c r="G1504" t="s">
        <v>7261</v>
      </c>
      <c r="H1504">
        <v>27</v>
      </c>
      <c r="I1504">
        <v>82</v>
      </c>
      <c r="J1504">
        <v>10.16</v>
      </c>
      <c r="K1504">
        <v>52</v>
      </c>
      <c r="L1504">
        <v>51.7</v>
      </c>
      <c r="M1504" s="142">
        <v>0.03</v>
      </c>
      <c r="N1504" t="s">
        <v>5007</v>
      </c>
    </row>
    <row r="1505" spans="1:14">
      <c r="A1505">
        <v>5284</v>
      </c>
      <c r="B1505" t="s">
        <v>1083</v>
      </c>
      <c r="C1505">
        <v>272.5</v>
      </c>
      <c r="D1505">
        <v>272</v>
      </c>
      <c r="E1505" s="145">
        <v>3</v>
      </c>
      <c r="F1505" s="143">
        <v>1.1200000000000001</v>
      </c>
      <c r="G1505" t="s">
        <v>7262</v>
      </c>
      <c r="H1505">
        <v>107</v>
      </c>
      <c r="I1505">
        <v>322</v>
      </c>
      <c r="J1505">
        <v>5.51</v>
      </c>
      <c r="K1505">
        <v>278</v>
      </c>
      <c r="L1505">
        <v>271.5</v>
      </c>
      <c r="M1505" s="142">
        <v>0.19</v>
      </c>
      <c r="N1505" t="s">
        <v>5008</v>
      </c>
    </row>
    <row r="1506" spans="1:14">
      <c r="A1506">
        <v>5285</v>
      </c>
      <c r="B1506" t="s">
        <v>1084</v>
      </c>
      <c r="C1506">
        <v>88</v>
      </c>
      <c r="D1506">
        <v>90</v>
      </c>
      <c r="E1506" s="145">
        <v>1.1000000000000001</v>
      </c>
      <c r="F1506" s="143">
        <v>1.24</v>
      </c>
      <c r="G1506" t="s">
        <v>7263</v>
      </c>
      <c r="H1506">
        <v>1088</v>
      </c>
      <c r="I1506">
        <v>1827</v>
      </c>
      <c r="J1506">
        <v>10.199999999999999</v>
      </c>
      <c r="K1506">
        <v>90.3</v>
      </c>
      <c r="L1506">
        <v>87.5</v>
      </c>
      <c r="M1506" s="142">
        <v>1.07</v>
      </c>
      <c r="N1506" t="s">
        <v>5009</v>
      </c>
    </row>
    <row r="1507" spans="1:14">
      <c r="A1507">
        <v>5287</v>
      </c>
      <c r="B1507" t="s">
        <v>1085</v>
      </c>
      <c r="C1507">
        <v>134.5</v>
      </c>
      <c r="D1507">
        <v>136</v>
      </c>
      <c r="E1507" s="145">
        <v>2</v>
      </c>
      <c r="F1507" s="143">
        <v>1.49</v>
      </c>
      <c r="G1507" t="s">
        <v>6235</v>
      </c>
      <c r="H1507">
        <v>46</v>
      </c>
      <c r="I1507">
        <v>89</v>
      </c>
      <c r="J1507">
        <v>6.57</v>
      </c>
      <c r="K1507">
        <v>136</v>
      </c>
      <c r="L1507">
        <v>134.5</v>
      </c>
      <c r="M1507" s="142">
        <v>7.0000000000000007E-2</v>
      </c>
      <c r="N1507" t="s">
        <v>5010</v>
      </c>
    </row>
    <row r="1508" spans="1:14">
      <c r="A1508">
        <v>5288</v>
      </c>
      <c r="B1508" t="s">
        <v>1086</v>
      </c>
      <c r="C1508">
        <v>184.5</v>
      </c>
      <c r="D1508">
        <v>184</v>
      </c>
      <c r="E1508" s="145">
        <v>-0.5</v>
      </c>
      <c r="F1508" s="143">
        <v>-0.27</v>
      </c>
      <c r="G1508" t="s">
        <v>6286</v>
      </c>
      <c r="H1508">
        <v>54</v>
      </c>
      <c r="I1508">
        <v>187</v>
      </c>
      <c r="J1508">
        <v>6.99</v>
      </c>
      <c r="K1508">
        <v>187.5</v>
      </c>
      <c r="L1508">
        <v>183.5</v>
      </c>
      <c r="M1508" s="142">
        <v>0.08</v>
      </c>
      <c r="N1508" t="s">
        <v>5011</v>
      </c>
    </row>
    <row r="1509" spans="1:14">
      <c r="A1509">
        <v>5289</v>
      </c>
      <c r="B1509" t="s">
        <v>1087</v>
      </c>
      <c r="C1509">
        <v>1130</v>
      </c>
      <c r="D1509">
        <v>1175</v>
      </c>
      <c r="E1509" s="145">
        <v>60</v>
      </c>
      <c r="F1509" s="143">
        <v>5.38</v>
      </c>
      <c r="G1509" t="s">
        <v>5900</v>
      </c>
      <c r="H1509">
        <v>1335</v>
      </c>
      <c r="I1509">
        <v>1463</v>
      </c>
      <c r="J1509">
        <v>9.83</v>
      </c>
      <c r="K1509">
        <v>1215</v>
      </c>
      <c r="L1509">
        <v>1130</v>
      </c>
      <c r="M1509" s="142">
        <v>1.36</v>
      </c>
      <c r="N1509" t="s">
        <v>5012</v>
      </c>
    </row>
    <row r="1510" spans="1:14">
      <c r="A1510">
        <v>5291</v>
      </c>
      <c r="B1510" t="s">
        <v>1088</v>
      </c>
      <c r="C1510">
        <v>58.5</v>
      </c>
      <c r="D1510">
        <v>59.8</v>
      </c>
      <c r="E1510" s="145">
        <v>2.2999999999999998</v>
      </c>
      <c r="F1510" s="143">
        <v>4</v>
      </c>
      <c r="G1510" t="s">
        <v>7264</v>
      </c>
      <c r="H1510">
        <v>237</v>
      </c>
      <c r="I1510">
        <v>367</v>
      </c>
      <c r="J1510">
        <v>4.1900000000000004</v>
      </c>
      <c r="K1510">
        <v>61.5</v>
      </c>
      <c r="L1510">
        <v>58.4</v>
      </c>
      <c r="M1510" s="142">
        <v>0.56999999999999995</v>
      </c>
      <c r="N1510" t="s">
        <v>5013</v>
      </c>
    </row>
    <row r="1511" spans="1:14">
      <c r="A1511">
        <v>5292</v>
      </c>
      <c r="B1511" t="s">
        <v>2106</v>
      </c>
      <c r="C1511">
        <v>249</v>
      </c>
      <c r="D1511">
        <v>245</v>
      </c>
      <c r="E1511" s="145">
        <v>1</v>
      </c>
      <c r="F1511" s="143">
        <v>0.41</v>
      </c>
      <c r="G1511" t="s">
        <v>7265</v>
      </c>
      <c r="H1511">
        <v>36</v>
      </c>
      <c r="I1511">
        <v>198</v>
      </c>
      <c r="J1511">
        <v>4.63</v>
      </c>
      <c r="K1511">
        <v>249.5</v>
      </c>
      <c r="L1511">
        <v>243</v>
      </c>
      <c r="M1511" s="142">
        <v>0.08</v>
      </c>
      <c r="N1511" t="s">
        <v>5014</v>
      </c>
    </row>
    <row r="1512" spans="1:14">
      <c r="A1512">
        <v>5299</v>
      </c>
      <c r="B1512" t="s">
        <v>174</v>
      </c>
      <c r="C1512">
        <v>94.3</v>
      </c>
      <c r="D1512">
        <v>94.3</v>
      </c>
      <c r="E1512" s="145">
        <v>0.8</v>
      </c>
      <c r="F1512" s="143">
        <v>0.86</v>
      </c>
      <c r="G1512" t="s">
        <v>6282</v>
      </c>
      <c r="H1512">
        <v>124</v>
      </c>
      <c r="I1512">
        <v>179</v>
      </c>
      <c r="J1512">
        <v>5.12</v>
      </c>
      <c r="K1512">
        <v>95.2</v>
      </c>
      <c r="L1512">
        <v>93.9</v>
      </c>
      <c r="M1512" s="142">
        <v>0.24</v>
      </c>
      <c r="N1512" t="s">
        <v>5015</v>
      </c>
    </row>
    <row r="1513" spans="1:14">
      <c r="A1513">
        <v>5301</v>
      </c>
      <c r="B1513" t="s">
        <v>5953</v>
      </c>
      <c r="C1513">
        <v>6</v>
      </c>
      <c r="D1513">
        <v>6.01</v>
      </c>
      <c r="E1513" s="145">
        <v>0.01</v>
      </c>
      <c r="F1513" s="143">
        <v>0.17</v>
      </c>
      <c r="G1513" t="s">
        <v>7266</v>
      </c>
      <c r="H1513">
        <v>9</v>
      </c>
      <c r="I1513">
        <v>32</v>
      </c>
      <c r="J1513">
        <v>5.39</v>
      </c>
      <c r="K1513">
        <v>6.2</v>
      </c>
      <c r="L1513">
        <v>6</v>
      </c>
      <c r="M1513" s="142">
        <v>0.02</v>
      </c>
      <c r="N1513" t="s">
        <v>5954</v>
      </c>
    </row>
    <row r="1514" spans="1:14">
      <c r="A1514">
        <v>5302</v>
      </c>
      <c r="B1514" t="s">
        <v>1089</v>
      </c>
      <c r="C1514">
        <v>9.5</v>
      </c>
      <c r="D1514">
        <v>9.59</v>
      </c>
      <c r="E1514" s="145">
        <v>0.11</v>
      </c>
      <c r="F1514" s="143">
        <v>1.1599999999999999</v>
      </c>
      <c r="G1514" t="s">
        <v>6694</v>
      </c>
      <c r="H1514">
        <v>171</v>
      </c>
      <c r="I1514">
        <v>206</v>
      </c>
      <c r="J1514">
        <v>15.99</v>
      </c>
      <c r="K1514">
        <v>9.82</v>
      </c>
      <c r="L1514">
        <v>9.48</v>
      </c>
      <c r="M1514" s="142">
        <v>0.11</v>
      </c>
      <c r="N1514" t="s">
        <v>5016</v>
      </c>
    </row>
    <row r="1515" spans="1:14">
      <c r="A1515">
        <v>5306</v>
      </c>
      <c r="B1515" t="s">
        <v>1090</v>
      </c>
      <c r="C1515">
        <v>90.9</v>
      </c>
      <c r="D1515">
        <v>90.3</v>
      </c>
      <c r="E1515" s="145">
        <v>0</v>
      </c>
      <c r="F1515" s="143">
        <v>0</v>
      </c>
      <c r="G1515" t="s">
        <v>6596</v>
      </c>
      <c r="H1515">
        <v>68</v>
      </c>
      <c r="I1515">
        <v>95</v>
      </c>
      <c r="J1515">
        <v>12.6</v>
      </c>
      <c r="K1515">
        <v>90.9</v>
      </c>
      <c r="L1515">
        <v>89.9</v>
      </c>
      <c r="M1515" s="142">
        <v>0.05</v>
      </c>
      <c r="N1515" t="s">
        <v>5017</v>
      </c>
    </row>
    <row r="1516" spans="1:14">
      <c r="A1516">
        <v>5309</v>
      </c>
      <c r="B1516" t="s">
        <v>1091</v>
      </c>
      <c r="C1516">
        <v>68.8</v>
      </c>
      <c r="D1516">
        <v>71.599999999999994</v>
      </c>
      <c r="E1516" s="145">
        <v>3.9</v>
      </c>
      <c r="F1516" s="143">
        <v>5.76</v>
      </c>
      <c r="G1516" t="s">
        <v>7267</v>
      </c>
      <c r="H1516">
        <v>21120</v>
      </c>
      <c r="I1516">
        <v>21600</v>
      </c>
      <c r="J1516">
        <v>23.19</v>
      </c>
      <c r="K1516">
        <v>74.400000000000006</v>
      </c>
      <c r="L1516">
        <v>68.7</v>
      </c>
      <c r="M1516" s="142">
        <v>9.1199999999999992</v>
      </c>
      <c r="N1516" t="s">
        <v>5018</v>
      </c>
    </row>
    <row r="1517" spans="1:14">
      <c r="A1517">
        <v>5310</v>
      </c>
      <c r="B1517" t="s">
        <v>1429</v>
      </c>
      <c r="C1517">
        <v>26.4</v>
      </c>
      <c r="D1517">
        <v>26.8</v>
      </c>
      <c r="E1517" s="145">
        <v>0.15</v>
      </c>
      <c r="F1517" s="143">
        <v>0.56000000000000005</v>
      </c>
      <c r="G1517" t="s">
        <v>6972</v>
      </c>
      <c r="H1517">
        <v>4</v>
      </c>
      <c r="I1517">
        <v>63</v>
      </c>
      <c r="J1517">
        <v>2.89</v>
      </c>
      <c r="K1517">
        <v>26.8</v>
      </c>
      <c r="L1517">
        <v>26.4</v>
      </c>
      <c r="M1517" s="142">
        <v>0.01</v>
      </c>
      <c r="N1517" t="s">
        <v>5019</v>
      </c>
    </row>
    <row r="1518" spans="1:14">
      <c r="A1518">
        <v>5312</v>
      </c>
      <c r="B1518" t="s">
        <v>1092</v>
      </c>
      <c r="C1518">
        <v>89.7</v>
      </c>
      <c r="D1518">
        <v>89.9</v>
      </c>
      <c r="E1518" s="145">
        <v>-0.1</v>
      </c>
      <c r="F1518" s="143">
        <v>-0.11</v>
      </c>
      <c r="G1518" t="s">
        <v>6047</v>
      </c>
      <c r="H1518">
        <v>37</v>
      </c>
      <c r="I1518">
        <v>19</v>
      </c>
      <c r="J1518">
        <v>6.01</v>
      </c>
      <c r="K1518">
        <v>90</v>
      </c>
      <c r="L1518">
        <v>89.7</v>
      </c>
      <c r="M1518" s="142">
        <v>0.06</v>
      </c>
      <c r="N1518" t="s">
        <v>5020</v>
      </c>
    </row>
    <row r="1519" spans="1:14">
      <c r="A1519">
        <v>5314</v>
      </c>
      <c r="B1519" t="s">
        <v>2751</v>
      </c>
      <c r="C1519">
        <v>26.75</v>
      </c>
      <c r="D1519">
        <v>27.25</v>
      </c>
      <c r="E1519" s="145">
        <v>2.4500000000000002</v>
      </c>
      <c r="F1519" s="143">
        <v>9.8800000000000008</v>
      </c>
      <c r="G1519" t="s">
        <v>6016</v>
      </c>
      <c r="H1519">
        <v>13923</v>
      </c>
      <c r="I1519">
        <v>20717</v>
      </c>
      <c r="J1519">
        <v>6.02</v>
      </c>
      <c r="K1519">
        <v>27.25</v>
      </c>
      <c r="L1519">
        <v>26.5</v>
      </c>
      <c r="M1519" s="142">
        <v>1.1499999999999999</v>
      </c>
      <c r="N1519" t="s">
        <v>5021</v>
      </c>
    </row>
    <row r="1520" spans="1:14">
      <c r="A1520">
        <v>5315</v>
      </c>
      <c r="B1520" t="s">
        <v>1093</v>
      </c>
      <c r="C1520">
        <v>18.95</v>
      </c>
      <c r="D1520">
        <v>19.100000000000001</v>
      </c>
      <c r="E1520" s="145">
        <v>0.15</v>
      </c>
      <c r="F1520" s="143">
        <v>0.79</v>
      </c>
      <c r="G1520" t="s">
        <v>7139</v>
      </c>
      <c r="H1520">
        <v>76</v>
      </c>
      <c r="I1520">
        <v>146</v>
      </c>
      <c r="J1520">
        <v>10.64</v>
      </c>
      <c r="K1520">
        <v>19.149999999999999</v>
      </c>
      <c r="L1520">
        <v>18.95</v>
      </c>
      <c r="M1520" s="142">
        <v>7.0000000000000007E-2</v>
      </c>
      <c r="N1520" t="s">
        <v>5022</v>
      </c>
    </row>
    <row r="1521" spans="1:14">
      <c r="A1521">
        <v>5321</v>
      </c>
      <c r="B1521" t="s">
        <v>1382</v>
      </c>
      <c r="C1521">
        <v>64</v>
      </c>
      <c r="D1521">
        <v>62.6</v>
      </c>
      <c r="E1521" s="145">
        <v>0.2</v>
      </c>
      <c r="F1521" s="143">
        <v>0.32</v>
      </c>
      <c r="G1521" t="s">
        <v>6502</v>
      </c>
      <c r="H1521">
        <v>182</v>
      </c>
      <c r="I1521">
        <v>568</v>
      </c>
      <c r="J1521">
        <v>5.95</v>
      </c>
      <c r="K1521">
        <v>64</v>
      </c>
      <c r="L1521">
        <v>61</v>
      </c>
      <c r="M1521" s="142">
        <v>0.31</v>
      </c>
      <c r="N1521" t="s">
        <v>5023</v>
      </c>
    </row>
    <row r="1522" spans="1:14">
      <c r="A1522">
        <v>5324</v>
      </c>
      <c r="B1522" t="s">
        <v>1094</v>
      </c>
      <c r="C1522">
        <v>12.4</v>
      </c>
      <c r="D1522">
        <v>12.5</v>
      </c>
      <c r="E1522" s="145">
        <v>0</v>
      </c>
      <c r="F1522" s="143">
        <v>0</v>
      </c>
      <c r="G1522" t="s">
        <v>7268</v>
      </c>
      <c r="H1522">
        <v>50</v>
      </c>
      <c r="I1522">
        <v>136</v>
      </c>
      <c r="J1522">
        <v>22.64</v>
      </c>
      <c r="K1522">
        <v>12.5</v>
      </c>
      <c r="L1522">
        <v>12.4</v>
      </c>
      <c r="M1522" s="142">
        <v>0.02</v>
      </c>
      <c r="N1522" t="s">
        <v>5024</v>
      </c>
    </row>
    <row r="1523" spans="1:14">
      <c r="A1523">
        <v>5328</v>
      </c>
      <c r="B1523" t="s">
        <v>1095</v>
      </c>
      <c r="C1523">
        <v>55.7</v>
      </c>
      <c r="D1523">
        <v>54.6</v>
      </c>
      <c r="E1523" s="145">
        <v>-0.4</v>
      </c>
      <c r="F1523" s="143">
        <v>-0.73</v>
      </c>
      <c r="G1523" t="s">
        <v>5823</v>
      </c>
      <c r="H1523">
        <v>1882</v>
      </c>
      <c r="I1523">
        <v>3474</v>
      </c>
      <c r="J1523">
        <v>17.27</v>
      </c>
      <c r="K1523">
        <v>56.9</v>
      </c>
      <c r="L1523">
        <v>54.4</v>
      </c>
      <c r="M1523" s="142">
        <v>1.0900000000000001</v>
      </c>
      <c r="N1523" t="s">
        <v>5025</v>
      </c>
    </row>
    <row r="1524" spans="1:14">
      <c r="A1524">
        <v>5340</v>
      </c>
      <c r="B1524" t="s">
        <v>43</v>
      </c>
      <c r="C1524">
        <v>91.2</v>
      </c>
      <c r="D1524">
        <v>93</v>
      </c>
      <c r="E1524" s="145">
        <v>2.2999999999999998</v>
      </c>
      <c r="F1524" s="143">
        <v>2.54</v>
      </c>
      <c r="G1524" t="s">
        <v>7269</v>
      </c>
      <c r="H1524">
        <v>8789</v>
      </c>
      <c r="I1524">
        <v>10447</v>
      </c>
      <c r="J1524">
        <v>19.489999999999998</v>
      </c>
      <c r="K1524">
        <v>98</v>
      </c>
      <c r="L1524">
        <v>91.2</v>
      </c>
      <c r="M1524" s="142">
        <v>4.51</v>
      </c>
      <c r="N1524" t="s">
        <v>5026</v>
      </c>
    </row>
    <row r="1525" spans="1:14">
      <c r="A1525">
        <v>5344</v>
      </c>
      <c r="B1525" t="s">
        <v>1096</v>
      </c>
      <c r="C1525">
        <v>13.7</v>
      </c>
      <c r="D1525">
        <v>13.75</v>
      </c>
      <c r="E1525" s="145">
        <v>0.1</v>
      </c>
      <c r="F1525" s="143">
        <v>0.73</v>
      </c>
      <c r="G1525" t="s">
        <v>6366</v>
      </c>
      <c r="H1525">
        <v>8</v>
      </c>
      <c r="I1525">
        <v>41</v>
      </c>
      <c r="J1525">
        <v>7.94</v>
      </c>
      <c r="K1525">
        <v>13.75</v>
      </c>
      <c r="L1525">
        <v>13.7</v>
      </c>
      <c r="M1525" s="142">
        <v>0.01</v>
      </c>
      <c r="N1525" t="s">
        <v>5027</v>
      </c>
    </row>
    <row r="1526" spans="1:14">
      <c r="A1526">
        <v>5345</v>
      </c>
      <c r="B1526" t="s">
        <v>2816</v>
      </c>
      <c r="C1526">
        <v>19.95</v>
      </c>
      <c r="D1526">
        <v>20.399999999999999</v>
      </c>
      <c r="E1526" s="145">
        <v>0.25</v>
      </c>
      <c r="F1526" s="143">
        <v>1.24</v>
      </c>
      <c r="G1526" t="s">
        <v>7011</v>
      </c>
      <c r="H1526">
        <v>6</v>
      </c>
      <c r="I1526">
        <v>9</v>
      </c>
      <c r="J1526">
        <v>3.78</v>
      </c>
      <c r="K1526">
        <v>20.399999999999999</v>
      </c>
      <c r="L1526">
        <v>19.95</v>
      </c>
      <c r="M1526" s="142">
        <v>0.02</v>
      </c>
      <c r="N1526" t="s">
        <v>5028</v>
      </c>
    </row>
    <row r="1527" spans="1:14">
      <c r="A1527">
        <v>5347</v>
      </c>
      <c r="B1527" t="s">
        <v>124</v>
      </c>
      <c r="C1527">
        <v>163</v>
      </c>
      <c r="D1527">
        <v>167.5</v>
      </c>
      <c r="E1527" s="145">
        <v>6</v>
      </c>
      <c r="F1527" s="143">
        <v>3.72</v>
      </c>
      <c r="G1527" t="s">
        <v>7270</v>
      </c>
      <c r="H1527">
        <v>9551</v>
      </c>
      <c r="I1527">
        <v>14264</v>
      </c>
      <c r="J1527">
        <v>187.85</v>
      </c>
      <c r="K1527">
        <v>170</v>
      </c>
      <c r="L1527">
        <v>163</v>
      </c>
      <c r="M1527" s="142">
        <v>0.51</v>
      </c>
      <c r="N1527" t="s">
        <v>5029</v>
      </c>
    </row>
    <row r="1528" spans="1:14">
      <c r="A1528">
        <v>5348</v>
      </c>
      <c r="B1528" t="s">
        <v>2560</v>
      </c>
      <c r="C1528">
        <v>17.45</v>
      </c>
      <c r="D1528">
        <v>17.25</v>
      </c>
      <c r="E1528" s="145">
        <v>-0.15</v>
      </c>
      <c r="F1528" s="143">
        <v>-0.86</v>
      </c>
      <c r="G1528" t="s">
        <v>6177</v>
      </c>
      <c r="H1528">
        <v>7</v>
      </c>
      <c r="I1528">
        <v>13</v>
      </c>
      <c r="J1528">
        <v>1.48</v>
      </c>
      <c r="K1528">
        <v>17.45</v>
      </c>
      <c r="L1528">
        <v>16.899999999999999</v>
      </c>
      <c r="M1528" s="142">
        <v>0.05</v>
      </c>
      <c r="N1528" t="s">
        <v>5030</v>
      </c>
    </row>
    <row r="1529" spans="1:14">
      <c r="A1529">
        <v>5351</v>
      </c>
      <c r="B1529" t="s">
        <v>1097</v>
      </c>
      <c r="C1529">
        <v>104</v>
      </c>
      <c r="D1529">
        <v>105</v>
      </c>
      <c r="E1529" s="145">
        <v>3</v>
      </c>
      <c r="F1529" s="143">
        <v>2.94</v>
      </c>
      <c r="G1529" t="s">
        <v>7271</v>
      </c>
      <c r="H1529">
        <v>8005</v>
      </c>
      <c r="I1529">
        <v>8887</v>
      </c>
      <c r="J1529">
        <v>32.9</v>
      </c>
      <c r="K1529">
        <v>109</v>
      </c>
      <c r="L1529">
        <v>104</v>
      </c>
      <c r="M1529" s="142">
        <v>2.4300000000000002</v>
      </c>
      <c r="N1529" t="s">
        <v>4477</v>
      </c>
    </row>
    <row r="1530" spans="1:14">
      <c r="A1530">
        <v>5353</v>
      </c>
      <c r="B1530" t="s">
        <v>1098</v>
      </c>
      <c r="C1530">
        <v>27.65</v>
      </c>
      <c r="D1530">
        <v>27.75</v>
      </c>
      <c r="E1530" s="145">
        <v>0.35</v>
      </c>
      <c r="F1530" s="143">
        <v>1.28</v>
      </c>
      <c r="G1530" t="s">
        <v>5998</v>
      </c>
      <c r="H1530">
        <v>37</v>
      </c>
      <c r="I1530">
        <v>115</v>
      </c>
      <c r="J1530">
        <v>7.65</v>
      </c>
      <c r="K1530">
        <v>28.05</v>
      </c>
      <c r="L1530">
        <v>27.55</v>
      </c>
      <c r="M1530" s="142">
        <v>0.05</v>
      </c>
      <c r="N1530" t="s">
        <v>5031</v>
      </c>
    </row>
    <row r="1531" spans="1:14">
      <c r="A1531">
        <v>5355</v>
      </c>
      <c r="B1531" t="s">
        <v>1099</v>
      </c>
      <c r="C1531">
        <v>6.98</v>
      </c>
      <c r="D1531">
        <v>6.89</v>
      </c>
      <c r="E1531" s="145">
        <v>0.13</v>
      </c>
      <c r="F1531" s="143">
        <v>1.92</v>
      </c>
      <c r="G1531" t="s">
        <v>7272</v>
      </c>
      <c r="H1531">
        <v>123</v>
      </c>
      <c r="I1531">
        <v>130</v>
      </c>
      <c r="J1531">
        <v>16.61</v>
      </c>
      <c r="K1531">
        <v>7</v>
      </c>
      <c r="L1531">
        <v>6.75</v>
      </c>
      <c r="M1531" s="142">
        <v>7.0000000000000007E-2</v>
      </c>
      <c r="N1531" t="s">
        <v>5032</v>
      </c>
    </row>
    <row r="1532" spans="1:14">
      <c r="A1532">
        <v>5356</v>
      </c>
      <c r="B1532" t="s">
        <v>1100</v>
      </c>
      <c r="C1532">
        <v>25.85</v>
      </c>
      <c r="D1532">
        <v>25.65</v>
      </c>
      <c r="E1532" s="145">
        <v>0.1</v>
      </c>
      <c r="F1532" s="143">
        <v>0.39</v>
      </c>
      <c r="G1532" t="s">
        <v>7273</v>
      </c>
      <c r="H1532">
        <v>34</v>
      </c>
      <c r="I1532">
        <v>99</v>
      </c>
      <c r="J1532">
        <v>10.3</v>
      </c>
      <c r="K1532">
        <v>25.85</v>
      </c>
      <c r="L1532">
        <v>25.65</v>
      </c>
      <c r="M1532" s="142">
        <v>0.03</v>
      </c>
      <c r="N1532" t="s">
        <v>5033</v>
      </c>
    </row>
    <row r="1533" spans="1:14">
      <c r="A1533">
        <v>5364</v>
      </c>
      <c r="B1533" t="s">
        <v>1101</v>
      </c>
      <c r="C1533">
        <v>8.25</v>
      </c>
      <c r="D1533">
        <v>8.33</v>
      </c>
      <c r="E1533" s="145">
        <v>0.01</v>
      </c>
      <c r="F1533" s="143">
        <v>0.12</v>
      </c>
      <c r="G1533" t="s">
        <v>7274</v>
      </c>
      <c r="H1533">
        <v>7</v>
      </c>
      <c r="I1533">
        <v>24</v>
      </c>
      <c r="J1533">
        <v>6.38</v>
      </c>
      <c r="K1533">
        <v>8.3699999999999992</v>
      </c>
      <c r="L1533">
        <v>8.25</v>
      </c>
      <c r="M1533" s="142">
        <v>0.01</v>
      </c>
      <c r="N1533" t="s">
        <v>5034</v>
      </c>
    </row>
    <row r="1534" spans="1:14">
      <c r="A1534">
        <v>5381</v>
      </c>
      <c r="B1534" t="s">
        <v>3773</v>
      </c>
      <c r="C1534">
        <v>21.2</v>
      </c>
      <c r="D1534">
        <v>21.05</v>
      </c>
      <c r="E1534" s="145">
        <v>0.05</v>
      </c>
      <c r="F1534" s="143">
        <v>0.24</v>
      </c>
      <c r="G1534" t="s">
        <v>6495</v>
      </c>
      <c r="H1534">
        <v>428</v>
      </c>
      <c r="I1534">
        <v>631</v>
      </c>
      <c r="J1534">
        <v>20.77</v>
      </c>
      <c r="K1534">
        <v>21.55</v>
      </c>
      <c r="L1534">
        <v>21</v>
      </c>
      <c r="M1534" s="142">
        <v>0.21</v>
      </c>
      <c r="N1534" t="s">
        <v>5035</v>
      </c>
    </row>
    <row r="1535" spans="1:14">
      <c r="A1535">
        <v>5386</v>
      </c>
      <c r="B1535" t="s">
        <v>1102</v>
      </c>
      <c r="C1535">
        <v>250.5</v>
      </c>
      <c r="D1535">
        <v>248</v>
      </c>
      <c r="E1535" s="145">
        <v>0</v>
      </c>
      <c r="F1535" s="143">
        <v>0</v>
      </c>
      <c r="G1535" t="s">
        <v>7275</v>
      </c>
      <c r="H1535">
        <v>369</v>
      </c>
      <c r="I1535">
        <v>794</v>
      </c>
      <c r="J1535">
        <v>5.41</v>
      </c>
      <c r="K1535">
        <v>254.5</v>
      </c>
      <c r="L1535">
        <v>248</v>
      </c>
      <c r="M1535" s="142">
        <v>0.68</v>
      </c>
      <c r="N1535" t="s">
        <v>5036</v>
      </c>
    </row>
    <row r="1536" spans="1:14">
      <c r="A1536">
        <v>5388</v>
      </c>
      <c r="B1536" t="s">
        <v>1103</v>
      </c>
      <c r="C1536">
        <v>75</v>
      </c>
      <c r="D1536">
        <v>75.5</v>
      </c>
      <c r="E1536" s="145">
        <v>0.7</v>
      </c>
      <c r="F1536" s="143">
        <v>0.94</v>
      </c>
      <c r="G1536" t="s">
        <v>6285</v>
      </c>
      <c r="H1536">
        <v>3111</v>
      </c>
      <c r="I1536">
        <v>1990</v>
      </c>
      <c r="J1536">
        <v>30.43</v>
      </c>
      <c r="K1536">
        <v>77</v>
      </c>
      <c r="L1536">
        <v>75</v>
      </c>
      <c r="M1536" s="142">
        <v>1.02</v>
      </c>
      <c r="N1536" t="s">
        <v>5037</v>
      </c>
    </row>
    <row r="1537" spans="1:14">
      <c r="A1537">
        <v>5392</v>
      </c>
      <c r="B1537" t="s">
        <v>1383</v>
      </c>
      <c r="C1537">
        <v>38.25</v>
      </c>
      <c r="D1537">
        <v>38.450000000000003</v>
      </c>
      <c r="E1537" s="145">
        <v>1.45</v>
      </c>
      <c r="F1537" s="143">
        <v>3.92</v>
      </c>
      <c r="G1537" t="s">
        <v>7276</v>
      </c>
      <c r="H1537">
        <v>1870</v>
      </c>
      <c r="I1537">
        <v>889</v>
      </c>
      <c r="J1537">
        <v>18.010000000000002</v>
      </c>
      <c r="K1537">
        <v>39.950000000000003</v>
      </c>
      <c r="L1537">
        <v>38.1</v>
      </c>
      <c r="M1537" s="142">
        <v>1.04</v>
      </c>
      <c r="N1537" t="s">
        <v>5038</v>
      </c>
    </row>
    <row r="1538" spans="1:14">
      <c r="A1538">
        <v>5398</v>
      </c>
      <c r="B1538" t="s">
        <v>1104</v>
      </c>
      <c r="C1538">
        <v>15.85</v>
      </c>
      <c r="D1538">
        <v>16.75</v>
      </c>
      <c r="E1538" s="145">
        <v>1.5</v>
      </c>
      <c r="F1538" s="143">
        <v>9.84</v>
      </c>
      <c r="G1538" t="s">
        <v>7277</v>
      </c>
      <c r="H1538">
        <v>237</v>
      </c>
      <c r="I1538">
        <v>338</v>
      </c>
      <c r="J1538">
        <v>4.95</v>
      </c>
      <c r="K1538">
        <v>16.75</v>
      </c>
      <c r="L1538">
        <v>15.7</v>
      </c>
      <c r="M1538" s="142">
        <v>0.48</v>
      </c>
      <c r="N1538" t="s">
        <v>5039</v>
      </c>
    </row>
    <row r="1539" spans="1:14">
      <c r="A1539">
        <v>5403</v>
      </c>
      <c r="B1539" t="s">
        <v>1105</v>
      </c>
      <c r="C1539">
        <v>91.1</v>
      </c>
      <c r="D1539">
        <v>91.6</v>
      </c>
      <c r="E1539" s="145">
        <v>0.3</v>
      </c>
      <c r="F1539" s="143">
        <v>0.33</v>
      </c>
      <c r="G1539" t="s">
        <v>6336</v>
      </c>
      <c r="H1539">
        <v>34</v>
      </c>
      <c r="I1539">
        <v>39</v>
      </c>
      <c r="J1539">
        <v>7.81</v>
      </c>
      <c r="K1539">
        <v>91.9</v>
      </c>
      <c r="L1539">
        <v>91.1</v>
      </c>
      <c r="M1539" s="142">
        <v>0.04</v>
      </c>
      <c r="N1539" t="s">
        <v>5040</v>
      </c>
    </row>
    <row r="1540" spans="1:14">
      <c r="A1540">
        <v>5410</v>
      </c>
      <c r="B1540" t="s">
        <v>1106</v>
      </c>
      <c r="C1540">
        <v>32.6</v>
      </c>
      <c r="D1540">
        <v>32.799999999999997</v>
      </c>
      <c r="E1540" s="145">
        <v>0.15</v>
      </c>
      <c r="F1540" s="143">
        <v>0.46</v>
      </c>
      <c r="G1540" t="s">
        <v>6352</v>
      </c>
      <c r="H1540">
        <v>231</v>
      </c>
      <c r="I1540">
        <v>247</v>
      </c>
      <c r="J1540">
        <v>9.44</v>
      </c>
      <c r="K1540">
        <v>33.1</v>
      </c>
      <c r="L1540">
        <v>32.549999999999997</v>
      </c>
      <c r="M1540" s="142">
        <v>0.25</v>
      </c>
      <c r="N1540" t="s">
        <v>5041</v>
      </c>
    </row>
    <row r="1541" spans="1:14">
      <c r="A1541">
        <v>5425</v>
      </c>
      <c r="B1541" t="s">
        <v>1107</v>
      </c>
      <c r="C1541">
        <v>93.3</v>
      </c>
      <c r="D1541">
        <v>92.6</v>
      </c>
      <c r="E1541" s="145">
        <v>0.1</v>
      </c>
      <c r="F1541" s="143">
        <v>0.11</v>
      </c>
      <c r="G1541" t="s">
        <v>7278</v>
      </c>
      <c r="H1541">
        <v>4153</v>
      </c>
      <c r="I1541">
        <v>7108</v>
      </c>
      <c r="J1541">
        <v>26.35</v>
      </c>
      <c r="K1541">
        <v>95.2</v>
      </c>
      <c r="L1541">
        <v>92</v>
      </c>
      <c r="M1541" s="142">
        <v>1.58</v>
      </c>
      <c r="N1541" t="s">
        <v>5042</v>
      </c>
    </row>
    <row r="1542" spans="1:14">
      <c r="A1542">
        <v>5426</v>
      </c>
      <c r="B1542" t="s">
        <v>1108</v>
      </c>
      <c r="C1542">
        <v>28.25</v>
      </c>
      <c r="D1542">
        <v>27.7</v>
      </c>
      <c r="E1542" s="145">
        <v>0.35</v>
      </c>
      <c r="F1542" s="143">
        <v>1.28</v>
      </c>
      <c r="G1542" t="s">
        <v>7279</v>
      </c>
      <c r="H1542">
        <v>283</v>
      </c>
      <c r="I1542">
        <v>575</v>
      </c>
      <c r="J1542">
        <v>14.38</v>
      </c>
      <c r="K1542">
        <v>28.3</v>
      </c>
      <c r="L1542">
        <v>27.6</v>
      </c>
      <c r="M1542" s="142">
        <v>0.2</v>
      </c>
      <c r="N1542" t="s">
        <v>5043</v>
      </c>
    </row>
    <row r="1543" spans="1:14">
      <c r="A1543">
        <v>5432</v>
      </c>
      <c r="B1543" t="s">
        <v>1384</v>
      </c>
      <c r="C1543">
        <v>201</v>
      </c>
      <c r="D1543">
        <v>203.5</v>
      </c>
      <c r="E1543" s="145">
        <v>7.5</v>
      </c>
      <c r="F1543" s="143">
        <v>3.83</v>
      </c>
      <c r="G1543" t="s">
        <v>7280</v>
      </c>
      <c r="H1543">
        <v>388</v>
      </c>
      <c r="I1543">
        <v>551</v>
      </c>
      <c r="J1543">
        <v>2.0699999999999998</v>
      </c>
      <c r="K1543">
        <v>208</v>
      </c>
      <c r="L1543">
        <v>197</v>
      </c>
      <c r="M1543" s="142">
        <v>1.88</v>
      </c>
      <c r="N1543" t="s">
        <v>5044</v>
      </c>
    </row>
    <row r="1544" spans="1:14">
      <c r="A1544">
        <v>5434</v>
      </c>
      <c r="B1544" t="s">
        <v>1109</v>
      </c>
      <c r="C1544">
        <v>576</v>
      </c>
      <c r="D1544">
        <v>576</v>
      </c>
      <c r="E1544" s="145">
        <v>0</v>
      </c>
      <c r="F1544" s="143">
        <v>0</v>
      </c>
      <c r="G1544" t="s">
        <v>5967</v>
      </c>
      <c r="H1544">
        <v>404</v>
      </c>
      <c r="I1544">
        <v>525</v>
      </c>
      <c r="J1544">
        <v>19.399999999999999</v>
      </c>
      <c r="K1544">
        <v>588</v>
      </c>
      <c r="L1544">
        <v>575</v>
      </c>
      <c r="M1544" s="142">
        <v>0.21</v>
      </c>
      <c r="N1544" t="s">
        <v>5045</v>
      </c>
    </row>
    <row r="1545" spans="1:14">
      <c r="A1545">
        <v>5438</v>
      </c>
      <c r="B1545" t="s">
        <v>1110</v>
      </c>
      <c r="C1545">
        <v>16.8</v>
      </c>
      <c r="D1545">
        <v>16.899999999999999</v>
      </c>
      <c r="E1545" s="145">
        <v>0.2</v>
      </c>
      <c r="F1545" s="143">
        <v>1.2</v>
      </c>
      <c r="G1545" t="s">
        <v>6190</v>
      </c>
      <c r="H1545">
        <v>37</v>
      </c>
      <c r="I1545">
        <v>65</v>
      </c>
      <c r="J1545">
        <v>11.25</v>
      </c>
      <c r="K1545">
        <v>16.95</v>
      </c>
      <c r="L1545">
        <v>16.7</v>
      </c>
      <c r="M1545" s="142">
        <v>0.03</v>
      </c>
      <c r="N1545" t="s">
        <v>5046</v>
      </c>
    </row>
    <row r="1546" spans="1:14">
      <c r="A1546">
        <v>5439</v>
      </c>
      <c r="B1546" t="s">
        <v>1111</v>
      </c>
      <c r="C1546">
        <v>233.5</v>
      </c>
      <c r="D1546">
        <v>233.5</v>
      </c>
      <c r="E1546" s="145">
        <v>1</v>
      </c>
      <c r="F1546" s="143">
        <v>0.43</v>
      </c>
      <c r="G1546" t="s">
        <v>6843</v>
      </c>
      <c r="H1546">
        <v>853</v>
      </c>
      <c r="I1546">
        <v>1869</v>
      </c>
      <c r="J1546">
        <v>9.3000000000000007</v>
      </c>
      <c r="K1546">
        <v>241</v>
      </c>
      <c r="L1546">
        <v>233</v>
      </c>
      <c r="M1546" s="142">
        <v>0.92</v>
      </c>
      <c r="N1546" t="s">
        <v>5047</v>
      </c>
    </row>
    <row r="1547" spans="1:14">
      <c r="A1547">
        <v>5443</v>
      </c>
      <c r="B1547" t="s">
        <v>1112</v>
      </c>
      <c r="C1547">
        <v>104.5</v>
      </c>
      <c r="D1547">
        <v>105.5</v>
      </c>
      <c r="E1547" s="145">
        <v>1</v>
      </c>
      <c r="F1547" s="143">
        <v>0.96</v>
      </c>
      <c r="G1547" t="s">
        <v>6091</v>
      </c>
      <c r="H1547">
        <v>1283</v>
      </c>
      <c r="I1547">
        <v>1887</v>
      </c>
      <c r="J1547">
        <v>16.47</v>
      </c>
      <c r="K1547">
        <v>107.5</v>
      </c>
      <c r="L1547">
        <v>104.5</v>
      </c>
      <c r="M1547" s="142">
        <v>0.78</v>
      </c>
      <c r="N1547" t="s">
        <v>5048</v>
      </c>
    </row>
    <row r="1548" spans="1:14">
      <c r="A1548">
        <v>5450</v>
      </c>
      <c r="B1548" t="s">
        <v>1113</v>
      </c>
      <c r="C1548">
        <v>14.95</v>
      </c>
      <c r="D1548">
        <v>15.2</v>
      </c>
      <c r="E1548" s="145">
        <v>0.25</v>
      </c>
      <c r="F1548" s="143">
        <v>1.67</v>
      </c>
      <c r="G1548" t="s">
        <v>7049</v>
      </c>
      <c r="H1548">
        <v>383</v>
      </c>
      <c r="I1548">
        <v>167</v>
      </c>
      <c r="J1548">
        <v>12.24</v>
      </c>
      <c r="K1548">
        <v>16</v>
      </c>
      <c r="L1548">
        <v>14.95</v>
      </c>
      <c r="M1548" s="142">
        <v>0.31</v>
      </c>
      <c r="N1548" t="s">
        <v>5049</v>
      </c>
    </row>
    <row r="1549" spans="1:14">
      <c r="A1549">
        <v>5452</v>
      </c>
      <c r="B1549" t="s">
        <v>1114</v>
      </c>
      <c r="C1549">
        <v>28.2</v>
      </c>
      <c r="D1549">
        <v>28.6</v>
      </c>
      <c r="E1549" s="145">
        <v>0.45</v>
      </c>
      <c r="F1549" s="143">
        <v>1.6</v>
      </c>
      <c r="G1549" t="s">
        <v>7281</v>
      </c>
      <c r="H1549">
        <v>343</v>
      </c>
      <c r="I1549">
        <v>830</v>
      </c>
      <c r="J1549">
        <v>14.88</v>
      </c>
      <c r="K1549">
        <v>28.9</v>
      </c>
      <c r="L1549">
        <v>28.2</v>
      </c>
      <c r="M1549" s="142">
        <v>0.23</v>
      </c>
      <c r="N1549" t="s">
        <v>5050</v>
      </c>
    </row>
    <row r="1550" spans="1:14">
      <c r="A1550">
        <v>5455</v>
      </c>
      <c r="B1550" t="s">
        <v>1115</v>
      </c>
      <c r="C1550" t="s">
        <v>1366</v>
      </c>
      <c r="D1550" t="s">
        <v>1366</v>
      </c>
      <c r="E1550" s="145" t="s">
        <v>1366</v>
      </c>
      <c r="F1550" s="143" t="s">
        <v>1366</v>
      </c>
      <c r="G1550" t="s">
        <v>1366</v>
      </c>
      <c r="H1550">
        <v>0</v>
      </c>
      <c r="I1550">
        <v>66</v>
      </c>
      <c r="J1550">
        <v>6.55</v>
      </c>
      <c r="K1550" t="s">
        <v>1366</v>
      </c>
      <c r="L1550" t="s">
        <v>1366</v>
      </c>
      <c r="M1550" s="142">
        <v>0</v>
      </c>
      <c r="N1550" t="s">
        <v>5051</v>
      </c>
    </row>
    <row r="1551" spans="1:14">
      <c r="A1551">
        <v>5457</v>
      </c>
      <c r="B1551" t="s">
        <v>1116</v>
      </c>
      <c r="C1551">
        <v>23</v>
      </c>
      <c r="D1551">
        <v>23.3</v>
      </c>
      <c r="E1551" s="145">
        <v>0.45</v>
      </c>
      <c r="F1551" s="143">
        <v>1.97</v>
      </c>
      <c r="G1551" t="s">
        <v>6955</v>
      </c>
      <c r="H1551">
        <v>387</v>
      </c>
      <c r="I1551">
        <v>584</v>
      </c>
      <c r="J1551">
        <v>19.63</v>
      </c>
      <c r="K1551">
        <v>23.45</v>
      </c>
      <c r="L1551">
        <v>22.9</v>
      </c>
      <c r="M1551" s="142">
        <v>0.2</v>
      </c>
      <c r="N1551" t="s">
        <v>5052</v>
      </c>
    </row>
    <row r="1552" spans="1:14">
      <c r="A1552">
        <v>5460</v>
      </c>
      <c r="B1552" t="s">
        <v>1117</v>
      </c>
      <c r="C1552">
        <v>21</v>
      </c>
      <c r="D1552">
        <v>20.6</v>
      </c>
      <c r="E1552" s="145">
        <v>0</v>
      </c>
      <c r="F1552" s="143">
        <v>0</v>
      </c>
      <c r="G1552" t="s">
        <v>7282</v>
      </c>
      <c r="H1552">
        <v>794</v>
      </c>
      <c r="I1552">
        <v>2415</v>
      </c>
      <c r="J1552">
        <v>5.88</v>
      </c>
      <c r="K1552">
        <v>21.6</v>
      </c>
      <c r="L1552">
        <v>20.350000000000001</v>
      </c>
      <c r="M1552" s="142">
        <v>1.35</v>
      </c>
      <c r="N1552" t="s">
        <v>5053</v>
      </c>
    </row>
    <row r="1553" spans="1:14">
      <c r="A1553">
        <v>5464</v>
      </c>
      <c r="B1553" t="s">
        <v>1118</v>
      </c>
      <c r="C1553">
        <v>73.7</v>
      </c>
      <c r="D1553">
        <v>71.8</v>
      </c>
      <c r="E1553" s="145">
        <v>-2</v>
      </c>
      <c r="F1553" s="143">
        <v>-2.71</v>
      </c>
      <c r="G1553" t="s">
        <v>7283</v>
      </c>
      <c r="H1553">
        <v>722</v>
      </c>
      <c r="I1553">
        <v>672</v>
      </c>
      <c r="J1553">
        <v>7.72</v>
      </c>
      <c r="K1553">
        <v>73.7</v>
      </c>
      <c r="L1553">
        <v>70.5</v>
      </c>
      <c r="M1553" s="142">
        <v>0.95</v>
      </c>
      <c r="N1553" t="s">
        <v>5054</v>
      </c>
    </row>
    <row r="1554" spans="1:14">
      <c r="A1554">
        <v>5465</v>
      </c>
      <c r="B1554" t="s">
        <v>1423</v>
      </c>
      <c r="C1554">
        <v>35.9</v>
      </c>
      <c r="D1554">
        <v>36.049999999999997</v>
      </c>
      <c r="E1554" s="145">
        <v>0.4</v>
      </c>
      <c r="F1554" s="143">
        <v>1.1200000000000001</v>
      </c>
      <c r="G1554" t="s">
        <v>7284</v>
      </c>
      <c r="H1554">
        <v>926</v>
      </c>
      <c r="I1554">
        <v>1500</v>
      </c>
      <c r="J1554">
        <v>14.77</v>
      </c>
      <c r="K1554">
        <v>37</v>
      </c>
      <c r="L1554">
        <v>35.15</v>
      </c>
      <c r="M1554" s="142">
        <v>0.63</v>
      </c>
      <c r="N1554" t="s">
        <v>5055</v>
      </c>
    </row>
    <row r="1555" spans="1:14">
      <c r="A1555">
        <v>5468</v>
      </c>
      <c r="B1555" t="s">
        <v>1119</v>
      </c>
      <c r="C1555">
        <v>22</v>
      </c>
      <c r="D1555">
        <v>22.05</v>
      </c>
      <c r="E1555" s="145">
        <v>0.25</v>
      </c>
      <c r="F1555" s="143">
        <v>1.1499999999999999</v>
      </c>
      <c r="G1555" t="s">
        <v>5912</v>
      </c>
      <c r="H1555">
        <v>68</v>
      </c>
      <c r="I1555">
        <v>131</v>
      </c>
      <c r="J1555">
        <v>5.89</v>
      </c>
      <c r="K1555">
        <v>22.3</v>
      </c>
      <c r="L1555">
        <v>21.85</v>
      </c>
      <c r="M1555" s="142">
        <v>0.12</v>
      </c>
      <c r="N1555" t="s">
        <v>5056</v>
      </c>
    </row>
    <row r="1556" spans="1:14">
      <c r="A1556">
        <v>5469</v>
      </c>
      <c r="B1556" t="s">
        <v>2580</v>
      </c>
      <c r="C1556">
        <v>83.2</v>
      </c>
      <c r="D1556">
        <v>83.5</v>
      </c>
      <c r="E1556" s="145">
        <v>1.8</v>
      </c>
      <c r="F1556" s="143">
        <v>2.2000000000000002</v>
      </c>
      <c r="G1556" t="s">
        <v>6052</v>
      </c>
      <c r="H1556">
        <v>4832</v>
      </c>
      <c r="I1556">
        <v>2602</v>
      </c>
      <c r="J1556">
        <v>48.62</v>
      </c>
      <c r="K1556">
        <v>87.6</v>
      </c>
      <c r="L1556">
        <v>82.7</v>
      </c>
      <c r="M1556" s="142">
        <v>0.99</v>
      </c>
      <c r="N1556" t="s">
        <v>5057</v>
      </c>
    </row>
    <row r="1557" spans="1:14">
      <c r="A1557">
        <v>5471</v>
      </c>
      <c r="B1557" t="s">
        <v>1120</v>
      </c>
      <c r="C1557">
        <v>49.8</v>
      </c>
      <c r="D1557">
        <v>49.75</v>
      </c>
      <c r="E1557" s="145">
        <v>0.75</v>
      </c>
      <c r="F1557" s="143">
        <v>1.53</v>
      </c>
      <c r="G1557" t="s">
        <v>7285</v>
      </c>
      <c r="H1557">
        <v>740</v>
      </c>
      <c r="I1557">
        <v>766</v>
      </c>
      <c r="J1557">
        <v>16.79</v>
      </c>
      <c r="K1557">
        <v>50.6</v>
      </c>
      <c r="L1557">
        <v>49.65</v>
      </c>
      <c r="M1557" s="142">
        <v>0.44</v>
      </c>
      <c r="N1557" t="s">
        <v>5058</v>
      </c>
    </row>
    <row r="1558" spans="1:14">
      <c r="A1558">
        <v>5474</v>
      </c>
      <c r="B1558" t="s">
        <v>1121</v>
      </c>
      <c r="C1558">
        <v>151.5</v>
      </c>
      <c r="D1558">
        <v>149.5</v>
      </c>
      <c r="E1558" s="145">
        <v>0.5</v>
      </c>
      <c r="F1558" s="143">
        <v>0.34</v>
      </c>
      <c r="G1558" t="s">
        <v>7286</v>
      </c>
      <c r="H1558">
        <v>45</v>
      </c>
      <c r="I1558">
        <v>110</v>
      </c>
      <c r="J1558">
        <v>3.98</v>
      </c>
      <c r="K1558">
        <v>152.5</v>
      </c>
      <c r="L1558">
        <v>149.5</v>
      </c>
      <c r="M1558" s="142">
        <v>0.11</v>
      </c>
      <c r="N1558" t="s">
        <v>5059</v>
      </c>
    </row>
    <row r="1559" spans="1:14">
      <c r="A1559">
        <v>5475</v>
      </c>
      <c r="B1559" t="s">
        <v>1122</v>
      </c>
      <c r="C1559">
        <v>199</v>
      </c>
      <c r="D1559">
        <v>198.5</v>
      </c>
      <c r="E1559" s="145">
        <v>5.5</v>
      </c>
      <c r="F1559" s="143">
        <v>2.85</v>
      </c>
      <c r="G1559" t="s">
        <v>6342</v>
      </c>
      <c r="H1559">
        <v>1862</v>
      </c>
      <c r="I1559">
        <v>5813</v>
      </c>
      <c r="J1559">
        <v>12.71</v>
      </c>
      <c r="K1559">
        <v>201.5</v>
      </c>
      <c r="L1559">
        <v>190</v>
      </c>
      <c r="M1559" s="142">
        <v>1.46</v>
      </c>
      <c r="N1559" t="s">
        <v>5060</v>
      </c>
    </row>
    <row r="1560" spans="1:14">
      <c r="A1560">
        <v>5478</v>
      </c>
      <c r="B1560" t="s">
        <v>1123</v>
      </c>
      <c r="C1560">
        <v>98</v>
      </c>
      <c r="D1560">
        <v>98.9</v>
      </c>
      <c r="E1560" s="145">
        <v>0.9</v>
      </c>
      <c r="F1560" s="143">
        <v>0.92</v>
      </c>
      <c r="G1560" t="s">
        <v>7287</v>
      </c>
      <c r="H1560">
        <v>70</v>
      </c>
      <c r="I1560">
        <v>67</v>
      </c>
      <c r="J1560">
        <v>15.61</v>
      </c>
      <c r="K1560">
        <v>98.9</v>
      </c>
      <c r="L1560">
        <v>98</v>
      </c>
      <c r="M1560" s="142">
        <v>0.04</v>
      </c>
      <c r="N1560" t="s">
        <v>5061</v>
      </c>
    </row>
    <row r="1561" spans="1:14">
      <c r="A1561">
        <v>5481</v>
      </c>
      <c r="B1561" t="s">
        <v>2869</v>
      </c>
      <c r="C1561">
        <v>20.65</v>
      </c>
      <c r="D1561">
        <v>20.85</v>
      </c>
      <c r="E1561" s="145">
        <v>0.2</v>
      </c>
      <c r="F1561" s="143">
        <v>0.97</v>
      </c>
      <c r="G1561" t="s">
        <v>5819</v>
      </c>
      <c r="H1561">
        <v>94</v>
      </c>
      <c r="I1561">
        <v>145</v>
      </c>
      <c r="J1561">
        <v>7.14</v>
      </c>
      <c r="K1561">
        <v>20.85</v>
      </c>
      <c r="L1561">
        <v>20.55</v>
      </c>
      <c r="M1561" s="142">
        <v>0.13</v>
      </c>
      <c r="N1561" t="s">
        <v>5062</v>
      </c>
    </row>
    <row r="1562" spans="1:14">
      <c r="A1562">
        <v>5483</v>
      </c>
      <c r="B1562" t="s">
        <v>1385</v>
      </c>
      <c r="C1562">
        <v>195.5</v>
      </c>
      <c r="D1562">
        <v>200</v>
      </c>
      <c r="E1562" s="145">
        <v>4.5</v>
      </c>
      <c r="F1562" s="143">
        <v>2.2999999999999998</v>
      </c>
      <c r="G1562" t="s">
        <v>6002</v>
      </c>
      <c r="H1562">
        <v>10404</v>
      </c>
      <c r="I1562">
        <v>13023</v>
      </c>
      <c r="J1562">
        <v>64.12</v>
      </c>
      <c r="K1562">
        <v>200.5</v>
      </c>
      <c r="L1562">
        <v>192</v>
      </c>
      <c r="M1562" s="142">
        <v>1.62</v>
      </c>
      <c r="N1562" t="s">
        <v>5063</v>
      </c>
    </row>
    <row r="1563" spans="1:14">
      <c r="A1563">
        <v>5484</v>
      </c>
      <c r="B1563" t="s">
        <v>1124</v>
      </c>
      <c r="C1563">
        <v>37.049999999999997</v>
      </c>
      <c r="D1563">
        <v>37.4</v>
      </c>
      <c r="E1563" s="145">
        <v>0.6</v>
      </c>
      <c r="F1563" s="143">
        <v>1.63</v>
      </c>
      <c r="G1563" t="s">
        <v>6915</v>
      </c>
      <c r="H1563">
        <v>217</v>
      </c>
      <c r="I1563">
        <v>180</v>
      </c>
      <c r="J1563">
        <v>6.68</v>
      </c>
      <c r="K1563">
        <v>38</v>
      </c>
      <c r="L1563">
        <v>36.9</v>
      </c>
      <c r="M1563" s="142">
        <v>0.32</v>
      </c>
      <c r="N1563" t="s">
        <v>5064</v>
      </c>
    </row>
    <row r="1564" spans="1:14">
      <c r="A1564">
        <v>5487</v>
      </c>
      <c r="B1564" t="s">
        <v>1125</v>
      </c>
      <c r="C1564">
        <v>29.85</v>
      </c>
      <c r="D1564">
        <v>29.15</v>
      </c>
      <c r="E1564" s="145">
        <v>-0.7</v>
      </c>
      <c r="F1564" s="143">
        <v>-2.35</v>
      </c>
      <c r="G1564" t="s">
        <v>7288</v>
      </c>
      <c r="H1564">
        <v>263</v>
      </c>
      <c r="I1564">
        <v>106</v>
      </c>
      <c r="J1564">
        <v>2.42</v>
      </c>
      <c r="K1564">
        <v>29.9</v>
      </c>
      <c r="L1564">
        <v>29</v>
      </c>
      <c r="M1564" s="142">
        <v>1.0900000000000001</v>
      </c>
      <c r="N1564" t="s">
        <v>5065</v>
      </c>
    </row>
    <row r="1565" spans="1:14">
      <c r="A1565">
        <v>5488</v>
      </c>
      <c r="B1565" t="s">
        <v>1126</v>
      </c>
      <c r="C1565">
        <v>11.7</v>
      </c>
      <c r="D1565">
        <v>11.8</v>
      </c>
      <c r="E1565" s="145">
        <v>0.2</v>
      </c>
      <c r="F1565" s="143">
        <v>1.72</v>
      </c>
      <c r="G1565" t="s">
        <v>5848</v>
      </c>
      <c r="H1565">
        <v>101</v>
      </c>
      <c r="I1565">
        <v>322</v>
      </c>
      <c r="J1565">
        <v>9.16</v>
      </c>
      <c r="K1565">
        <v>11.8</v>
      </c>
      <c r="L1565">
        <v>11.65</v>
      </c>
      <c r="M1565" s="142">
        <v>0.11</v>
      </c>
      <c r="N1565" t="s">
        <v>5066</v>
      </c>
    </row>
    <row r="1566" spans="1:14">
      <c r="A1566">
        <v>5489</v>
      </c>
      <c r="B1566" t="s">
        <v>1127</v>
      </c>
      <c r="C1566">
        <v>40.200000000000003</v>
      </c>
      <c r="D1566">
        <v>40.200000000000003</v>
      </c>
      <c r="E1566" s="145">
        <v>-0.1</v>
      </c>
      <c r="F1566" s="143">
        <v>-0.25</v>
      </c>
      <c r="G1566" t="s">
        <v>5819</v>
      </c>
      <c r="H1566">
        <v>48</v>
      </c>
      <c r="I1566">
        <v>29</v>
      </c>
      <c r="J1566">
        <v>10.27</v>
      </c>
      <c r="K1566">
        <v>40.75</v>
      </c>
      <c r="L1566">
        <v>40.15</v>
      </c>
      <c r="M1566" s="142">
        <v>0.05</v>
      </c>
      <c r="N1566" t="s">
        <v>5067</v>
      </c>
    </row>
    <row r="1567" spans="1:14">
      <c r="A1567">
        <v>5490</v>
      </c>
      <c r="B1567" t="s">
        <v>2867</v>
      </c>
      <c r="C1567">
        <v>25.1</v>
      </c>
      <c r="D1567">
        <v>25.05</v>
      </c>
      <c r="E1567" s="145">
        <v>0.05</v>
      </c>
      <c r="F1567" s="143">
        <v>0.2</v>
      </c>
      <c r="G1567" t="s">
        <v>5968</v>
      </c>
      <c r="H1567">
        <v>167</v>
      </c>
      <c r="I1567">
        <v>174</v>
      </c>
      <c r="J1567">
        <v>9.6199999999999992</v>
      </c>
      <c r="K1567">
        <v>25.25</v>
      </c>
      <c r="L1567">
        <v>25</v>
      </c>
      <c r="M1567" s="142">
        <v>0.17</v>
      </c>
      <c r="N1567" t="s">
        <v>5068</v>
      </c>
    </row>
    <row r="1568" spans="1:14">
      <c r="A1568">
        <v>5493</v>
      </c>
      <c r="B1568" t="s">
        <v>1128</v>
      </c>
      <c r="C1568">
        <v>88.9</v>
      </c>
      <c r="D1568">
        <v>87.8</v>
      </c>
      <c r="E1568" s="145">
        <v>-0.2</v>
      </c>
      <c r="F1568" s="143">
        <v>-0.23</v>
      </c>
      <c r="G1568" t="s">
        <v>6189</v>
      </c>
      <c r="H1568">
        <v>82</v>
      </c>
      <c r="I1568">
        <v>75</v>
      </c>
      <c r="J1568">
        <v>4.37</v>
      </c>
      <c r="K1568">
        <v>89.2</v>
      </c>
      <c r="L1568">
        <v>87.2</v>
      </c>
      <c r="M1568" s="142">
        <v>0.19</v>
      </c>
      <c r="N1568" t="s">
        <v>5069</v>
      </c>
    </row>
    <row r="1569" spans="1:14">
      <c r="A1569">
        <v>5498</v>
      </c>
      <c r="B1569" t="s">
        <v>1129</v>
      </c>
      <c r="C1569">
        <v>55.6</v>
      </c>
      <c r="D1569">
        <v>59.8</v>
      </c>
      <c r="E1569" s="145">
        <v>5.4</v>
      </c>
      <c r="F1569" s="143">
        <v>9.93</v>
      </c>
      <c r="G1569" t="s">
        <v>6143</v>
      </c>
      <c r="H1569">
        <v>22284</v>
      </c>
      <c r="I1569">
        <v>2293</v>
      </c>
      <c r="J1569">
        <v>19.350000000000001</v>
      </c>
      <c r="K1569">
        <v>59.8</v>
      </c>
      <c r="L1569">
        <v>55.1</v>
      </c>
      <c r="M1569" s="142">
        <v>11.51</v>
      </c>
      <c r="N1569" t="s">
        <v>5070</v>
      </c>
    </row>
    <row r="1570" spans="1:14">
      <c r="A1570">
        <v>5508</v>
      </c>
      <c r="B1570" t="s">
        <v>1130</v>
      </c>
      <c r="C1570">
        <v>52.9</v>
      </c>
      <c r="D1570">
        <v>52.9</v>
      </c>
      <c r="E1570" s="145">
        <v>-0.2</v>
      </c>
      <c r="F1570" s="143">
        <v>-0.38</v>
      </c>
      <c r="G1570" t="s">
        <v>7289</v>
      </c>
      <c r="H1570">
        <v>251</v>
      </c>
      <c r="I1570">
        <v>180</v>
      </c>
      <c r="J1570">
        <v>21.74</v>
      </c>
      <c r="K1570">
        <v>53.5</v>
      </c>
      <c r="L1570">
        <v>52.8</v>
      </c>
      <c r="M1570" s="142">
        <v>0.12</v>
      </c>
      <c r="N1570" t="s">
        <v>5071</v>
      </c>
    </row>
    <row r="1571" spans="1:14">
      <c r="A1571">
        <v>5511</v>
      </c>
      <c r="B1571" t="s">
        <v>1131</v>
      </c>
      <c r="C1571">
        <v>69.5</v>
      </c>
      <c r="D1571">
        <v>69.5</v>
      </c>
      <c r="E1571" s="145">
        <v>-0.2</v>
      </c>
      <c r="F1571" s="143">
        <v>-0.28999999999999998</v>
      </c>
      <c r="G1571" t="s">
        <v>6268</v>
      </c>
      <c r="H1571">
        <v>237</v>
      </c>
      <c r="I1571">
        <v>136</v>
      </c>
      <c r="J1571">
        <v>13.6</v>
      </c>
      <c r="K1571">
        <v>69.900000000000006</v>
      </c>
      <c r="L1571">
        <v>69.2</v>
      </c>
      <c r="M1571" s="142">
        <v>0.17</v>
      </c>
      <c r="N1571" t="s">
        <v>5072</v>
      </c>
    </row>
    <row r="1572" spans="1:14">
      <c r="A1572">
        <v>5512</v>
      </c>
      <c r="B1572" t="s">
        <v>1132</v>
      </c>
      <c r="C1572">
        <v>7.6</v>
      </c>
      <c r="D1572">
        <v>7.64</v>
      </c>
      <c r="E1572" s="145">
        <v>0.06</v>
      </c>
      <c r="F1572" s="143">
        <v>0.79</v>
      </c>
      <c r="G1572" t="s">
        <v>7246</v>
      </c>
      <c r="H1572">
        <v>330</v>
      </c>
      <c r="I1572">
        <v>442</v>
      </c>
      <c r="J1572">
        <v>76.63</v>
      </c>
      <c r="K1572">
        <v>7.65</v>
      </c>
      <c r="L1572">
        <v>7.6</v>
      </c>
      <c r="M1572" s="142">
        <v>0.04</v>
      </c>
      <c r="N1572" t="s">
        <v>5073</v>
      </c>
    </row>
    <row r="1573" spans="1:14">
      <c r="A1573">
        <v>5514</v>
      </c>
      <c r="B1573" t="s">
        <v>1133</v>
      </c>
      <c r="C1573">
        <v>14.8</v>
      </c>
      <c r="D1573">
        <v>14.8</v>
      </c>
      <c r="E1573" s="145">
        <v>-0.05</v>
      </c>
      <c r="F1573" s="143">
        <v>-0.34</v>
      </c>
      <c r="G1573" t="s">
        <v>7290</v>
      </c>
      <c r="H1573">
        <v>2</v>
      </c>
      <c r="I1573">
        <v>22</v>
      </c>
      <c r="J1573">
        <v>23.61</v>
      </c>
      <c r="K1573">
        <v>14.8</v>
      </c>
      <c r="L1573">
        <v>14.8</v>
      </c>
      <c r="M1573" s="142">
        <v>0</v>
      </c>
      <c r="N1573" t="s">
        <v>5074</v>
      </c>
    </row>
    <row r="1574" spans="1:14">
      <c r="A1574">
        <v>5515</v>
      </c>
      <c r="B1574" t="s">
        <v>2597</v>
      </c>
      <c r="C1574">
        <v>52.5</v>
      </c>
      <c r="D1574">
        <v>50.7</v>
      </c>
      <c r="E1574" s="145">
        <v>-1.2</v>
      </c>
      <c r="F1574" s="143">
        <v>-2.31</v>
      </c>
      <c r="G1574" t="s">
        <v>7291</v>
      </c>
      <c r="H1574">
        <v>702</v>
      </c>
      <c r="I1574">
        <v>465</v>
      </c>
      <c r="J1574">
        <v>20.16</v>
      </c>
      <c r="K1574">
        <v>52.5</v>
      </c>
      <c r="L1574">
        <v>50.5</v>
      </c>
      <c r="M1574" s="142">
        <v>0.35</v>
      </c>
      <c r="N1574" t="s">
        <v>5075</v>
      </c>
    </row>
    <row r="1575" spans="1:14">
      <c r="A1575">
        <v>5516</v>
      </c>
      <c r="B1575" t="s">
        <v>1134</v>
      </c>
      <c r="C1575">
        <v>12.7</v>
      </c>
      <c r="D1575">
        <v>13.05</v>
      </c>
      <c r="E1575" s="145">
        <v>0.35</v>
      </c>
      <c r="F1575" s="143">
        <v>2.76</v>
      </c>
      <c r="G1575" t="s">
        <v>7292</v>
      </c>
      <c r="H1575">
        <v>8</v>
      </c>
      <c r="I1575">
        <v>28</v>
      </c>
      <c r="J1575">
        <v>5.15</v>
      </c>
      <c r="K1575">
        <v>13.05</v>
      </c>
      <c r="L1575">
        <v>12.6</v>
      </c>
      <c r="M1575" s="142">
        <v>0.02</v>
      </c>
      <c r="N1575" t="s">
        <v>5076</v>
      </c>
    </row>
    <row r="1576" spans="1:14">
      <c r="A1576">
        <v>5519</v>
      </c>
      <c r="B1576" t="s">
        <v>1135</v>
      </c>
      <c r="C1576">
        <v>24.35</v>
      </c>
      <c r="D1576">
        <v>24.25</v>
      </c>
      <c r="E1576" s="145">
        <v>-0.1</v>
      </c>
      <c r="F1576" s="143">
        <v>-0.41</v>
      </c>
      <c r="G1576" t="s">
        <v>6922</v>
      </c>
      <c r="H1576">
        <v>242</v>
      </c>
      <c r="I1576">
        <v>224</v>
      </c>
      <c r="J1576">
        <v>23.02</v>
      </c>
      <c r="K1576">
        <v>24.4</v>
      </c>
      <c r="L1576">
        <v>24.25</v>
      </c>
      <c r="M1576" s="142">
        <v>0.11</v>
      </c>
      <c r="N1576" t="s">
        <v>5077</v>
      </c>
    </row>
    <row r="1577" spans="1:14">
      <c r="A1577">
        <v>5520</v>
      </c>
      <c r="B1577" t="s">
        <v>1136</v>
      </c>
      <c r="C1577" t="s">
        <v>1366</v>
      </c>
      <c r="D1577" t="s">
        <v>1366</v>
      </c>
      <c r="E1577" s="145" t="s">
        <v>1366</v>
      </c>
      <c r="F1577" s="143" t="s">
        <v>1366</v>
      </c>
      <c r="G1577" t="s">
        <v>1366</v>
      </c>
      <c r="H1577">
        <v>0</v>
      </c>
      <c r="I1577">
        <v>0</v>
      </c>
      <c r="J1577">
        <v>6</v>
      </c>
      <c r="K1577" t="s">
        <v>1366</v>
      </c>
      <c r="L1577" t="s">
        <v>1366</v>
      </c>
      <c r="M1577" s="142">
        <v>0</v>
      </c>
      <c r="N1577" t="s">
        <v>5078</v>
      </c>
    </row>
    <row r="1578" spans="1:14">
      <c r="A1578">
        <v>5521</v>
      </c>
      <c r="B1578" t="s">
        <v>1137</v>
      </c>
      <c r="C1578">
        <v>11.6</v>
      </c>
      <c r="D1578">
        <v>11.55</v>
      </c>
      <c r="E1578" s="145">
        <v>0.05</v>
      </c>
      <c r="F1578" s="143">
        <v>0.43</v>
      </c>
      <c r="G1578" t="s">
        <v>6176</v>
      </c>
      <c r="H1578">
        <v>2083</v>
      </c>
      <c r="I1578">
        <v>2419</v>
      </c>
      <c r="J1578">
        <v>49.23</v>
      </c>
      <c r="K1578">
        <v>11.6</v>
      </c>
      <c r="L1578">
        <v>11.4</v>
      </c>
      <c r="M1578" s="142">
        <v>0.42</v>
      </c>
      <c r="N1578" t="s">
        <v>5079</v>
      </c>
    </row>
    <row r="1579" spans="1:14">
      <c r="A1579">
        <v>5522</v>
      </c>
      <c r="B1579" t="s">
        <v>1138</v>
      </c>
      <c r="C1579">
        <v>62.1</v>
      </c>
      <c r="D1579">
        <v>61.8</v>
      </c>
      <c r="E1579" s="145">
        <v>0.3</v>
      </c>
      <c r="F1579" s="143">
        <v>0.49</v>
      </c>
      <c r="G1579" t="s">
        <v>7293</v>
      </c>
      <c r="H1579">
        <v>267</v>
      </c>
      <c r="I1579">
        <v>538</v>
      </c>
      <c r="J1579">
        <v>78.16</v>
      </c>
      <c r="K1579">
        <v>62.1</v>
      </c>
      <c r="L1579">
        <v>61.6</v>
      </c>
      <c r="M1579" s="142">
        <v>0.03</v>
      </c>
      <c r="N1579" t="s">
        <v>5080</v>
      </c>
    </row>
    <row r="1580" spans="1:14">
      <c r="A1580">
        <v>5523</v>
      </c>
      <c r="B1580" t="s">
        <v>1139</v>
      </c>
      <c r="C1580">
        <v>30.3</v>
      </c>
      <c r="D1580">
        <v>30.35</v>
      </c>
      <c r="E1580" s="145">
        <v>0.05</v>
      </c>
      <c r="F1580" s="143">
        <v>0.17</v>
      </c>
      <c r="G1580" t="s">
        <v>7294</v>
      </c>
      <c r="H1580">
        <v>7</v>
      </c>
      <c r="I1580">
        <v>7</v>
      </c>
      <c r="J1580">
        <v>15.5</v>
      </c>
      <c r="K1580">
        <v>30.35</v>
      </c>
      <c r="L1580">
        <v>30.25</v>
      </c>
      <c r="M1580" s="142">
        <v>0</v>
      </c>
      <c r="N1580" t="s">
        <v>5081</v>
      </c>
    </row>
    <row r="1581" spans="1:14">
      <c r="A1581">
        <v>5525</v>
      </c>
      <c r="B1581" t="s">
        <v>1140</v>
      </c>
      <c r="C1581">
        <v>22</v>
      </c>
      <c r="D1581">
        <v>21.9</v>
      </c>
      <c r="E1581" s="145">
        <v>0.05</v>
      </c>
      <c r="F1581" s="143">
        <v>0.23</v>
      </c>
      <c r="G1581" t="s">
        <v>6117</v>
      </c>
      <c r="H1581">
        <v>63</v>
      </c>
      <c r="I1581">
        <v>56</v>
      </c>
      <c r="J1581">
        <v>31.81</v>
      </c>
      <c r="K1581">
        <v>22</v>
      </c>
      <c r="L1581">
        <v>21.75</v>
      </c>
      <c r="M1581" s="142">
        <v>0.02</v>
      </c>
      <c r="N1581" t="s">
        <v>5082</v>
      </c>
    </row>
    <row r="1582" spans="1:14">
      <c r="A1582">
        <v>5529</v>
      </c>
      <c r="B1582" t="s">
        <v>1386</v>
      </c>
      <c r="C1582">
        <v>24.3</v>
      </c>
      <c r="D1582">
        <v>25.05</v>
      </c>
      <c r="E1582" s="145">
        <v>1.35</v>
      </c>
      <c r="F1582" s="143">
        <v>5.7</v>
      </c>
      <c r="G1582" t="s">
        <v>6160</v>
      </c>
      <c r="H1582">
        <v>74</v>
      </c>
      <c r="I1582">
        <v>134</v>
      </c>
      <c r="J1582">
        <v>10.58</v>
      </c>
      <c r="K1582">
        <v>25.15</v>
      </c>
      <c r="L1582">
        <v>23.2</v>
      </c>
      <c r="M1582" s="142">
        <v>7.0000000000000007E-2</v>
      </c>
      <c r="N1582" t="s">
        <v>5083</v>
      </c>
    </row>
    <row r="1583" spans="1:14">
      <c r="A1583">
        <v>5530</v>
      </c>
      <c r="B1583" t="s">
        <v>1141</v>
      </c>
      <c r="C1583">
        <v>48.25</v>
      </c>
      <c r="D1583">
        <v>48.45</v>
      </c>
      <c r="E1583" s="145">
        <v>0.45</v>
      </c>
      <c r="F1583" s="143">
        <v>0.94</v>
      </c>
      <c r="G1583" t="s">
        <v>6727</v>
      </c>
      <c r="H1583">
        <v>175</v>
      </c>
      <c r="I1583">
        <v>195</v>
      </c>
      <c r="J1583">
        <v>42.01</v>
      </c>
      <c r="K1583">
        <v>48.65</v>
      </c>
      <c r="L1583">
        <v>48.25</v>
      </c>
      <c r="M1583" s="142">
        <v>0.04</v>
      </c>
      <c r="N1583" t="s">
        <v>5084</v>
      </c>
    </row>
    <row r="1584" spans="1:14">
      <c r="A1584">
        <v>5531</v>
      </c>
      <c r="B1584" t="s">
        <v>1142</v>
      </c>
      <c r="C1584">
        <v>6.74</v>
      </c>
      <c r="D1584">
        <v>6.79</v>
      </c>
      <c r="E1584" s="145">
        <v>0.05</v>
      </c>
      <c r="F1584" s="143">
        <v>0.74</v>
      </c>
      <c r="G1584" t="s">
        <v>5872</v>
      </c>
      <c r="H1584">
        <v>234</v>
      </c>
      <c r="I1584">
        <v>541</v>
      </c>
      <c r="J1584">
        <v>97.76</v>
      </c>
      <c r="K1584">
        <v>6.79</v>
      </c>
      <c r="L1584">
        <v>6.7</v>
      </c>
      <c r="M1584" s="142">
        <v>0.02</v>
      </c>
      <c r="N1584" t="s">
        <v>5085</v>
      </c>
    </row>
    <row r="1585" spans="1:14">
      <c r="A1585">
        <v>5533</v>
      </c>
      <c r="B1585" t="s">
        <v>1143</v>
      </c>
      <c r="C1585">
        <v>13.9</v>
      </c>
      <c r="D1585">
        <v>13.85</v>
      </c>
      <c r="E1585" s="145">
        <v>0</v>
      </c>
      <c r="F1585" s="143">
        <v>0</v>
      </c>
      <c r="G1585" t="s">
        <v>6070</v>
      </c>
      <c r="H1585">
        <v>169</v>
      </c>
      <c r="I1585">
        <v>117</v>
      </c>
      <c r="J1585">
        <v>28.52</v>
      </c>
      <c r="K1585">
        <v>13.95</v>
      </c>
      <c r="L1585">
        <v>13.85</v>
      </c>
      <c r="M1585" s="142">
        <v>0.06</v>
      </c>
      <c r="N1585" t="s">
        <v>5086</v>
      </c>
    </row>
    <row r="1586" spans="1:14">
      <c r="A1586">
        <v>5534</v>
      </c>
      <c r="B1586" t="s">
        <v>1144</v>
      </c>
      <c r="C1586">
        <v>70.8</v>
      </c>
      <c r="D1586">
        <v>70.3</v>
      </c>
      <c r="E1586" s="145">
        <v>-0.5</v>
      </c>
      <c r="F1586" s="143">
        <v>-0.71</v>
      </c>
      <c r="G1586" t="s">
        <v>7295</v>
      </c>
      <c r="H1586">
        <v>648</v>
      </c>
      <c r="I1586">
        <v>817</v>
      </c>
      <c r="J1586">
        <v>31.53</v>
      </c>
      <c r="K1586">
        <v>71.400000000000006</v>
      </c>
      <c r="L1586">
        <v>70.2</v>
      </c>
      <c r="M1586" s="142">
        <v>0.21</v>
      </c>
      <c r="N1586" t="s">
        <v>5087</v>
      </c>
    </row>
    <row r="1587" spans="1:14">
      <c r="A1587">
        <v>5536</v>
      </c>
      <c r="B1587" t="s">
        <v>1464</v>
      </c>
      <c r="C1587">
        <v>881</v>
      </c>
      <c r="D1587">
        <v>857</v>
      </c>
      <c r="E1587" s="145">
        <v>-13</v>
      </c>
      <c r="F1587" s="143">
        <v>-1.49</v>
      </c>
      <c r="G1587" t="s">
        <v>7296</v>
      </c>
      <c r="H1587">
        <v>502</v>
      </c>
      <c r="I1587">
        <v>1748</v>
      </c>
      <c r="J1587">
        <v>6.2</v>
      </c>
      <c r="K1587">
        <v>885</v>
      </c>
      <c r="L1587">
        <v>853</v>
      </c>
      <c r="M1587" s="142">
        <v>0.4</v>
      </c>
      <c r="N1587" t="s">
        <v>5088</v>
      </c>
    </row>
    <row r="1588" spans="1:14">
      <c r="A1588">
        <v>5538</v>
      </c>
      <c r="B1588" t="s">
        <v>1145</v>
      </c>
      <c r="C1588">
        <v>36.450000000000003</v>
      </c>
      <c r="D1588">
        <v>36.6</v>
      </c>
      <c r="E1588" s="145">
        <v>0.2</v>
      </c>
      <c r="F1588" s="143">
        <v>0.55000000000000004</v>
      </c>
      <c r="G1588" t="s">
        <v>5899</v>
      </c>
      <c r="H1588">
        <v>32</v>
      </c>
      <c r="I1588">
        <v>114</v>
      </c>
      <c r="J1588">
        <v>20.12</v>
      </c>
      <c r="K1588">
        <v>36.6</v>
      </c>
      <c r="L1588">
        <v>36.299999999999997</v>
      </c>
      <c r="M1588" s="142">
        <v>0.02</v>
      </c>
      <c r="N1588" t="s">
        <v>5089</v>
      </c>
    </row>
    <row r="1589" spans="1:14">
      <c r="A1589">
        <v>5543</v>
      </c>
      <c r="B1589" t="s">
        <v>1146</v>
      </c>
      <c r="C1589">
        <v>26.3</v>
      </c>
      <c r="D1589">
        <v>26.05</v>
      </c>
      <c r="E1589" s="145">
        <v>-0.45</v>
      </c>
      <c r="F1589" s="143">
        <v>-1.7</v>
      </c>
      <c r="G1589" t="s">
        <v>7297</v>
      </c>
      <c r="H1589">
        <v>6</v>
      </c>
      <c r="I1589">
        <v>10</v>
      </c>
      <c r="J1589">
        <v>4.67</v>
      </c>
      <c r="K1589">
        <v>26.3</v>
      </c>
      <c r="L1589">
        <v>26.05</v>
      </c>
      <c r="M1589" s="142">
        <v>0.01</v>
      </c>
      <c r="N1589" t="s">
        <v>5090</v>
      </c>
    </row>
    <row r="1590" spans="1:14">
      <c r="A1590">
        <v>5546</v>
      </c>
      <c r="B1590" t="s">
        <v>1147</v>
      </c>
      <c r="C1590">
        <v>13</v>
      </c>
      <c r="D1590">
        <v>13.8</v>
      </c>
      <c r="E1590" s="145">
        <v>0.5</v>
      </c>
      <c r="F1590" s="143">
        <v>3.76</v>
      </c>
      <c r="G1590" t="s">
        <v>6001</v>
      </c>
      <c r="H1590">
        <v>258</v>
      </c>
      <c r="I1590">
        <v>45</v>
      </c>
      <c r="J1590">
        <v>8.24</v>
      </c>
      <c r="K1590">
        <v>13.8</v>
      </c>
      <c r="L1590">
        <v>12.8</v>
      </c>
      <c r="M1590" s="142">
        <v>0.31</v>
      </c>
      <c r="N1590" t="s">
        <v>5091</v>
      </c>
    </row>
    <row r="1591" spans="1:14">
      <c r="A1591">
        <v>5547</v>
      </c>
      <c r="B1591" t="s">
        <v>3717</v>
      </c>
      <c r="C1591">
        <v>20.2</v>
      </c>
      <c r="D1591">
        <v>20.2</v>
      </c>
      <c r="E1591" s="145">
        <v>0.05</v>
      </c>
      <c r="F1591" s="143">
        <v>0.25</v>
      </c>
      <c r="G1591" t="s">
        <v>5956</v>
      </c>
      <c r="H1591">
        <v>11</v>
      </c>
      <c r="I1591">
        <v>104</v>
      </c>
      <c r="J1591">
        <v>5.0999999999999996</v>
      </c>
      <c r="K1591">
        <v>20.2</v>
      </c>
      <c r="L1591">
        <v>20.149999999999999</v>
      </c>
      <c r="M1591" s="142">
        <v>0.02</v>
      </c>
      <c r="N1591" t="s">
        <v>5092</v>
      </c>
    </row>
    <row r="1592" spans="1:14">
      <c r="A1592">
        <v>5548</v>
      </c>
      <c r="B1592" t="s">
        <v>2159</v>
      </c>
      <c r="C1592">
        <v>20.05</v>
      </c>
      <c r="D1592">
        <v>20</v>
      </c>
      <c r="E1592" s="145">
        <v>0.05</v>
      </c>
      <c r="F1592" s="143">
        <v>0.25</v>
      </c>
      <c r="G1592" t="s">
        <v>7298</v>
      </c>
      <c r="H1592">
        <v>25</v>
      </c>
      <c r="I1592">
        <v>15</v>
      </c>
      <c r="J1592">
        <v>6.23</v>
      </c>
      <c r="K1592">
        <v>20.05</v>
      </c>
      <c r="L1592">
        <v>20</v>
      </c>
      <c r="M1592" s="142">
        <v>0.04</v>
      </c>
      <c r="N1592" t="s">
        <v>5093</v>
      </c>
    </row>
    <row r="1593" spans="1:14">
      <c r="A1593">
        <v>5601</v>
      </c>
      <c r="B1593" t="s">
        <v>1148</v>
      </c>
      <c r="C1593">
        <v>33.1</v>
      </c>
      <c r="D1593">
        <v>33.15</v>
      </c>
      <c r="E1593" s="145">
        <v>0.25</v>
      </c>
      <c r="F1593" s="143">
        <v>0.76</v>
      </c>
      <c r="G1593" t="s">
        <v>7299</v>
      </c>
      <c r="H1593">
        <v>13</v>
      </c>
      <c r="I1593">
        <v>10</v>
      </c>
      <c r="J1593">
        <v>6.48</v>
      </c>
      <c r="K1593">
        <v>33.549999999999997</v>
      </c>
      <c r="L1593">
        <v>33.1</v>
      </c>
      <c r="M1593" s="142">
        <v>0.02</v>
      </c>
      <c r="N1593" t="s">
        <v>5094</v>
      </c>
    </row>
    <row r="1594" spans="1:14">
      <c r="A1594">
        <v>5603</v>
      </c>
      <c r="B1594" t="s">
        <v>1149</v>
      </c>
      <c r="C1594">
        <v>14.2</v>
      </c>
      <c r="D1594">
        <v>14.25</v>
      </c>
      <c r="E1594" s="145">
        <v>0.05</v>
      </c>
      <c r="F1594" s="143">
        <v>0.35</v>
      </c>
      <c r="G1594" t="s">
        <v>7300</v>
      </c>
      <c r="H1594">
        <v>52</v>
      </c>
      <c r="I1594">
        <v>93</v>
      </c>
      <c r="J1594">
        <v>10.49</v>
      </c>
      <c r="K1594">
        <v>14.3</v>
      </c>
      <c r="L1594">
        <v>14.15</v>
      </c>
      <c r="M1594" s="142">
        <v>0.05</v>
      </c>
      <c r="N1594" t="s">
        <v>5095</v>
      </c>
    </row>
    <row r="1595" spans="1:14">
      <c r="A1595">
        <v>5604</v>
      </c>
      <c r="B1595" t="s">
        <v>1424</v>
      </c>
      <c r="C1595">
        <v>31.6</v>
      </c>
      <c r="D1595">
        <v>31.45</v>
      </c>
      <c r="E1595" s="145">
        <v>0</v>
      </c>
      <c r="F1595" s="143">
        <v>0</v>
      </c>
      <c r="G1595" t="s">
        <v>6500</v>
      </c>
      <c r="H1595">
        <v>13</v>
      </c>
      <c r="I1595">
        <v>14</v>
      </c>
      <c r="J1595">
        <v>10.88</v>
      </c>
      <c r="K1595">
        <v>31.6</v>
      </c>
      <c r="L1595">
        <v>31.45</v>
      </c>
      <c r="M1595" s="142">
        <v>0.01</v>
      </c>
      <c r="N1595" t="s">
        <v>5096</v>
      </c>
    </row>
    <row r="1596" spans="1:14">
      <c r="A1596">
        <v>5607</v>
      </c>
      <c r="B1596" t="s">
        <v>63</v>
      </c>
      <c r="C1596">
        <v>53.1</v>
      </c>
      <c r="D1596">
        <v>52.7</v>
      </c>
      <c r="E1596" s="145">
        <v>-0.3</v>
      </c>
      <c r="F1596" s="143">
        <v>-0.56999999999999995</v>
      </c>
      <c r="G1596" t="s">
        <v>7301</v>
      </c>
      <c r="H1596">
        <v>463</v>
      </c>
      <c r="I1596">
        <v>427</v>
      </c>
      <c r="J1596">
        <v>37.06</v>
      </c>
      <c r="K1596">
        <v>53.7</v>
      </c>
      <c r="L1596">
        <v>52.6</v>
      </c>
      <c r="M1596" s="142">
        <v>0.12</v>
      </c>
      <c r="N1596" t="s">
        <v>5097</v>
      </c>
    </row>
    <row r="1597" spans="1:14">
      <c r="A1597">
        <v>5608</v>
      </c>
      <c r="B1597" t="s">
        <v>1150</v>
      </c>
      <c r="C1597">
        <v>16.649999999999999</v>
      </c>
      <c r="D1597">
        <v>16.8</v>
      </c>
      <c r="E1597" s="145">
        <v>0.15</v>
      </c>
      <c r="F1597" s="143">
        <v>0.9</v>
      </c>
      <c r="G1597" t="s">
        <v>7302</v>
      </c>
      <c r="H1597">
        <v>2311</v>
      </c>
      <c r="I1597">
        <v>2549</v>
      </c>
      <c r="J1597">
        <v>38.93</v>
      </c>
      <c r="K1597">
        <v>17.05</v>
      </c>
      <c r="L1597">
        <v>16.649999999999999</v>
      </c>
      <c r="M1597" s="142">
        <v>0.59</v>
      </c>
      <c r="N1597" t="s">
        <v>5098</v>
      </c>
    </row>
    <row r="1598" spans="1:14">
      <c r="A1598">
        <v>5609</v>
      </c>
      <c r="B1598" t="s">
        <v>1151</v>
      </c>
      <c r="C1598">
        <v>79</v>
      </c>
      <c r="D1598">
        <v>79.099999999999994</v>
      </c>
      <c r="E1598" s="145">
        <v>0.1</v>
      </c>
      <c r="F1598" s="143">
        <v>0.13</v>
      </c>
      <c r="G1598" t="s">
        <v>7303</v>
      </c>
      <c r="H1598">
        <v>141</v>
      </c>
      <c r="I1598">
        <v>182</v>
      </c>
      <c r="J1598">
        <v>14.29</v>
      </c>
      <c r="K1598">
        <v>79.5</v>
      </c>
      <c r="L1598">
        <v>79</v>
      </c>
      <c r="M1598" s="142">
        <v>0.1</v>
      </c>
      <c r="N1598" t="s">
        <v>5099</v>
      </c>
    </row>
    <row r="1599" spans="1:14">
      <c r="A1599">
        <v>5701</v>
      </c>
      <c r="B1599" t="s">
        <v>1152</v>
      </c>
      <c r="C1599">
        <v>4</v>
      </c>
      <c r="D1599">
        <v>3.95</v>
      </c>
      <c r="E1599" s="145">
        <v>-0.05</v>
      </c>
      <c r="F1599" s="143">
        <v>-1.25</v>
      </c>
      <c r="G1599" t="s">
        <v>6341</v>
      </c>
      <c r="H1599">
        <v>62</v>
      </c>
      <c r="I1599">
        <v>87</v>
      </c>
      <c r="J1599">
        <v>14.3</v>
      </c>
      <c r="K1599">
        <v>4</v>
      </c>
      <c r="L1599">
        <v>3.95</v>
      </c>
      <c r="M1599" s="142">
        <v>0.04</v>
      </c>
      <c r="N1599" t="s">
        <v>5100</v>
      </c>
    </row>
    <row r="1600" spans="1:14">
      <c r="A1600">
        <v>5703</v>
      </c>
      <c r="B1600" t="s">
        <v>1153</v>
      </c>
      <c r="C1600" t="s">
        <v>1366</v>
      </c>
      <c r="D1600" t="s">
        <v>1366</v>
      </c>
      <c r="E1600" s="145" t="s">
        <v>1366</v>
      </c>
      <c r="F1600" s="143" t="s">
        <v>1366</v>
      </c>
      <c r="G1600" t="s">
        <v>1366</v>
      </c>
      <c r="H1600">
        <v>0</v>
      </c>
      <c r="I1600">
        <v>0</v>
      </c>
      <c r="J1600">
        <v>7.02</v>
      </c>
      <c r="K1600" t="s">
        <v>1366</v>
      </c>
      <c r="L1600" t="s">
        <v>1366</v>
      </c>
      <c r="M1600" s="142">
        <v>0</v>
      </c>
      <c r="N1600" t="s">
        <v>5101</v>
      </c>
    </row>
    <row r="1601" spans="1:14">
      <c r="A1601">
        <v>5704</v>
      </c>
      <c r="B1601" t="s">
        <v>1154</v>
      </c>
      <c r="C1601">
        <v>22.15</v>
      </c>
      <c r="D1601">
        <v>22.4</v>
      </c>
      <c r="E1601" s="145">
        <v>0.25</v>
      </c>
      <c r="F1601" s="143">
        <v>1.1299999999999999</v>
      </c>
      <c r="G1601" t="s">
        <v>7304</v>
      </c>
      <c r="H1601">
        <v>18</v>
      </c>
      <c r="I1601">
        <v>52</v>
      </c>
      <c r="J1601">
        <v>5.89</v>
      </c>
      <c r="K1601">
        <v>22.45</v>
      </c>
      <c r="L1601">
        <v>22.15</v>
      </c>
      <c r="M1601" s="142">
        <v>0.03</v>
      </c>
      <c r="N1601" t="s">
        <v>5102</v>
      </c>
    </row>
    <row r="1602" spans="1:14">
      <c r="A1602">
        <v>5706</v>
      </c>
      <c r="B1602" t="s">
        <v>1155</v>
      </c>
      <c r="C1602">
        <v>43.8</v>
      </c>
      <c r="D1602">
        <v>43.85</v>
      </c>
      <c r="E1602" s="145">
        <v>0.05</v>
      </c>
      <c r="F1602" s="143">
        <v>0.11</v>
      </c>
      <c r="G1602" t="s">
        <v>6090</v>
      </c>
      <c r="H1602">
        <v>89</v>
      </c>
      <c r="I1602">
        <v>100</v>
      </c>
      <c r="J1602">
        <v>8.3800000000000008</v>
      </c>
      <c r="K1602">
        <v>44.2</v>
      </c>
      <c r="L1602">
        <v>43.7</v>
      </c>
      <c r="M1602" s="142">
        <v>0.11</v>
      </c>
      <c r="N1602" t="s">
        <v>5103</v>
      </c>
    </row>
    <row r="1603" spans="1:14">
      <c r="A1603">
        <v>5864</v>
      </c>
      <c r="B1603" t="s">
        <v>1156</v>
      </c>
      <c r="C1603">
        <v>39.200000000000003</v>
      </c>
      <c r="D1603">
        <v>38.700000000000003</v>
      </c>
      <c r="E1603" s="145">
        <v>-0.1</v>
      </c>
      <c r="F1603" s="143">
        <v>-0.26</v>
      </c>
      <c r="G1603" t="s">
        <v>5841</v>
      </c>
      <c r="H1603">
        <v>2887</v>
      </c>
      <c r="I1603">
        <v>3341</v>
      </c>
      <c r="J1603">
        <v>50.45</v>
      </c>
      <c r="K1603">
        <v>39.6</v>
      </c>
      <c r="L1603">
        <v>38.65</v>
      </c>
      <c r="M1603" s="142">
        <v>0.56999999999999995</v>
      </c>
      <c r="N1603" t="s">
        <v>5104</v>
      </c>
    </row>
    <row r="1604" spans="1:14">
      <c r="A1604">
        <v>5871</v>
      </c>
      <c r="B1604" t="s">
        <v>1157</v>
      </c>
      <c r="C1604">
        <v>109</v>
      </c>
      <c r="D1604">
        <v>108</v>
      </c>
      <c r="E1604" s="145">
        <v>-0.5</v>
      </c>
      <c r="F1604" s="143">
        <v>-0.46</v>
      </c>
      <c r="G1604" t="s">
        <v>7305</v>
      </c>
      <c r="H1604">
        <v>7365</v>
      </c>
      <c r="I1604">
        <v>7719</v>
      </c>
      <c r="J1604">
        <v>174.56</v>
      </c>
      <c r="K1604">
        <v>110.5</v>
      </c>
      <c r="L1604">
        <v>107.5</v>
      </c>
      <c r="M1604" s="142">
        <v>0.42</v>
      </c>
      <c r="N1604" t="s">
        <v>5105</v>
      </c>
    </row>
    <row r="1605" spans="1:14">
      <c r="A1605">
        <v>5876</v>
      </c>
      <c r="B1605" t="s">
        <v>73</v>
      </c>
      <c r="C1605">
        <v>53.4</v>
      </c>
      <c r="D1605">
        <v>54.3</v>
      </c>
      <c r="E1605" s="145">
        <v>0.9</v>
      </c>
      <c r="F1605" s="143">
        <v>1.69</v>
      </c>
      <c r="G1605" t="s">
        <v>7306</v>
      </c>
      <c r="H1605">
        <v>10093</v>
      </c>
      <c r="I1605">
        <v>8171</v>
      </c>
      <c r="J1605">
        <v>491.02</v>
      </c>
      <c r="K1605">
        <v>54.8</v>
      </c>
      <c r="L1605">
        <v>52.8</v>
      </c>
      <c r="M1605" s="142">
        <v>0.21</v>
      </c>
      <c r="N1605" t="s">
        <v>5106</v>
      </c>
    </row>
    <row r="1606" spans="1:14">
      <c r="A1606">
        <v>5878</v>
      </c>
      <c r="B1606" t="s">
        <v>1158</v>
      </c>
      <c r="C1606">
        <v>37</v>
      </c>
      <c r="D1606">
        <v>36.9</v>
      </c>
      <c r="E1606" s="145">
        <v>-0.1</v>
      </c>
      <c r="F1606" s="143">
        <v>-0.27</v>
      </c>
      <c r="G1606" t="s">
        <v>5956</v>
      </c>
      <c r="H1606">
        <v>6</v>
      </c>
      <c r="I1606">
        <v>10</v>
      </c>
      <c r="J1606">
        <v>2.5</v>
      </c>
      <c r="K1606">
        <v>37.049999999999997</v>
      </c>
      <c r="L1606">
        <v>36.9</v>
      </c>
      <c r="M1606" s="142">
        <v>0.02</v>
      </c>
      <c r="N1606" t="s">
        <v>5107</v>
      </c>
    </row>
    <row r="1607" spans="1:14">
      <c r="A1607">
        <v>5880</v>
      </c>
      <c r="B1607" t="s">
        <v>1159</v>
      </c>
      <c r="C1607">
        <v>27.45</v>
      </c>
      <c r="D1607">
        <v>28.15</v>
      </c>
      <c r="E1607" s="145">
        <v>0.65</v>
      </c>
      <c r="F1607" s="143">
        <v>2.36</v>
      </c>
      <c r="G1607" t="s">
        <v>5860</v>
      </c>
      <c r="H1607">
        <v>36538</v>
      </c>
      <c r="I1607">
        <v>22471</v>
      </c>
      <c r="J1607">
        <v>1607.3</v>
      </c>
      <c r="K1607">
        <v>28.3</v>
      </c>
      <c r="L1607">
        <v>27.4</v>
      </c>
      <c r="M1607" s="142">
        <v>0.23</v>
      </c>
      <c r="N1607" t="s">
        <v>5108</v>
      </c>
    </row>
    <row r="1608" spans="1:14">
      <c r="A1608">
        <v>5902</v>
      </c>
      <c r="B1608" t="s">
        <v>1160</v>
      </c>
      <c r="C1608">
        <v>34.15</v>
      </c>
      <c r="D1608">
        <v>34.4</v>
      </c>
      <c r="E1608" s="145">
        <v>0.25</v>
      </c>
      <c r="F1608" s="143">
        <v>0.73</v>
      </c>
      <c r="G1608" t="s">
        <v>7307</v>
      </c>
      <c r="H1608">
        <v>38</v>
      </c>
      <c r="I1608">
        <v>88</v>
      </c>
      <c r="J1608">
        <v>9.4499999999999993</v>
      </c>
      <c r="K1608">
        <v>34.450000000000003</v>
      </c>
      <c r="L1608">
        <v>34.15</v>
      </c>
      <c r="M1608" s="142">
        <v>0.04</v>
      </c>
      <c r="N1608" t="s">
        <v>5109</v>
      </c>
    </row>
    <row r="1609" spans="1:14">
      <c r="A1609">
        <v>5903</v>
      </c>
      <c r="B1609" t="s">
        <v>1161</v>
      </c>
      <c r="C1609">
        <v>185</v>
      </c>
      <c r="D1609">
        <v>186</v>
      </c>
      <c r="E1609" s="145">
        <v>0</v>
      </c>
      <c r="F1609" s="143">
        <v>0</v>
      </c>
      <c r="G1609" t="s">
        <v>6090</v>
      </c>
      <c r="H1609">
        <v>21</v>
      </c>
      <c r="I1609">
        <v>16</v>
      </c>
      <c r="J1609">
        <v>22.32</v>
      </c>
      <c r="K1609">
        <v>186</v>
      </c>
      <c r="L1609">
        <v>185</v>
      </c>
      <c r="M1609" s="142">
        <v>0.01</v>
      </c>
      <c r="N1609" t="s">
        <v>5110</v>
      </c>
    </row>
    <row r="1610" spans="1:14">
      <c r="A1610">
        <v>5904</v>
      </c>
      <c r="B1610" t="s">
        <v>3905</v>
      </c>
      <c r="C1610">
        <v>73.7</v>
      </c>
      <c r="D1610">
        <v>73.900000000000006</v>
      </c>
      <c r="E1610" s="145">
        <v>0.8</v>
      </c>
      <c r="F1610" s="143">
        <v>1.0900000000000001</v>
      </c>
      <c r="G1610" t="s">
        <v>6312</v>
      </c>
      <c r="H1610">
        <v>6928</v>
      </c>
      <c r="I1610">
        <v>5260</v>
      </c>
      <c r="J1610">
        <v>10.64</v>
      </c>
      <c r="K1610">
        <v>74.5</v>
      </c>
      <c r="L1610">
        <v>72.5</v>
      </c>
      <c r="M1610" s="142">
        <v>0.65</v>
      </c>
      <c r="N1610" t="s">
        <v>5111</v>
      </c>
    </row>
    <row r="1611" spans="1:14">
      <c r="A1611">
        <v>5905</v>
      </c>
      <c r="B1611" t="s">
        <v>1162</v>
      </c>
      <c r="C1611">
        <v>7.23</v>
      </c>
      <c r="D1611">
        <v>7.23</v>
      </c>
      <c r="E1611" s="145">
        <v>0.01</v>
      </c>
      <c r="F1611" s="143">
        <v>0.14000000000000001</v>
      </c>
      <c r="G1611" t="s">
        <v>6233</v>
      </c>
      <c r="H1611">
        <v>494</v>
      </c>
      <c r="I1611">
        <v>301</v>
      </c>
      <c r="J1611">
        <v>28.16</v>
      </c>
      <c r="K1611">
        <v>7.24</v>
      </c>
      <c r="L1611">
        <v>7.2</v>
      </c>
      <c r="M1611" s="142">
        <v>0.18</v>
      </c>
      <c r="N1611" t="s">
        <v>5112</v>
      </c>
    </row>
    <row r="1612" spans="1:14">
      <c r="A1612">
        <v>5906</v>
      </c>
      <c r="B1612" t="s">
        <v>1163</v>
      </c>
      <c r="C1612" t="s">
        <v>1366</v>
      </c>
      <c r="D1612" t="s">
        <v>1366</v>
      </c>
      <c r="E1612" s="145" t="s">
        <v>1366</v>
      </c>
      <c r="F1612" s="143" t="s">
        <v>1366</v>
      </c>
      <c r="G1612" t="s">
        <v>1366</v>
      </c>
      <c r="H1612">
        <v>0</v>
      </c>
      <c r="I1612">
        <v>0</v>
      </c>
      <c r="J1612">
        <v>3.75</v>
      </c>
      <c r="K1612" t="s">
        <v>1366</v>
      </c>
      <c r="L1612" t="s">
        <v>1366</v>
      </c>
      <c r="M1612" s="142">
        <v>0</v>
      </c>
      <c r="N1612" t="s">
        <v>5113</v>
      </c>
    </row>
    <row r="1613" spans="1:14">
      <c r="A1613">
        <v>5907</v>
      </c>
      <c r="B1613" t="s">
        <v>118</v>
      </c>
      <c r="C1613">
        <v>4.58</v>
      </c>
      <c r="D1613">
        <v>4.5599999999999996</v>
      </c>
      <c r="E1613" s="145">
        <v>-0.03</v>
      </c>
      <c r="F1613" s="143">
        <v>-0.65</v>
      </c>
      <c r="G1613" t="s">
        <v>5893</v>
      </c>
      <c r="H1613">
        <v>224</v>
      </c>
      <c r="I1613">
        <v>236</v>
      </c>
      <c r="J1613">
        <v>19.55</v>
      </c>
      <c r="K1613">
        <v>4.62</v>
      </c>
      <c r="L1613">
        <v>4.54</v>
      </c>
      <c r="M1613" s="142">
        <v>0.11</v>
      </c>
      <c r="N1613" t="s">
        <v>5114</v>
      </c>
    </row>
    <row r="1614" spans="1:14">
      <c r="A1614">
        <v>6005</v>
      </c>
      <c r="B1614" t="s">
        <v>1164</v>
      </c>
      <c r="C1614">
        <v>32.4</v>
      </c>
      <c r="D1614">
        <v>32.450000000000003</v>
      </c>
      <c r="E1614" s="145">
        <v>0.2</v>
      </c>
      <c r="F1614" s="143">
        <v>0.62</v>
      </c>
      <c r="G1614" t="s">
        <v>5898</v>
      </c>
      <c r="H1614">
        <v>4604</v>
      </c>
      <c r="I1614">
        <v>5855</v>
      </c>
      <c r="J1614">
        <v>245.53</v>
      </c>
      <c r="K1614">
        <v>32.9</v>
      </c>
      <c r="L1614">
        <v>32.4</v>
      </c>
      <c r="M1614" s="142">
        <v>0.19</v>
      </c>
      <c r="N1614" t="s">
        <v>5115</v>
      </c>
    </row>
    <row r="1615" spans="1:14">
      <c r="A1615">
        <v>6015</v>
      </c>
      <c r="B1615" t="s">
        <v>1165</v>
      </c>
      <c r="C1615">
        <v>18</v>
      </c>
      <c r="D1615">
        <v>17.850000000000001</v>
      </c>
      <c r="E1615" s="145">
        <v>-0.05</v>
      </c>
      <c r="F1615" s="143">
        <v>-0.28000000000000003</v>
      </c>
      <c r="G1615" t="s">
        <v>7308</v>
      </c>
      <c r="H1615">
        <v>2725</v>
      </c>
      <c r="I1615">
        <v>3039</v>
      </c>
      <c r="J1615">
        <v>41.69</v>
      </c>
      <c r="K1615">
        <v>18.2</v>
      </c>
      <c r="L1615">
        <v>17.850000000000001</v>
      </c>
      <c r="M1615" s="142">
        <v>0.66</v>
      </c>
      <c r="N1615" t="s">
        <v>5116</v>
      </c>
    </row>
    <row r="1616" spans="1:14">
      <c r="A1616">
        <v>6016</v>
      </c>
      <c r="B1616" t="s">
        <v>1166</v>
      </c>
      <c r="C1616">
        <v>23.5</v>
      </c>
      <c r="D1616">
        <v>23.25</v>
      </c>
      <c r="E1616" s="145">
        <v>-0.05</v>
      </c>
      <c r="F1616" s="143">
        <v>-0.21</v>
      </c>
      <c r="G1616" t="s">
        <v>7309</v>
      </c>
      <c r="H1616">
        <v>2857</v>
      </c>
      <c r="I1616">
        <v>4707</v>
      </c>
      <c r="J1616">
        <v>77.239999999999995</v>
      </c>
      <c r="K1616">
        <v>23.8</v>
      </c>
      <c r="L1616">
        <v>23.25</v>
      </c>
      <c r="M1616" s="142">
        <v>0.37</v>
      </c>
      <c r="N1616" t="s">
        <v>5117</v>
      </c>
    </row>
    <row r="1617" spans="1:14">
      <c r="A1617">
        <v>6020</v>
      </c>
      <c r="B1617" t="s">
        <v>1167</v>
      </c>
      <c r="C1617">
        <v>20.55</v>
      </c>
      <c r="D1617">
        <v>21.1</v>
      </c>
      <c r="E1617" s="145">
        <v>0.5</v>
      </c>
      <c r="F1617" s="143">
        <v>2.4300000000000002</v>
      </c>
      <c r="G1617" t="s">
        <v>6511</v>
      </c>
      <c r="H1617">
        <v>179</v>
      </c>
      <c r="I1617">
        <v>16</v>
      </c>
      <c r="J1617">
        <v>25.24</v>
      </c>
      <c r="K1617">
        <v>22.5</v>
      </c>
      <c r="L1617">
        <v>20.55</v>
      </c>
      <c r="M1617" s="142">
        <v>7.0000000000000007E-2</v>
      </c>
      <c r="N1617" t="s">
        <v>5118</v>
      </c>
    </row>
    <row r="1618" spans="1:14">
      <c r="A1618">
        <v>6021</v>
      </c>
      <c r="B1618" t="s">
        <v>1436</v>
      </c>
      <c r="C1618">
        <v>53.4</v>
      </c>
      <c r="D1618">
        <v>55.8</v>
      </c>
      <c r="E1618" s="145">
        <v>-0.3</v>
      </c>
      <c r="F1618" s="143">
        <v>-0.53</v>
      </c>
      <c r="G1618" t="s">
        <v>7310</v>
      </c>
      <c r="H1618">
        <v>788</v>
      </c>
      <c r="I1618">
        <v>2028</v>
      </c>
      <c r="J1618">
        <v>31.2</v>
      </c>
      <c r="K1618">
        <v>58.8</v>
      </c>
      <c r="L1618">
        <v>53.4</v>
      </c>
      <c r="M1618" s="142">
        <v>0.25</v>
      </c>
      <c r="N1618" t="s">
        <v>5119</v>
      </c>
    </row>
    <row r="1619" spans="1:14">
      <c r="A1619">
        <v>6023</v>
      </c>
      <c r="B1619" t="s">
        <v>1168</v>
      </c>
      <c r="C1619">
        <v>82.7</v>
      </c>
      <c r="D1619">
        <v>84</v>
      </c>
      <c r="E1619" s="145">
        <v>1.3</v>
      </c>
      <c r="F1619" s="143">
        <v>1.57</v>
      </c>
      <c r="G1619" t="s">
        <v>7295</v>
      </c>
      <c r="H1619">
        <v>546</v>
      </c>
      <c r="I1619">
        <v>439</v>
      </c>
      <c r="J1619">
        <v>44.8</v>
      </c>
      <c r="K1619">
        <v>84.3</v>
      </c>
      <c r="L1619">
        <v>82.7</v>
      </c>
      <c r="M1619" s="142">
        <v>0.12</v>
      </c>
      <c r="N1619" t="s">
        <v>5120</v>
      </c>
    </row>
    <row r="1620" spans="1:14">
      <c r="A1620">
        <v>6024</v>
      </c>
      <c r="B1620" t="s">
        <v>1169</v>
      </c>
      <c r="C1620">
        <v>58.4</v>
      </c>
      <c r="D1620">
        <v>58.8</v>
      </c>
      <c r="E1620" s="145">
        <v>0.3</v>
      </c>
      <c r="F1620" s="143">
        <v>0.51</v>
      </c>
      <c r="G1620" t="s">
        <v>7311</v>
      </c>
      <c r="H1620">
        <v>330</v>
      </c>
      <c r="I1620">
        <v>287</v>
      </c>
      <c r="J1620">
        <v>26.67</v>
      </c>
      <c r="K1620">
        <v>59.1</v>
      </c>
      <c r="L1620">
        <v>58.4</v>
      </c>
      <c r="M1620" s="142">
        <v>0.12</v>
      </c>
      <c r="N1620" t="s">
        <v>5121</v>
      </c>
    </row>
    <row r="1621" spans="1:14">
      <c r="A1621">
        <v>6026</v>
      </c>
      <c r="B1621" t="s">
        <v>1170</v>
      </c>
      <c r="C1621">
        <v>15.75</v>
      </c>
      <c r="D1621">
        <v>15.7</v>
      </c>
      <c r="E1621" s="145">
        <v>0.1</v>
      </c>
      <c r="F1621" s="143">
        <v>0.64</v>
      </c>
      <c r="G1621" t="s">
        <v>6716</v>
      </c>
      <c r="H1621">
        <v>631</v>
      </c>
      <c r="I1621">
        <v>699</v>
      </c>
      <c r="J1621">
        <v>39.619999999999997</v>
      </c>
      <c r="K1621">
        <v>15.9</v>
      </c>
      <c r="L1621">
        <v>15.6</v>
      </c>
      <c r="M1621" s="142">
        <v>0.16</v>
      </c>
      <c r="N1621" t="s">
        <v>5122</v>
      </c>
    </row>
    <row r="1622" spans="1:14">
      <c r="A1622">
        <v>6028</v>
      </c>
      <c r="B1622" t="s">
        <v>3764</v>
      </c>
      <c r="C1622">
        <v>113.5</v>
      </c>
      <c r="D1622">
        <v>111.5</v>
      </c>
      <c r="E1622" s="145">
        <v>-1</v>
      </c>
      <c r="F1622" s="143">
        <v>-0.89</v>
      </c>
      <c r="G1622" t="s">
        <v>6287</v>
      </c>
      <c r="H1622">
        <v>34</v>
      </c>
      <c r="I1622">
        <v>56</v>
      </c>
      <c r="J1622">
        <v>2.5</v>
      </c>
      <c r="K1622">
        <v>113.5</v>
      </c>
      <c r="L1622">
        <v>109.5</v>
      </c>
      <c r="M1622" s="142">
        <v>0.14000000000000001</v>
      </c>
      <c r="N1622" t="s">
        <v>5123</v>
      </c>
    </row>
    <row r="1623" spans="1:14">
      <c r="A1623">
        <v>6101</v>
      </c>
      <c r="B1623" t="s">
        <v>1171</v>
      </c>
      <c r="C1623">
        <v>37.700000000000003</v>
      </c>
      <c r="D1623">
        <v>37</v>
      </c>
      <c r="E1623" s="145">
        <v>0</v>
      </c>
      <c r="F1623" s="143">
        <v>0</v>
      </c>
      <c r="G1623" t="s">
        <v>5968</v>
      </c>
      <c r="H1623">
        <v>111</v>
      </c>
      <c r="I1623">
        <v>123</v>
      </c>
      <c r="J1623">
        <v>11.68</v>
      </c>
      <c r="K1623">
        <v>37.700000000000003</v>
      </c>
      <c r="L1623">
        <v>36.799999999999997</v>
      </c>
      <c r="M1623" s="142">
        <v>0.1</v>
      </c>
      <c r="N1623" t="s">
        <v>5124</v>
      </c>
    </row>
    <row r="1624" spans="1:14">
      <c r="A1624">
        <v>6103</v>
      </c>
      <c r="B1624" t="s">
        <v>1172</v>
      </c>
      <c r="C1624">
        <v>36.65</v>
      </c>
      <c r="D1624">
        <v>36.299999999999997</v>
      </c>
      <c r="E1624" s="145">
        <v>-0.35</v>
      </c>
      <c r="F1624" s="143">
        <v>-0.95</v>
      </c>
      <c r="G1624" t="s">
        <v>7312</v>
      </c>
      <c r="H1624">
        <v>5</v>
      </c>
      <c r="I1624">
        <v>34</v>
      </c>
      <c r="J1624">
        <v>1.36</v>
      </c>
      <c r="K1624">
        <v>36.700000000000003</v>
      </c>
      <c r="L1624">
        <v>36.299999999999997</v>
      </c>
      <c r="M1624" s="142">
        <v>0.04</v>
      </c>
      <c r="N1624" t="s">
        <v>5125</v>
      </c>
    </row>
    <row r="1625" spans="1:14">
      <c r="A1625">
        <v>6104</v>
      </c>
      <c r="B1625" t="s">
        <v>1173</v>
      </c>
      <c r="C1625">
        <v>86.7</v>
      </c>
      <c r="D1625">
        <v>87.2</v>
      </c>
      <c r="E1625" s="145">
        <v>1.3</v>
      </c>
      <c r="F1625" s="143">
        <v>1.51</v>
      </c>
      <c r="G1625" t="s">
        <v>7313</v>
      </c>
      <c r="H1625">
        <v>291</v>
      </c>
      <c r="I1625">
        <v>435</v>
      </c>
      <c r="J1625">
        <v>9.11</v>
      </c>
      <c r="K1625">
        <v>88.3</v>
      </c>
      <c r="L1625">
        <v>86.6</v>
      </c>
      <c r="M1625" s="142">
        <v>0.32</v>
      </c>
      <c r="N1625" t="s">
        <v>5126</v>
      </c>
    </row>
    <row r="1626" spans="1:14">
      <c r="A1626">
        <v>6108</v>
      </c>
      <c r="B1626" t="s">
        <v>40</v>
      </c>
      <c r="C1626">
        <v>29.25</v>
      </c>
      <c r="D1626">
        <v>30.85</v>
      </c>
      <c r="E1626" s="145">
        <v>1.65</v>
      </c>
      <c r="F1626" s="143">
        <v>5.65</v>
      </c>
      <c r="G1626" t="s">
        <v>6121</v>
      </c>
      <c r="H1626">
        <v>9939</v>
      </c>
      <c r="I1626">
        <v>5935</v>
      </c>
      <c r="J1626">
        <v>15.45</v>
      </c>
      <c r="K1626">
        <v>31.3</v>
      </c>
      <c r="L1626">
        <v>28.65</v>
      </c>
      <c r="M1626" s="142">
        <v>6.43</v>
      </c>
      <c r="N1626" t="s">
        <v>5127</v>
      </c>
    </row>
    <row r="1627" spans="1:14">
      <c r="A1627">
        <v>6109</v>
      </c>
      <c r="B1627" t="s">
        <v>125</v>
      </c>
      <c r="C1627">
        <v>10.050000000000001</v>
      </c>
      <c r="D1627">
        <v>10.199999999999999</v>
      </c>
      <c r="E1627" s="145">
        <v>0.1</v>
      </c>
      <c r="F1627" s="143">
        <v>0.99</v>
      </c>
      <c r="G1627" t="s">
        <v>7314</v>
      </c>
      <c r="H1627">
        <v>71</v>
      </c>
      <c r="I1627">
        <v>89</v>
      </c>
      <c r="J1627">
        <v>8.7799999999999994</v>
      </c>
      <c r="K1627">
        <v>10.199999999999999</v>
      </c>
      <c r="L1627">
        <v>10.050000000000001</v>
      </c>
      <c r="M1627" s="142">
        <v>0.08</v>
      </c>
      <c r="N1627" t="s">
        <v>5128</v>
      </c>
    </row>
    <row r="1628" spans="1:14">
      <c r="A1628">
        <v>6111</v>
      </c>
      <c r="B1628" t="s">
        <v>3749</v>
      </c>
      <c r="C1628">
        <v>35.85</v>
      </c>
      <c r="D1628">
        <v>35.5</v>
      </c>
      <c r="E1628" s="145">
        <v>0</v>
      </c>
      <c r="F1628" s="143">
        <v>0</v>
      </c>
      <c r="G1628" t="s">
        <v>6150</v>
      </c>
      <c r="H1628">
        <v>148</v>
      </c>
      <c r="I1628">
        <v>117</v>
      </c>
      <c r="J1628">
        <v>10.85</v>
      </c>
      <c r="K1628">
        <v>35.85</v>
      </c>
      <c r="L1628">
        <v>34.950000000000003</v>
      </c>
      <c r="M1628" s="142">
        <v>0.14000000000000001</v>
      </c>
      <c r="N1628" t="s">
        <v>5129</v>
      </c>
    </row>
    <row r="1629" spans="1:14">
      <c r="A1629">
        <v>6112</v>
      </c>
      <c r="B1629" t="s">
        <v>1452</v>
      </c>
      <c r="C1629">
        <v>46.55</v>
      </c>
      <c r="D1629">
        <v>49.2</v>
      </c>
      <c r="E1629" s="145">
        <v>3.7</v>
      </c>
      <c r="F1629" s="143">
        <v>8.1300000000000008</v>
      </c>
      <c r="G1629" t="s">
        <v>7315</v>
      </c>
      <c r="H1629">
        <v>8776</v>
      </c>
      <c r="I1629">
        <v>758</v>
      </c>
      <c r="J1629">
        <v>18.84</v>
      </c>
      <c r="K1629">
        <v>50</v>
      </c>
      <c r="L1629">
        <v>46.55</v>
      </c>
      <c r="M1629" s="142">
        <v>7.17</v>
      </c>
      <c r="N1629" t="s">
        <v>5130</v>
      </c>
    </row>
    <row r="1630" spans="1:14">
      <c r="A1630">
        <v>6113</v>
      </c>
      <c r="B1630" t="s">
        <v>1174</v>
      </c>
      <c r="C1630">
        <v>22.85</v>
      </c>
      <c r="D1630">
        <v>22.9</v>
      </c>
      <c r="E1630" s="145">
        <v>0.1</v>
      </c>
      <c r="F1630" s="143">
        <v>0.44</v>
      </c>
      <c r="G1630" t="s">
        <v>7316</v>
      </c>
      <c r="H1630">
        <v>79</v>
      </c>
      <c r="I1630">
        <v>189</v>
      </c>
      <c r="J1630">
        <v>5.25</v>
      </c>
      <c r="K1630">
        <v>23.15</v>
      </c>
      <c r="L1630">
        <v>22.8</v>
      </c>
      <c r="M1630" s="142">
        <v>0.15</v>
      </c>
      <c r="N1630" t="s">
        <v>5131</v>
      </c>
    </row>
    <row r="1631" spans="1:14">
      <c r="A1631">
        <v>6114</v>
      </c>
      <c r="B1631" t="s">
        <v>1175</v>
      </c>
      <c r="C1631">
        <v>25.9</v>
      </c>
      <c r="D1631">
        <v>25.75</v>
      </c>
      <c r="E1631" s="145">
        <v>0.3</v>
      </c>
      <c r="F1631" s="143">
        <v>1.18</v>
      </c>
      <c r="G1631" t="s">
        <v>6915</v>
      </c>
      <c r="H1631">
        <v>305</v>
      </c>
      <c r="I1631">
        <v>301</v>
      </c>
      <c r="J1631">
        <v>4.3899999999999997</v>
      </c>
      <c r="K1631">
        <v>27.4</v>
      </c>
      <c r="L1631">
        <v>25.75</v>
      </c>
      <c r="M1631" s="142">
        <v>0.69</v>
      </c>
      <c r="N1631" t="s">
        <v>5132</v>
      </c>
    </row>
    <row r="1632" spans="1:14">
      <c r="A1632">
        <v>6115</v>
      </c>
      <c r="B1632" t="s">
        <v>1176</v>
      </c>
      <c r="C1632">
        <v>44.1</v>
      </c>
      <c r="D1632">
        <v>43.9</v>
      </c>
      <c r="E1632" s="145">
        <v>0</v>
      </c>
      <c r="F1632" s="143">
        <v>0</v>
      </c>
      <c r="G1632" t="s">
        <v>7317</v>
      </c>
      <c r="H1632">
        <v>120</v>
      </c>
      <c r="I1632">
        <v>93</v>
      </c>
      <c r="J1632">
        <v>18.77</v>
      </c>
      <c r="K1632">
        <v>44.1</v>
      </c>
      <c r="L1632">
        <v>43.85</v>
      </c>
      <c r="M1632" s="142">
        <v>0.06</v>
      </c>
      <c r="N1632" t="s">
        <v>5133</v>
      </c>
    </row>
    <row r="1633" spans="1:14">
      <c r="A1633">
        <v>6116</v>
      </c>
      <c r="B1633" t="s">
        <v>1177</v>
      </c>
      <c r="C1633">
        <v>14.9</v>
      </c>
      <c r="D1633">
        <v>14.95</v>
      </c>
      <c r="E1633" s="145">
        <v>0.35</v>
      </c>
      <c r="F1633" s="143">
        <v>2.4</v>
      </c>
      <c r="G1633" t="s">
        <v>7318</v>
      </c>
      <c r="H1633">
        <v>23019</v>
      </c>
      <c r="I1633">
        <v>24870</v>
      </c>
      <c r="J1633">
        <v>285.87</v>
      </c>
      <c r="K1633">
        <v>15.3</v>
      </c>
      <c r="L1633">
        <v>14.9</v>
      </c>
      <c r="M1633" s="142">
        <v>0.81</v>
      </c>
      <c r="N1633" t="s">
        <v>5134</v>
      </c>
    </row>
    <row r="1634" spans="1:14">
      <c r="A1634">
        <v>6117</v>
      </c>
      <c r="B1634" t="s">
        <v>1178</v>
      </c>
      <c r="C1634">
        <v>70.400000000000006</v>
      </c>
      <c r="D1634">
        <v>69.7</v>
      </c>
      <c r="E1634" s="145">
        <v>0.1</v>
      </c>
      <c r="F1634" s="143">
        <v>0.14000000000000001</v>
      </c>
      <c r="G1634" t="s">
        <v>7319</v>
      </c>
      <c r="H1634">
        <v>639</v>
      </c>
      <c r="I1634">
        <v>1770</v>
      </c>
      <c r="J1634">
        <v>9.34</v>
      </c>
      <c r="K1634">
        <v>72.2</v>
      </c>
      <c r="L1634">
        <v>69.2</v>
      </c>
      <c r="M1634" s="142">
        <v>0.69</v>
      </c>
      <c r="N1634" t="s">
        <v>5135</v>
      </c>
    </row>
    <row r="1635" spans="1:14">
      <c r="A1635">
        <v>6118</v>
      </c>
      <c r="B1635" t="s">
        <v>1179</v>
      </c>
      <c r="C1635">
        <v>15.8</v>
      </c>
      <c r="D1635">
        <v>15.8</v>
      </c>
      <c r="E1635" s="145">
        <v>0.1</v>
      </c>
      <c r="F1635" s="143">
        <v>0.64</v>
      </c>
      <c r="G1635" t="s">
        <v>7320</v>
      </c>
      <c r="H1635">
        <v>56</v>
      </c>
      <c r="I1635">
        <v>108</v>
      </c>
      <c r="J1635">
        <v>9.09</v>
      </c>
      <c r="K1635">
        <v>16</v>
      </c>
      <c r="L1635">
        <v>15.8</v>
      </c>
      <c r="M1635" s="142">
        <v>0.06</v>
      </c>
      <c r="N1635" t="s">
        <v>5136</v>
      </c>
    </row>
    <row r="1636" spans="1:14">
      <c r="A1636">
        <v>6120</v>
      </c>
      <c r="B1636" t="s">
        <v>3610</v>
      </c>
      <c r="C1636">
        <v>13.5</v>
      </c>
      <c r="D1636">
        <v>13.3</v>
      </c>
      <c r="E1636" s="145">
        <v>0.05</v>
      </c>
      <c r="F1636" s="143">
        <v>0.38</v>
      </c>
      <c r="G1636" t="s">
        <v>7321</v>
      </c>
      <c r="H1636">
        <v>1500</v>
      </c>
      <c r="I1636">
        <v>2403</v>
      </c>
      <c r="J1636">
        <v>59.9</v>
      </c>
      <c r="K1636">
        <v>13.6</v>
      </c>
      <c r="L1636">
        <v>13.3</v>
      </c>
      <c r="M1636" s="142">
        <v>0.25</v>
      </c>
      <c r="N1636" t="s">
        <v>5137</v>
      </c>
    </row>
    <row r="1637" spans="1:14">
      <c r="A1637">
        <v>6121</v>
      </c>
      <c r="B1637" t="s">
        <v>1180</v>
      </c>
      <c r="C1637">
        <v>363</v>
      </c>
      <c r="D1637">
        <v>370</v>
      </c>
      <c r="E1637" s="145">
        <v>3.5</v>
      </c>
      <c r="F1637" s="143">
        <v>0.95</v>
      </c>
      <c r="G1637" t="s">
        <v>6674</v>
      </c>
      <c r="H1637">
        <v>591</v>
      </c>
      <c r="I1637">
        <v>668</v>
      </c>
      <c r="J1637">
        <v>18.5</v>
      </c>
      <c r="K1637">
        <v>371</v>
      </c>
      <c r="L1637">
        <v>363</v>
      </c>
      <c r="M1637" s="142">
        <v>0.32</v>
      </c>
      <c r="N1637" t="s">
        <v>5138</v>
      </c>
    </row>
    <row r="1638" spans="1:14">
      <c r="A1638">
        <v>6122</v>
      </c>
      <c r="B1638" t="s">
        <v>1181</v>
      </c>
      <c r="C1638">
        <v>63.9</v>
      </c>
      <c r="D1638">
        <v>61.6</v>
      </c>
      <c r="E1638" s="145">
        <v>-1.4</v>
      </c>
      <c r="F1638" s="143">
        <v>-2.2200000000000002</v>
      </c>
      <c r="G1638" t="s">
        <v>5996</v>
      </c>
      <c r="H1638">
        <v>1949</v>
      </c>
      <c r="I1638">
        <v>2370</v>
      </c>
      <c r="J1638">
        <v>7.81</v>
      </c>
      <c r="K1638">
        <v>64.2</v>
      </c>
      <c r="L1638">
        <v>61.2</v>
      </c>
      <c r="M1638" s="142">
        <v>2.5</v>
      </c>
      <c r="N1638" t="s">
        <v>5139</v>
      </c>
    </row>
    <row r="1639" spans="1:14">
      <c r="A1639">
        <v>6123</v>
      </c>
      <c r="B1639" t="s">
        <v>1182</v>
      </c>
      <c r="C1639">
        <v>42.8</v>
      </c>
      <c r="D1639">
        <v>42.85</v>
      </c>
      <c r="E1639" s="145">
        <v>-0.05</v>
      </c>
      <c r="F1639" s="143">
        <v>-0.12</v>
      </c>
      <c r="G1639" t="s">
        <v>7322</v>
      </c>
      <c r="H1639">
        <v>21</v>
      </c>
      <c r="I1639">
        <v>33</v>
      </c>
      <c r="J1639">
        <v>6.21</v>
      </c>
      <c r="K1639">
        <v>42.85</v>
      </c>
      <c r="L1639">
        <v>42.75</v>
      </c>
      <c r="M1639" s="142">
        <v>0.03</v>
      </c>
      <c r="N1639" t="s">
        <v>5140</v>
      </c>
    </row>
    <row r="1640" spans="1:14">
      <c r="A1640">
        <v>6124</v>
      </c>
      <c r="B1640" t="s">
        <v>1183</v>
      </c>
      <c r="C1640">
        <v>26.2</v>
      </c>
      <c r="D1640">
        <v>26.5</v>
      </c>
      <c r="E1640" s="145">
        <v>0.15</v>
      </c>
      <c r="F1640" s="143">
        <v>0.56999999999999995</v>
      </c>
      <c r="G1640" t="s">
        <v>6198</v>
      </c>
      <c r="H1640">
        <v>23</v>
      </c>
      <c r="I1640">
        <v>14</v>
      </c>
      <c r="J1640">
        <v>18.25</v>
      </c>
      <c r="K1640">
        <v>26.5</v>
      </c>
      <c r="L1640">
        <v>26.2</v>
      </c>
      <c r="M1640" s="142">
        <v>0.01</v>
      </c>
      <c r="N1640" t="s">
        <v>5141</v>
      </c>
    </row>
    <row r="1641" spans="1:14">
      <c r="A1641">
        <v>6125</v>
      </c>
      <c r="B1641" t="s">
        <v>1184</v>
      </c>
      <c r="C1641">
        <v>48.05</v>
      </c>
      <c r="D1641">
        <v>48.2</v>
      </c>
      <c r="E1641" s="145">
        <v>0.2</v>
      </c>
      <c r="F1641" s="143">
        <v>0.42</v>
      </c>
      <c r="G1641" t="s">
        <v>7323</v>
      </c>
      <c r="H1641">
        <v>427</v>
      </c>
      <c r="I1641">
        <v>668</v>
      </c>
      <c r="J1641">
        <v>25.9</v>
      </c>
      <c r="K1641">
        <v>49.1</v>
      </c>
      <c r="L1641">
        <v>48</v>
      </c>
      <c r="M1641" s="142">
        <v>0.16</v>
      </c>
      <c r="N1641" t="s">
        <v>5142</v>
      </c>
    </row>
    <row r="1642" spans="1:14">
      <c r="A1642">
        <v>6126</v>
      </c>
      <c r="B1642" t="s">
        <v>1185</v>
      </c>
      <c r="C1642">
        <v>29.85</v>
      </c>
      <c r="D1642">
        <v>29.85</v>
      </c>
      <c r="E1642" s="145">
        <v>-0.05</v>
      </c>
      <c r="F1642" s="143">
        <v>-0.17</v>
      </c>
      <c r="G1642" t="s">
        <v>7324</v>
      </c>
      <c r="H1642">
        <v>410</v>
      </c>
      <c r="I1642">
        <v>671</v>
      </c>
      <c r="J1642">
        <v>13.06</v>
      </c>
      <c r="K1642">
        <v>30.3</v>
      </c>
      <c r="L1642">
        <v>29.85</v>
      </c>
      <c r="M1642" s="142">
        <v>0.31</v>
      </c>
      <c r="N1642" t="s">
        <v>5143</v>
      </c>
    </row>
    <row r="1643" spans="1:14">
      <c r="A1643">
        <v>6127</v>
      </c>
      <c r="B1643" t="s">
        <v>1186</v>
      </c>
      <c r="C1643">
        <v>63.6</v>
      </c>
      <c r="D1643">
        <v>62</v>
      </c>
      <c r="E1643" s="145">
        <v>-0.3</v>
      </c>
      <c r="F1643" s="143">
        <v>-0.48</v>
      </c>
      <c r="G1643" t="s">
        <v>7325</v>
      </c>
      <c r="H1643">
        <v>8921</v>
      </c>
      <c r="I1643">
        <v>23935</v>
      </c>
      <c r="J1643">
        <v>10.81</v>
      </c>
      <c r="K1643">
        <v>65</v>
      </c>
      <c r="L1643">
        <v>60</v>
      </c>
      <c r="M1643" s="142">
        <v>8.25</v>
      </c>
      <c r="N1643" t="s">
        <v>5144</v>
      </c>
    </row>
    <row r="1644" spans="1:14">
      <c r="A1644">
        <v>6128</v>
      </c>
      <c r="B1644" t="s">
        <v>1187</v>
      </c>
      <c r="C1644">
        <v>19.149999999999999</v>
      </c>
      <c r="D1644">
        <v>19.2</v>
      </c>
      <c r="E1644" s="145">
        <v>0.1</v>
      </c>
      <c r="F1644" s="143">
        <v>0.52</v>
      </c>
      <c r="G1644" t="s">
        <v>6174</v>
      </c>
      <c r="H1644">
        <v>17</v>
      </c>
      <c r="I1644">
        <v>45</v>
      </c>
      <c r="J1644">
        <v>12.76</v>
      </c>
      <c r="K1644">
        <v>19.3</v>
      </c>
      <c r="L1644">
        <v>19.149999999999999</v>
      </c>
      <c r="M1644" s="142">
        <v>0.01</v>
      </c>
      <c r="N1644" t="s">
        <v>5145</v>
      </c>
    </row>
    <row r="1645" spans="1:14">
      <c r="A1645">
        <v>6129</v>
      </c>
      <c r="B1645" t="s">
        <v>5811</v>
      </c>
      <c r="C1645">
        <v>13.65</v>
      </c>
      <c r="D1645">
        <v>13.75</v>
      </c>
      <c r="E1645" s="145">
        <v>0.1</v>
      </c>
      <c r="F1645" s="143">
        <v>0.73</v>
      </c>
      <c r="G1645" t="s">
        <v>6804</v>
      </c>
      <c r="H1645">
        <v>138</v>
      </c>
      <c r="I1645">
        <v>277</v>
      </c>
      <c r="J1645">
        <v>18.059999999999999</v>
      </c>
      <c r="K1645">
        <v>13.95</v>
      </c>
      <c r="L1645">
        <v>13.65</v>
      </c>
      <c r="M1645" s="142">
        <v>0.08</v>
      </c>
      <c r="N1645" t="s">
        <v>5812</v>
      </c>
    </row>
    <row r="1646" spans="1:14">
      <c r="A1646">
        <v>6130</v>
      </c>
      <c r="B1646" t="s">
        <v>2081</v>
      </c>
      <c r="C1646">
        <v>22.7</v>
      </c>
      <c r="D1646">
        <v>22.2</v>
      </c>
      <c r="E1646" s="145">
        <v>0.05</v>
      </c>
      <c r="F1646" s="143">
        <v>0.23</v>
      </c>
      <c r="G1646" t="s">
        <v>5808</v>
      </c>
      <c r="H1646">
        <v>58</v>
      </c>
      <c r="I1646">
        <v>76</v>
      </c>
      <c r="J1646">
        <v>4.93</v>
      </c>
      <c r="K1646">
        <v>22.75</v>
      </c>
      <c r="L1646">
        <v>22.2</v>
      </c>
      <c r="M1646" s="142">
        <v>0.12</v>
      </c>
      <c r="N1646" t="s">
        <v>5146</v>
      </c>
    </row>
    <row r="1647" spans="1:14">
      <c r="A1647">
        <v>6133</v>
      </c>
      <c r="B1647" t="s">
        <v>1188</v>
      </c>
      <c r="C1647">
        <v>25</v>
      </c>
      <c r="D1647">
        <v>25.2</v>
      </c>
      <c r="E1647" s="145">
        <v>0.4</v>
      </c>
      <c r="F1647" s="143">
        <v>1.61</v>
      </c>
      <c r="G1647" t="s">
        <v>7326</v>
      </c>
      <c r="H1647">
        <v>732</v>
      </c>
      <c r="I1647">
        <v>1945</v>
      </c>
      <c r="J1647">
        <v>11.7</v>
      </c>
      <c r="K1647">
        <v>25.6</v>
      </c>
      <c r="L1647">
        <v>24.85</v>
      </c>
      <c r="M1647" s="142">
        <v>0.63</v>
      </c>
      <c r="N1647" t="s">
        <v>5147</v>
      </c>
    </row>
    <row r="1648" spans="1:14">
      <c r="A1648">
        <v>6134</v>
      </c>
      <c r="B1648" t="s">
        <v>1189</v>
      </c>
      <c r="C1648">
        <v>25.95</v>
      </c>
      <c r="D1648">
        <v>26</v>
      </c>
      <c r="E1648" s="145">
        <v>0.15</v>
      </c>
      <c r="F1648" s="143">
        <v>0.57999999999999996</v>
      </c>
      <c r="G1648" t="s">
        <v>5966</v>
      </c>
      <c r="H1648">
        <v>180</v>
      </c>
      <c r="I1648">
        <v>260</v>
      </c>
      <c r="J1648">
        <v>8.19</v>
      </c>
      <c r="K1648">
        <v>26.35</v>
      </c>
      <c r="L1648">
        <v>25.85</v>
      </c>
      <c r="M1648" s="142">
        <v>0.22</v>
      </c>
      <c r="N1648" t="s">
        <v>5148</v>
      </c>
    </row>
    <row r="1649" spans="1:14">
      <c r="A1649">
        <v>6136</v>
      </c>
      <c r="B1649" t="s">
        <v>1190</v>
      </c>
      <c r="C1649">
        <v>26.95</v>
      </c>
      <c r="D1649">
        <v>27</v>
      </c>
      <c r="E1649" s="145">
        <v>0.1</v>
      </c>
      <c r="F1649" s="143">
        <v>0.37</v>
      </c>
      <c r="G1649" t="s">
        <v>6259</v>
      </c>
      <c r="H1649">
        <v>400</v>
      </c>
      <c r="I1649">
        <v>895</v>
      </c>
      <c r="J1649">
        <v>11.55</v>
      </c>
      <c r="K1649">
        <v>27.45</v>
      </c>
      <c r="L1649">
        <v>26.45</v>
      </c>
      <c r="M1649" s="142">
        <v>0.35</v>
      </c>
      <c r="N1649" t="s">
        <v>5821</v>
      </c>
    </row>
    <row r="1650" spans="1:14">
      <c r="A1650">
        <v>6138</v>
      </c>
      <c r="B1650" t="s">
        <v>1191</v>
      </c>
      <c r="C1650">
        <v>258.5</v>
      </c>
      <c r="D1650">
        <v>258</v>
      </c>
      <c r="E1650" s="145">
        <v>3</v>
      </c>
      <c r="F1650" s="143">
        <v>1.18</v>
      </c>
      <c r="G1650" t="s">
        <v>7327</v>
      </c>
      <c r="H1650">
        <v>346</v>
      </c>
      <c r="I1650">
        <v>392</v>
      </c>
      <c r="J1650">
        <v>7.56</v>
      </c>
      <c r="K1650">
        <v>264</v>
      </c>
      <c r="L1650">
        <v>255.5</v>
      </c>
      <c r="M1650" s="142">
        <v>0.46</v>
      </c>
      <c r="N1650" t="s">
        <v>5149</v>
      </c>
    </row>
    <row r="1651" spans="1:14">
      <c r="A1651">
        <v>6139</v>
      </c>
      <c r="B1651" t="s">
        <v>1192</v>
      </c>
      <c r="C1651">
        <v>693</v>
      </c>
      <c r="D1651">
        <v>677</v>
      </c>
      <c r="E1651" s="145">
        <v>-13</v>
      </c>
      <c r="F1651" s="143">
        <v>-1.88</v>
      </c>
      <c r="G1651" t="s">
        <v>7013</v>
      </c>
      <c r="H1651">
        <v>2593</v>
      </c>
      <c r="I1651">
        <v>2754</v>
      </c>
      <c r="J1651">
        <v>23.56</v>
      </c>
      <c r="K1651">
        <v>695</v>
      </c>
      <c r="L1651">
        <v>676</v>
      </c>
      <c r="M1651" s="142">
        <v>1.1000000000000001</v>
      </c>
      <c r="N1651" t="s">
        <v>5150</v>
      </c>
    </row>
    <row r="1652" spans="1:14">
      <c r="A1652">
        <v>6140</v>
      </c>
      <c r="B1652" t="s">
        <v>1193</v>
      </c>
      <c r="C1652">
        <v>20.05</v>
      </c>
      <c r="D1652">
        <v>21</v>
      </c>
      <c r="E1652" s="145">
        <v>0.85</v>
      </c>
      <c r="F1652" s="143">
        <v>4.22</v>
      </c>
      <c r="G1652" t="s">
        <v>7328</v>
      </c>
      <c r="H1652">
        <v>665</v>
      </c>
      <c r="I1652">
        <v>283</v>
      </c>
      <c r="J1652">
        <v>5.49</v>
      </c>
      <c r="K1652">
        <v>21.6</v>
      </c>
      <c r="L1652">
        <v>20</v>
      </c>
      <c r="M1652" s="142">
        <v>1.21</v>
      </c>
      <c r="N1652" t="s">
        <v>5151</v>
      </c>
    </row>
    <row r="1653" spans="1:14">
      <c r="A1653">
        <v>6141</v>
      </c>
      <c r="B1653" t="s">
        <v>1428</v>
      </c>
      <c r="C1653">
        <v>52</v>
      </c>
      <c r="D1653">
        <v>53.1</v>
      </c>
      <c r="E1653" s="145">
        <v>1</v>
      </c>
      <c r="F1653" s="143">
        <v>1.92</v>
      </c>
      <c r="G1653" t="s">
        <v>7329</v>
      </c>
      <c r="H1653">
        <v>1666</v>
      </c>
      <c r="I1653">
        <v>2604</v>
      </c>
      <c r="J1653">
        <v>11.34</v>
      </c>
      <c r="K1653">
        <v>54</v>
      </c>
      <c r="L1653">
        <v>51.6</v>
      </c>
      <c r="M1653" s="142">
        <v>1.47</v>
      </c>
      <c r="N1653" t="s">
        <v>5152</v>
      </c>
    </row>
    <row r="1654" spans="1:14">
      <c r="A1654">
        <v>6143</v>
      </c>
      <c r="B1654" t="s">
        <v>1194</v>
      </c>
      <c r="C1654">
        <v>77.5</v>
      </c>
      <c r="D1654">
        <v>79.099999999999994</v>
      </c>
      <c r="E1654" s="145">
        <v>1.7</v>
      </c>
      <c r="F1654" s="143">
        <v>2.2000000000000002</v>
      </c>
      <c r="G1654" t="s">
        <v>7330</v>
      </c>
      <c r="H1654">
        <v>261</v>
      </c>
      <c r="I1654">
        <v>323</v>
      </c>
      <c r="J1654">
        <v>8.61</v>
      </c>
      <c r="K1654">
        <v>79.3</v>
      </c>
      <c r="L1654">
        <v>77.5</v>
      </c>
      <c r="M1654" s="142">
        <v>0.3</v>
      </c>
      <c r="N1654" t="s">
        <v>5153</v>
      </c>
    </row>
    <row r="1655" spans="1:14">
      <c r="A1655">
        <v>6144</v>
      </c>
      <c r="B1655" t="s">
        <v>1195</v>
      </c>
      <c r="C1655">
        <v>13.3</v>
      </c>
      <c r="D1655">
        <v>13.5</v>
      </c>
      <c r="E1655" s="145">
        <v>0.2</v>
      </c>
      <c r="F1655" s="143">
        <v>1.5</v>
      </c>
      <c r="G1655" t="s">
        <v>7331</v>
      </c>
      <c r="H1655">
        <v>13</v>
      </c>
      <c r="I1655">
        <v>5</v>
      </c>
      <c r="J1655">
        <v>3.83</v>
      </c>
      <c r="K1655">
        <v>13.85</v>
      </c>
      <c r="L1655">
        <v>13.25</v>
      </c>
      <c r="M1655" s="142">
        <v>0.03</v>
      </c>
      <c r="N1655" t="s">
        <v>5154</v>
      </c>
    </row>
    <row r="1656" spans="1:14">
      <c r="A1656">
        <v>6146</v>
      </c>
      <c r="B1656" t="s">
        <v>1196</v>
      </c>
      <c r="C1656">
        <v>208.5</v>
      </c>
      <c r="D1656">
        <v>213</v>
      </c>
      <c r="E1656" s="145">
        <v>5.5</v>
      </c>
      <c r="F1656" s="143">
        <v>2.65</v>
      </c>
      <c r="G1656" t="s">
        <v>6238</v>
      </c>
      <c r="H1656">
        <v>961</v>
      </c>
      <c r="I1656">
        <v>1042</v>
      </c>
      <c r="J1656">
        <v>10.19</v>
      </c>
      <c r="K1656">
        <v>214.5</v>
      </c>
      <c r="L1656">
        <v>207.5</v>
      </c>
      <c r="M1656" s="142">
        <v>0.94</v>
      </c>
      <c r="N1656" t="s">
        <v>5155</v>
      </c>
    </row>
    <row r="1657" spans="1:14">
      <c r="A1657">
        <v>6147</v>
      </c>
      <c r="B1657" t="s">
        <v>1197</v>
      </c>
      <c r="C1657">
        <v>216</v>
      </c>
      <c r="D1657">
        <v>207.5</v>
      </c>
      <c r="E1657" s="145">
        <v>-7</v>
      </c>
      <c r="F1657" s="143">
        <v>-3.26</v>
      </c>
      <c r="G1657" t="s">
        <v>7332</v>
      </c>
      <c r="H1657">
        <v>27762</v>
      </c>
      <c r="I1657">
        <v>37543</v>
      </c>
      <c r="J1657">
        <v>74.459999999999994</v>
      </c>
      <c r="K1657">
        <v>216</v>
      </c>
      <c r="L1657">
        <v>207.5</v>
      </c>
      <c r="M1657" s="142">
        <v>3.73</v>
      </c>
      <c r="N1657" t="s">
        <v>5156</v>
      </c>
    </row>
    <row r="1658" spans="1:14">
      <c r="A1658">
        <v>6148</v>
      </c>
      <c r="B1658" t="s">
        <v>1198</v>
      </c>
      <c r="C1658">
        <v>38.6</v>
      </c>
      <c r="D1658">
        <v>41.95</v>
      </c>
      <c r="E1658" s="145">
        <v>3.8</v>
      </c>
      <c r="F1658" s="143">
        <v>9.9600000000000009</v>
      </c>
      <c r="G1658" t="s">
        <v>6227</v>
      </c>
      <c r="H1658">
        <v>11538</v>
      </c>
      <c r="I1658">
        <v>4035</v>
      </c>
      <c r="J1658">
        <v>4.66</v>
      </c>
      <c r="K1658">
        <v>41.95</v>
      </c>
      <c r="L1658">
        <v>38.15</v>
      </c>
      <c r="M1658" s="142">
        <v>24.76</v>
      </c>
      <c r="N1658" t="s">
        <v>5157</v>
      </c>
    </row>
    <row r="1659" spans="1:14">
      <c r="A1659">
        <v>6150</v>
      </c>
      <c r="B1659" t="s">
        <v>1199</v>
      </c>
      <c r="C1659">
        <v>71.3</v>
      </c>
      <c r="D1659">
        <v>73</v>
      </c>
      <c r="E1659" s="145">
        <v>1.9</v>
      </c>
      <c r="F1659" s="143">
        <v>2.67</v>
      </c>
      <c r="G1659" t="s">
        <v>7333</v>
      </c>
      <c r="H1659">
        <v>1192</v>
      </c>
      <c r="I1659">
        <v>1210</v>
      </c>
      <c r="J1659">
        <v>4.83</v>
      </c>
      <c r="K1659">
        <v>75</v>
      </c>
      <c r="L1659">
        <v>71.3</v>
      </c>
      <c r="M1659" s="142">
        <v>2.4700000000000002</v>
      </c>
      <c r="N1659" t="s">
        <v>5158</v>
      </c>
    </row>
    <row r="1660" spans="1:14">
      <c r="A1660">
        <v>6151</v>
      </c>
      <c r="B1660" t="s">
        <v>1200</v>
      </c>
      <c r="C1660">
        <v>34</v>
      </c>
      <c r="D1660">
        <v>34.15</v>
      </c>
      <c r="E1660" s="145">
        <v>0.25</v>
      </c>
      <c r="F1660" s="143">
        <v>0.74</v>
      </c>
      <c r="G1660" t="s">
        <v>6736</v>
      </c>
      <c r="H1660">
        <v>67</v>
      </c>
      <c r="I1660">
        <v>96</v>
      </c>
      <c r="J1660">
        <v>5.53</v>
      </c>
      <c r="K1660">
        <v>34.299999999999997</v>
      </c>
      <c r="L1660">
        <v>34</v>
      </c>
      <c r="M1660" s="142">
        <v>0.12</v>
      </c>
      <c r="N1660" t="s">
        <v>5159</v>
      </c>
    </row>
    <row r="1661" spans="1:14">
      <c r="A1661">
        <v>6152</v>
      </c>
      <c r="B1661" t="s">
        <v>1201</v>
      </c>
      <c r="C1661">
        <v>17.7</v>
      </c>
      <c r="D1661">
        <v>17.8</v>
      </c>
      <c r="E1661" s="145">
        <v>0.1</v>
      </c>
      <c r="F1661" s="143">
        <v>0.56000000000000005</v>
      </c>
      <c r="G1661" t="s">
        <v>7334</v>
      </c>
      <c r="H1661">
        <v>2441</v>
      </c>
      <c r="I1661">
        <v>10996</v>
      </c>
      <c r="J1661">
        <v>16.77</v>
      </c>
      <c r="K1661">
        <v>18.25</v>
      </c>
      <c r="L1661">
        <v>17.7</v>
      </c>
      <c r="M1661" s="142">
        <v>1.46</v>
      </c>
      <c r="N1661" t="s">
        <v>5160</v>
      </c>
    </row>
    <row r="1662" spans="1:14">
      <c r="A1662">
        <v>6153</v>
      </c>
      <c r="B1662" t="s">
        <v>1387</v>
      </c>
      <c r="C1662">
        <v>18.100000000000001</v>
      </c>
      <c r="D1662">
        <v>19.25</v>
      </c>
      <c r="E1662" s="145">
        <v>1.2</v>
      </c>
      <c r="F1662" s="143">
        <v>6.65</v>
      </c>
      <c r="G1662" t="s">
        <v>7335</v>
      </c>
      <c r="H1662">
        <v>29376</v>
      </c>
      <c r="I1662">
        <v>7879</v>
      </c>
      <c r="J1662">
        <v>63.62</v>
      </c>
      <c r="K1662">
        <v>19.850000000000001</v>
      </c>
      <c r="L1662">
        <v>18.100000000000001</v>
      </c>
      <c r="M1662" s="142">
        <v>4.62</v>
      </c>
      <c r="N1662" t="s">
        <v>5161</v>
      </c>
    </row>
    <row r="1663" spans="1:14">
      <c r="A1663">
        <v>6154</v>
      </c>
      <c r="B1663" t="s">
        <v>1202</v>
      </c>
      <c r="C1663">
        <v>14.25</v>
      </c>
      <c r="D1663">
        <v>14.15</v>
      </c>
      <c r="E1663" s="145">
        <v>0.05</v>
      </c>
      <c r="F1663" s="143">
        <v>0.35</v>
      </c>
      <c r="G1663" t="s">
        <v>7336</v>
      </c>
      <c r="H1663">
        <v>3</v>
      </c>
      <c r="I1663">
        <v>27</v>
      </c>
      <c r="J1663">
        <v>8.01</v>
      </c>
      <c r="K1663">
        <v>14.25</v>
      </c>
      <c r="L1663">
        <v>14.15</v>
      </c>
      <c r="M1663" s="142">
        <v>0</v>
      </c>
      <c r="N1663" t="s">
        <v>5162</v>
      </c>
    </row>
    <row r="1664" spans="1:14">
      <c r="A1664">
        <v>6155</v>
      </c>
      <c r="B1664" t="s">
        <v>1203</v>
      </c>
      <c r="C1664">
        <v>71.599999999999994</v>
      </c>
      <c r="D1664">
        <v>69</v>
      </c>
      <c r="E1664" s="145">
        <v>-2</v>
      </c>
      <c r="F1664" s="143">
        <v>-2.82</v>
      </c>
      <c r="G1664" t="s">
        <v>6216</v>
      </c>
      <c r="H1664">
        <v>2368</v>
      </c>
      <c r="I1664">
        <v>4018</v>
      </c>
      <c r="J1664">
        <v>8.8000000000000007</v>
      </c>
      <c r="K1664">
        <v>72.8</v>
      </c>
      <c r="L1664">
        <v>69</v>
      </c>
      <c r="M1664" s="142">
        <v>2.69</v>
      </c>
      <c r="N1664" t="s">
        <v>5163</v>
      </c>
    </row>
    <row r="1665" spans="1:14">
      <c r="A1665">
        <v>6156</v>
      </c>
      <c r="B1665" t="s">
        <v>1204</v>
      </c>
      <c r="C1665">
        <v>25.7</v>
      </c>
      <c r="D1665">
        <v>24.7</v>
      </c>
      <c r="E1665" s="145">
        <v>-0.8</v>
      </c>
      <c r="F1665" s="143">
        <v>-3.14</v>
      </c>
      <c r="G1665" t="s">
        <v>7337</v>
      </c>
      <c r="H1665">
        <v>1991</v>
      </c>
      <c r="I1665">
        <v>3020</v>
      </c>
      <c r="J1665">
        <v>10.79</v>
      </c>
      <c r="K1665">
        <v>25.85</v>
      </c>
      <c r="L1665">
        <v>24.35</v>
      </c>
      <c r="M1665" s="142">
        <v>1.85</v>
      </c>
      <c r="N1665" t="s">
        <v>5164</v>
      </c>
    </row>
    <row r="1666" spans="1:14">
      <c r="A1666">
        <v>6158</v>
      </c>
      <c r="B1666" t="s">
        <v>1205</v>
      </c>
      <c r="C1666">
        <v>17.95</v>
      </c>
      <c r="D1666">
        <v>17.899999999999999</v>
      </c>
      <c r="E1666" s="145">
        <v>0</v>
      </c>
      <c r="F1666" s="143">
        <v>0</v>
      </c>
      <c r="G1666" t="s">
        <v>7338</v>
      </c>
      <c r="H1666">
        <v>12</v>
      </c>
      <c r="I1666">
        <v>52</v>
      </c>
      <c r="J1666">
        <v>5.5</v>
      </c>
      <c r="K1666">
        <v>17.95</v>
      </c>
      <c r="L1666">
        <v>17.75</v>
      </c>
      <c r="M1666" s="142">
        <v>0.02</v>
      </c>
      <c r="N1666" t="s">
        <v>5165</v>
      </c>
    </row>
    <row r="1667" spans="1:14">
      <c r="A1667">
        <v>6160</v>
      </c>
      <c r="B1667" t="s">
        <v>1206</v>
      </c>
      <c r="C1667">
        <v>13.9</v>
      </c>
      <c r="D1667">
        <v>13.95</v>
      </c>
      <c r="E1667" s="145">
        <v>0.15</v>
      </c>
      <c r="F1667" s="143">
        <v>1.0900000000000001</v>
      </c>
      <c r="G1667" t="s">
        <v>7339</v>
      </c>
      <c r="H1667">
        <v>28</v>
      </c>
      <c r="I1667">
        <v>36</v>
      </c>
      <c r="J1667">
        <v>6.85</v>
      </c>
      <c r="K1667">
        <v>14</v>
      </c>
      <c r="L1667">
        <v>13.85</v>
      </c>
      <c r="M1667" s="142">
        <v>0.04</v>
      </c>
      <c r="N1667" t="s">
        <v>5166</v>
      </c>
    </row>
    <row r="1668" spans="1:14">
      <c r="A1668">
        <v>6161</v>
      </c>
      <c r="B1668" t="s">
        <v>2581</v>
      </c>
      <c r="C1668">
        <v>48.45</v>
      </c>
      <c r="D1668">
        <v>48.25</v>
      </c>
      <c r="E1668" s="145">
        <v>-0.1</v>
      </c>
      <c r="F1668" s="143">
        <v>-0.21</v>
      </c>
      <c r="G1668" t="s">
        <v>6365</v>
      </c>
      <c r="H1668">
        <v>19</v>
      </c>
      <c r="I1668">
        <v>112</v>
      </c>
      <c r="J1668">
        <v>5.62</v>
      </c>
      <c r="K1668">
        <v>48.5</v>
      </c>
      <c r="L1668">
        <v>48.2</v>
      </c>
      <c r="M1668" s="142">
        <v>0.03</v>
      </c>
      <c r="N1668" t="s">
        <v>5167</v>
      </c>
    </row>
    <row r="1669" spans="1:14">
      <c r="A1669">
        <v>6163</v>
      </c>
      <c r="B1669" t="s">
        <v>1207</v>
      </c>
      <c r="C1669">
        <v>43.55</v>
      </c>
      <c r="D1669">
        <v>42.75</v>
      </c>
      <c r="E1669" s="145">
        <v>-1.1000000000000001</v>
      </c>
      <c r="F1669" s="143">
        <v>-2.5099999999999998</v>
      </c>
      <c r="G1669" t="s">
        <v>5847</v>
      </c>
      <c r="H1669">
        <v>3595</v>
      </c>
      <c r="I1669">
        <v>3123</v>
      </c>
      <c r="J1669">
        <v>14.88</v>
      </c>
      <c r="K1669">
        <v>44.7</v>
      </c>
      <c r="L1669">
        <v>42.75</v>
      </c>
      <c r="M1669" s="142">
        <v>2.42</v>
      </c>
      <c r="N1669" t="s">
        <v>5168</v>
      </c>
    </row>
    <row r="1670" spans="1:14">
      <c r="A1670">
        <v>6164</v>
      </c>
      <c r="B1670" t="s">
        <v>2587</v>
      </c>
      <c r="C1670">
        <v>12.7</v>
      </c>
      <c r="D1670">
        <v>12.65</v>
      </c>
      <c r="E1670" s="145">
        <v>0.05</v>
      </c>
      <c r="F1670" s="143">
        <v>0.4</v>
      </c>
      <c r="G1670" t="s">
        <v>6607</v>
      </c>
      <c r="H1670">
        <v>220</v>
      </c>
      <c r="I1670">
        <v>363</v>
      </c>
      <c r="J1670">
        <v>8</v>
      </c>
      <c r="K1670">
        <v>12.85</v>
      </c>
      <c r="L1670">
        <v>12.65</v>
      </c>
      <c r="M1670" s="142">
        <v>0.27</v>
      </c>
      <c r="N1670" t="s">
        <v>5169</v>
      </c>
    </row>
    <row r="1671" spans="1:14">
      <c r="A1671">
        <v>6165</v>
      </c>
      <c r="B1671" t="s">
        <v>1208</v>
      </c>
      <c r="C1671">
        <v>47.7</v>
      </c>
      <c r="D1671">
        <v>48.7</v>
      </c>
      <c r="E1671" s="145">
        <v>1.65</v>
      </c>
      <c r="F1671" s="143">
        <v>3.51</v>
      </c>
      <c r="G1671" t="s">
        <v>6999</v>
      </c>
      <c r="H1671">
        <v>330</v>
      </c>
      <c r="I1671">
        <v>180</v>
      </c>
      <c r="J1671">
        <v>7.78</v>
      </c>
      <c r="K1671">
        <v>48.95</v>
      </c>
      <c r="L1671">
        <v>47.65</v>
      </c>
      <c r="M1671" s="142">
        <v>0.42</v>
      </c>
      <c r="N1671" t="s">
        <v>5170</v>
      </c>
    </row>
    <row r="1672" spans="1:14">
      <c r="A1672">
        <v>6166</v>
      </c>
      <c r="B1672" t="s">
        <v>1209</v>
      </c>
      <c r="C1672">
        <v>112.5</v>
      </c>
      <c r="D1672">
        <v>109</v>
      </c>
      <c r="E1672" s="145">
        <v>-1</v>
      </c>
      <c r="F1672" s="143">
        <v>-0.91</v>
      </c>
      <c r="G1672" t="s">
        <v>5941</v>
      </c>
      <c r="H1672">
        <v>1226</v>
      </c>
      <c r="I1672">
        <v>1654</v>
      </c>
      <c r="J1672">
        <v>21.81</v>
      </c>
      <c r="K1672">
        <v>113</v>
      </c>
      <c r="L1672">
        <v>108.5</v>
      </c>
      <c r="M1672" s="142">
        <v>0.56000000000000005</v>
      </c>
      <c r="N1672" t="s">
        <v>5171</v>
      </c>
    </row>
    <row r="1673" spans="1:14">
      <c r="A1673">
        <v>6168</v>
      </c>
      <c r="B1673" t="s">
        <v>1210</v>
      </c>
      <c r="C1673">
        <v>35.200000000000003</v>
      </c>
      <c r="D1673">
        <v>35.799999999999997</v>
      </c>
      <c r="E1673" s="145">
        <v>0.9</v>
      </c>
      <c r="F1673" s="143">
        <v>2.58</v>
      </c>
      <c r="G1673" t="s">
        <v>5891</v>
      </c>
      <c r="H1673">
        <v>3246</v>
      </c>
      <c r="I1673">
        <v>7123</v>
      </c>
      <c r="J1673">
        <v>20.58</v>
      </c>
      <c r="K1673">
        <v>36.450000000000003</v>
      </c>
      <c r="L1673">
        <v>35.200000000000003</v>
      </c>
      <c r="M1673" s="142">
        <v>1.58</v>
      </c>
      <c r="N1673" t="s">
        <v>5172</v>
      </c>
    </row>
    <row r="1674" spans="1:14">
      <c r="A1674">
        <v>6169</v>
      </c>
      <c r="B1674" t="s">
        <v>1211</v>
      </c>
      <c r="C1674">
        <v>12</v>
      </c>
      <c r="D1674">
        <v>12</v>
      </c>
      <c r="E1674" s="145">
        <v>0.4</v>
      </c>
      <c r="F1674" s="143">
        <v>3.45</v>
      </c>
      <c r="G1674" t="s">
        <v>7203</v>
      </c>
      <c r="H1674">
        <v>4</v>
      </c>
      <c r="I1674">
        <v>16</v>
      </c>
      <c r="J1674">
        <v>2.34</v>
      </c>
      <c r="K1674">
        <v>12</v>
      </c>
      <c r="L1674">
        <v>11.95</v>
      </c>
      <c r="M1674" s="142">
        <v>0.02</v>
      </c>
      <c r="N1674" t="s">
        <v>5923</v>
      </c>
    </row>
    <row r="1675" spans="1:14">
      <c r="A1675">
        <v>6170</v>
      </c>
      <c r="B1675" t="s">
        <v>1212</v>
      </c>
      <c r="C1675">
        <v>49.4</v>
      </c>
      <c r="D1675">
        <v>49.6</v>
      </c>
      <c r="E1675" s="145">
        <v>0.35</v>
      </c>
      <c r="F1675" s="143">
        <v>0.71</v>
      </c>
      <c r="G1675" t="s">
        <v>7340</v>
      </c>
      <c r="H1675">
        <v>105</v>
      </c>
      <c r="I1675">
        <v>178</v>
      </c>
      <c r="J1675">
        <v>9.73</v>
      </c>
      <c r="K1675">
        <v>49.65</v>
      </c>
      <c r="L1675">
        <v>49.35</v>
      </c>
      <c r="M1675" s="142">
        <v>0.11</v>
      </c>
      <c r="N1675" t="s">
        <v>5173</v>
      </c>
    </row>
    <row r="1676" spans="1:14">
      <c r="A1676">
        <v>6171</v>
      </c>
      <c r="B1676" t="s">
        <v>1396</v>
      </c>
      <c r="C1676">
        <v>24.3</v>
      </c>
      <c r="D1676">
        <v>24</v>
      </c>
      <c r="E1676" s="145">
        <v>0.5</v>
      </c>
      <c r="F1676" s="143">
        <v>2.13</v>
      </c>
      <c r="G1676" t="s">
        <v>6009</v>
      </c>
      <c r="H1676">
        <v>21</v>
      </c>
      <c r="I1676">
        <v>38</v>
      </c>
      <c r="J1676">
        <v>10</v>
      </c>
      <c r="K1676">
        <v>24.3</v>
      </c>
      <c r="L1676">
        <v>23.6</v>
      </c>
      <c r="M1676" s="142">
        <v>0.02</v>
      </c>
      <c r="N1676" t="s">
        <v>5174</v>
      </c>
    </row>
    <row r="1677" spans="1:14">
      <c r="A1677">
        <v>6174</v>
      </c>
      <c r="B1677" t="s">
        <v>1213</v>
      </c>
      <c r="C1677">
        <v>53</v>
      </c>
      <c r="D1677">
        <v>53</v>
      </c>
      <c r="E1677" s="145">
        <v>0.2</v>
      </c>
      <c r="F1677" s="143">
        <v>0.38</v>
      </c>
      <c r="G1677" t="s">
        <v>7341</v>
      </c>
      <c r="H1677">
        <v>1287</v>
      </c>
      <c r="I1677">
        <v>4569</v>
      </c>
      <c r="J1677">
        <v>5</v>
      </c>
      <c r="K1677">
        <v>54.2</v>
      </c>
      <c r="L1677">
        <v>52.1</v>
      </c>
      <c r="M1677" s="142">
        <v>2.57</v>
      </c>
      <c r="N1677" t="s">
        <v>5175</v>
      </c>
    </row>
    <row r="1678" spans="1:14">
      <c r="A1678">
        <v>6175</v>
      </c>
      <c r="B1678" t="s">
        <v>1214</v>
      </c>
      <c r="C1678">
        <v>75.2</v>
      </c>
      <c r="D1678">
        <v>72.7</v>
      </c>
      <c r="E1678" s="145">
        <v>-0.9</v>
      </c>
      <c r="F1678" s="143">
        <v>-1.22</v>
      </c>
      <c r="G1678" t="s">
        <v>7342</v>
      </c>
      <c r="H1678">
        <v>681</v>
      </c>
      <c r="I1678">
        <v>1264</v>
      </c>
      <c r="J1678">
        <v>15.01</v>
      </c>
      <c r="K1678">
        <v>75.2</v>
      </c>
      <c r="L1678">
        <v>72.3</v>
      </c>
      <c r="M1678" s="142">
        <v>0.45</v>
      </c>
      <c r="N1678" t="s">
        <v>5176</v>
      </c>
    </row>
    <row r="1679" spans="1:14">
      <c r="A1679">
        <v>6176</v>
      </c>
      <c r="B1679" t="s">
        <v>53</v>
      </c>
      <c r="C1679">
        <v>91.1</v>
      </c>
      <c r="D1679">
        <v>91.8</v>
      </c>
      <c r="E1679" s="145">
        <v>0.8</v>
      </c>
      <c r="F1679" s="143">
        <v>0.88</v>
      </c>
      <c r="G1679" t="s">
        <v>6035</v>
      </c>
      <c r="H1679">
        <v>1322</v>
      </c>
      <c r="I1679">
        <v>1289</v>
      </c>
      <c r="J1679">
        <v>34.880000000000003</v>
      </c>
      <c r="K1679">
        <v>92.9</v>
      </c>
      <c r="L1679">
        <v>91.1</v>
      </c>
      <c r="M1679" s="142">
        <v>0.38</v>
      </c>
      <c r="N1679" t="s">
        <v>5177</v>
      </c>
    </row>
    <row r="1680" spans="1:14">
      <c r="A1680">
        <v>6177</v>
      </c>
      <c r="B1680" t="s">
        <v>1215</v>
      </c>
      <c r="C1680">
        <v>45.85</v>
      </c>
      <c r="D1680">
        <v>45.95</v>
      </c>
      <c r="E1680" s="145">
        <v>0.3</v>
      </c>
      <c r="F1680" s="143">
        <v>0.66</v>
      </c>
      <c r="G1680" t="s">
        <v>6015</v>
      </c>
      <c r="H1680">
        <v>561</v>
      </c>
      <c r="I1680">
        <v>757</v>
      </c>
      <c r="J1680">
        <v>47.29</v>
      </c>
      <c r="K1680">
        <v>46.1</v>
      </c>
      <c r="L1680">
        <v>45.65</v>
      </c>
      <c r="M1680" s="142">
        <v>0.12</v>
      </c>
      <c r="N1680" t="s">
        <v>5178</v>
      </c>
    </row>
    <row r="1681" spans="1:14">
      <c r="A1681">
        <v>6179</v>
      </c>
      <c r="B1681" t="s">
        <v>1216</v>
      </c>
      <c r="C1681">
        <v>36.35</v>
      </c>
      <c r="D1681">
        <v>37.049999999999997</v>
      </c>
      <c r="E1681" s="145">
        <v>0.7</v>
      </c>
      <c r="F1681" s="143">
        <v>1.93</v>
      </c>
      <c r="G1681" t="s">
        <v>6477</v>
      </c>
      <c r="H1681">
        <v>3386</v>
      </c>
      <c r="I1681">
        <v>7752</v>
      </c>
      <c r="J1681">
        <v>18.11</v>
      </c>
      <c r="K1681">
        <v>37.450000000000003</v>
      </c>
      <c r="L1681">
        <v>36.049999999999997</v>
      </c>
      <c r="M1681" s="142">
        <v>1.9</v>
      </c>
      <c r="N1681" t="s">
        <v>5179</v>
      </c>
    </row>
    <row r="1682" spans="1:14">
      <c r="A1682">
        <v>6180</v>
      </c>
      <c r="B1682" t="s">
        <v>46</v>
      </c>
      <c r="C1682">
        <v>40.25</v>
      </c>
      <c r="D1682">
        <v>40.450000000000003</v>
      </c>
      <c r="E1682" s="145">
        <v>0.2</v>
      </c>
      <c r="F1682" s="143">
        <v>0.5</v>
      </c>
      <c r="G1682" t="s">
        <v>6339</v>
      </c>
      <c r="H1682">
        <v>147</v>
      </c>
      <c r="I1682">
        <v>586</v>
      </c>
      <c r="J1682">
        <v>17.55</v>
      </c>
      <c r="K1682">
        <v>40.6</v>
      </c>
      <c r="L1682">
        <v>40.25</v>
      </c>
      <c r="M1682" s="142">
        <v>0.08</v>
      </c>
      <c r="N1682" t="s">
        <v>5180</v>
      </c>
    </row>
    <row r="1683" spans="1:14">
      <c r="A1683">
        <v>6182</v>
      </c>
      <c r="B1683" t="s">
        <v>1217</v>
      </c>
      <c r="C1683">
        <v>111</v>
      </c>
      <c r="D1683">
        <v>110.5</v>
      </c>
      <c r="E1683" s="145">
        <v>0.5</v>
      </c>
      <c r="F1683" s="143">
        <v>0.45</v>
      </c>
      <c r="G1683" t="s">
        <v>7343</v>
      </c>
      <c r="H1683">
        <v>24298</v>
      </c>
      <c r="I1683">
        <v>39538</v>
      </c>
      <c r="J1683">
        <v>63.92</v>
      </c>
      <c r="K1683">
        <v>112.5</v>
      </c>
      <c r="L1683">
        <v>108</v>
      </c>
      <c r="M1683" s="142">
        <v>3.81</v>
      </c>
      <c r="N1683" t="s">
        <v>5181</v>
      </c>
    </row>
    <row r="1684" spans="1:14">
      <c r="A1684">
        <v>6183</v>
      </c>
      <c r="B1684" t="s">
        <v>1218</v>
      </c>
      <c r="C1684">
        <v>92.2</v>
      </c>
      <c r="D1684">
        <v>91.2</v>
      </c>
      <c r="E1684" s="145">
        <v>-0.7</v>
      </c>
      <c r="F1684" s="143">
        <v>-0.76</v>
      </c>
      <c r="G1684" t="s">
        <v>6149</v>
      </c>
      <c r="H1684">
        <v>31</v>
      </c>
      <c r="I1684">
        <v>35</v>
      </c>
      <c r="J1684">
        <v>15</v>
      </c>
      <c r="K1684">
        <v>92.2</v>
      </c>
      <c r="L1684">
        <v>91</v>
      </c>
      <c r="M1684" s="142">
        <v>0.02</v>
      </c>
      <c r="N1684" t="s">
        <v>5182</v>
      </c>
    </row>
    <row r="1685" spans="1:14">
      <c r="A1685">
        <v>6184</v>
      </c>
      <c r="B1685" t="s">
        <v>1219</v>
      </c>
      <c r="C1685">
        <v>40</v>
      </c>
      <c r="D1685">
        <v>39.85</v>
      </c>
      <c r="E1685" s="145">
        <v>0</v>
      </c>
      <c r="F1685" s="143">
        <v>0</v>
      </c>
      <c r="G1685" t="s">
        <v>5950</v>
      </c>
      <c r="H1685">
        <v>44</v>
      </c>
      <c r="I1685">
        <v>87</v>
      </c>
      <c r="J1685">
        <v>16.21</v>
      </c>
      <c r="K1685">
        <v>40</v>
      </c>
      <c r="L1685">
        <v>39.549999999999997</v>
      </c>
      <c r="M1685" s="142">
        <v>0.03</v>
      </c>
      <c r="N1685" t="s">
        <v>5183</v>
      </c>
    </row>
    <row r="1686" spans="1:14">
      <c r="A1686">
        <v>6185</v>
      </c>
      <c r="B1686" t="s">
        <v>1220</v>
      </c>
      <c r="C1686">
        <v>13.2</v>
      </c>
      <c r="D1686">
        <v>13.3</v>
      </c>
      <c r="E1686" s="145">
        <v>0.25</v>
      </c>
      <c r="F1686" s="143">
        <v>1.92</v>
      </c>
      <c r="G1686" t="s">
        <v>7344</v>
      </c>
      <c r="H1686">
        <v>403</v>
      </c>
      <c r="I1686">
        <v>658</v>
      </c>
      <c r="J1686">
        <v>14.99</v>
      </c>
      <c r="K1686">
        <v>13.55</v>
      </c>
      <c r="L1686">
        <v>13.1</v>
      </c>
      <c r="M1686" s="142">
        <v>0.27</v>
      </c>
      <c r="N1686" t="s">
        <v>5184</v>
      </c>
    </row>
    <row r="1687" spans="1:14">
      <c r="A1687">
        <v>6186</v>
      </c>
      <c r="B1687" t="s">
        <v>1221</v>
      </c>
      <c r="C1687">
        <v>29</v>
      </c>
      <c r="D1687">
        <v>29.25</v>
      </c>
      <c r="E1687" s="145">
        <v>0.25</v>
      </c>
      <c r="F1687" s="143">
        <v>0.86</v>
      </c>
      <c r="G1687" t="s">
        <v>7101</v>
      </c>
      <c r="H1687">
        <v>212</v>
      </c>
      <c r="I1687">
        <v>294</v>
      </c>
      <c r="J1687">
        <v>22.69</v>
      </c>
      <c r="K1687">
        <v>29.35</v>
      </c>
      <c r="L1687">
        <v>29</v>
      </c>
      <c r="M1687" s="142">
        <v>0.09</v>
      </c>
      <c r="N1687" t="s">
        <v>5185</v>
      </c>
    </row>
    <row r="1688" spans="1:14">
      <c r="A1688">
        <v>6187</v>
      </c>
      <c r="B1688" t="s">
        <v>1222</v>
      </c>
      <c r="C1688">
        <v>1405</v>
      </c>
      <c r="D1688">
        <v>1410</v>
      </c>
      <c r="E1688" s="145">
        <v>20</v>
      </c>
      <c r="F1688" s="143">
        <v>1.44</v>
      </c>
      <c r="G1688" t="s">
        <v>7345</v>
      </c>
      <c r="H1688">
        <v>2852</v>
      </c>
      <c r="I1688">
        <v>4067</v>
      </c>
      <c r="J1688">
        <v>9.83</v>
      </c>
      <c r="K1688">
        <v>1455</v>
      </c>
      <c r="L1688">
        <v>1385</v>
      </c>
      <c r="M1688" s="142">
        <v>2.9</v>
      </c>
      <c r="N1688" t="s">
        <v>5186</v>
      </c>
    </row>
    <row r="1689" spans="1:14">
      <c r="A1689">
        <v>6188</v>
      </c>
      <c r="B1689" t="s">
        <v>1223</v>
      </c>
      <c r="C1689">
        <v>63.2</v>
      </c>
      <c r="D1689">
        <v>63.8</v>
      </c>
      <c r="E1689" s="145">
        <v>1</v>
      </c>
      <c r="F1689" s="143">
        <v>1.59</v>
      </c>
      <c r="G1689" t="s">
        <v>7346</v>
      </c>
      <c r="H1689">
        <v>575</v>
      </c>
      <c r="I1689">
        <v>1373</v>
      </c>
      <c r="J1689">
        <v>27.84</v>
      </c>
      <c r="K1689">
        <v>63.9</v>
      </c>
      <c r="L1689">
        <v>62.9</v>
      </c>
      <c r="M1689" s="142">
        <v>0.21</v>
      </c>
      <c r="N1689" t="s">
        <v>5187</v>
      </c>
    </row>
    <row r="1690" spans="1:14">
      <c r="A1690">
        <v>6189</v>
      </c>
      <c r="B1690" t="s">
        <v>1224</v>
      </c>
      <c r="C1690">
        <v>50.2</v>
      </c>
      <c r="D1690">
        <v>50.2</v>
      </c>
      <c r="E1690" s="145">
        <v>0.2</v>
      </c>
      <c r="F1690" s="143">
        <v>0.4</v>
      </c>
      <c r="G1690" t="s">
        <v>7347</v>
      </c>
      <c r="H1690">
        <v>414</v>
      </c>
      <c r="I1690">
        <v>373</v>
      </c>
      <c r="J1690">
        <v>26.48</v>
      </c>
      <c r="K1690">
        <v>50.8</v>
      </c>
      <c r="L1690">
        <v>50</v>
      </c>
      <c r="M1690" s="142">
        <v>0.16</v>
      </c>
      <c r="N1690" t="s">
        <v>5188</v>
      </c>
    </row>
    <row r="1691" spans="1:14">
      <c r="A1691">
        <v>6190</v>
      </c>
      <c r="B1691" t="s">
        <v>1225</v>
      </c>
      <c r="C1691">
        <v>71.900000000000006</v>
      </c>
      <c r="D1691">
        <v>71.3</v>
      </c>
      <c r="E1691" s="145">
        <v>-0.2</v>
      </c>
      <c r="F1691" s="143">
        <v>-0.28000000000000003</v>
      </c>
      <c r="G1691" t="s">
        <v>7348</v>
      </c>
      <c r="H1691">
        <v>1105</v>
      </c>
      <c r="I1691">
        <v>1917</v>
      </c>
      <c r="J1691">
        <v>19.73</v>
      </c>
      <c r="K1691">
        <v>73.099999999999994</v>
      </c>
      <c r="L1691">
        <v>71.3</v>
      </c>
      <c r="M1691" s="142">
        <v>0.56000000000000005</v>
      </c>
      <c r="N1691" t="s">
        <v>5189</v>
      </c>
    </row>
    <row r="1692" spans="1:14">
      <c r="A1692">
        <v>6191</v>
      </c>
      <c r="B1692" t="s">
        <v>1226</v>
      </c>
      <c r="C1692">
        <v>91.6</v>
      </c>
      <c r="D1692">
        <v>92.3</v>
      </c>
      <c r="E1692" s="145">
        <v>2.2999999999999998</v>
      </c>
      <c r="F1692" s="143">
        <v>2.56</v>
      </c>
      <c r="G1692" t="s">
        <v>7349</v>
      </c>
      <c r="H1692">
        <v>5896</v>
      </c>
      <c r="I1692">
        <v>10264</v>
      </c>
      <c r="J1692">
        <v>52.94</v>
      </c>
      <c r="K1692">
        <v>95.4</v>
      </c>
      <c r="L1692">
        <v>90.9</v>
      </c>
      <c r="M1692" s="142">
        <v>1.1100000000000001</v>
      </c>
      <c r="N1692" t="s">
        <v>5190</v>
      </c>
    </row>
    <row r="1693" spans="1:14">
      <c r="A1693">
        <v>6192</v>
      </c>
      <c r="B1693" t="s">
        <v>1477</v>
      </c>
      <c r="C1693">
        <v>115</v>
      </c>
      <c r="D1693">
        <v>116</v>
      </c>
      <c r="E1693" s="145">
        <v>1.5</v>
      </c>
      <c r="F1693" s="143">
        <v>1.31</v>
      </c>
      <c r="G1693" t="s">
        <v>6374</v>
      </c>
      <c r="H1693">
        <v>206</v>
      </c>
      <c r="I1693">
        <v>134</v>
      </c>
      <c r="J1693">
        <v>9.6199999999999992</v>
      </c>
      <c r="K1693">
        <v>117.5</v>
      </c>
      <c r="L1693">
        <v>115</v>
      </c>
      <c r="M1693" s="142">
        <v>0.21</v>
      </c>
      <c r="N1693" t="s">
        <v>5191</v>
      </c>
    </row>
    <row r="1694" spans="1:14">
      <c r="A1694">
        <v>6194</v>
      </c>
      <c r="B1694" t="s">
        <v>1227</v>
      </c>
      <c r="C1694">
        <v>32.700000000000003</v>
      </c>
      <c r="D1694">
        <v>32.75</v>
      </c>
      <c r="E1694" s="145">
        <v>0.25</v>
      </c>
      <c r="F1694" s="143">
        <v>0.77</v>
      </c>
      <c r="G1694" t="s">
        <v>7350</v>
      </c>
      <c r="H1694">
        <v>52</v>
      </c>
      <c r="I1694">
        <v>86</v>
      </c>
      <c r="J1694">
        <v>4.8</v>
      </c>
      <c r="K1694">
        <v>32.799999999999997</v>
      </c>
      <c r="L1694">
        <v>32.5</v>
      </c>
      <c r="M1694" s="142">
        <v>0.11</v>
      </c>
      <c r="N1694" t="s">
        <v>5192</v>
      </c>
    </row>
    <row r="1695" spans="1:14">
      <c r="A1695">
        <v>6195</v>
      </c>
      <c r="B1695" t="s">
        <v>1228</v>
      </c>
      <c r="C1695">
        <v>27.8</v>
      </c>
      <c r="D1695">
        <v>27.85</v>
      </c>
      <c r="E1695" s="145">
        <v>0.05</v>
      </c>
      <c r="F1695" s="143">
        <v>0.18</v>
      </c>
      <c r="G1695" t="s">
        <v>7351</v>
      </c>
      <c r="H1695">
        <v>13</v>
      </c>
      <c r="I1695">
        <v>20</v>
      </c>
      <c r="J1695">
        <v>5.0199999999999996</v>
      </c>
      <c r="K1695">
        <v>27.85</v>
      </c>
      <c r="L1695">
        <v>27.8</v>
      </c>
      <c r="M1695" s="142">
        <v>0.03</v>
      </c>
      <c r="N1695" t="s">
        <v>5193</v>
      </c>
    </row>
    <row r="1696" spans="1:14">
      <c r="A1696">
        <v>6196</v>
      </c>
      <c r="B1696" t="s">
        <v>1388</v>
      </c>
      <c r="C1696">
        <v>627</v>
      </c>
      <c r="D1696">
        <v>609</v>
      </c>
      <c r="E1696" s="145">
        <v>-4</v>
      </c>
      <c r="F1696" s="143">
        <v>-0.65</v>
      </c>
      <c r="G1696" t="s">
        <v>6372</v>
      </c>
      <c r="H1696">
        <v>926</v>
      </c>
      <c r="I1696">
        <v>1472</v>
      </c>
      <c r="J1696">
        <v>22.03</v>
      </c>
      <c r="K1696">
        <v>630</v>
      </c>
      <c r="L1696">
        <v>609</v>
      </c>
      <c r="M1696" s="142">
        <v>0.42</v>
      </c>
      <c r="N1696" t="s">
        <v>5194</v>
      </c>
    </row>
    <row r="1697" spans="1:14">
      <c r="A1697">
        <v>6197</v>
      </c>
      <c r="B1697" t="s">
        <v>1229</v>
      </c>
      <c r="C1697">
        <v>358</v>
      </c>
      <c r="D1697">
        <v>349</v>
      </c>
      <c r="E1697" s="145">
        <v>-6</v>
      </c>
      <c r="F1697" s="143">
        <v>-1.69</v>
      </c>
      <c r="G1697" t="s">
        <v>7352</v>
      </c>
      <c r="H1697">
        <v>1761</v>
      </c>
      <c r="I1697">
        <v>4154</v>
      </c>
      <c r="J1697">
        <v>12.62</v>
      </c>
      <c r="K1697">
        <v>362</v>
      </c>
      <c r="L1697">
        <v>345.5</v>
      </c>
      <c r="M1697" s="142">
        <v>1.44</v>
      </c>
      <c r="N1697" t="s">
        <v>5195</v>
      </c>
    </row>
    <row r="1698" spans="1:14">
      <c r="A1698">
        <v>6198</v>
      </c>
      <c r="B1698" t="s">
        <v>1478</v>
      </c>
      <c r="C1698">
        <v>19.5</v>
      </c>
      <c r="D1698">
        <v>19.5</v>
      </c>
      <c r="E1698" s="145">
        <v>0</v>
      </c>
      <c r="F1698" s="143">
        <v>0</v>
      </c>
      <c r="G1698" t="s">
        <v>6654</v>
      </c>
      <c r="H1698">
        <v>28</v>
      </c>
      <c r="I1698">
        <v>2</v>
      </c>
      <c r="J1698">
        <v>17.14</v>
      </c>
      <c r="K1698">
        <v>19.5</v>
      </c>
      <c r="L1698">
        <v>19.45</v>
      </c>
      <c r="M1698" s="142">
        <v>0.02</v>
      </c>
      <c r="N1698" t="s">
        <v>5196</v>
      </c>
    </row>
    <row r="1699" spans="1:14">
      <c r="A1699">
        <v>6199</v>
      </c>
      <c r="B1699" t="s">
        <v>1230</v>
      </c>
      <c r="C1699">
        <v>143.5</v>
      </c>
      <c r="D1699">
        <v>144</v>
      </c>
      <c r="E1699" s="145">
        <v>2</v>
      </c>
      <c r="F1699" s="143">
        <v>1.41</v>
      </c>
      <c r="G1699" t="s">
        <v>7353</v>
      </c>
      <c r="H1699">
        <v>5735</v>
      </c>
      <c r="I1699">
        <v>8277</v>
      </c>
      <c r="J1699">
        <v>6.18</v>
      </c>
      <c r="K1699">
        <v>144.5</v>
      </c>
      <c r="L1699">
        <v>143</v>
      </c>
      <c r="M1699" s="142">
        <v>9.2899999999999991</v>
      </c>
      <c r="N1699" t="s">
        <v>5197</v>
      </c>
    </row>
    <row r="1700" spans="1:14">
      <c r="A1700">
        <v>6201</v>
      </c>
      <c r="B1700" t="s">
        <v>1231</v>
      </c>
      <c r="C1700">
        <v>46.3</v>
      </c>
      <c r="D1700">
        <v>46.35</v>
      </c>
      <c r="E1700" s="145">
        <v>0.3</v>
      </c>
      <c r="F1700" s="143">
        <v>0.65</v>
      </c>
      <c r="G1700" t="s">
        <v>6108</v>
      </c>
      <c r="H1700">
        <v>7</v>
      </c>
      <c r="I1700">
        <v>57</v>
      </c>
      <c r="J1700">
        <v>8.92</v>
      </c>
      <c r="K1700">
        <v>46.45</v>
      </c>
      <c r="L1700">
        <v>46.05</v>
      </c>
      <c r="M1700" s="142">
        <v>0.01</v>
      </c>
      <c r="N1700" t="s">
        <v>5198</v>
      </c>
    </row>
    <row r="1701" spans="1:14">
      <c r="A1701">
        <v>6202</v>
      </c>
      <c r="B1701" t="s">
        <v>1232</v>
      </c>
      <c r="C1701">
        <v>58.5</v>
      </c>
      <c r="D1701">
        <v>56.3</v>
      </c>
      <c r="E1701" s="145">
        <v>1.2</v>
      </c>
      <c r="F1701" s="143">
        <v>2.1800000000000002</v>
      </c>
      <c r="G1701" t="s">
        <v>5913</v>
      </c>
      <c r="H1701">
        <v>3000</v>
      </c>
      <c r="I1701">
        <v>1336</v>
      </c>
      <c r="J1701">
        <v>23.04</v>
      </c>
      <c r="K1701">
        <v>59.5</v>
      </c>
      <c r="L1701">
        <v>56.3</v>
      </c>
      <c r="M1701" s="142">
        <v>1.33</v>
      </c>
      <c r="N1701" t="s">
        <v>5199</v>
      </c>
    </row>
    <row r="1702" spans="1:14">
      <c r="A1702">
        <v>6203</v>
      </c>
      <c r="B1702" t="s">
        <v>1233</v>
      </c>
      <c r="C1702">
        <v>57.7</v>
      </c>
      <c r="D1702">
        <v>57.7</v>
      </c>
      <c r="E1702" s="145">
        <v>-0.3</v>
      </c>
      <c r="F1702" s="143">
        <v>-0.52</v>
      </c>
      <c r="G1702" t="s">
        <v>7354</v>
      </c>
      <c r="H1702">
        <v>66</v>
      </c>
      <c r="I1702">
        <v>76</v>
      </c>
      <c r="J1702">
        <v>8.24</v>
      </c>
      <c r="K1702">
        <v>57.8</v>
      </c>
      <c r="L1702">
        <v>57.5</v>
      </c>
      <c r="M1702" s="142">
        <v>0.08</v>
      </c>
      <c r="N1702" t="s">
        <v>5200</v>
      </c>
    </row>
    <row r="1703" spans="1:14">
      <c r="A1703">
        <v>6204</v>
      </c>
      <c r="B1703" t="s">
        <v>126</v>
      </c>
      <c r="C1703">
        <v>112.5</v>
      </c>
      <c r="D1703">
        <v>112.5</v>
      </c>
      <c r="E1703" s="145">
        <v>2</v>
      </c>
      <c r="F1703" s="143">
        <v>1.81</v>
      </c>
      <c r="G1703" t="s">
        <v>7355</v>
      </c>
      <c r="H1703">
        <v>343</v>
      </c>
      <c r="I1703">
        <v>460</v>
      </c>
      <c r="J1703">
        <v>2.31</v>
      </c>
      <c r="K1703">
        <v>113.5</v>
      </c>
      <c r="L1703">
        <v>110.5</v>
      </c>
      <c r="M1703" s="142">
        <v>1.48</v>
      </c>
      <c r="N1703" t="s">
        <v>5201</v>
      </c>
    </row>
    <row r="1704" spans="1:14">
      <c r="A1704">
        <v>6205</v>
      </c>
      <c r="B1704" t="s">
        <v>1234</v>
      </c>
      <c r="C1704">
        <v>66.7</v>
      </c>
      <c r="D1704">
        <v>66.900000000000006</v>
      </c>
      <c r="E1704" s="145">
        <v>0.7</v>
      </c>
      <c r="F1704" s="143">
        <v>1.06</v>
      </c>
      <c r="G1704" t="s">
        <v>7356</v>
      </c>
      <c r="H1704">
        <v>244</v>
      </c>
      <c r="I1704">
        <v>494</v>
      </c>
      <c r="J1704">
        <v>8.2200000000000006</v>
      </c>
      <c r="K1704">
        <v>67.900000000000006</v>
      </c>
      <c r="L1704">
        <v>65.900000000000006</v>
      </c>
      <c r="M1704" s="142">
        <v>0.3</v>
      </c>
      <c r="N1704" t="s">
        <v>5202</v>
      </c>
    </row>
    <row r="1705" spans="1:14">
      <c r="A1705">
        <v>6206</v>
      </c>
      <c r="B1705" t="s">
        <v>1235</v>
      </c>
      <c r="C1705">
        <v>134.5</v>
      </c>
      <c r="D1705">
        <v>134.5</v>
      </c>
      <c r="E1705" s="145">
        <v>-0.5</v>
      </c>
      <c r="F1705" s="143">
        <v>-0.37</v>
      </c>
      <c r="G1705" t="s">
        <v>7357</v>
      </c>
      <c r="H1705">
        <v>339</v>
      </c>
      <c r="I1705">
        <v>612</v>
      </c>
      <c r="J1705">
        <v>14.31</v>
      </c>
      <c r="K1705">
        <v>137</v>
      </c>
      <c r="L1705">
        <v>134</v>
      </c>
      <c r="M1705" s="142">
        <v>0.24</v>
      </c>
      <c r="N1705" t="s">
        <v>5203</v>
      </c>
    </row>
    <row r="1706" spans="1:14">
      <c r="A1706">
        <v>6207</v>
      </c>
      <c r="B1706" t="s">
        <v>1236</v>
      </c>
      <c r="C1706">
        <v>131.5</v>
      </c>
      <c r="D1706">
        <v>131.5</v>
      </c>
      <c r="E1706" s="145">
        <v>1.5</v>
      </c>
      <c r="F1706" s="143">
        <v>1.1499999999999999</v>
      </c>
      <c r="G1706" t="s">
        <v>6581</v>
      </c>
      <c r="H1706">
        <v>2907</v>
      </c>
      <c r="I1706">
        <v>5133</v>
      </c>
      <c r="J1706">
        <v>9.36</v>
      </c>
      <c r="K1706">
        <v>134.5</v>
      </c>
      <c r="L1706">
        <v>129</v>
      </c>
      <c r="M1706" s="142">
        <v>3.11</v>
      </c>
      <c r="N1706" t="s">
        <v>5204</v>
      </c>
    </row>
    <row r="1707" spans="1:14">
      <c r="A1707">
        <v>6208</v>
      </c>
      <c r="B1707" t="s">
        <v>2561</v>
      </c>
      <c r="C1707">
        <v>73.2</v>
      </c>
      <c r="D1707">
        <v>72.8</v>
      </c>
      <c r="E1707" s="145">
        <v>0.1</v>
      </c>
      <c r="F1707" s="143">
        <v>0.14000000000000001</v>
      </c>
      <c r="G1707" t="s">
        <v>6436</v>
      </c>
      <c r="H1707">
        <v>84</v>
      </c>
      <c r="I1707">
        <v>157</v>
      </c>
      <c r="J1707">
        <v>9.4499999999999993</v>
      </c>
      <c r="K1707">
        <v>73.8</v>
      </c>
      <c r="L1707">
        <v>72.3</v>
      </c>
      <c r="M1707" s="142">
        <v>0.09</v>
      </c>
      <c r="N1707" t="s">
        <v>5205</v>
      </c>
    </row>
    <row r="1708" spans="1:14">
      <c r="A1708">
        <v>6209</v>
      </c>
      <c r="B1708" t="s">
        <v>1237</v>
      </c>
      <c r="C1708">
        <v>94</v>
      </c>
      <c r="D1708">
        <v>100.5</v>
      </c>
      <c r="E1708" s="145">
        <v>7.5</v>
      </c>
      <c r="F1708" s="143">
        <v>8.06</v>
      </c>
      <c r="G1708" t="s">
        <v>7358</v>
      </c>
      <c r="H1708">
        <v>54765</v>
      </c>
      <c r="I1708">
        <v>24547</v>
      </c>
      <c r="J1708">
        <v>18.239999999999998</v>
      </c>
      <c r="K1708">
        <v>102</v>
      </c>
      <c r="L1708">
        <v>92</v>
      </c>
      <c r="M1708" s="142">
        <v>30.35</v>
      </c>
      <c r="N1708" t="s">
        <v>5206</v>
      </c>
    </row>
    <row r="1709" spans="1:14">
      <c r="A1709">
        <v>6210</v>
      </c>
      <c r="B1709" t="s">
        <v>1238</v>
      </c>
      <c r="C1709">
        <v>18.5</v>
      </c>
      <c r="D1709">
        <v>18.75</v>
      </c>
      <c r="E1709" s="145">
        <v>0.1</v>
      </c>
      <c r="F1709" s="143">
        <v>0.54</v>
      </c>
      <c r="G1709" t="s">
        <v>7359</v>
      </c>
      <c r="H1709">
        <v>7</v>
      </c>
      <c r="I1709">
        <v>66</v>
      </c>
      <c r="J1709">
        <v>3.5</v>
      </c>
      <c r="K1709">
        <v>18.75</v>
      </c>
      <c r="L1709">
        <v>18.5</v>
      </c>
      <c r="M1709" s="142">
        <v>0.02</v>
      </c>
      <c r="N1709" t="s">
        <v>5207</v>
      </c>
    </row>
    <row r="1710" spans="1:14">
      <c r="A1710">
        <v>6212</v>
      </c>
      <c r="B1710" t="s">
        <v>1239</v>
      </c>
      <c r="C1710">
        <v>32.049999999999997</v>
      </c>
      <c r="D1710">
        <v>32.049999999999997</v>
      </c>
      <c r="E1710" s="145">
        <v>0.05</v>
      </c>
      <c r="F1710" s="143">
        <v>0.16</v>
      </c>
      <c r="G1710" t="s">
        <v>6693</v>
      </c>
      <c r="H1710">
        <v>4</v>
      </c>
      <c r="I1710">
        <v>0</v>
      </c>
      <c r="J1710">
        <v>10.199999999999999</v>
      </c>
      <c r="K1710">
        <v>32.200000000000003</v>
      </c>
      <c r="L1710">
        <v>32.049999999999997</v>
      </c>
      <c r="M1710" s="142">
        <v>0</v>
      </c>
      <c r="N1710" t="s">
        <v>5208</v>
      </c>
    </row>
    <row r="1711" spans="1:14">
      <c r="A1711">
        <v>6213</v>
      </c>
      <c r="B1711" t="s">
        <v>1240</v>
      </c>
      <c r="C1711">
        <v>809</v>
      </c>
      <c r="D1711">
        <v>774</v>
      </c>
      <c r="E1711" s="145">
        <v>-25</v>
      </c>
      <c r="F1711" s="143">
        <v>-3.13</v>
      </c>
      <c r="G1711" t="s">
        <v>6618</v>
      </c>
      <c r="H1711">
        <v>4579</v>
      </c>
      <c r="I1711">
        <v>5686</v>
      </c>
      <c r="J1711">
        <v>36.36</v>
      </c>
      <c r="K1711">
        <v>809</v>
      </c>
      <c r="L1711">
        <v>746</v>
      </c>
      <c r="M1711" s="142">
        <v>1.26</v>
      </c>
      <c r="N1711" t="s">
        <v>5209</v>
      </c>
    </row>
    <row r="1712" spans="1:14">
      <c r="A1712">
        <v>6214</v>
      </c>
      <c r="B1712" t="s">
        <v>1241</v>
      </c>
      <c r="C1712">
        <v>198.5</v>
      </c>
      <c r="D1712">
        <v>197.5</v>
      </c>
      <c r="E1712" s="145">
        <v>0.5</v>
      </c>
      <c r="F1712" s="143">
        <v>0.25</v>
      </c>
      <c r="G1712" t="s">
        <v>7360</v>
      </c>
      <c r="H1712">
        <v>1451</v>
      </c>
      <c r="I1712">
        <v>1174</v>
      </c>
      <c r="J1712">
        <v>27.22</v>
      </c>
      <c r="K1712">
        <v>202.5</v>
      </c>
      <c r="L1712">
        <v>194.5</v>
      </c>
      <c r="M1712" s="142">
        <v>0.53</v>
      </c>
      <c r="N1712" t="s">
        <v>5210</v>
      </c>
    </row>
    <row r="1713" spans="1:14">
      <c r="A1713">
        <v>6215</v>
      </c>
      <c r="B1713" t="s">
        <v>1242</v>
      </c>
      <c r="C1713">
        <v>90.7</v>
      </c>
      <c r="D1713">
        <v>91.4</v>
      </c>
      <c r="E1713" s="145">
        <v>0.9</v>
      </c>
      <c r="F1713" s="143">
        <v>0.99</v>
      </c>
      <c r="G1713" t="s">
        <v>7361</v>
      </c>
      <c r="H1713">
        <v>255</v>
      </c>
      <c r="I1713">
        <v>565</v>
      </c>
      <c r="J1713">
        <v>8.35</v>
      </c>
      <c r="K1713">
        <v>93</v>
      </c>
      <c r="L1713">
        <v>90.7</v>
      </c>
      <c r="M1713" s="142">
        <v>0.31</v>
      </c>
      <c r="N1713" t="s">
        <v>5211</v>
      </c>
    </row>
    <row r="1714" spans="1:14">
      <c r="A1714">
        <v>6216</v>
      </c>
      <c r="B1714" t="s">
        <v>1243</v>
      </c>
      <c r="C1714">
        <v>19.25</v>
      </c>
      <c r="D1714">
        <v>19.3</v>
      </c>
      <c r="E1714" s="145">
        <v>0.15</v>
      </c>
      <c r="F1714" s="143">
        <v>0.78</v>
      </c>
      <c r="G1714" t="s">
        <v>5889</v>
      </c>
      <c r="H1714">
        <v>80</v>
      </c>
      <c r="I1714">
        <v>258</v>
      </c>
      <c r="J1714">
        <v>9.74</v>
      </c>
      <c r="K1714">
        <v>19.600000000000001</v>
      </c>
      <c r="L1714">
        <v>19.25</v>
      </c>
      <c r="M1714" s="142">
        <v>0.08</v>
      </c>
      <c r="N1714" t="s">
        <v>5212</v>
      </c>
    </row>
    <row r="1715" spans="1:14">
      <c r="A1715">
        <v>6217</v>
      </c>
      <c r="B1715" t="s">
        <v>1244</v>
      </c>
      <c r="C1715">
        <v>191.5</v>
      </c>
      <c r="D1715">
        <v>194</v>
      </c>
      <c r="E1715" s="145">
        <v>-1</v>
      </c>
      <c r="F1715" s="143">
        <v>-0.51</v>
      </c>
      <c r="G1715" t="s">
        <v>7362</v>
      </c>
      <c r="H1715">
        <v>18776</v>
      </c>
      <c r="I1715">
        <v>17756</v>
      </c>
      <c r="J1715">
        <v>11.72</v>
      </c>
      <c r="K1715">
        <v>206.5</v>
      </c>
      <c r="L1715">
        <v>187</v>
      </c>
      <c r="M1715" s="142">
        <v>16.02</v>
      </c>
      <c r="N1715" t="s">
        <v>5213</v>
      </c>
    </row>
    <row r="1716" spans="1:14">
      <c r="A1716">
        <v>6218</v>
      </c>
      <c r="B1716" t="s">
        <v>1245</v>
      </c>
      <c r="C1716">
        <v>51.6</v>
      </c>
      <c r="D1716">
        <v>53.1</v>
      </c>
      <c r="E1716" s="145">
        <v>1.5</v>
      </c>
      <c r="F1716" s="143">
        <v>2.91</v>
      </c>
      <c r="G1716" t="s">
        <v>5897</v>
      </c>
      <c r="H1716">
        <v>4094</v>
      </c>
      <c r="I1716">
        <v>3894</v>
      </c>
      <c r="J1716">
        <v>6.43</v>
      </c>
      <c r="K1716">
        <v>56.7</v>
      </c>
      <c r="L1716">
        <v>51.5</v>
      </c>
      <c r="M1716" s="142">
        <v>6.37</v>
      </c>
      <c r="N1716" t="s">
        <v>5214</v>
      </c>
    </row>
    <row r="1717" spans="1:14">
      <c r="A1717">
        <v>6219</v>
      </c>
      <c r="B1717" t="s">
        <v>1246</v>
      </c>
      <c r="C1717">
        <v>12</v>
      </c>
      <c r="D1717">
        <v>11.95</v>
      </c>
      <c r="E1717" s="145">
        <v>-0.05</v>
      </c>
      <c r="F1717" s="143">
        <v>-0.42</v>
      </c>
      <c r="G1717" t="s">
        <v>5865</v>
      </c>
      <c r="H1717">
        <v>107</v>
      </c>
      <c r="I1717">
        <v>74</v>
      </c>
      <c r="J1717">
        <v>12.5</v>
      </c>
      <c r="K1717">
        <v>12</v>
      </c>
      <c r="L1717">
        <v>11.85</v>
      </c>
      <c r="M1717" s="142">
        <v>0.09</v>
      </c>
      <c r="N1717" t="s">
        <v>5215</v>
      </c>
    </row>
    <row r="1718" spans="1:14">
      <c r="A1718">
        <v>6220</v>
      </c>
      <c r="B1718" t="s">
        <v>1247</v>
      </c>
      <c r="C1718">
        <v>25.2</v>
      </c>
      <c r="D1718">
        <v>25.1</v>
      </c>
      <c r="E1718" s="145">
        <v>0.05</v>
      </c>
      <c r="F1718" s="143">
        <v>0.2</v>
      </c>
      <c r="G1718" t="s">
        <v>7363</v>
      </c>
      <c r="H1718">
        <v>32</v>
      </c>
      <c r="I1718">
        <v>262</v>
      </c>
      <c r="J1718">
        <v>14.65</v>
      </c>
      <c r="K1718">
        <v>25.2</v>
      </c>
      <c r="L1718">
        <v>24.95</v>
      </c>
      <c r="M1718" s="142">
        <v>0.02</v>
      </c>
      <c r="N1718" t="s">
        <v>5216</v>
      </c>
    </row>
    <row r="1719" spans="1:14">
      <c r="A1719">
        <v>6221</v>
      </c>
      <c r="B1719" t="s">
        <v>1248</v>
      </c>
      <c r="C1719">
        <v>34.450000000000003</v>
      </c>
      <c r="D1719">
        <v>36.049999999999997</v>
      </c>
      <c r="E1719" s="145">
        <v>2.15</v>
      </c>
      <c r="F1719" s="143">
        <v>6.34</v>
      </c>
      <c r="G1719" t="s">
        <v>6274</v>
      </c>
      <c r="H1719">
        <v>4190</v>
      </c>
      <c r="I1719">
        <v>3602</v>
      </c>
      <c r="J1719">
        <v>16.86</v>
      </c>
      <c r="K1719">
        <v>36.700000000000003</v>
      </c>
      <c r="L1719">
        <v>34.35</v>
      </c>
      <c r="M1719" s="142">
        <v>2.48</v>
      </c>
      <c r="N1719" t="s">
        <v>5217</v>
      </c>
    </row>
    <row r="1720" spans="1:14">
      <c r="A1720">
        <v>6222</v>
      </c>
      <c r="B1720" t="s">
        <v>2635</v>
      </c>
      <c r="C1720">
        <v>19.850000000000001</v>
      </c>
      <c r="D1720">
        <v>19.25</v>
      </c>
      <c r="E1720" s="145">
        <v>-0.4</v>
      </c>
      <c r="F1720" s="143">
        <v>-2.04</v>
      </c>
      <c r="G1720" t="s">
        <v>7364</v>
      </c>
      <c r="H1720">
        <v>30</v>
      </c>
      <c r="I1720">
        <v>4</v>
      </c>
      <c r="J1720">
        <v>11.07</v>
      </c>
      <c r="K1720">
        <v>19.850000000000001</v>
      </c>
      <c r="L1720">
        <v>19.149999999999999</v>
      </c>
      <c r="M1720" s="142">
        <v>0.03</v>
      </c>
      <c r="N1720" t="s">
        <v>5218</v>
      </c>
    </row>
    <row r="1721" spans="1:14">
      <c r="A1721">
        <v>6223</v>
      </c>
      <c r="B1721" t="s">
        <v>1249</v>
      </c>
      <c r="C1721">
        <v>5310</v>
      </c>
      <c r="D1721">
        <v>5205</v>
      </c>
      <c r="E1721" s="145">
        <v>-95</v>
      </c>
      <c r="F1721" s="143">
        <v>-1.79</v>
      </c>
      <c r="G1721" t="s">
        <v>7365</v>
      </c>
      <c r="H1721">
        <v>1463</v>
      </c>
      <c r="I1721">
        <v>1103</v>
      </c>
      <c r="J1721">
        <v>9.8000000000000007</v>
      </c>
      <c r="K1721">
        <v>5410</v>
      </c>
      <c r="L1721">
        <v>4950</v>
      </c>
      <c r="M1721" s="142">
        <v>1.49</v>
      </c>
      <c r="N1721" t="s">
        <v>5219</v>
      </c>
    </row>
    <row r="1722" spans="1:14">
      <c r="A1722">
        <v>6224</v>
      </c>
      <c r="B1722" t="s">
        <v>252</v>
      </c>
      <c r="C1722">
        <v>73.599999999999994</v>
      </c>
      <c r="D1722">
        <v>74</v>
      </c>
      <c r="E1722" s="145">
        <v>0.6</v>
      </c>
      <c r="F1722" s="143">
        <v>0.82</v>
      </c>
      <c r="G1722" t="s">
        <v>7366</v>
      </c>
      <c r="H1722">
        <v>260</v>
      </c>
      <c r="I1722">
        <v>580</v>
      </c>
      <c r="J1722">
        <v>8.56</v>
      </c>
      <c r="K1722">
        <v>74.7</v>
      </c>
      <c r="L1722">
        <v>72.900000000000006</v>
      </c>
      <c r="M1722" s="142">
        <v>0.3</v>
      </c>
      <c r="N1722" t="s">
        <v>5220</v>
      </c>
    </row>
    <row r="1723" spans="1:14">
      <c r="A1723">
        <v>6225</v>
      </c>
      <c r="B1723" t="s">
        <v>1250</v>
      </c>
      <c r="C1723">
        <v>85</v>
      </c>
      <c r="D1723">
        <v>87.5</v>
      </c>
      <c r="E1723" s="145">
        <v>2.9</v>
      </c>
      <c r="F1723" s="143">
        <v>3.43</v>
      </c>
      <c r="G1723" t="s">
        <v>6116</v>
      </c>
      <c r="H1723">
        <v>153</v>
      </c>
      <c r="I1723">
        <v>416</v>
      </c>
      <c r="J1723">
        <v>6</v>
      </c>
      <c r="K1723">
        <v>88.9</v>
      </c>
      <c r="L1723">
        <v>84</v>
      </c>
      <c r="M1723" s="142">
        <v>0.26</v>
      </c>
      <c r="N1723" t="s">
        <v>5221</v>
      </c>
    </row>
    <row r="1724" spans="1:14">
      <c r="A1724">
        <v>6226</v>
      </c>
      <c r="B1724" t="s">
        <v>1251</v>
      </c>
      <c r="C1724">
        <v>40.700000000000003</v>
      </c>
      <c r="D1724">
        <v>40.5</v>
      </c>
      <c r="E1724" s="145">
        <v>0.4</v>
      </c>
      <c r="F1724" s="143">
        <v>1</v>
      </c>
      <c r="G1724" t="s">
        <v>7367</v>
      </c>
      <c r="H1724">
        <v>6787</v>
      </c>
      <c r="I1724">
        <v>16056</v>
      </c>
      <c r="J1724">
        <v>11.55</v>
      </c>
      <c r="K1724">
        <v>41.7</v>
      </c>
      <c r="L1724">
        <v>39.299999999999997</v>
      </c>
      <c r="M1724" s="142">
        <v>5.87</v>
      </c>
      <c r="N1724" t="s">
        <v>5222</v>
      </c>
    </row>
    <row r="1725" spans="1:14">
      <c r="A1725">
        <v>6227</v>
      </c>
      <c r="B1725" t="s">
        <v>1252</v>
      </c>
      <c r="C1725">
        <v>125</v>
      </c>
      <c r="D1725">
        <v>128</v>
      </c>
      <c r="E1725" s="145">
        <v>3</v>
      </c>
      <c r="F1725" s="143">
        <v>2.4</v>
      </c>
      <c r="G1725" t="s">
        <v>7368</v>
      </c>
      <c r="H1725">
        <v>281</v>
      </c>
      <c r="I1725">
        <v>1006</v>
      </c>
      <c r="J1725">
        <v>7.61</v>
      </c>
      <c r="K1725">
        <v>129</v>
      </c>
      <c r="L1725">
        <v>125</v>
      </c>
      <c r="M1725" s="142">
        <v>0.37</v>
      </c>
      <c r="N1725" t="s">
        <v>5223</v>
      </c>
    </row>
    <row r="1726" spans="1:14">
      <c r="A1726">
        <v>6228</v>
      </c>
      <c r="B1726" t="s">
        <v>1253</v>
      </c>
      <c r="C1726">
        <v>17.399999999999999</v>
      </c>
      <c r="D1726">
        <v>18.399999999999999</v>
      </c>
      <c r="E1726" s="145">
        <v>1</v>
      </c>
      <c r="F1726" s="143">
        <v>5.75</v>
      </c>
      <c r="G1726" t="s">
        <v>7369</v>
      </c>
      <c r="H1726">
        <v>5</v>
      </c>
      <c r="I1726">
        <v>10</v>
      </c>
      <c r="J1726">
        <v>2.9</v>
      </c>
      <c r="K1726">
        <v>18.399999999999999</v>
      </c>
      <c r="L1726">
        <v>16.95</v>
      </c>
      <c r="M1726" s="142">
        <v>0.02</v>
      </c>
      <c r="N1726" t="s">
        <v>5224</v>
      </c>
    </row>
    <row r="1727" spans="1:14">
      <c r="A1727">
        <v>6229</v>
      </c>
      <c r="B1727" t="s">
        <v>1254</v>
      </c>
      <c r="C1727">
        <v>23.2</v>
      </c>
      <c r="D1727">
        <v>23.2</v>
      </c>
      <c r="E1727" s="145">
        <v>0.35</v>
      </c>
      <c r="F1727" s="143">
        <v>1.53</v>
      </c>
      <c r="G1727" t="s">
        <v>6182</v>
      </c>
      <c r="H1727">
        <v>58</v>
      </c>
      <c r="I1727">
        <v>77</v>
      </c>
      <c r="J1727">
        <v>4.04</v>
      </c>
      <c r="K1727">
        <v>23.5</v>
      </c>
      <c r="L1727">
        <v>23</v>
      </c>
      <c r="M1727" s="142">
        <v>0.14000000000000001</v>
      </c>
      <c r="N1727" t="s">
        <v>5225</v>
      </c>
    </row>
    <row r="1728" spans="1:14">
      <c r="A1728">
        <v>6230</v>
      </c>
      <c r="B1728" t="s">
        <v>1255</v>
      </c>
      <c r="C1728">
        <v>115.5</v>
      </c>
      <c r="D1728">
        <v>111</v>
      </c>
      <c r="E1728" s="145">
        <v>-0.5</v>
      </c>
      <c r="F1728" s="143">
        <v>-0.45</v>
      </c>
      <c r="G1728" t="s">
        <v>6038</v>
      </c>
      <c r="H1728">
        <v>22</v>
      </c>
      <c r="I1728">
        <v>35</v>
      </c>
      <c r="J1728">
        <v>8.6300000000000008</v>
      </c>
      <c r="K1728">
        <v>115.5</v>
      </c>
      <c r="L1728">
        <v>111</v>
      </c>
      <c r="M1728" s="142">
        <v>0.03</v>
      </c>
      <c r="N1728" t="s">
        <v>5226</v>
      </c>
    </row>
    <row r="1729" spans="1:14">
      <c r="A1729">
        <v>6231</v>
      </c>
      <c r="B1729" t="s">
        <v>1256</v>
      </c>
      <c r="C1729">
        <v>239</v>
      </c>
      <c r="D1729">
        <v>243.5</v>
      </c>
      <c r="E1729" s="145">
        <v>9</v>
      </c>
      <c r="F1729" s="143">
        <v>3.84</v>
      </c>
      <c r="G1729" t="s">
        <v>7370</v>
      </c>
      <c r="H1729">
        <v>309</v>
      </c>
      <c r="I1729">
        <v>597</v>
      </c>
      <c r="J1729">
        <v>4.57</v>
      </c>
      <c r="K1729">
        <v>246</v>
      </c>
      <c r="L1729">
        <v>238</v>
      </c>
      <c r="M1729" s="142">
        <v>0.68</v>
      </c>
      <c r="N1729" t="s">
        <v>5227</v>
      </c>
    </row>
    <row r="1730" spans="1:14">
      <c r="A1730">
        <v>6233</v>
      </c>
      <c r="B1730" t="s">
        <v>1257</v>
      </c>
      <c r="C1730">
        <v>25.4</v>
      </c>
      <c r="D1730">
        <v>25.4</v>
      </c>
      <c r="E1730" s="145">
        <v>0.45</v>
      </c>
      <c r="F1730" s="143">
        <v>1.8</v>
      </c>
      <c r="G1730" t="s">
        <v>6286</v>
      </c>
      <c r="H1730">
        <v>401</v>
      </c>
      <c r="I1730">
        <v>287</v>
      </c>
      <c r="J1730">
        <v>8.1</v>
      </c>
      <c r="K1730">
        <v>25.5</v>
      </c>
      <c r="L1730">
        <v>25.2</v>
      </c>
      <c r="M1730" s="142">
        <v>0.5</v>
      </c>
      <c r="N1730" t="s">
        <v>5228</v>
      </c>
    </row>
    <row r="1731" spans="1:14">
      <c r="A1731">
        <v>6234</v>
      </c>
      <c r="B1731" t="s">
        <v>1258</v>
      </c>
      <c r="C1731">
        <v>45</v>
      </c>
      <c r="D1731">
        <v>48.1</v>
      </c>
      <c r="E1731" s="145">
        <v>3.5</v>
      </c>
      <c r="F1731" s="143">
        <v>7.85</v>
      </c>
      <c r="G1731" t="s">
        <v>7371</v>
      </c>
      <c r="H1731">
        <v>6161</v>
      </c>
      <c r="I1731">
        <v>4510</v>
      </c>
      <c r="J1731">
        <v>10.039999999999999</v>
      </c>
      <c r="K1731">
        <v>49</v>
      </c>
      <c r="L1731">
        <v>44.75</v>
      </c>
      <c r="M1731" s="142">
        <v>6.14</v>
      </c>
      <c r="N1731" t="s">
        <v>5229</v>
      </c>
    </row>
    <row r="1732" spans="1:14">
      <c r="A1732">
        <v>6235</v>
      </c>
      <c r="B1732" t="s">
        <v>1259</v>
      </c>
      <c r="C1732">
        <v>35.4</v>
      </c>
      <c r="D1732">
        <v>35.85</v>
      </c>
      <c r="E1732" s="145">
        <v>0.35</v>
      </c>
      <c r="F1732" s="143">
        <v>0.99</v>
      </c>
      <c r="G1732" t="s">
        <v>6879</v>
      </c>
      <c r="H1732">
        <v>390</v>
      </c>
      <c r="I1732">
        <v>379</v>
      </c>
      <c r="J1732">
        <v>19.989999999999998</v>
      </c>
      <c r="K1732">
        <v>36.450000000000003</v>
      </c>
      <c r="L1732">
        <v>35.4</v>
      </c>
      <c r="M1732" s="142">
        <v>0.2</v>
      </c>
      <c r="N1732" t="s">
        <v>5230</v>
      </c>
    </row>
    <row r="1733" spans="1:14">
      <c r="A1733">
        <v>6236</v>
      </c>
      <c r="B1733" t="s">
        <v>2091</v>
      </c>
      <c r="C1733" t="s">
        <v>1366</v>
      </c>
      <c r="D1733" t="s">
        <v>1366</v>
      </c>
      <c r="E1733" s="145" t="s">
        <v>1366</v>
      </c>
      <c r="F1733" s="143" t="s">
        <v>1366</v>
      </c>
      <c r="G1733" t="s">
        <v>1366</v>
      </c>
      <c r="H1733">
        <v>0</v>
      </c>
      <c r="I1733">
        <v>3</v>
      </c>
      <c r="J1733">
        <v>4.17</v>
      </c>
      <c r="K1733" t="s">
        <v>1366</v>
      </c>
      <c r="L1733" t="s">
        <v>1366</v>
      </c>
      <c r="M1733" s="142">
        <v>0</v>
      </c>
      <c r="N1733" t="s">
        <v>5231</v>
      </c>
    </row>
    <row r="1734" spans="1:14">
      <c r="A1734">
        <v>6237</v>
      </c>
      <c r="B1734" t="s">
        <v>1260</v>
      </c>
      <c r="C1734">
        <v>33</v>
      </c>
      <c r="D1734">
        <v>33.049999999999997</v>
      </c>
      <c r="E1734" s="145">
        <v>0.45</v>
      </c>
      <c r="F1734" s="143">
        <v>1.38</v>
      </c>
      <c r="G1734" t="s">
        <v>7372</v>
      </c>
      <c r="H1734">
        <v>154</v>
      </c>
      <c r="I1734">
        <v>333</v>
      </c>
      <c r="J1734">
        <v>7.96</v>
      </c>
      <c r="K1734">
        <v>33.299999999999997</v>
      </c>
      <c r="L1734">
        <v>32.9</v>
      </c>
      <c r="M1734" s="142">
        <v>0.19</v>
      </c>
      <c r="N1734" t="s">
        <v>5232</v>
      </c>
    </row>
    <row r="1735" spans="1:14">
      <c r="A1735">
        <v>6239</v>
      </c>
      <c r="B1735" t="s">
        <v>1261</v>
      </c>
      <c r="C1735">
        <v>274</v>
      </c>
      <c r="D1735">
        <v>274</v>
      </c>
      <c r="E1735" s="145">
        <v>3.5</v>
      </c>
      <c r="F1735" s="143">
        <v>1.29</v>
      </c>
      <c r="G1735" t="s">
        <v>6129</v>
      </c>
      <c r="H1735">
        <v>8345</v>
      </c>
      <c r="I1735">
        <v>15103</v>
      </c>
      <c r="J1735">
        <v>75.91</v>
      </c>
      <c r="K1735">
        <v>277.5</v>
      </c>
      <c r="L1735">
        <v>270.5</v>
      </c>
      <c r="M1735" s="142">
        <v>1.1000000000000001</v>
      </c>
      <c r="N1735" t="s">
        <v>5233</v>
      </c>
    </row>
    <row r="1736" spans="1:14">
      <c r="A1736">
        <v>6240</v>
      </c>
      <c r="B1736" t="s">
        <v>1262</v>
      </c>
      <c r="C1736">
        <v>32.5</v>
      </c>
      <c r="D1736">
        <v>27.4</v>
      </c>
      <c r="E1736" s="145">
        <v>-2.7</v>
      </c>
      <c r="F1736" s="143">
        <v>-8.9700000000000006</v>
      </c>
      <c r="G1736" t="s">
        <v>7373</v>
      </c>
      <c r="H1736">
        <v>281</v>
      </c>
      <c r="I1736">
        <v>49</v>
      </c>
      <c r="J1736">
        <v>2.29</v>
      </c>
      <c r="K1736">
        <v>32.9</v>
      </c>
      <c r="L1736">
        <v>27.25</v>
      </c>
      <c r="M1736" s="142">
        <v>1.23</v>
      </c>
      <c r="N1736" t="s">
        <v>5234</v>
      </c>
    </row>
    <row r="1737" spans="1:14">
      <c r="A1737">
        <v>6241</v>
      </c>
      <c r="B1737" t="s">
        <v>3820</v>
      </c>
      <c r="C1737">
        <v>16.600000000000001</v>
      </c>
      <c r="D1737">
        <v>16.8</v>
      </c>
      <c r="E1737" s="145">
        <v>0.2</v>
      </c>
      <c r="F1737" s="143">
        <v>1.2</v>
      </c>
      <c r="G1737" t="s">
        <v>6084</v>
      </c>
      <c r="H1737">
        <v>26</v>
      </c>
      <c r="I1737">
        <v>83</v>
      </c>
      <c r="J1737">
        <v>4.55</v>
      </c>
      <c r="K1737">
        <v>17.45</v>
      </c>
      <c r="L1737">
        <v>16.600000000000001</v>
      </c>
      <c r="M1737" s="142">
        <v>0.06</v>
      </c>
      <c r="N1737" t="s">
        <v>5235</v>
      </c>
    </row>
    <row r="1738" spans="1:14">
      <c r="A1738">
        <v>6242</v>
      </c>
      <c r="B1738" t="s">
        <v>1263</v>
      </c>
      <c r="C1738">
        <v>34</v>
      </c>
      <c r="D1738">
        <v>34</v>
      </c>
      <c r="E1738" s="145">
        <v>0.3</v>
      </c>
      <c r="F1738" s="143">
        <v>0.89</v>
      </c>
      <c r="G1738" t="s">
        <v>6003</v>
      </c>
      <c r="H1738">
        <v>10</v>
      </c>
      <c r="I1738">
        <v>4</v>
      </c>
      <c r="J1738">
        <v>3.18</v>
      </c>
      <c r="K1738">
        <v>34.049999999999997</v>
      </c>
      <c r="L1738">
        <v>33.799999999999997</v>
      </c>
      <c r="M1738" s="142">
        <v>0.03</v>
      </c>
      <c r="N1738" t="s">
        <v>5236</v>
      </c>
    </row>
    <row r="1739" spans="1:14">
      <c r="A1739">
        <v>6243</v>
      </c>
      <c r="B1739" t="s">
        <v>1264</v>
      </c>
      <c r="C1739">
        <v>37.1</v>
      </c>
      <c r="D1739">
        <v>37.35</v>
      </c>
      <c r="E1739" s="145">
        <v>0.5</v>
      </c>
      <c r="F1739" s="143">
        <v>1.36</v>
      </c>
      <c r="G1739" t="s">
        <v>7374</v>
      </c>
      <c r="H1739">
        <v>217</v>
      </c>
      <c r="I1739">
        <v>267</v>
      </c>
      <c r="J1739">
        <v>4.53</v>
      </c>
      <c r="K1739">
        <v>38.450000000000003</v>
      </c>
      <c r="L1739">
        <v>37.1</v>
      </c>
      <c r="M1739" s="142">
        <v>0.48</v>
      </c>
      <c r="N1739" t="s">
        <v>5237</v>
      </c>
    </row>
    <row r="1740" spans="1:14">
      <c r="A1740">
        <v>6244</v>
      </c>
      <c r="B1740" t="s">
        <v>1265</v>
      </c>
      <c r="C1740">
        <v>21.65</v>
      </c>
      <c r="D1740">
        <v>21.6</v>
      </c>
      <c r="E1740" s="145">
        <v>0.1</v>
      </c>
      <c r="F1740" s="143">
        <v>0.47</v>
      </c>
      <c r="G1740" t="s">
        <v>7375</v>
      </c>
      <c r="H1740">
        <v>23052</v>
      </c>
      <c r="I1740">
        <v>2835</v>
      </c>
      <c r="J1740">
        <v>38.700000000000003</v>
      </c>
      <c r="K1740">
        <v>22.15</v>
      </c>
      <c r="L1740">
        <v>21.55</v>
      </c>
      <c r="M1740" s="142">
        <v>5.96</v>
      </c>
      <c r="N1740" t="s">
        <v>5238</v>
      </c>
    </row>
    <row r="1741" spans="1:14">
      <c r="A1741">
        <v>6245</v>
      </c>
      <c r="B1741" t="s">
        <v>1266</v>
      </c>
      <c r="C1741">
        <v>88.1</v>
      </c>
      <c r="D1741">
        <v>89.3</v>
      </c>
      <c r="E1741" s="145">
        <v>1.6</v>
      </c>
      <c r="F1741" s="143">
        <v>1.82</v>
      </c>
      <c r="G1741" t="s">
        <v>7376</v>
      </c>
      <c r="H1741">
        <v>865</v>
      </c>
      <c r="I1741">
        <v>749</v>
      </c>
      <c r="J1741">
        <v>14.66</v>
      </c>
      <c r="K1741">
        <v>90.3</v>
      </c>
      <c r="L1741">
        <v>88.1</v>
      </c>
      <c r="M1741" s="142">
        <v>0.59</v>
      </c>
      <c r="N1741" t="s">
        <v>5239</v>
      </c>
    </row>
    <row r="1742" spans="1:14">
      <c r="A1742">
        <v>6246</v>
      </c>
      <c r="B1742" t="s">
        <v>1267</v>
      </c>
      <c r="C1742">
        <v>12.6</v>
      </c>
      <c r="D1742">
        <v>12.5</v>
      </c>
      <c r="E1742" s="145">
        <v>0</v>
      </c>
      <c r="F1742" s="143">
        <v>0</v>
      </c>
      <c r="G1742" t="s">
        <v>5872</v>
      </c>
      <c r="H1742">
        <v>125</v>
      </c>
      <c r="I1742">
        <v>28</v>
      </c>
      <c r="J1742">
        <v>3.79</v>
      </c>
      <c r="K1742">
        <v>13.35</v>
      </c>
      <c r="L1742">
        <v>12.4</v>
      </c>
      <c r="M1742" s="142">
        <v>0.33</v>
      </c>
      <c r="N1742" t="s">
        <v>5240</v>
      </c>
    </row>
    <row r="1743" spans="1:14">
      <c r="A1743">
        <v>6248</v>
      </c>
      <c r="B1743" t="s">
        <v>1268</v>
      </c>
      <c r="C1743">
        <v>16.8</v>
      </c>
      <c r="D1743">
        <v>17.2</v>
      </c>
      <c r="E1743" s="145">
        <v>0.4</v>
      </c>
      <c r="F1743" s="143">
        <v>2.38</v>
      </c>
      <c r="G1743" t="s">
        <v>5999</v>
      </c>
      <c r="H1743">
        <v>315</v>
      </c>
      <c r="I1743">
        <v>74</v>
      </c>
      <c r="J1743">
        <v>10</v>
      </c>
      <c r="K1743">
        <v>17.5</v>
      </c>
      <c r="L1743">
        <v>16.7</v>
      </c>
      <c r="M1743" s="142">
        <v>0.32</v>
      </c>
      <c r="N1743" t="s">
        <v>5241</v>
      </c>
    </row>
    <row r="1744" spans="1:14">
      <c r="A1744">
        <v>6257</v>
      </c>
      <c r="B1744" t="s">
        <v>1269</v>
      </c>
      <c r="C1744">
        <v>259.5</v>
      </c>
      <c r="D1744">
        <v>252</v>
      </c>
      <c r="E1744" s="145">
        <v>-6</v>
      </c>
      <c r="F1744" s="143">
        <v>-2.33</v>
      </c>
      <c r="G1744" t="s">
        <v>7377</v>
      </c>
      <c r="H1744">
        <v>13120</v>
      </c>
      <c r="I1744">
        <v>18574</v>
      </c>
      <c r="J1744">
        <v>48.39</v>
      </c>
      <c r="K1744">
        <v>260.5</v>
      </c>
      <c r="L1744">
        <v>249.5</v>
      </c>
      <c r="M1744" s="142">
        <v>2.71</v>
      </c>
      <c r="N1744" t="s">
        <v>5242</v>
      </c>
    </row>
    <row r="1745" spans="1:14">
      <c r="A1745">
        <v>6259</v>
      </c>
      <c r="B1745" t="s">
        <v>1270</v>
      </c>
      <c r="C1745">
        <v>30.25</v>
      </c>
      <c r="D1745">
        <v>31.15</v>
      </c>
      <c r="E1745" s="145">
        <v>1.1000000000000001</v>
      </c>
      <c r="F1745" s="143">
        <v>3.66</v>
      </c>
      <c r="G1745" t="s">
        <v>7378</v>
      </c>
      <c r="H1745">
        <v>196</v>
      </c>
      <c r="I1745">
        <v>242</v>
      </c>
      <c r="J1745">
        <v>2.81</v>
      </c>
      <c r="K1745">
        <v>31.35</v>
      </c>
      <c r="L1745">
        <v>30.05</v>
      </c>
      <c r="M1745" s="142">
        <v>0.7</v>
      </c>
      <c r="N1745" t="s">
        <v>5243</v>
      </c>
    </row>
    <row r="1746" spans="1:14">
      <c r="A1746">
        <v>6261</v>
      </c>
      <c r="B1746" t="s">
        <v>1271</v>
      </c>
      <c r="C1746">
        <v>80</v>
      </c>
      <c r="D1746">
        <v>78.2</v>
      </c>
      <c r="E1746" s="145">
        <v>-0.2</v>
      </c>
      <c r="F1746" s="143">
        <v>-0.26</v>
      </c>
      <c r="G1746" t="s">
        <v>7379</v>
      </c>
      <c r="H1746">
        <v>865</v>
      </c>
      <c r="I1746">
        <v>3210</v>
      </c>
      <c r="J1746">
        <v>12.85</v>
      </c>
      <c r="K1746">
        <v>80.3</v>
      </c>
      <c r="L1746">
        <v>78</v>
      </c>
      <c r="M1746" s="142">
        <v>0.67</v>
      </c>
      <c r="N1746" t="s">
        <v>5244</v>
      </c>
    </row>
    <row r="1747" spans="1:14">
      <c r="A1747">
        <v>6263</v>
      </c>
      <c r="B1747" t="s">
        <v>1272</v>
      </c>
      <c r="C1747">
        <v>174.5</v>
      </c>
      <c r="D1747">
        <v>172</v>
      </c>
      <c r="E1747" s="145">
        <v>-1</v>
      </c>
      <c r="F1747" s="143">
        <v>-0.57999999999999996</v>
      </c>
      <c r="G1747" t="s">
        <v>7380</v>
      </c>
      <c r="H1747">
        <v>166</v>
      </c>
      <c r="I1747">
        <v>352</v>
      </c>
      <c r="J1747">
        <v>6.25</v>
      </c>
      <c r="K1747">
        <v>175.5</v>
      </c>
      <c r="L1747">
        <v>172</v>
      </c>
      <c r="M1747" s="142">
        <v>0.27</v>
      </c>
      <c r="N1747" t="s">
        <v>5245</v>
      </c>
    </row>
    <row r="1748" spans="1:14">
      <c r="A1748">
        <v>6264</v>
      </c>
      <c r="B1748" t="s">
        <v>1273</v>
      </c>
      <c r="C1748">
        <v>6</v>
      </c>
      <c r="D1748">
        <v>6.05</v>
      </c>
      <c r="E1748" s="145">
        <v>0.02</v>
      </c>
      <c r="F1748" s="143">
        <v>0.33</v>
      </c>
      <c r="G1748" t="s">
        <v>7381</v>
      </c>
      <c r="H1748">
        <v>30</v>
      </c>
      <c r="I1748">
        <v>24</v>
      </c>
      <c r="J1748">
        <v>13.64</v>
      </c>
      <c r="K1748">
        <v>6.1</v>
      </c>
      <c r="L1748">
        <v>6</v>
      </c>
      <c r="M1748" s="142">
        <v>0.02</v>
      </c>
      <c r="N1748" t="s">
        <v>5246</v>
      </c>
    </row>
    <row r="1749" spans="1:14">
      <c r="A1749">
        <v>6265</v>
      </c>
      <c r="B1749" t="s">
        <v>127</v>
      </c>
      <c r="C1749">
        <v>45.3</v>
      </c>
      <c r="D1749">
        <v>45.5</v>
      </c>
      <c r="E1749" s="145">
        <v>0.5</v>
      </c>
      <c r="F1749" s="143">
        <v>1.1100000000000001</v>
      </c>
      <c r="G1749" t="s">
        <v>7382</v>
      </c>
      <c r="H1749">
        <v>956</v>
      </c>
      <c r="I1749">
        <v>1464</v>
      </c>
      <c r="J1749">
        <v>11.82</v>
      </c>
      <c r="K1749">
        <v>46.8</v>
      </c>
      <c r="L1749">
        <v>45.3</v>
      </c>
      <c r="M1749" s="142">
        <v>0.81</v>
      </c>
      <c r="N1749" t="s">
        <v>5247</v>
      </c>
    </row>
    <row r="1750" spans="1:14">
      <c r="A1750">
        <v>6266</v>
      </c>
      <c r="B1750" t="s">
        <v>128</v>
      </c>
      <c r="C1750">
        <v>25.15</v>
      </c>
      <c r="D1750">
        <v>25.05</v>
      </c>
      <c r="E1750" s="145">
        <v>-0.1</v>
      </c>
      <c r="F1750" s="143">
        <v>-0.4</v>
      </c>
      <c r="G1750" t="s">
        <v>7383</v>
      </c>
      <c r="H1750">
        <v>185</v>
      </c>
      <c r="I1750">
        <v>313</v>
      </c>
      <c r="J1750">
        <v>15.39</v>
      </c>
      <c r="K1750">
        <v>25.35</v>
      </c>
      <c r="L1750">
        <v>25.05</v>
      </c>
      <c r="M1750" s="142">
        <v>0.12</v>
      </c>
      <c r="N1750" t="s">
        <v>5248</v>
      </c>
    </row>
    <row r="1751" spans="1:14">
      <c r="A1751">
        <v>6269</v>
      </c>
      <c r="B1751" t="s">
        <v>1274</v>
      </c>
      <c r="C1751">
        <v>75.099999999999994</v>
      </c>
      <c r="D1751">
        <v>82</v>
      </c>
      <c r="E1751" s="145">
        <v>7.4</v>
      </c>
      <c r="F1751" s="143">
        <v>9.92</v>
      </c>
      <c r="G1751" t="s">
        <v>6340</v>
      </c>
      <c r="H1751">
        <v>27746</v>
      </c>
      <c r="I1751">
        <v>7827</v>
      </c>
      <c r="J1751">
        <v>32.380000000000003</v>
      </c>
      <c r="K1751">
        <v>82</v>
      </c>
      <c r="L1751">
        <v>74.3</v>
      </c>
      <c r="M1751" s="142">
        <v>8.57</v>
      </c>
      <c r="N1751" t="s">
        <v>5249</v>
      </c>
    </row>
    <row r="1752" spans="1:14">
      <c r="A1752">
        <v>6270</v>
      </c>
      <c r="B1752" t="s">
        <v>129</v>
      </c>
      <c r="C1752">
        <v>28.7</v>
      </c>
      <c r="D1752">
        <v>28.75</v>
      </c>
      <c r="E1752" s="145">
        <v>0.1</v>
      </c>
      <c r="F1752" s="143">
        <v>0.35</v>
      </c>
      <c r="G1752" t="s">
        <v>7384</v>
      </c>
      <c r="H1752">
        <v>114</v>
      </c>
      <c r="I1752">
        <v>126</v>
      </c>
      <c r="J1752">
        <v>7.21</v>
      </c>
      <c r="K1752">
        <v>29.35</v>
      </c>
      <c r="L1752">
        <v>28.7</v>
      </c>
      <c r="M1752" s="142">
        <v>0.16</v>
      </c>
      <c r="N1752" t="s">
        <v>5250</v>
      </c>
    </row>
    <row r="1753" spans="1:14">
      <c r="A1753">
        <v>6271</v>
      </c>
      <c r="B1753" t="s">
        <v>1483</v>
      </c>
      <c r="C1753">
        <v>229.5</v>
      </c>
      <c r="D1753">
        <v>229</v>
      </c>
      <c r="E1753" s="145">
        <v>0</v>
      </c>
      <c r="F1753" s="143">
        <v>0</v>
      </c>
      <c r="G1753" t="s">
        <v>7385</v>
      </c>
      <c r="H1753">
        <v>2240</v>
      </c>
      <c r="I1753">
        <v>4071</v>
      </c>
      <c r="J1753">
        <v>20.91</v>
      </c>
      <c r="K1753">
        <v>236.5</v>
      </c>
      <c r="L1753">
        <v>228</v>
      </c>
      <c r="M1753" s="142">
        <v>1.07</v>
      </c>
      <c r="N1753" t="s">
        <v>5251</v>
      </c>
    </row>
    <row r="1754" spans="1:14">
      <c r="A1754">
        <v>6272</v>
      </c>
      <c r="B1754" t="s">
        <v>3692</v>
      </c>
      <c r="C1754">
        <v>23.95</v>
      </c>
      <c r="D1754">
        <v>24.3</v>
      </c>
      <c r="E1754" s="145">
        <v>0.45</v>
      </c>
      <c r="F1754" s="143">
        <v>1.89</v>
      </c>
      <c r="G1754" t="s">
        <v>5908</v>
      </c>
      <c r="H1754">
        <v>96</v>
      </c>
      <c r="I1754">
        <v>176</v>
      </c>
      <c r="J1754">
        <v>8.18</v>
      </c>
      <c r="K1754">
        <v>24.3</v>
      </c>
      <c r="L1754">
        <v>23.8</v>
      </c>
      <c r="M1754" s="142">
        <v>0.12</v>
      </c>
      <c r="N1754" t="s">
        <v>5252</v>
      </c>
    </row>
    <row r="1755" spans="1:14">
      <c r="A1755">
        <v>6274</v>
      </c>
      <c r="B1755" t="s">
        <v>130</v>
      </c>
      <c r="C1755">
        <v>1660</v>
      </c>
      <c r="D1755">
        <v>1615</v>
      </c>
      <c r="E1755" s="145">
        <v>-10</v>
      </c>
      <c r="F1755" s="143">
        <v>-0.62</v>
      </c>
      <c r="G1755" t="s">
        <v>7386</v>
      </c>
      <c r="H1755">
        <v>10610</v>
      </c>
      <c r="I1755">
        <v>9210</v>
      </c>
      <c r="J1755">
        <v>29.95</v>
      </c>
      <c r="K1755">
        <v>1665</v>
      </c>
      <c r="L1755">
        <v>1570</v>
      </c>
      <c r="M1755" s="142">
        <v>3.54</v>
      </c>
      <c r="N1755" t="s">
        <v>5209</v>
      </c>
    </row>
    <row r="1756" spans="1:14">
      <c r="A1756">
        <v>6275</v>
      </c>
      <c r="B1756" t="s">
        <v>131</v>
      </c>
      <c r="C1756">
        <v>45.8</v>
      </c>
      <c r="D1756">
        <v>45.5</v>
      </c>
      <c r="E1756" s="145">
        <v>0.05</v>
      </c>
      <c r="F1756" s="143">
        <v>0.11</v>
      </c>
      <c r="G1756" t="s">
        <v>6014</v>
      </c>
      <c r="H1756">
        <v>70</v>
      </c>
      <c r="I1756">
        <v>128</v>
      </c>
      <c r="J1756">
        <v>8.0299999999999994</v>
      </c>
      <c r="K1756">
        <v>46.4</v>
      </c>
      <c r="L1756">
        <v>45.5</v>
      </c>
      <c r="M1756" s="142">
        <v>0.09</v>
      </c>
      <c r="N1756" t="s">
        <v>5253</v>
      </c>
    </row>
    <row r="1757" spans="1:14">
      <c r="A1757">
        <v>6276</v>
      </c>
      <c r="B1757" t="s">
        <v>2119</v>
      </c>
      <c r="C1757">
        <v>17.8</v>
      </c>
      <c r="D1757">
        <v>18.5</v>
      </c>
      <c r="E1757" s="145">
        <v>0.1</v>
      </c>
      <c r="F1757" s="143">
        <v>0.54</v>
      </c>
      <c r="G1757" t="s">
        <v>6208</v>
      </c>
      <c r="H1757">
        <v>51</v>
      </c>
      <c r="I1757">
        <v>27</v>
      </c>
      <c r="J1757">
        <v>2.2000000000000002</v>
      </c>
      <c r="K1757">
        <v>18.850000000000001</v>
      </c>
      <c r="L1757">
        <v>17.8</v>
      </c>
      <c r="M1757" s="142">
        <v>0.23</v>
      </c>
      <c r="N1757" t="s">
        <v>5254</v>
      </c>
    </row>
    <row r="1758" spans="1:14">
      <c r="A1758">
        <v>6277</v>
      </c>
      <c r="B1758" t="s">
        <v>1275</v>
      </c>
      <c r="C1758">
        <v>83</v>
      </c>
      <c r="D1758">
        <v>86.5</v>
      </c>
      <c r="E1758" s="145">
        <v>3.5</v>
      </c>
      <c r="F1758" s="143">
        <v>4.22</v>
      </c>
      <c r="G1758" t="s">
        <v>5869</v>
      </c>
      <c r="H1758">
        <v>1271</v>
      </c>
      <c r="I1758">
        <v>399</v>
      </c>
      <c r="J1758">
        <v>11.95</v>
      </c>
      <c r="K1758">
        <v>87.4</v>
      </c>
      <c r="L1758">
        <v>82.5</v>
      </c>
      <c r="M1758" s="142">
        <v>1.06</v>
      </c>
      <c r="N1758" t="s">
        <v>5255</v>
      </c>
    </row>
    <row r="1759" spans="1:14">
      <c r="A1759">
        <v>6278</v>
      </c>
      <c r="B1759" t="s">
        <v>1276</v>
      </c>
      <c r="C1759">
        <v>303</v>
      </c>
      <c r="D1759">
        <v>298.5</v>
      </c>
      <c r="E1759" s="145">
        <v>-4.5</v>
      </c>
      <c r="F1759" s="143">
        <v>-1.49</v>
      </c>
      <c r="G1759" t="s">
        <v>6228</v>
      </c>
      <c r="H1759">
        <v>39658</v>
      </c>
      <c r="I1759">
        <v>30294</v>
      </c>
      <c r="J1759">
        <v>29.24</v>
      </c>
      <c r="K1759">
        <v>314.5</v>
      </c>
      <c r="L1759">
        <v>292.5</v>
      </c>
      <c r="M1759" s="142">
        <v>13.56</v>
      </c>
      <c r="N1759" t="s">
        <v>5256</v>
      </c>
    </row>
    <row r="1760" spans="1:14">
      <c r="A1760">
        <v>6279</v>
      </c>
      <c r="B1760" t="s">
        <v>132</v>
      </c>
      <c r="C1760">
        <v>117.5</v>
      </c>
      <c r="D1760">
        <v>116</v>
      </c>
      <c r="E1760" s="145">
        <v>0.5</v>
      </c>
      <c r="F1760" s="143">
        <v>0.43</v>
      </c>
      <c r="G1760" t="s">
        <v>7387</v>
      </c>
      <c r="H1760">
        <v>392</v>
      </c>
      <c r="I1760">
        <v>346</v>
      </c>
      <c r="J1760">
        <v>11.9</v>
      </c>
      <c r="K1760">
        <v>118.5</v>
      </c>
      <c r="L1760">
        <v>115.5</v>
      </c>
      <c r="M1760" s="142">
        <v>0.33</v>
      </c>
      <c r="N1760" t="s">
        <v>5257</v>
      </c>
    </row>
    <row r="1761" spans="1:14">
      <c r="A1761">
        <v>6281</v>
      </c>
      <c r="B1761" t="s">
        <v>1277</v>
      </c>
      <c r="C1761">
        <v>50.7</v>
      </c>
      <c r="D1761">
        <v>51.2</v>
      </c>
      <c r="E1761" s="145">
        <v>0.2</v>
      </c>
      <c r="F1761" s="143">
        <v>0.39</v>
      </c>
      <c r="G1761" t="s">
        <v>6509</v>
      </c>
      <c r="H1761">
        <v>54</v>
      </c>
      <c r="I1761">
        <v>40</v>
      </c>
      <c r="J1761">
        <v>9.92</v>
      </c>
      <c r="K1761">
        <v>51.2</v>
      </c>
      <c r="L1761">
        <v>50.7</v>
      </c>
      <c r="M1761" s="142">
        <v>0.05</v>
      </c>
      <c r="N1761" t="s">
        <v>5258</v>
      </c>
    </row>
    <row r="1762" spans="1:14">
      <c r="A1762">
        <v>6282</v>
      </c>
      <c r="B1762" t="s">
        <v>1278</v>
      </c>
      <c r="C1762">
        <v>43.1</v>
      </c>
      <c r="D1762">
        <v>43.15</v>
      </c>
      <c r="E1762" s="145">
        <v>0.25</v>
      </c>
      <c r="F1762" s="143">
        <v>0.57999999999999996</v>
      </c>
      <c r="G1762" t="s">
        <v>5926</v>
      </c>
      <c r="H1762">
        <v>6260</v>
      </c>
      <c r="I1762">
        <v>13065</v>
      </c>
      <c r="J1762">
        <v>85.61</v>
      </c>
      <c r="K1762">
        <v>44.1</v>
      </c>
      <c r="L1762">
        <v>42.95</v>
      </c>
      <c r="M1762" s="142">
        <v>0.73</v>
      </c>
      <c r="N1762" t="s">
        <v>5259</v>
      </c>
    </row>
    <row r="1763" spans="1:14">
      <c r="A1763">
        <v>6283</v>
      </c>
      <c r="B1763" t="s">
        <v>1279</v>
      </c>
      <c r="C1763">
        <v>18.75</v>
      </c>
      <c r="D1763">
        <v>18.8</v>
      </c>
      <c r="E1763" s="145">
        <v>0.15</v>
      </c>
      <c r="F1763" s="143">
        <v>0.8</v>
      </c>
      <c r="G1763" t="s">
        <v>5925</v>
      </c>
      <c r="H1763">
        <v>56</v>
      </c>
      <c r="I1763">
        <v>65</v>
      </c>
      <c r="J1763">
        <v>14.76</v>
      </c>
      <c r="K1763">
        <v>19</v>
      </c>
      <c r="L1763">
        <v>18.75</v>
      </c>
      <c r="M1763" s="142">
        <v>0.04</v>
      </c>
      <c r="N1763" t="s">
        <v>5260</v>
      </c>
    </row>
    <row r="1764" spans="1:14">
      <c r="A1764">
        <v>6284</v>
      </c>
      <c r="B1764" t="s">
        <v>133</v>
      </c>
      <c r="C1764">
        <v>77.2</v>
      </c>
      <c r="D1764">
        <v>75.3</v>
      </c>
      <c r="E1764" s="145">
        <v>-0.9</v>
      </c>
      <c r="F1764" s="143">
        <v>-1.18</v>
      </c>
      <c r="G1764" t="s">
        <v>7388</v>
      </c>
      <c r="H1764">
        <v>546</v>
      </c>
      <c r="I1764">
        <v>689</v>
      </c>
      <c r="J1764">
        <v>14.9</v>
      </c>
      <c r="K1764">
        <v>77.400000000000006</v>
      </c>
      <c r="L1764">
        <v>75.099999999999994</v>
      </c>
      <c r="M1764" s="142">
        <v>0.37</v>
      </c>
      <c r="N1764" t="s">
        <v>5261</v>
      </c>
    </row>
    <row r="1765" spans="1:14">
      <c r="A1765">
        <v>6285</v>
      </c>
      <c r="B1765" t="s">
        <v>1280</v>
      </c>
      <c r="C1765">
        <v>242</v>
      </c>
      <c r="D1765">
        <v>255</v>
      </c>
      <c r="E1765" s="145">
        <v>14</v>
      </c>
      <c r="F1765" s="143">
        <v>5.81</v>
      </c>
      <c r="G1765" t="s">
        <v>7389</v>
      </c>
      <c r="H1765">
        <v>13074</v>
      </c>
      <c r="I1765">
        <v>8016</v>
      </c>
      <c r="J1765">
        <v>48.34</v>
      </c>
      <c r="K1765">
        <v>263</v>
      </c>
      <c r="L1765">
        <v>241.5</v>
      </c>
      <c r="M1765" s="142">
        <v>2.7</v>
      </c>
      <c r="N1765" t="s">
        <v>5262</v>
      </c>
    </row>
    <row r="1766" spans="1:14">
      <c r="A1766">
        <v>6290</v>
      </c>
      <c r="B1766" t="s">
        <v>134</v>
      </c>
      <c r="C1766">
        <v>280</v>
      </c>
      <c r="D1766">
        <v>265</v>
      </c>
      <c r="E1766" s="145">
        <v>-10.5</v>
      </c>
      <c r="F1766" s="143">
        <v>-3.81</v>
      </c>
      <c r="G1766" t="s">
        <v>6236</v>
      </c>
      <c r="H1766">
        <v>5457</v>
      </c>
      <c r="I1766">
        <v>6071</v>
      </c>
      <c r="J1766">
        <v>16.97</v>
      </c>
      <c r="K1766">
        <v>282</v>
      </c>
      <c r="L1766">
        <v>264</v>
      </c>
      <c r="M1766" s="142">
        <v>3.22</v>
      </c>
      <c r="N1766" t="s">
        <v>5263</v>
      </c>
    </row>
    <row r="1767" spans="1:14">
      <c r="A1767">
        <v>6291</v>
      </c>
      <c r="B1767" t="s">
        <v>1467</v>
      </c>
      <c r="C1767">
        <v>409.5</v>
      </c>
      <c r="D1767">
        <v>400</v>
      </c>
      <c r="E1767" s="145">
        <v>-9.5</v>
      </c>
      <c r="F1767" s="143">
        <v>-2.3199999999999998</v>
      </c>
      <c r="G1767" t="s">
        <v>5801</v>
      </c>
      <c r="H1767">
        <v>250</v>
      </c>
      <c r="I1767">
        <v>660</v>
      </c>
      <c r="J1767">
        <v>4.2699999999999996</v>
      </c>
      <c r="K1767">
        <v>415</v>
      </c>
      <c r="L1767">
        <v>400</v>
      </c>
      <c r="M1767" s="142">
        <v>0.6</v>
      </c>
      <c r="N1767" t="s">
        <v>5264</v>
      </c>
    </row>
    <row r="1768" spans="1:14">
      <c r="A1768">
        <v>6292</v>
      </c>
      <c r="B1768" t="s">
        <v>135</v>
      </c>
      <c r="C1768">
        <v>66.7</v>
      </c>
      <c r="D1768">
        <v>66.8</v>
      </c>
      <c r="E1768" s="145">
        <v>0.4</v>
      </c>
      <c r="F1768" s="143">
        <v>0.6</v>
      </c>
      <c r="G1768" t="s">
        <v>7390</v>
      </c>
      <c r="H1768">
        <v>151</v>
      </c>
      <c r="I1768">
        <v>294</v>
      </c>
      <c r="J1768">
        <v>4.66</v>
      </c>
      <c r="K1768">
        <v>67.8</v>
      </c>
      <c r="L1768">
        <v>65.8</v>
      </c>
      <c r="M1768" s="142">
        <v>0.32</v>
      </c>
      <c r="N1768" t="s">
        <v>5265</v>
      </c>
    </row>
    <row r="1769" spans="1:14">
      <c r="A1769">
        <v>6294</v>
      </c>
      <c r="B1769" t="s">
        <v>136</v>
      </c>
      <c r="C1769">
        <v>27.25</v>
      </c>
      <c r="D1769">
        <v>27.35</v>
      </c>
      <c r="E1769" s="145">
        <v>-0.05</v>
      </c>
      <c r="F1769" s="143">
        <v>-0.18</v>
      </c>
      <c r="G1769" t="s">
        <v>7391</v>
      </c>
      <c r="H1769">
        <v>7</v>
      </c>
      <c r="I1769">
        <v>9</v>
      </c>
      <c r="J1769">
        <v>2.6</v>
      </c>
      <c r="K1769">
        <v>27.35</v>
      </c>
      <c r="L1769">
        <v>27.25</v>
      </c>
      <c r="M1769" s="142">
        <v>0.03</v>
      </c>
      <c r="N1769" t="s">
        <v>5266</v>
      </c>
    </row>
    <row r="1770" spans="1:14">
      <c r="A1770">
        <v>6405</v>
      </c>
      <c r="B1770" t="s">
        <v>1281</v>
      </c>
      <c r="C1770">
        <v>38.950000000000003</v>
      </c>
      <c r="D1770">
        <v>39.9</v>
      </c>
      <c r="E1770" s="145">
        <v>0.9</v>
      </c>
      <c r="F1770" s="143">
        <v>2.31</v>
      </c>
      <c r="G1770" t="s">
        <v>7392</v>
      </c>
      <c r="H1770">
        <v>712</v>
      </c>
      <c r="I1770">
        <v>552</v>
      </c>
      <c r="J1770">
        <v>6.58</v>
      </c>
      <c r="K1770">
        <v>41</v>
      </c>
      <c r="L1770">
        <v>38.85</v>
      </c>
      <c r="M1770" s="142">
        <v>1.08</v>
      </c>
      <c r="N1770" t="s">
        <v>5267</v>
      </c>
    </row>
    <row r="1771" spans="1:14">
      <c r="A1771">
        <v>6409</v>
      </c>
      <c r="B1771" t="s">
        <v>1282</v>
      </c>
      <c r="C1771">
        <v>913</v>
      </c>
      <c r="D1771">
        <v>897</v>
      </c>
      <c r="E1771" s="145">
        <v>1</v>
      </c>
      <c r="F1771" s="143">
        <v>0.11</v>
      </c>
      <c r="G1771" t="s">
        <v>6258</v>
      </c>
      <c r="H1771">
        <v>210</v>
      </c>
      <c r="I1771">
        <v>435</v>
      </c>
      <c r="J1771">
        <v>8.83</v>
      </c>
      <c r="K1771">
        <v>913</v>
      </c>
      <c r="L1771">
        <v>885</v>
      </c>
      <c r="M1771" s="142">
        <v>0.24</v>
      </c>
      <c r="N1771" t="s">
        <v>5268</v>
      </c>
    </row>
    <row r="1772" spans="1:14">
      <c r="A1772">
        <v>6411</v>
      </c>
      <c r="B1772" t="s">
        <v>82</v>
      </c>
      <c r="C1772">
        <v>75.8</v>
      </c>
      <c r="D1772">
        <v>76</v>
      </c>
      <c r="E1772" s="145">
        <v>0.6</v>
      </c>
      <c r="F1772" s="143">
        <v>0.8</v>
      </c>
      <c r="G1772" t="s">
        <v>7393</v>
      </c>
      <c r="H1772">
        <v>235</v>
      </c>
      <c r="I1772">
        <v>295</v>
      </c>
      <c r="J1772">
        <v>9.9499999999999993</v>
      </c>
      <c r="K1772">
        <v>77.7</v>
      </c>
      <c r="L1772">
        <v>75.099999999999994</v>
      </c>
      <c r="M1772" s="142">
        <v>0.24</v>
      </c>
      <c r="N1772" t="s">
        <v>5269</v>
      </c>
    </row>
    <row r="1773" spans="1:14">
      <c r="A1773">
        <v>6412</v>
      </c>
      <c r="B1773" t="s">
        <v>1283</v>
      </c>
      <c r="C1773">
        <v>75</v>
      </c>
      <c r="D1773">
        <v>75.099999999999994</v>
      </c>
      <c r="E1773" s="145">
        <v>0.9</v>
      </c>
      <c r="F1773" s="143">
        <v>1.21</v>
      </c>
      <c r="G1773" t="s">
        <v>7394</v>
      </c>
      <c r="H1773">
        <v>891</v>
      </c>
      <c r="I1773">
        <v>546</v>
      </c>
      <c r="J1773">
        <v>40.08</v>
      </c>
      <c r="K1773">
        <v>76.599999999999994</v>
      </c>
      <c r="L1773">
        <v>74.599999999999994</v>
      </c>
      <c r="M1773" s="142">
        <v>0.22</v>
      </c>
      <c r="N1773" t="s">
        <v>5270</v>
      </c>
    </row>
    <row r="1774" spans="1:14">
      <c r="A1774">
        <v>6414</v>
      </c>
      <c r="B1774" t="s">
        <v>1284</v>
      </c>
      <c r="C1774">
        <v>401</v>
      </c>
      <c r="D1774">
        <v>404.5</v>
      </c>
      <c r="E1774" s="145">
        <v>9</v>
      </c>
      <c r="F1774" s="143">
        <v>2.2799999999999998</v>
      </c>
      <c r="G1774" t="s">
        <v>7395</v>
      </c>
      <c r="H1774">
        <v>899</v>
      </c>
      <c r="I1774">
        <v>819</v>
      </c>
      <c r="J1774">
        <v>15.71</v>
      </c>
      <c r="K1774">
        <v>408.5</v>
      </c>
      <c r="L1774">
        <v>400</v>
      </c>
      <c r="M1774" s="142">
        <v>0.59</v>
      </c>
      <c r="N1774" t="s">
        <v>5271</v>
      </c>
    </row>
    <row r="1775" spans="1:14">
      <c r="A1775">
        <v>6415</v>
      </c>
      <c r="B1775" t="s">
        <v>1448</v>
      </c>
      <c r="C1775">
        <v>468.5</v>
      </c>
      <c r="D1775">
        <v>489</v>
      </c>
      <c r="E1775" s="145">
        <v>22.5</v>
      </c>
      <c r="F1775" s="143">
        <v>4.82</v>
      </c>
      <c r="G1775" t="s">
        <v>7396</v>
      </c>
      <c r="H1775">
        <v>12098</v>
      </c>
      <c r="I1775">
        <v>5512</v>
      </c>
      <c r="J1775">
        <v>9.76</v>
      </c>
      <c r="K1775">
        <v>513</v>
      </c>
      <c r="L1775">
        <v>468.5</v>
      </c>
      <c r="M1775" s="142">
        <v>3.11</v>
      </c>
      <c r="N1775" t="s">
        <v>5272</v>
      </c>
    </row>
    <row r="1776" spans="1:14">
      <c r="A1776">
        <v>6416</v>
      </c>
      <c r="B1776" t="s">
        <v>173</v>
      </c>
      <c r="C1776">
        <v>119.5</v>
      </c>
      <c r="D1776">
        <v>121</v>
      </c>
      <c r="E1776" s="145">
        <v>0</v>
      </c>
      <c r="F1776" s="143">
        <v>0</v>
      </c>
      <c r="G1776" t="s">
        <v>7397</v>
      </c>
      <c r="H1776">
        <v>375</v>
      </c>
      <c r="I1776">
        <v>1135</v>
      </c>
      <c r="J1776">
        <v>7.33</v>
      </c>
      <c r="K1776">
        <v>123</v>
      </c>
      <c r="L1776">
        <v>119.5</v>
      </c>
      <c r="M1776" s="142">
        <v>0.51</v>
      </c>
      <c r="N1776" t="s">
        <v>5273</v>
      </c>
    </row>
    <row r="1777" spans="1:14">
      <c r="A1777">
        <v>6417</v>
      </c>
      <c r="B1777" t="s">
        <v>137</v>
      </c>
      <c r="C1777">
        <v>103.5</v>
      </c>
      <c r="D1777">
        <v>103</v>
      </c>
      <c r="E1777" s="145">
        <v>-0.5</v>
      </c>
      <c r="F1777" s="143">
        <v>-0.48</v>
      </c>
      <c r="G1777" t="s">
        <v>5971</v>
      </c>
      <c r="H1777">
        <v>55</v>
      </c>
      <c r="I1777">
        <v>82</v>
      </c>
      <c r="J1777">
        <v>4.2300000000000004</v>
      </c>
      <c r="K1777">
        <v>104.5</v>
      </c>
      <c r="L1777">
        <v>103</v>
      </c>
      <c r="M1777" s="142">
        <v>0.13</v>
      </c>
      <c r="N1777" t="s">
        <v>5274</v>
      </c>
    </row>
    <row r="1778" spans="1:14">
      <c r="A1778">
        <v>6418</v>
      </c>
      <c r="B1778" t="s">
        <v>200</v>
      </c>
      <c r="C1778">
        <v>33.9</v>
      </c>
      <c r="D1778">
        <v>36.4</v>
      </c>
      <c r="E1778" s="145">
        <v>3.3</v>
      </c>
      <c r="F1778" s="143">
        <v>9.9700000000000006</v>
      </c>
      <c r="G1778" t="s">
        <v>7264</v>
      </c>
      <c r="H1778">
        <v>406</v>
      </c>
      <c r="I1778">
        <v>79</v>
      </c>
      <c r="J1778">
        <v>3.45</v>
      </c>
      <c r="K1778">
        <v>36.4</v>
      </c>
      <c r="L1778">
        <v>33.9</v>
      </c>
      <c r="M1778" s="142">
        <v>1.18</v>
      </c>
      <c r="N1778" t="s">
        <v>5275</v>
      </c>
    </row>
    <row r="1779" spans="1:14">
      <c r="A1779">
        <v>6419</v>
      </c>
      <c r="B1779" t="s">
        <v>138</v>
      </c>
      <c r="C1779">
        <v>151.5</v>
      </c>
      <c r="D1779">
        <v>154</v>
      </c>
      <c r="E1779" s="145">
        <v>4.5</v>
      </c>
      <c r="F1779" s="143">
        <v>3.01</v>
      </c>
      <c r="G1779" t="s">
        <v>7398</v>
      </c>
      <c r="H1779">
        <v>160</v>
      </c>
      <c r="I1779">
        <v>270</v>
      </c>
      <c r="J1779">
        <v>1.32</v>
      </c>
      <c r="K1779">
        <v>156</v>
      </c>
      <c r="L1779">
        <v>150</v>
      </c>
      <c r="M1779" s="142">
        <v>1.22</v>
      </c>
      <c r="N1779" t="s">
        <v>5276</v>
      </c>
    </row>
    <row r="1780" spans="1:14">
      <c r="A1780">
        <v>6423</v>
      </c>
      <c r="B1780" t="s">
        <v>3693</v>
      </c>
      <c r="C1780">
        <v>84</v>
      </c>
      <c r="D1780">
        <v>83</v>
      </c>
      <c r="E1780" s="145">
        <v>-0.5</v>
      </c>
      <c r="F1780" s="143">
        <v>-0.6</v>
      </c>
      <c r="G1780" t="s">
        <v>7399</v>
      </c>
      <c r="H1780">
        <v>47</v>
      </c>
      <c r="I1780">
        <v>41</v>
      </c>
      <c r="J1780">
        <v>3.1</v>
      </c>
      <c r="K1780">
        <v>85</v>
      </c>
      <c r="L1780">
        <v>82.7</v>
      </c>
      <c r="M1780" s="142">
        <v>0.15</v>
      </c>
      <c r="N1780" t="s">
        <v>5277</v>
      </c>
    </row>
    <row r="1781" spans="1:14">
      <c r="A1781">
        <v>6425</v>
      </c>
      <c r="B1781" t="s">
        <v>197</v>
      </c>
      <c r="C1781">
        <v>75.099999999999994</v>
      </c>
      <c r="D1781">
        <v>72.8</v>
      </c>
      <c r="E1781" s="145">
        <v>-0.7</v>
      </c>
      <c r="F1781" s="143">
        <v>-0.95</v>
      </c>
      <c r="G1781" t="s">
        <v>7400</v>
      </c>
      <c r="H1781">
        <v>349</v>
      </c>
      <c r="I1781">
        <v>634</v>
      </c>
      <c r="J1781">
        <v>5.14</v>
      </c>
      <c r="K1781">
        <v>75.8</v>
      </c>
      <c r="L1781">
        <v>72.8</v>
      </c>
      <c r="M1781" s="142">
        <v>0.68</v>
      </c>
      <c r="N1781" t="s">
        <v>5278</v>
      </c>
    </row>
    <row r="1782" spans="1:14">
      <c r="A1782">
        <v>6426</v>
      </c>
      <c r="B1782" t="s">
        <v>70</v>
      </c>
      <c r="C1782">
        <v>332.5</v>
      </c>
      <c r="D1782">
        <v>325.5</v>
      </c>
      <c r="E1782" s="145">
        <v>5</v>
      </c>
      <c r="F1782" s="143">
        <v>1.56</v>
      </c>
      <c r="G1782" t="s">
        <v>7401</v>
      </c>
      <c r="H1782">
        <v>983</v>
      </c>
      <c r="I1782">
        <v>1941</v>
      </c>
      <c r="J1782">
        <v>3.85</v>
      </c>
      <c r="K1782">
        <v>332.5</v>
      </c>
      <c r="L1782">
        <v>320</v>
      </c>
      <c r="M1782" s="142">
        <v>2.5499999999999998</v>
      </c>
      <c r="N1782" t="s">
        <v>5279</v>
      </c>
    </row>
    <row r="1783" spans="1:14">
      <c r="A1783">
        <v>6431</v>
      </c>
      <c r="B1783" t="s">
        <v>1285</v>
      </c>
      <c r="C1783">
        <v>16.45</v>
      </c>
      <c r="D1783">
        <v>16.5</v>
      </c>
      <c r="E1783" s="145">
        <v>-0.25</v>
      </c>
      <c r="F1783" s="143">
        <v>-1.49</v>
      </c>
      <c r="G1783" t="s">
        <v>7402</v>
      </c>
      <c r="H1783">
        <v>43</v>
      </c>
      <c r="I1783">
        <v>75</v>
      </c>
      <c r="J1783">
        <v>8.61</v>
      </c>
      <c r="K1783">
        <v>16.850000000000001</v>
      </c>
      <c r="L1783">
        <v>16.399999999999999</v>
      </c>
      <c r="M1783" s="142">
        <v>0.09</v>
      </c>
      <c r="N1783" t="s">
        <v>5280</v>
      </c>
    </row>
    <row r="1784" spans="1:14">
      <c r="A1784">
        <v>6432</v>
      </c>
      <c r="B1784" t="s">
        <v>139</v>
      </c>
      <c r="C1784">
        <v>61.3</v>
      </c>
      <c r="D1784">
        <v>61.1</v>
      </c>
      <c r="E1784" s="145">
        <v>0.3</v>
      </c>
      <c r="F1784" s="143">
        <v>0.49</v>
      </c>
      <c r="G1784" t="s">
        <v>7403</v>
      </c>
      <c r="H1784">
        <v>277</v>
      </c>
      <c r="I1784">
        <v>479</v>
      </c>
      <c r="J1784">
        <v>4.0199999999999996</v>
      </c>
      <c r="K1784">
        <v>62.9</v>
      </c>
      <c r="L1784">
        <v>60.2</v>
      </c>
      <c r="M1784" s="142">
        <v>0.69</v>
      </c>
      <c r="N1784" t="s">
        <v>5281</v>
      </c>
    </row>
    <row r="1785" spans="1:14">
      <c r="A1785">
        <v>6435</v>
      </c>
      <c r="B1785" t="s">
        <v>140</v>
      </c>
      <c r="C1785">
        <v>229.5</v>
      </c>
      <c r="D1785">
        <v>228</v>
      </c>
      <c r="E1785" s="145">
        <v>-1</v>
      </c>
      <c r="F1785" s="143">
        <v>-0.44</v>
      </c>
      <c r="G1785" t="s">
        <v>7404</v>
      </c>
      <c r="H1785">
        <v>177</v>
      </c>
      <c r="I1785">
        <v>372</v>
      </c>
      <c r="J1785">
        <v>3.75</v>
      </c>
      <c r="K1785">
        <v>232</v>
      </c>
      <c r="L1785">
        <v>226</v>
      </c>
      <c r="M1785" s="142">
        <v>0.47</v>
      </c>
      <c r="N1785" t="s">
        <v>5282</v>
      </c>
    </row>
    <row r="1786" spans="1:14">
      <c r="A1786">
        <v>6438</v>
      </c>
      <c r="B1786" t="s">
        <v>141</v>
      </c>
      <c r="C1786">
        <v>183</v>
      </c>
      <c r="D1786">
        <v>170.5</v>
      </c>
      <c r="E1786" s="145">
        <v>-9.5</v>
      </c>
      <c r="F1786" s="143">
        <v>-5.28</v>
      </c>
      <c r="G1786" t="s">
        <v>7405</v>
      </c>
      <c r="H1786">
        <v>4232</v>
      </c>
      <c r="I1786">
        <v>4196</v>
      </c>
      <c r="J1786">
        <v>8.2200000000000006</v>
      </c>
      <c r="K1786">
        <v>183</v>
      </c>
      <c r="L1786">
        <v>168</v>
      </c>
      <c r="M1786" s="142">
        <v>5.15</v>
      </c>
      <c r="N1786" t="s">
        <v>5283</v>
      </c>
    </row>
    <row r="1787" spans="1:14">
      <c r="A1787">
        <v>6441</v>
      </c>
      <c r="B1787" t="s">
        <v>176</v>
      </c>
      <c r="C1787">
        <v>21.65</v>
      </c>
      <c r="D1787">
        <v>21.8</v>
      </c>
      <c r="E1787" s="145">
        <v>0.5</v>
      </c>
      <c r="F1787" s="143">
        <v>2.35</v>
      </c>
      <c r="G1787" t="s">
        <v>6148</v>
      </c>
      <c r="H1787">
        <v>79</v>
      </c>
      <c r="I1787">
        <v>107</v>
      </c>
      <c r="J1787">
        <v>5.33</v>
      </c>
      <c r="K1787">
        <v>22.4</v>
      </c>
      <c r="L1787">
        <v>21.65</v>
      </c>
      <c r="M1787" s="142">
        <v>0.15</v>
      </c>
      <c r="N1787" t="s">
        <v>5284</v>
      </c>
    </row>
    <row r="1788" spans="1:14">
      <c r="A1788">
        <v>6442</v>
      </c>
      <c r="B1788" t="s">
        <v>1286</v>
      </c>
      <c r="C1788">
        <v>1550</v>
      </c>
      <c r="D1788">
        <v>1505</v>
      </c>
      <c r="E1788" s="145">
        <v>-35</v>
      </c>
      <c r="F1788" s="143">
        <v>-2.27</v>
      </c>
      <c r="G1788" t="s">
        <v>6281</v>
      </c>
      <c r="H1788">
        <v>1236</v>
      </c>
      <c r="I1788">
        <v>2591</v>
      </c>
      <c r="J1788">
        <v>8.18</v>
      </c>
      <c r="K1788">
        <v>1560</v>
      </c>
      <c r="L1788">
        <v>1485</v>
      </c>
      <c r="M1788" s="142">
        <v>1.51</v>
      </c>
      <c r="N1788" t="s">
        <v>5285</v>
      </c>
    </row>
    <row r="1789" spans="1:14">
      <c r="A1789">
        <v>6443</v>
      </c>
      <c r="B1789" t="s">
        <v>1287</v>
      </c>
      <c r="C1789">
        <v>25.75</v>
      </c>
      <c r="D1789">
        <v>25.65</v>
      </c>
      <c r="E1789" s="145">
        <v>0</v>
      </c>
      <c r="F1789" s="143">
        <v>0</v>
      </c>
      <c r="G1789" t="s">
        <v>5990</v>
      </c>
      <c r="H1789">
        <v>11786</v>
      </c>
      <c r="I1789">
        <v>3724</v>
      </c>
      <c r="J1789">
        <v>51.28</v>
      </c>
      <c r="K1789">
        <v>26.35</v>
      </c>
      <c r="L1789">
        <v>25.65</v>
      </c>
      <c r="M1789" s="142">
        <v>2.2999999999999998</v>
      </c>
      <c r="N1789" t="s">
        <v>5286</v>
      </c>
    </row>
    <row r="1790" spans="1:14">
      <c r="A1790">
        <v>6446</v>
      </c>
      <c r="B1790" t="s">
        <v>142</v>
      </c>
      <c r="C1790">
        <v>1230</v>
      </c>
      <c r="D1790">
        <v>1245</v>
      </c>
      <c r="E1790" s="145">
        <v>40</v>
      </c>
      <c r="F1790" s="143">
        <v>3.32</v>
      </c>
      <c r="G1790" t="s">
        <v>7406</v>
      </c>
      <c r="H1790">
        <v>3238</v>
      </c>
      <c r="I1790">
        <v>1683</v>
      </c>
      <c r="J1790">
        <v>42.24</v>
      </c>
      <c r="K1790">
        <v>1300</v>
      </c>
      <c r="L1790">
        <v>1230</v>
      </c>
      <c r="M1790" s="142">
        <v>0.77</v>
      </c>
      <c r="N1790" t="s">
        <v>5287</v>
      </c>
    </row>
    <row r="1791" spans="1:14">
      <c r="A1791">
        <v>6449</v>
      </c>
      <c r="B1791" t="s">
        <v>1288</v>
      </c>
      <c r="C1791">
        <v>243.5</v>
      </c>
      <c r="D1791">
        <v>250.5</v>
      </c>
      <c r="E1791" s="145">
        <v>7.5</v>
      </c>
      <c r="F1791" s="143">
        <v>3.09</v>
      </c>
      <c r="G1791" t="s">
        <v>7407</v>
      </c>
      <c r="H1791">
        <v>1782</v>
      </c>
      <c r="I1791">
        <v>5869</v>
      </c>
      <c r="J1791">
        <v>9.19</v>
      </c>
      <c r="K1791">
        <v>256</v>
      </c>
      <c r="L1791">
        <v>243.5</v>
      </c>
      <c r="M1791" s="142">
        <v>1.94</v>
      </c>
      <c r="N1791" t="s">
        <v>5288</v>
      </c>
    </row>
    <row r="1792" spans="1:14">
      <c r="A1792">
        <v>6451</v>
      </c>
      <c r="B1792" t="s">
        <v>1289</v>
      </c>
      <c r="C1792">
        <v>364.5</v>
      </c>
      <c r="D1792">
        <v>364</v>
      </c>
      <c r="E1792" s="145">
        <v>3.5</v>
      </c>
      <c r="F1792" s="143">
        <v>0.97</v>
      </c>
      <c r="G1792" t="s">
        <v>6581</v>
      </c>
      <c r="H1792">
        <v>1044</v>
      </c>
      <c r="I1792">
        <v>1807</v>
      </c>
      <c r="J1792">
        <v>11.79</v>
      </c>
      <c r="K1792">
        <v>373</v>
      </c>
      <c r="L1792">
        <v>360</v>
      </c>
      <c r="M1792" s="142">
        <v>0.91</v>
      </c>
      <c r="N1792" t="s">
        <v>5289</v>
      </c>
    </row>
    <row r="1793" spans="1:14">
      <c r="A1793">
        <v>6456</v>
      </c>
      <c r="B1793" t="s">
        <v>1290</v>
      </c>
      <c r="C1793">
        <v>89.1</v>
      </c>
      <c r="D1793">
        <v>88.1</v>
      </c>
      <c r="E1793" s="145">
        <v>-0.6</v>
      </c>
      <c r="F1793" s="143">
        <v>-0.68</v>
      </c>
      <c r="G1793" t="s">
        <v>6850</v>
      </c>
      <c r="H1793">
        <v>20242</v>
      </c>
      <c r="I1793">
        <v>23981</v>
      </c>
      <c r="J1793">
        <v>33.79</v>
      </c>
      <c r="K1793">
        <v>94.3</v>
      </c>
      <c r="L1793">
        <v>87.7</v>
      </c>
      <c r="M1793" s="142">
        <v>5.99</v>
      </c>
      <c r="N1793" t="s">
        <v>5290</v>
      </c>
    </row>
    <row r="1794" spans="1:14">
      <c r="A1794">
        <v>6461</v>
      </c>
      <c r="B1794" t="s">
        <v>5799</v>
      </c>
      <c r="C1794">
        <v>29</v>
      </c>
      <c r="D1794">
        <v>28.9</v>
      </c>
      <c r="E1794" s="145">
        <v>0.9</v>
      </c>
      <c r="F1794" s="143">
        <v>3.21</v>
      </c>
      <c r="G1794" t="s">
        <v>6290</v>
      </c>
      <c r="H1794">
        <v>139</v>
      </c>
      <c r="I1794">
        <v>115</v>
      </c>
      <c r="J1794">
        <v>11.08</v>
      </c>
      <c r="K1794">
        <v>29.35</v>
      </c>
      <c r="L1794">
        <v>28.7</v>
      </c>
      <c r="M1794" s="142">
        <v>0.13</v>
      </c>
      <c r="N1794" t="s">
        <v>5800</v>
      </c>
    </row>
    <row r="1795" spans="1:14">
      <c r="A1795">
        <v>6462</v>
      </c>
      <c r="B1795" t="s">
        <v>143</v>
      </c>
      <c r="C1795">
        <v>96</v>
      </c>
      <c r="D1795">
        <v>96</v>
      </c>
      <c r="E1795" s="145">
        <v>0.6</v>
      </c>
      <c r="F1795" s="143">
        <v>0.63</v>
      </c>
      <c r="G1795" t="s">
        <v>6354</v>
      </c>
      <c r="H1795">
        <v>177</v>
      </c>
      <c r="I1795">
        <v>325</v>
      </c>
      <c r="J1795">
        <v>9.1300000000000008</v>
      </c>
      <c r="K1795">
        <v>97.7</v>
      </c>
      <c r="L1795">
        <v>96</v>
      </c>
      <c r="M1795" s="142">
        <v>0.19</v>
      </c>
      <c r="N1795" t="s">
        <v>5291</v>
      </c>
    </row>
    <row r="1796" spans="1:14">
      <c r="A1796">
        <v>6464</v>
      </c>
      <c r="B1796" t="s">
        <v>1291</v>
      </c>
      <c r="C1796">
        <v>76.7</v>
      </c>
      <c r="D1796">
        <v>76.7</v>
      </c>
      <c r="E1796" s="145">
        <v>0</v>
      </c>
      <c r="F1796" s="143">
        <v>0</v>
      </c>
      <c r="G1796" t="s">
        <v>7408</v>
      </c>
      <c r="H1796">
        <v>5</v>
      </c>
      <c r="I1796">
        <v>19</v>
      </c>
      <c r="J1796">
        <v>13.39</v>
      </c>
      <c r="K1796">
        <v>76.7</v>
      </c>
      <c r="L1796">
        <v>76</v>
      </c>
      <c r="M1796" s="142">
        <v>0</v>
      </c>
      <c r="N1796" t="s">
        <v>5292</v>
      </c>
    </row>
    <row r="1797" spans="1:14">
      <c r="A1797">
        <v>6465</v>
      </c>
      <c r="B1797" t="s">
        <v>3660</v>
      </c>
      <c r="C1797">
        <v>43.85</v>
      </c>
      <c r="D1797">
        <v>45.15</v>
      </c>
      <c r="E1797" s="145">
        <v>2.5</v>
      </c>
      <c r="F1797" s="143">
        <v>5.86</v>
      </c>
      <c r="G1797" t="s">
        <v>7409</v>
      </c>
      <c r="H1797">
        <v>820</v>
      </c>
      <c r="I1797">
        <v>201</v>
      </c>
      <c r="J1797">
        <v>5.91</v>
      </c>
      <c r="K1797">
        <v>46.8</v>
      </c>
      <c r="L1797">
        <v>43.15</v>
      </c>
      <c r="M1797" s="142">
        <v>1.39</v>
      </c>
      <c r="N1797" t="s">
        <v>5293</v>
      </c>
    </row>
    <row r="1798" spans="1:14">
      <c r="A1798">
        <v>6469</v>
      </c>
      <c r="B1798" t="s">
        <v>144</v>
      </c>
      <c r="C1798">
        <v>68.5</v>
      </c>
      <c r="D1798">
        <v>69.5</v>
      </c>
      <c r="E1798" s="145">
        <v>1.3</v>
      </c>
      <c r="F1798" s="143">
        <v>1.91</v>
      </c>
      <c r="G1798" t="s">
        <v>7410</v>
      </c>
      <c r="H1798">
        <v>695</v>
      </c>
      <c r="I1798">
        <v>741</v>
      </c>
      <c r="J1798">
        <v>15.91</v>
      </c>
      <c r="K1798">
        <v>70.5</v>
      </c>
      <c r="L1798">
        <v>68.5</v>
      </c>
      <c r="M1798" s="142">
        <v>0.44</v>
      </c>
      <c r="N1798" t="s">
        <v>5294</v>
      </c>
    </row>
    <row r="1799" spans="1:14">
      <c r="A1799">
        <v>6470</v>
      </c>
      <c r="B1799" t="s">
        <v>145</v>
      </c>
      <c r="C1799">
        <v>45.6</v>
      </c>
      <c r="D1799">
        <v>45.95</v>
      </c>
      <c r="E1799" s="145">
        <v>0.95</v>
      </c>
      <c r="F1799" s="143">
        <v>2.11</v>
      </c>
      <c r="G1799" t="s">
        <v>6117</v>
      </c>
      <c r="H1799">
        <v>30</v>
      </c>
      <c r="I1799">
        <v>84</v>
      </c>
      <c r="J1799">
        <v>3.77</v>
      </c>
      <c r="K1799">
        <v>46.5</v>
      </c>
      <c r="L1799">
        <v>45.55</v>
      </c>
      <c r="M1799" s="142">
        <v>0.08</v>
      </c>
      <c r="N1799" t="s">
        <v>5295</v>
      </c>
    </row>
    <row r="1800" spans="1:14">
      <c r="A1800">
        <v>6472</v>
      </c>
      <c r="B1800" t="s">
        <v>146</v>
      </c>
      <c r="C1800">
        <v>426.5</v>
      </c>
      <c r="D1800">
        <v>425.5</v>
      </c>
      <c r="E1800" s="145">
        <v>1.5</v>
      </c>
      <c r="F1800" s="143">
        <v>0.35</v>
      </c>
      <c r="G1800" t="s">
        <v>6317</v>
      </c>
      <c r="H1800">
        <v>445</v>
      </c>
      <c r="I1800">
        <v>568</v>
      </c>
      <c r="J1800">
        <v>12.81</v>
      </c>
      <c r="K1800">
        <v>432.5</v>
      </c>
      <c r="L1800">
        <v>424.5</v>
      </c>
      <c r="M1800" s="142">
        <v>0.35</v>
      </c>
      <c r="N1800" t="s">
        <v>5296</v>
      </c>
    </row>
    <row r="1801" spans="1:14">
      <c r="A1801">
        <v>6474</v>
      </c>
      <c r="B1801" t="s">
        <v>3661</v>
      </c>
      <c r="C1801">
        <v>35.35</v>
      </c>
      <c r="D1801">
        <v>35.5</v>
      </c>
      <c r="E1801" s="145">
        <v>0.2</v>
      </c>
      <c r="F1801" s="143">
        <v>0.56999999999999995</v>
      </c>
      <c r="G1801" t="s">
        <v>7411</v>
      </c>
      <c r="H1801">
        <v>9</v>
      </c>
      <c r="I1801">
        <v>33</v>
      </c>
      <c r="J1801">
        <v>5.25</v>
      </c>
      <c r="K1801">
        <v>35.5</v>
      </c>
      <c r="L1801">
        <v>35</v>
      </c>
      <c r="M1801" s="142">
        <v>0.02</v>
      </c>
      <c r="N1801" t="s">
        <v>5297</v>
      </c>
    </row>
    <row r="1802" spans="1:14">
      <c r="A1802">
        <v>6477</v>
      </c>
      <c r="B1802" t="s">
        <v>1292</v>
      </c>
      <c r="C1802">
        <v>32.4</v>
      </c>
      <c r="D1802">
        <v>32.4</v>
      </c>
      <c r="E1802" s="145">
        <v>0.1</v>
      </c>
      <c r="F1802" s="143">
        <v>0.31</v>
      </c>
      <c r="G1802" t="s">
        <v>7412</v>
      </c>
      <c r="H1802">
        <v>441</v>
      </c>
      <c r="I1802">
        <v>449</v>
      </c>
      <c r="J1802">
        <v>12.41</v>
      </c>
      <c r="K1802">
        <v>32.9</v>
      </c>
      <c r="L1802">
        <v>32.299999999999997</v>
      </c>
      <c r="M1802" s="142">
        <v>0.36</v>
      </c>
      <c r="N1802" t="s">
        <v>5298</v>
      </c>
    </row>
    <row r="1803" spans="1:14">
      <c r="A1803">
        <v>6482</v>
      </c>
      <c r="B1803" t="s">
        <v>147</v>
      </c>
      <c r="C1803">
        <v>23.2</v>
      </c>
      <c r="D1803">
        <v>23.1</v>
      </c>
      <c r="E1803" s="145">
        <v>0</v>
      </c>
      <c r="F1803" s="143">
        <v>0</v>
      </c>
      <c r="G1803" t="s">
        <v>7179</v>
      </c>
      <c r="H1803">
        <v>18</v>
      </c>
      <c r="I1803">
        <v>5</v>
      </c>
      <c r="J1803">
        <v>2.86</v>
      </c>
      <c r="K1803">
        <v>23.2</v>
      </c>
      <c r="L1803">
        <v>23</v>
      </c>
      <c r="M1803" s="142">
        <v>0.06</v>
      </c>
      <c r="N1803" t="s">
        <v>5299</v>
      </c>
    </row>
    <row r="1804" spans="1:14">
      <c r="A1804">
        <v>6485</v>
      </c>
      <c r="B1804" t="s">
        <v>148</v>
      </c>
      <c r="C1804">
        <v>78</v>
      </c>
      <c r="D1804">
        <v>80.5</v>
      </c>
      <c r="E1804" s="145">
        <v>5.5</v>
      </c>
      <c r="F1804" s="143">
        <v>7.33</v>
      </c>
      <c r="G1804" t="s">
        <v>6541</v>
      </c>
      <c r="H1804">
        <v>765</v>
      </c>
      <c r="I1804">
        <v>872</v>
      </c>
      <c r="J1804">
        <v>4.74</v>
      </c>
      <c r="K1804">
        <v>81.7</v>
      </c>
      <c r="L1804">
        <v>77.5</v>
      </c>
      <c r="M1804" s="142">
        <v>1.62</v>
      </c>
      <c r="N1804" t="s">
        <v>5300</v>
      </c>
    </row>
    <row r="1805" spans="1:14">
      <c r="A1805">
        <v>6486</v>
      </c>
      <c r="B1805" t="s">
        <v>149</v>
      </c>
      <c r="C1805">
        <v>78.8</v>
      </c>
      <c r="D1805">
        <v>79.400000000000006</v>
      </c>
      <c r="E1805" s="145">
        <v>1.2</v>
      </c>
      <c r="F1805" s="143">
        <v>1.53</v>
      </c>
      <c r="G1805" t="s">
        <v>7413</v>
      </c>
      <c r="H1805">
        <v>135</v>
      </c>
      <c r="I1805">
        <v>92</v>
      </c>
      <c r="J1805">
        <v>5.09</v>
      </c>
      <c r="K1805">
        <v>80.7</v>
      </c>
      <c r="L1805">
        <v>77.099999999999994</v>
      </c>
      <c r="M1805" s="142">
        <v>0.27</v>
      </c>
      <c r="N1805" t="s">
        <v>5301</v>
      </c>
    </row>
    <row r="1806" spans="1:14">
      <c r="A1806">
        <v>6488</v>
      </c>
      <c r="B1806" t="s">
        <v>150</v>
      </c>
      <c r="C1806">
        <v>936</v>
      </c>
      <c r="D1806">
        <v>902</v>
      </c>
      <c r="E1806" s="145">
        <v>-21</v>
      </c>
      <c r="F1806" s="143">
        <v>-2.2799999999999998</v>
      </c>
      <c r="G1806" t="s">
        <v>7414</v>
      </c>
      <c r="H1806">
        <v>14862</v>
      </c>
      <c r="I1806">
        <v>15254</v>
      </c>
      <c r="J1806">
        <v>52.81</v>
      </c>
      <c r="K1806">
        <v>936</v>
      </c>
      <c r="L1806">
        <v>890</v>
      </c>
      <c r="M1806" s="142">
        <v>2.81</v>
      </c>
      <c r="N1806" t="s">
        <v>5302</v>
      </c>
    </row>
    <row r="1807" spans="1:14">
      <c r="A1807">
        <v>6491</v>
      </c>
      <c r="B1807" t="s">
        <v>1293</v>
      </c>
      <c r="C1807">
        <v>405</v>
      </c>
      <c r="D1807">
        <v>412</v>
      </c>
      <c r="E1807" s="145">
        <v>7.5</v>
      </c>
      <c r="F1807" s="143">
        <v>1.85</v>
      </c>
      <c r="G1807" t="s">
        <v>5916</v>
      </c>
      <c r="H1807">
        <v>356</v>
      </c>
      <c r="I1807">
        <v>427</v>
      </c>
      <c r="J1807">
        <v>7.8</v>
      </c>
      <c r="K1807">
        <v>418.5</v>
      </c>
      <c r="L1807">
        <v>405</v>
      </c>
      <c r="M1807" s="142">
        <v>0.46</v>
      </c>
      <c r="N1807" t="s">
        <v>5303</v>
      </c>
    </row>
    <row r="1808" spans="1:14">
      <c r="A1808">
        <v>6492</v>
      </c>
      <c r="B1808" t="s">
        <v>151</v>
      </c>
      <c r="C1808">
        <v>33.450000000000003</v>
      </c>
      <c r="D1808">
        <v>33.549999999999997</v>
      </c>
      <c r="E1808" s="145">
        <v>0.25</v>
      </c>
      <c r="F1808" s="143">
        <v>0.75</v>
      </c>
      <c r="G1808" t="s">
        <v>6511</v>
      </c>
      <c r="H1808">
        <v>116</v>
      </c>
      <c r="I1808">
        <v>143</v>
      </c>
      <c r="J1808">
        <v>11.49</v>
      </c>
      <c r="K1808">
        <v>33.549999999999997</v>
      </c>
      <c r="L1808">
        <v>33.15</v>
      </c>
      <c r="M1808" s="142">
        <v>0.1</v>
      </c>
      <c r="N1808" t="s">
        <v>5304</v>
      </c>
    </row>
    <row r="1809" spans="1:14">
      <c r="A1809">
        <v>6494</v>
      </c>
      <c r="B1809" t="s">
        <v>152</v>
      </c>
      <c r="C1809">
        <v>49.15</v>
      </c>
      <c r="D1809">
        <v>47.35</v>
      </c>
      <c r="E1809" s="145">
        <v>-0.15</v>
      </c>
      <c r="F1809" s="143">
        <v>-0.32</v>
      </c>
      <c r="G1809" t="s">
        <v>5933</v>
      </c>
      <c r="H1809">
        <v>50</v>
      </c>
      <c r="I1809">
        <v>112</v>
      </c>
      <c r="J1809">
        <v>3.16</v>
      </c>
      <c r="K1809">
        <v>49.15</v>
      </c>
      <c r="L1809">
        <v>47.35</v>
      </c>
      <c r="M1809" s="142">
        <v>0.16</v>
      </c>
      <c r="N1809" t="s">
        <v>5305</v>
      </c>
    </row>
    <row r="1810" spans="1:14">
      <c r="A1810">
        <v>6496</v>
      </c>
      <c r="B1810" t="s">
        <v>153</v>
      </c>
      <c r="C1810">
        <v>23.85</v>
      </c>
      <c r="D1810">
        <v>23.9</v>
      </c>
      <c r="E1810" s="145">
        <v>0.35</v>
      </c>
      <c r="F1810" s="143">
        <v>1.49</v>
      </c>
      <c r="G1810" t="s">
        <v>5937</v>
      </c>
      <c r="H1810">
        <v>5</v>
      </c>
      <c r="I1810">
        <v>40</v>
      </c>
      <c r="J1810">
        <v>4.7300000000000004</v>
      </c>
      <c r="K1810">
        <v>23.9</v>
      </c>
      <c r="L1810">
        <v>23.35</v>
      </c>
      <c r="M1810" s="142">
        <v>0.01</v>
      </c>
      <c r="N1810" t="s">
        <v>5306</v>
      </c>
    </row>
    <row r="1811" spans="1:14">
      <c r="A1811">
        <v>6498</v>
      </c>
      <c r="B1811" t="s">
        <v>2817</v>
      </c>
      <c r="C1811">
        <v>68.3</v>
      </c>
      <c r="D1811">
        <v>68.5</v>
      </c>
      <c r="E1811" s="145">
        <v>0.4</v>
      </c>
      <c r="F1811" s="143">
        <v>0.59</v>
      </c>
      <c r="G1811" t="s">
        <v>7415</v>
      </c>
      <c r="H1811">
        <v>129</v>
      </c>
      <c r="I1811">
        <v>155</v>
      </c>
      <c r="J1811">
        <v>4.75</v>
      </c>
      <c r="K1811">
        <v>69.900000000000006</v>
      </c>
      <c r="L1811">
        <v>67.5</v>
      </c>
      <c r="M1811" s="142">
        <v>0.27</v>
      </c>
      <c r="N1811" t="s">
        <v>5307</v>
      </c>
    </row>
    <row r="1812" spans="1:14">
      <c r="A1812">
        <v>6499</v>
      </c>
      <c r="B1812" t="s">
        <v>154</v>
      </c>
      <c r="C1812">
        <v>82</v>
      </c>
      <c r="D1812">
        <v>83.5</v>
      </c>
      <c r="E1812" s="145">
        <v>3.9</v>
      </c>
      <c r="F1812" s="143">
        <v>4.9000000000000004</v>
      </c>
      <c r="G1812" t="s">
        <v>6033</v>
      </c>
      <c r="H1812">
        <v>1650</v>
      </c>
      <c r="I1812">
        <v>262</v>
      </c>
      <c r="J1812">
        <v>9.69</v>
      </c>
      <c r="K1812">
        <v>87.5</v>
      </c>
      <c r="L1812">
        <v>81.5</v>
      </c>
      <c r="M1812" s="142">
        <v>1.7</v>
      </c>
      <c r="N1812" t="s">
        <v>5308</v>
      </c>
    </row>
    <row r="1813" spans="1:14">
      <c r="A1813">
        <v>6504</v>
      </c>
      <c r="B1813" t="s">
        <v>1294</v>
      </c>
      <c r="C1813">
        <v>39.950000000000003</v>
      </c>
      <c r="D1813">
        <v>38.9</v>
      </c>
      <c r="E1813" s="145">
        <v>-0.65</v>
      </c>
      <c r="F1813" s="143">
        <v>-1.64</v>
      </c>
      <c r="G1813" t="s">
        <v>7416</v>
      </c>
      <c r="H1813">
        <v>198</v>
      </c>
      <c r="I1813">
        <v>862</v>
      </c>
      <c r="J1813">
        <v>7.26</v>
      </c>
      <c r="K1813">
        <v>40</v>
      </c>
      <c r="L1813">
        <v>38.85</v>
      </c>
      <c r="M1813" s="142">
        <v>0.27</v>
      </c>
      <c r="N1813" t="s">
        <v>5309</v>
      </c>
    </row>
    <row r="1814" spans="1:14">
      <c r="A1814">
        <v>6505</v>
      </c>
      <c r="B1814" t="s">
        <v>1295</v>
      </c>
      <c r="C1814">
        <v>113.5</v>
      </c>
      <c r="D1814">
        <v>122.5</v>
      </c>
      <c r="E1814" s="145">
        <v>11</v>
      </c>
      <c r="F1814" s="143">
        <v>9.8699999999999992</v>
      </c>
      <c r="G1814" t="s">
        <v>7417</v>
      </c>
      <c r="H1814">
        <v>49184</v>
      </c>
      <c r="I1814">
        <v>70025</v>
      </c>
      <c r="J1814">
        <v>952.6</v>
      </c>
      <c r="K1814">
        <v>122.5</v>
      </c>
      <c r="L1814">
        <v>112.5</v>
      </c>
      <c r="M1814" s="142">
        <v>0.52</v>
      </c>
      <c r="N1814" t="s">
        <v>5310</v>
      </c>
    </row>
    <row r="1815" spans="1:14">
      <c r="A1815">
        <v>6506</v>
      </c>
      <c r="B1815" t="s">
        <v>155</v>
      </c>
      <c r="C1815">
        <v>18.649999999999999</v>
      </c>
      <c r="D1815">
        <v>18.649999999999999</v>
      </c>
      <c r="E1815" s="145">
        <v>0</v>
      </c>
      <c r="F1815" s="143">
        <v>0</v>
      </c>
      <c r="G1815" t="s">
        <v>7001</v>
      </c>
      <c r="H1815">
        <v>198</v>
      </c>
      <c r="I1815">
        <v>78</v>
      </c>
      <c r="J1815">
        <v>8.24</v>
      </c>
      <c r="K1815">
        <v>19</v>
      </c>
      <c r="L1815">
        <v>18.600000000000001</v>
      </c>
      <c r="M1815" s="142">
        <v>0.24</v>
      </c>
      <c r="N1815" t="s">
        <v>5311</v>
      </c>
    </row>
    <row r="1816" spans="1:14">
      <c r="A1816">
        <v>6508</v>
      </c>
      <c r="B1816" t="s">
        <v>156</v>
      </c>
      <c r="C1816">
        <v>26.8</v>
      </c>
      <c r="D1816">
        <v>26.5</v>
      </c>
      <c r="E1816" s="145">
        <v>-0.2</v>
      </c>
      <c r="F1816" s="143">
        <v>-0.75</v>
      </c>
      <c r="G1816" t="s">
        <v>6080</v>
      </c>
      <c r="H1816">
        <v>20</v>
      </c>
      <c r="I1816">
        <v>26</v>
      </c>
      <c r="J1816">
        <v>8.65</v>
      </c>
      <c r="K1816">
        <v>26.8</v>
      </c>
      <c r="L1816">
        <v>26.5</v>
      </c>
      <c r="M1816" s="142">
        <v>0.02</v>
      </c>
      <c r="N1816" t="s">
        <v>5312</v>
      </c>
    </row>
    <row r="1817" spans="1:14">
      <c r="A1817">
        <v>6509</v>
      </c>
      <c r="B1817" t="s">
        <v>157</v>
      </c>
      <c r="C1817">
        <v>51.1</v>
      </c>
      <c r="D1817">
        <v>50.3</v>
      </c>
      <c r="E1817" s="145">
        <v>-0.6</v>
      </c>
      <c r="F1817" s="143">
        <v>-1.18</v>
      </c>
      <c r="G1817" t="s">
        <v>7418</v>
      </c>
      <c r="H1817">
        <v>954</v>
      </c>
      <c r="I1817">
        <v>963</v>
      </c>
      <c r="J1817">
        <v>19.739999999999998</v>
      </c>
      <c r="K1817">
        <v>51.4</v>
      </c>
      <c r="L1817">
        <v>50.1</v>
      </c>
      <c r="M1817" s="142">
        <v>0.48</v>
      </c>
      <c r="N1817" t="s">
        <v>5313</v>
      </c>
    </row>
    <row r="1818" spans="1:14">
      <c r="A1818">
        <v>6510</v>
      </c>
      <c r="B1818" t="s">
        <v>158</v>
      </c>
      <c r="C1818">
        <v>2925</v>
      </c>
      <c r="D1818">
        <v>3120</v>
      </c>
      <c r="E1818" s="145">
        <v>215</v>
      </c>
      <c r="F1818" s="143">
        <v>7.4</v>
      </c>
      <c r="G1818" t="s">
        <v>7419</v>
      </c>
      <c r="H1818">
        <v>1049</v>
      </c>
      <c r="I1818">
        <v>1057</v>
      </c>
      <c r="J1818">
        <v>3.29</v>
      </c>
      <c r="K1818">
        <v>3160</v>
      </c>
      <c r="L1818">
        <v>2825</v>
      </c>
      <c r="M1818" s="142">
        <v>3.19</v>
      </c>
      <c r="N1818" t="s">
        <v>5314</v>
      </c>
    </row>
    <row r="1819" spans="1:14">
      <c r="A1819">
        <v>6512</v>
      </c>
      <c r="B1819" t="s">
        <v>159</v>
      </c>
      <c r="C1819">
        <v>20.100000000000001</v>
      </c>
      <c r="D1819">
        <v>20.149999999999999</v>
      </c>
      <c r="E1819" s="145">
        <v>0</v>
      </c>
      <c r="F1819" s="143">
        <v>0</v>
      </c>
      <c r="G1819" t="s">
        <v>7420</v>
      </c>
      <c r="H1819">
        <v>4</v>
      </c>
      <c r="I1819">
        <v>5</v>
      </c>
      <c r="J1819">
        <v>2.5299999999999998</v>
      </c>
      <c r="K1819">
        <v>20.149999999999999</v>
      </c>
      <c r="L1819">
        <v>20.100000000000001</v>
      </c>
      <c r="M1819" s="142">
        <v>0.02</v>
      </c>
      <c r="N1819" t="s">
        <v>5315</v>
      </c>
    </row>
    <row r="1820" spans="1:14">
      <c r="A1820">
        <v>6515</v>
      </c>
      <c r="B1820" t="s">
        <v>1317</v>
      </c>
      <c r="C1820">
        <v>5070</v>
      </c>
      <c r="D1820">
        <v>5160</v>
      </c>
      <c r="E1820" s="145">
        <v>105</v>
      </c>
      <c r="F1820" s="143">
        <v>2.08</v>
      </c>
      <c r="G1820" t="s">
        <v>7421</v>
      </c>
      <c r="H1820">
        <v>735</v>
      </c>
      <c r="I1820">
        <v>810</v>
      </c>
      <c r="J1820">
        <v>3.65</v>
      </c>
      <c r="K1820">
        <v>5165</v>
      </c>
      <c r="L1820">
        <v>4945</v>
      </c>
      <c r="M1820" s="142">
        <v>2.02</v>
      </c>
      <c r="N1820" t="s">
        <v>5316</v>
      </c>
    </row>
    <row r="1821" spans="1:14">
      <c r="A1821">
        <v>6516</v>
      </c>
      <c r="B1821" t="s">
        <v>232</v>
      </c>
      <c r="C1821">
        <v>55.4</v>
      </c>
      <c r="D1821">
        <v>55.4</v>
      </c>
      <c r="E1821" s="145">
        <v>0</v>
      </c>
      <c r="F1821" s="143">
        <v>0</v>
      </c>
      <c r="G1821" t="s">
        <v>5819</v>
      </c>
      <c r="H1821">
        <v>35</v>
      </c>
      <c r="I1821">
        <v>25</v>
      </c>
      <c r="J1821">
        <v>5.63</v>
      </c>
      <c r="K1821">
        <v>56.1</v>
      </c>
      <c r="L1821">
        <v>54.9</v>
      </c>
      <c r="M1821" s="142">
        <v>0.06</v>
      </c>
      <c r="N1821" t="s">
        <v>5317</v>
      </c>
    </row>
    <row r="1822" spans="1:14">
      <c r="A1822">
        <v>6517</v>
      </c>
      <c r="B1822" t="s">
        <v>1484</v>
      </c>
      <c r="C1822">
        <v>71</v>
      </c>
      <c r="D1822">
        <v>77</v>
      </c>
      <c r="E1822" s="145">
        <v>7</v>
      </c>
      <c r="F1822" s="143">
        <v>10</v>
      </c>
      <c r="G1822" t="s">
        <v>6843</v>
      </c>
      <c r="H1822">
        <v>2700</v>
      </c>
      <c r="I1822">
        <v>1981</v>
      </c>
      <c r="J1822">
        <v>3.06</v>
      </c>
      <c r="K1822">
        <v>77</v>
      </c>
      <c r="L1822">
        <v>71</v>
      </c>
      <c r="M1822" s="142">
        <v>8.83</v>
      </c>
      <c r="N1822" t="s">
        <v>5318</v>
      </c>
    </row>
    <row r="1823" spans="1:14">
      <c r="A1823">
        <v>6523</v>
      </c>
      <c r="B1823" t="s">
        <v>160</v>
      </c>
      <c r="C1823">
        <v>86.6</v>
      </c>
      <c r="D1823">
        <v>86.5</v>
      </c>
      <c r="E1823" s="145">
        <v>-0.1</v>
      </c>
      <c r="F1823" s="143">
        <v>-0.12</v>
      </c>
      <c r="G1823" t="s">
        <v>6499</v>
      </c>
      <c r="H1823">
        <v>35</v>
      </c>
      <c r="I1823">
        <v>43</v>
      </c>
      <c r="J1823">
        <v>4.5</v>
      </c>
      <c r="K1823">
        <v>87.1</v>
      </c>
      <c r="L1823">
        <v>86.1</v>
      </c>
      <c r="M1823" s="142">
        <v>0.08</v>
      </c>
      <c r="N1823" t="s">
        <v>5319</v>
      </c>
    </row>
    <row r="1824" spans="1:14">
      <c r="A1824">
        <v>6525</v>
      </c>
      <c r="B1824" t="s">
        <v>1296</v>
      </c>
      <c r="C1824">
        <v>130</v>
      </c>
      <c r="D1824">
        <v>128.5</v>
      </c>
      <c r="E1824" s="145">
        <v>0</v>
      </c>
      <c r="F1824" s="143">
        <v>0</v>
      </c>
      <c r="G1824" t="s">
        <v>7422</v>
      </c>
      <c r="H1824">
        <v>319</v>
      </c>
      <c r="I1824">
        <v>731</v>
      </c>
      <c r="J1824">
        <v>12.9</v>
      </c>
      <c r="K1824">
        <v>131.5</v>
      </c>
      <c r="L1824">
        <v>128.5</v>
      </c>
      <c r="M1824" s="142">
        <v>0.25</v>
      </c>
      <c r="N1824" t="s">
        <v>5320</v>
      </c>
    </row>
    <row r="1825" spans="1:14">
      <c r="A1825">
        <v>6526</v>
      </c>
      <c r="B1825" t="s">
        <v>2096</v>
      </c>
      <c r="C1825">
        <v>791</v>
      </c>
      <c r="D1825">
        <v>783</v>
      </c>
      <c r="E1825" s="145">
        <v>4</v>
      </c>
      <c r="F1825" s="143">
        <v>0.51</v>
      </c>
      <c r="G1825" t="s">
        <v>7423</v>
      </c>
      <c r="H1825">
        <v>1868</v>
      </c>
      <c r="I1825">
        <v>1419</v>
      </c>
      <c r="J1825">
        <v>16.75</v>
      </c>
      <c r="K1825">
        <v>801</v>
      </c>
      <c r="L1825">
        <v>757</v>
      </c>
      <c r="M1825" s="142">
        <v>1.1200000000000001</v>
      </c>
      <c r="N1825" t="s">
        <v>5321</v>
      </c>
    </row>
    <row r="1826" spans="1:14">
      <c r="A1826">
        <v>6527</v>
      </c>
      <c r="B1826" t="s">
        <v>1297</v>
      </c>
      <c r="C1826">
        <v>72.2</v>
      </c>
      <c r="D1826">
        <v>72.5</v>
      </c>
      <c r="E1826" s="145">
        <v>0</v>
      </c>
      <c r="F1826" s="143">
        <v>0</v>
      </c>
      <c r="G1826" t="s">
        <v>6187</v>
      </c>
      <c r="H1826">
        <v>10</v>
      </c>
      <c r="I1826">
        <v>18</v>
      </c>
      <c r="J1826">
        <v>2.5499999999999998</v>
      </c>
      <c r="K1826">
        <v>72.5</v>
      </c>
      <c r="L1826">
        <v>72.099999999999994</v>
      </c>
      <c r="M1826" s="142">
        <v>0.04</v>
      </c>
      <c r="N1826" t="s">
        <v>5322</v>
      </c>
    </row>
    <row r="1827" spans="1:14">
      <c r="A1827">
        <v>6530</v>
      </c>
      <c r="B1827" t="s">
        <v>237</v>
      </c>
      <c r="C1827">
        <v>95.5</v>
      </c>
      <c r="D1827">
        <v>93.3</v>
      </c>
      <c r="E1827" s="145">
        <v>-2.2000000000000002</v>
      </c>
      <c r="F1827" s="143">
        <v>-2.2999999999999998</v>
      </c>
      <c r="G1827" t="s">
        <v>7424</v>
      </c>
      <c r="H1827">
        <v>556</v>
      </c>
      <c r="I1827">
        <v>908</v>
      </c>
      <c r="J1827">
        <v>3.38</v>
      </c>
      <c r="K1827">
        <v>96.7</v>
      </c>
      <c r="L1827">
        <v>93.1</v>
      </c>
      <c r="M1827" s="142">
        <v>1.65</v>
      </c>
      <c r="N1827" t="s">
        <v>5323</v>
      </c>
    </row>
    <row r="1828" spans="1:14">
      <c r="A1828">
        <v>6531</v>
      </c>
      <c r="B1828" t="s">
        <v>1397</v>
      </c>
      <c r="C1828">
        <v>844</v>
      </c>
      <c r="D1828">
        <v>882</v>
      </c>
      <c r="E1828" s="145">
        <v>51</v>
      </c>
      <c r="F1828" s="143">
        <v>6.14</v>
      </c>
      <c r="G1828" t="s">
        <v>7425</v>
      </c>
      <c r="H1828">
        <v>4264</v>
      </c>
      <c r="I1828">
        <v>5921</v>
      </c>
      <c r="J1828">
        <v>8.9</v>
      </c>
      <c r="K1828">
        <v>887</v>
      </c>
      <c r="L1828">
        <v>829</v>
      </c>
      <c r="M1828" s="142">
        <v>2.61</v>
      </c>
      <c r="N1828" t="s">
        <v>5324</v>
      </c>
    </row>
    <row r="1829" spans="1:14">
      <c r="A1829">
        <v>6532</v>
      </c>
      <c r="B1829" t="s">
        <v>161</v>
      </c>
      <c r="C1829">
        <v>122.5</v>
      </c>
      <c r="D1829">
        <v>123</v>
      </c>
      <c r="E1829" s="145">
        <v>3.5</v>
      </c>
      <c r="F1829" s="143">
        <v>2.93</v>
      </c>
      <c r="G1829" t="s">
        <v>7426</v>
      </c>
      <c r="H1829">
        <v>3496</v>
      </c>
      <c r="I1829">
        <v>3561</v>
      </c>
      <c r="J1829">
        <v>3.8</v>
      </c>
      <c r="K1829">
        <v>124.5</v>
      </c>
      <c r="L1829">
        <v>117</v>
      </c>
      <c r="M1829" s="142">
        <v>9.34</v>
      </c>
      <c r="N1829" t="s">
        <v>5325</v>
      </c>
    </row>
    <row r="1830" spans="1:14">
      <c r="A1830">
        <v>6533</v>
      </c>
      <c r="B1830" t="s">
        <v>1298</v>
      </c>
      <c r="C1830">
        <v>297.5</v>
      </c>
      <c r="D1830">
        <v>323.5</v>
      </c>
      <c r="E1830" s="145">
        <v>29</v>
      </c>
      <c r="F1830" s="143">
        <v>9.85</v>
      </c>
      <c r="G1830" t="s">
        <v>6284</v>
      </c>
      <c r="H1830">
        <v>2621</v>
      </c>
      <c r="I1830">
        <v>1772</v>
      </c>
      <c r="J1830">
        <v>5.75</v>
      </c>
      <c r="K1830">
        <v>323.5</v>
      </c>
      <c r="L1830">
        <v>297.5</v>
      </c>
      <c r="M1830" s="142">
        <v>4.5599999999999996</v>
      </c>
      <c r="N1830" t="s">
        <v>5326</v>
      </c>
    </row>
    <row r="1831" spans="1:14">
      <c r="A1831">
        <v>6535</v>
      </c>
      <c r="B1831" t="s">
        <v>162</v>
      </c>
      <c r="C1831">
        <v>76.7</v>
      </c>
      <c r="D1831">
        <v>75.900000000000006</v>
      </c>
      <c r="E1831" s="145">
        <v>0.3</v>
      </c>
      <c r="F1831" s="143">
        <v>0.4</v>
      </c>
      <c r="G1831" t="s">
        <v>7427</v>
      </c>
      <c r="H1831">
        <v>189</v>
      </c>
      <c r="I1831">
        <v>150</v>
      </c>
      <c r="J1831">
        <v>16.78</v>
      </c>
      <c r="K1831">
        <v>79.2</v>
      </c>
      <c r="L1831">
        <v>75.900000000000006</v>
      </c>
      <c r="M1831" s="142">
        <v>0.11</v>
      </c>
      <c r="N1831" t="s">
        <v>5327</v>
      </c>
    </row>
    <row r="1832" spans="1:14">
      <c r="A1832">
        <v>6538</v>
      </c>
      <c r="B1832" t="s">
        <v>163</v>
      </c>
      <c r="C1832">
        <v>296.5</v>
      </c>
      <c r="D1832">
        <v>285</v>
      </c>
      <c r="E1832" s="145">
        <v>-17</v>
      </c>
      <c r="F1832" s="143">
        <v>-5.63</v>
      </c>
      <c r="G1832" t="s">
        <v>5989</v>
      </c>
      <c r="H1832">
        <v>3626</v>
      </c>
      <c r="I1832">
        <v>3423</v>
      </c>
      <c r="J1832">
        <v>3.96</v>
      </c>
      <c r="K1832">
        <v>299</v>
      </c>
      <c r="L1832">
        <v>274</v>
      </c>
      <c r="M1832" s="142">
        <v>9.31</v>
      </c>
      <c r="N1832" t="s">
        <v>5328</v>
      </c>
    </row>
    <row r="1833" spans="1:14">
      <c r="A1833">
        <v>6541</v>
      </c>
      <c r="B1833" t="s">
        <v>180</v>
      </c>
      <c r="C1833">
        <v>30.6</v>
      </c>
      <c r="D1833">
        <v>30.6</v>
      </c>
      <c r="E1833" s="145">
        <v>0.15</v>
      </c>
      <c r="F1833" s="143">
        <v>0.49</v>
      </c>
      <c r="G1833" t="s">
        <v>7428</v>
      </c>
      <c r="H1833">
        <v>336</v>
      </c>
      <c r="I1833">
        <v>512</v>
      </c>
      <c r="J1833">
        <v>26.52</v>
      </c>
      <c r="K1833">
        <v>31.2</v>
      </c>
      <c r="L1833">
        <v>30.4</v>
      </c>
      <c r="M1833" s="142">
        <v>0.13</v>
      </c>
      <c r="N1833" t="s">
        <v>5329</v>
      </c>
    </row>
    <row r="1834" spans="1:14">
      <c r="A1834">
        <v>6542</v>
      </c>
      <c r="B1834" t="s">
        <v>164</v>
      </c>
      <c r="C1834">
        <v>39.25</v>
      </c>
      <c r="D1834">
        <v>37.700000000000003</v>
      </c>
      <c r="E1834" s="145">
        <v>-0.35</v>
      </c>
      <c r="F1834" s="143">
        <v>-0.92</v>
      </c>
      <c r="G1834" t="s">
        <v>7429</v>
      </c>
      <c r="H1834">
        <v>16</v>
      </c>
      <c r="I1834">
        <v>3</v>
      </c>
      <c r="J1834">
        <v>4.2</v>
      </c>
      <c r="K1834">
        <v>40.5</v>
      </c>
      <c r="L1834">
        <v>37.5</v>
      </c>
      <c r="M1834" s="142">
        <v>0.04</v>
      </c>
      <c r="N1834" t="s">
        <v>5330</v>
      </c>
    </row>
    <row r="1835" spans="1:14">
      <c r="A1835">
        <v>6546</v>
      </c>
      <c r="B1835" t="s">
        <v>1445</v>
      </c>
      <c r="C1835">
        <v>60.1</v>
      </c>
      <c r="D1835">
        <v>60.7</v>
      </c>
      <c r="E1835" s="145">
        <v>1.5</v>
      </c>
      <c r="F1835" s="143">
        <v>2.5299999999999998</v>
      </c>
      <c r="G1835" t="s">
        <v>7430</v>
      </c>
      <c r="H1835">
        <v>273</v>
      </c>
      <c r="I1835">
        <v>146</v>
      </c>
      <c r="J1835">
        <v>6.68</v>
      </c>
      <c r="K1835">
        <v>61.8</v>
      </c>
      <c r="L1835">
        <v>60.1</v>
      </c>
      <c r="M1835" s="142">
        <v>0.41</v>
      </c>
      <c r="N1835" t="s">
        <v>5331</v>
      </c>
    </row>
    <row r="1836" spans="1:14">
      <c r="A1836">
        <v>6547</v>
      </c>
      <c r="B1836" t="s">
        <v>187</v>
      </c>
      <c r="C1836">
        <v>52.5</v>
      </c>
      <c r="D1836">
        <v>52.7</v>
      </c>
      <c r="E1836" s="145">
        <v>0.9</v>
      </c>
      <c r="F1836" s="143">
        <v>1.74</v>
      </c>
      <c r="G1836" t="s">
        <v>5975</v>
      </c>
      <c r="H1836">
        <v>1933</v>
      </c>
      <c r="I1836">
        <v>4931</v>
      </c>
      <c r="J1836">
        <v>33.729999999999997</v>
      </c>
      <c r="K1836">
        <v>53.7</v>
      </c>
      <c r="L1836">
        <v>52.3</v>
      </c>
      <c r="M1836" s="142">
        <v>0.56999999999999995</v>
      </c>
      <c r="N1836" t="s">
        <v>5332</v>
      </c>
    </row>
    <row r="1837" spans="1:14">
      <c r="A1837">
        <v>6548</v>
      </c>
      <c r="B1837" t="s">
        <v>1458</v>
      </c>
      <c r="C1837">
        <v>84.1</v>
      </c>
      <c r="D1837">
        <v>83.4</v>
      </c>
      <c r="E1837" s="145">
        <v>1.2</v>
      </c>
      <c r="F1837" s="143">
        <v>1.46</v>
      </c>
      <c r="G1837" t="s">
        <v>7431</v>
      </c>
      <c r="H1837">
        <v>8178</v>
      </c>
      <c r="I1837">
        <v>12207</v>
      </c>
      <c r="J1837">
        <v>3.8</v>
      </c>
      <c r="K1837">
        <v>84.1</v>
      </c>
      <c r="L1837">
        <v>79.099999999999994</v>
      </c>
      <c r="M1837" s="142">
        <v>0.86</v>
      </c>
      <c r="N1837" t="s">
        <v>5333</v>
      </c>
    </row>
    <row r="1838" spans="1:14">
      <c r="A1838">
        <v>6550</v>
      </c>
      <c r="B1838" t="s">
        <v>5862</v>
      </c>
      <c r="C1838">
        <v>15.95</v>
      </c>
      <c r="D1838">
        <v>16.100000000000001</v>
      </c>
      <c r="E1838" s="145">
        <v>0.2</v>
      </c>
      <c r="F1838" s="143">
        <v>1.26</v>
      </c>
      <c r="G1838" t="s">
        <v>5917</v>
      </c>
      <c r="H1838">
        <v>237</v>
      </c>
      <c r="I1838">
        <v>510</v>
      </c>
      <c r="J1838">
        <v>46.48</v>
      </c>
      <c r="K1838">
        <v>16.3</v>
      </c>
      <c r="L1838">
        <v>15.95</v>
      </c>
      <c r="M1838" s="142">
        <v>0.05</v>
      </c>
      <c r="N1838" t="s">
        <v>5863</v>
      </c>
    </row>
    <row r="1839" spans="1:14">
      <c r="A1839">
        <v>6552</v>
      </c>
      <c r="B1839" t="s">
        <v>1299</v>
      </c>
      <c r="C1839">
        <v>23.5</v>
      </c>
      <c r="D1839">
        <v>23.5</v>
      </c>
      <c r="E1839" s="145">
        <v>0.2</v>
      </c>
      <c r="F1839" s="143">
        <v>0.86</v>
      </c>
      <c r="G1839" t="s">
        <v>7432</v>
      </c>
      <c r="H1839">
        <v>33</v>
      </c>
      <c r="I1839">
        <v>58</v>
      </c>
      <c r="J1839">
        <v>8.3000000000000007</v>
      </c>
      <c r="K1839">
        <v>23.6</v>
      </c>
      <c r="L1839">
        <v>23.4</v>
      </c>
      <c r="M1839" s="142">
        <v>0.04</v>
      </c>
      <c r="N1839" t="s">
        <v>5334</v>
      </c>
    </row>
    <row r="1840" spans="1:14">
      <c r="A1840">
        <v>6556</v>
      </c>
      <c r="B1840" t="s">
        <v>1300</v>
      </c>
      <c r="C1840">
        <v>65.5</v>
      </c>
      <c r="D1840">
        <v>65.400000000000006</v>
      </c>
      <c r="E1840" s="145">
        <v>-0.2</v>
      </c>
      <c r="F1840" s="143">
        <v>-0.3</v>
      </c>
      <c r="G1840" t="s">
        <v>5842</v>
      </c>
      <c r="H1840">
        <v>18</v>
      </c>
      <c r="I1840">
        <v>14</v>
      </c>
      <c r="J1840">
        <v>2.88</v>
      </c>
      <c r="K1840">
        <v>65.599999999999994</v>
      </c>
      <c r="L1840">
        <v>63.3</v>
      </c>
      <c r="M1840" s="142">
        <v>0.06</v>
      </c>
      <c r="N1840" t="s">
        <v>5335</v>
      </c>
    </row>
    <row r="1841" spans="1:14">
      <c r="A1841">
        <v>6558</v>
      </c>
      <c r="B1841" t="s">
        <v>191</v>
      </c>
      <c r="C1841">
        <v>23.6</v>
      </c>
      <c r="D1841">
        <v>23.55</v>
      </c>
      <c r="E1841" s="145">
        <v>0.05</v>
      </c>
      <c r="F1841" s="143">
        <v>0.21</v>
      </c>
      <c r="G1841" t="s">
        <v>6607</v>
      </c>
      <c r="H1841">
        <v>118</v>
      </c>
      <c r="I1841">
        <v>145</v>
      </c>
      <c r="J1841">
        <v>9.3800000000000008</v>
      </c>
      <c r="K1841">
        <v>24.15</v>
      </c>
      <c r="L1841">
        <v>23.55</v>
      </c>
      <c r="M1841" s="142">
        <v>0.14000000000000001</v>
      </c>
      <c r="N1841" t="s">
        <v>5336</v>
      </c>
    </row>
    <row r="1842" spans="1:14">
      <c r="A1842">
        <v>6560</v>
      </c>
      <c r="B1842" t="s">
        <v>165</v>
      </c>
      <c r="C1842">
        <v>31.8</v>
      </c>
      <c r="D1842">
        <v>32</v>
      </c>
      <c r="E1842" s="145">
        <v>0.25</v>
      </c>
      <c r="F1842" s="143">
        <v>0.79</v>
      </c>
      <c r="G1842" t="s">
        <v>7433</v>
      </c>
      <c r="H1842">
        <v>26</v>
      </c>
      <c r="I1842">
        <v>39</v>
      </c>
      <c r="J1842">
        <v>3.35</v>
      </c>
      <c r="K1842">
        <v>32</v>
      </c>
      <c r="L1842">
        <v>31.55</v>
      </c>
      <c r="M1842" s="142">
        <v>0.08</v>
      </c>
      <c r="N1842" t="s">
        <v>5337</v>
      </c>
    </row>
    <row r="1843" spans="1:14">
      <c r="A1843">
        <v>6561</v>
      </c>
      <c r="B1843" t="s">
        <v>193</v>
      </c>
      <c r="C1843">
        <v>313</v>
      </c>
      <c r="D1843">
        <v>308</v>
      </c>
      <c r="E1843" s="145">
        <v>0</v>
      </c>
      <c r="F1843" s="143">
        <v>0</v>
      </c>
      <c r="G1843" t="s">
        <v>7434</v>
      </c>
      <c r="H1843">
        <v>86</v>
      </c>
      <c r="I1843">
        <v>132</v>
      </c>
      <c r="J1843">
        <v>7.8</v>
      </c>
      <c r="K1843">
        <v>315</v>
      </c>
      <c r="L1843">
        <v>308</v>
      </c>
      <c r="M1843" s="142">
        <v>0.11</v>
      </c>
      <c r="N1843" t="s">
        <v>5338</v>
      </c>
    </row>
    <row r="1844" spans="1:14">
      <c r="A1844">
        <v>6568</v>
      </c>
      <c r="B1844" t="s">
        <v>166</v>
      </c>
      <c r="C1844">
        <v>137.5</v>
      </c>
      <c r="D1844">
        <v>138</v>
      </c>
      <c r="E1844" s="145">
        <v>3</v>
      </c>
      <c r="F1844" s="143">
        <v>2.2200000000000002</v>
      </c>
      <c r="G1844" t="s">
        <v>7435</v>
      </c>
      <c r="H1844">
        <v>331</v>
      </c>
      <c r="I1844">
        <v>156</v>
      </c>
      <c r="J1844">
        <v>3.08</v>
      </c>
      <c r="K1844">
        <v>146</v>
      </c>
      <c r="L1844">
        <v>137</v>
      </c>
      <c r="M1844" s="142">
        <v>1.07</v>
      </c>
      <c r="N1844" t="s">
        <v>5339</v>
      </c>
    </row>
    <row r="1845" spans="1:14">
      <c r="A1845">
        <v>6569</v>
      </c>
      <c r="B1845" t="s">
        <v>167</v>
      </c>
      <c r="C1845">
        <v>90.3</v>
      </c>
      <c r="D1845">
        <v>90.2</v>
      </c>
      <c r="E1845" s="145">
        <v>0.2</v>
      </c>
      <c r="F1845" s="143">
        <v>0.22</v>
      </c>
      <c r="G1845" t="s">
        <v>6018</v>
      </c>
      <c r="H1845">
        <v>20</v>
      </c>
      <c r="I1845">
        <v>20</v>
      </c>
      <c r="J1845">
        <v>4.28</v>
      </c>
      <c r="K1845">
        <v>90.6</v>
      </c>
      <c r="L1845">
        <v>90</v>
      </c>
      <c r="M1845" s="142">
        <v>0.05</v>
      </c>
      <c r="N1845" t="s">
        <v>5340</v>
      </c>
    </row>
    <row r="1846" spans="1:14">
      <c r="A1846">
        <v>6570</v>
      </c>
      <c r="B1846" t="s">
        <v>209</v>
      </c>
      <c r="C1846">
        <v>46.65</v>
      </c>
      <c r="D1846">
        <v>46.75</v>
      </c>
      <c r="E1846" s="145">
        <v>0.55000000000000004</v>
      </c>
      <c r="F1846" s="143">
        <v>1.19</v>
      </c>
      <c r="G1846" t="s">
        <v>6083</v>
      </c>
      <c r="H1846">
        <v>38</v>
      </c>
      <c r="I1846">
        <v>130</v>
      </c>
      <c r="J1846">
        <v>3.71</v>
      </c>
      <c r="K1846">
        <v>47</v>
      </c>
      <c r="L1846">
        <v>46.25</v>
      </c>
      <c r="M1846" s="142">
        <v>0.1</v>
      </c>
      <c r="N1846" t="s">
        <v>5341</v>
      </c>
    </row>
    <row r="1847" spans="1:14">
      <c r="A1847">
        <v>6573</v>
      </c>
      <c r="B1847" t="s">
        <v>179</v>
      </c>
      <c r="C1847">
        <v>15.3</v>
      </c>
      <c r="D1847">
        <v>15.25</v>
      </c>
      <c r="E1847" s="145">
        <v>0</v>
      </c>
      <c r="F1847" s="143">
        <v>0</v>
      </c>
      <c r="G1847" t="s">
        <v>7436</v>
      </c>
      <c r="H1847">
        <v>177</v>
      </c>
      <c r="I1847">
        <v>126</v>
      </c>
      <c r="J1847">
        <v>8.0500000000000007</v>
      </c>
      <c r="K1847">
        <v>15.4</v>
      </c>
      <c r="L1847">
        <v>15.05</v>
      </c>
      <c r="M1847" s="142">
        <v>0.22</v>
      </c>
      <c r="N1847" t="s">
        <v>5342</v>
      </c>
    </row>
    <row r="1848" spans="1:14">
      <c r="A1848">
        <v>6574</v>
      </c>
      <c r="B1848" t="s">
        <v>1301</v>
      </c>
      <c r="C1848">
        <v>116</v>
      </c>
      <c r="D1848">
        <v>116.5</v>
      </c>
      <c r="E1848" s="145">
        <v>-0.5</v>
      </c>
      <c r="F1848" s="143">
        <v>-0.43</v>
      </c>
      <c r="G1848" t="s">
        <v>7436</v>
      </c>
      <c r="H1848">
        <v>23</v>
      </c>
      <c r="I1848">
        <v>45</v>
      </c>
      <c r="J1848">
        <v>2.2000000000000002</v>
      </c>
      <c r="K1848">
        <v>117</v>
      </c>
      <c r="L1848">
        <v>116</v>
      </c>
      <c r="M1848" s="142">
        <v>0.1</v>
      </c>
      <c r="N1848" t="s">
        <v>5343</v>
      </c>
    </row>
    <row r="1849" spans="1:14">
      <c r="A1849">
        <v>6576</v>
      </c>
      <c r="B1849" t="s">
        <v>226</v>
      </c>
      <c r="C1849">
        <v>77.2</v>
      </c>
      <c r="D1849">
        <v>77.599999999999994</v>
      </c>
      <c r="E1849" s="145">
        <v>0.4</v>
      </c>
      <c r="F1849" s="143">
        <v>0.52</v>
      </c>
      <c r="G1849" t="s">
        <v>7437</v>
      </c>
      <c r="H1849">
        <v>71</v>
      </c>
      <c r="I1849">
        <v>310</v>
      </c>
      <c r="J1849">
        <v>15.76</v>
      </c>
      <c r="K1849">
        <v>79.7</v>
      </c>
      <c r="L1849">
        <v>77.099999999999994</v>
      </c>
      <c r="M1849" s="142">
        <v>0.05</v>
      </c>
      <c r="N1849" t="s">
        <v>5344</v>
      </c>
    </row>
    <row r="1850" spans="1:14">
      <c r="A1850">
        <v>6577</v>
      </c>
      <c r="B1850" t="s">
        <v>168</v>
      </c>
      <c r="C1850">
        <v>79.7</v>
      </c>
      <c r="D1850">
        <v>79.3</v>
      </c>
      <c r="E1850" s="145">
        <v>-0.3</v>
      </c>
      <c r="F1850" s="143">
        <v>-0.38</v>
      </c>
      <c r="G1850" t="s">
        <v>6138</v>
      </c>
      <c r="H1850">
        <v>40</v>
      </c>
      <c r="I1850">
        <v>32</v>
      </c>
      <c r="J1850">
        <v>6.01</v>
      </c>
      <c r="K1850">
        <v>80</v>
      </c>
      <c r="L1850">
        <v>79.099999999999994</v>
      </c>
      <c r="M1850" s="142">
        <v>7.0000000000000007E-2</v>
      </c>
      <c r="N1850" t="s">
        <v>5345</v>
      </c>
    </row>
    <row r="1851" spans="1:14">
      <c r="A1851">
        <v>6578</v>
      </c>
      <c r="B1851" t="s">
        <v>199</v>
      </c>
      <c r="C1851">
        <v>16.8</v>
      </c>
      <c r="D1851">
        <v>16.600000000000001</v>
      </c>
      <c r="E1851" s="145">
        <v>0.1</v>
      </c>
      <c r="F1851" s="143">
        <v>0.61</v>
      </c>
      <c r="G1851" t="s">
        <v>7438</v>
      </c>
      <c r="H1851">
        <v>32</v>
      </c>
      <c r="I1851">
        <v>69</v>
      </c>
      <c r="J1851">
        <v>7.19</v>
      </c>
      <c r="K1851">
        <v>16.8</v>
      </c>
      <c r="L1851">
        <v>16.5</v>
      </c>
      <c r="M1851" s="142">
        <v>0.04</v>
      </c>
      <c r="N1851" t="s">
        <v>5346</v>
      </c>
    </row>
    <row r="1852" spans="1:14">
      <c r="A1852">
        <v>6579</v>
      </c>
      <c r="B1852" t="s">
        <v>206</v>
      </c>
      <c r="C1852">
        <v>147</v>
      </c>
      <c r="D1852">
        <v>146.5</v>
      </c>
      <c r="E1852" s="145">
        <v>0</v>
      </c>
      <c r="F1852" s="143">
        <v>0</v>
      </c>
      <c r="G1852" t="s">
        <v>7439</v>
      </c>
      <c r="H1852">
        <v>99</v>
      </c>
      <c r="I1852">
        <v>218</v>
      </c>
      <c r="J1852">
        <v>16.95</v>
      </c>
      <c r="K1852">
        <v>149.5</v>
      </c>
      <c r="L1852">
        <v>146.5</v>
      </c>
      <c r="M1852" s="142">
        <v>0.06</v>
      </c>
      <c r="N1852" t="s">
        <v>5347</v>
      </c>
    </row>
    <row r="1853" spans="1:14">
      <c r="A1853">
        <v>6581</v>
      </c>
      <c r="B1853" t="s">
        <v>242</v>
      </c>
      <c r="C1853">
        <v>111.5</v>
      </c>
      <c r="D1853">
        <v>108.5</v>
      </c>
      <c r="E1853" s="145">
        <v>0</v>
      </c>
      <c r="F1853" s="143">
        <v>0</v>
      </c>
      <c r="G1853" t="s">
        <v>6193</v>
      </c>
      <c r="H1853">
        <v>6</v>
      </c>
      <c r="I1853">
        <v>9</v>
      </c>
      <c r="J1853">
        <v>11.13</v>
      </c>
      <c r="K1853">
        <v>111.5</v>
      </c>
      <c r="L1853">
        <v>108.5</v>
      </c>
      <c r="M1853" s="142">
        <v>0.01</v>
      </c>
      <c r="N1853" t="s">
        <v>5348</v>
      </c>
    </row>
    <row r="1854" spans="1:14">
      <c r="A1854">
        <v>6582</v>
      </c>
      <c r="B1854" t="s">
        <v>240</v>
      </c>
      <c r="C1854">
        <v>31.85</v>
      </c>
      <c r="D1854">
        <v>31.9</v>
      </c>
      <c r="E1854" s="145">
        <v>0.05</v>
      </c>
      <c r="F1854" s="143">
        <v>0.16</v>
      </c>
      <c r="G1854" t="s">
        <v>7440</v>
      </c>
      <c r="H1854">
        <v>28</v>
      </c>
      <c r="I1854">
        <v>43</v>
      </c>
      <c r="J1854">
        <v>10.62</v>
      </c>
      <c r="K1854">
        <v>32</v>
      </c>
      <c r="L1854">
        <v>31.7</v>
      </c>
      <c r="M1854" s="142">
        <v>0.03</v>
      </c>
      <c r="N1854" t="s">
        <v>5349</v>
      </c>
    </row>
    <row r="1855" spans="1:14">
      <c r="A1855">
        <v>6584</v>
      </c>
      <c r="B1855" t="s">
        <v>1834</v>
      </c>
      <c r="C1855">
        <v>500</v>
      </c>
      <c r="D1855">
        <v>475</v>
      </c>
      <c r="E1855" s="145">
        <v>-11.5</v>
      </c>
      <c r="F1855" s="143">
        <v>-2.36</v>
      </c>
      <c r="G1855" t="s">
        <v>5826</v>
      </c>
      <c r="H1855">
        <v>281</v>
      </c>
      <c r="I1855">
        <v>313</v>
      </c>
      <c r="J1855">
        <v>7.14</v>
      </c>
      <c r="K1855">
        <v>500</v>
      </c>
      <c r="L1855">
        <v>470</v>
      </c>
      <c r="M1855" s="142">
        <v>0.39</v>
      </c>
      <c r="N1855" t="s">
        <v>5350</v>
      </c>
    </row>
    <row r="1856" spans="1:14">
      <c r="A1856">
        <v>6585</v>
      </c>
      <c r="B1856" t="s">
        <v>1446</v>
      </c>
      <c r="C1856">
        <v>98.3</v>
      </c>
      <c r="D1856">
        <v>99.4</v>
      </c>
      <c r="E1856" s="145">
        <v>1.6</v>
      </c>
      <c r="F1856" s="143">
        <v>1.64</v>
      </c>
      <c r="G1856" t="s">
        <v>6882</v>
      </c>
      <c r="H1856">
        <v>80</v>
      </c>
      <c r="I1856">
        <v>289</v>
      </c>
      <c r="J1856">
        <v>7.26</v>
      </c>
      <c r="K1856">
        <v>99.9</v>
      </c>
      <c r="L1856">
        <v>98.3</v>
      </c>
      <c r="M1856" s="142">
        <v>0.11</v>
      </c>
      <c r="N1856" t="s">
        <v>5351</v>
      </c>
    </row>
    <row r="1857" spans="1:14">
      <c r="A1857">
        <v>6588</v>
      </c>
      <c r="B1857" t="s">
        <v>1302</v>
      </c>
      <c r="C1857">
        <v>96.9</v>
      </c>
      <c r="D1857">
        <v>93.2</v>
      </c>
      <c r="E1857" s="145">
        <v>-1.3</v>
      </c>
      <c r="F1857" s="143">
        <v>-1.38</v>
      </c>
      <c r="G1857" t="s">
        <v>7441</v>
      </c>
      <c r="H1857">
        <v>264</v>
      </c>
      <c r="I1857">
        <v>526</v>
      </c>
      <c r="J1857">
        <v>3.47</v>
      </c>
      <c r="K1857">
        <v>96.9</v>
      </c>
      <c r="L1857">
        <v>92.9</v>
      </c>
      <c r="M1857" s="142">
        <v>0.76</v>
      </c>
      <c r="N1857" t="s">
        <v>5279</v>
      </c>
    </row>
    <row r="1858" spans="1:14">
      <c r="A1858">
        <v>6589</v>
      </c>
      <c r="B1858" t="s">
        <v>241</v>
      </c>
      <c r="C1858">
        <v>49.85</v>
      </c>
      <c r="D1858">
        <v>51.1</v>
      </c>
      <c r="E1858" s="145">
        <v>1.25</v>
      </c>
      <c r="F1858" s="143">
        <v>2.5099999999999998</v>
      </c>
      <c r="G1858" t="s">
        <v>7442</v>
      </c>
      <c r="H1858">
        <v>479</v>
      </c>
      <c r="I1858">
        <v>435</v>
      </c>
      <c r="J1858">
        <v>30.34</v>
      </c>
      <c r="K1858">
        <v>52</v>
      </c>
      <c r="L1858">
        <v>49.85</v>
      </c>
      <c r="M1858" s="142">
        <v>0.19</v>
      </c>
      <c r="N1858" t="s">
        <v>5352</v>
      </c>
    </row>
    <row r="1859" spans="1:14">
      <c r="A1859">
        <v>6590</v>
      </c>
      <c r="B1859" t="s">
        <v>210</v>
      </c>
      <c r="C1859">
        <v>72</v>
      </c>
      <c r="D1859">
        <v>71.7</v>
      </c>
      <c r="E1859" s="145">
        <v>-0.3</v>
      </c>
      <c r="F1859" s="143">
        <v>-0.42</v>
      </c>
      <c r="G1859" t="s">
        <v>6199</v>
      </c>
      <c r="H1859">
        <v>179</v>
      </c>
      <c r="I1859">
        <v>176</v>
      </c>
      <c r="J1859">
        <v>2.87</v>
      </c>
      <c r="K1859">
        <v>73.5</v>
      </c>
      <c r="L1859">
        <v>69.3</v>
      </c>
      <c r="M1859" s="142">
        <v>0.62</v>
      </c>
      <c r="N1859" t="s">
        <v>5353</v>
      </c>
    </row>
    <row r="1860" spans="1:14">
      <c r="A1860">
        <v>6591</v>
      </c>
      <c r="B1860" t="s">
        <v>80</v>
      </c>
      <c r="C1860">
        <v>42.45</v>
      </c>
      <c r="D1860">
        <v>42.3</v>
      </c>
      <c r="E1860" s="145">
        <v>0.05</v>
      </c>
      <c r="F1860" s="143">
        <v>0.12</v>
      </c>
      <c r="G1860" t="s">
        <v>6095</v>
      </c>
      <c r="H1860">
        <v>105</v>
      </c>
      <c r="I1860">
        <v>134</v>
      </c>
      <c r="J1860">
        <v>4.1100000000000003</v>
      </c>
      <c r="K1860">
        <v>42.75</v>
      </c>
      <c r="L1860">
        <v>41.95</v>
      </c>
      <c r="M1860" s="142">
        <v>0.26</v>
      </c>
      <c r="N1860" t="s">
        <v>5354</v>
      </c>
    </row>
    <row r="1861" spans="1:14">
      <c r="A1861">
        <v>6592</v>
      </c>
      <c r="B1861" t="s">
        <v>1303</v>
      </c>
      <c r="C1861">
        <v>58</v>
      </c>
      <c r="D1861">
        <v>57.6</v>
      </c>
      <c r="E1861" s="145">
        <v>-0.2</v>
      </c>
      <c r="F1861" s="143">
        <v>-0.35</v>
      </c>
      <c r="G1861" t="s">
        <v>6337</v>
      </c>
      <c r="H1861">
        <v>223</v>
      </c>
      <c r="I1861">
        <v>363</v>
      </c>
      <c r="J1861">
        <v>64.180000000000007</v>
      </c>
      <c r="K1861">
        <v>58</v>
      </c>
      <c r="L1861">
        <v>57.4</v>
      </c>
      <c r="M1861" s="142">
        <v>0.03</v>
      </c>
      <c r="N1861" t="s">
        <v>5355</v>
      </c>
    </row>
    <row r="1862" spans="1:14">
      <c r="A1862">
        <v>6593</v>
      </c>
      <c r="B1862" t="s">
        <v>1304</v>
      </c>
      <c r="C1862">
        <v>32.299999999999997</v>
      </c>
      <c r="D1862">
        <v>32.049999999999997</v>
      </c>
      <c r="E1862" s="145">
        <v>0.25</v>
      </c>
      <c r="F1862" s="143">
        <v>0.79</v>
      </c>
      <c r="G1862" t="s">
        <v>7443</v>
      </c>
      <c r="H1862">
        <v>7</v>
      </c>
      <c r="I1862">
        <v>25</v>
      </c>
      <c r="J1862">
        <v>3.19</v>
      </c>
      <c r="K1862">
        <v>32.299999999999997</v>
      </c>
      <c r="L1862">
        <v>31.9</v>
      </c>
      <c r="M1862" s="142">
        <v>0.02</v>
      </c>
      <c r="N1862" t="s">
        <v>5356</v>
      </c>
    </row>
    <row r="1863" spans="1:14">
      <c r="A1863">
        <v>6596</v>
      </c>
      <c r="B1863" t="s">
        <v>219</v>
      </c>
      <c r="C1863">
        <v>95.9</v>
      </c>
      <c r="D1863">
        <v>96.1</v>
      </c>
      <c r="E1863" s="145">
        <v>0.8</v>
      </c>
      <c r="F1863" s="143">
        <v>0.84</v>
      </c>
      <c r="G1863" t="s">
        <v>6472</v>
      </c>
      <c r="H1863">
        <v>83</v>
      </c>
      <c r="I1863">
        <v>106</v>
      </c>
      <c r="J1863">
        <v>3.8</v>
      </c>
      <c r="K1863">
        <v>96.3</v>
      </c>
      <c r="L1863">
        <v>95.7</v>
      </c>
      <c r="M1863" s="142">
        <v>0.22</v>
      </c>
      <c r="N1863" t="s">
        <v>5357</v>
      </c>
    </row>
    <row r="1864" spans="1:14">
      <c r="A1864">
        <v>6597</v>
      </c>
      <c r="B1864" t="s">
        <v>2818</v>
      </c>
      <c r="C1864">
        <v>68.099999999999994</v>
      </c>
      <c r="D1864">
        <v>68.400000000000006</v>
      </c>
      <c r="E1864" s="145">
        <v>-3.2</v>
      </c>
      <c r="F1864" s="143">
        <v>-4.47</v>
      </c>
      <c r="G1864" t="s">
        <v>7214</v>
      </c>
      <c r="H1864">
        <v>6</v>
      </c>
      <c r="I1864">
        <v>11</v>
      </c>
      <c r="J1864">
        <v>3</v>
      </c>
      <c r="K1864">
        <v>68.400000000000006</v>
      </c>
      <c r="L1864">
        <v>66.400000000000006</v>
      </c>
      <c r="M1864" s="142">
        <v>0.02</v>
      </c>
      <c r="N1864" t="s">
        <v>5358</v>
      </c>
    </row>
    <row r="1865" spans="1:14">
      <c r="A1865">
        <v>6598</v>
      </c>
      <c r="B1865" t="s">
        <v>1305</v>
      </c>
      <c r="C1865">
        <v>29.55</v>
      </c>
      <c r="D1865">
        <v>28.9</v>
      </c>
      <c r="E1865" s="145">
        <v>-0.05</v>
      </c>
      <c r="F1865" s="143">
        <v>-0.17</v>
      </c>
      <c r="G1865" t="s">
        <v>7444</v>
      </c>
      <c r="H1865">
        <v>153</v>
      </c>
      <c r="I1865">
        <v>332</v>
      </c>
      <c r="J1865">
        <v>10.28</v>
      </c>
      <c r="K1865">
        <v>29.6</v>
      </c>
      <c r="L1865">
        <v>28.9</v>
      </c>
      <c r="M1865" s="142">
        <v>0.15</v>
      </c>
      <c r="N1865" t="s">
        <v>5359</v>
      </c>
    </row>
    <row r="1866" spans="1:14">
      <c r="A1866">
        <v>6603</v>
      </c>
      <c r="B1866" t="s">
        <v>169</v>
      </c>
      <c r="C1866">
        <v>27.9</v>
      </c>
      <c r="D1866">
        <v>27.15</v>
      </c>
      <c r="E1866" s="145">
        <v>-0.35</v>
      </c>
      <c r="F1866" s="143">
        <v>-1.27</v>
      </c>
      <c r="G1866" t="s">
        <v>7445</v>
      </c>
      <c r="H1866">
        <v>1037</v>
      </c>
      <c r="I1866">
        <v>2095</v>
      </c>
      <c r="J1866">
        <v>16.739999999999998</v>
      </c>
      <c r="K1866">
        <v>27.9</v>
      </c>
      <c r="L1866">
        <v>27.05</v>
      </c>
      <c r="M1866" s="142">
        <v>0.62</v>
      </c>
      <c r="N1866" t="s">
        <v>5360</v>
      </c>
    </row>
    <row r="1867" spans="1:14">
      <c r="A1867">
        <v>6604</v>
      </c>
      <c r="B1867" t="s">
        <v>5901</v>
      </c>
      <c r="C1867">
        <v>24.65</v>
      </c>
      <c r="D1867">
        <v>24.6</v>
      </c>
      <c r="E1867" s="145">
        <v>0</v>
      </c>
      <c r="F1867" s="143">
        <v>0</v>
      </c>
      <c r="G1867" t="s">
        <v>6058</v>
      </c>
      <c r="H1867">
        <v>151</v>
      </c>
      <c r="I1867">
        <v>244</v>
      </c>
      <c r="J1867">
        <v>5.07</v>
      </c>
      <c r="K1867">
        <v>24.9</v>
      </c>
      <c r="L1867">
        <v>24.5</v>
      </c>
      <c r="M1867" s="142">
        <v>0.3</v>
      </c>
      <c r="N1867" t="s">
        <v>5902</v>
      </c>
    </row>
    <row r="1868" spans="1:14">
      <c r="A1868">
        <v>6605</v>
      </c>
      <c r="B1868" t="s">
        <v>1306</v>
      </c>
      <c r="C1868">
        <v>138.5</v>
      </c>
      <c r="D1868">
        <v>138</v>
      </c>
      <c r="E1868" s="145">
        <v>0.5</v>
      </c>
      <c r="F1868" s="143">
        <v>0.36</v>
      </c>
      <c r="G1868" t="s">
        <v>7446</v>
      </c>
      <c r="H1868">
        <v>313</v>
      </c>
      <c r="I1868">
        <v>295</v>
      </c>
      <c r="J1868">
        <v>16.579999999999998</v>
      </c>
      <c r="K1868">
        <v>141</v>
      </c>
      <c r="L1868">
        <v>138</v>
      </c>
      <c r="M1868" s="142">
        <v>0.19</v>
      </c>
      <c r="N1868" t="s">
        <v>5361</v>
      </c>
    </row>
    <row r="1869" spans="1:14">
      <c r="A1869">
        <v>6606</v>
      </c>
      <c r="B1869" t="s">
        <v>1835</v>
      </c>
      <c r="C1869">
        <v>24.05</v>
      </c>
      <c r="D1869">
        <v>24.3</v>
      </c>
      <c r="E1869" s="145">
        <v>-0.2</v>
      </c>
      <c r="F1869" s="143">
        <v>-0.82</v>
      </c>
      <c r="G1869" t="s">
        <v>6099</v>
      </c>
      <c r="H1869">
        <v>72</v>
      </c>
      <c r="I1869">
        <v>50</v>
      </c>
      <c r="J1869">
        <v>11.03</v>
      </c>
      <c r="K1869">
        <v>24.9</v>
      </c>
      <c r="L1869">
        <v>24.05</v>
      </c>
      <c r="M1869" s="142">
        <v>7.0000000000000007E-2</v>
      </c>
      <c r="N1869" t="s">
        <v>5362</v>
      </c>
    </row>
    <row r="1870" spans="1:14">
      <c r="A1870">
        <v>6609</v>
      </c>
      <c r="B1870" t="s">
        <v>170</v>
      </c>
      <c r="C1870">
        <v>39.9</v>
      </c>
      <c r="D1870">
        <v>39.799999999999997</v>
      </c>
      <c r="E1870" s="145">
        <v>-0.05</v>
      </c>
      <c r="F1870" s="143">
        <v>-0.13</v>
      </c>
      <c r="G1870" t="s">
        <v>6436</v>
      </c>
      <c r="H1870">
        <v>153</v>
      </c>
      <c r="I1870">
        <v>181</v>
      </c>
      <c r="J1870">
        <v>7.25</v>
      </c>
      <c r="K1870">
        <v>40.75</v>
      </c>
      <c r="L1870">
        <v>39.799999999999997</v>
      </c>
      <c r="M1870" s="142">
        <v>0.21</v>
      </c>
      <c r="N1870" t="s">
        <v>5363</v>
      </c>
    </row>
    <row r="1871" spans="1:14">
      <c r="A1871">
        <v>6612</v>
      </c>
      <c r="B1871" t="s">
        <v>183</v>
      </c>
      <c r="C1871">
        <v>70.8</v>
      </c>
      <c r="D1871">
        <v>69.5</v>
      </c>
      <c r="E1871" s="145">
        <v>-0.2</v>
      </c>
      <c r="F1871" s="143">
        <v>-0.28999999999999998</v>
      </c>
      <c r="G1871" t="s">
        <v>6134</v>
      </c>
      <c r="H1871">
        <v>15</v>
      </c>
      <c r="I1871">
        <v>29</v>
      </c>
      <c r="J1871">
        <v>5.23</v>
      </c>
      <c r="K1871">
        <v>70.8</v>
      </c>
      <c r="L1871">
        <v>69.400000000000006</v>
      </c>
      <c r="M1871" s="142">
        <v>0.03</v>
      </c>
      <c r="N1871" t="s">
        <v>5364</v>
      </c>
    </row>
    <row r="1872" spans="1:14">
      <c r="A1872">
        <v>6613</v>
      </c>
      <c r="B1872" t="s">
        <v>1455</v>
      </c>
      <c r="C1872">
        <v>273</v>
      </c>
      <c r="D1872">
        <v>269.5</v>
      </c>
      <c r="E1872" s="145">
        <v>-1</v>
      </c>
      <c r="F1872" s="143">
        <v>-0.37</v>
      </c>
      <c r="G1872" t="s">
        <v>7447</v>
      </c>
      <c r="H1872">
        <v>159</v>
      </c>
      <c r="I1872">
        <v>222</v>
      </c>
      <c r="J1872">
        <v>3.89</v>
      </c>
      <c r="K1872">
        <v>278</v>
      </c>
      <c r="L1872">
        <v>267.5</v>
      </c>
      <c r="M1872" s="142">
        <v>0.2</v>
      </c>
      <c r="N1872" t="s">
        <v>5365</v>
      </c>
    </row>
    <row r="1873" spans="1:14">
      <c r="A1873">
        <v>6614</v>
      </c>
      <c r="B1873" t="s">
        <v>3662</v>
      </c>
      <c r="C1873">
        <v>35.15</v>
      </c>
      <c r="D1873">
        <v>35.049999999999997</v>
      </c>
      <c r="E1873" s="145">
        <v>-0.1</v>
      </c>
      <c r="F1873" s="143">
        <v>-0.28000000000000003</v>
      </c>
      <c r="G1873" t="s">
        <v>6368</v>
      </c>
      <c r="H1873">
        <v>80</v>
      </c>
      <c r="I1873">
        <v>32</v>
      </c>
      <c r="J1873">
        <v>8.07</v>
      </c>
      <c r="K1873">
        <v>35.200000000000003</v>
      </c>
      <c r="L1873">
        <v>35</v>
      </c>
      <c r="M1873" s="142">
        <v>0.1</v>
      </c>
      <c r="N1873" t="s">
        <v>5366</v>
      </c>
    </row>
    <row r="1874" spans="1:14">
      <c r="A1874">
        <v>6615</v>
      </c>
      <c r="B1874" t="s">
        <v>227</v>
      </c>
      <c r="C1874">
        <v>33.299999999999997</v>
      </c>
      <c r="D1874">
        <v>33.25</v>
      </c>
      <c r="E1874" s="145">
        <v>-0.05</v>
      </c>
      <c r="F1874" s="143">
        <v>-0.15</v>
      </c>
      <c r="G1874" t="s">
        <v>7448</v>
      </c>
      <c r="H1874">
        <v>2</v>
      </c>
      <c r="I1874">
        <v>15</v>
      </c>
      <c r="J1874">
        <v>2.16</v>
      </c>
      <c r="K1874">
        <v>33.299999999999997</v>
      </c>
      <c r="L1874">
        <v>33.25</v>
      </c>
      <c r="M1874" s="142">
        <v>0.01</v>
      </c>
      <c r="N1874" t="s">
        <v>5367</v>
      </c>
    </row>
    <row r="1875" spans="1:14">
      <c r="A1875">
        <v>6616</v>
      </c>
      <c r="B1875" t="s">
        <v>229</v>
      </c>
      <c r="C1875">
        <v>8.84</v>
      </c>
      <c r="D1875">
        <v>8.75</v>
      </c>
      <c r="E1875" s="145">
        <v>-0.09</v>
      </c>
      <c r="F1875" s="143">
        <v>-1.02</v>
      </c>
      <c r="G1875" t="s">
        <v>7449</v>
      </c>
      <c r="H1875">
        <v>452</v>
      </c>
      <c r="I1875">
        <v>22</v>
      </c>
      <c r="J1875">
        <v>3.54</v>
      </c>
      <c r="K1875">
        <v>8.84</v>
      </c>
      <c r="L1875">
        <v>8.59</v>
      </c>
      <c r="M1875" s="142">
        <v>1.28</v>
      </c>
      <c r="N1875" t="s">
        <v>5368</v>
      </c>
    </row>
    <row r="1876" spans="1:14">
      <c r="A1876">
        <v>6617</v>
      </c>
      <c r="B1876" t="s">
        <v>2213</v>
      </c>
      <c r="C1876">
        <v>120.5</v>
      </c>
      <c r="D1876">
        <v>126.5</v>
      </c>
      <c r="E1876" s="145">
        <v>6</v>
      </c>
      <c r="F1876" s="143">
        <v>4.9800000000000004</v>
      </c>
      <c r="G1876" t="s">
        <v>6266</v>
      </c>
      <c r="H1876">
        <v>1095</v>
      </c>
      <c r="I1876">
        <v>576</v>
      </c>
      <c r="J1876">
        <v>12.75</v>
      </c>
      <c r="K1876">
        <v>128</v>
      </c>
      <c r="L1876">
        <v>119.5</v>
      </c>
      <c r="M1876" s="142">
        <v>0.86</v>
      </c>
      <c r="N1876" t="s">
        <v>5369</v>
      </c>
    </row>
    <row r="1877" spans="1:14">
      <c r="A1877">
        <v>6620</v>
      </c>
      <c r="B1877" t="s">
        <v>3694</v>
      </c>
      <c r="C1877">
        <v>133.5</v>
      </c>
      <c r="D1877">
        <v>143.5</v>
      </c>
      <c r="E1877" s="145">
        <v>13</v>
      </c>
      <c r="F1877" s="143">
        <v>9.9600000000000009</v>
      </c>
      <c r="G1877" t="s">
        <v>7450</v>
      </c>
      <c r="H1877">
        <v>5335</v>
      </c>
      <c r="I1877">
        <v>2454</v>
      </c>
      <c r="J1877">
        <v>16.600000000000001</v>
      </c>
      <c r="K1877">
        <v>143.5</v>
      </c>
      <c r="L1877">
        <v>133.5</v>
      </c>
      <c r="M1877" s="142">
        <v>3.21</v>
      </c>
      <c r="N1877" t="s">
        <v>5370</v>
      </c>
    </row>
    <row r="1878" spans="1:14">
      <c r="A1878">
        <v>6624</v>
      </c>
      <c r="B1878" t="s">
        <v>1307</v>
      </c>
      <c r="C1878" t="s">
        <v>1366</v>
      </c>
      <c r="D1878" t="s">
        <v>1366</v>
      </c>
      <c r="E1878" s="145" t="s">
        <v>1366</v>
      </c>
      <c r="F1878" s="143" t="s">
        <v>1366</v>
      </c>
      <c r="G1878" t="s">
        <v>1366</v>
      </c>
      <c r="H1878">
        <v>0</v>
      </c>
      <c r="I1878">
        <v>8</v>
      </c>
      <c r="J1878">
        <v>2.2599999999999998</v>
      </c>
      <c r="K1878" t="s">
        <v>1366</v>
      </c>
      <c r="L1878" t="s">
        <v>1366</v>
      </c>
      <c r="M1878" s="142">
        <v>0</v>
      </c>
      <c r="N1878" t="s">
        <v>5371</v>
      </c>
    </row>
    <row r="1879" spans="1:14">
      <c r="A1879">
        <v>6625</v>
      </c>
      <c r="B1879" t="s">
        <v>177</v>
      </c>
      <c r="C1879">
        <v>72.900000000000006</v>
      </c>
      <c r="D1879">
        <v>73.2</v>
      </c>
      <c r="E1879" s="145">
        <v>0.4</v>
      </c>
      <c r="F1879" s="143">
        <v>0.55000000000000004</v>
      </c>
      <c r="G1879" t="s">
        <v>6085</v>
      </c>
      <c r="H1879">
        <v>57</v>
      </c>
      <c r="I1879">
        <v>66</v>
      </c>
      <c r="J1879">
        <v>5.8</v>
      </c>
      <c r="K1879">
        <v>73.599999999999994</v>
      </c>
      <c r="L1879">
        <v>72.8</v>
      </c>
      <c r="M1879" s="142">
        <v>0.1</v>
      </c>
      <c r="N1879" t="s">
        <v>5372</v>
      </c>
    </row>
    <row r="1880" spans="1:14">
      <c r="A1880">
        <v>6629</v>
      </c>
      <c r="B1880" t="s">
        <v>1308</v>
      </c>
      <c r="C1880">
        <v>101.5</v>
      </c>
      <c r="D1880">
        <v>103</v>
      </c>
      <c r="E1880" s="145">
        <v>1.5</v>
      </c>
      <c r="F1880" s="143">
        <v>1.48</v>
      </c>
      <c r="G1880" t="s">
        <v>5914</v>
      </c>
      <c r="H1880">
        <v>39</v>
      </c>
      <c r="I1880">
        <v>14</v>
      </c>
      <c r="J1880">
        <v>3.84</v>
      </c>
      <c r="K1880">
        <v>104</v>
      </c>
      <c r="L1880">
        <v>101.5</v>
      </c>
      <c r="M1880" s="142">
        <v>0.1</v>
      </c>
      <c r="N1880" t="s">
        <v>5373</v>
      </c>
    </row>
    <row r="1881" spans="1:14">
      <c r="A1881">
        <v>6637</v>
      </c>
      <c r="B1881" t="s">
        <v>2214</v>
      </c>
      <c r="C1881">
        <v>54.2</v>
      </c>
      <c r="D1881">
        <v>54.2</v>
      </c>
      <c r="E1881" s="145">
        <v>-0.2</v>
      </c>
      <c r="F1881" s="143">
        <v>-0.37</v>
      </c>
      <c r="G1881" t="s">
        <v>7451</v>
      </c>
      <c r="H1881">
        <v>3</v>
      </c>
      <c r="I1881">
        <v>32</v>
      </c>
      <c r="J1881">
        <v>2.68</v>
      </c>
      <c r="K1881">
        <v>54.2</v>
      </c>
      <c r="L1881">
        <v>54.2</v>
      </c>
      <c r="M1881" s="142">
        <v>0.01</v>
      </c>
      <c r="N1881" t="s">
        <v>5374</v>
      </c>
    </row>
    <row r="1882" spans="1:14">
      <c r="A1882">
        <v>6640</v>
      </c>
      <c r="B1882" t="s">
        <v>1309</v>
      </c>
      <c r="C1882">
        <v>1025</v>
      </c>
      <c r="D1882">
        <v>1015</v>
      </c>
      <c r="E1882" s="145">
        <v>0</v>
      </c>
      <c r="F1882" s="143">
        <v>0</v>
      </c>
      <c r="G1882" t="s">
        <v>5987</v>
      </c>
      <c r="H1882">
        <v>163</v>
      </c>
      <c r="I1882">
        <v>481</v>
      </c>
      <c r="J1882">
        <v>2.89</v>
      </c>
      <c r="K1882">
        <v>1045</v>
      </c>
      <c r="L1882">
        <v>1015</v>
      </c>
      <c r="M1882" s="142">
        <v>0.56000000000000005</v>
      </c>
      <c r="N1882" t="s">
        <v>5375</v>
      </c>
    </row>
    <row r="1883" spans="1:14">
      <c r="A1883">
        <v>6641</v>
      </c>
      <c r="B1883" t="s">
        <v>1310</v>
      </c>
      <c r="C1883">
        <v>17</v>
      </c>
      <c r="D1883">
        <v>16.899999999999999</v>
      </c>
      <c r="E1883" s="145">
        <v>-0.15</v>
      </c>
      <c r="F1883" s="143">
        <v>-0.88</v>
      </c>
      <c r="G1883" t="s">
        <v>7452</v>
      </c>
      <c r="H1883">
        <v>5</v>
      </c>
      <c r="I1883">
        <v>6</v>
      </c>
      <c r="J1883">
        <v>3.65</v>
      </c>
      <c r="K1883">
        <v>17</v>
      </c>
      <c r="L1883">
        <v>16.899999999999999</v>
      </c>
      <c r="M1883" s="142">
        <v>0.01</v>
      </c>
      <c r="N1883" t="s">
        <v>5376</v>
      </c>
    </row>
    <row r="1884" spans="1:14">
      <c r="A1884">
        <v>6642</v>
      </c>
      <c r="B1884" t="s">
        <v>1311</v>
      </c>
      <c r="C1884">
        <v>74.5</v>
      </c>
      <c r="D1884">
        <v>73.599999999999994</v>
      </c>
      <c r="E1884" s="145">
        <v>0.1</v>
      </c>
      <c r="F1884" s="143">
        <v>0.14000000000000001</v>
      </c>
      <c r="G1884" t="s">
        <v>7453</v>
      </c>
      <c r="H1884">
        <v>184</v>
      </c>
      <c r="I1884">
        <v>198</v>
      </c>
      <c r="J1884">
        <v>3.74</v>
      </c>
      <c r="K1884">
        <v>75.5</v>
      </c>
      <c r="L1884">
        <v>73.599999999999994</v>
      </c>
      <c r="M1884" s="142">
        <v>0.49</v>
      </c>
      <c r="N1884" t="s">
        <v>5377</v>
      </c>
    </row>
    <row r="1885" spans="1:14">
      <c r="A1885">
        <v>6643</v>
      </c>
      <c r="B1885" t="s">
        <v>208</v>
      </c>
      <c r="C1885">
        <v>448.5</v>
      </c>
      <c r="D1885">
        <v>455</v>
      </c>
      <c r="E1885" s="145">
        <v>14</v>
      </c>
      <c r="F1885" s="143">
        <v>3.17</v>
      </c>
      <c r="G1885" t="s">
        <v>6885</v>
      </c>
      <c r="H1885">
        <v>554</v>
      </c>
      <c r="I1885">
        <v>530</v>
      </c>
      <c r="J1885">
        <v>4.26</v>
      </c>
      <c r="K1885">
        <v>479.5</v>
      </c>
      <c r="L1885">
        <v>448.5</v>
      </c>
      <c r="M1885" s="142">
        <v>1.3</v>
      </c>
      <c r="N1885" t="s">
        <v>5378</v>
      </c>
    </row>
    <row r="1886" spans="1:14">
      <c r="A1886">
        <v>6649</v>
      </c>
      <c r="B1886" t="s">
        <v>1312</v>
      </c>
      <c r="C1886">
        <v>36.6</v>
      </c>
      <c r="D1886">
        <v>36.75</v>
      </c>
      <c r="E1886" s="145">
        <v>0.25</v>
      </c>
      <c r="F1886" s="143">
        <v>0.68</v>
      </c>
      <c r="G1886" t="s">
        <v>7454</v>
      </c>
      <c r="H1886">
        <v>7</v>
      </c>
      <c r="I1886">
        <v>20</v>
      </c>
      <c r="J1886">
        <v>4.2</v>
      </c>
      <c r="K1886">
        <v>36.75</v>
      </c>
      <c r="L1886">
        <v>36.6</v>
      </c>
      <c r="M1886" s="142">
        <v>0.02</v>
      </c>
      <c r="N1886" t="s">
        <v>5379</v>
      </c>
    </row>
    <row r="1887" spans="1:14">
      <c r="A1887">
        <v>6651</v>
      </c>
      <c r="B1887" t="s">
        <v>1389</v>
      </c>
      <c r="C1887">
        <v>143</v>
      </c>
      <c r="D1887">
        <v>143.5</v>
      </c>
      <c r="E1887" s="145">
        <v>2.5</v>
      </c>
      <c r="F1887" s="143">
        <v>1.77</v>
      </c>
      <c r="G1887" t="s">
        <v>7455</v>
      </c>
      <c r="H1887">
        <v>78</v>
      </c>
      <c r="I1887">
        <v>152</v>
      </c>
      <c r="J1887">
        <v>3.46</v>
      </c>
      <c r="K1887">
        <v>146</v>
      </c>
      <c r="L1887">
        <v>143</v>
      </c>
      <c r="M1887" s="142">
        <v>0.23</v>
      </c>
      <c r="N1887" t="s">
        <v>5380</v>
      </c>
    </row>
    <row r="1888" spans="1:14">
      <c r="A1888">
        <v>6654</v>
      </c>
      <c r="B1888" t="s">
        <v>189</v>
      </c>
      <c r="C1888">
        <v>204</v>
      </c>
      <c r="D1888">
        <v>202.5</v>
      </c>
      <c r="E1888" s="145">
        <v>2.5</v>
      </c>
      <c r="F1888" s="143">
        <v>1.25</v>
      </c>
      <c r="G1888" t="s">
        <v>6098</v>
      </c>
      <c r="H1888">
        <v>14</v>
      </c>
      <c r="I1888">
        <v>50</v>
      </c>
      <c r="J1888">
        <v>3.73</v>
      </c>
      <c r="K1888">
        <v>206</v>
      </c>
      <c r="L1888">
        <v>200.5</v>
      </c>
      <c r="M1888" s="142">
        <v>0.03</v>
      </c>
      <c r="N1888" t="s">
        <v>5381</v>
      </c>
    </row>
    <row r="1889" spans="1:14">
      <c r="A1889">
        <v>6655</v>
      </c>
      <c r="B1889" t="s">
        <v>223</v>
      </c>
      <c r="C1889">
        <v>134</v>
      </c>
      <c r="D1889">
        <v>131.5</v>
      </c>
      <c r="E1889" s="145">
        <v>-2</v>
      </c>
      <c r="F1889" s="143">
        <v>-1.5</v>
      </c>
      <c r="G1889" t="s">
        <v>7456</v>
      </c>
      <c r="H1889">
        <v>4</v>
      </c>
      <c r="I1889">
        <v>23</v>
      </c>
      <c r="J1889">
        <v>8.1300000000000008</v>
      </c>
      <c r="K1889">
        <v>134</v>
      </c>
      <c r="L1889">
        <v>131.5</v>
      </c>
      <c r="M1889" s="142">
        <v>0</v>
      </c>
      <c r="N1889" t="s">
        <v>5382</v>
      </c>
    </row>
    <row r="1890" spans="1:14">
      <c r="A1890">
        <v>6657</v>
      </c>
      <c r="B1890" t="s">
        <v>1836</v>
      </c>
      <c r="C1890">
        <v>32.6</v>
      </c>
      <c r="D1890">
        <v>32.65</v>
      </c>
      <c r="E1890" s="145">
        <v>0.35</v>
      </c>
      <c r="F1890" s="143">
        <v>1.08</v>
      </c>
      <c r="G1890" t="s">
        <v>5920</v>
      </c>
      <c r="H1890">
        <v>87</v>
      </c>
      <c r="I1890">
        <v>138</v>
      </c>
      <c r="J1890">
        <v>8.8800000000000008</v>
      </c>
      <c r="K1890">
        <v>33.5</v>
      </c>
      <c r="L1890">
        <v>32.6</v>
      </c>
      <c r="M1890" s="142">
        <v>0.1</v>
      </c>
      <c r="N1890" t="s">
        <v>5383</v>
      </c>
    </row>
    <row r="1891" spans="1:14">
      <c r="A1891">
        <v>6658</v>
      </c>
      <c r="B1891" t="s">
        <v>2101</v>
      </c>
      <c r="C1891">
        <v>188.5</v>
      </c>
      <c r="D1891">
        <v>200.5</v>
      </c>
      <c r="E1891" s="145">
        <v>12</v>
      </c>
      <c r="F1891" s="143">
        <v>6.37</v>
      </c>
      <c r="G1891" t="s">
        <v>5976</v>
      </c>
      <c r="H1891">
        <v>647</v>
      </c>
      <c r="I1891">
        <v>1281</v>
      </c>
      <c r="J1891">
        <v>3.84</v>
      </c>
      <c r="K1891">
        <v>207</v>
      </c>
      <c r="L1891">
        <v>188.5</v>
      </c>
      <c r="M1891" s="142">
        <v>1.78</v>
      </c>
      <c r="N1891" t="s">
        <v>5384</v>
      </c>
    </row>
    <row r="1892" spans="1:14">
      <c r="A1892">
        <v>6661</v>
      </c>
      <c r="B1892" t="s">
        <v>1390</v>
      </c>
      <c r="C1892">
        <v>16.899999999999999</v>
      </c>
      <c r="D1892">
        <v>17</v>
      </c>
      <c r="E1892" s="145">
        <v>-0.25</v>
      </c>
      <c r="F1892" s="143">
        <v>-1.45</v>
      </c>
      <c r="G1892" t="s">
        <v>6701</v>
      </c>
      <c r="H1892">
        <v>4</v>
      </c>
      <c r="I1892">
        <v>4</v>
      </c>
      <c r="J1892">
        <v>2.33</v>
      </c>
      <c r="K1892">
        <v>17</v>
      </c>
      <c r="L1892">
        <v>16.899999999999999</v>
      </c>
      <c r="M1892" s="142">
        <v>0.02</v>
      </c>
      <c r="N1892" t="s">
        <v>5385</v>
      </c>
    </row>
    <row r="1893" spans="1:14">
      <c r="A1893">
        <v>6662</v>
      </c>
      <c r="B1893" t="s">
        <v>1313</v>
      </c>
      <c r="C1893">
        <v>28.2</v>
      </c>
      <c r="D1893">
        <v>28.2</v>
      </c>
      <c r="E1893" s="145">
        <v>0</v>
      </c>
      <c r="F1893" s="143">
        <v>0</v>
      </c>
      <c r="G1893" t="s">
        <v>6359</v>
      </c>
      <c r="H1893">
        <v>2</v>
      </c>
      <c r="I1893">
        <v>1</v>
      </c>
      <c r="J1893">
        <v>2.56</v>
      </c>
      <c r="K1893">
        <v>28.2</v>
      </c>
      <c r="L1893">
        <v>28.2</v>
      </c>
      <c r="M1893" s="142">
        <v>0.01</v>
      </c>
      <c r="N1893" t="s">
        <v>5386</v>
      </c>
    </row>
    <row r="1894" spans="1:14">
      <c r="A1894">
        <v>6664</v>
      </c>
      <c r="B1894" t="s">
        <v>212</v>
      </c>
      <c r="C1894">
        <v>351</v>
      </c>
      <c r="D1894">
        <v>345.5</v>
      </c>
      <c r="E1894" s="145">
        <v>0.5</v>
      </c>
      <c r="F1894" s="143">
        <v>0.14000000000000001</v>
      </c>
      <c r="G1894" t="s">
        <v>7457</v>
      </c>
      <c r="H1894">
        <v>107</v>
      </c>
      <c r="I1894">
        <v>282</v>
      </c>
      <c r="J1894">
        <v>6.12</v>
      </c>
      <c r="K1894">
        <v>351.5</v>
      </c>
      <c r="L1894">
        <v>345.5</v>
      </c>
      <c r="M1894" s="142">
        <v>0.17</v>
      </c>
      <c r="N1894" t="s">
        <v>5387</v>
      </c>
    </row>
    <row r="1895" spans="1:14">
      <c r="A1895">
        <v>6666</v>
      </c>
      <c r="B1895" t="s">
        <v>198</v>
      </c>
      <c r="C1895">
        <v>42.6</v>
      </c>
      <c r="D1895">
        <v>42.5</v>
      </c>
      <c r="E1895" s="145">
        <v>0.5</v>
      </c>
      <c r="F1895" s="143">
        <v>1.19</v>
      </c>
      <c r="G1895" t="s">
        <v>6692</v>
      </c>
      <c r="H1895">
        <v>15</v>
      </c>
      <c r="I1895">
        <v>34</v>
      </c>
      <c r="J1895">
        <v>4.74</v>
      </c>
      <c r="K1895">
        <v>42.6</v>
      </c>
      <c r="L1895">
        <v>41.2</v>
      </c>
      <c r="M1895" s="142">
        <v>0.03</v>
      </c>
      <c r="N1895" t="s">
        <v>5388</v>
      </c>
    </row>
    <row r="1896" spans="1:14">
      <c r="A1896">
        <v>6667</v>
      </c>
      <c r="B1896" t="s">
        <v>225</v>
      </c>
      <c r="C1896">
        <v>270.5</v>
      </c>
      <c r="D1896">
        <v>264</v>
      </c>
      <c r="E1896" s="145">
        <v>-6</v>
      </c>
      <c r="F1896" s="143">
        <v>-2.2200000000000002</v>
      </c>
      <c r="G1896" t="s">
        <v>6035</v>
      </c>
      <c r="H1896">
        <v>461</v>
      </c>
      <c r="I1896">
        <v>941</v>
      </c>
      <c r="J1896">
        <v>5.35</v>
      </c>
      <c r="K1896">
        <v>274</v>
      </c>
      <c r="L1896">
        <v>260</v>
      </c>
      <c r="M1896" s="142">
        <v>0.86</v>
      </c>
      <c r="N1896" t="s">
        <v>5389</v>
      </c>
    </row>
    <row r="1897" spans="1:14">
      <c r="A1897">
        <v>6668</v>
      </c>
      <c r="B1897" t="s">
        <v>186</v>
      </c>
      <c r="C1897">
        <v>62.2</v>
      </c>
      <c r="D1897">
        <v>68.3</v>
      </c>
      <c r="E1897" s="145">
        <v>6.2</v>
      </c>
      <c r="F1897" s="143">
        <v>9.98</v>
      </c>
      <c r="G1897" t="s">
        <v>7458</v>
      </c>
      <c r="H1897">
        <v>12099</v>
      </c>
      <c r="I1897">
        <v>15134</v>
      </c>
      <c r="J1897">
        <v>10.71</v>
      </c>
      <c r="K1897">
        <v>68.3</v>
      </c>
      <c r="L1897">
        <v>62.2</v>
      </c>
      <c r="M1897" s="142">
        <v>15.16</v>
      </c>
      <c r="N1897" t="s">
        <v>5390</v>
      </c>
    </row>
    <row r="1898" spans="1:14">
      <c r="A1898">
        <v>6669</v>
      </c>
      <c r="B1898" t="s">
        <v>234</v>
      </c>
      <c r="C1898">
        <v>1905</v>
      </c>
      <c r="D1898">
        <v>1845</v>
      </c>
      <c r="E1898" s="145">
        <v>-60</v>
      </c>
      <c r="F1898" s="143">
        <v>-3.15</v>
      </c>
      <c r="G1898" t="s">
        <v>7459</v>
      </c>
      <c r="H1898">
        <v>12276</v>
      </c>
      <c r="I1898">
        <v>5196</v>
      </c>
      <c r="J1898">
        <v>58.4</v>
      </c>
      <c r="K1898">
        <v>1930</v>
      </c>
      <c r="L1898">
        <v>1810</v>
      </c>
      <c r="M1898" s="142">
        <v>2.2000000000000002</v>
      </c>
      <c r="N1898" t="s">
        <v>5391</v>
      </c>
    </row>
    <row r="1899" spans="1:14">
      <c r="A1899">
        <v>6670</v>
      </c>
      <c r="B1899" t="s">
        <v>214</v>
      </c>
      <c r="C1899">
        <v>274</v>
      </c>
      <c r="D1899">
        <v>270.5</v>
      </c>
      <c r="E1899" s="145">
        <v>-3.5</v>
      </c>
      <c r="F1899" s="143">
        <v>-1.28</v>
      </c>
      <c r="G1899" t="s">
        <v>6165</v>
      </c>
      <c r="H1899">
        <v>188</v>
      </c>
      <c r="I1899">
        <v>310</v>
      </c>
      <c r="J1899">
        <v>13.94</v>
      </c>
      <c r="K1899">
        <v>275</v>
      </c>
      <c r="L1899">
        <v>269</v>
      </c>
      <c r="M1899" s="142">
        <v>0.13</v>
      </c>
      <c r="N1899" t="s">
        <v>5392</v>
      </c>
    </row>
    <row r="1900" spans="1:14">
      <c r="A1900">
        <v>6671</v>
      </c>
      <c r="B1900" t="s">
        <v>230</v>
      </c>
      <c r="C1900">
        <v>23.1</v>
      </c>
      <c r="D1900">
        <v>23.35</v>
      </c>
      <c r="E1900" s="145">
        <v>0.35</v>
      </c>
      <c r="F1900" s="143">
        <v>1.52</v>
      </c>
      <c r="G1900" t="s">
        <v>6069</v>
      </c>
      <c r="H1900">
        <v>64</v>
      </c>
      <c r="I1900">
        <v>18</v>
      </c>
      <c r="J1900">
        <v>6.08</v>
      </c>
      <c r="K1900">
        <v>23.4</v>
      </c>
      <c r="L1900">
        <v>23.1</v>
      </c>
      <c r="M1900" s="142">
        <v>0.11</v>
      </c>
      <c r="N1900" t="s">
        <v>5393</v>
      </c>
    </row>
    <row r="1901" spans="1:14">
      <c r="A1901">
        <v>6672</v>
      </c>
      <c r="B1901" t="s">
        <v>220</v>
      </c>
      <c r="C1901">
        <v>599</v>
      </c>
      <c r="D1901">
        <v>591</v>
      </c>
      <c r="E1901" s="145">
        <v>21</v>
      </c>
      <c r="F1901" s="143">
        <v>3.68</v>
      </c>
      <c r="G1901" t="s">
        <v>7460</v>
      </c>
      <c r="H1901">
        <v>1258</v>
      </c>
      <c r="I1901">
        <v>2300</v>
      </c>
      <c r="J1901">
        <v>8.23</v>
      </c>
      <c r="K1901">
        <v>599</v>
      </c>
      <c r="L1901">
        <v>537</v>
      </c>
      <c r="M1901" s="142">
        <v>1.54</v>
      </c>
      <c r="N1901" t="s">
        <v>5394</v>
      </c>
    </row>
    <row r="1902" spans="1:14">
      <c r="A1902">
        <v>6674</v>
      </c>
      <c r="B1902" t="s">
        <v>207</v>
      </c>
      <c r="C1902">
        <v>18.3</v>
      </c>
      <c r="D1902">
        <v>18.350000000000001</v>
      </c>
      <c r="E1902" s="145">
        <v>0.05</v>
      </c>
      <c r="F1902" s="143">
        <v>0.27</v>
      </c>
      <c r="G1902" t="s">
        <v>7077</v>
      </c>
      <c r="H1902">
        <v>28</v>
      </c>
      <c r="I1902">
        <v>96</v>
      </c>
      <c r="J1902">
        <v>6.82</v>
      </c>
      <c r="K1902">
        <v>18.350000000000001</v>
      </c>
      <c r="L1902">
        <v>18.3</v>
      </c>
      <c r="M1902" s="142">
        <v>0.04</v>
      </c>
      <c r="N1902" t="s">
        <v>5395</v>
      </c>
    </row>
    <row r="1903" spans="1:14">
      <c r="A1903">
        <v>6679</v>
      </c>
      <c r="B1903" t="s">
        <v>221</v>
      </c>
      <c r="C1903">
        <v>190</v>
      </c>
      <c r="D1903">
        <v>191</v>
      </c>
      <c r="E1903" s="145">
        <v>1</v>
      </c>
      <c r="F1903" s="143">
        <v>0.53</v>
      </c>
      <c r="G1903" t="s">
        <v>6746</v>
      </c>
      <c r="H1903">
        <v>57</v>
      </c>
      <c r="I1903">
        <v>184</v>
      </c>
      <c r="J1903">
        <v>5.5</v>
      </c>
      <c r="K1903">
        <v>194</v>
      </c>
      <c r="L1903">
        <v>190</v>
      </c>
      <c r="M1903" s="142">
        <v>0.1</v>
      </c>
      <c r="N1903" t="s">
        <v>5396</v>
      </c>
    </row>
    <row r="1904" spans="1:14">
      <c r="A1904">
        <v>6680</v>
      </c>
      <c r="B1904" t="s">
        <v>1314</v>
      </c>
      <c r="C1904">
        <v>50</v>
      </c>
      <c r="D1904">
        <v>50</v>
      </c>
      <c r="E1904" s="145">
        <v>0</v>
      </c>
      <c r="F1904" s="143">
        <v>0</v>
      </c>
      <c r="G1904" t="s">
        <v>7461</v>
      </c>
      <c r="H1904">
        <v>2</v>
      </c>
      <c r="I1904">
        <v>4</v>
      </c>
      <c r="J1904">
        <v>2.5099999999999998</v>
      </c>
      <c r="K1904">
        <v>50</v>
      </c>
      <c r="L1904">
        <v>50</v>
      </c>
      <c r="M1904" s="142">
        <v>0.01</v>
      </c>
      <c r="N1904" t="s">
        <v>5397</v>
      </c>
    </row>
    <row r="1905" spans="1:14">
      <c r="A1905">
        <v>6683</v>
      </c>
      <c r="B1905" t="s">
        <v>44</v>
      </c>
      <c r="C1905">
        <v>1300</v>
      </c>
      <c r="D1905">
        <v>1315</v>
      </c>
      <c r="E1905" s="145">
        <v>20</v>
      </c>
      <c r="F1905" s="143">
        <v>1.54</v>
      </c>
      <c r="G1905" t="s">
        <v>7462</v>
      </c>
      <c r="H1905">
        <v>493</v>
      </c>
      <c r="I1905">
        <v>736</v>
      </c>
      <c r="J1905">
        <v>2.76</v>
      </c>
      <c r="K1905">
        <v>1340</v>
      </c>
      <c r="L1905">
        <v>1280</v>
      </c>
      <c r="M1905" s="142">
        <v>1.79</v>
      </c>
      <c r="N1905" t="s">
        <v>5398</v>
      </c>
    </row>
    <row r="1906" spans="1:14">
      <c r="A1906">
        <v>6684</v>
      </c>
      <c r="B1906" t="s">
        <v>1391</v>
      </c>
      <c r="C1906">
        <v>46.2</v>
      </c>
      <c r="D1906">
        <v>45.75</v>
      </c>
      <c r="E1906" s="145">
        <v>0.2</v>
      </c>
      <c r="F1906" s="143">
        <v>0.44</v>
      </c>
      <c r="G1906" t="s">
        <v>6024</v>
      </c>
      <c r="H1906">
        <v>75</v>
      </c>
      <c r="I1906">
        <v>53</v>
      </c>
      <c r="J1906">
        <v>4.46</v>
      </c>
      <c r="K1906">
        <v>46.2</v>
      </c>
      <c r="L1906">
        <v>45.6</v>
      </c>
      <c r="M1906" s="142">
        <v>0.17</v>
      </c>
      <c r="N1906" t="s">
        <v>5399</v>
      </c>
    </row>
    <row r="1907" spans="1:14">
      <c r="A1907">
        <v>6689</v>
      </c>
      <c r="B1907" t="s">
        <v>1461</v>
      </c>
      <c r="C1907">
        <v>67.5</v>
      </c>
      <c r="D1907">
        <v>70.5</v>
      </c>
      <c r="E1907" s="145">
        <v>6.4</v>
      </c>
      <c r="F1907" s="143">
        <v>9.98</v>
      </c>
      <c r="G1907" t="s">
        <v>7463</v>
      </c>
      <c r="H1907">
        <v>1263</v>
      </c>
      <c r="I1907">
        <v>184</v>
      </c>
      <c r="J1907">
        <v>6.8</v>
      </c>
      <c r="K1907">
        <v>70.5</v>
      </c>
      <c r="L1907">
        <v>67</v>
      </c>
      <c r="M1907" s="142">
        <v>1.86</v>
      </c>
      <c r="N1907" t="s">
        <v>5400</v>
      </c>
    </row>
    <row r="1908" spans="1:14">
      <c r="A1908">
        <v>6690</v>
      </c>
      <c r="B1908" t="s">
        <v>1315</v>
      </c>
      <c r="C1908">
        <v>177</v>
      </c>
      <c r="D1908">
        <v>179.5</v>
      </c>
      <c r="E1908" s="145">
        <v>4</v>
      </c>
      <c r="F1908" s="143">
        <v>2.2799999999999998</v>
      </c>
      <c r="G1908" t="s">
        <v>7464</v>
      </c>
      <c r="H1908">
        <v>194</v>
      </c>
      <c r="I1908">
        <v>135</v>
      </c>
      <c r="J1908">
        <v>3</v>
      </c>
      <c r="K1908">
        <v>183</v>
      </c>
      <c r="L1908">
        <v>177</v>
      </c>
      <c r="M1908" s="142">
        <v>0.65</v>
      </c>
      <c r="N1908" t="s">
        <v>5401</v>
      </c>
    </row>
    <row r="1909" spans="1:14">
      <c r="A1909">
        <v>6691</v>
      </c>
      <c r="B1909" t="s">
        <v>1430</v>
      </c>
      <c r="C1909">
        <v>712</v>
      </c>
      <c r="D1909">
        <v>700</v>
      </c>
      <c r="E1909" s="145">
        <v>-1</v>
      </c>
      <c r="F1909" s="143">
        <v>-0.14000000000000001</v>
      </c>
      <c r="G1909" t="s">
        <v>6221</v>
      </c>
      <c r="H1909">
        <v>367</v>
      </c>
      <c r="I1909">
        <v>815</v>
      </c>
      <c r="J1909">
        <v>13.35</v>
      </c>
      <c r="K1909">
        <v>712</v>
      </c>
      <c r="L1909">
        <v>695</v>
      </c>
      <c r="M1909" s="142">
        <v>0.27</v>
      </c>
      <c r="N1909" t="s">
        <v>5402</v>
      </c>
    </row>
    <row r="1910" spans="1:14">
      <c r="A1910">
        <v>6692</v>
      </c>
      <c r="B1910" t="s">
        <v>2126</v>
      </c>
      <c r="C1910">
        <v>22.3</v>
      </c>
      <c r="D1910">
        <v>22.25</v>
      </c>
      <c r="E1910" s="145">
        <v>0</v>
      </c>
      <c r="F1910" s="143">
        <v>0</v>
      </c>
      <c r="G1910" t="s">
        <v>7297</v>
      </c>
      <c r="H1910">
        <v>7</v>
      </c>
      <c r="I1910">
        <v>15</v>
      </c>
      <c r="J1910">
        <v>5.88</v>
      </c>
      <c r="K1910">
        <v>23</v>
      </c>
      <c r="L1910">
        <v>22.25</v>
      </c>
      <c r="M1910" s="142">
        <v>0.01</v>
      </c>
      <c r="N1910" t="s">
        <v>5403</v>
      </c>
    </row>
    <row r="1911" spans="1:14">
      <c r="A1911">
        <v>6693</v>
      </c>
      <c r="B1911" t="s">
        <v>1437</v>
      </c>
      <c r="C1911">
        <v>184.5</v>
      </c>
      <c r="D1911">
        <v>181</v>
      </c>
      <c r="E1911" s="145">
        <v>1</v>
      </c>
      <c r="F1911" s="143">
        <v>0.56000000000000005</v>
      </c>
      <c r="G1911" t="s">
        <v>7465</v>
      </c>
      <c r="H1911">
        <v>486</v>
      </c>
      <c r="I1911">
        <v>757</v>
      </c>
      <c r="J1911">
        <v>4.57</v>
      </c>
      <c r="K1911">
        <v>188.5</v>
      </c>
      <c r="L1911">
        <v>180.5</v>
      </c>
      <c r="M1911" s="142">
        <v>1.06</v>
      </c>
      <c r="N1911" t="s">
        <v>5404</v>
      </c>
    </row>
    <row r="1912" spans="1:14">
      <c r="A1912">
        <v>6695</v>
      </c>
      <c r="B1912" t="s">
        <v>1837</v>
      </c>
      <c r="C1912">
        <v>49</v>
      </c>
      <c r="D1912">
        <v>48.85</v>
      </c>
      <c r="E1912" s="145">
        <v>0.45</v>
      </c>
      <c r="F1912" s="143">
        <v>0.93</v>
      </c>
      <c r="G1912" t="s">
        <v>6194</v>
      </c>
      <c r="H1912">
        <v>288</v>
      </c>
      <c r="I1912">
        <v>407</v>
      </c>
      <c r="J1912">
        <v>10.7</v>
      </c>
      <c r="K1912">
        <v>50.1</v>
      </c>
      <c r="L1912">
        <v>48.7</v>
      </c>
      <c r="M1912" s="142">
        <v>0.33</v>
      </c>
      <c r="N1912" t="s">
        <v>5405</v>
      </c>
    </row>
    <row r="1913" spans="1:14">
      <c r="A1913">
        <v>6697</v>
      </c>
      <c r="B1913" t="s">
        <v>77</v>
      </c>
      <c r="C1913">
        <v>40.799999999999997</v>
      </c>
      <c r="D1913">
        <v>41.4</v>
      </c>
      <c r="E1913" s="145">
        <v>0.7</v>
      </c>
      <c r="F1913" s="143">
        <v>1.72</v>
      </c>
      <c r="G1913" t="s">
        <v>6195</v>
      </c>
      <c r="H1913">
        <v>38</v>
      </c>
      <c r="I1913">
        <v>21</v>
      </c>
      <c r="J1913">
        <v>2.73</v>
      </c>
      <c r="K1913">
        <v>42.7</v>
      </c>
      <c r="L1913">
        <v>40.799999999999997</v>
      </c>
      <c r="M1913" s="142">
        <v>0.14000000000000001</v>
      </c>
      <c r="N1913" t="s">
        <v>5406</v>
      </c>
    </row>
    <row r="1914" spans="1:14">
      <c r="A1914">
        <v>6698</v>
      </c>
      <c r="B1914" t="s">
        <v>1838</v>
      </c>
      <c r="C1914">
        <v>30.45</v>
      </c>
      <c r="D1914">
        <v>30.5</v>
      </c>
      <c r="E1914" s="145">
        <v>0.1</v>
      </c>
      <c r="F1914" s="143">
        <v>0.33</v>
      </c>
      <c r="G1914" t="s">
        <v>6461</v>
      </c>
      <c r="H1914">
        <v>97</v>
      </c>
      <c r="I1914">
        <v>218</v>
      </c>
      <c r="J1914">
        <v>7.14</v>
      </c>
      <c r="K1914">
        <v>30.8</v>
      </c>
      <c r="L1914">
        <v>30.45</v>
      </c>
      <c r="M1914" s="142">
        <v>0.14000000000000001</v>
      </c>
      <c r="N1914" t="s">
        <v>5407</v>
      </c>
    </row>
    <row r="1915" spans="1:14">
      <c r="A1915">
        <v>6703</v>
      </c>
      <c r="B1915" t="s">
        <v>1839</v>
      </c>
      <c r="C1915">
        <v>99.1</v>
      </c>
      <c r="D1915">
        <v>99.9</v>
      </c>
      <c r="E1915" s="145">
        <v>0.8</v>
      </c>
      <c r="F1915" s="143">
        <v>0.81</v>
      </c>
      <c r="G1915" t="s">
        <v>6069</v>
      </c>
      <c r="H1915">
        <v>15</v>
      </c>
      <c r="I1915">
        <v>29</v>
      </c>
      <c r="J1915">
        <v>3.66</v>
      </c>
      <c r="K1915">
        <v>99.9</v>
      </c>
      <c r="L1915">
        <v>99</v>
      </c>
      <c r="M1915" s="142">
        <v>0.04</v>
      </c>
      <c r="N1915" t="s">
        <v>5408</v>
      </c>
    </row>
    <row r="1916" spans="1:14">
      <c r="A1916">
        <v>6706</v>
      </c>
      <c r="B1916" t="s">
        <v>76</v>
      </c>
      <c r="C1916">
        <v>146</v>
      </c>
      <c r="D1916">
        <v>144</v>
      </c>
      <c r="E1916" s="145">
        <v>0.5</v>
      </c>
      <c r="F1916" s="143">
        <v>0.35</v>
      </c>
      <c r="G1916" t="s">
        <v>6022</v>
      </c>
      <c r="H1916">
        <v>1919</v>
      </c>
      <c r="I1916">
        <v>2289</v>
      </c>
      <c r="J1916">
        <v>7.85</v>
      </c>
      <c r="K1916">
        <v>149.5</v>
      </c>
      <c r="L1916">
        <v>140.5</v>
      </c>
      <c r="M1916" s="142">
        <v>2.44</v>
      </c>
      <c r="N1916" t="s">
        <v>5409</v>
      </c>
    </row>
    <row r="1917" spans="1:14">
      <c r="A1917">
        <v>6708</v>
      </c>
      <c r="B1917" t="s">
        <v>1840</v>
      </c>
      <c r="C1917">
        <v>56</v>
      </c>
      <c r="D1917">
        <v>55</v>
      </c>
      <c r="E1917" s="145">
        <v>-3.2</v>
      </c>
      <c r="F1917" s="143">
        <v>-5.5</v>
      </c>
      <c r="G1917" t="s">
        <v>6536</v>
      </c>
      <c r="H1917">
        <v>199</v>
      </c>
      <c r="I1917">
        <v>257</v>
      </c>
      <c r="J1917">
        <v>2.9</v>
      </c>
      <c r="K1917">
        <v>62</v>
      </c>
      <c r="L1917">
        <v>55</v>
      </c>
      <c r="M1917" s="142">
        <v>0.69</v>
      </c>
      <c r="N1917" t="s">
        <v>5410</v>
      </c>
    </row>
    <row r="1918" spans="1:14">
      <c r="A1918">
        <v>6712</v>
      </c>
      <c r="B1918" t="s">
        <v>98</v>
      </c>
      <c r="C1918">
        <v>156</v>
      </c>
      <c r="D1918">
        <v>157</v>
      </c>
      <c r="E1918" s="145">
        <v>2</v>
      </c>
      <c r="F1918" s="143">
        <v>1.29</v>
      </c>
      <c r="G1918" t="s">
        <v>7466</v>
      </c>
      <c r="H1918">
        <v>184</v>
      </c>
      <c r="I1918">
        <v>253</v>
      </c>
      <c r="J1918">
        <v>10.050000000000001</v>
      </c>
      <c r="K1918">
        <v>158</v>
      </c>
      <c r="L1918">
        <v>156</v>
      </c>
      <c r="M1918" s="142">
        <v>0.18</v>
      </c>
      <c r="N1918" t="s">
        <v>5411</v>
      </c>
    </row>
    <row r="1919" spans="1:14">
      <c r="A1919">
        <v>6715</v>
      </c>
      <c r="B1919" t="s">
        <v>1841</v>
      </c>
      <c r="C1919">
        <v>533</v>
      </c>
      <c r="D1919">
        <v>500</v>
      </c>
      <c r="E1919" s="145">
        <v>-33</v>
      </c>
      <c r="F1919" s="143">
        <v>-6.19</v>
      </c>
      <c r="G1919" t="s">
        <v>6002</v>
      </c>
      <c r="H1919">
        <v>4072</v>
      </c>
      <c r="I1919">
        <v>2540</v>
      </c>
      <c r="J1919">
        <v>7.43</v>
      </c>
      <c r="K1919">
        <v>547</v>
      </c>
      <c r="L1919">
        <v>480</v>
      </c>
      <c r="M1919" s="142">
        <v>5.48</v>
      </c>
      <c r="N1919" t="s">
        <v>5412</v>
      </c>
    </row>
    <row r="1920" spans="1:14">
      <c r="A1920">
        <v>6716</v>
      </c>
      <c r="B1920" t="s">
        <v>1842</v>
      </c>
      <c r="C1920">
        <v>95.4</v>
      </c>
      <c r="D1920">
        <v>92.6</v>
      </c>
      <c r="E1920" s="145">
        <v>-2.8</v>
      </c>
      <c r="F1920" s="143">
        <v>-2.94</v>
      </c>
      <c r="G1920" t="s">
        <v>5841</v>
      </c>
      <c r="H1920">
        <v>1208</v>
      </c>
      <c r="I1920">
        <v>1400</v>
      </c>
      <c r="J1920">
        <v>3.02</v>
      </c>
      <c r="K1920">
        <v>96.5</v>
      </c>
      <c r="L1920">
        <v>91.4</v>
      </c>
      <c r="M1920" s="142">
        <v>3.99</v>
      </c>
      <c r="N1920" t="s">
        <v>5413</v>
      </c>
    </row>
    <row r="1921" spans="1:14">
      <c r="A1921">
        <v>6719</v>
      </c>
      <c r="B1921" t="s">
        <v>1843</v>
      </c>
      <c r="C1921">
        <v>181.5</v>
      </c>
      <c r="D1921">
        <v>182</v>
      </c>
      <c r="E1921" s="145">
        <v>3</v>
      </c>
      <c r="F1921" s="143">
        <v>1.68</v>
      </c>
      <c r="G1921" t="s">
        <v>7467</v>
      </c>
      <c r="H1921">
        <v>426</v>
      </c>
      <c r="I1921">
        <v>889</v>
      </c>
      <c r="J1921">
        <v>10.55</v>
      </c>
      <c r="K1921">
        <v>187.5</v>
      </c>
      <c r="L1921">
        <v>180.5</v>
      </c>
      <c r="M1921" s="142">
        <v>0.5</v>
      </c>
      <c r="N1921" t="s">
        <v>5414</v>
      </c>
    </row>
    <row r="1922" spans="1:14">
      <c r="A1922">
        <v>6720</v>
      </c>
      <c r="B1922" t="s">
        <v>2608</v>
      </c>
      <c r="C1922">
        <v>103.5</v>
      </c>
      <c r="D1922">
        <v>103</v>
      </c>
      <c r="E1922" s="145">
        <v>3</v>
      </c>
      <c r="F1922" s="143">
        <v>3</v>
      </c>
      <c r="G1922" t="s">
        <v>5888</v>
      </c>
      <c r="H1922">
        <v>12</v>
      </c>
      <c r="I1922">
        <v>63</v>
      </c>
      <c r="J1922">
        <v>3.02</v>
      </c>
      <c r="K1922">
        <v>105</v>
      </c>
      <c r="L1922">
        <v>102.5</v>
      </c>
      <c r="M1922" s="142">
        <v>0.04</v>
      </c>
      <c r="N1922" t="s">
        <v>5415</v>
      </c>
    </row>
    <row r="1923" spans="1:14">
      <c r="A1923">
        <v>6721</v>
      </c>
      <c r="B1923" t="s">
        <v>1844</v>
      </c>
      <c r="C1923">
        <v>47.55</v>
      </c>
      <c r="D1923">
        <v>48</v>
      </c>
      <c r="E1923" s="145">
        <v>0</v>
      </c>
      <c r="F1923" s="143">
        <v>0</v>
      </c>
      <c r="G1923" t="s">
        <v>7468</v>
      </c>
      <c r="H1923">
        <v>10</v>
      </c>
      <c r="I1923">
        <v>18</v>
      </c>
      <c r="J1923">
        <v>2.4500000000000002</v>
      </c>
      <c r="K1923">
        <v>48</v>
      </c>
      <c r="L1923">
        <v>47.55</v>
      </c>
      <c r="M1923" s="142">
        <v>0.04</v>
      </c>
      <c r="N1923" t="s">
        <v>5416</v>
      </c>
    </row>
    <row r="1924" spans="1:14">
      <c r="A1924">
        <v>6722</v>
      </c>
      <c r="B1924" t="s">
        <v>3695</v>
      </c>
      <c r="C1924">
        <v>35.4</v>
      </c>
      <c r="D1924">
        <v>33.1</v>
      </c>
      <c r="E1924" s="145">
        <v>0.2</v>
      </c>
      <c r="F1924" s="143">
        <v>0.61</v>
      </c>
      <c r="G1924" t="s">
        <v>5979</v>
      </c>
      <c r="H1924">
        <v>43</v>
      </c>
      <c r="I1924">
        <v>25</v>
      </c>
      <c r="J1924">
        <v>8.84</v>
      </c>
      <c r="K1924">
        <v>35.4</v>
      </c>
      <c r="L1924">
        <v>32.950000000000003</v>
      </c>
      <c r="M1924" s="142">
        <v>0.05</v>
      </c>
      <c r="N1924" t="s">
        <v>5417</v>
      </c>
    </row>
    <row r="1925" spans="1:14">
      <c r="A1925">
        <v>6725</v>
      </c>
      <c r="B1925" t="s">
        <v>3696</v>
      </c>
      <c r="C1925">
        <v>196</v>
      </c>
      <c r="D1925">
        <v>191</v>
      </c>
      <c r="E1925" s="145">
        <v>-4</v>
      </c>
      <c r="F1925" s="143">
        <v>-2.0499999999999998</v>
      </c>
      <c r="G1925" t="s">
        <v>6363</v>
      </c>
      <c r="H1925">
        <v>145</v>
      </c>
      <c r="I1925">
        <v>125</v>
      </c>
      <c r="J1925">
        <v>3.71</v>
      </c>
      <c r="K1925">
        <v>198</v>
      </c>
      <c r="L1925">
        <v>190</v>
      </c>
      <c r="M1925" s="142">
        <v>0.39</v>
      </c>
      <c r="N1925" t="s">
        <v>5418</v>
      </c>
    </row>
    <row r="1926" spans="1:14">
      <c r="A1926">
        <v>6727</v>
      </c>
      <c r="B1926" t="s">
        <v>1845</v>
      </c>
      <c r="C1926">
        <v>525</v>
      </c>
      <c r="D1926">
        <v>524</v>
      </c>
      <c r="E1926" s="145">
        <v>9</v>
      </c>
      <c r="F1926" s="143">
        <v>1.75</v>
      </c>
      <c r="G1926" t="s">
        <v>7469</v>
      </c>
      <c r="H1926">
        <v>1250</v>
      </c>
      <c r="I1926">
        <v>1689</v>
      </c>
      <c r="J1926">
        <v>2.69</v>
      </c>
      <c r="K1926">
        <v>532</v>
      </c>
      <c r="L1926">
        <v>502</v>
      </c>
      <c r="M1926" s="142">
        <v>4.6500000000000004</v>
      </c>
      <c r="N1926" t="s">
        <v>5419</v>
      </c>
    </row>
    <row r="1927" spans="1:14">
      <c r="A1927">
        <v>6728</v>
      </c>
      <c r="B1927" t="s">
        <v>91</v>
      </c>
      <c r="C1927">
        <v>108</v>
      </c>
      <c r="D1927">
        <v>108</v>
      </c>
      <c r="E1927" s="145">
        <v>0</v>
      </c>
      <c r="F1927" s="143">
        <v>0</v>
      </c>
      <c r="G1927" t="s">
        <v>5808</v>
      </c>
      <c r="H1927">
        <v>12</v>
      </c>
      <c r="I1927">
        <v>11</v>
      </c>
      <c r="J1927">
        <v>3.01</v>
      </c>
      <c r="K1927">
        <v>108</v>
      </c>
      <c r="L1927">
        <v>107.5</v>
      </c>
      <c r="M1927" s="142">
        <v>0.04</v>
      </c>
      <c r="N1927" t="s">
        <v>5420</v>
      </c>
    </row>
    <row r="1928" spans="1:14">
      <c r="A1928">
        <v>6730</v>
      </c>
      <c r="B1928" t="s">
        <v>3663</v>
      </c>
      <c r="C1928">
        <v>31.1</v>
      </c>
      <c r="D1928">
        <v>31.1</v>
      </c>
      <c r="E1928" s="145">
        <v>-0.8</v>
      </c>
      <c r="F1928" s="143">
        <v>-2.5099999999999998</v>
      </c>
      <c r="G1928" t="s">
        <v>7470</v>
      </c>
      <c r="H1928">
        <v>1</v>
      </c>
      <c r="I1928">
        <v>19</v>
      </c>
      <c r="J1928">
        <v>3.63</v>
      </c>
      <c r="K1928">
        <v>31.1</v>
      </c>
      <c r="L1928">
        <v>31.1</v>
      </c>
      <c r="M1928" s="142">
        <v>0</v>
      </c>
      <c r="N1928" t="s">
        <v>5421</v>
      </c>
    </row>
    <row r="1929" spans="1:14">
      <c r="A1929">
        <v>6732</v>
      </c>
      <c r="B1929" t="s">
        <v>1846</v>
      </c>
      <c r="C1929">
        <v>153.5</v>
      </c>
      <c r="D1929">
        <v>153</v>
      </c>
      <c r="E1929" s="145">
        <v>2</v>
      </c>
      <c r="F1929" s="143">
        <v>1.32</v>
      </c>
      <c r="G1929" t="s">
        <v>7471</v>
      </c>
      <c r="H1929">
        <v>76</v>
      </c>
      <c r="I1929">
        <v>60</v>
      </c>
      <c r="J1929">
        <v>4.8899999999999997</v>
      </c>
      <c r="K1929">
        <v>155.5</v>
      </c>
      <c r="L1929">
        <v>152</v>
      </c>
      <c r="M1929" s="142">
        <v>0.16</v>
      </c>
      <c r="N1929" t="s">
        <v>5422</v>
      </c>
    </row>
    <row r="1930" spans="1:14">
      <c r="A1930">
        <v>6733</v>
      </c>
      <c r="B1930" t="s">
        <v>1847</v>
      </c>
      <c r="C1930">
        <v>24.2</v>
      </c>
      <c r="D1930">
        <v>24.4</v>
      </c>
      <c r="E1930" s="145">
        <v>0.2</v>
      </c>
      <c r="F1930" s="143">
        <v>0.83</v>
      </c>
      <c r="G1930" t="s">
        <v>7472</v>
      </c>
      <c r="H1930">
        <v>33</v>
      </c>
      <c r="I1930">
        <v>62</v>
      </c>
      <c r="J1930">
        <v>13.43</v>
      </c>
      <c r="K1930">
        <v>24.5</v>
      </c>
      <c r="L1930">
        <v>24.2</v>
      </c>
      <c r="M1930" s="142">
        <v>0.02</v>
      </c>
      <c r="N1930" t="s">
        <v>5423</v>
      </c>
    </row>
    <row r="1931" spans="1:14">
      <c r="A1931">
        <v>6735</v>
      </c>
      <c r="B1931" t="s">
        <v>1848</v>
      </c>
      <c r="C1931">
        <v>59.4</v>
      </c>
      <c r="D1931">
        <v>59</v>
      </c>
      <c r="E1931" s="145">
        <v>0.4</v>
      </c>
      <c r="F1931" s="143">
        <v>0.68</v>
      </c>
      <c r="G1931" t="s">
        <v>7384</v>
      </c>
      <c r="H1931">
        <v>55</v>
      </c>
      <c r="I1931">
        <v>81</v>
      </c>
      <c r="J1931">
        <v>4.62</v>
      </c>
      <c r="K1931">
        <v>60.9</v>
      </c>
      <c r="L1931">
        <v>59</v>
      </c>
      <c r="M1931" s="142">
        <v>0.12</v>
      </c>
      <c r="N1931" t="s">
        <v>5424</v>
      </c>
    </row>
    <row r="1932" spans="1:14">
      <c r="A1932">
        <v>6739</v>
      </c>
      <c r="B1932" t="s">
        <v>2532</v>
      </c>
      <c r="C1932">
        <v>978</v>
      </c>
      <c r="D1932">
        <v>960</v>
      </c>
      <c r="E1932" s="145">
        <v>4</v>
      </c>
      <c r="F1932" s="143">
        <v>0.42</v>
      </c>
      <c r="G1932" t="s">
        <v>7473</v>
      </c>
      <c r="H1932">
        <v>54</v>
      </c>
      <c r="I1932">
        <v>174</v>
      </c>
      <c r="J1932">
        <v>2.34</v>
      </c>
      <c r="K1932">
        <v>985</v>
      </c>
      <c r="L1932">
        <v>960</v>
      </c>
      <c r="M1932" s="142">
        <v>0.23</v>
      </c>
      <c r="N1932" t="s">
        <v>5425</v>
      </c>
    </row>
    <row r="1933" spans="1:14">
      <c r="A1933">
        <v>6741</v>
      </c>
      <c r="B1933" t="s">
        <v>1849</v>
      </c>
      <c r="C1933">
        <v>54.2</v>
      </c>
      <c r="D1933">
        <v>53.5</v>
      </c>
      <c r="E1933" s="145">
        <v>-0.7</v>
      </c>
      <c r="F1933" s="143">
        <v>-1.29</v>
      </c>
      <c r="G1933" t="s">
        <v>6658</v>
      </c>
      <c r="H1933">
        <v>276</v>
      </c>
      <c r="I1933">
        <v>245</v>
      </c>
      <c r="J1933">
        <v>6.03</v>
      </c>
      <c r="K1933">
        <v>54.9</v>
      </c>
      <c r="L1933">
        <v>53.5</v>
      </c>
      <c r="M1933" s="142">
        <v>0.23</v>
      </c>
      <c r="N1933" t="s">
        <v>5426</v>
      </c>
    </row>
    <row r="1934" spans="1:14">
      <c r="A1934">
        <v>6742</v>
      </c>
      <c r="B1934" t="s">
        <v>2111</v>
      </c>
      <c r="C1934">
        <v>60.8</v>
      </c>
      <c r="D1934">
        <v>63.2</v>
      </c>
      <c r="E1934" s="145">
        <v>2.4</v>
      </c>
      <c r="F1934" s="143">
        <v>3.95</v>
      </c>
      <c r="G1934" t="s">
        <v>6027</v>
      </c>
      <c r="H1934">
        <v>2039</v>
      </c>
      <c r="I1934">
        <v>3627</v>
      </c>
      <c r="J1934">
        <v>7.13</v>
      </c>
      <c r="K1934">
        <v>63.8</v>
      </c>
      <c r="L1934">
        <v>60.7</v>
      </c>
      <c r="M1934" s="142">
        <v>2.86</v>
      </c>
      <c r="N1934" t="s">
        <v>5427</v>
      </c>
    </row>
    <row r="1935" spans="1:14">
      <c r="A1935">
        <v>6743</v>
      </c>
      <c r="B1935" t="s">
        <v>1850</v>
      </c>
      <c r="C1935">
        <v>32.6</v>
      </c>
      <c r="D1935">
        <v>32.5</v>
      </c>
      <c r="E1935" s="145">
        <v>0</v>
      </c>
      <c r="F1935" s="143">
        <v>0</v>
      </c>
      <c r="G1935" t="s">
        <v>7474</v>
      </c>
      <c r="H1935">
        <v>353</v>
      </c>
      <c r="I1935">
        <v>727</v>
      </c>
      <c r="J1935">
        <v>15</v>
      </c>
      <c r="K1935">
        <v>33.4</v>
      </c>
      <c r="L1935">
        <v>32.299999999999997</v>
      </c>
      <c r="M1935" s="142">
        <v>0.24</v>
      </c>
      <c r="N1935" t="s">
        <v>5428</v>
      </c>
    </row>
    <row r="1936" spans="1:14">
      <c r="A1936">
        <v>6751</v>
      </c>
      <c r="B1936" t="s">
        <v>92</v>
      </c>
      <c r="C1936">
        <v>49.6</v>
      </c>
      <c r="D1936">
        <v>54.5</v>
      </c>
      <c r="E1936" s="145">
        <v>4.9000000000000004</v>
      </c>
      <c r="F1936" s="143">
        <v>9.8800000000000008</v>
      </c>
      <c r="G1936" t="s">
        <v>7475</v>
      </c>
      <c r="H1936">
        <v>234</v>
      </c>
      <c r="I1936">
        <v>113</v>
      </c>
      <c r="J1936">
        <v>2.2200000000000002</v>
      </c>
      <c r="K1936">
        <v>54.5</v>
      </c>
      <c r="L1936">
        <v>49.6</v>
      </c>
      <c r="M1936" s="142">
        <v>1.05</v>
      </c>
      <c r="N1936" t="s">
        <v>5429</v>
      </c>
    </row>
    <row r="1937" spans="1:14">
      <c r="A1937">
        <v>6752</v>
      </c>
      <c r="B1937" t="s">
        <v>1851</v>
      </c>
      <c r="C1937">
        <v>96.9</v>
      </c>
      <c r="D1937">
        <v>96</v>
      </c>
      <c r="E1937" s="145">
        <v>0.8</v>
      </c>
      <c r="F1937" s="143">
        <v>0.84</v>
      </c>
      <c r="G1937" t="s">
        <v>6665</v>
      </c>
      <c r="H1937">
        <v>24</v>
      </c>
      <c r="I1937">
        <v>13</v>
      </c>
      <c r="J1937">
        <v>3.83</v>
      </c>
      <c r="K1937">
        <v>97.1</v>
      </c>
      <c r="L1937">
        <v>96</v>
      </c>
      <c r="M1937" s="142">
        <v>0.06</v>
      </c>
      <c r="N1937" t="s">
        <v>5430</v>
      </c>
    </row>
    <row r="1938" spans="1:14">
      <c r="A1938">
        <v>6753</v>
      </c>
      <c r="B1938" t="s">
        <v>1852</v>
      </c>
      <c r="C1938">
        <v>124</v>
      </c>
      <c r="D1938">
        <v>122</v>
      </c>
      <c r="E1938" s="145">
        <v>0</v>
      </c>
      <c r="F1938" s="143">
        <v>0</v>
      </c>
      <c r="G1938" t="s">
        <v>7476</v>
      </c>
      <c r="H1938">
        <v>273</v>
      </c>
      <c r="I1938">
        <v>581</v>
      </c>
      <c r="J1938">
        <v>11.73</v>
      </c>
      <c r="K1938">
        <v>124</v>
      </c>
      <c r="L1938">
        <v>122</v>
      </c>
      <c r="M1938" s="142">
        <v>0.23</v>
      </c>
      <c r="N1938" t="s">
        <v>5431</v>
      </c>
    </row>
    <row r="1939" spans="1:14">
      <c r="A1939">
        <v>6754</v>
      </c>
      <c r="B1939" t="s">
        <v>1853</v>
      </c>
      <c r="C1939">
        <v>41.5</v>
      </c>
      <c r="D1939">
        <v>40.4</v>
      </c>
      <c r="E1939" s="145">
        <v>-0.35</v>
      </c>
      <c r="F1939" s="143">
        <v>-0.86</v>
      </c>
      <c r="G1939" t="s">
        <v>5959</v>
      </c>
      <c r="H1939">
        <v>59</v>
      </c>
      <c r="I1939">
        <v>19</v>
      </c>
      <c r="J1939">
        <v>6.6</v>
      </c>
      <c r="K1939">
        <v>41.5</v>
      </c>
      <c r="L1939">
        <v>40</v>
      </c>
      <c r="M1939" s="142">
        <v>0.09</v>
      </c>
      <c r="N1939" t="s">
        <v>5432</v>
      </c>
    </row>
    <row r="1940" spans="1:14">
      <c r="A1940">
        <v>6756</v>
      </c>
      <c r="B1940" t="s">
        <v>90</v>
      </c>
      <c r="C1940">
        <v>101.5</v>
      </c>
      <c r="D1940">
        <v>110</v>
      </c>
      <c r="E1940" s="145">
        <v>10</v>
      </c>
      <c r="F1940" s="143">
        <v>10</v>
      </c>
      <c r="G1940" t="s">
        <v>7477</v>
      </c>
      <c r="H1940">
        <v>917</v>
      </c>
      <c r="I1940">
        <v>157</v>
      </c>
      <c r="J1940">
        <v>7</v>
      </c>
      <c r="K1940">
        <v>110</v>
      </c>
      <c r="L1940">
        <v>101.5</v>
      </c>
      <c r="M1940" s="142">
        <v>1.31</v>
      </c>
      <c r="N1940" t="s">
        <v>5433</v>
      </c>
    </row>
    <row r="1941" spans="1:14">
      <c r="A1941">
        <v>6757</v>
      </c>
      <c r="B1941" t="s">
        <v>2607</v>
      </c>
      <c r="C1941">
        <v>53.5</v>
      </c>
      <c r="D1941">
        <v>54.4</v>
      </c>
      <c r="E1941" s="145">
        <v>1</v>
      </c>
      <c r="F1941" s="143">
        <v>1.87</v>
      </c>
      <c r="G1941" t="s">
        <v>7478</v>
      </c>
      <c r="H1941">
        <v>742</v>
      </c>
      <c r="I1941">
        <v>396</v>
      </c>
      <c r="J1941">
        <v>45.95</v>
      </c>
      <c r="K1941">
        <v>54.7</v>
      </c>
      <c r="L1941">
        <v>53.5</v>
      </c>
      <c r="M1941" s="142">
        <v>0.16</v>
      </c>
      <c r="N1941" t="s">
        <v>5434</v>
      </c>
    </row>
    <row r="1942" spans="1:14">
      <c r="A1942">
        <v>6761</v>
      </c>
      <c r="B1942" t="s">
        <v>1854</v>
      </c>
      <c r="C1942">
        <v>151</v>
      </c>
      <c r="D1942">
        <v>151.5</v>
      </c>
      <c r="E1942" s="145">
        <v>0.5</v>
      </c>
      <c r="F1942" s="143">
        <v>0.33</v>
      </c>
      <c r="G1942" t="s">
        <v>7479</v>
      </c>
      <c r="H1942">
        <v>108</v>
      </c>
      <c r="I1942">
        <v>191</v>
      </c>
      <c r="J1942">
        <v>3.5</v>
      </c>
      <c r="K1942">
        <v>153.5</v>
      </c>
      <c r="L1942">
        <v>151</v>
      </c>
      <c r="M1942" s="142">
        <v>0.31</v>
      </c>
      <c r="N1942" t="s">
        <v>5435</v>
      </c>
    </row>
    <row r="1943" spans="1:14">
      <c r="A1943">
        <v>6762</v>
      </c>
      <c r="B1943" t="s">
        <v>1855</v>
      </c>
      <c r="C1943">
        <v>150</v>
      </c>
      <c r="D1943">
        <v>145</v>
      </c>
      <c r="E1943" s="145">
        <v>-6</v>
      </c>
      <c r="F1943" s="143">
        <v>-3.97</v>
      </c>
      <c r="G1943" t="s">
        <v>7148</v>
      </c>
      <c r="H1943">
        <v>7</v>
      </c>
      <c r="I1943">
        <v>5</v>
      </c>
      <c r="J1943">
        <v>3.69</v>
      </c>
      <c r="K1943">
        <v>150</v>
      </c>
      <c r="L1943">
        <v>145</v>
      </c>
      <c r="M1943" s="142">
        <v>0.02</v>
      </c>
      <c r="N1943" t="s">
        <v>5436</v>
      </c>
    </row>
    <row r="1944" spans="1:14">
      <c r="A1944">
        <v>6763</v>
      </c>
      <c r="B1944" t="s">
        <v>2535</v>
      </c>
      <c r="C1944">
        <v>41.55</v>
      </c>
      <c r="D1944">
        <v>41.25</v>
      </c>
      <c r="E1944" s="145">
        <v>0.05</v>
      </c>
      <c r="F1944" s="143">
        <v>0.12</v>
      </c>
      <c r="G1944" t="s">
        <v>7480</v>
      </c>
      <c r="H1944">
        <v>131</v>
      </c>
      <c r="I1944">
        <v>161</v>
      </c>
      <c r="J1944">
        <v>1.84</v>
      </c>
      <c r="K1944">
        <v>41.8</v>
      </c>
      <c r="L1944">
        <v>41.2</v>
      </c>
      <c r="M1944" s="142">
        <v>7.0000000000000007E-2</v>
      </c>
      <c r="N1944" t="s">
        <v>5437</v>
      </c>
    </row>
    <row r="1945" spans="1:14">
      <c r="A1945">
        <v>6767</v>
      </c>
      <c r="B1945" t="s">
        <v>97</v>
      </c>
      <c r="C1945">
        <v>24</v>
      </c>
      <c r="D1945">
        <v>24</v>
      </c>
      <c r="E1945" s="145">
        <v>0.3</v>
      </c>
      <c r="F1945" s="143">
        <v>1.27</v>
      </c>
      <c r="G1945" t="s">
        <v>7481</v>
      </c>
      <c r="H1945">
        <v>2</v>
      </c>
      <c r="I1945">
        <v>7</v>
      </c>
      <c r="J1945">
        <v>3.92</v>
      </c>
      <c r="K1945">
        <v>24</v>
      </c>
      <c r="L1945">
        <v>24</v>
      </c>
      <c r="M1945" s="142">
        <v>0.01</v>
      </c>
      <c r="N1945" t="s">
        <v>5438</v>
      </c>
    </row>
    <row r="1946" spans="1:14">
      <c r="A1946">
        <v>6768</v>
      </c>
      <c r="B1946" t="s">
        <v>1856</v>
      </c>
      <c r="C1946">
        <v>64.8</v>
      </c>
      <c r="D1946">
        <v>64.5</v>
      </c>
      <c r="E1946" s="145">
        <v>0</v>
      </c>
      <c r="F1946" s="143">
        <v>0</v>
      </c>
      <c r="G1946" t="s">
        <v>7482</v>
      </c>
      <c r="H1946">
        <v>199</v>
      </c>
      <c r="I1946">
        <v>146</v>
      </c>
      <c r="J1946">
        <v>20.010000000000002</v>
      </c>
      <c r="K1946">
        <v>65.599999999999994</v>
      </c>
      <c r="L1946">
        <v>64.5</v>
      </c>
      <c r="M1946" s="142">
        <v>0.1</v>
      </c>
      <c r="N1946" t="s">
        <v>5439</v>
      </c>
    </row>
    <row r="1947" spans="1:14">
      <c r="A1947">
        <v>6770</v>
      </c>
      <c r="B1947" t="s">
        <v>1857</v>
      </c>
      <c r="C1947">
        <v>67.7</v>
      </c>
      <c r="D1947">
        <v>67.3</v>
      </c>
      <c r="E1947" s="145">
        <v>1.1000000000000001</v>
      </c>
      <c r="F1947" s="143">
        <v>1.66</v>
      </c>
      <c r="G1947" t="s">
        <v>7483</v>
      </c>
      <c r="H1947">
        <v>75929</v>
      </c>
      <c r="I1947">
        <v>119918</v>
      </c>
      <c r="J1947">
        <v>471.91</v>
      </c>
      <c r="K1947">
        <v>69.400000000000006</v>
      </c>
      <c r="L1947">
        <v>67.099999999999994</v>
      </c>
      <c r="M1947" s="142">
        <v>1.61</v>
      </c>
      <c r="N1947" t="s">
        <v>4211</v>
      </c>
    </row>
    <row r="1948" spans="1:14">
      <c r="A1948">
        <v>6776</v>
      </c>
      <c r="B1948" t="s">
        <v>1858</v>
      </c>
      <c r="C1948">
        <v>52.4</v>
      </c>
      <c r="D1948">
        <v>52.7</v>
      </c>
      <c r="E1948" s="145">
        <v>0.4</v>
      </c>
      <c r="F1948" s="143">
        <v>0.76</v>
      </c>
      <c r="G1948" t="s">
        <v>5806</v>
      </c>
      <c r="H1948">
        <v>42</v>
      </c>
      <c r="I1948">
        <v>70</v>
      </c>
      <c r="J1948">
        <v>9.16</v>
      </c>
      <c r="K1948">
        <v>53</v>
      </c>
      <c r="L1948">
        <v>52.4</v>
      </c>
      <c r="M1948" s="142">
        <v>0.05</v>
      </c>
      <c r="N1948" t="s">
        <v>5440</v>
      </c>
    </row>
    <row r="1949" spans="1:14">
      <c r="A1949">
        <v>6781</v>
      </c>
      <c r="B1949" t="s">
        <v>1859</v>
      </c>
      <c r="C1949">
        <v>935</v>
      </c>
      <c r="D1949">
        <v>944</v>
      </c>
      <c r="E1949" s="145">
        <v>18</v>
      </c>
      <c r="F1949" s="143">
        <v>1.94</v>
      </c>
      <c r="G1949" t="s">
        <v>5897</v>
      </c>
      <c r="H1949">
        <v>234</v>
      </c>
      <c r="I1949">
        <v>391</v>
      </c>
      <c r="J1949">
        <v>8.5399999999999991</v>
      </c>
      <c r="K1949">
        <v>962</v>
      </c>
      <c r="L1949">
        <v>935</v>
      </c>
      <c r="M1949" s="142">
        <v>0.27</v>
      </c>
      <c r="N1949" t="s">
        <v>5441</v>
      </c>
    </row>
    <row r="1950" spans="1:14">
      <c r="A1950">
        <v>6782</v>
      </c>
      <c r="B1950" t="s">
        <v>1860</v>
      </c>
      <c r="C1950">
        <v>251</v>
      </c>
      <c r="D1950">
        <v>259.5</v>
      </c>
      <c r="E1950" s="145">
        <v>8.5</v>
      </c>
      <c r="F1950" s="143">
        <v>3.39</v>
      </c>
      <c r="G1950" t="s">
        <v>5984</v>
      </c>
      <c r="H1950">
        <v>1027</v>
      </c>
      <c r="I1950">
        <v>526</v>
      </c>
      <c r="J1950">
        <v>6.3</v>
      </c>
      <c r="K1950">
        <v>264</v>
      </c>
      <c r="L1950">
        <v>250</v>
      </c>
      <c r="M1950" s="142">
        <v>1.63</v>
      </c>
      <c r="N1950" t="s">
        <v>5442</v>
      </c>
    </row>
    <row r="1951" spans="1:14">
      <c r="A1951">
        <v>6785</v>
      </c>
      <c r="B1951" t="s">
        <v>2127</v>
      </c>
      <c r="C1951">
        <v>83.1</v>
      </c>
      <c r="D1951">
        <v>85.7</v>
      </c>
      <c r="E1951" s="145">
        <v>2.6</v>
      </c>
      <c r="F1951" s="143">
        <v>3.13</v>
      </c>
      <c r="G1951" t="s">
        <v>6319</v>
      </c>
      <c r="H1951">
        <v>48</v>
      </c>
      <c r="I1951">
        <v>66</v>
      </c>
      <c r="J1951">
        <v>6.68</v>
      </c>
      <c r="K1951">
        <v>86.8</v>
      </c>
      <c r="L1951">
        <v>83.1</v>
      </c>
      <c r="M1951" s="142">
        <v>7.0000000000000007E-2</v>
      </c>
      <c r="N1951" t="s">
        <v>5443</v>
      </c>
    </row>
    <row r="1952" spans="1:14">
      <c r="A1952">
        <v>6788</v>
      </c>
      <c r="B1952" t="s">
        <v>1861</v>
      </c>
      <c r="C1952">
        <v>365</v>
      </c>
      <c r="D1952">
        <v>361.5</v>
      </c>
      <c r="E1952" s="145">
        <v>3</v>
      </c>
      <c r="F1952" s="143">
        <v>0.84</v>
      </c>
      <c r="G1952" t="s">
        <v>7484</v>
      </c>
      <c r="H1952">
        <v>240</v>
      </c>
      <c r="I1952">
        <v>579</v>
      </c>
      <c r="J1952">
        <v>3.87</v>
      </c>
      <c r="K1952">
        <v>366.5</v>
      </c>
      <c r="L1952">
        <v>354.5</v>
      </c>
      <c r="M1952" s="142">
        <v>0.62</v>
      </c>
      <c r="N1952" t="s">
        <v>5444</v>
      </c>
    </row>
    <row r="1953" spans="1:14">
      <c r="A1953">
        <v>6789</v>
      </c>
      <c r="B1953" t="s">
        <v>1862</v>
      </c>
      <c r="C1953">
        <v>445.5</v>
      </c>
      <c r="D1953">
        <v>438</v>
      </c>
      <c r="E1953" s="145">
        <v>-2</v>
      </c>
      <c r="F1953" s="143">
        <v>-0.45</v>
      </c>
      <c r="G1953" t="s">
        <v>6338</v>
      </c>
      <c r="H1953">
        <v>551</v>
      </c>
      <c r="I1953">
        <v>891</v>
      </c>
      <c r="J1953">
        <v>31.84</v>
      </c>
      <c r="K1953">
        <v>451</v>
      </c>
      <c r="L1953">
        <v>435</v>
      </c>
      <c r="M1953" s="142">
        <v>0.17</v>
      </c>
      <c r="N1953" t="s">
        <v>5445</v>
      </c>
    </row>
    <row r="1954" spans="1:14">
      <c r="A1954">
        <v>6790</v>
      </c>
      <c r="B1954" t="s">
        <v>1863</v>
      </c>
      <c r="C1954">
        <v>37.9</v>
      </c>
      <c r="D1954">
        <v>37.950000000000003</v>
      </c>
      <c r="E1954" s="145">
        <v>0.1</v>
      </c>
      <c r="F1954" s="143">
        <v>0.26</v>
      </c>
      <c r="G1954" t="s">
        <v>6351</v>
      </c>
      <c r="H1954">
        <v>69</v>
      </c>
      <c r="I1954">
        <v>96</v>
      </c>
      <c r="J1954">
        <v>26.71</v>
      </c>
      <c r="K1954">
        <v>38</v>
      </c>
      <c r="L1954">
        <v>37.700000000000003</v>
      </c>
      <c r="M1954" s="142">
        <v>0.03</v>
      </c>
      <c r="N1954" t="s">
        <v>5446</v>
      </c>
    </row>
    <row r="1955" spans="1:14">
      <c r="A1955">
        <v>6791</v>
      </c>
      <c r="B1955" t="s">
        <v>1864</v>
      </c>
      <c r="C1955">
        <v>97</v>
      </c>
      <c r="D1955">
        <v>96</v>
      </c>
      <c r="E1955" s="145">
        <v>-1</v>
      </c>
      <c r="F1955" s="143">
        <v>-1.03</v>
      </c>
      <c r="G1955" t="s">
        <v>7485</v>
      </c>
      <c r="H1955">
        <v>10</v>
      </c>
      <c r="I1955">
        <v>26</v>
      </c>
      <c r="J1955">
        <v>2.08</v>
      </c>
      <c r="K1955">
        <v>97</v>
      </c>
      <c r="L1955">
        <v>96</v>
      </c>
      <c r="M1955" s="142">
        <v>0.05</v>
      </c>
      <c r="N1955" t="s">
        <v>5447</v>
      </c>
    </row>
    <row r="1956" spans="1:14">
      <c r="A1956">
        <v>6792</v>
      </c>
      <c r="B1956" t="s">
        <v>1865</v>
      </c>
      <c r="C1956">
        <v>59.7</v>
      </c>
      <c r="D1956">
        <v>59.5</v>
      </c>
      <c r="E1956" s="145">
        <v>-0.2</v>
      </c>
      <c r="F1956" s="143">
        <v>-0.34</v>
      </c>
      <c r="G1956" t="s">
        <v>5822</v>
      </c>
      <c r="H1956">
        <v>30</v>
      </c>
      <c r="I1956">
        <v>65</v>
      </c>
      <c r="J1956">
        <v>4.79</v>
      </c>
      <c r="K1956">
        <v>60</v>
      </c>
      <c r="L1956">
        <v>59.5</v>
      </c>
      <c r="M1956" s="142">
        <v>0.06</v>
      </c>
      <c r="N1956" t="s">
        <v>5448</v>
      </c>
    </row>
    <row r="1957" spans="1:14">
      <c r="A1957">
        <v>6794</v>
      </c>
      <c r="B1957" t="s">
        <v>3634</v>
      </c>
      <c r="C1957">
        <v>70</v>
      </c>
      <c r="D1957">
        <v>69.599999999999994</v>
      </c>
      <c r="E1957" s="145">
        <v>0.4</v>
      </c>
      <c r="F1957" s="143">
        <v>0.57999999999999996</v>
      </c>
      <c r="G1957" t="s">
        <v>6760</v>
      </c>
      <c r="H1957">
        <v>53</v>
      </c>
      <c r="I1957">
        <v>54</v>
      </c>
      <c r="J1957">
        <v>6.37</v>
      </c>
      <c r="K1957">
        <v>70</v>
      </c>
      <c r="L1957">
        <v>68</v>
      </c>
      <c r="M1957" s="142">
        <v>0.11</v>
      </c>
      <c r="N1957" t="s">
        <v>5449</v>
      </c>
    </row>
    <row r="1958" spans="1:14">
      <c r="A1958">
        <v>6796</v>
      </c>
      <c r="B1958" t="s">
        <v>1866</v>
      </c>
      <c r="C1958">
        <v>55.9</v>
      </c>
      <c r="D1958">
        <v>54</v>
      </c>
      <c r="E1958" s="145">
        <v>-0.6</v>
      </c>
      <c r="F1958" s="143">
        <v>-1.1000000000000001</v>
      </c>
      <c r="G1958" t="s">
        <v>7486</v>
      </c>
      <c r="H1958">
        <v>15</v>
      </c>
      <c r="I1958">
        <v>18</v>
      </c>
      <c r="J1958">
        <v>4.0199999999999996</v>
      </c>
      <c r="K1958">
        <v>55.9</v>
      </c>
      <c r="L1958">
        <v>54</v>
      </c>
      <c r="M1958" s="142">
        <v>0.04</v>
      </c>
      <c r="N1958" t="s">
        <v>5450</v>
      </c>
    </row>
    <row r="1959" spans="1:14">
      <c r="A1959">
        <v>6799</v>
      </c>
      <c r="B1959" t="s">
        <v>1867</v>
      </c>
      <c r="C1959">
        <v>84.6</v>
      </c>
      <c r="D1959">
        <v>84.7</v>
      </c>
      <c r="E1959" s="145">
        <v>0.2</v>
      </c>
      <c r="F1959" s="143">
        <v>0.24</v>
      </c>
      <c r="G1959" t="s">
        <v>6163</v>
      </c>
      <c r="H1959">
        <v>96</v>
      </c>
      <c r="I1959">
        <v>196</v>
      </c>
      <c r="J1959">
        <v>4.37</v>
      </c>
      <c r="K1959">
        <v>87</v>
      </c>
      <c r="L1959">
        <v>84.5</v>
      </c>
      <c r="M1959" s="142">
        <v>0.22</v>
      </c>
      <c r="N1959" t="s">
        <v>5451</v>
      </c>
    </row>
    <row r="1960" spans="1:14">
      <c r="A1960">
        <v>6803</v>
      </c>
      <c r="B1960" t="s">
        <v>1868</v>
      </c>
      <c r="C1960">
        <v>261</v>
      </c>
      <c r="D1960">
        <v>261.5</v>
      </c>
      <c r="E1960" s="145">
        <v>1.5</v>
      </c>
      <c r="F1960" s="143">
        <v>0.57999999999999996</v>
      </c>
      <c r="G1960" t="s">
        <v>6984</v>
      </c>
      <c r="H1960">
        <v>35</v>
      </c>
      <c r="I1960">
        <v>76</v>
      </c>
      <c r="J1960">
        <v>7.28</v>
      </c>
      <c r="K1960">
        <v>262.5</v>
      </c>
      <c r="L1960">
        <v>261</v>
      </c>
      <c r="M1960" s="142">
        <v>0.05</v>
      </c>
      <c r="N1960" t="s">
        <v>5452</v>
      </c>
    </row>
    <row r="1961" spans="1:14">
      <c r="A1961">
        <v>6804</v>
      </c>
      <c r="B1961" t="s">
        <v>1869</v>
      </c>
      <c r="C1961">
        <v>16.600000000000001</v>
      </c>
      <c r="D1961">
        <v>16.95</v>
      </c>
      <c r="E1961" s="145">
        <v>0</v>
      </c>
      <c r="F1961" s="143">
        <v>0</v>
      </c>
      <c r="G1961" t="s">
        <v>7487</v>
      </c>
      <c r="H1961">
        <v>56</v>
      </c>
      <c r="I1961">
        <v>48</v>
      </c>
      <c r="J1961">
        <v>4.75</v>
      </c>
      <c r="K1961">
        <v>17</v>
      </c>
      <c r="L1961">
        <v>16.45</v>
      </c>
      <c r="M1961" s="142">
        <v>0.12</v>
      </c>
      <c r="N1961" t="s">
        <v>5453</v>
      </c>
    </row>
    <row r="1962" spans="1:14">
      <c r="A1962">
        <v>6805</v>
      </c>
      <c r="B1962" t="s">
        <v>2103</v>
      </c>
      <c r="C1962">
        <v>2130</v>
      </c>
      <c r="D1962">
        <v>2250</v>
      </c>
      <c r="E1962" s="145">
        <v>135</v>
      </c>
      <c r="F1962" s="143">
        <v>6.38</v>
      </c>
      <c r="G1962" t="s">
        <v>7488</v>
      </c>
      <c r="H1962">
        <v>1747</v>
      </c>
      <c r="I1962">
        <v>1301</v>
      </c>
      <c r="J1962">
        <v>6.86</v>
      </c>
      <c r="K1962">
        <v>2300</v>
      </c>
      <c r="L1962">
        <v>2105</v>
      </c>
      <c r="M1962" s="142">
        <v>2.5499999999999998</v>
      </c>
      <c r="N1962" t="s">
        <v>5454</v>
      </c>
    </row>
    <row r="1963" spans="1:14">
      <c r="A1963">
        <v>6807</v>
      </c>
      <c r="B1963" t="s">
        <v>1870</v>
      </c>
      <c r="C1963">
        <v>33.299999999999997</v>
      </c>
      <c r="D1963">
        <v>34</v>
      </c>
      <c r="E1963" s="145">
        <v>0.55000000000000004</v>
      </c>
      <c r="F1963" s="143">
        <v>1.64</v>
      </c>
      <c r="G1963" t="s">
        <v>6026</v>
      </c>
      <c r="H1963">
        <v>8</v>
      </c>
      <c r="I1963">
        <v>13</v>
      </c>
      <c r="J1963">
        <v>5.4</v>
      </c>
      <c r="K1963">
        <v>34</v>
      </c>
      <c r="L1963">
        <v>32.799999999999997</v>
      </c>
      <c r="M1963" s="142">
        <v>0.01</v>
      </c>
      <c r="N1963" t="s">
        <v>5455</v>
      </c>
    </row>
    <row r="1964" spans="1:14">
      <c r="A1964">
        <v>6811</v>
      </c>
      <c r="B1964" t="s">
        <v>1871</v>
      </c>
      <c r="C1964">
        <v>277.5</v>
      </c>
      <c r="D1964">
        <v>280.5</v>
      </c>
      <c r="E1964" s="145">
        <v>6.5</v>
      </c>
      <c r="F1964" s="143">
        <v>2.37</v>
      </c>
      <c r="G1964" t="s">
        <v>5951</v>
      </c>
      <c r="H1964">
        <v>697</v>
      </c>
      <c r="I1964">
        <v>877</v>
      </c>
      <c r="J1964">
        <v>4.1399999999999997</v>
      </c>
      <c r="K1964">
        <v>289</v>
      </c>
      <c r="L1964">
        <v>276.5</v>
      </c>
      <c r="M1964" s="142">
        <v>1.68</v>
      </c>
      <c r="N1964" t="s">
        <v>5456</v>
      </c>
    </row>
    <row r="1965" spans="1:14">
      <c r="A1965">
        <v>6821</v>
      </c>
      <c r="B1965" t="s">
        <v>1872</v>
      </c>
      <c r="C1965">
        <v>45.3</v>
      </c>
      <c r="D1965">
        <v>44.35</v>
      </c>
      <c r="E1965" s="145">
        <v>-0.45</v>
      </c>
      <c r="F1965" s="143">
        <v>-1</v>
      </c>
      <c r="G1965" t="s">
        <v>6203</v>
      </c>
      <c r="H1965">
        <v>126</v>
      </c>
      <c r="I1965">
        <v>216</v>
      </c>
      <c r="J1965">
        <v>3.63</v>
      </c>
      <c r="K1965">
        <v>45.8</v>
      </c>
      <c r="L1965">
        <v>43.9</v>
      </c>
      <c r="M1965" s="142">
        <v>0.35</v>
      </c>
      <c r="N1965" t="s">
        <v>5457</v>
      </c>
    </row>
    <row r="1966" spans="1:14">
      <c r="A1966">
        <v>6823</v>
      </c>
      <c r="B1966" t="s">
        <v>1873</v>
      </c>
      <c r="C1966">
        <v>60.4</v>
      </c>
      <c r="D1966">
        <v>59.9</v>
      </c>
      <c r="E1966" s="145">
        <v>0.3</v>
      </c>
      <c r="F1966" s="143">
        <v>0.5</v>
      </c>
      <c r="G1966" t="s">
        <v>6023</v>
      </c>
      <c r="H1966">
        <v>21</v>
      </c>
      <c r="I1966">
        <v>54</v>
      </c>
      <c r="J1966">
        <v>3.32</v>
      </c>
      <c r="K1966">
        <v>60.4</v>
      </c>
      <c r="L1966">
        <v>59.2</v>
      </c>
      <c r="M1966" s="142">
        <v>0.06</v>
      </c>
      <c r="N1966" t="s">
        <v>5458</v>
      </c>
    </row>
    <row r="1967" spans="1:14">
      <c r="A1967">
        <v>6829</v>
      </c>
      <c r="B1967" t="s">
        <v>1874</v>
      </c>
      <c r="C1967">
        <v>191.5</v>
      </c>
      <c r="D1967">
        <v>194</v>
      </c>
      <c r="E1967" s="145">
        <v>4</v>
      </c>
      <c r="F1967" s="143">
        <v>2.11</v>
      </c>
      <c r="G1967" t="s">
        <v>7489</v>
      </c>
      <c r="H1967">
        <v>300</v>
      </c>
      <c r="I1967">
        <v>458</v>
      </c>
      <c r="J1967">
        <v>5.92</v>
      </c>
      <c r="K1967">
        <v>196.5</v>
      </c>
      <c r="L1967">
        <v>191.5</v>
      </c>
      <c r="M1967" s="142">
        <v>0.51</v>
      </c>
      <c r="N1967" t="s">
        <v>5459</v>
      </c>
    </row>
    <row r="1968" spans="1:14">
      <c r="A1968">
        <v>6830</v>
      </c>
      <c r="B1968" t="s">
        <v>1875</v>
      </c>
      <c r="C1968">
        <v>495.5</v>
      </c>
      <c r="D1968">
        <v>486.5</v>
      </c>
      <c r="E1968" s="145">
        <v>-1.5</v>
      </c>
      <c r="F1968" s="143">
        <v>-0.31</v>
      </c>
      <c r="G1968" t="s">
        <v>6051</v>
      </c>
      <c r="H1968">
        <v>814</v>
      </c>
      <c r="I1968">
        <v>928</v>
      </c>
      <c r="J1968">
        <v>6.08</v>
      </c>
      <c r="K1968">
        <v>495.5</v>
      </c>
      <c r="L1968">
        <v>471</v>
      </c>
      <c r="M1968" s="142">
        <v>1.34</v>
      </c>
      <c r="N1968" t="s">
        <v>5460</v>
      </c>
    </row>
    <row r="1969" spans="1:14">
      <c r="A1969">
        <v>6831</v>
      </c>
      <c r="B1969" t="s">
        <v>3664</v>
      </c>
      <c r="C1969">
        <v>428.5</v>
      </c>
      <c r="D1969">
        <v>419.5</v>
      </c>
      <c r="E1969" s="145">
        <v>-9</v>
      </c>
      <c r="F1969" s="143">
        <v>-2.1</v>
      </c>
      <c r="G1969" t="s">
        <v>7490</v>
      </c>
      <c r="H1969">
        <v>1070</v>
      </c>
      <c r="I1969">
        <v>1009</v>
      </c>
      <c r="J1969">
        <v>6.75</v>
      </c>
      <c r="K1969">
        <v>430</v>
      </c>
      <c r="L1969">
        <v>408</v>
      </c>
      <c r="M1969" s="142">
        <v>1.59</v>
      </c>
      <c r="N1969" t="s">
        <v>5461</v>
      </c>
    </row>
    <row r="1970" spans="1:14">
      <c r="A1970">
        <v>6834</v>
      </c>
      <c r="B1970" t="s">
        <v>1876</v>
      </c>
      <c r="C1970">
        <v>143.5</v>
      </c>
      <c r="D1970">
        <v>142.5</v>
      </c>
      <c r="E1970" s="145">
        <v>-4</v>
      </c>
      <c r="F1970" s="143">
        <v>-2.73</v>
      </c>
      <c r="G1970" t="s">
        <v>6224</v>
      </c>
      <c r="H1970">
        <v>15979</v>
      </c>
      <c r="I1970">
        <v>20102</v>
      </c>
      <c r="J1970">
        <v>9.85</v>
      </c>
      <c r="K1970">
        <v>152.5</v>
      </c>
      <c r="L1970">
        <v>139</v>
      </c>
      <c r="M1970" s="142">
        <v>16.23</v>
      </c>
      <c r="N1970" t="s">
        <v>5462</v>
      </c>
    </row>
    <row r="1971" spans="1:14">
      <c r="A1971">
        <v>6835</v>
      </c>
      <c r="B1971" t="s">
        <v>1877</v>
      </c>
      <c r="C1971">
        <v>32.6</v>
      </c>
      <c r="D1971">
        <v>32</v>
      </c>
      <c r="E1971" s="145">
        <v>-0.05</v>
      </c>
      <c r="F1971" s="143">
        <v>-0.16</v>
      </c>
      <c r="G1971" t="s">
        <v>7408</v>
      </c>
      <c r="H1971">
        <v>12</v>
      </c>
      <c r="I1971">
        <v>23</v>
      </c>
      <c r="J1971">
        <v>6.62</v>
      </c>
      <c r="K1971">
        <v>32.6</v>
      </c>
      <c r="L1971">
        <v>31.75</v>
      </c>
      <c r="M1971" s="142">
        <v>0.02</v>
      </c>
      <c r="N1971" t="s">
        <v>5463</v>
      </c>
    </row>
    <row r="1972" spans="1:14">
      <c r="A1972">
        <v>6838</v>
      </c>
      <c r="B1972" t="s">
        <v>2510</v>
      </c>
      <c r="C1972">
        <v>25.5</v>
      </c>
      <c r="D1972">
        <v>25.4</v>
      </c>
      <c r="E1972" s="145">
        <v>0.1</v>
      </c>
      <c r="F1972" s="143">
        <v>0.4</v>
      </c>
      <c r="G1972" t="s">
        <v>7491</v>
      </c>
      <c r="H1972">
        <v>102</v>
      </c>
      <c r="I1972">
        <v>113</v>
      </c>
      <c r="J1972">
        <v>15.1</v>
      </c>
      <c r="K1972">
        <v>25.65</v>
      </c>
      <c r="L1972">
        <v>25.1</v>
      </c>
      <c r="M1972" s="142">
        <v>7.0000000000000007E-2</v>
      </c>
      <c r="N1972" t="s">
        <v>5464</v>
      </c>
    </row>
    <row r="1973" spans="1:14">
      <c r="A1973">
        <v>6840</v>
      </c>
      <c r="B1973" t="s">
        <v>1878</v>
      </c>
      <c r="C1973">
        <v>83.4</v>
      </c>
      <c r="D1973">
        <v>83.1</v>
      </c>
      <c r="E1973" s="145">
        <v>-0.2</v>
      </c>
      <c r="F1973" s="143">
        <v>-0.24</v>
      </c>
      <c r="G1973" t="s">
        <v>7492</v>
      </c>
      <c r="H1973">
        <v>67</v>
      </c>
      <c r="I1973">
        <v>241</v>
      </c>
      <c r="J1973">
        <v>3.18</v>
      </c>
      <c r="K1973">
        <v>84.3</v>
      </c>
      <c r="L1973">
        <v>82.6</v>
      </c>
      <c r="M1973" s="142">
        <v>0.21</v>
      </c>
      <c r="N1973" t="s">
        <v>5465</v>
      </c>
    </row>
    <row r="1974" spans="1:14">
      <c r="A1974">
        <v>6841</v>
      </c>
      <c r="B1974" t="s">
        <v>1879</v>
      </c>
      <c r="C1974">
        <v>55</v>
      </c>
      <c r="D1974">
        <v>55.7</v>
      </c>
      <c r="E1974" s="145">
        <v>0.9</v>
      </c>
      <c r="F1974" s="143">
        <v>1.64</v>
      </c>
      <c r="G1974" t="s">
        <v>7372</v>
      </c>
      <c r="H1974">
        <v>92</v>
      </c>
      <c r="I1974">
        <v>141</v>
      </c>
      <c r="J1974">
        <v>9.52</v>
      </c>
      <c r="K1974">
        <v>55.8</v>
      </c>
      <c r="L1974">
        <v>55</v>
      </c>
      <c r="M1974" s="142">
        <v>0.1</v>
      </c>
      <c r="N1974" t="s">
        <v>5466</v>
      </c>
    </row>
    <row r="1975" spans="1:14">
      <c r="A1975">
        <v>6843</v>
      </c>
      <c r="B1975" t="s">
        <v>1880</v>
      </c>
      <c r="C1975">
        <v>37.65</v>
      </c>
      <c r="D1975">
        <v>37.450000000000003</v>
      </c>
      <c r="E1975" s="145">
        <v>0</v>
      </c>
      <c r="F1975" s="143">
        <v>0</v>
      </c>
      <c r="G1975" t="s">
        <v>7493</v>
      </c>
      <c r="H1975">
        <v>8</v>
      </c>
      <c r="I1975">
        <v>183</v>
      </c>
      <c r="J1975">
        <v>3.33</v>
      </c>
      <c r="K1975">
        <v>37.85</v>
      </c>
      <c r="L1975">
        <v>37.450000000000003</v>
      </c>
      <c r="M1975" s="142">
        <v>0.02</v>
      </c>
      <c r="N1975" t="s">
        <v>5467</v>
      </c>
    </row>
    <row r="1976" spans="1:14">
      <c r="A1976">
        <v>6844</v>
      </c>
      <c r="B1976" t="s">
        <v>2156</v>
      </c>
      <c r="C1976">
        <v>56.5</v>
      </c>
      <c r="D1976">
        <v>56</v>
      </c>
      <c r="E1976" s="145">
        <v>-0.1</v>
      </c>
      <c r="F1976" s="143">
        <v>-0.18</v>
      </c>
      <c r="G1976" t="s">
        <v>7494</v>
      </c>
      <c r="H1976">
        <v>12</v>
      </c>
      <c r="I1976">
        <v>12</v>
      </c>
      <c r="J1976">
        <v>3.74</v>
      </c>
      <c r="K1976">
        <v>56.5</v>
      </c>
      <c r="L1976">
        <v>55.6</v>
      </c>
      <c r="M1976" s="142">
        <v>0.03</v>
      </c>
      <c r="N1976" t="s">
        <v>5468</v>
      </c>
    </row>
    <row r="1977" spans="1:14">
      <c r="A1977">
        <v>6846</v>
      </c>
      <c r="B1977" t="s">
        <v>1881</v>
      </c>
      <c r="C1977">
        <v>57.2</v>
      </c>
      <c r="D1977">
        <v>57.4</v>
      </c>
      <c r="E1977" s="145">
        <v>-0.2</v>
      </c>
      <c r="F1977" s="143">
        <v>-0.35</v>
      </c>
      <c r="G1977" t="s">
        <v>7495</v>
      </c>
      <c r="H1977">
        <v>5</v>
      </c>
      <c r="I1977">
        <v>8</v>
      </c>
      <c r="J1977">
        <v>2.71</v>
      </c>
      <c r="K1977">
        <v>57.4</v>
      </c>
      <c r="L1977">
        <v>57</v>
      </c>
      <c r="M1977" s="142">
        <v>0.02</v>
      </c>
      <c r="N1977" t="s">
        <v>5469</v>
      </c>
    </row>
    <row r="1978" spans="1:14">
      <c r="A1978">
        <v>6855</v>
      </c>
      <c r="B1978" t="s">
        <v>1882</v>
      </c>
      <c r="C1978">
        <v>110</v>
      </c>
      <c r="D1978">
        <v>110</v>
      </c>
      <c r="E1978" s="145">
        <v>0</v>
      </c>
      <c r="F1978" s="143">
        <v>0</v>
      </c>
      <c r="G1978" t="s">
        <v>5920</v>
      </c>
      <c r="H1978">
        <v>26</v>
      </c>
      <c r="I1978">
        <v>14</v>
      </c>
      <c r="J1978">
        <v>2.3199999999999998</v>
      </c>
      <c r="K1978">
        <v>110</v>
      </c>
      <c r="L1978">
        <v>108</v>
      </c>
      <c r="M1978" s="142">
        <v>0.11</v>
      </c>
      <c r="N1978" t="s">
        <v>5470</v>
      </c>
    </row>
    <row r="1979" spans="1:14">
      <c r="A1979">
        <v>6856</v>
      </c>
      <c r="B1979" t="s">
        <v>2097</v>
      </c>
      <c r="C1979">
        <v>41.2</v>
      </c>
      <c r="D1979">
        <v>41.1</v>
      </c>
      <c r="E1979" s="145">
        <v>-0.7</v>
      </c>
      <c r="F1979" s="143">
        <v>-1.67</v>
      </c>
      <c r="G1979" t="s">
        <v>6297</v>
      </c>
      <c r="H1979">
        <v>3</v>
      </c>
      <c r="I1979">
        <v>4</v>
      </c>
      <c r="J1979">
        <v>2.82</v>
      </c>
      <c r="K1979">
        <v>41.2</v>
      </c>
      <c r="L1979">
        <v>40.75</v>
      </c>
      <c r="M1979" s="142">
        <v>0.01</v>
      </c>
      <c r="N1979" t="s">
        <v>5471</v>
      </c>
    </row>
    <row r="1980" spans="1:14">
      <c r="A1980">
        <v>6859</v>
      </c>
      <c r="B1980" t="s">
        <v>1883</v>
      </c>
      <c r="C1980">
        <v>117</v>
      </c>
      <c r="D1980">
        <v>115</v>
      </c>
      <c r="E1980" s="145">
        <v>-0.5</v>
      </c>
      <c r="F1980" s="143">
        <v>-0.43</v>
      </c>
      <c r="G1980" t="s">
        <v>6028</v>
      </c>
      <c r="H1980">
        <v>34</v>
      </c>
      <c r="I1980">
        <v>30</v>
      </c>
      <c r="J1980">
        <v>4.16</v>
      </c>
      <c r="K1980">
        <v>117</v>
      </c>
      <c r="L1980">
        <v>114</v>
      </c>
      <c r="M1980" s="142">
        <v>0.08</v>
      </c>
      <c r="N1980" t="s">
        <v>5472</v>
      </c>
    </row>
    <row r="1981" spans="1:14">
      <c r="A1981">
        <v>6861</v>
      </c>
      <c r="B1981" t="s">
        <v>1884</v>
      </c>
      <c r="C1981">
        <v>252</v>
      </c>
      <c r="D1981">
        <v>247</v>
      </c>
      <c r="E1981" s="145">
        <v>-2.5</v>
      </c>
      <c r="F1981" s="143">
        <v>-1</v>
      </c>
      <c r="G1981" t="s">
        <v>6987</v>
      </c>
      <c r="H1981">
        <v>635</v>
      </c>
      <c r="I1981">
        <v>1111</v>
      </c>
      <c r="J1981">
        <v>4.16</v>
      </c>
      <c r="K1981">
        <v>258</v>
      </c>
      <c r="L1981">
        <v>242</v>
      </c>
      <c r="M1981" s="142">
        <v>1.53</v>
      </c>
      <c r="N1981" t="s">
        <v>5473</v>
      </c>
    </row>
    <row r="1982" spans="1:14">
      <c r="A1982">
        <v>6862</v>
      </c>
      <c r="B1982" t="s">
        <v>2584</v>
      </c>
      <c r="C1982">
        <v>142.5</v>
      </c>
      <c r="D1982">
        <v>141</v>
      </c>
      <c r="E1982" s="145">
        <v>-1</v>
      </c>
      <c r="F1982" s="143">
        <v>-0.7</v>
      </c>
      <c r="G1982" t="s">
        <v>7496</v>
      </c>
      <c r="H1982">
        <v>129</v>
      </c>
      <c r="I1982">
        <v>242</v>
      </c>
      <c r="J1982">
        <v>5</v>
      </c>
      <c r="K1982">
        <v>144.5</v>
      </c>
      <c r="L1982">
        <v>140.5</v>
      </c>
      <c r="M1982" s="142">
        <v>0.26</v>
      </c>
      <c r="N1982" t="s">
        <v>5474</v>
      </c>
    </row>
    <row r="1983" spans="1:14">
      <c r="A1983">
        <v>6863</v>
      </c>
      <c r="B1983" t="s">
        <v>1885</v>
      </c>
      <c r="C1983">
        <v>101.5</v>
      </c>
      <c r="D1983">
        <v>101</v>
      </c>
      <c r="E1983" s="145">
        <v>0</v>
      </c>
      <c r="F1983" s="143">
        <v>0</v>
      </c>
      <c r="G1983" t="s">
        <v>7497</v>
      </c>
      <c r="H1983">
        <v>105</v>
      </c>
      <c r="I1983">
        <v>106</v>
      </c>
      <c r="J1983">
        <v>7.49</v>
      </c>
      <c r="K1983">
        <v>103.5</v>
      </c>
      <c r="L1983">
        <v>100.5</v>
      </c>
      <c r="M1983" s="142">
        <v>0.14000000000000001</v>
      </c>
      <c r="N1983" t="s">
        <v>5475</v>
      </c>
    </row>
    <row r="1984" spans="1:14">
      <c r="A1984">
        <v>6865</v>
      </c>
      <c r="B1984" t="s">
        <v>1886</v>
      </c>
      <c r="C1984">
        <v>25.8</v>
      </c>
      <c r="D1984">
        <v>27.45</v>
      </c>
      <c r="E1984" s="145">
        <v>0.45</v>
      </c>
      <c r="F1984" s="143">
        <v>1.67</v>
      </c>
      <c r="G1984" t="s">
        <v>7498</v>
      </c>
      <c r="H1984">
        <v>27</v>
      </c>
      <c r="I1984">
        <v>5</v>
      </c>
      <c r="J1984">
        <v>1.58</v>
      </c>
      <c r="K1984">
        <v>27.6</v>
      </c>
      <c r="L1984">
        <v>25.8</v>
      </c>
      <c r="M1984" s="142">
        <v>0.17</v>
      </c>
      <c r="N1984" t="s">
        <v>5476</v>
      </c>
    </row>
    <row r="1985" spans="1:14">
      <c r="A1985">
        <v>6869</v>
      </c>
      <c r="B1985" t="s">
        <v>2215</v>
      </c>
      <c r="C1985">
        <v>71.900000000000006</v>
      </c>
      <c r="D1985">
        <v>71.400000000000006</v>
      </c>
      <c r="E1985" s="145">
        <v>0.3</v>
      </c>
      <c r="F1985" s="143">
        <v>0.42</v>
      </c>
      <c r="G1985" t="s">
        <v>7499</v>
      </c>
      <c r="H1985">
        <v>259</v>
      </c>
      <c r="I1985">
        <v>369</v>
      </c>
      <c r="J1985">
        <v>13.78</v>
      </c>
      <c r="K1985">
        <v>71.900000000000006</v>
      </c>
      <c r="L1985">
        <v>70.7</v>
      </c>
      <c r="M1985" s="142">
        <v>0.19</v>
      </c>
      <c r="N1985" t="s">
        <v>5477</v>
      </c>
    </row>
    <row r="1986" spans="1:14">
      <c r="A1986">
        <v>6870</v>
      </c>
      <c r="B1986" t="s">
        <v>2092</v>
      </c>
      <c r="C1986">
        <v>300</v>
      </c>
      <c r="D1986">
        <v>304</v>
      </c>
      <c r="E1986" s="145">
        <v>9.5</v>
      </c>
      <c r="F1986" s="143">
        <v>3.23</v>
      </c>
      <c r="G1986" t="s">
        <v>7500</v>
      </c>
      <c r="H1986">
        <v>165</v>
      </c>
      <c r="I1986">
        <v>88</v>
      </c>
      <c r="J1986">
        <v>2.94</v>
      </c>
      <c r="K1986">
        <v>310</v>
      </c>
      <c r="L1986">
        <v>298.5</v>
      </c>
      <c r="M1986" s="142">
        <v>0.57999999999999996</v>
      </c>
      <c r="N1986" t="s">
        <v>5478</v>
      </c>
    </row>
    <row r="1987" spans="1:14">
      <c r="A1987">
        <v>6872</v>
      </c>
      <c r="B1987" t="s">
        <v>2670</v>
      </c>
      <c r="C1987">
        <v>20.100000000000001</v>
      </c>
      <c r="D1987">
        <v>20.25</v>
      </c>
      <c r="E1987" s="145">
        <v>0.3</v>
      </c>
      <c r="F1987" s="143">
        <v>1.5</v>
      </c>
      <c r="G1987" t="s">
        <v>5819</v>
      </c>
      <c r="H1987">
        <v>93</v>
      </c>
      <c r="I1987">
        <v>108</v>
      </c>
      <c r="J1987">
        <v>7.08</v>
      </c>
      <c r="K1987">
        <v>21.5</v>
      </c>
      <c r="L1987">
        <v>20.100000000000001</v>
      </c>
      <c r="M1987" s="142">
        <v>0.13</v>
      </c>
      <c r="N1987" t="s">
        <v>5479</v>
      </c>
    </row>
    <row r="1988" spans="1:14">
      <c r="A1988">
        <v>6873</v>
      </c>
      <c r="B1988" t="s">
        <v>2556</v>
      </c>
      <c r="C1988">
        <v>65.5</v>
      </c>
      <c r="D1988">
        <v>65.400000000000006</v>
      </c>
      <c r="E1988" s="145">
        <v>-0.4</v>
      </c>
      <c r="F1988" s="143">
        <v>-0.61</v>
      </c>
      <c r="G1988" t="s">
        <v>6361</v>
      </c>
      <c r="H1988">
        <v>212</v>
      </c>
      <c r="I1988">
        <v>333</v>
      </c>
      <c r="J1988">
        <v>14.26</v>
      </c>
      <c r="K1988">
        <v>66.5</v>
      </c>
      <c r="L1988">
        <v>64.099999999999994</v>
      </c>
      <c r="M1988" s="142">
        <v>0.15</v>
      </c>
      <c r="N1988" t="s">
        <v>5480</v>
      </c>
    </row>
    <row r="1989" spans="1:14">
      <c r="A1989">
        <v>6874</v>
      </c>
      <c r="B1989" t="s">
        <v>1887</v>
      </c>
      <c r="C1989">
        <v>70.3</v>
      </c>
      <c r="D1989">
        <v>70.400000000000006</v>
      </c>
      <c r="E1989" s="145">
        <v>1.4</v>
      </c>
      <c r="F1989" s="143">
        <v>2.0299999999999998</v>
      </c>
      <c r="G1989" t="s">
        <v>6141</v>
      </c>
      <c r="H1989">
        <v>22</v>
      </c>
      <c r="I1989">
        <v>12</v>
      </c>
      <c r="J1989">
        <v>2.42</v>
      </c>
      <c r="K1989">
        <v>70.599999999999994</v>
      </c>
      <c r="L1989">
        <v>69.3</v>
      </c>
      <c r="M1989" s="142">
        <v>0.09</v>
      </c>
      <c r="N1989" t="s">
        <v>5481</v>
      </c>
    </row>
    <row r="1990" spans="1:14">
      <c r="A1990">
        <v>6875</v>
      </c>
      <c r="B1990" t="s">
        <v>2165</v>
      </c>
      <c r="C1990">
        <v>27.45</v>
      </c>
      <c r="D1990">
        <v>27.95</v>
      </c>
      <c r="E1990" s="145">
        <v>1.5</v>
      </c>
      <c r="F1990" s="143">
        <v>5.67</v>
      </c>
      <c r="G1990" t="s">
        <v>7501</v>
      </c>
      <c r="H1990">
        <v>288</v>
      </c>
      <c r="I1990">
        <v>136</v>
      </c>
      <c r="J1990">
        <v>6.46</v>
      </c>
      <c r="K1990">
        <v>28</v>
      </c>
      <c r="L1990">
        <v>27</v>
      </c>
      <c r="M1990" s="142">
        <v>0.22</v>
      </c>
      <c r="N1990" t="s">
        <v>5482</v>
      </c>
    </row>
    <row r="1991" spans="1:14">
      <c r="A1991">
        <v>6877</v>
      </c>
      <c r="B1991" t="s">
        <v>1888</v>
      </c>
      <c r="C1991">
        <v>148</v>
      </c>
      <c r="D1991">
        <v>163</v>
      </c>
      <c r="E1991" s="145">
        <v>14.5</v>
      </c>
      <c r="F1991" s="143">
        <v>9.76</v>
      </c>
      <c r="G1991" t="s">
        <v>5878</v>
      </c>
      <c r="H1991">
        <v>893</v>
      </c>
      <c r="I1991">
        <v>547</v>
      </c>
      <c r="J1991">
        <v>4.72</v>
      </c>
      <c r="K1991">
        <v>163</v>
      </c>
      <c r="L1991">
        <v>148</v>
      </c>
      <c r="M1991" s="142">
        <v>1.89</v>
      </c>
      <c r="N1991" t="s">
        <v>5483</v>
      </c>
    </row>
    <row r="1992" spans="1:14">
      <c r="A1992">
        <v>6881</v>
      </c>
      <c r="B1992" t="s">
        <v>2182</v>
      </c>
      <c r="C1992" t="s">
        <v>1366</v>
      </c>
      <c r="D1992" t="s">
        <v>1366</v>
      </c>
      <c r="E1992" s="145" t="s">
        <v>1366</v>
      </c>
      <c r="F1992" s="143" t="s">
        <v>1366</v>
      </c>
      <c r="G1992" t="s">
        <v>1366</v>
      </c>
      <c r="H1992">
        <v>0</v>
      </c>
      <c r="I1992">
        <v>4</v>
      </c>
      <c r="J1992">
        <v>1.5</v>
      </c>
      <c r="K1992" t="s">
        <v>1366</v>
      </c>
      <c r="L1992" t="s">
        <v>1366</v>
      </c>
      <c r="M1992" s="142">
        <v>0</v>
      </c>
      <c r="N1992" t="s">
        <v>5484</v>
      </c>
    </row>
    <row r="1993" spans="1:14">
      <c r="A1993">
        <v>6884</v>
      </c>
      <c r="B1993" t="s">
        <v>3697</v>
      </c>
      <c r="C1993" t="s">
        <v>1366</v>
      </c>
      <c r="D1993" t="s">
        <v>1366</v>
      </c>
      <c r="E1993" s="145" t="s">
        <v>1366</v>
      </c>
      <c r="F1993" s="143" t="s">
        <v>1366</v>
      </c>
      <c r="G1993" t="s">
        <v>1366</v>
      </c>
      <c r="H1993">
        <v>0</v>
      </c>
      <c r="I1993">
        <v>21</v>
      </c>
      <c r="J1993">
        <v>1.84</v>
      </c>
      <c r="K1993" t="s">
        <v>1366</v>
      </c>
      <c r="L1993" t="s">
        <v>1366</v>
      </c>
      <c r="M1993" s="142">
        <v>0</v>
      </c>
      <c r="N1993" t="s">
        <v>5485</v>
      </c>
    </row>
    <row r="1994" spans="1:14">
      <c r="A1994">
        <v>6885</v>
      </c>
      <c r="B1994" t="s">
        <v>2624</v>
      </c>
      <c r="C1994">
        <v>32.700000000000003</v>
      </c>
      <c r="D1994">
        <v>33.6</v>
      </c>
      <c r="E1994" s="145">
        <v>0.1</v>
      </c>
      <c r="F1994" s="143">
        <v>0.3</v>
      </c>
      <c r="G1994" t="s">
        <v>7502</v>
      </c>
      <c r="H1994">
        <v>1442</v>
      </c>
      <c r="I1994">
        <v>1824</v>
      </c>
      <c r="J1994">
        <v>13.31</v>
      </c>
      <c r="K1994">
        <v>34</v>
      </c>
      <c r="L1994">
        <v>32.15</v>
      </c>
      <c r="M1994" s="142">
        <v>1.08</v>
      </c>
      <c r="N1994" t="s">
        <v>5486</v>
      </c>
    </row>
    <row r="1995" spans="1:14">
      <c r="A1995">
        <v>6887</v>
      </c>
      <c r="B1995" t="s">
        <v>2674</v>
      </c>
      <c r="C1995">
        <v>34.9</v>
      </c>
      <c r="D1995">
        <v>35.15</v>
      </c>
      <c r="E1995" s="145">
        <v>0.45</v>
      </c>
      <c r="F1995" s="143">
        <v>1.3</v>
      </c>
      <c r="G1995" t="s">
        <v>6394</v>
      </c>
      <c r="H1995">
        <v>4</v>
      </c>
      <c r="I1995">
        <v>18</v>
      </c>
      <c r="J1995">
        <v>7.42</v>
      </c>
      <c r="K1995">
        <v>35.15</v>
      </c>
      <c r="L1995">
        <v>34.9</v>
      </c>
      <c r="M1995" s="142">
        <v>0.01</v>
      </c>
      <c r="N1995" t="s">
        <v>5487</v>
      </c>
    </row>
    <row r="1996" spans="1:14">
      <c r="A1996">
        <v>6890</v>
      </c>
      <c r="B1996" t="s">
        <v>2210</v>
      </c>
      <c r="C1996">
        <v>155.5</v>
      </c>
      <c r="D1996">
        <v>153</v>
      </c>
      <c r="E1996" s="145">
        <v>0.5</v>
      </c>
      <c r="F1996" s="143">
        <v>0.33</v>
      </c>
      <c r="G1996" t="s">
        <v>6296</v>
      </c>
      <c r="H1996">
        <v>142</v>
      </c>
      <c r="I1996">
        <v>213</v>
      </c>
      <c r="J1996">
        <v>25.03</v>
      </c>
      <c r="K1996">
        <v>155.5</v>
      </c>
      <c r="L1996">
        <v>152</v>
      </c>
      <c r="M1996" s="142">
        <v>0.06</v>
      </c>
      <c r="N1996" t="s">
        <v>5488</v>
      </c>
    </row>
    <row r="1997" spans="1:14">
      <c r="A1997">
        <v>6894</v>
      </c>
      <c r="B1997" t="s">
        <v>2112</v>
      </c>
      <c r="C1997">
        <v>389</v>
      </c>
      <c r="D1997">
        <v>377</v>
      </c>
      <c r="E1997" s="145">
        <v>-16</v>
      </c>
      <c r="F1997" s="143">
        <v>-4.07</v>
      </c>
      <c r="G1997" t="s">
        <v>7295</v>
      </c>
      <c r="H1997">
        <v>119</v>
      </c>
      <c r="I1997">
        <v>279</v>
      </c>
      <c r="J1997">
        <v>2.39</v>
      </c>
      <c r="K1997">
        <v>395</v>
      </c>
      <c r="L1997">
        <v>376.5</v>
      </c>
      <c r="M1997" s="142">
        <v>0.5</v>
      </c>
      <c r="N1997" t="s">
        <v>5489</v>
      </c>
    </row>
    <row r="1998" spans="1:14">
      <c r="A1998">
        <v>6895</v>
      </c>
      <c r="B1998" t="s">
        <v>2082</v>
      </c>
      <c r="C1998">
        <v>150</v>
      </c>
      <c r="D1998">
        <v>150.5</v>
      </c>
      <c r="E1998" s="145">
        <v>3</v>
      </c>
      <c r="F1998" s="143">
        <v>2.0299999999999998</v>
      </c>
      <c r="G1998" t="s">
        <v>7493</v>
      </c>
      <c r="H1998">
        <v>2</v>
      </c>
      <c r="I1998">
        <v>20</v>
      </c>
      <c r="J1998">
        <v>3.41</v>
      </c>
      <c r="K1998">
        <v>150.5</v>
      </c>
      <c r="L1998">
        <v>150</v>
      </c>
      <c r="M1998" s="142">
        <v>0.01</v>
      </c>
      <c r="N1998" t="s">
        <v>5490</v>
      </c>
    </row>
    <row r="1999" spans="1:14">
      <c r="A1999">
        <v>6899</v>
      </c>
      <c r="B1999" t="s">
        <v>2169</v>
      </c>
      <c r="C1999">
        <v>48.85</v>
      </c>
      <c r="D1999">
        <v>49</v>
      </c>
      <c r="E1999" s="145">
        <v>0.25</v>
      </c>
      <c r="F1999" s="143">
        <v>0.51</v>
      </c>
      <c r="G1999" t="s">
        <v>7503</v>
      </c>
      <c r="H1999">
        <v>12</v>
      </c>
      <c r="I1999">
        <v>13</v>
      </c>
      <c r="J1999">
        <v>4.24</v>
      </c>
      <c r="K1999">
        <v>49</v>
      </c>
      <c r="L1999">
        <v>48.85</v>
      </c>
      <c r="M1999" s="142">
        <v>0.03</v>
      </c>
      <c r="N1999" t="s">
        <v>5491</v>
      </c>
    </row>
    <row r="2000" spans="1:14">
      <c r="A2000">
        <v>6901</v>
      </c>
      <c r="B2000" t="s">
        <v>2093</v>
      </c>
      <c r="C2000">
        <v>17.55</v>
      </c>
      <c r="D2000">
        <v>17.600000000000001</v>
      </c>
      <c r="E2000" s="145">
        <v>0.2</v>
      </c>
      <c r="F2000" s="143">
        <v>1.1499999999999999</v>
      </c>
      <c r="G2000" t="s">
        <v>7504</v>
      </c>
      <c r="H2000">
        <v>1418</v>
      </c>
      <c r="I2000">
        <v>2740</v>
      </c>
      <c r="J2000">
        <v>85.4</v>
      </c>
      <c r="K2000">
        <v>17.8</v>
      </c>
      <c r="L2000">
        <v>17.399999999999999</v>
      </c>
      <c r="M2000" s="142">
        <v>0.17</v>
      </c>
      <c r="N2000" t="s">
        <v>5492</v>
      </c>
    </row>
    <row r="2001" spans="1:14">
      <c r="A2001">
        <v>6902</v>
      </c>
      <c r="B2001" t="s">
        <v>2819</v>
      </c>
      <c r="C2001">
        <v>134</v>
      </c>
      <c r="D2001">
        <v>138</v>
      </c>
      <c r="E2001" s="145">
        <v>6.5</v>
      </c>
      <c r="F2001" s="143">
        <v>4.9400000000000004</v>
      </c>
      <c r="G2001" t="s">
        <v>7505</v>
      </c>
      <c r="H2001">
        <v>273</v>
      </c>
      <c r="I2001">
        <v>272</v>
      </c>
      <c r="J2001">
        <v>3.56</v>
      </c>
      <c r="K2001">
        <v>139</v>
      </c>
      <c r="L2001">
        <v>133</v>
      </c>
      <c r="M2001" s="142">
        <v>0.77</v>
      </c>
      <c r="N2001" t="s">
        <v>5493</v>
      </c>
    </row>
    <row r="2002" spans="1:14">
      <c r="A2002">
        <v>6903</v>
      </c>
      <c r="B2002" t="s">
        <v>2211</v>
      </c>
      <c r="C2002">
        <v>340.5</v>
      </c>
      <c r="D2002">
        <v>326.5</v>
      </c>
      <c r="E2002" s="145">
        <v>-8</v>
      </c>
      <c r="F2002" s="143">
        <v>-2.39</v>
      </c>
      <c r="G2002" t="s">
        <v>6216</v>
      </c>
      <c r="H2002">
        <v>506</v>
      </c>
      <c r="I2002">
        <v>763</v>
      </c>
      <c r="J2002">
        <v>6.67</v>
      </c>
      <c r="K2002">
        <v>340.5</v>
      </c>
      <c r="L2002">
        <v>324</v>
      </c>
      <c r="M2002" s="142">
        <v>0.76</v>
      </c>
      <c r="N2002" t="s">
        <v>5494</v>
      </c>
    </row>
    <row r="2003" spans="1:14">
      <c r="A2003">
        <v>6904</v>
      </c>
      <c r="B2003" t="s">
        <v>2113</v>
      </c>
      <c r="C2003">
        <v>118</v>
      </c>
      <c r="D2003">
        <v>118</v>
      </c>
      <c r="E2003" s="145">
        <v>2</v>
      </c>
      <c r="F2003" s="143">
        <v>1.72</v>
      </c>
      <c r="G2003" t="s">
        <v>7506</v>
      </c>
      <c r="H2003">
        <v>1</v>
      </c>
      <c r="I2003">
        <v>2</v>
      </c>
      <c r="J2003">
        <v>1.85</v>
      </c>
      <c r="K2003">
        <v>118</v>
      </c>
      <c r="L2003">
        <v>118</v>
      </c>
      <c r="M2003" s="142">
        <v>0.01</v>
      </c>
      <c r="N2003" t="s">
        <v>5495</v>
      </c>
    </row>
    <row r="2004" spans="1:14">
      <c r="A2004">
        <v>6906</v>
      </c>
      <c r="B2004" t="s">
        <v>2121</v>
      </c>
      <c r="C2004">
        <v>78.900000000000006</v>
      </c>
      <c r="D2004">
        <v>79.3</v>
      </c>
      <c r="E2004" s="145">
        <v>0.5</v>
      </c>
      <c r="F2004" s="143">
        <v>0.63</v>
      </c>
      <c r="G2004" t="s">
        <v>5872</v>
      </c>
      <c r="H2004">
        <v>20</v>
      </c>
      <c r="I2004">
        <v>20</v>
      </c>
      <c r="J2004">
        <v>3.35</v>
      </c>
      <c r="K2004">
        <v>80</v>
      </c>
      <c r="L2004">
        <v>78.8</v>
      </c>
      <c r="M2004" s="142">
        <v>0.06</v>
      </c>
      <c r="N2004" t="s">
        <v>5496</v>
      </c>
    </row>
    <row r="2005" spans="1:14">
      <c r="A2005">
        <v>6907</v>
      </c>
      <c r="B2005" t="s">
        <v>3718</v>
      </c>
      <c r="C2005">
        <v>171</v>
      </c>
      <c r="D2005">
        <v>174.5</v>
      </c>
      <c r="E2005" s="145">
        <v>5.5</v>
      </c>
      <c r="F2005" s="143">
        <v>3.25</v>
      </c>
      <c r="G2005" t="s">
        <v>7507</v>
      </c>
      <c r="H2005">
        <v>436</v>
      </c>
      <c r="I2005">
        <v>797</v>
      </c>
      <c r="J2005">
        <v>6.26</v>
      </c>
      <c r="K2005">
        <v>177.5</v>
      </c>
      <c r="L2005">
        <v>170.5</v>
      </c>
      <c r="M2005" s="142">
        <v>0.7</v>
      </c>
      <c r="N2005" t="s">
        <v>5497</v>
      </c>
    </row>
    <row r="2006" spans="1:14">
      <c r="A2006">
        <v>6909</v>
      </c>
      <c r="B2006" t="s">
        <v>2820</v>
      </c>
      <c r="C2006">
        <v>46.65</v>
      </c>
      <c r="D2006">
        <v>48.45</v>
      </c>
      <c r="E2006" s="145">
        <v>2.8</v>
      </c>
      <c r="F2006" s="143">
        <v>6.13</v>
      </c>
      <c r="G2006" t="s">
        <v>5876</v>
      </c>
      <c r="H2006">
        <v>3240</v>
      </c>
      <c r="I2006">
        <v>1308</v>
      </c>
      <c r="J2006">
        <v>6.75</v>
      </c>
      <c r="K2006">
        <v>50.2</v>
      </c>
      <c r="L2006">
        <v>46.2</v>
      </c>
      <c r="M2006" s="142">
        <v>4.8</v>
      </c>
      <c r="N2006" t="s">
        <v>5498</v>
      </c>
    </row>
    <row r="2007" spans="1:14">
      <c r="A2007">
        <v>6910</v>
      </c>
      <c r="B2007" t="s">
        <v>3671</v>
      </c>
      <c r="C2007">
        <v>25.8</v>
      </c>
      <c r="D2007">
        <v>25.3</v>
      </c>
      <c r="E2007" s="145">
        <v>0.3</v>
      </c>
      <c r="F2007" s="143">
        <v>1.2</v>
      </c>
      <c r="G2007" t="s">
        <v>7508</v>
      </c>
      <c r="H2007">
        <v>11</v>
      </c>
      <c r="I2007">
        <v>11</v>
      </c>
      <c r="J2007">
        <v>3.05</v>
      </c>
      <c r="K2007">
        <v>25.8</v>
      </c>
      <c r="L2007">
        <v>25.25</v>
      </c>
      <c r="M2007" s="142">
        <v>0.04</v>
      </c>
      <c r="N2007" t="s">
        <v>5499</v>
      </c>
    </row>
    <row r="2008" spans="1:14">
      <c r="A2008">
        <v>6913</v>
      </c>
      <c r="B2008" t="s">
        <v>2571</v>
      </c>
      <c r="C2008">
        <v>138</v>
      </c>
      <c r="D2008">
        <v>135.5</v>
      </c>
      <c r="E2008" s="145">
        <v>0.5</v>
      </c>
      <c r="F2008" s="143">
        <v>0.37</v>
      </c>
      <c r="G2008" t="s">
        <v>7509</v>
      </c>
      <c r="H2008">
        <v>216</v>
      </c>
      <c r="I2008">
        <v>1206</v>
      </c>
      <c r="J2008">
        <v>4.3899999999999997</v>
      </c>
      <c r="K2008">
        <v>138</v>
      </c>
      <c r="L2008">
        <v>135</v>
      </c>
      <c r="M2008" s="142">
        <v>0.49</v>
      </c>
      <c r="N2008" t="s">
        <v>5500</v>
      </c>
    </row>
    <row r="2009" spans="1:14">
      <c r="A2009">
        <v>6914</v>
      </c>
      <c r="B2009" t="s">
        <v>2175</v>
      </c>
      <c r="C2009">
        <v>116</v>
      </c>
      <c r="D2009">
        <v>116</v>
      </c>
      <c r="E2009" s="145">
        <v>0</v>
      </c>
      <c r="F2009" s="143">
        <v>0</v>
      </c>
      <c r="G2009" t="s">
        <v>6247</v>
      </c>
      <c r="H2009">
        <v>40</v>
      </c>
      <c r="I2009">
        <v>74</v>
      </c>
      <c r="J2009">
        <v>7.95</v>
      </c>
      <c r="K2009">
        <v>116.5</v>
      </c>
      <c r="L2009">
        <v>115.5</v>
      </c>
      <c r="M2009" s="142">
        <v>0.05</v>
      </c>
      <c r="N2009" t="s">
        <v>5501</v>
      </c>
    </row>
    <row r="2010" spans="1:14">
      <c r="A2010">
        <v>6916</v>
      </c>
      <c r="B2010" t="s">
        <v>2114</v>
      </c>
      <c r="C2010">
        <v>19.100000000000001</v>
      </c>
      <c r="D2010">
        <v>19.3</v>
      </c>
      <c r="E2010" s="145">
        <v>0.1</v>
      </c>
      <c r="F2010" s="143">
        <v>0.52</v>
      </c>
      <c r="G2010" t="s">
        <v>6096</v>
      </c>
      <c r="H2010">
        <v>14</v>
      </c>
      <c r="I2010">
        <v>39</v>
      </c>
      <c r="J2010">
        <v>6.75</v>
      </c>
      <c r="K2010">
        <v>19.350000000000001</v>
      </c>
      <c r="L2010">
        <v>19</v>
      </c>
      <c r="M2010" s="142">
        <v>0.02</v>
      </c>
      <c r="N2010" t="s">
        <v>5502</v>
      </c>
    </row>
    <row r="2011" spans="1:14">
      <c r="A2011">
        <v>6918</v>
      </c>
      <c r="B2011" t="s">
        <v>2821</v>
      </c>
      <c r="C2011">
        <v>74</v>
      </c>
      <c r="D2011">
        <v>75</v>
      </c>
      <c r="E2011" s="145">
        <v>0.2</v>
      </c>
      <c r="F2011" s="143">
        <v>0.27</v>
      </c>
      <c r="G2011" t="s">
        <v>6112</v>
      </c>
      <c r="H2011">
        <v>22</v>
      </c>
      <c r="I2011">
        <v>46</v>
      </c>
      <c r="J2011">
        <v>3.46</v>
      </c>
      <c r="K2011">
        <v>75.8</v>
      </c>
      <c r="L2011">
        <v>74</v>
      </c>
      <c r="M2011" s="142">
        <v>0.06</v>
      </c>
      <c r="N2011" t="s">
        <v>5503</v>
      </c>
    </row>
    <row r="2012" spans="1:14">
      <c r="A2012">
        <v>6919</v>
      </c>
      <c r="B2012" t="s">
        <v>2572</v>
      </c>
      <c r="C2012">
        <v>75.900000000000006</v>
      </c>
      <c r="D2012">
        <v>76.900000000000006</v>
      </c>
      <c r="E2012" s="145">
        <v>1.6</v>
      </c>
      <c r="F2012" s="143">
        <v>2.12</v>
      </c>
      <c r="G2012" t="s">
        <v>5876</v>
      </c>
      <c r="H2012">
        <v>2081</v>
      </c>
      <c r="I2012">
        <v>3210</v>
      </c>
      <c r="J2012">
        <v>7.8</v>
      </c>
      <c r="K2012">
        <v>77.8</v>
      </c>
      <c r="L2012">
        <v>75.7</v>
      </c>
      <c r="M2012" s="142">
        <v>0.13</v>
      </c>
      <c r="N2012" t="s">
        <v>5504</v>
      </c>
    </row>
    <row r="2013" spans="1:14">
      <c r="A2013">
        <v>6922</v>
      </c>
      <c r="B2013" t="s">
        <v>2104</v>
      </c>
      <c r="C2013">
        <v>197.5</v>
      </c>
      <c r="D2013">
        <v>195.5</v>
      </c>
      <c r="E2013" s="145">
        <v>1.5</v>
      </c>
      <c r="F2013" s="143">
        <v>0.77</v>
      </c>
      <c r="G2013" t="s">
        <v>7510</v>
      </c>
      <c r="H2013">
        <v>55</v>
      </c>
      <c r="I2013">
        <v>77</v>
      </c>
      <c r="J2013">
        <v>2.72</v>
      </c>
      <c r="K2013">
        <v>199</v>
      </c>
      <c r="L2013">
        <v>194</v>
      </c>
      <c r="M2013" s="142">
        <v>0.2</v>
      </c>
      <c r="N2013" t="s">
        <v>5505</v>
      </c>
    </row>
    <row r="2014" spans="1:14">
      <c r="A2014">
        <v>6923</v>
      </c>
      <c r="B2014" t="s">
        <v>2553</v>
      </c>
      <c r="C2014">
        <v>72.5</v>
      </c>
      <c r="D2014">
        <v>72.8</v>
      </c>
      <c r="E2014" s="145">
        <v>-0.3</v>
      </c>
      <c r="F2014" s="143">
        <v>-0.41</v>
      </c>
      <c r="G2014" t="s">
        <v>5940</v>
      </c>
      <c r="H2014">
        <v>20</v>
      </c>
      <c r="I2014">
        <v>54</v>
      </c>
      <c r="J2014">
        <v>9.0399999999999991</v>
      </c>
      <c r="K2014">
        <v>73.400000000000006</v>
      </c>
      <c r="L2014">
        <v>72.5</v>
      </c>
      <c r="M2014" s="142">
        <v>0.02</v>
      </c>
      <c r="N2014" t="s">
        <v>5506</v>
      </c>
    </row>
    <row r="2015" spans="1:14">
      <c r="A2015">
        <v>6925</v>
      </c>
      <c r="B2015" t="s">
        <v>2822</v>
      </c>
      <c r="C2015">
        <v>88.7</v>
      </c>
      <c r="D2015">
        <v>90.5</v>
      </c>
      <c r="E2015" s="145">
        <v>8.1999999999999993</v>
      </c>
      <c r="F2015" s="143">
        <v>9.9600000000000009</v>
      </c>
      <c r="G2015" t="s">
        <v>6688</v>
      </c>
      <c r="H2015">
        <v>2035</v>
      </c>
      <c r="I2015">
        <v>1304</v>
      </c>
      <c r="J2015">
        <v>2</v>
      </c>
      <c r="K2015">
        <v>90.5</v>
      </c>
      <c r="L2015">
        <v>84.6</v>
      </c>
      <c r="M2015" s="142">
        <v>10.17</v>
      </c>
      <c r="N2015" t="s">
        <v>5507</v>
      </c>
    </row>
    <row r="2016" spans="1:14">
      <c r="A2016">
        <v>6928</v>
      </c>
      <c r="B2016" t="s">
        <v>2180</v>
      </c>
      <c r="C2016">
        <v>45.75</v>
      </c>
      <c r="D2016">
        <v>45.75</v>
      </c>
      <c r="E2016" s="145">
        <v>0</v>
      </c>
      <c r="F2016" s="143">
        <v>0</v>
      </c>
      <c r="G2016" t="s">
        <v>7511</v>
      </c>
      <c r="H2016">
        <v>95</v>
      </c>
      <c r="I2016">
        <v>58</v>
      </c>
      <c r="J2016">
        <v>8.6</v>
      </c>
      <c r="K2016">
        <v>47.25</v>
      </c>
      <c r="L2016">
        <v>45.75</v>
      </c>
      <c r="M2016" s="142">
        <v>0.11</v>
      </c>
      <c r="N2016" t="s">
        <v>5508</v>
      </c>
    </row>
    <row r="2017" spans="1:14">
      <c r="A2017">
        <v>6929</v>
      </c>
      <c r="B2017" t="s">
        <v>2166</v>
      </c>
      <c r="C2017">
        <v>21.1</v>
      </c>
      <c r="D2017">
        <v>21.9</v>
      </c>
      <c r="E2017" s="145">
        <v>0.05</v>
      </c>
      <c r="F2017" s="143">
        <v>0.23</v>
      </c>
      <c r="G2017" t="s">
        <v>7512</v>
      </c>
      <c r="H2017">
        <v>17</v>
      </c>
      <c r="I2017">
        <v>5</v>
      </c>
      <c r="J2017">
        <v>4.51</v>
      </c>
      <c r="K2017">
        <v>22.7</v>
      </c>
      <c r="L2017">
        <v>21.1</v>
      </c>
      <c r="M2017" s="142">
        <v>0.04</v>
      </c>
      <c r="N2017" t="s">
        <v>5509</v>
      </c>
    </row>
    <row r="2018" spans="1:14">
      <c r="A2018">
        <v>6931</v>
      </c>
      <c r="B2018" t="s">
        <v>2638</v>
      </c>
      <c r="C2018">
        <v>38</v>
      </c>
      <c r="D2018">
        <v>38.200000000000003</v>
      </c>
      <c r="E2018" s="145">
        <v>0.05</v>
      </c>
      <c r="F2018" s="143">
        <v>0.13</v>
      </c>
      <c r="G2018" t="s">
        <v>7513</v>
      </c>
      <c r="H2018">
        <v>26</v>
      </c>
      <c r="I2018">
        <v>47</v>
      </c>
      <c r="J2018">
        <v>6.62</v>
      </c>
      <c r="K2018">
        <v>38.299999999999997</v>
      </c>
      <c r="L2018">
        <v>38</v>
      </c>
      <c r="M2018" s="142">
        <v>0.04</v>
      </c>
      <c r="N2018" t="s">
        <v>5510</v>
      </c>
    </row>
    <row r="2019" spans="1:14">
      <c r="A2019">
        <v>6933</v>
      </c>
      <c r="B2019" t="s">
        <v>2105</v>
      </c>
      <c r="C2019">
        <v>427</v>
      </c>
      <c r="D2019">
        <v>451.5</v>
      </c>
      <c r="E2019" s="145">
        <v>41</v>
      </c>
      <c r="F2019" s="143">
        <v>9.99</v>
      </c>
      <c r="G2019" t="s">
        <v>6207</v>
      </c>
      <c r="H2019">
        <v>2023</v>
      </c>
      <c r="I2019">
        <v>2361</v>
      </c>
      <c r="J2019">
        <v>4.26</v>
      </c>
      <c r="K2019">
        <v>451.5</v>
      </c>
      <c r="L2019">
        <v>424.5</v>
      </c>
      <c r="M2019" s="142">
        <v>4.7699999999999996</v>
      </c>
      <c r="N2019" t="s">
        <v>5511</v>
      </c>
    </row>
    <row r="2020" spans="1:14">
      <c r="A2020">
        <v>6934</v>
      </c>
      <c r="B2020" t="s">
        <v>3719</v>
      </c>
      <c r="C2020">
        <v>83.1</v>
      </c>
      <c r="D2020">
        <v>87</v>
      </c>
      <c r="E2020" s="145">
        <v>6.8</v>
      </c>
      <c r="F2020" s="143">
        <v>8.48</v>
      </c>
      <c r="G2020" t="s">
        <v>7514</v>
      </c>
      <c r="H2020">
        <v>259</v>
      </c>
      <c r="I2020">
        <v>75</v>
      </c>
      <c r="J2020">
        <v>3.61</v>
      </c>
      <c r="K2020">
        <v>88.2</v>
      </c>
      <c r="L2020">
        <v>82.8</v>
      </c>
      <c r="M2020" s="142">
        <v>0.72</v>
      </c>
      <c r="N2020" t="s">
        <v>5512</v>
      </c>
    </row>
    <row r="2021" spans="1:14">
      <c r="A2021">
        <v>6936</v>
      </c>
      <c r="B2021" t="s">
        <v>2823</v>
      </c>
      <c r="C2021">
        <v>32.25</v>
      </c>
      <c r="D2021">
        <v>32.35</v>
      </c>
      <c r="E2021" s="145">
        <v>0.1</v>
      </c>
      <c r="F2021" s="143">
        <v>0.31</v>
      </c>
      <c r="G2021" t="s">
        <v>7515</v>
      </c>
      <c r="H2021">
        <v>17</v>
      </c>
      <c r="I2021">
        <v>16</v>
      </c>
      <c r="J2021">
        <v>7.28</v>
      </c>
      <c r="K2021">
        <v>32.35</v>
      </c>
      <c r="L2021">
        <v>32.200000000000003</v>
      </c>
      <c r="M2021" s="142">
        <v>0.02</v>
      </c>
      <c r="N2021" t="s">
        <v>5513</v>
      </c>
    </row>
    <row r="2022" spans="1:14">
      <c r="A2022">
        <v>6937</v>
      </c>
      <c r="B2022" t="s">
        <v>2117</v>
      </c>
      <c r="C2022">
        <v>270.5</v>
      </c>
      <c r="D2022">
        <v>273</v>
      </c>
      <c r="E2022" s="145">
        <v>3.5</v>
      </c>
      <c r="F2022" s="143">
        <v>1.3</v>
      </c>
      <c r="G2022" t="s">
        <v>7516</v>
      </c>
      <c r="H2022">
        <v>248</v>
      </c>
      <c r="I2022">
        <v>393</v>
      </c>
      <c r="J2022">
        <v>6.77</v>
      </c>
      <c r="K2022">
        <v>280</v>
      </c>
      <c r="L2022">
        <v>270.5</v>
      </c>
      <c r="M2022" s="142">
        <v>0.37</v>
      </c>
      <c r="N2022" t="s">
        <v>5514</v>
      </c>
    </row>
    <row r="2023" spans="1:14">
      <c r="A2023">
        <v>6944</v>
      </c>
      <c r="B2023" t="s">
        <v>2824</v>
      </c>
      <c r="C2023">
        <v>798</v>
      </c>
      <c r="D2023">
        <v>792</v>
      </c>
      <c r="E2023" s="145">
        <v>4</v>
      </c>
      <c r="F2023" s="143">
        <v>0.51</v>
      </c>
      <c r="G2023" t="s">
        <v>7517</v>
      </c>
      <c r="H2023">
        <v>360</v>
      </c>
      <c r="I2023">
        <v>614</v>
      </c>
      <c r="J2023">
        <v>9.9700000000000006</v>
      </c>
      <c r="K2023">
        <v>804</v>
      </c>
      <c r="L2023">
        <v>787</v>
      </c>
      <c r="M2023" s="142">
        <v>0.36</v>
      </c>
      <c r="N2023" t="s">
        <v>5515</v>
      </c>
    </row>
    <row r="2024" spans="1:14">
      <c r="A2024">
        <v>6945</v>
      </c>
      <c r="B2024" t="s">
        <v>3831</v>
      </c>
      <c r="C2024">
        <v>122.5</v>
      </c>
      <c r="D2024">
        <v>122</v>
      </c>
      <c r="E2024" s="145">
        <v>0</v>
      </c>
      <c r="F2024" s="143">
        <v>0</v>
      </c>
      <c r="G2024" t="s">
        <v>6373</v>
      </c>
      <c r="H2024">
        <v>130</v>
      </c>
      <c r="I2024">
        <v>389</v>
      </c>
      <c r="J2024">
        <v>9.7799999999999994</v>
      </c>
      <c r="K2024">
        <v>123.5</v>
      </c>
      <c r="L2024">
        <v>121</v>
      </c>
      <c r="M2024" s="142">
        <v>0.13</v>
      </c>
      <c r="N2024" t="s">
        <v>5516</v>
      </c>
    </row>
    <row r="2025" spans="1:14">
      <c r="A2025">
        <v>6947</v>
      </c>
      <c r="B2025" t="s">
        <v>3889</v>
      </c>
      <c r="C2025">
        <v>67.3</v>
      </c>
      <c r="D2025">
        <v>66.8</v>
      </c>
      <c r="E2025" s="145">
        <v>0</v>
      </c>
      <c r="F2025" s="143">
        <v>0</v>
      </c>
      <c r="G2025" t="s">
        <v>6361</v>
      </c>
      <c r="H2025">
        <v>206</v>
      </c>
      <c r="I2025">
        <v>230</v>
      </c>
      <c r="J2025">
        <v>10.61</v>
      </c>
      <c r="K2025">
        <v>68.8</v>
      </c>
      <c r="L2025">
        <v>66.7</v>
      </c>
      <c r="M2025" s="142">
        <v>0.19</v>
      </c>
      <c r="N2025" t="s">
        <v>5517</v>
      </c>
    </row>
    <row r="2026" spans="1:14">
      <c r="A2026">
        <v>6952</v>
      </c>
      <c r="B2026" t="s">
        <v>2212</v>
      </c>
      <c r="C2026">
        <v>38.9</v>
      </c>
      <c r="D2026">
        <v>39.1</v>
      </c>
      <c r="E2026" s="145">
        <v>-0.2</v>
      </c>
      <c r="F2026" s="143">
        <v>-0.51</v>
      </c>
      <c r="G2026" t="s">
        <v>7518</v>
      </c>
      <c r="H2026">
        <v>10</v>
      </c>
      <c r="I2026">
        <v>18</v>
      </c>
      <c r="J2026">
        <v>6.83</v>
      </c>
      <c r="K2026">
        <v>39.1</v>
      </c>
      <c r="L2026">
        <v>38.6</v>
      </c>
      <c r="M2026" s="142">
        <v>0.01</v>
      </c>
      <c r="N2026" t="s">
        <v>5518</v>
      </c>
    </row>
    <row r="2027" spans="1:14">
      <c r="A2027">
        <v>6953</v>
      </c>
      <c r="B2027" t="s">
        <v>2179</v>
      </c>
      <c r="C2027">
        <v>236.5</v>
      </c>
      <c r="D2027">
        <v>238</v>
      </c>
      <c r="E2027" s="145">
        <v>4</v>
      </c>
      <c r="F2027" s="143">
        <v>1.71</v>
      </c>
      <c r="G2027" t="s">
        <v>6994</v>
      </c>
      <c r="H2027">
        <v>31</v>
      </c>
      <c r="I2027">
        <v>56</v>
      </c>
      <c r="J2027">
        <v>3</v>
      </c>
      <c r="K2027">
        <v>242</v>
      </c>
      <c r="L2027">
        <v>236</v>
      </c>
      <c r="M2027" s="142">
        <v>0.1</v>
      </c>
      <c r="N2027" t="s">
        <v>5519</v>
      </c>
    </row>
    <row r="2028" spans="1:14">
      <c r="A2028">
        <v>6957</v>
      </c>
      <c r="B2028" t="s">
        <v>2216</v>
      </c>
      <c r="C2028">
        <v>466</v>
      </c>
      <c r="D2028">
        <v>474.5</v>
      </c>
      <c r="E2028" s="145">
        <v>11.5</v>
      </c>
      <c r="F2028" s="143">
        <v>2.48</v>
      </c>
      <c r="G2028" t="s">
        <v>7519</v>
      </c>
      <c r="H2028">
        <v>677</v>
      </c>
      <c r="I2028">
        <v>319</v>
      </c>
      <c r="J2028">
        <v>5.69</v>
      </c>
      <c r="K2028">
        <v>492.5</v>
      </c>
      <c r="L2028">
        <v>452</v>
      </c>
      <c r="M2028" s="142">
        <v>1.22</v>
      </c>
      <c r="N2028" t="s">
        <v>5520</v>
      </c>
    </row>
    <row r="2029" spans="1:14">
      <c r="A2029">
        <v>6958</v>
      </c>
      <c r="B2029" t="s">
        <v>2525</v>
      </c>
      <c r="C2029">
        <v>17.2</v>
      </c>
      <c r="D2029">
        <v>17</v>
      </c>
      <c r="E2029" s="145">
        <v>-0.2</v>
      </c>
      <c r="F2029" s="143">
        <v>-1.1599999999999999</v>
      </c>
      <c r="G2029" t="s">
        <v>7520</v>
      </c>
      <c r="H2029">
        <v>10</v>
      </c>
      <c r="I2029">
        <v>44</v>
      </c>
      <c r="J2029">
        <v>42.15</v>
      </c>
      <c r="K2029">
        <v>17.2</v>
      </c>
      <c r="L2029">
        <v>17</v>
      </c>
      <c r="M2029" s="142">
        <v>0</v>
      </c>
      <c r="N2029" t="s">
        <v>5521</v>
      </c>
    </row>
    <row r="2030" spans="1:14">
      <c r="A2030">
        <v>6961</v>
      </c>
      <c r="B2030" t="s">
        <v>3698</v>
      </c>
      <c r="C2030">
        <v>45.2</v>
      </c>
      <c r="D2030">
        <v>45.25</v>
      </c>
      <c r="E2030" s="145">
        <v>-0.05</v>
      </c>
      <c r="F2030" s="143">
        <v>-0.11</v>
      </c>
      <c r="G2030" t="s">
        <v>6254</v>
      </c>
      <c r="H2030">
        <v>7</v>
      </c>
      <c r="I2030">
        <v>15</v>
      </c>
      <c r="J2030">
        <v>2.68</v>
      </c>
      <c r="K2030">
        <v>45.5</v>
      </c>
      <c r="L2030">
        <v>45.2</v>
      </c>
      <c r="M2030" s="142">
        <v>0.03</v>
      </c>
      <c r="N2030" t="s">
        <v>5522</v>
      </c>
    </row>
    <row r="2031" spans="1:14">
      <c r="A2031">
        <v>6962</v>
      </c>
      <c r="B2031" t="s">
        <v>2825</v>
      </c>
      <c r="C2031">
        <v>31.8</v>
      </c>
      <c r="D2031">
        <v>32</v>
      </c>
      <c r="E2031" s="145">
        <v>0.45</v>
      </c>
      <c r="F2031" s="143">
        <v>1.43</v>
      </c>
      <c r="G2031" t="s">
        <v>6289</v>
      </c>
      <c r="H2031">
        <v>970</v>
      </c>
      <c r="I2031">
        <v>1138</v>
      </c>
      <c r="J2031">
        <v>49.24</v>
      </c>
      <c r="K2031">
        <v>32.299999999999997</v>
      </c>
      <c r="L2031">
        <v>31.8</v>
      </c>
      <c r="M2031" s="142">
        <v>0.2</v>
      </c>
      <c r="N2031" t="s">
        <v>5523</v>
      </c>
    </row>
    <row r="2032" spans="1:14">
      <c r="A2032">
        <v>6965</v>
      </c>
      <c r="B2032" t="s">
        <v>2671</v>
      </c>
      <c r="C2032">
        <v>66.7</v>
      </c>
      <c r="D2032">
        <v>66.599999999999994</v>
      </c>
      <c r="E2032" s="145">
        <v>-0.1</v>
      </c>
      <c r="F2032" s="143">
        <v>-0.15</v>
      </c>
      <c r="G2032" t="s">
        <v>7363</v>
      </c>
      <c r="H2032">
        <v>12</v>
      </c>
      <c r="I2032">
        <v>67</v>
      </c>
      <c r="J2032">
        <v>15.63</v>
      </c>
      <c r="K2032">
        <v>67.900000000000006</v>
      </c>
      <c r="L2032">
        <v>66.5</v>
      </c>
      <c r="M2032" s="142">
        <v>0.01</v>
      </c>
      <c r="N2032" t="s">
        <v>5524</v>
      </c>
    </row>
    <row r="2033" spans="1:14">
      <c r="A2033">
        <v>6967</v>
      </c>
      <c r="B2033" t="s">
        <v>2554</v>
      </c>
      <c r="C2033">
        <v>71.8</v>
      </c>
      <c r="D2033">
        <v>70.2</v>
      </c>
      <c r="E2033" s="145">
        <v>0.2</v>
      </c>
      <c r="F2033" s="143">
        <v>0.28999999999999998</v>
      </c>
      <c r="G2033" t="s">
        <v>5993</v>
      </c>
      <c r="H2033">
        <v>27</v>
      </c>
      <c r="I2033">
        <v>68</v>
      </c>
      <c r="J2033">
        <v>3.04</v>
      </c>
      <c r="K2033">
        <v>71.8</v>
      </c>
      <c r="L2033">
        <v>69.3</v>
      </c>
      <c r="M2033" s="142">
        <v>0.09</v>
      </c>
      <c r="N2033" t="s">
        <v>5525</v>
      </c>
    </row>
    <row r="2034" spans="1:14">
      <c r="A2034">
        <v>6968</v>
      </c>
      <c r="B2034" t="s">
        <v>2511</v>
      </c>
      <c r="C2034">
        <v>41</v>
      </c>
      <c r="D2034">
        <v>41</v>
      </c>
      <c r="E2034" s="145">
        <v>-0.15</v>
      </c>
      <c r="F2034" s="143">
        <v>-0.36</v>
      </c>
      <c r="G2034" t="s">
        <v>7486</v>
      </c>
      <c r="H2034">
        <v>20</v>
      </c>
      <c r="I2034">
        <v>40</v>
      </c>
      <c r="J2034">
        <v>5.04</v>
      </c>
      <c r="K2034">
        <v>41.25</v>
      </c>
      <c r="L2034">
        <v>41</v>
      </c>
      <c r="M2034" s="142">
        <v>0.04</v>
      </c>
      <c r="N2034" t="s">
        <v>5526</v>
      </c>
    </row>
    <row r="2035" spans="1:14">
      <c r="A2035">
        <v>6971</v>
      </c>
      <c r="B2035" t="s">
        <v>3611</v>
      </c>
      <c r="C2035">
        <v>24.85</v>
      </c>
      <c r="D2035">
        <v>24.75</v>
      </c>
      <c r="E2035" s="145">
        <v>0.15</v>
      </c>
      <c r="F2035" s="143">
        <v>0.61</v>
      </c>
      <c r="G2035" t="s">
        <v>7521</v>
      </c>
      <c r="H2035">
        <v>6</v>
      </c>
      <c r="I2035">
        <v>32</v>
      </c>
      <c r="J2035">
        <v>3.87</v>
      </c>
      <c r="K2035">
        <v>24.85</v>
      </c>
      <c r="L2035">
        <v>24.55</v>
      </c>
      <c r="M2035" s="142">
        <v>0.02</v>
      </c>
      <c r="N2035" t="s">
        <v>5527</v>
      </c>
    </row>
    <row r="2036" spans="1:14">
      <c r="A2036">
        <v>6982</v>
      </c>
      <c r="B2036" t="s">
        <v>2628</v>
      </c>
      <c r="C2036">
        <v>44.95</v>
      </c>
      <c r="D2036">
        <v>44.3</v>
      </c>
      <c r="E2036" s="145">
        <v>0.3</v>
      </c>
      <c r="F2036" s="143">
        <v>0.68</v>
      </c>
      <c r="G2036" t="s">
        <v>6307</v>
      </c>
      <c r="H2036">
        <v>17</v>
      </c>
      <c r="I2036">
        <v>24</v>
      </c>
      <c r="J2036">
        <v>4.08</v>
      </c>
      <c r="K2036">
        <v>44.95</v>
      </c>
      <c r="L2036">
        <v>44</v>
      </c>
      <c r="M2036" s="142">
        <v>0.04</v>
      </c>
      <c r="N2036" t="s">
        <v>5528</v>
      </c>
    </row>
    <row r="2037" spans="1:14">
      <c r="A2037">
        <v>6983</v>
      </c>
      <c r="B2037" t="s">
        <v>3828</v>
      </c>
      <c r="C2037">
        <v>350</v>
      </c>
      <c r="D2037">
        <v>350</v>
      </c>
      <c r="E2037" s="145">
        <v>-2</v>
      </c>
      <c r="F2037" s="143">
        <v>-0.56999999999999995</v>
      </c>
      <c r="G2037" t="s">
        <v>7522</v>
      </c>
      <c r="H2037">
        <v>27</v>
      </c>
      <c r="I2037">
        <v>81</v>
      </c>
      <c r="J2037">
        <v>1.8</v>
      </c>
      <c r="K2037">
        <v>352</v>
      </c>
      <c r="L2037">
        <v>346</v>
      </c>
      <c r="M2037" s="142">
        <v>0.15</v>
      </c>
      <c r="N2037" t="s">
        <v>5529</v>
      </c>
    </row>
    <row r="2038" spans="1:14">
      <c r="A2038">
        <v>6986</v>
      </c>
      <c r="B2038" t="s">
        <v>3848</v>
      </c>
      <c r="C2038">
        <v>44.15</v>
      </c>
      <c r="D2038">
        <v>44.75</v>
      </c>
      <c r="E2038" s="145">
        <v>0.75</v>
      </c>
      <c r="F2038" s="143">
        <v>1.7</v>
      </c>
      <c r="G2038" t="s">
        <v>6360</v>
      </c>
      <c r="H2038">
        <v>74</v>
      </c>
      <c r="I2038">
        <v>50</v>
      </c>
      <c r="J2038">
        <v>5.21</v>
      </c>
      <c r="K2038">
        <v>44.8</v>
      </c>
      <c r="L2038">
        <v>44.05</v>
      </c>
      <c r="M2038" s="142">
        <v>0.14000000000000001</v>
      </c>
      <c r="N2038" t="s">
        <v>5530</v>
      </c>
    </row>
    <row r="2039" spans="1:14">
      <c r="A2039">
        <v>6994</v>
      </c>
      <c r="B2039" t="s">
        <v>2639</v>
      </c>
      <c r="C2039">
        <v>27.6</v>
      </c>
      <c r="D2039">
        <v>26.95</v>
      </c>
      <c r="E2039" s="145">
        <v>-0.25</v>
      </c>
      <c r="F2039" s="143">
        <v>-0.92</v>
      </c>
      <c r="G2039" t="s">
        <v>7040</v>
      </c>
      <c r="H2039">
        <v>416</v>
      </c>
      <c r="I2039">
        <v>499</v>
      </c>
      <c r="J2039">
        <v>7.42</v>
      </c>
      <c r="K2039">
        <v>27.7</v>
      </c>
      <c r="L2039">
        <v>26.95</v>
      </c>
      <c r="M2039" s="142">
        <v>0.56000000000000005</v>
      </c>
      <c r="N2039" t="s">
        <v>5531</v>
      </c>
    </row>
    <row r="2040" spans="1:14">
      <c r="A2040">
        <v>6996</v>
      </c>
      <c r="B2040" t="s">
        <v>2620</v>
      </c>
      <c r="C2040">
        <v>166</v>
      </c>
      <c r="D2040">
        <v>165.5</v>
      </c>
      <c r="E2040" s="145">
        <v>1</v>
      </c>
      <c r="F2040" s="143">
        <v>0.61</v>
      </c>
      <c r="G2040" t="s">
        <v>7523</v>
      </c>
      <c r="H2040">
        <v>43</v>
      </c>
      <c r="I2040">
        <v>43</v>
      </c>
      <c r="J2040">
        <v>4.21</v>
      </c>
      <c r="K2040">
        <v>167</v>
      </c>
      <c r="L2040">
        <v>165.5</v>
      </c>
      <c r="M2040" s="142">
        <v>0.1</v>
      </c>
      <c r="N2040" t="s">
        <v>5532</v>
      </c>
    </row>
    <row r="2041" spans="1:14">
      <c r="A2041">
        <v>6997</v>
      </c>
      <c r="B2041" t="s">
        <v>2625</v>
      </c>
      <c r="C2041">
        <v>66.5</v>
      </c>
      <c r="D2041">
        <v>68.400000000000006</v>
      </c>
      <c r="E2041" s="145">
        <v>2.1</v>
      </c>
      <c r="F2041" s="143">
        <v>3.17</v>
      </c>
      <c r="G2041" t="s">
        <v>6065</v>
      </c>
      <c r="H2041">
        <v>2</v>
      </c>
      <c r="I2041">
        <v>2</v>
      </c>
      <c r="J2041">
        <v>2.21</v>
      </c>
      <c r="K2041">
        <v>68.400000000000006</v>
      </c>
      <c r="L2041">
        <v>66.5</v>
      </c>
      <c r="M2041" s="142">
        <v>0.01</v>
      </c>
      <c r="N2041" t="s">
        <v>5533</v>
      </c>
    </row>
    <row r="2042" spans="1:14">
      <c r="A2042">
        <v>7402</v>
      </c>
      <c r="B2042" t="s">
        <v>2868</v>
      </c>
      <c r="C2042">
        <v>94.8</v>
      </c>
      <c r="D2042">
        <v>95.4</v>
      </c>
      <c r="E2042" s="145">
        <v>2.2999999999999998</v>
      </c>
      <c r="F2042" s="143">
        <v>2.4700000000000002</v>
      </c>
      <c r="G2042" t="s">
        <v>7524</v>
      </c>
      <c r="H2042">
        <v>156</v>
      </c>
      <c r="I2042">
        <v>130</v>
      </c>
      <c r="J2042">
        <v>3.53</v>
      </c>
      <c r="K2042">
        <v>96.9</v>
      </c>
      <c r="L2042">
        <v>93.8</v>
      </c>
      <c r="M2042" s="142">
        <v>0.44</v>
      </c>
      <c r="N2042" t="s">
        <v>5534</v>
      </c>
    </row>
    <row r="2043" spans="1:14">
      <c r="A2043">
        <v>7547</v>
      </c>
      <c r="B2043" t="s">
        <v>2826</v>
      </c>
      <c r="C2043">
        <v>62.3</v>
      </c>
      <c r="D2043">
        <v>59.6</v>
      </c>
      <c r="E2043" s="145">
        <v>1.1000000000000001</v>
      </c>
      <c r="F2043" s="143">
        <v>1.88</v>
      </c>
      <c r="G2043" t="s">
        <v>7172</v>
      </c>
      <c r="H2043">
        <v>46</v>
      </c>
      <c r="I2043">
        <v>33</v>
      </c>
      <c r="J2043">
        <v>3.4</v>
      </c>
      <c r="K2043">
        <v>62.3</v>
      </c>
      <c r="L2043">
        <v>59.3</v>
      </c>
      <c r="M2043" s="142">
        <v>0.14000000000000001</v>
      </c>
      <c r="N2043" t="s">
        <v>5535</v>
      </c>
    </row>
    <row r="2044" spans="1:14">
      <c r="A2044">
        <v>7556</v>
      </c>
      <c r="B2044" t="s">
        <v>1889</v>
      </c>
      <c r="C2044">
        <v>292.5</v>
      </c>
      <c r="D2044">
        <v>282.5</v>
      </c>
      <c r="E2044" s="145">
        <v>-4</v>
      </c>
      <c r="F2044" s="143">
        <v>-1.4</v>
      </c>
      <c r="G2044" t="s">
        <v>7525</v>
      </c>
      <c r="H2044">
        <v>53</v>
      </c>
      <c r="I2044">
        <v>77</v>
      </c>
      <c r="J2044">
        <v>2.92</v>
      </c>
      <c r="K2044">
        <v>292.5</v>
      </c>
      <c r="L2044">
        <v>279</v>
      </c>
      <c r="M2044" s="142">
        <v>0.18</v>
      </c>
      <c r="N2044" t="s">
        <v>5536</v>
      </c>
    </row>
    <row r="2045" spans="1:14">
      <c r="A2045">
        <v>7584</v>
      </c>
      <c r="B2045" t="s">
        <v>2242</v>
      </c>
      <c r="C2045">
        <v>28.5</v>
      </c>
      <c r="D2045">
        <v>28.45</v>
      </c>
      <c r="E2045" s="145">
        <v>-0.05</v>
      </c>
      <c r="F2045" s="143">
        <v>-0.18</v>
      </c>
      <c r="G2045" t="s">
        <v>7165</v>
      </c>
      <c r="H2045">
        <v>4</v>
      </c>
      <c r="I2045">
        <v>4</v>
      </c>
      <c r="J2045">
        <v>1.71</v>
      </c>
      <c r="K2045">
        <v>28.5</v>
      </c>
      <c r="L2045">
        <v>27.8</v>
      </c>
      <c r="M2045" s="142">
        <v>0.02</v>
      </c>
      <c r="N2045" t="s">
        <v>5537</v>
      </c>
    </row>
    <row r="2046" spans="1:14">
      <c r="A2046">
        <v>7642</v>
      </c>
      <c r="B2046" t="s">
        <v>2827</v>
      </c>
      <c r="C2046">
        <v>64.2</v>
      </c>
      <c r="D2046">
        <v>64.099999999999994</v>
      </c>
      <c r="E2046" s="145">
        <v>-0.1</v>
      </c>
      <c r="F2046" s="143">
        <v>-0.16</v>
      </c>
      <c r="G2046" t="s">
        <v>6804</v>
      </c>
      <c r="H2046">
        <v>30</v>
      </c>
      <c r="I2046">
        <v>30</v>
      </c>
      <c r="J2046">
        <v>3.02</v>
      </c>
      <c r="K2046">
        <v>64.7</v>
      </c>
      <c r="L2046">
        <v>63.2</v>
      </c>
      <c r="M2046" s="142">
        <v>0.1</v>
      </c>
      <c r="N2046" t="s">
        <v>5538</v>
      </c>
    </row>
    <row r="2047" spans="1:14">
      <c r="A2047">
        <v>7689</v>
      </c>
      <c r="B2047" t="s">
        <v>3890</v>
      </c>
      <c r="C2047">
        <v>138.5</v>
      </c>
      <c r="D2047">
        <v>140</v>
      </c>
      <c r="E2047" s="145">
        <v>1</v>
      </c>
      <c r="F2047" s="143">
        <v>0.72</v>
      </c>
      <c r="G2047" t="s">
        <v>6196</v>
      </c>
      <c r="H2047">
        <v>24</v>
      </c>
      <c r="I2047">
        <v>93</v>
      </c>
      <c r="J2047">
        <v>5.85</v>
      </c>
      <c r="K2047">
        <v>142</v>
      </c>
      <c r="L2047">
        <v>138</v>
      </c>
      <c r="M2047" s="142">
        <v>0.04</v>
      </c>
      <c r="N2047" t="s">
        <v>5539</v>
      </c>
    </row>
    <row r="2048" spans="1:14">
      <c r="A2048">
        <v>7703</v>
      </c>
      <c r="B2048" t="s">
        <v>2599</v>
      </c>
      <c r="C2048">
        <v>185.5</v>
      </c>
      <c r="D2048">
        <v>184</v>
      </c>
      <c r="E2048" s="145">
        <v>-1</v>
      </c>
      <c r="F2048" s="143">
        <v>-0.54</v>
      </c>
      <c r="G2048" t="s">
        <v>7526</v>
      </c>
      <c r="H2048">
        <v>81</v>
      </c>
      <c r="I2048">
        <v>75</v>
      </c>
      <c r="J2048">
        <v>3.47</v>
      </c>
      <c r="K2048">
        <v>190.5</v>
      </c>
      <c r="L2048">
        <v>184</v>
      </c>
      <c r="M2048" s="142">
        <v>0.23</v>
      </c>
      <c r="N2048" t="s">
        <v>5540</v>
      </c>
    </row>
    <row r="2049" spans="1:14">
      <c r="A2049">
        <v>7704</v>
      </c>
      <c r="B2049" t="s">
        <v>2626</v>
      </c>
      <c r="C2049">
        <v>60.9</v>
      </c>
      <c r="D2049">
        <v>61</v>
      </c>
      <c r="E2049" s="145">
        <v>0.7</v>
      </c>
      <c r="F2049" s="143">
        <v>1.1599999999999999</v>
      </c>
      <c r="G2049" t="s">
        <v>7527</v>
      </c>
      <c r="H2049">
        <v>13</v>
      </c>
      <c r="I2049">
        <v>59</v>
      </c>
      <c r="J2049">
        <v>3.38</v>
      </c>
      <c r="K2049">
        <v>61</v>
      </c>
      <c r="L2049">
        <v>60.3</v>
      </c>
      <c r="M2049" s="142">
        <v>0.04</v>
      </c>
      <c r="N2049" t="s">
        <v>5864</v>
      </c>
    </row>
    <row r="2050" spans="1:14">
      <c r="A2050">
        <v>7705</v>
      </c>
      <c r="B2050" t="s">
        <v>2606</v>
      </c>
      <c r="C2050">
        <v>29.55</v>
      </c>
      <c r="D2050">
        <v>29.5</v>
      </c>
      <c r="E2050" s="145">
        <v>-0.05</v>
      </c>
      <c r="F2050" s="143">
        <v>-0.17</v>
      </c>
      <c r="G2050" t="s">
        <v>5919</v>
      </c>
      <c r="H2050">
        <v>34</v>
      </c>
      <c r="I2050">
        <v>34</v>
      </c>
      <c r="J2050">
        <v>6.61</v>
      </c>
      <c r="K2050">
        <v>29.55</v>
      </c>
      <c r="L2050">
        <v>29.45</v>
      </c>
      <c r="M2050" s="142">
        <v>0.05</v>
      </c>
      <c r="N2050" t="s">
        <v>5541</v>
      </c>
    </row>
    <row r="2051" spans="1:14">
      <c r="A2051">
        <v>7708</v>
      </c>
      <c r="B2051" t="s">
        <v>2602</v>
      </c>
      <c r="C2051">
        <v>91.1</v>
      </c>
      <c r="D2051">
        <v>91</v>
      </c>
      <c r="E2051" s="145">
        <v>-0.1</v>
      </c>
      <c r="F2051" s="143">
        <v>-0.11</v>
      </c>
      <c r="G2051" t="s">
        <v>7127</v>
      </c>
      <c r="H2051">
        <v>7</v>
      </c>
      <c r="I2051">
        <v>11</v>
      </c>
      <c r="J2051">
        <v>2.5499999999999998</v>
      </c>
      <c r="K2051">
        <v>91.8</v>
      </c>
      <c r="L2051">
        <v>91</v>
      </c>
      <c r="M2051" s="142">
        <v>0.03</v>
      </c>
      <c r="N2051" t="s">
        <v>5542</v>
      </c>
    </row>
    <row r="2052" spans="1:14">
      <c r="A2052">
        <v>7709</v>
      </c>
      <c r="B2052" t="s">
        <v>2663</v>
      </c>
      <c r="C2052">
        <v>73.400000000000006</v>
      </c>
      <c r="D2052">
        <v>73.900000000000006</v>
      </c>
      <c r="E2052" s="145">
        <v>0.5</v>
      </c>
      <c r="F2052" s="143">
        <v>0.68</v>
      </c>
      <c r="G2052" t="s">
        <v>6014</v>
      </c>
      <c r="H2052">
        <v>43</v>
      </c>
      <c r="I2052">
        <v>88</v>
      </c>
      <c r="J2052">
        <v>3.91</v>
      </c>
      <c r="K2052">
        <v>75.8</v>
      </c>
      <c r="L2052">
        <v>73.400000000000006</v>
      </c>
      <c r="M2052" s="142">
        <v>0.11</v>
      </c>
      <c r="N2052" t="s">
        <v>5543</v>
      </c>
    </row>
    <row r="2053" spans="1:14">
      <c r="A2053">
        <v>7711</v>
      </c>
      <c r="B2053" t="s">
        <v>3665</v>
      </c>
      <c r="C2053">
        <v>582</v>
      </c>
      <c r="D2053">
        <v>573</v>
      </c>
      <c r="E2053" s="145">
        <v>5</v>
      </c>
      <c r="F2053" s="143">
        <v>0.88</v>
      </c>
      <c r="G2053" t="s">
        <v>6310</v>
      </c>
      <c r="H2053">
        <v>567</v>
      </c>
      <c r="I2053">
        <v>1221</v>
      </c>
      <c r="J2053">
        <v>7.17</v>
      </c>
      <c r="K2053">
        <v>583</v>
      </c>
      <c r="L2053">
        <v>565</v>
      </c>
      <c r="M2053" s="142">
        <v>0.79</v>
      </c>
      <c r="N2053" t="s">
        <v>5544</v>
      </c>
    </row>
    <row r="2054" spans="1:14">
      <c r="A2054">
        <v>7712</v>
      </c>
      <c r="B2054" t="s">
        <v>2630</v>
      </c>
      <c r="C2054">
        <v>156</v>
      </c>
      <c r="D2054">
        <v>154</v>
      </c>
      <c r="E2054" s="145">
        <v>0</v>
      </c>
      <c r="F2054" s="143">
        <v>0</v>
      </c>
      <c r="G2054" t="s">
        <v>7528</v>
      </c>
      <c r="H2054">
        <v>140</v>
      </c>
      <c r="I2054">
        <v>427</v>
      </c>
      <c r="J2054">
        <v>3.26</v>
      </c>
      <c r="K2054">
        <v>160</v>
      </c>
      <c r="L2054">
        <v>152.5</v>
      </c>
      <c r="M2054" s="142">
        <v>0.43</v>
      </c>
      <c r="N2054" t="s">
        <v>5545</v>
      </c>
    </row>
    <row r="2055" spans="1:14">
      <c r="A2055">
        <v>7713</v>
      </c>
      <c r="B2055" t="s">
        <v>2662</v>
      </c>
      <c r="C2055" t="s">
        <v>1366</v>
      </c>
      <c r="D2055" t="s">
        <v>1366</v>
      </c>
      <c r="E2055" s="145" t="s">
        <v>1366</v>
      </c>
      <c r="F2055" s="143" t="s">
        <v>1366</v>
      </c>
      <c r="G2055" t="s">
        <v>1366</v>
      </c>
      <c r="H2055">
        <v>0</v>
      </c>
      <c r="I2055">
        <v>1</v>
      </c>
      <c r="J2055">
        <v>4.55</v>
      </c>
      <c r="K2055" t="s">
        <v>1366</v>
      </c>
      <c r="L2055" t="s">
        <v>1366</v>
      </c>
      <c r="M2055" s="142">
        <v>0</v>
      </c>
      <c r="N2055" t="s">
        <v>5546</v>
      </c>
    </row>
    <row r="2056" spans="1:14">
      <c r="A2056">
        <v>7714</v>
      </c>
      <c r="B2056" t="s">
        <v>2640</v>
      </c>
      <c r="C2056">
        <v>167</v>
      </c>
      <c r="D2056">
        <v>167</v>
      </c>
      <c r="E2056" s="145">
        <v>2.5</v>
      </c>
      <c r="F2056" s="143">
        <v>1.52</v>
      </c>
      <c r="G2056" t="s">
        <v>7529</v>
      </c>
      <c r="H2056">
        <v>102</v>
      </c>
      <c r="I2056">
        <v>154</v>
      </c>
      <c r="J2056">
        <v>2.1</v>
      </c>
      <c r="K2056">
        <v>170.5</v>
      </c>
      <c r="L2056">
        <v>166</v>
      </c>
      <c r="M2056" s="142">
        <v>0.49</v>
      </c>
      <c r="N2056" t="s">
        <v>5547</v>
      </c>
    </row>
    <row r="2057" spans="1:14">
      <c r="A2057">
        <v>7715</v>
      </c>
      <c r="B2057" t="s">
        <v>2641</v>
      </c>
      <c r="C2057">
        <v>26.35</v>
      </c>
      <c r="D2057">
        <v>26.25</v>
      </c>
      <c r="E2057" s="145">
        <v>0</v>
      </c>
      <c r="F2057" s="143">
        <v>0</v>
      </c>
      <c r="G2057" t="s">
        <v>7530</v>
      </c>
      <c r="H2057">
        <v>25</v>
      </c>
      <c r="I2057">
        <v>44</v>
      </c>
      <c r="J2057">
        <v>3.29</v>
      </c>
      <c r="K2057">
        <v>26.35</v>
      </c>
      <c r="L2057">
        <v>26.2</v>
      </c>
      <c r="M2057" s="142">
        <v>0.08</v>
      </c>
      <c r="N2057" t="s">
        <v>5548</v>
      </c>
    </row>
    <row r="2058" spans="1:14">
      <c r="A2058">
        <v>7716</v>
      </c>
      <c r="B2058" t="s">
        <v>3646</v>
      </c>
      <c r="C2058">
        <v>24.05</v>
      </c>
      <c r="D2058">
        <v>24.05</v>
      </c>
      <c r="E2058" s="145">
        <v>-0.2</v>
      </c>
      <c r="F2058" s="143">
        <v>-0.82</v>
      </c>
      <c r="G2058" t="s">
        <v>7531</v>
      </c>
      <c r="H2058">
        <v>3</v>
      </c>
      <c r="I2058">
        <v>4</v>
      </c>
      <c r="J2058">
        <v>2.25</v>
      </c>
      <c r="K2058">
        <v>24.35</v>
      </c>
      <c r="L2058">
        <v>24.05</v>
      </c>
      <c r="M2058" s="142">
        <v>0.01</v>
      </c>
      <c r="N2058" t="s">
        <v>5549</v>
      </c>
    </row>
    <row r="2059" spans="1:14">
      <c r="A2059">
        <v>7717</v>
      </c>
      <c r="B2059" t="s">
        <v>3656</v>
      </c>
      <c r="C2059">
        <v>477.5</v>
      </c>
      <c r="D2059">
        <v>492.5</v>
      </c>
      <c r="E2059" s="145">
        <v>18.5</v>
      </c>
      <c r="F2059" s="143">
        <v>3.9</v>
      </c>
      <c r="G2059" t="s">
        <v>5984</v>
      </c>
      <c r="H2059">
        <v>536</v>
      </c>
      <c r="I2059">
        <v>508</v>
      </c>
      <c r="J2059">
        <v>2.48</v>
      </c>
      <c r="K2059">
        <v>514</v>
      </c>
      <c r="L2059">
        <v>476</v>
      </c>
      <c r="M2059" s="142">
        <v>2.16</v>
      </c>
      <c r="N2059" t="s">
        <v>5550</v>
      </c>
    </row>
    <row r="2060" spans="1:14">
      <c r="A2060">
        <v>7718</v>
      </c>
      <c r="B2060" t="s">
        <v>2734</v>
      </c>
      <c r="C2060">
        <v>45.95</v>
      </c>
      <c r="D2060">
        <v>45.85</v>
      </c>
      <c r="E2060" s="145">
        <v>0</v>
      </c>
      <c r="F2060" s="143">
        <v>0</v>
      </c>
      <c r="G2060" t="s">
        <v>6186</v>
      </c>
      <c r="H2060">
        <v>31</v>
      </c>
      <c r="I2060">
        <v>23</v>
      </c>
      <c r="J2060">
        <v>4.6399999999999997</v>
      </c>
      <c r="K2060">
        <v>46</v>
      </c>
      <c r="L2060">
        <v>45.85</v>
      </c>
      <c r="M2060" s="142">
        <v>7.0000000000000007E-2</v>
      </c>
      <c r="N2060" t="s">
        <v>5551</v>
      </c>
    </row>
    <row r="2061" spans="1:14">
      <c r="A2061">
        <v>7721</v>
      </c>
      <c r="B2061" t="s">
        <v>2828</v>
      </c>
      <c r="C2061">
        <v>61</v>
      </c>
      <c r="D2061">
        <v>61</v>
      </c>
      <c r="E2061" s="145">
        <v>0.4</v>
      </c>
      <c r="F2061" s="143">
        <v>0.66</v>
      </c>
      <c r="G2061" t="s">
        <v>6071</v>
      </c>
      <c r="H2061">
        <v>35</v>
      </c>
      <c r="I2061">
        <v>44</v>
      </c>
      <c r="J2061">
        <v>5.54</v>
      </c>
      <c r="K2061">
        <v>63.1</v>
      </c>
      <c r="L2061">
        <v>60.9</v>
      </c>
      <c r="M2061" s="142">
        <v>7.0000000000000007E-2</v>
      </c>
      <c r="N2061" t="s">
        <v>5552</v>
      </c>
    </row>
    <row r="2062" spans="1:14">
      <c r="A2062">
        <v>7722</v>
      </c>
      <c r="B2062" t="s">
        <v>2609</v>
      </c>
      <c r="C2062">
        <v>259.5</v>
      </c>
      <c r="D2062">
        <v>258</v>
      </c>
      <c r="E2062" s="145">
        <v>0</v>
      </c>
      <c r="F2062" s="143">
        <v>0</v>
      </c>
      <c r="G2062" t="s">
        <v>6142</v>
      </c>
      <c r="H2062">
        <v>31</v>
      </c>
      <c r="I2062">
        <v>38</v>
      </c>
      <c r="J2062">
        <v>7.17</v>
      </c>
      <c r="K2062">
        <v>260.5</v>
      </c>
      <c r="L2062">
        <v>257.5</v>
      </c>
      <c r="M2062" s="142">
        <v>0.04</v>
      </c>
      <c r="N2062" t="s">
        <v>5553</v>
      </c>
    </row>
    <row r="2063" spans="1:14">
      <c r="A2063">
        <v>7723</v>
      </c>
      <c r="B2063" t="s">
        <v>2829</v>
      </c>
      <c r="C2063">
        <v>19.2</v>
      </c>
      <c r="D2063">
        <v>18.7</v>
      </c>
      <c r="E2063" s="145">
        <v>-0.05</v>
      </c>
      <c r="F2063" s="143">
        <v>-0.27</v>
      </c>
      <c r="G2063" t="s">
        <v>5938</v>
      </c>
      <c r="H2063">
        <v>101</v>
      </c>
      <c r="I2063">
        <v>427</v>
      </c>
      <c r="J2063">
        <v>4.96</v>
      </c>
      <c r="K2063">
        <v>19.350000000000001</v>
      </c>
      <c r="L2063">
        <v>18.649999999999999</v>
      </c>
      <c r="M2063" s="142">
        <v>0.2</v>
      </c>
      <c r="N2063" t="s">
        <v>5554</v>
      </c>
    </row>
    <row r="2064" spans="1:14">
      <c r="A2064">
        <v>7728</v>
      </c>
      <c r="B2064" t="s">
        <v>2669</v>
      </c>
      <c r="C2064">
        <v>603</v>
      </c>
      <c r="D2064">
        <v>594</v>
      </c>
      <c r="E2064" s="145">
        <v>-9</v>
      </c>
      <c r="F2064" s="143">
        <v>-1.49</v>
      </c>
      <c r="G2064" t="s">
        <v>7532</v>
      </c>
      <c r="H2064">
        <v>20</v>
      </c>
      <c r="I2064">
        <v>38</v>
      </c>
      <c r="J2064">
        <v>1.4</v>
      </c>
      <c r="K2064">
        <v>609</v>
      </c>
      <c r="L2064">
        <v>592</v>
      </c>
      <c r="M2064" s="142">
        <v>0.14000000000000001</v>
      </c>
      <c r="N2064" t="s">
        <v>5555</v>
      </c>
    </row>
    <row r="2065" spans="1:14">
      <c r="A2065">
        <v>7732</v>
      </c>
      <c r="B2065" t="s">
        <v>2642</v>
      </c>
      <c r="C2065">
        <v>33.799999999999997</v>
      </c>
      <c r="D2065">
        <v>33.85</v>
      </c>
      <c r="E2065" s="145">
        <v>0.05</v>
      </c>
      <c r="F2065" s="143">
        <v>0.15</v>
      </c>
      <c r="G2065" t="s">
        <v>7533</v>
      </c>
      <c r="H2065">
        <v>2</v>
      </c>
      <c r="I2065">
        <v>7</v>
      </c>
      <c r="J2065">
        <v>6.47</v>
      </c>
      <c r="K2065">
        <v>33.85</v>
      </c>
      <c r="L2065">
        <v>33.799999999999997</v>
      </c>
      <c r="M2065" s="142">
        <v>0</v>
      </c>
      <c r="N2065" t="s">
        <v>5556</v>
      </c>
    </row>
    <row r="2066" spans="1:14">
      <c r="A2066">
        <v>7734</v>
      </c>
      <c r="B2066" t="s">
        <v>2667</v>
      </c>
      <c r="C2066">
        <v>2430</v>
      </c>
      <c r="D2066">
        <v>2400</v>
      </c>
      <c r="E2066" s="145">
        <v>-30</v>
      </c>
      <c r="F2066" s="143">
        <v>-1.23</v>
      </c>
      <c r="G2066" t="s">
        <v>7534</v>
      </c>
      <c r="H2066">
        <v>268</v>
      </c>
      <c r="I2066">
        <v>326</v>
      </c>
      <c r="J2066">
        <v>2.8</v>
      </c>
      <c r="K2066">
        <v>2470</v>
      </c>
      <c r="L2066">
        <v>2375</v>
      </c>
      <c r="M2066" s="142">
        <v>0.96</v>
      </c>
      <c r="N2066" t="s">
        <v>5557</v>
      </c>
    </row>
    <row r="2067" spans="1:14">
      <c r="A2067">
        <v>7736</v>
      </c>
      <c r="B2067" t="s">
        <v>2735</v>
      </c>
      <c r="C2067">
        <v>70</v>
      </c>
      <c r="D2067">
        <v>68.5</v>
      </c>
      <c r="E2067" s="145">
        <v>0</v>
      </c>
      <c r="F2067" s="143">
        <v>0</v>
      </c>
      <c r="G2067" t="s">
        <v>7535</v>
      </c>
      <c r="H2067">
        <v>5</v>
      </c>
      <c r="I2067">
        <v>41</v>
      </c>
      <c r="J2067">
        <v>7.6</v>
      </c>
      <c r="K2067">
        <v>70</v>
      </c>
      <c r="L2067">
        <v>68.5</v>
      </c>
      <c r="M2067" s="142">
        <v>0.01</v>
      </c>
      <c r="N2067" t="s">
        <v>5558</v>
      </c>
    </row>
    <row r="2068" spans="1:14">
      <c r="A2068">
        <v>7738</v>
      </c>
      <c r="B2068" t="s">
        <v>3635</v>
      </c>
      <c r="C2068">
        <v>168</v>
      </c>
      <c r="D2068">
        <v>166</v>
      </c>
      <c r="E2068" s="145">
        <v>4.5</v>
      </c>
      <c r="F2068" s="143">
        <v>2.79</v>
      </c>
      <c r="G2068" t="s">
        <v>7536</v>
      </c>
      <c r="H2068">
        <v>258</v>
      </c>
      <c r="I2068">
        <v>55</v>
      </c>
      <c r="J2068">
        <v>2.74</v>
      </c>
      <c r="K2068">
        <v>173.5</v>
      </c>
      <c r="L2068">
        <v>161.5</v>
      </c>
      <c r="M2068" s="142">
        <v>0.94</v>
      </c>
      <c r="N2068" t="s">
        <v>5559</v>
      </c>
    </row>
    <row r="2069" spans="1:14">
      <c r="A2069">
        <v>7743</v>
      </c>
      <c r="B2069" t="s">
        <v>2830</v>
      </c>
      <c r="C2069">
        <v>24.5</v>
      </c>
      <c r="D2069">
        <v>24.2</v>
      </c>
      <c r="E2069" s="145">
        <v>0.15</v>
      </c>
      <c r="F2069" s="143">
        <v>0.62</v>
      </c>
      <c r="G2069" t="s">
        <v>6865</v>
      </c>
      <c r="H2069">
        <v>47</v>
      </c>
      <c r="I2069">
        <v>65</v>
      </c>
      <c r="J2069">
        <v>3.65</v>
      </c>
      <c r="K2069">
        <v>24.8</v>
      </c>
      <c r="L2069">
        <v>23.75</v>
      </c>
      <c r="M2069" s="142">
        <v>0.13</v>
      </c>
      <c r="N2069" t="s">
        <v>5560</v>
      </c>
    </row>
    <row r="2070" spans="1:14">
      <c r="A2070">
        <v>7744</v>
      </c>
      <c r="B2070" t="s">
        <v>3666</v>
      </c>
      <c r="C2070">
        <v>495</v>
      </c>
      <c r="D2070">
        <v>489</v>
      </c>
      <c r="E2070" s="145">
        <v>7.5</v>
      </c>
      <c r="F2070" s="143">
        <v>1.56</v>
      </c>
      <c r="G2070" t="s">
        <v>6332</v>
      </c>
      <c r="H2070">
        <v>13</v>
      </c>
      <c r="I2070">
        <v>81</v>
      </c>
      <c r="J2070">
        <v>3.21</v>
      </c>
      <c r="K2070">
        <v>495</v>
      </c>
      <c r="L2070">
        <v>484</v>
      </c>
      <c r="M2070" s="142">
        <v>0.04</v>
      </c>
      <c r="N2070" t="s">
        <v>5561</v>
      </c>
    </row>
    <row r="2071" spans="1:14">
      <c r="A2071">
        <v>7747</v>
      </c>
      <c r="B2071" t="s">
        <v>2831</v>
      </c>
      <c r="C2071">
        <v>108</v>
      </c>
      <c r="D2071">
        <v>109</v>
      </c>
      <c r="E2071" s="145">
        <v>0</v>
      </c>
      <c r="F2071" s="143">
        <v>0</v>
      </c>
      <c r="G2071" t="s">
        <v>7537</v>
      </c>
      <c r="H2071">
        <v>2</v>
      </c>
      <c r="I2071">
        <v>19</v>
      </c>
      <c r="J2071">
        <v>3.02</v>
      </c>
      <c r="K2071">
        <v>109</v>
      </c>
      <c r="L2071">
        <v>108</v>
      </c>
      <c r="M2071" s="142">
        <v>0.01</v>
      </c>
      <c r="N2071" t="s">
        <v>5562</v>
      </c>
    </row>
    <row r="2072" spans="1:14">
      <c r="A2072">
        <v>7749</v>
      </c>
      <c r="B2072" t="s">
        <v>2832</v>
      </c>
      <c r="C2072">
        <v>338</v>
      </c>
      <c r="D2072">
        <v>338</v>
      </c>
      <c r="E2072" s="145">
        <v>1</v>
      </c>
      <c r="F2072" s="143">
        <v>0.3</v>
      </c>
      <c r="G2072" t="s">
        <v>7538</v>
      </c>
      <c r="H2072">
        <v>86</v>
      </c>
      <c r="I2072">
        <v>308</v>
      </c>
      <c r="J2072">
        <v>4.6500000000000004</v>
      </c>
      <c r="K2072">
        <v>345</v>
      </c>
      <c r="L2072">
        <v>338</v>
      </c>
      <c r="M2072" s="142">
        <v>0.19</v>
      </c>
      <c r="N2072" t="s">
        <v>5563</v>
      </c>
    </row>
    <row r="2073" spans="1:14">
      <c r="A2073">
        <v>7750</v>
      </c>
      <c r="B2073" t="s">
        <v>2854</v>
      </c>
      <c r="C2073">
        <v>1805</v>
      </c>
      <c r="D2073">
        <v>1830</v>
      </c>
      <c r="E2073" s="145">
        <v>30</v>
      </c>
      <c r="F2073" s="143">
        <v>1.67</v>
      </c>
      <c r="G2073" t="s">
        <v>5995</v>
      </c>
      <c r="H2073">
        <v>100</v>
      </c>
      <c r="I2073">
        <v>166</v>
      </c>
      <c r="J2073">
        <v>7.18</v>
      </c>
      <c r="K2073">
        <v>1865</v>
      </c>
      <c r="L2073">
        <v>1790</v>
      </c>
      <c r="M2073" s="142">
        <v>0.14000000000000001</v>
      </c>
      <c r="N2073" t="s">
        <v>5564</v>
      </c>
    </row>
    <row r="2074" spans="1:14">
      <c r="A2074">
        <v>7751</v>
      </c>
      <c r="B2074" t="s">
        <v>2837</v>
      </c>
      <c r="C2074">
        <v>1590</v>
      </c>
      <c r="D2074">
        <v>1550</v>
      </c>
      <c r="E2074" s="145">
        <v>-10</v>
      </c>
      <c r="F2074" s="143">
        <v>-0.64</v>
      </c>
      <c r="G2074" t="s">
        <v>6222</v>
      </c>
      <c r="H2074">
        <v>108</v>
      </c>
      <c r="I2074">
        <v>312</v>
      </c>
      <c r="J2074">
        <v>2.69</v>
      </c>
      <c r="K2074">
        <v>1615</v>
      </c>
      <c r="L2074">
        <v>1540</v>
      </c>
      <c r="M2074" s="142">
        <v>0.4</v>
      </c>
      <c r="N2074" t="s">
        <v>5565</v>
      </c>
    </row>
    <row r="2075" spans="1:14">
      <c r="A2075">
        <v>7753</v>
      </c>
      <c r="B2075" t="s">
        <v>2833</v>
      </c>
      <c r="C2075">
        <v>36.549999999999997</v>
      </c>
      <c r="D2075">
        <v>36.15</v>
      </c>
      <c r="E2075" s="145">
        <v>0.5</v>
      </c>
      <c r="F2075" s="143">
        <v>1.4</v>
      </c>
      <c r="G2075" t="s">
        <v>5846</v>
      </c>
      <c r="H2075">
        <v>42</v>
      </c>
      <c r="I2075">
        <v>20</v>
      </c>
      <c r="J2075">
        <v>2.5</v>
      </c>
      <c r="K2075">
        <v>36.549999999999997</v>
      </c>
      <c r="L2075">
        <v>35.5</v>
      </c>
      <c r="M2075" s="142">
        <v>0.17</v>
      </c>
      <c r="N2075" t="s">
        <v>5566</v>
      </c>
    </row>
    <row r="2076" spans="1:14">
      <c r="A2076">
        <v>7757</v>
      </c>
      <c r="B2076" t="s">
        <v>3639</v>
      </c>
      <c r="C2076">
        <v>87.6</v>
      </c>
      <c r="D2076">
        <v>87.2</v>
      </c>
      <c r="E2076" s="145">
        <v>-0.4</v>
      </c>
      <c r="F2076" s="143">
        <v>-0.46</v>
      </c>
      <c r="G2076" t="s">
        <v>7539</v>
      </c>
      <c r="H2076">
        <v>29</v>
      </c>
      <c r="I2076">
        <v>11</v>
      </c>
      <c r="J2076">
        <v>2.41</v>
      </c>
      <c r="K2076">
        <v>87.8</v>
      </c>
      <c r="L2076">
        <v>87.1</v>
      </c>
      <c r="M2076" s="142">
        <v>0.12</v>
      </c>
      <c r="N2076" t="s">
        <v>5567</v>
      </c>
    </row>
    <row r="2077" spans="1:14">
      <c r="A2077">
        <v>7760</v>
      </c>
      <c r="B2077" t="s">
        <v>3797</v>
      </c>
      <c r="C2077">
        <v>32.5</v>
      </c>
      <c r="D2077">
        <v>32.5</v>
      </c>
      <c r="E2077" s="145">
        <v>-0.1</v>
      </c>
      <c r="F2077" s="143">
        <v>-0.31</v>
      </c>
      <c r="G2077" t="s">
        <v>5849</v>
      </c>
      <c r="H2077">
        <v>36</v>
      </c>
      <c r="I2077">
        <v>40</v>
      </c>
      <c r="J2077">
        <v>6.45</v>
      </c>
      <c r="K2077">
        <v>32.5</v>
      </c>
      <c r="L2077">
        <v>32.15</v>
      </c>
      <c r="M2077" s="142">
        <v>0.05</v>
      </c>
      <c r="N2077" t="s">
        <v>5568</v>
      </c>
    </row>
    <row r="2078" spans="1:14">
      <c r="A2078">
        <v>7765</v>
      </c>
      <c r="B2078" t="s">
        <v>2848</v>
      </c>
      <c r="C2078">
        <v>234</v>
      </c>
      <c r="D2078">
        <v>234</v>
      </c>
      <c r="E2078" s="145">
        <v>3.5</v>
      </c>
      <c r="F2078" s="143">
        <v>1.52</v>
      </c>
      <c r="G2078" t="s">
        <v>7540</v>
      </c>
      <c r="H2078">
        <v>293</v>
      </c>
      <c r="I2078">
        <v>92</v>
      </c>
      <c r="J2078">
        <v>4.07</v>
      </c>
      <c r="K2078">
        <v>239.5</v>
      </c>
      <c r="L2078">
        <v>234</v>
      </c>
      <c r="M2078" s="142">
        <v>0.72</v>
      </c>
      <c r="N2078" t="s">
        <v>5569</v>
      </c>
    </row>
    <row r="2079" spans="1:14">
      <c r="A2079">
        <v>7767</v>
      </c>
      <c r="B2079" t="s">
        <v>3667</v>
      </c>
      <c r="C2079">
        <v>46.1</v>
      </c>
      <c r="D2079">
        <v>45.7</v>
      </c>
      <c r="E2079" s="145">
        <v>-0.25</v>
      </c>
      <c r="F2079" s="143">
        <v>-0.54</v>
      </c>
      <c r="G2079" t="s">
        <v>6173</v>
      </c>
      <c r="H2079">
        <v>25</v>
      </c>
      <c r="I2079">
        <v>14</v>
      </c>
      <c r="J2079">
        <v>3.01</v>
      </c>
      <c r="K2079">
        <v>46.3</v>
      </c>
      <c r="L2079">
        <v>45.7</v>
      </c>
      <c r="M2079" s="142">
        <v>0.08</v>
      </c>
      <c r="N2079" t="s">
        <v>5570</v>
      </c>
    </row>
    <row r="2080" spans="1:14">
      <c r="A2080">
        <v>7768</v>
      </c>
      <c r="B2080" t="s">
        <v>3816</v>
      </c>
      <c r="C2080">
        <v>287</v>
      </c>
      <c r="D2080">
        <v>279</v>
      </c>
      <c r="E2080" s="145">
        <v>-7.5</v>
      </c>
      <c r="F2080" s="143">
        <v>-2.62</v>
      </c>
      <c r="G2080" t="s">
        <v>6392</v>
      </c>
      <c r="H2080">
        <v>77</v>
      </c>
      <c r="I2080">
        <v>78</v>
      </c>
      <c r="J2080">
        <v>7.01</v>
      </c>
      <c r="K2080">
        <v>287</v>
      </c>
      <c r="L2080">
        <v>276.5</v>
      </c>
      <c r="M2080" s="142">
        <v>0.11</v>
      </c>
      <c r="N2080" t="s">
        <v>5571</v>
      </c>
    </row>
    <row r="2081" spans="1:14">
      <c r="A2081">
        <v>7769</v>
      </c>
      <c r="B2081" t="s">
        <v>3668</v>
      </c>
      <c r="C2081">
        <v>5265</v>
      </c>
      <c r="D2081">
        <v>5285</v>
      </c>
      <c r="E2081" s="145">
        <v>60</v>
      </c>
      <c r="F2081" s="143">
        <v>1.1499999999999999</v>
      </c>
      <c r="G2081" t="s">
        <v>6279</v>
      </c>
      <c r="H2081">
        <v>699</v>
      </c>
      <c r="I2081">
        <v>1040</v>
      </c>
      <c r="J2081">
        <v>17.989999999999998</v>
      </c>
      <c r="K2081">
        <v>5390</v>
      </c>
      <c r="L2081">
        <v>5170</v>
      </c>
      <c r="M2081" s="142">
        <v>0.39</v>
      </c>
      <c r="N2081" t="s">
        <v>5572</v>
      </c>
    </row>
    <row r="2082" spans="1:14">
      <c r="A2082">
        <v>7770</v>
      </c>
      <c r="B2082" t="s">
        <v>3669</v>
      </c>
      <c r="C2082">
        <v>38.65</v>
      </c>
      <c r="D2082">
        <v>39.700000000000003</v>
      </c>
      <c r="E2082" s="145">
        <v>1.05</v>
      </c>
      <c r="F2082" s="143">
        <v>2.72</v>
      </c>
      <c r="G2082" t="s">
        <v>6013</v>
      </c>
      <c r="H2082">
        <v>5</v>
      </c>
      <c r="I2082">
        <v>16</v>
      </c>
      <c r="J2082">
        <v>3.01</v>
      </c>
      <c r="K2082">
        <v>39.700000000000003</v>
      </c>
      <c r="L2082">
        <v>38.5</v>
      </c>
      <c r="M2082" s="142">
        <v>0.02</v>
      </c>
      <c r="N2082" t="s">
        <v>5573</v>
      </c>
    </row>
    <row r="2083" spans="1:14">
      <c r="A2083">
        <v>7772</v>
      </c>
      <c r="B2083" t="s">
        <v>3818</v>
      </c>
      <c r="C2083">
        <v>136</v>
      </c>
      <c r="D2083">
        <v>128</v>
      </c>
      <c r="E2083" s="145">
        <v>1</v>
      </c>
      <c r="F2083" s="143">
        <v>0.79</v>
      </c>
      <c r="G2083" t="s">
        <v>6505</v>
      </c>
      <c r="H2083">
        <v>71</v>
      </c>
      <c r="I2083">
        <v>267</v>
      </c>
      <c r="J2083">
        <v>2.65</v>
      </c>
      <c r="K2083">
        <v>136</v>
      </c>
      <c r="L2083">
        <v>127</v>
      </c>
      <c r="M2083" s="142">
        <v>0.27</v>
      </c>
      <c r="N2083" t="s">
        <v>5574</v>
      </c>
    </row>
    <row r="2084" spans="1:14">
      <c r="A2084">
        <v>7777</v>
      </c>
      <c r="B2084" t="s">
        <v>3699</v>
      </c>
      <c r="C2084">
        <v>35.450000000000003</v>
      </c>
      <c r="D2084">
        <v>35.049999999999997</v>
      </c>
      <c r="E2084" s="145">
        <v>0.25</v>
      </c>
      <c r="F2084" s="143">
        <v>0.72</v>
      </c>
      <c r="G2084" t="s">
        <v>7541</v>
      </c>
      <c r="H2084">
        <v>1069</v>
      </c>
      <c r="I2084">
        <v>1069</v>
      </c>
      <c r="J2084">
        <v>20.260000000000002</v>
      </c>
      <c r="K2084">
        <v>36.200000000000003</v>
      </c>
      <c r="L2084">
        <v>35</v>
      </c>
      <c r="M2084" s="142">
        <v>0.53</v>
      </c>
      <c r="N2084" t="s">
        <v>5575</v>
      </c>
    </row>
    <row r="2085" spans="1:14">
      <c r="A2085">
        <v>7780</v>
      </c>
      <c r="B2085" t="s">
        <v>3700</v>
      </c>
      <c r="C2085">
        <v>16.100000000000001</v>
      </c>
      <c r="D2085">
        <v>16.05</v>
      </c>
      <c r="E2085" s="145">
        <v>0</v>
      </c>
      <c r="F2085" s="143">
        <v>0</v>
      </c>
      <c r="G2085" t="s">
        <v>7542</v>
      </c>
      <c r="H2085">
        <v>797</v>
      </c>
      <c r="I2085">
        <v>1124</v>
      </c>
      <c r="J2085">
        <v>8.1</v>
      </c>
      <c r="K2085">
        <v>16.149999999999999</v>
      </c>
      <c r="L2085">
        <v>16</v>
      </c>
      <c r="M2085" s="142">
        <v>0.1</v>
      </c>
      <c r="N2085" t="s">
        <v>5576</v>
      </c>
    </row>
    <row r="2086" spans="1:14">
      <c r="A2086">
        <v>7782</v>
      </c>
      <c r="B2086" t="s">
        <v>3647</v>
      </c>
      <c r="C2086" t="s">
        <v>1366</v>
      </c>
      <c r="D2086" t="s">
        <v>1366</v>
      </c>
      <c r="E2086" s="145" t="s">
        <v>1366</v>
      </c>
      <c r="F2086" s="143" t="s">
        <v>1366</v>
      </c>
      <c r="G2086" t="s">
        <v>1366</v>
      </c>
      <c r="H2086">
        <v>0</v>
      </c>
      <c r="I2086">
        <v>7</v>
      </c>
      <c r="J2086">
        <v>2.3199999999999998</v>
      </c>
      <c r="K2086" t="s">
        <v>1366</v>
      </c>
      <c r="L2086" t="s">
        <v>1366</v>
      </c>
      <c r="M2086" s="142">
        <v>0</v>
      </c>
      <c r="N2086" t="s">
        <v>5577</v>
      </c>
    </row>
    <row r="2087" spans="1:14">
      <c r="A2087">
        <v>7786</v>
      </c>
      <c r="B2087" t="s">
        <v>3657</v>
      </c>
      <c r="C2087">
        <v>116</v>
      </c>
      <c r="D2087">
        <v>114</v>
      </c>
      <c r="E2087" s="145">
        <v>-1.5</v>
      </c>
      <c r="F2087" s="143">
        <v>-1.3</v>
      </c>
      <c r="G2087" t="s">
        <v>7543</v>
      </c>
      <c r="H2087">
        <v>108</v>
      </c>
      <c r="I2087">
        <v>146</v>
      </c>
      <c r="J2087">
        <v>17.600000000000001</v>
      </c>
      <c r="K2087">
        <v>116</v>
      </c>
      <c r="L2087">
        <v>114</v>
      </c>
      <c r="M2087" s="142">
        <v>0.06</v>
      </c>
      <c r="N2087" t="s">
        <v>5578</v>
      </c>
    </row>
    <row r="2088" spans="1:14">
      <c r="A2088">
        <v>7788</v>
      </c>
      <c r="B2088" t="s">
        <v>3636</v>
      </c>
      <c r="C2088">
        <v>285</v>
      </c>
      <c r="D2088">
        <v>277.5</v>
      </c>
      <c r="E2088" s="145">
        <v>-5.5</v>
      </c>
      <c r="F2088" s="143">
        <v>-1.94</v>
      </c>
      <c r="G2088" t="s">
        <v>7544</v>
      </c>
      <c r="H2088">
        <v>1888</v>
      </c>
      <c r="I2088">
        <v>2022</v>
      </c>
      <c r="J2088">
        <v>7.97</v>
      </c>
      <c r="K2088">
        <v>287.5</v>
      </c>
      <c r="L2088">
        <v>276</v>
      </c>
      <c r="M2088" s="142">
        <v>2.37</v>
      </c>
      <c r="N2088" t="s">
        <v>5579</v>
      </c>
    </row>
    <row r="2089" spans="1:14">
      <c r="A2089">
        <v>7791</v>
      </c>
      <c r="B2089" t="s">
        <v>3648</v>
      </c>
      <c r="C2089">
        <v>50.1</v>
      </c>
      <c r="D2089">
        <v>50.8</v>
      </c>
      <c r="E2089" s="145">
        <v>0.8</v>
      </c>
      <c r="F2089" s="143">
        <v>1.6</v>
      </c>
      <c r="G2089" t="s">
        <v>5908</v>
      </c>
      <c r="H2089">
        <v>46</v>
      </c>
      <c r="I2089">
        <v>94</v>
      </c>
      <c r="J2089">
        <v>8</v>
      </c>
      <c r="K2089">
        <v>50.8</v>
      </c>
      <c r="L2089">
        <v>49.55</v>
      </c>
      <c r="M2089" s="142">
        <v>0.06</v>
      </c>
      <c r="N2089" t="s">
        <v>5580</v>
      </c>
    </row>
    <row r="2090" spans="1:14">
      <c r="A2090">
        <v>7792</v>
      </c>
      <c r="B2090" t="s">
        <v>3707</v>
      </c>
      <c r="C2090">
        <v>371</v>
      </c>
      <c r="D2090">
        <v>364</v>
      </c>
      <c r="E2090" s="145">
        <v>-3.5</v>
      </c>
      <c r="F2090" s="143">
        <v>-0.95</v>
      </c>
      <c r="G2090" t="s">
        <v>5853</v>
      </c>
      <c r="H2090">
        <v>282</v>
      </c>
      <c r="I2090">
        <v>671</v>
      </c>
      <c r="J2090">
        <v>4.67</v>
      </c>
      <c r="K2090">
        <v>375.5</v>
      </c>
      <c r="L2090">
        <v>360</v>
      </c>
      <c r="M2090" s="142">
        <v>0.6</v>
      </c>
      <c r="N2090" t="s">
        <v>5581</v>
      </c>
    </row>
    <row r="2091" spans="1:14">
      <c r="A2091">
        <v>7794</v>
      </c>
      <c r="B2091" t="s">
        <v>3783</v>
      </c>
      <c r="C2091">
        <v>28.7</v>
      </c>
      <c r="D2091">
        <v>29.05</v>
      </c>
      <c r="E2091" s="145">
        <v>0.35</v>
      </c>
      <c r="F2091" s="143">
        <v>1.22</v>
      </c>
      <c r="G2091" t="s">
        <v>6267</v>
      </c>
      <c r="H2091">
        <v>10</v>
      </c>
      <c r="I2091">
        <v>25</v>
      </c>
      <c r="J2091">
        <v>2.8</v>
      </c>
      <c r="K2091">
        <v>29.5</v>
      </c>
      <c r="L2091">
        <v>28.65</v>
      </c>
      <c r="M2091" s="142">
        <v>0.04</v>
      </c>
      <c r="N2091" t="s">
        <v>5582</v>
      </c>
    </row>
    <row r="2092" spans="1:14">
      <c r="A2092">
        <v>7795</v>
      </c>
      <c r="B2092" t="s">
        <v>3701</v>
      </c>
      <c r="C2092">
        <v>490</v>
      </c>
      <c r="D2092">
        <v>456</v>
      </c>
      <c r="E2092" s="145">
        <v>-30.5</v>
      </c>
      <c r="F2092" s="143">
        <v>-6.27</v>
      </c>
      <c r="G2092" t="s">
        <v>7545</v>
      </c>
      <c r="H2092">
        <v>1396</v>
      </c>
      <c r="I2092">
        <v>588</v>
      </c>
      <c r="J2092">
        <v>7.88</v>
      </c>
      <c r="K2092">
        <v>494.5</v>
      </c>
      <c r="L2092">
        <v>445</v>
      </c>
      <c r="M2092" s="142">
        <v>1.77</v>
      </c>
      <c r="N2092" t="s">
        <v>5583</v>
      </c>
    </row>
    <row r="2093" spans="1:14">
      <c r="A2093" s="149">
        <v>7799</v>
      </c>
      <c r="B2093" t="s">
        <v>2851</v>
      </c>
      <c r="C2093">
        <v>457</v>
      </c>
      <c r="D2093">
        <v>453</v>
      </c>
      <c r="E2093" s="145">
        <v>6</v>
      </c>
      <c r="F2093" s="143">
        <v>1.34</v>
      </c>
      <c r="G2093" t="s">
        <v>5987</v>
      </c>
      <c r="H2093">
        <v>366</v>
      </c>
      <c r="I2093">
        <v>723</v>
      </c>
      <c r="J2093">
        <v>15.97</v>
      </c>
      <c r="K2093">
        <v>464</v>
      </c>
      <c r="L2093">
        <v>450.5</v>
      </c>
      <c r="M2093" s="142">
        <v>0.23</v>
      </c>
      <c r="N2093" t="s">
        <v>5584</v>
      </c>
    </row>
    <row r="2094" spans="1:14">
      <c r="A2094" s="149">
        <v>7805</v>
      </c>
      <c r="B2094" t="s">
        <v>3702</v>
      </c>
      <c r="C2094">
        <v>480</v>
      </c>
      <c r="D2094">
        <v>472.5</v>
      </c>
      <c r="E2094" s="145">
        <v>4</v>
      </c>
      <c r="F2094" s="143">
        <v>0.85</v>
      </c>
      <c r="G2094" t="s">
        <v>7546</v>
      </c>
      <c r="H2094">
        <v>31</v>
      </c>
      <c r="I2094">
        <v>81</v>
      </c>
      <c r="J2094">
        <v>3.98</v>
      </c>
      <c r="K2094">
        <v>480</v>
      </c>
      <c r="L2094">
        <v>471</v>
      </c>
      <c r="M2094" s="142">
        <v>0.08</v>
      </c>
      <c r="N2094" t="s">
        <v>5585</v>
      </c>
    </row>
    <row r="2095" spans="1:14">
      <c r="A2095" s="149">
        <v>7806</v>
      </c>
      <c r="B2095" t="s">
        <v>6378</v>
      </c>
      <c r="C2095">
        <v>55.2</v>
      </c>
      <c r="D2095">
        <v>55.3</v>
      </c>
      <c r="E2095" s="145">
        <v>-0.8</v>
      </c>
      <c r="F2095" s="143">
        <v>-1.43</v>
      </c>
      <c r="G2095" t="s">
        <v>7547</v>
      </c>
      <c r="H2095">
        <v>173</v>
      </c>
      <c r="I2095">
        <v>0</v>
      </c>
      <c r="J2095">
        <v>3.23</v>
      </c>
      <c r="K2095">
        <v>56.7</v>
      </c>
      <c r="L2095">
        <v>55.2</v>
      </c>
      <c r="M2095" s="142">
        <v>0.54</v>
      </c>
      <c r="N2095" t="s">
        <v>6380</v>
      </c>
    </row>
    <row r="2096" spans="1:14">
      <c r="A2096" s="149">
        <v>7810</v>
      </c>
      <c r="B2096" t="s">
        <v>3703</v>
      </c>
      <c r="C2096">
        <v>237.5</v>
      </c>
      <c r="D2096">
        <v>230</v>
      </c>
      <c r="E2096" s="145">
        <v>-2</v>
      </c>
      <c r="F2096" s="143">
        <v>-0.86</v>
      </c>
      <c r="G2096" t="s">
        <v>7548</v>
      </c>
      <c r="H2096">
        <v>66</v>
      </c>
      <c r="I2096">
        <v>93</v>
      </c>
      <c r="J2096">
        <v>2.0299999999999998</v>
      </c>
      <c r="K2096">
        <v>238.5</v>
      </c>
      <c r="L2096">
        <v>230</v>
      </c>
      <c r="M2096" s="142">
        <v>0.33</v>
      </c>
      <c r="N2096" t="s">
        <v>5586</v>
      </c>
    </row>
    <row r="2097" spans="1:14">
      <c r="A2097" s="149">
        <v>7811</v>
      </c>
      <c r="B2097" t="s">
        <v>3755</v>
      </c>
      <c r="C2097">
        <v>73</v>
      </c>
      <c r="D2097">
        <v>73</v>
      </c>
      <c r="E2097" s="145">
        <v>0</v>
      </c>
      <c r="F2097" s="143">
        <v>0</v>
      </c>
      <c r="G2097" t="s">
        <v>7549</v>
      </c>
      <c r="H2097">
        <v>2</v>
      </c>
      <c r="I2097">
        <v>5</v>
      </c>
      <c r="J2097">
        <v>3.34</v>
      </c>
      <c r="K2097">
        <v>73</v>
      </c>
      <c r="L2097">
        <v>73</v>
      </c>
      <c r="M2097" s="142">
        <v>0.01</v>
      </c>
      <c r="N2097" t="s">
        <v>5587</v>
      </c>
    </row>
    <row r="2098" spans="1:14">
      <c r="A2098" s="149">
        <v>7814</v>
      </c>
      <c r="B2098" t="s">
        <v>3886</v>
      </c>
      <c r="C2098">
        <v>28</v>
      </c>
      <c r="D2098">
        <v>28.1</v>
      </c>
      <c r="E2098" s="145">
        <v>0.2</v>
      </c>
      <c r="F2098" s="143">
        <v>0.72</v>
      </c>
      <c r="G2098" t="s">
        <v>6180</v>
      </c>
      <c r="H2098">
        <v>13</v>
      </c>
      <c r="I2098">
        <v>12</v>
      </c>
      <c r="J2098">
        <v>4.5</v>
      </c>
      <c r="K2098">
        <v>28.1</v>
      </c>
      <c r="L2098">
        <v>28</v>
      </c>
      <c r="M2098" s="142">
        <v>0.03</v>
      </c>
      <c r="N2098" t="s">
        <v>5588</v>
      </c>
    </row>
    <row r="2099" spans="1:14">
      <c r="A2099" s="149">
        <v>7818</v>
      </c>
      <c r="B2099" t="s">
        <v>3824</v>
      </c>
      <c r="C2099">
        <v>60</v>
      </c>
      <c r="D2099">
        <v>59.4</v>
      </c>
      <c r="E2099" s="145">
        <v>-0.4</v>
      </c>
      <c r="F2099" s="143">
        <v>-0.67</v>
      </c>
      <c r="G2099" t="s">
        <v>5822</v>
      </c>
      <c r="H2099">
        <v>30</v>
      </c>
      <c r="I2099">
        <v>48</v>
      </c>
      <c r="J2099">
        <v>16.489999999999998</v>
      </c>
      <c r="K2099">
        <v>60</v>
      </c>
      <c r="L2099">
        <v>59.4</v>
      </c>
      <c r="M2099" s="142">
        <v>0.02</v>
      </c>
      <c r="N2099" t="s">
        <v>5589</v>
      </c>
    </row>
    <row r="2100" spans="1:14">
      <c r="A2100" s="149">
        <v>7819</v>
      </c>
      <c r="B2100" t="s">
        <v>3829</v>
      </c>
      <c r="C2100">
        <v>32.9</v>
      </c>
      <c r="D2100">
        <v>33.049999999999997</v>
      </c>
      <c r="E2100" s="145">
        <v>0.15</v>
      </c>
      <c r="F2100" s="143">
        <v>0.46</v>
      </c>
      <c r="G2100" t="s">
        <v>7550</v>
      </c>
      <c r="H2100">
        <v>10</v>
      </c>
      <c r="I2100">
        <v>23</v>
      </c>
      <c r="J2100">
        <v>2.5299999999999998</v>
      </c>
      <c r="K2100">
        <v>33.6</v>
      </c>
      <c r="L2100">
        <v>32.9</v>
      </c>
      <c r="M2100" s="142">
        <v>0.04</v>
      </c>
      <c r="N2100" t="s">
        <v>5590</v>
      </c>
    </row>
    <row r="2101" spans="1:14">
      <c r="A2101" s="149">
        <v>7820</v>
      </c>
      <c r="B2101" t="s">
        <v>3798</v>
      </c>
      <c r="C2101">
        <v>101</v>
      </c>
      <c r="D2101">
        <v>101</v>
      </c>
      <c r="E2101" s="145">
        <v>0</v>
      </c>
      <c r="F2101" s="143">
        <v>0</v>
      </c>
      <c r="G2101" t="s">
        <v>7551</v>
      </c>
      <c r="H2101">
        <v>4</v>
      </c>
      <c r="I2101">
        <v>12</v>
      </c>
      <c r="J2101">
        <v>3.78</v>
      </c>
      <c r="K2101">
        <v>101</v>
      </c>
      <c r="L2101">
        <v>101</v>
      </c>
      <c r="M2101" s="142">
        <v>0.01</v>
      </c>
      <c r="N2101" t="s">
        <v>5797</v>
      </c>
    </row>
    <row r="2102" spans="1:14">
      <c r="A2102" s="149">
        <v>7821</v>
      </c>
      <c r="B2102" t="s">
        <v>3784</v>
      </c>
      <c r="C2102">
        <v>32.4</v>
      </c>
      <c r="D2102">
        <v>35.200000000000003</v>
      </c>
      <c r="E2102" s="145">
        <v>-0.75</v>
      </c>
      <c r="F2102" s="143">
        <v>-2.09</v>
      </c>
      <c r="G2102" t="s">
        <v>7552</v>
      </c>
      <c r="H2102">
        <v>307</v>
      </c>
      <c r="I2102">
        <v>140</v>
      </c>
      <c r="J2102">
        <v>12.24</v>
      </c>
      <c r="K2102">
        <v>35.200000000000003</v>
      </c>
      <c r="L2102">
        <v>32.4</v>
      </c>
      <c r="M2102" s="142">
        <v>0.25</v>
      </c>
      <c r="N2102" t="s">
        <v>5591</v>
      </c>
    </row>
    <row r="2103" spans="1:14">
      <c r="A2103" s="149">
        <v>7822</v>
      </c>
      <c r="B2103" t="s">
        <v>3765</v>
      </c>
      <c r="C2103">
        <v>827</v>
      </c>
      <c r="D2103">
        <v>824</v>
      </c>
      <c r="E2103" s="145">
        <v>4</v>
      </c>
      <c r="F2103" s="143">
        <v>0.49</v>
      </c>
      <c r="G2103" t="s">
        <v>6027</v>
      </c>
      <c r="H2103">
        <v>156</v>
      </c>
      <c r="I2103">
        <v>234</v>
      </c>
      <c r="J2103">
        <v>4.5599999999999996</v>
      </c>
      <c r="K2103">
        <v>827</v>
      </c>
      <c r="L2103">
        <v>809</v>
      </c>
      <c r="M2103" s="142">
        <v>0.34</v>
      </c>
      <c r="N2103" t="s">
        <v>5592</v>
      </c>
    </row>
    <row r="2104" spans="1:14">
      <c r="A2104" s="149">
        <v>7825</v>
      </c>
      <c r="B2104" t="s">
        <v>5803</v>
      </c>
      <c r="C2104">
        <v>67</v>
      </c>
      <c r="D2104">
        <v>69.400000000000006</v>
      </c>
      <c r="E2104" s="145">
        <v>2.6</v>
      </c>
      <c r="F2104" s="143">
        <v>3.89</v>
      </c>
      <c r="G2104" t="s">
        <v>7553</v>
      </c>
      <c r="H2104">
        <v>96</v>
      </c>
      <c r="I2104">
        <v>171</v>
      </c>
      <c r="J2104">
        <v>2.56</v>
      </c>
      <c r="K2104">
        <v>70.099999999999994</v>
      </c>
      <c r="L2104">
        <v>66.8</v>
      </c>
      <c r="M2104" s="142">
        <v>0.37</v>
      </c>
      <c r="N2104" t="s">
        <v>5804</v>
      </c>
    </row>
    <row r="2105" spans="1:14">
      <c r="A2105" s="149">
        <v>7828</v>
      </c>
      <c r="B2105" t="s">
        <v>3787</v>
      </c>
      <c r="C2105">
        <v>1585</v>
      </c>
      <c r="D2105">
        <v>1565</v>
      </c>
      <c r="E2105" s="145">
        <v>-40</v>
      </c>
      <c r="F2105" s="143">
        <v>-2.4900000000000002</v>
      </c>
      <c r="G2105" t="s">
        <v>7554</v>
      </c>
      <c r="H2105">
        <v>144</v>
      </c>
      <c r="I2105">
        <v>208</v>
      </c>
      <c r="J2105">
        <v>4.05</v>
      </c>
      <c r="K2105">
        <v>1620</v>
      </c>
      <c r="L2105">
        <v>1545</v>
      </c>
      <c r="M2105" s="142">
        <v>0.36</v>
      </c>
      <c r="N2105" t="s">
        <v>5593</v>
      </c>
    </row>
    <row r="2106" spans="1:14">
      <c r="A2106" s="149">
        <v>7839</v>
      </c>
      <c r="B2106" t="s">
        <v>3840</v>
      </c>
      <c r="C2106">
        <v>44</v>
      </c>
      <c r="D2106">
        <v>43.65</v>
      </c>
      <c r="E2106" s="145">
        <v>-0.9</v>
      </c>
      <c r="F2106" s="143">
        <v>-2.02</v>
      </c>
      <c r="G2106" t="s">
        <v>7173</v>
      </c>
      <c r="H2106">
        <v>8</v>
      </c>
      <c r="I2106">
        <v>7</v>
      </c>
      <c r="J2106">
        <v>1.51</v>
      </c>
      <c r="K2106">
        <v>44.35</v>
      </c>
      <c r="L2106">
        <v>43</v>
      </c>
      <c r="M2106" s="142">
        <v>0.05</v>
      </c>
      <c r="N2106" t="s">
        <v>5594</v>
      </c>
    </row>
    <row r="2107" spans="1:14">
      <c r="A2107" s="149">
        <v>7842</v>
      </c>
      <c r="B2107" t="s">
        <v>3819</v>
      </c>
      <c r="C2107">
        <v>96.1</v>
      </c>
      <c r="D2107">
        <v>99.1</v>
      </c>
      <c r="E2107" s="145">
        <v>2.9</v>
      </c>
      <c r="F2107" s="143">
        <v>3.01</v>
      </c>
      <c r="G2107" t="s">
        <v>6169</v>
      </c>
      <c r="H2107">
        <v>14</v>
      </c>
      <c r="I2107">
        <v>11</v>
      </c>
      <c r="J2107">
        <v>1.83</v>
      </c>
      <c r="K2107">
        <v>99.1</v>
      </c>
      <c r="L2107">
        <v>93.8</v>
      </c>
      <c r="M2107" s="142">
        <v>0.08</v>
      </c>
      <c r="N2107" t="s">
        <v>5595</v>
      </c>
    </row>
    <row r="2108" spans="1:14">
      <c r="A2108" s="149">
        <v>7855</v>
      </c>
      <c r="B2108" t="s">
        <v>3906</v>
      </c>
      <c r="C2108">
        <v>41.65</v>
      </c>
      <c r="D2108">
        <v>41.55</v>
      </c>
      <c r="E2108" s="145">
        <v>-0.05</v>
      </c>
      <c r="F2108" s="143">
        <v>-0.12</v>
      </c>
      <c r="G2108" t="s">
        <v>6671</v>
      </c>
      <c r="H2108">
        <v>625</v>
      </c>
      <c r="I2108">
        <v>363</v>
      </c>
      <c r="J2108">
        <v>27.73</v>
      </c>
      <c r="K2108">
        <v>42.1</v>
      </c>
      <c r="L2108">
        <v>41.5</v>
      </c>
      <c r="M2108" s="142">
        <v>0.23</v>
      </c>
      <c r="N2108" t="s">
        <v>5596</v>
      </c>
    </row>
    <row r="2109" spans="1:14">
      <c r="A2109" s="149">
        <v>7856</v>
      </c>
      <c r="B2109" t="s">
        <v>5850</v>
      </c>
      <c r="C2109">
        <v>3300</v>
      </c>
      <c r="D2109">
        <v>3500</v>
      </c>
      <c r="E2109" s="145">
        <v>200</v>
      </c>
      <c r="F2109" s="143">
        <v>6.06</v>
      </c>
      <c r="G2109" t="s">
        <v>7225</v>
      </c>
      <c r="H2109">
        <v>522</v>
      </c>
      <c r="I2109">
        <v>581</v>
      </c>
      <c r="J2109">
        <v>3.3</v>
      </c>
      <c r="K2109">
        <v>3580</v>
      </c>
      <c r="L2109">
        <v>3145</v>
      </c>
      <c r="M2109" s="142">
        <v>1.58</v>
      </c>
      <c r="N2109" t="s">
        <v>5851</v>
      </c>
    </row>
    <row r="2110" spans="1:14">
      <c r="A2110" s="149">
        <v>8011</v>
      </c>
      <c r="B2110" t="s">
        <v>1890</v>
      </c>
      <c r="C2110">
        <v>16.25</v>
      </c>
      <c r="D2110">
        <v>16.45</v>
      </c>
      <c r="E2110" s="145">
        <v>0.3</v>
      </c>
      <c r="F2110" s="143">
        <v>1.86</v>
      </c>
      <c r="G2110" t="s">
        <v>6334</v>
      </c>
      <c r="H2110">
        <v>354</v>
      </c>
      <c r="I2110">
        <v>515</v>
      </c>
      <c r="J2110">
        <v>16.59</v>
      </c>
      <c r="K2110">
        <v>16.8</v>
      </c>
      <c r="L2110">
        <v>16.25</v>
      </c>
      <c r="M2110" s="142">
        <v>0.21</v>
      </c>
      <c r="N2110" t="s">
        <v>5597</v>
      </c>
    </row>
    <row r="2111" spans="1:14">
      <c r="A2111" s="149">
        <v>8016</v>
      </c>
      <c r="B2111" t="s">
        <v>1891</v>
      </c>
      <c r="C2111">
        <v>300</v>
      </c>
      <c r="D2111">
        <v>302</v>
      </c>
      <c r="E2111" s="145">
        <v>4</v>
      </c>
      <c r="F2111" s="143">
        <v>1.34</v>
      </c>
      <c r="G2111" t="s">
        <v>7315</v>
      </c>
      <c r="H2111">
        <v>1427</v>
      </c>
      <c r="I2111">
        <v>613</v>
      </c>
      <c r="J2111">
        <v>12.01</v>
      </c>
      <c r="K2111">
        <v>309.5</v>
      </c>
      <c r="L2111">
        <v>297</v>
      </c>
      <c r="M2111" s="142">
        <v>1.19</v>
      </c>
      <c r="N2111" t="s">
        <v>5598</v>
      </c>
    </row>
    <row r="2112" spans="1:14">
      <c r="A2112" s="149">
        <v>8021</v>
      </c>
      <c r="B2112" t="s">
        <v>1892</v>
      </c>
      <c r="C2112">
        <v>514</v>
      </c>
      <c r="D2112">
        <v>494</v>
      </c>
      <c r="E2112" s="145">
        <v>-12</v>
      </c>
      <c r="F2112" s="143">
        <v>-2.37</v>
      </c>
      <c r="G2112" t="s">
        <v>6257</v>
      </c>
      <c r="H2112">
        <v>1422</v>
      </c>
      <c r="I2112">
        <v>2820</v>
      </c>
      <c r="J2112">
        <v>15.14</v>
      </c>
      <c r="K2112">
        <v>524</v>
      </c>
      <c r="L2112">
        <v>475.5</v>
      </c>
      <c r="M2112" s="142">
        <v>0.94</v>
      </c>
      <c r="N2112" t="s">
        <v>5599</v>
      </c>
    </row>
    <row r="2113" spans="1:14">
      <c r="A2113" s="149">
        <v>8024</v>
      </c>
      <c r="B2113" t="s">
        <v>1893</v>
      </c>
      <c r="C2113">
        <v>12.3</v>
      </c>
      <c r="D2113">
        <v>12.2</v>
      </c>
      <c r="E2113" s="145">
        <v>-0.15</v>
      </c>
      <c r="F2113" s="143">
        <v>-1.21</v>
      </c>
      <c r="G2113" t="s">
        <v>6081</v>
      </c>
      <c r="H2113">
        <v>160</v>
      </c>
      <c r="I2113">
        <v>74</v>
      </c>
      <c r="J2113">
        <v>4.5199999999999996</v>
      </c>
      <c r="K2113">
        <v>12.35</v>
      </c>
      <c r="L2113">
        <v>11.9</v>
      </c>
      <c r="M2113" s="142">
        <v>0.35</v>
      </c>
      <c r="N2113" t="s">
        <v>5600</v>
      </c>
    </row>
    <row r="2114" spans="1:14">
      <c r="A2114" s="149">
        <v>8027</v>
      </c>
      <c r="B2114" t="s">
        <v>1894</v>
      </c>
      <c r="C2114">
        <v>186.5</v>
      </c>
      <c r="D2114">
        <v>187.5</v>
      </c>
      <c r="E2114" s="145">
        <v>2.5</v>
      </c>
      <c r="F2114" s="143">
        <v>1.35</v>
      </c>
      <c r="G2114" t="s">
        <v>6005</v>
      </c>
      <c r="H2114">
        <v>864</v>
      </c>
      <c r="I2114">
        <v>1987</v>
      </c>
      <c r="J2114">
        <v>11.31</v>
      </c>
      <c r="K2114">
        <v>192.5</v>
      </c>
      <c r="L2114">
        <v>186.5</v>
      </c>
      <c r="M2114" s="142">
        <v>0.76</v>
      </c>
      <c r="N2114" t="s">
        <v>5601</v>
      </c>
    </row>
    <row r="2115" spans="1:14">
      <c r="A2115" s="149">
        <v>8028</v>
      </c>
      <c r="B2115" t="s">
        <v>1895</v>
      </c>
      <c r="C2115">
        <v>257.5</v>
      </c>
      <c r="D2115">
        <v>254</v>
      </c>
      <c r="E2115" s="145">
        <v>-2</v>
      </c>
      <c r="F2115" s="143">
        <v>-0.78</v>
      </c>
      <c r="G2115" t="s">
        <v>7555</v>
      </c>
      <c r="H2115">
        <v>2741</v>
      </c>
      <c r="I2115">
        <v>3412</v>
      </c>
      <c r="J2115">
        <v>18.48</v>
      </c>
      <c r="K2115">
        <v>264.5</v>
      </c>
      <c r="L2115">
        <v>251.5</v>
      </c>
      <c r="M2115" s="142">
        <v>1.49</v>
      </c>
      <c r="N2115" t="s">
        <v>5602</v>
      </c>
    </row>
    <row r="2116" spans="1:14">
      <c r="A2116" s="149">
        <v>8032</v>
      </c>
      <c r="B2116" t="s">
        <v>1896</v>
      </c>
      <c r="C2116">
        <v>34.700000000000003</v>
      </c>
      <c r="D2116">
        <v>35.200000000000003</v>
      </c>
      <c r="E2116" s="145">
        <v>0.85</v>
      </c>
      <c r="F2116" s="143">
        <v>2.4700000000000002</v>
      </c>
      <c r="G2116" t="s">
        <v>5974</v>
      </c>
      <c r="H2116">
        <v>37</v>
      </c>
      <c r="I2116">
        <v>44</v>
      </c>
      <c r="J2116">
        <v>5.18</v>
      </c>
      <c r="K2116">
        <v>35.35</v>
      </c>
      <c r="L2116">
        <v>34.700000000000003</v>
      </c>
      <c r="M2116" s="142">
        <v>7.0000000000000007E-2</v>
      </c>
      <c r="N2116" t="s">
        <v>5603</v>
      </c>
    </row>
    <row r="2117" spans="1:14">
      <c r="A2117" s="149">
        <v>8033</v>
      </c>
      <c r="B2117" t="s">
        <v>1897</v>
      </c>
      <c r="C2117">
        <v>160.5</v>
      </c>
      <c r="D2117">
        <v>164</v>
      </c>
      <c r="E2117" s="145">
        <v>6</v>
      </c>
      <c r="F2117" s="143">
        <v>3.8</v>
      </c>
      <c r="G2117" t="s">
        <v>6192</v>
      </c>
      <c r="H2117">
        <v>1390</v>
      </c>
      <c r="I2117">
        <v>1836</v>
      </c>
      <c r="J2117">
        <v>16.46</v>
      </c>
      <c r="K2117">
        <v>167</v>
      </c>
      <c r="L2117">
        <v>160.5</v>
      </c>
      <c r="M2117" s="142">
        <v>0.84</v>
      </c>
      <c r="N2117" t="s">
        <v>5604</v>
      </c>
    </row>
    <row r="2118" spans="1:14">
      <c r="A2118" s="149">
        <v>8034</v>
      </c>
      <c r="B2118" t="s">
        <v>2562</v>
      </c>
      <c r="C2118">
        <v>19.600000000000001</v>
      </c>
      <c r="D2118">
        <v>19.3</v>
      </c>
      <c r="E2118" s="145">
        <v>0.1</v>
      </c>
      <c r="F2118" s="143">
        <v>0.52</v>
      </c>
      <c r="G2118" t="s">
        <v>6012</v>
      </c>
      <c r="H2118">
        <v>19</v>
      </c>
      <c r="I2118">
        <v>57</v>
      </c>
      <c r="J2118">
        <v>5.66</v>
      </c>
      <c r="K2118">
        <v>19.600000000000001</v>
      </c>
      <c r="L2118">
        <v>19.25</v>
      </c>
      <c r="M2118" s="142">
        <v>0.03</v>
      </c>
      <c r="N2118" t="s">
        <v>5605</v>
      </c>
    </row>
    <row r="2119" spans="1:14">
      <c r="A2119" s="149">
        <v>8038</v>
      </c>
      <c r="B2119" t="s">
        <v>1898</v>
      </c>
      <c r="C2119">
        <v>34.200000000000003</v>
      </c>
      <c r="D2119">
        <v>34</v>
      </c>
      <c r="E2119" s="145">
        <v>-0.5</v>
      </c>
      <c r="F2119" s="143">
        <v>-1.45</v>
      </c>
      <c r="G2119" t="s">
        <v>7556</v>
      </c>
      <c r="H2119">
        <v>119</v>
      </c>
      <c r="I2119">
        <v>278</v>
      </c>
      <c r="J2119">
        <v>6.23</v>
      </c>
      <c r="K2119">
        <v>35.25</v>
      </c>
      <c r="L2119">
        <v>33.6</v>
      </c>
      <c r="M2119" s="142">
        <v>0.19</v>
      </c>
      <c r="N2119" t="s">
        <v>5606</v>
      </c>
    </row>
    <row r="2120" spans="1:14">
      <c r="A2120" s="149">
        <v>8039</v>
      </c>
      <c r="B2120" t="s">
        <v>1899</v>
      </c>
      <c r="C2120">
        <v>292.5</v>
      </c>
      <c r="D2120">
        <v>311.5</v>
      </c>
      <c r="E2120" s="145">
        <v>28</v>
      </c>
      <c r="F2120" s="143">
        <v>9.8800000000000008</v>
      </c>
      <c r="G2120" t="s">
        <v>7557</v>
      </c>
      <c r="H2120">
        <v>28779</v>
      </c>
      <c r="I2120">
        <v>42913</v>
      </c>
      <c r="J2120">
        <v>26.39</v>
      </c>
      <c r="K2120">
        <v>311.5</v>
      </c>
      <c r="L2120">
        <v>288.5</v>
      </c>
      <c r="M2120" s="142">
        <v>10.91</v>
      </c>
      <c r="N2120" t="s">
        <v>5607</v>
      </c>
    </row>
    <row r="2121" spans="1:14">
      <c r="A2121" s="149">
        <v>8040</v>
      </c>
      <c r="B2121" t="s">
        <v>1900</v>
      </c>
      <c r="C2121">
        <v>82.7</v>
      </c>
      <c r="D2121">
        <v>82</v>
      </c>
      <c r="E2121" s="145">
        <v>0.9</v>
      </c>
      <c r="F2121" s="143">
        <v>1.1100000000000001</v>
      </c>
      <c r="G2121" t="s">
        <v>7558</v>
      </c>
      <c r="H2121">
        <v>479</v>
      </c>
      <c r="I2121">
        <v>872</v>
      </c>
      <c r="J2121">
        <v>9.64</v>
      </c>
      <c r="K2121">
        <v>83.8</v>
      </c>
      <c r="L2121">
        <v>81.599999999999994</v>
      </c>
      <c r="M2121" s="142">
        <v>0.5</v>
      </c>
      <c r="N2121" t="s">
        <v>5608</v>
      </c>
    </row>
    <row r="2122" spans="1:14">
      <c r="A2122" s="149">
        <v>8042</v>
      </c>
      <c r="B2122" t="s">
        <v>1901</v>
      </c>
      <c r="C2122">
        <v>151</v>
      </c>
      <c r="D2122">
        <v>144</v>
      </c>
      <c r="E2122" s="145">
        <v>-4</v>
      </c>
      <c r="F2122" s="143">
        <v>-2.7</v>
      </c>
      <c r="G2122" t="s">
        <v>7559</v>
      </c>
      <c r="H2122">
        <v>21745</v>
      </c>
      <c r="I2122">
        <v>30146</v>
      </c>
      <c r="J2122">
        <v>14.29</v>
      </c>
      <c r="K2122">
        <v>156</v>
      </c>
      <c r="L2122">
        <v>140</v>
      </c>
      <c r="M2122" s="142">
        <v>15.22</v>
      </c>
      <c r="N2122" t="s">
        <v>5609</v>
      </c>
    </row>
    <row r="2123" spans="1:14">
      <c r="A2123" s="149">
        <v>8043</v>
      </c>
      <c r="B2123" t="s">
        <v>1902</v>
      </c>
      <c r="C2123">
        <v>145</v>
      </c>
      <c r="D2123">
        <v>141.5</v>
      </c>
      <c r="E2123" s="145">
        <v>1</v>
      </c>
      <c r="F2123" s="143">
        <v>0.71</v>
      </c>
      <c r="G2123" t="s">
        <v>6191</v>
      </c>
      <c r="H2123">
        <v>4174</v>
      </c>
      <c r="I2123">
        <v>5744</v>
      </c>
      <c r="J2123">
        <v>7.99</v>
      </c>
      <c r="K2123">
        <v>148</v>
      </c>
      <c r="L2123">
        <v>138</v>
      </c>
      <c r="M2123" s="142">
        <v>5.22</v>
      </c>
      <c r="N2123" t="s">
        <v>5610</v>
      </c>
    </row>
    <row r="2124" spans="1:14">
      <c r="A2124" s="149">
        <v>8044</v>
      </c>
      <c r="B2124" t="s">
        <v>1903</v>
      </c>
      <c r="C2124">
        <v>26.15</v>
      </c>
      <c r="D2124">
        <v>26.4</v>
      </c>
      <c r="E2124" s="145">
        <v>0.65</v>
      </c>
      <c r="F2124" s="143">
        <v>2.52</v>
      </c>
      <c r="G2124" t="s">
        <v>6154</v>
      </c>
      <c r="H2124">
        <v>1176</v>
      </c>
      <c r="I2124">
        <v>706</v>
      </c>
      <c r="J2124">
        <v>20.48</v>
      </c>
      <c r="K2124">
        <v>26.75</v>
      </c>
      <c r="L2124">
        <v>25.7</v>
      </c>
      <c r="M2124" s="142">
        <v>0.56999999999999995</v>
      </c>
      <c r="N2124" t="s">
        <v>5611</v>
      </c>
    </row>
    <row r="2125" spans="1:14">
      <c r="A2125" s="149">
        <v>8045</v>
      </c>
      <c r="B2125" t="s">
        <v>2621</v>
      </c>
      <c r="C2125">
        <v>55.7</v>
      </c>
      <c r="D2125">
        <v>56.4</v>
      </c>
      <c r="E2125" s="145">
        <v>1.8</v>
      </c>
      <c r="F2125" s="143">
        <v>3.3</v>
      </c>
      <c r="G2125" t="s">
        <v>7560</v>
      </c>
      <c r="H2125">
        <v>246</v>
      </c>
      <c r="I2125">
        <v>101</v>
      </c>
      <c r="J2125">
        <v>9.5</v>
      </c>
      <c r="K2125">
        <v>56.4</v>
      </c>
      <c r="L2125">
        <v>55.4</v>
      </c>
      <c r="M2125" s="142">
        <v>0.26</v>
      </c>
      <c r="N2125" t="s">
        <v>5612</v>
      </c>
    </row>
    <row r="2126" spans="1:14">
      <c r="A2126" s="149">
        <v>8046</v>
      </c>
      <c r="B2126" t="s">
        <v>1904</v>
      </c>
      <c r="C2126">
        <v>1360</v>
      </c>
      <c r="D2126">
        <v>1355</v>
      </c>
      <c r="E2126" s="145">
        <v>10</v>
      </c>
      <c r="F2126" s="143">
        <v>0.74</v>
      </c>
      <c r="G2126" t="s">
        <v>6311</v>
      </c>
      <c r="H2126">
        <v>8989</v>
      </c>
      <c r="I2126">
        <v>7514</v>
      </c>
      <c r="J2126">
        <v>64.62</v>
      </c>
      <c r="K2126">
        <v>1410</v>
      </c>
      <c r="L2126">
        <v>1350</v>
      </c>
      <c r="M2126" s="142">
        <v>1.39</v>
      </c>
      <c r="N2126" t="s">
        <v>5613</v>
      </c>
    </row>
    <row r="2127" spans="1:14">
      <c r="A2127" s="149">
        <v>8048</v>
      </c>
      <c r="B2127" t="s">
        <v>1905</v>
      </c>
      <c r="C2127">
        <v>51.2</v>
      </c>
      <c r="D2127">
        <v>51.5</v>
      </c>
      <c r="E2127" s="145">
        <v>-0.4</v>
      </c>
      <c r="F2127" s="143">
        <v>-0.77</v>
      </c>
      <c r="G2127" t="s">
        <v>6149</v>
      </c>
      <c r="H2127">
        <v>55</v>
      </c>
      <c r="I2127">
        <v>91</v>
      </c>
      <c r="J2127">
        <v>5.94</v>
      </c>
      <c r="K2127">
        <v>51.9</v>
      </c>
      <c r="L2127">
        <v>51</v>
      </c>
      <c r="M2127" s="142">
        <v>0.09</v>
      </c>
      <c r="N2127" t="s">
        <v>5614</v>
      </c>
    </row>
    <row r="2128" spans="1:14">
      <c r="A2128" s="149">
        <v>8049</v>
      </c>
      <c r="B2128" t="s">
        <v>1906</v>
      </c>
      <c r="C2128">
        <v>24.3</v>
      </c>
      <c r="D2128">
        <v>24.25</v>
      </c>
      <c r="E2128" s="145">
        <v>0.05</v>
      </c>
      <c r="F2128" s="143">
        <v>0.21</v>
      </c>
      <c r="G2128" t="s">
        <v>5944</v>
      </c>
      <c r="H2128">
        <v>85</v>
      </c>
      <c r="I2128">
        <v>135</v>
      </c>
      <c r="J2128">
        <v>11.83</v>
      </c>
      <c r="K2128">
        <v>24.35</v>
      </c>
      <c r="L2128">
        <v>24.25</v>
      </c>
      <c r="M2128" s="142">
        <v>7.0000000000000007E-2</v>
      </c>
      <c r="N2128" t="s">
        <v>5615</v>
      </c>
    </row>
    <row r="2129" spans="1:14">
      <c r="A2129" s="149">
        <v>8050</v>
      </c>
      <c r="B2129" t="s">
        <v>1907</v>
      </c>
      <c r="C2129">
        <v>65.7</v>
      </c>
      <c r="D2129">
        <v>65.400000000000006</v>
      </c>
      <c r="E2129" s="145">
        <v>0.2</v>
      </c>
      <c r="F2129" s="143">
        <v>0.31</v>
      </c>
      <c r="G2129" t="s">
        <v>6258</v>
      </c>
      <c r="H2129">
        <v>2876</v>
      </c>
      <c r="I2129">
        <v>7064</v>
      </c>
      <c r="J2129">
        <v>20.52</v>
      </c>
      <c r="K2129">
        <v>66.900000000000006</v>
      </c>
      <c r="L2129">
        <v>64.8</v>
      </c>
      <c r="M2129" s="142">
        <v>1.4</v>
      </c>
      <c r="N2129" t="s">
        <v>5616</v>
      </c>
    </row>
    <row r="2130" spans="1:14">
      <c r="A2130" s="149">
        <v>8054</v>
      </c>
      <c r="B2130" t="s">
        <v>1908</v>
      </c>
      <c r="C2130">
        <v>75</v>
      </c>
      <c r="D2130">
        <v>75.2</v>
      </c>
      <c r="E2130" s="145">
        <v>1.1000000000000001</v>
      </c>
      <c r="F2130" s="143">
        <v>1.48</v>
      </c>
      <c r="G2130" t="s">
        <v>7561</v>
      </c>
      <c r="H2130">
        <v>539</v>
      </c>
      <c r="I2130">
        <v>1030</v>
      </c>
      <c r="J2130">
        <v>10.87</v>
      </c>
      <c r="K2130">
        <v>76.3</v>
      </c>
      <c r="L2130">
        <v>74.5</v>
      </c>
      <c r="M2130" s="142">
        <v>0.5</v>
      </c>
      <c r="N2130" t="s">
        <v>5617</v>
      </c>
    </row>
    <row r="2131" spans="1:14">
      <c r="A2131" s="149">
        <v>8059</v>
      </c>
      <c r="B2131" t="s">
        <v>5837</v>
      </c>
      <c r="C2131">
        <v>16.899999999999999</v>
      </c>
      <c r="D2131">
        <v>17.25</v>
      </c>
      <c r="E2131" s="145">
        <v>0.25</v>
      </c>
      <c r="F2131" s="143">
        <v>1.47</v>
      </c>
      <c r="G2131" t="s">
        <v>6208</v>
      </c>
      <c r="H2131">
        <v>54</v>
      </c>
      <c r="I2131">
        <v>127</v>
      </c>
      <c r="J2131">
        <v>11.65</v>
      </c>
      <c r="K2131">
        <v>17.3</v>
      </c>
      <c r="L2131">
        <v>16.8</v>
      </c>
      <c r="M2131" s="142">
        <v>0.05</v>
      </c>
      <c r="N2131" t="s">
        <v>5838</v>
      </c>
    </row>
    <row r="2132" spans="1:14">
      <c r="A2132" s="149">
        <v>8064</v>
      </c>
      <c r="B2132" t="s">
        <v>1909</v>
      </c>
      <c r="C2132">
        <v>118</v>
      </c>
      <c r="D2132">
        <v>118</v>
      </c>
      <c r="E2132" s="145">
        <v>1.5</v>
      </c>
      <c r="F2132" s="143">
        <v>1.29</v>
      </c>
      <c r="G2132" t="s">
        <v>7037</v>
      </c>
      <c r="H2132">
        <v>3876</v>
      </c>
      <c r="I2132">
        <v>3495</v>
      </c>
      <c r="J2132">
        <v>18.48</v>
      </c>
      <c r="K2132">
        <v>123</v>
      </c>
      <c r="L2132">
        <v>116</v>
      </c>
      <c r="M2132" s="142">
        <v>2.1</v>
      </c>
      <c r="N2132" t="s">
        <v>5618</v>
      </c>
    </row>
    <row r="2133" spans="1:14">
      <c r="A2133" s="149">
        <v>8066</v>
      </c>
      <c r="B2133" t="s">
        <v>1910</v>
      </c>
      <c r="C2133">
        <v>14.75</v>
      </c>
      <c r="D2133">
        <v>14.9</v>
      </c>
      <c r="E2133" s="145">
        <v>0</v>
      </c>
      <c r="F2133" s="143">
        <v>0</v>
      </c>
      <c r="G2133" t="s">
        <v>7562</v>
      </c>
      <c r="H2133">
        <v>4</v>
      </c>
      <c r="I2133">
        <v>30</v>
      </c>
      <c r="J2133">
        <v>3.66</v>
      </c>
      <c r="K2133">
        <v>14.9</v>
      </c>
      <c r="L2133">
        <v>14.75</v>
      </c>
      <c r="M2133" s="142">
        <v>0.01</v>
      </c>
      <c r="N2133" t="s">
        <v>5619</v>
      </c>
    </row>
    <row r="2134" spans="1:14">
      <c r="A2134" s="149">
        <v>8067</v>
      </c>
      <c r="B2134" t="s">
        <v>1911</v>
      </c>
      <c r="C2134">
        <v>10.8</v>
      </c>
      <c r="D2134">
        <v>10.8</v>
      </c>
      <c r="E2134" s="145">
        <v>-0.3</v>
      </c>
      <c r="F2134" s="143">
        <v>-2.7</v>
      </c>
      <c r="G2134" t="s">
        <v>7563</v>
      </c>
      <c r="H2134">
        <v>1</v>
      </c>
      <c r="I2134">
        <v>5</v>
      </c>
      <c r="J2134">
        <v>2.0699999999999998</v>
      </c>
      <c r="K2134">
        <v>10.8</v>
      </c>
      <c r="L2134">
        <v>10.8</v>
      </c>
      <c r="M2134" s="142">
        <v>0</v>
      </c>
      <c r="N2134" t="s">
        <v>5620</v>
      </c>
    </row>
    <row r="2135" spans="1:14">
      <c r="A2135" s="149">
        <v>8068</v>
      </c>
      <c r="B2135" t="s">
        <v>1912</v>
      </c>
      <c r="C2135">
        <v>18.149999999999999</v>
      </c>
      <c r="D2135">
        <v>18.05</v>
      </c>
      <c r="E2135" s="145">
        <v>-0.2</v>
      </c>
      <c r="F2135" s="143">
        <v>-1.1000000000000001</v>
      </c>
      <c r="G2135" t="s">
        <v>6331</v>
      </c>
      <c r="H2135">
        <v>277</v>
      </c>
      <c r="I2135">
        <v>846</v>
      </c>
      <c r="J2135">
        <v>8.08</v>
      </c>
      <c r="K2135">
        <v>18.45</v>
      </c>
      <c r="L2135">
        <v>18</v>
      </c>
      <c r="M2135" s="142">
        <v>0.34</v>
      </c>
      <c r="N2135" t="s">
        <v>5621</v>
      </c>
    </row>
    <row r="2136" spans="1:14">
      <c r="A2136" s="149">
        <v>8069</v>
      </c>
      <c r="B2136" t="s">
        <v>1913</v>
      </c>
      <c r="C2136">
        <v>149</v>
      </c>
      <c r="D2136">
        <v>155</v>
      </c>
      <c r="E2136" s="145">
        <v>8.5</v>
      </c>
      <c r="F2136" s="143">
        <v>5.8</v>
      </c>
      <c r="G2136" t="s">
        <v>6104</v>
      </c>
      <c r="H2136">
        <v>13551</v>
      </c>
      <c r="I2136">
        <v>7270</v>
      </c>
      <c r="J2136">
        <v>115.5</v>
      </c>
      <c r="K2136">
        <v>158</v>
      </c>
      <c r="L2136">
        <v>149</v>
      </c>
      <c r="M2136" s="142">
        <v>1.17</v>
      </c>
      <c r="N2136" t="s">
        <v>5622</v>
      </c>
    </row>
    <row r="2137" spans="1:14">
      <c r="A2137" s="149">
        <v>8070</v>
      </c>
      <c r="B2137" t="s">
        <v>1914</v>
      </c>
      <c r="C2137">
        <v>52.1</v>
      </c>
      <c r="D2137">
        <v>52.2</v>
      </c>
      <c r="E2137" s="145">
        <v>0.7</v>
      </c>
      <c r="F2137" s="143">
        <v>1.36</v>
      </c>
      <c r="G2137" t="s">
        <v>7564</v>
      </c>
      <c r="H2137">
        <v>1648</v>
      </c>
      <c r="I2137">
        <v>2838</v>
      </c>
      <c r="J2137">
        <v>7.26</v>
      </c>
      <c r="K2137">
        <v>53</v>
      </c>
      <c r="L2137">
        <v>51.6</v>
      </c>
      <c r="M2137" s="142">
        <v>0.23</v>
      </c>
      <c r="N2137" t="s">
        <v>5623</v>
      </c>
    </row>
    <row r="2138" spans="1:14">
      <c r="A2138" s="149">
        <v>8071</v>
      </c>
      <c r="B2138" t="s">
        <v>1915</v>
      </c>
      <c r="C2138">
        <v>20.7</v>
      </c>
      <c r="D2138">
        <v>20.9</v>
      </c>
      <c r="E2138" s="145">
        <v>0.35</v>
      </c>
      <c r="F2138" s="143">
        <v>1.7</v>
      </c>
      <c r="G2138" t="s">
        <v>6376</v>
      </c>
      <c r="H2138">
        <v>236</v>
      </c>
      <c r="I2138">
        <v>297</v>
      </c>
      <c r="J2138">
        <v>6.01</v>
      </c>
      <c r="K2138">
        <v>21.55</v>
      </c>
      <c r="L2138">
        <v>20.65</v>
      </c>
      <c r="M2138" s="142">
        <v>0.39</v>
      </c>
      <c r="N2138" t="s">
        <v>5624</v>
      </c>
    </row>
    <row r="2139" spans="1:14">
      <c r="A2139" s="149">
        <v>8072</v>
      </c>
      <c r="B2139" t="s">
        <v>1916</v>
      </c>
      <c r="C2139">
        <v>26.55</v>
      </c>
      <c r="D2139">
        <v>26.5</v>
      </c>
      <c r="E2139" s="145">
        <v>-0.05</v>
      </c>
      <c r="F2139" s="143">
        <v>-0.19</v>
      </c>
      <c r="G2139" t="s">
        <v>6014</v>
      </c>
      <c r="H2139">
        <v>121</v>
      </c>
      <c r="I2139">
        <v>92</v>
      </c>
      <c r="J2139">
        <v>8</v>
      </c>
      <c r="K2139">
        <v>26.7</v>
      </c>
      <c r="L2139">
        <v>26.35</v>
      </c>
      <c r="M2139" s="142">
        <v>0.15</v>
      </c>
      <c r="N2139" t="s">
        <v>5625</v>
      </c>
    </row>
    <row r="2140" spans="1:14">
      <c r="A2140" s="149">
        <v>8074</v>
      </c>
      <c r="B2140" t="s">
        <v>1917</v>
      </c>
      <c r="C2140">
        <v>53.5</v>
      </c>
      <c r="D2140">
        <v>55.6</v>
      </c>
      <c r="E2140" s="145">
        <v>2.4</v>
      </c>
      <c r="F2140" s="143">
        <v>4.51</v>
      </c>
      <c r="G2140" t="s">
        <v>7565</v>
      </c>
      <c r="H2140">
        <v>623</v>
      </c>
      <c r="I2140">
        <v>590</v>
      </c>
      <c r="J2140">
        <v>8.6999999999999993</v>
      </c>
      <c r="K2140">
        <v>56.7</v>
      </c>
      <c r="L2140">
        <v>53.5</v>
      </c>
      <c r="M2140" s="142">
        <v>0.72</v>
      </c>
      <c r="N2140" t="s">
        <v>5626</v>
      </c>
    </row>
    <row r="2141" spans="1:14">
      <c r="A2141" s="149">
        <v>8076</v>
      </c>
      <c r="B2141" t="s">
        <v>1918</v>
      </c>
      <c r="C2141">
        <v>20.5</v>
      </c>
      <c r="D2141">
        <v>20.9</v>
      </c>
      <c r="E2141" s="145">
        <v>0.4</v>
      </c>
      <c r="F2141" s="143">
        <v>1.95</v>
      </c>
      <c r="G2141" t="s">
        <v>7566</v>
      </c>
      <c r="H2141">
        <v>265</v>
      </c>
      <c r="I2141">
        <v>586</v>
      </c>
      <c r="J2141">
        <v>29.22</v>
      </c>
      <c r="K2141">
        <v>20.9</v>
      </c>
      <c r="L2141">
        <v>20.5</v>
      </c>
      <c r="M2141" s="142">
        <v>0.09</v>
      </c>
      <c r="N2141" t="s">
        <v>5903</v>
      </c>
    </row>
    <row r="2142" spans="1:14">
      <c r="A2142" s="149">
        <v>8077</v>
      </c>
      <c r="B2142" t="s">
        <v>1919</v>
      </c>
      <c r="C2142">
        <v>41.95</v>
      </c>
      <c r="D2142">
        <v>41.9</v>
      </c>
      <c r="E2142" s="145">
        <v>1.35</v>
      </c>
      <c r="F2142" s="143">
        <v>3.33</v>
      </c>
      <c r="G2142" t="s">
        <v>7567</v>
      </c>
      <c r="H2142">
        <v>13</v>
      </c>
      <c r="I2142">
        <v>9</v>
      </c>
      <c r="J2142">
        <v>2.19</v>
      </c>
      <c r="K2142">
        <v>43.4</v>
      </c>
      <c r="L2142">
        <v>41.9</v>
      </c>
      <c r="M2142" s="142">
        <v>0.06</v>
      </c>
      <c r="N2142" t="s">
        <v>5627</v>
      </c>
    </row>
    <row r="2143" spans="1:14">
      <c r="A2143" s="149">
        <v>8080</v>
      </c>
      <c r="B2143" t="s">
        <v>2645</v>
      </c>
      <c r="C2143">
        <v>28</v>
      </c>
      <c r="D2143">
        <v>27.6</v>
      </c>
      <c r="E2143" s="145">
        <v>0.1</v>
      </c>
      <c r="F2143" s="143">
        <v>0.36</v>
      </c>
      <c r="G2143" t="s">
        <v>7568</v>
      </c>
      <c r="H2143">
        <v>4</v>
      </c>
      <c r="I2143">
        <v>37</v>
      </c>
      <c r="J2143">
        <v>6.72</v>
      </c>
      <c r="K2143">
        <v>28</v>
      </c>
      <c r="L2143">
        <v>27.6</v>
      </c>
      <c r="M2143" s="142">
        <v>0.01</v>
      </c>
      <c r="N2143" t="s">
        <v>5628</v>
      </c>
    </row>
    <row r="2144" spans="1:14">
      <c r="A2144" s="149">
        <v>8081</v>
      </c>
      <c r="B2144" t="s">
        <v>1920</v>
      </c>
      <c r="C2144">
        <v>266</v>
      </c>
      <c r="D2144">
        <v>269.5</v>
      </c>
      <c r="E2144" s="145">
        <v>7</v>
      </c>
      <c r="F2144" s="143">
        <v>2.67</v>
      </c>
      <c r="G2144" t="s">
        <v>5926</v>
      </c>
      <c r="H2144">
        <v>1007</v>
      </c>
      <c r="I2144">
        <v>561</v>
      </c>
      <c r="J2144">
        <v>8.6199999999999992</v>
      </c>
      <c r="K2144">
        <v>273</v>
      </c>
      <c r="L2144">
        <v>265.5</v>
      </c>
      <c r="M2144" s="142">
        <v>1.17</v>
      </c>
      <c r="N2144" t="s">
        <v>5629</v>
      </c>
    </row>
    <row r="2145" spans="1:14">
      <c r="A2145" s="149">
        <v>8083</v>
      </c>
      <c r="B2145" t="s">
        <v>1921</v>
      </c>
      <c r="C2145">
        <v>160.5</v>
      </c>
      <c r="D2145">
        <v>159.5</v>
      </c>
      <c r="E2145" s="145">
        <v>-0.5</v>
      </c>
      <c r="F2145" s="143">
        <v>-0.31</v>
      </c>
      <c r="G2145" t="s">
        <v>5977</v>
      </c>
      <c r="H2145">
        <v>26</v>
      </c>
      <c r="I2145">
        <v>42</v>
      </c>
      <c r="J2145">
        <v>3.51</v>
      </c>
      <c r="K2145">
        <v>161</v>
      </c>
      <c r="L2145">
        <v>159</v>
      </c>
      <c r="M2145" s="142">
        <v>7.0000000000000007E-2</v>
      </c>
      <c r="N2145" t="s">
        <v>5630</v>
      </c>
    </row>
    <row r="2146" spans="1:14">
      <c r="A2146" s="149">
        <v>8084</v>
      </c>
      <c r="B2146" t="s">
        <v>1922</v>
      </c>
      <c r="C2146">
        <v>14.5</v>
      </c>
      <c r="D2146">
        <v>13.95</v>
      </c>
      <c r="E2146" s="145">
        <v>0.5</v>
      </c>
      <c r="F2146" s="143">
        <v>3.72</v>
      </c>
      <c r="G2146" t="s">
        <v>7569</v>
      </c>
      <c r="H2146">
        <v>351</v>
      </c>
      <c r="I2146">
        <v>1478</v>
      </c>
      <c r="J2146">
        <v>6.95</v>
      </c>
      <c r="K2146">
        <v>14.5</v>
      </c>
      <c r="L2146">
        <v>13.65</v>
      </c>
      <c r="M2146" s="142">
        <v>0.5</v>
      </c>
      <c r="N2146" t="s">
        <v>5631</v>
      </c>
    </row>
    <row r="2147" spans="1:14">
      <c r="A2147" s="149">
        <v>8085</v>
      </c>
      <c r="B2147" t="s">
        <v>1923</v>
      </c>
      <c r="C2147">
        <v>14.25</v>
      </c>
      <c r="D2147">
        <v>14.3</v>
      </c>
      <c r="E2147" s="145">
        <v>0.05</v>
      </c>
      <c r="F2147" s="143">
        <v>0.35</v>
      </c>
      <c r="G2147" t="s">
        <v>5873</v>
      </c>
      <c r="H2147">
        <v>130</v>
      </c>
      <c r="I2147">
        <v>202</v>
      </c>
      <c r="J2147">
        <v>14</v>
      </c>
      <c r="K2147">
        <v>14.7</v>
      </c>
      <c r="L2147">
        <v>14.25</v>
      </c>
      <c r="M2147" s="142">
        <v>0.09</v>
      </c>
      <c r="N2147" t="s">
        <v>5632</v>
      </c>
    </row>
    <row r="2148" spans="1:14">
      <c r="A2148" s="149">
        <v>8086</v>
      </c>
      <c r="B2148" t="s">
        <v>1924</v>
      </c>
      <c r="C2148">
        <v>130.5</v>
      </c>
      <c r="D2148">
        <v>131</v>
      </c>
      <c r="E2148" s="145">
        <v>1</v>
      </c>
      <c r="F2148" s="143">
        <v>0.77</v>
      </c>
      <c r="G2148" t="s">
        <v>7570</v>
      </c>
      <c r="H2148">
        <v>8047</v>
      </c>
      <c r="I2148">
        <v>24363</v>
      </c>
      <c r="J2148">
        <v>19.649999999999999</v>
      </c>
      <c r="K2148">
        <v>135</v>
      </c>
      <c r="L2148">
        <v>128.5</v>
      </c>
      <c r="M2148" s="142">
        <v>4.09</v>
      </c>
      <c r="N2148" t="s">
        <v>5633</v>
      </c>
    </row>
    <row r="2149" spans="1:14">
      <c r="A2149" s="149">
        <v>8087</v>
      </c>
      <c r="B2149" t="s">
        <v>2551</v>
      </c>
      <c r="C2149">
        <v>22.45</v>
      </c>
      <c r="D2149">
        <v>22.7</v>
      </c>
      <c r="E2149" s="145">
        <v>-0.4</v>
      </c>
      <c r="F2149" s="143">
        <v>-1.73</v>
      </c>
      <c r="G2149" t="s">
        <v>5813</v>
      </c>
      <c r="H2149">
        <v>49</v>
      </c>
      <c r="I2149">
        <v>21</v>
      </c>
      <c r="J2149">
        <v>3.86</v>
      </c>
      <c r="K2149">
        <v>22.75</v>
      </c>
      <c r="L2149">
        <v>22</v>
      </c>
      <c r="M2149" s="142">
        <v>0.13</v>
      </c>
      <c r="N2149" t="s">
        <v>5634</v>
      </c>
    </row>
    <row r="2150" spans="1:14">
      <c r="A2150" s="149">
        <v>8088</v>
      </c>
      <c r="B2150" t="s">
        <v>1925</v>
      </c>
      <c r="C2150">
        <v>42.25</v>
      </c>
      <c r="D2150">
        <v>42.85</v>
      </c>
      <c r="E2150" s="145">
        <v>0.85</v>
      </c>
      <c r="F2150" s="143">
        <v>2.02</v>
      </c>
      <c r="G2150" t="s">
        <v>7571</v>
      </c>
      <c r="H2150">
        <v>205</v>
      </c>
      <c r="I2150">
        <v>420</v>
      </c>
      <c r="J2150">
        <v>6.09</v>
      </c>
      <c r="K2150">
        <v>43.4</v>
      </c>
      <c r="L2150">
        <v>42.25</v>
      </c>
      <c r="M2150" s="142">
        <v>0.34</v>
      </c>
      <c r="N2150" t="s">
        <v>5635</v>
      </c>
    </row>
    <row r="2151" spans="1:14">
      <c r="A2151" s="149">
        <v>8089</v>
      </c>
      <c r="B2151" t="s">
        <v>1926</v>
      </c>
      <c r="C2151">
        <v>20</v>
      </c>
      <c r="D2151">
        <v>21.65</v>
      </c>
      <c r="E2151" s="145">
        <v>1.65</v>
      </c>
      <c r="F2151" s="143">
        <v>8.25</v>
      </c>
      <c r="G2151" t="s">
        <v>7572</v>
      </c>
      <c r="H2151">
        <v>922</v>
      </c>
      <c r="I2151">
        <v>305</v>
      </c>
      <c r="J2151">
        <v>6.6</v>
      </c>
      <c r="K2151">
        <v>22</v>
      </c>
      <c r="L2151">
        <v>20</v>
      </c>
      <c r="M2151" s="142">
        <v>1.4</v>
      </c>
      <c r="N2151" t="s">
        <v>5636</v>
      </c>
    </row>
    <row r="2152" spans="1:14">
      <c r="A2152" s="149">
        <v>8091</v>
      </c>
      <c r="B2152" t="s">
        <v>1927</v>
      </c>
      <c r="C2152">
        <v>214</v>
      </c>
      <c r="D2152">
        <v>209</v>
      </c>
      <c r="E2152" s="145">
        <v>-1.5</v>
      </c>
      <c r="F2152" s="143">
        <v>-0.71</v>
      </c>
      <c r="G2152" t="s">
        <v>7573</v>
      </c>
      <c r="H2152">
        <v>249</v>
      </c>
      <c r="I2152">
        <v>411</v>
      </c>
      <c r="J2152">
        <v>5.75</v>
      </c>
      <c r="K2152">
        <v>215.5</v>
      </c>
      <c r="L2152">
        <v>208</v>
      </c>
      <c r="M2152" s="142">
        <v>0.44</v>
      </c>
      <c r="N2152" t="s">
        <v>5637</v>
      </c>
    </row>
    <row r="2153" spans="1:14">
      <c r="A2153" s="149">
        <v>8092</v>
      </c>
      <c r="B2153" t="s">
        <v>1928</v>
      </c>
      <c r="C2153">
        <v>12.5</v>
      </c>
      <c r="D2153">
        <v>12.3</v>
      </c>
      <c r="E2153" s="145">
        <v>-0.1</v>
      </c>
      <c r="F2153" s="143">
        <v>-0.81</v>
      </c>
      <c r="G2153" t="s">
        <v>7550</v>
      </c>
      <c r="H2153">
        <v>27</v>
      </c>
      <c r="I2153">
        <v>163</v>
      </c>
      <c r="J2153">
        <v>5.72</v>
      </c>
      <c r="K2153">
        <v>12.5</v>
      </c>
      <c r="L2153">
        <v>12.3</v>
      </c>
      <c r="M2153" s="142">
        <v>0.05</v>
      </c>
      <c r="N2153" t="s">
        <v>5638</v>
      </c>
    </row>
    <row r="2154" spans="1:14">
      <c r="A2154" s="149">
        <v>8093</v>
      </c>
      <c r="B2154" t="s">
        <v>1929</v>
      </c>
      <c r="C2154">
        <v>27.45</v>
      </c>
      <c r="D2154">
        <v>27</v>
      </c>
      <c r="E2154" s="145">
        <v>-0.45</v>
      </c>
      <c r="F2154" s="143">
        <v>-1.64</v>
      </c>
      <c r="G2154" t="s">
        <v>7574</v>
      </c>
      <c r="H2154">
        <v>27</v>
      </c>
      <c r="I2154">
        <v>93</v>
      </c>
      <c r="J2154">
        <v>5.66</v>
      </c>
      <c r="K2154">
        <v>27.45</v>
      </c>
      <c r="L2154">
        <v>26.95</v>
      </c>
      <c r="M2154" s="142">
        <v>0.05</v>
      </c>
      <c r="N2154" t="s">
        <v>5639</v>
      </c>
    </row>
    <row r="2155" spans="1:14">
      <c r="A2155" s="149">
        <v>8096</v>
      </c>
      <c r="B2155" t="s">
        <v>1930</v>
      </c>
      <c r="C2155">
        <v>85.1</v>
      </c>
      <c r="D2155">
        <v>85.3</v>
      </c>
      <c r="E2155" s="145">
        <v>0.8</v>
      </c>
      <c r="F2155" s="143">
        <v>0.95</v>
      </c>
      <c r="G2155" t="s">
        <v>5910</v>
      </c>
      <c r="H2155">
        <v>1269</v>
      </c>
      <c r="I2155">
        <v>2363</v>
      </c>
      <c r="J2155">
        <v>14.93</v>
      </c>
      <c r="K2155">
        <v>87.5</v>
      </c>
      <c r="L2155">
        <v>84.9</v>
      </c>
      <c r="M2155" s="142">
        <v>0.85</v>
      </c>
      <c r="N2155" t="s">
        <v>5640</v>
      </c>
    </row>
    <row r="2156" spans="1:14">
      <c r="A2156" s="149">
        <v>8097</v>
      </c>
      <c r="B2156" t="s">
        <v>1931</v>
      </c>
      <c r="C2156">
        <v>48.75</v>
      </c>
      <c r="D2156">
        <v>48.2</v>
      </c>
      <c r="E2156" s="145">
        <v>0.05</v>
      </c>
      <c r="F2156" s="143">
        <v>0.1</v>
      </c>
      <c r="G2156" t="s">
        <v>7575</v>
      </c>
      <c r="H2156">
        <v>60</v>
      </c>
      <c r="I2156">
        <v>58</v>
      </c>
      <c r="J2156">
        <v>6.03</v>
      </c>
      <c r="K2156">
        <v>48.75</v>
      </c>
      <c r="L2156">
        <v>48.15</v>
      </c>
      <c r="M2156" s="142">
        <v>0.1</v>
      </c>
      <c r="N2156" t="s">
        <v>5641</v>
      </c>
    </row>
    <row r="2157" spans="1:14">
      <c r="A2157" s="149">
        <v>8099</v>
      </c>
      <c r="B2157" t="s">
        <v>71</v>
      </c>
      <c r="C2157">
        <v>65.2</v>
      </c>
      <c r="D2157">
        <v>66.7</v>
      </c>
      <c r="E2157" s="145">
        <v>1.9</v>
      </c>
      <c r="F2157" s="143">
        <v>2.93</v>
      </c>
      <c r="G2157" t="s">
        <v>7576</v>
      </c>
      <c r="H2157">
        <v>740</v>
      </c>
      <c r="I2157">
        <v>306</v>
      </c>
      <c r="J2157">
        <v>10.01</v>
      </c>
      <c r="K2157">
        <v>70.900000000000006</v>
      </c>
      <c r="L2157">
        <v>65.2</v>
      </c>
      <c r="M2157" s="142">
        <v>0.74</v>
      </c>
      <c r="N2157" t="s">
        <v>5642</v>
      </c>
    </row>
    <row r="2158" spans="1:14">
      <c r="A2158" s="149">
        <v>8101</v>
      </c>
      <c r="B2158" t="s">
        <v>2603</v>
      </c>
      <c r="C2158">
        <v>9.6199999999999992</v>
      </c>
      <c r="D2158">
        <v>9.99</v>
      </c>
      <c r="E2158" s="145">
        <v>0.37</v>
      </c>
      <c r="F2158" s="143">
        <v>3.85</v>
      </c>
      <c r="G2158" t="s">
        <v>6013</v>
      </c>
      <c r="H2158">
        <v>20</v>
      </c>
      <c r="I2158">
        <v>18</v>
      </c>
      <c r="J2158">
        <v>5.37</v>
      </c>
      <c r="K2158">
        <v>9.99</v>
      </c>
      <c r="L2158">
        <v>9.6199999999999992</v>
      </c>
      <c r="M2158" s="142">
        <v>0.14000000000000001</v>
      </c>
      <c r="N2158" t="s">
        <v>5643</v>
      </c>
    </row>
    <row r="2159" spans="1:14">
      <c r="A2159" s="149">
        <v>8102</v>
      </c>
      <c r="B2159" t="s">
        <v>3704</v>
      </c>
      <c r="C2159">
        <v>57.7</v>
      </c>
      <c r="D2159">
        <v>59</v>
      </c>
      <c r="E2159" s="145">
        <v>1.3</v>
      </c>
      <c r="F2159" s="143">
        <v>2.25</v>
      </c>
      <c r="G2159" t="s">
        <v>7577</v>
      </c>
      <c r="H2159">
        <v>2</v>
      </c>
      <c r="I2159">
        <v>5</v>
      </c>
      <c r="J2159">
        <v>2.34</v>
      </c>
      <c r="K2159">
        <v>59</v>
      </c>
      <c r="L2159">
        <v>57.7</v>
      </c>
      <c r="M2159" s="142">
        <v>0.01</v>
      </c>
      <c r="N2159" t="s">
        <v>5644</v>
      </c>
    </row>
    <row r="2160" spans="1:14">
      <c r="A2160" s="149">
        <v>8103</v>
      </c>
      <c r="B2160" t="s">
        <v>1932</v>
      </c>
      <c r="C2160">
        <v>104.5</v>
      </c>
      <c r="D2160">
        <v>105.5</v>
      </c>
      <c r="E2160" s="145">
        <v>2</v>
      </c>
      <c r="F2160" s="143">
        <v>1.93</v>
      </c>
      <c r="G2160" t="s">
        <v>7578</v>
      </c>
      <c r="H2160">
        <v>833</v>
      </c>
      <c r="I2160">
        <v>2282</v>
      </c>
      <c r="J2160">
        <v>7.84</v>
      </c>
      <c r="K2160">
        <v>106</v>
      </c>
      <c r="L2160">
        <v>103.5</v>
      </c>
      <c r="M2160" s="142">
        <v>1.06</v>
      </c>
      <c r="N2160" t="s">
        <v>5645</v>
      </c>
    </row>
    <row r="2161" spans="1:14">
      <c r="A2161" s="149">
        <v>8104</v>
      </c>
      <c r="B2161" t="s">
        <v>1933</v>
      </c>
      <c r="C2161">
        <v>29.85</v>
      </c>
      <c r="D2161">
        <v>29.9</v>
      </c>
      <c r="E2161" s="145">
        <v>0.15</v>
      </c>
      <c r="F2161" s="143">
        <v>0.5</v>
      </c>
      <c r="G2161" t="s">
        <v>5971</v>
      </c>
      <c r="H2161">
        <v>191</v>
      </c>
      <c r="I2161">
        <v>253</v>
      </c>
      <c r="J2161">
        <v>10.41</v>
      </c>
      <c r="K2161">
        <v>30.25</v>
      </c>
      <c r="L2161">
        <v>29.55</v>
      </c>
      <c r="M2161" s="142">
        <v>0.18</v>
      </c>
      <c r="N2161" t="s">
        <v>5646</v>
      </c>
    </row>
    <row r="2162" spans="1:14">
      <c r="A2162" s="149">
        <v>8105</v>
      </c>
      <c r="B2162" t="s">
        <v>1934</v>
      </c>
      <c r="C2162">
        <v>14.65</v>
      </c>
      <c r="D2162">
        <v>14.5</v>
      </c>
      <c r="E2162" s="145">
        <v>-0.05</v>
      </c>
      <c r="F2162" s="143">
        <v>-0.34</v>
      </c>
      <c r="G2162" t="s">
        <v>7579</v>
      </c>
      <c r="H2162">
        <v>1108</v>
      </c>
      <c r="I2162">
        <v>1476</v>
      </c>
      <c r="J2162">
        <v>44.15</v>
      </c>
      <c r="K2162">
        <v>14.9</v>
      </c>
      <c r="L2162">
        <v>14.4</v>
      </c>
      <c r="M2162" s="142">
        <v>0.25</v>
      </c>
      <c r="N2162" t="s">
        <v>5647</v>
      </c>
    </row>
    <row r="2163" spans="1:14">
      <c r="A2163" s="149">
        <v>8107</v>
      </c>
      <c r="B2163" t="s">
        <v>1935</v>
      </c>
      <c r="C2163">
        <v>11.95</v>
      </c>
      <c r="D2163">
        <v>11.85</v>
      </c>
      <c r="E2163" s="145">
        <v>0.15</v>
      </c>
      <c r="F2163" s="143">
        <v>1.28</v>
      </c>
      <c r="G2163" t="s">
        <v>7580</v>
      </c>
      <c r="H2163">
        <v>32</v>
      </c>
      <c r="I2163">
        <v>26</v>
      </c>
      <c r="J2163">
        <v>7.5</v>
      </c>
      <c r="K2163">
        <v>11.95</v>
      </c>
      <c r="L2163">
        <v>11.7</v>
      </c>
      <c r="M2163" s="142">
        <v>0.04</v>
      </c>
      <c r="N2163" t="s">
        <v>5648</v>
      </c>
    </row>
    <row r="2164" spans="1:14">
      <c r="A2164" s="149">
        <v>8109</v>
      </c>
      <c r="B2164" t="s">
        <v>1936</v>
      </c>
      <c r="C2164">
        <v>134</v>
      </c>
      <c r="D2164">
        <v>134</v>
      </c>
      <c r="E2164" s="145">
        <v>0.5</v>
      </c>
      <c r="F2164" s="143">
        <v>0.37</v>
      </c>
      <c r="G2164" t="s">
        <v>7112</v>
      </c>
      <c r="H2164">
        <v>114</v>
      </c>
      <c r="I2164">
        <v>163</v>
      </c>
      <c r="J2164">
        <v>8.2200000000000006</v>
      </c>
      <c r="K2164">
        <v>137</v>
      </c>
      <c r="L2164">
        <v>134</v>
      </c>
      <c r="M2164" s="142">
        <v>0.14000000000000001</v>
      </c>
      <c r="N2164" t="s">
        <v>5649</v>
      </c>
    </row>
    <row r="2165" spans="1:14">
      <c r="A2165" s="149">
        <v>8110</v>
      </c>
      <c r="B2165" t="s">
        <v>1937</v>
      </c>
      <c r="C2165">
        <v>46.25</v>
      </c>
      <c r="D2165">
        <v>47</v>
      </c>
      <c r="E2165" s="145">
        <v>1.25</v>
      </c>
      <c r="F2165" s="143">
        <v>2.73</v>
      </c>
      <c r="G2165" t="s">
        <v>6709</v>
      </c>
      <c r="H2165">
        <v>2378</v>
      </c>
      <c r="I2165">
        <v>4341</v>
      </c>
      <c r="J2165">
        <v>51.77</v>
      </c>
      <c r="K2165">
        <v>47.75</v>
      </c>
      <c r="L2165">
        <v>46.25</v>
      </c>
      <c r="M2165" s="142">
        <v>0.46</v>
      </c>
      <c r="N2165" t="s">
        <v>5650</v>
      </c>
    </row>
    <row r="2166" spans="1:14">
      <c r="A2166" s="149">
        <v>8111</v>
      </c>
      <c r="B2166" t="s">
        <v>1938</v>
      </c>
      <c r="C2166">
        <v>84</v>
      </c>
      <c r="D2166">
        <v>83.2</v>
      </c>
      <c r="E2166" s="145">
        <v>1.2</v>
      </c>
      <c r="F2166" s="143">
        <v>1.46</v>
      </c>
      <c r="G2166" t="s">
        <v>6094</v>
      </c>
      <c r="H2166">
        <v>1670</v>
      </c>
      <c r="I2166">
        <v>11365</v>
      </c>
      <c r="J2166">
        <v>10.91</v>
      </c>
      <c r="K2166">
        <v>84.4</v>
      </c>
      <c r="L2166">
        <v>82</v>
      </c>
      <c r="M2166" s="142">
        <v>1.53</v>
      </c>
      <c r="N2166" t="s">
        <v>5651</v>
      </c>
    </row>
    <row r="2167" spans="1:14">
      <c r="A2167" s="149">
        <v>8112</v>
      </c>
      <c r="B2167" t="s">
        <v>1939</v>
      </c>
      <c r="C2167">
        <v>84.1</v>
      </c>
      <c r="D2167">
        <v>84.1</v>
      </c>
      <c r="E2167" s="145">
        <v>0.4</v>
      </c>
      <c r="F2167" s="143">
        <v>0.48</v>
      </c>
      <c r="G2167" t="s">
        <v>7581</v>
      </c>
      <c r="H2167">
        <v>5298</v>
      </c>
      <c r="I2167">
        <v>6791</v>
      </c>
      <c r="J2167">
        <v>56.59</v>
      </c>
      <c r="K2167">
        <v>85.5</v>
      </c>
      <c r="L2167">
        <v>84.1</v>
      </c>
      <c r="M2167" s="142">
        <v>0.94</v>
      </c>
      <c r="N2167" t="s">
        <v>5652</v>
      </c>
    </row>
    <row r="2168" spans="1:14">
      <c r="A2168" s="149">
        <v>8114</v>
      </c>
      <c r="B2168" t="s">
        <v>1940</v>
      </c>
      <c r="C2168">
        <v>182.5</v>
      </c>
      <c r="D2168">
        <v>182</v>
      </c>
      <c r="E2168" s="145">
        <v>3.5</v>
      </c>
      <c r="F2168" s="143">
        <v>1.96</v>
      </c>
      <c r="G2168" t="s">
        <v>7582</v>
      </c>
      <c r="H2168">
        <v>211</v>
      </c>
      <c r="I2168">
        <v>372</v>
      </c>
      <c r="J2168">
        <v>10.79</v>
      </c>
      <c r="K2168">
        <v>184.5</v>
      </c>
      <c r="L2168">
        <v>180.5</v>
      </c>
      <c r="M2168" s="142">
        <v>0.28000000000000003</v>
      </c>
      <c r="N2168" t="s">
        <v>5653</v>
      </c>
    </row>
    <row r="2169" spans="1:14">
      <c r="A2169" s="149">
        <v>8121</v>
      </c>
      <c r="B2169" t="s">
        <v>1941</v>
      </c>
      <c r="C2169">
        <v>31.1</v>
      </c>
      <c r="D2169">
        <v>31.3</v>
      </c>
      <c r="E2169" s="145">
        <v>0.2</v>
      </c>
      <c r="F2169" s="143">
        <v>0.64</v>
      </c>
      <c r="G2169" t="s">
        <v>7583</v>
      </c>
      <c r="H2169">
        <v>440</v>
      </c>
      <c r="I2169">
        <v>1224</v>
      </c>
      <c r="J2169">
        <v>21.3</v>
      </c>
      <c r="K2169">
        <v>31.55</v>
      </c>
      <c r="L2169">
        <v>31</v>
      </c>
      <c r="M2169" s="142">
        <v>0.21</v>
      </c>
      <c r="N2169" t="s">
        <v>5654</v>
      </c>
    </row>
    <row r="2170" spans="1:14">
      <c r="A2170" s="149">
        <v>8131</v>
      </c>
      <c r="B2170" t="s">
        <v>1942</v>
      </c>
      <c r="C2170">
        <v>62.8</v>
      </c>
      <c r="D2170">
        <v>63.5</v>
      </c>
      <c r="E2170" s="145">
        <v>0.5</v>
      </c>
      <c r="F2170" s="143">
        <v>0.79</v>
      </c>
      <c r="G2170" t="s">
        <v>5906</v>
      </c>
      <c r="H2170">
        <v>1846</v>
      </c>
      <c r="I2170">
        <v>4943</v>
      </c>
      <c r="J2170">
        <v>44.22</v>
      </c>
      <c r="K2170">
        <v>64.599999999999994</v>
      </c>
      <c r="L2170">
        <v>62.8</v>
      </c>
      <c r="M2170" s="142">
        <v>0.42</v>
      </c>
      <c r="N2170" t="s">
        <v>5655</v>
      </c>
    </row>
    <row r="2171" spans="1:14">
      <c r="A2171" s="149">
        <v>8147</v>
      </c>
      <c r="B2171" t="s">
        <v>1943</v>
      </c>
      <c r="C2171">
        <v>132.5</v>
      </c>
      <c r="D2171">
        <v>130.5</v>
      </c>
      <c r="E2171" s="145">
        <v>-1.5</v>
      </c>
      <c r="F2171" s="143">
        <v>-1.1399999999999999</v>
      </c>
      <c r="G2171" t="s">
        <v>7584</v>
      </c>
      <c r="H2171">
        <v>201</v>
      </c>
      <c r="I2171">
        <v>349</v>
      </c>
      <c r="J2171">
        <v>4.2300000000000004</v>
      </c>
      <c r="K2171">
        <v>135</v>
      </c>
      <c r="L2171">
        <v>129.5</v>
      </c>
      <c r="M2171" s="142">
        <v>0.48</v>
      </c>
      <c r="N2171" t="s">
        <v>5656</v>
      </c>
    </row>
    <row r="2172" spans="1:14">
      <c r="A2172" s="149">
        <v>8150</v>
      </c>
      <c r="B2172" t="s">
        <v>1944</v>
      </c>
      <c r="C2172">
        <v>106</v>
      </c>
      <c r="D2172">
        <v>105.5</v>
      </c>
      <c r="E2172" s="145">
        <v>0</v>
      </c>
      <c r="F2172" s="143">
        <v>0</v>
      </c>
      <c r="G2172" t="s">
        <v>6864</v>
      </c>
      <c r="H2172">
        <v>19014</v>
      </c>
      <c r="I2172">
        <v>30869</v>
      </c>
      <c r="J2172">
        <v>70.45</v>
      </c>
      <c r="K2172">
        <v>108.5</v>
      </c>
      <c r="L2172">
        <v>104</v>
      </c>
      <c r="M2172" s="142">
        <v>2.7</v>
      </c>
      <c r="N2172" t="s">
        <v>5657</v>
      </c>
    </row>
    <row r="2173" spans="1:14">
      <c r="A2173" s="149">
        <v>8155</v>
      </c>
      <c r="B2173" t="s">
        <v>1945</v>
      </c>
      <c r="C2173">
        <v>308.5</v>
      </c>
      <c r="D2173">
        <v>302</v>
      </c>
      <c r="E2173" s="145">
        <v>-2</v>
      </c>
      <c r="F2173" s="143">
        <v>-0.66</v>
      </c>
      <c r="G2173" t="s">
        <v>7585</v>
      </c>
      <c r="H2173">
        <v>429</v>
      </c>
      <c r="I2173">
        <v>564</v>
      </c>
      <c r="J2173">
        <v>6.29</v>
      </c>
      <c r="K2173">
        <v>315</v>
      </c>
      <c r="L2173">
        <v>300</v>
      </c>
      <c r="M2173" s="142">
        <v>0.68</v>
      </c>
      <c r="N2173" t="s">
        <v>5658</v>
      </c>
    </row>
    <row r="2174" spans="1:14">
      <c r="A2174" s="149">
        <v>8163</v>
      </c>
      <c r="B2174" t="s">
        <v>119</v>
      </c>
      <c r="C2174">
        <v>29.2</v>
      </c>
      <c r="D2174">
        <v>29</v>
      </c>
      <c r="E2174" s="145">
        <v>0.1</v>
      </c>
      <c r="F2174" s="143">
        <v>0.35</v>
      </c>
      <c r="G2174" t="s">
        <v>7586</v>
      </c>
      <c r="H2174">
        <v>430</v>
      </c>
      <c r="I2174">
        <v>697</v>
      </c>
      <c r="J2174">
        <v>28</v>
      </c>
      <c r="K2174">
        <v>29.45</v>
      </c>
      <c r="L2174">
        <v>29</v>
      </c>
      <c r="M2174" s="142">
        <v>0.15</v>
      </c>
      <c r="N2174" t="s">
        <v>4260</v>
      </c>
    </row>
    <row r="2175" spans="1:14">
      <c r="A2175" s="149">
        <v>8171</v>
      </c>
      <c r="B2175" t="s">
        <v>171</v>
      </c>
      <c r="C2175">
        <v>21.9</v>
      </c>
      <c r="D2175">
        <v>22.2</v>
      </c>
      <c r="E2175" s="145">
        <v>0.9</v>
      </c>
      <c r="F2175" s="143">
        <v>4.2300000000000004</v>
      </c>
      <c r="G2175" t="s">
        <v>7587</v>
      </c>
      <c r="H2175">
        <v>607</v>
      </c>
      <c r="I2175">
        <v>354</v>
      </c>
      <c r="J2175">
        <v>11.29</v>
      </c>
      <c r="K2175">
        <v>22.5</v>
      </c>
      <c r="L2175">
        <v>21.6</v>
      </c>
      <c r="M2175" s="142">
        <v>0.54</v>
      </c>
      <c r="N2175" t="s">
        <v>5659</v>
      </c>
    </row>
    <row r="2176" spans="1:14">
      <c r="A2176" s="149">
        <v>8176</v>
      </c>
      <c r="B2176" t="s">
        <v>1946</v>
      </c>
      <c r="C2176">
        <v>9.52</v>
      </c>
      <c r="D2176">
        <v>9.8000000000000007</v>
      </c>
      <c r="E2176" s="145">
        <v>0.2</v>
      </c>
      <c r="F2176" s="143">
        <v>2.08</v>
      </c>
      <c r="G2176" t="s">
        <v>6041</v>
      </c>
      <c r="H2176">
        <v>208</v>
      </c>
      <c r="I2176">
        <v>101</v>
      </c>
      <c r="J2176">
        <v>7.17</v>
      </c>
      <c r="K2176">
        <v>9.85</v>
      </c>
      <c r="L2176">
        <v>9.52</v>
      </c>
      <c r="M2176" s="142">
        <v>0.28999999999999998</v>
      </c>
      <c r="N2176" t="s">
        <v>5660</v>
      </c>
    </row>
    <row r="2177" spans="1:14">
      <c r="A2177" s="149">
        <v>8182</v>
      </c>
      <c r="B2177" t="s">
        <v>1947</v>
      </c>
      <c r="C2177">
        <v>39.9</v>
      </c>
      <c r="D2177">
        <v>40</v>
      </c>
      <c r="E2177" s="145">
        <v>0.3</v>
      </c>
      <c r="F2177" s="143">
        <v>0.76</v>
      </c>
      <c r="G2177" t="s">
        <v>7588</v>
      </c>
      <c r="H2177">
        <v>749</v>
      </c>
      <c r="I2177">
        <v>1475</v>
      </c>
      <c r="J2177">
        <v>10.7</v>
      </c>
      <c r="K2177">
        <v>40.5</v>
      </c>
      <c r="L2177">
        <v>39.35</v>
      </c>
      <c r="M2177" s="142">
        <v>0.7</v>
      </c>
      <c r="N2177" t="s">
        <v>5661</v>
      </c>
    </row>
    <row r="2178" spans="1:14">
      <c r="A2178" s="149">
        <v>8201</v>
      </c>
      <c r="B2178" t="s">
        <v>1948</v>
      </c>
      <c r="C2178">
        <v>14.85</v>
      </c>
      <c r="D2178">
        <v>15</v>
      </c>
      <c r="E2178" s="145">
        <v>0.05</v>
      </c>
      <c r="F2178" s="143">
        <v>0.33</v>
      </c>
      <c r="G2178" t="s">
        <v>6054</v>
      </c>
      <c r="H2178">
        <v>239</v>
      </c>
      <c r="I2178">
        <v>399</v>
      </c>
      <c r="J2178">
        <v>6.24</v>
      </c>
      <c r="K2178">
        <v>15.35</v>
      </c>
      <c r="L2178">
        <v>14.8</v>
      </c>
      <c r="M2178" s="142">
        <v>0.38</v>
      </c>
      <c r="N2178" t="s">
        <v>5662</v>
      </c>
    </row>
    <row r="2179" spans="1:14">
      <c r="A2179" s="149">
        <v>8210</v>
      </c>
      <c r="B2179" t="s">
        <v>1949</v>
      </c>
      <c r="C2179">
        <v>843</v>
      </c>
      <c r="D2179">
        <v>834</v>
      </c>
      <c r="E2179" s="145">
        <v>1</v>
      </c>
      <c r="F2179" s="143">
        <v>0.12</v>
      </c>
      <c r="G2179" t="s">
        <v>7589</v>
      </c>
      <c r="H2179">
        <v>585</v>
      </c>
      <c r="I2179">
        <v>1639</v>
      </c>
      <c r="J2179">
        <v>12.56</v>
      </c>
      <c r="K2179">
        <v>846</v>
      </c>
      <c r="L2179">
        <v>831</v>
      </c>
      <c r="M2179" s="142">
        <v>0.47</v>
      </c>
      <c r="N2179" t="s">
        <v>5663</v>
      </c>
    </row>
    <row r="2180" spans="1:14">
      <c r="A2180" s="149">
        <v>8213</v>
      </c>
      <c r="B2180" t="s">
        <v>1950</v>
      </c>
      <c r="C2180">
        <v>39.5</v>
      </c>
      <c r="D2180">
        <v>38.75</v>
      </c>
      <c r="E2180" s="145">
        <v>-0.25</v>
      </c>
      <c r="F2180" s="143">
        <v>-0.64</v>
      </c>
      <c r="G2180" t="s">
        <v>7590</v>
      </c>
      <c r="H2180">
        <v>1357</v>
      </c>
      <c r="I2180">
        <v>3965</v>
      </c>
      <c r="J2180">
        <v>27.12</v>
      </c>
      <c r="K2180">
        <v>39.799999999999997</v>
      </c>
      <c r="L2180">
        <v>38.35</v>
      </c>
      <c r="M2180" s="142">
        <v>0.5</v>
      </c>
      <c r="N2180" t="s">
        <v>5664</v>
      </c>
    </row>
    <row r="2181" spans="1:14">
      <c r="A2181" s="149">
        <v>8215</v>
      </c>
      <c r="B2181" t="s">
        <v>1951</v>
      </c>
      <c r="C2181">
        <v>28.15</v>
      </c>
      <c r="D2181">
        <v>28.05</v>
      </c>
      <c r="E2181" s="145">
        <v>0.45</v>
      </c>
      <c r="F2181" s="143">
        <v>1.63</v>
      </c>
      <c r="G2181" t="s">
        <v>7242</v>
      </c>
      <c r="H2181">
        <v>723</v>
      </c>
      <c r="I2181">
        <v>696</v>
      </c>
      <c r="J2181">
        <v>32.07</v>
      </c>
      <c r="K2181">
        <v>28.35</v>
      </c>
      <c r="L2181">
        <v>27.75</v>
      </c>
      <c r="M2181" s="142">
        <v>0.23</v>
      </c>
      <c r="N2181" t="s">
        <v>5665</v>
      </c>
    </row>
    <row r="2182" spans="1:14">
      <c r="A2182" s="149">
        <v>8222</v>
      </c>
      <c r="B2182" t="s">
        <v>1952</v>
      </c>
      <c r="C2182">
        <v>34.85</v>
      </c>
      <c r="D2182">
        <v>34.799999999999997</v>
      </c>
      <c r="E2182" s="145">
        <v>0.35</v>
      </c>
      <c r="F2182" s="143">
        <v>1.02</v>
      </c>
      <c r="G2182" t="s">
        <v>7591</v>
      </c>
      <c r="H2182">
        <v>276</v>
      </c>
      <c r="I2182">
        <v>148</v>
      </c>
      <c r="J2182">
        <v>6.86</v>
      </c>
      <c r="K2182">
        <v>35.299999999999997</v>
      </c>
      <c r="L2182">
        <v>34.6</v>
      </c>
      <c r="M2182" s="142">
        <v>0.4</v>
      </c>
      <c r="N2182" t="s">
        <v>5666</v>
      </c>
    </row>
    <row r="2183" spans="1:14">
      <c r="A2183" s="149">
        <v>8227</v>
      </c>
      <c r="B2183" t="s">
        <v>1953</v>
      </c>
      <c r="C2183">
        <v>284</v>
      </c>
      <c r="D2183">
        <v>282</v>
      </c>
      <c r="E2183" s="145">
        <v>-0.5</v>
      </c>
      <c r="F2183" s="143">
        <v>-0.18</v>
      </c>
      <c r="G2183" t="s">
        <v>7592</v>
      </c>
      <c r="H2183">
        <v>2812</v>
      </c>
      <c r="I2183">
        <v>3471</v>
      </c>
      <c r="J2183">
        <v>3.95</v>
      </c>
      <c r="K2183">
        <v>298</v>
      </c>
      <c r="L2183">
        <v>280.5</v>
      </c>
      <c r="M2183" s="142">
        <v>7.11</v>
      </c>
      <c r="N2183" t="s">
        <v>5667</v>
      </c>
    </row>
    <row r="2184" spans="1:14">
      <c r="A2184" s="149">
        <v>8234</v>
      </c>
      <c r="B2184" t="s">
        <v>1954</v>
      </c>
      <c r="C2184">
        <v>63</v>
      </c>
      <c r="D2184">
        <v>63.4</v>
      </c>
      <c r="E2184" s="145">
        <v>1.1000000000000001</v>
      </c>
      <c r="F2184" s="143">
        <v>1.77</v>
      </c>
      <c r="G2184" t="s">
        <v>7593</v>
      </c>
      <c r="H2184">
        <v>331</v>
      </c>
      <c r="I2184">
        <v>440</v>
      </c>
      <c r="J2184">
        <v>14.12</v>
      </c>
      <c r="K2184">
        <v>65</v>
      </c>
      <c r="L2184">
        <v>63</v>
      </c>
      <c r="M2184" s="142">
        <v>0.23</v>
      </c>
      <c r="N2184" t="s">
        <v>5668</v>
      </c>
    </row>
    <row r="2185" spans="1:14">
      <c r="A2185" s="149">
        <v>8240</v>
      </c>
      <c r="B2185" t="s">
        <v>1955</v>
      </c>
      <c r="C2185">
        <v>50.5</v>
      </c>
      <c r="D2185">
        <v>50.7</v>
      </c>
      <c r="E2185" s="145">
        <v>0.7</v>
      </c>
      <c r="F2185" s="143">
        <v>1.4</v>
      </c>
      <c r="G2185" t="s">
        <v>7412</v>
      </c>
      <c r="H2185">
        <v>281</v>
      </c>
      <c r="I2185">
        <v>485</v>
      </c>
      <c r="J2185">
        <v>10</v>
      </c>
      <c r="K2185">
        <v>51.9</v>
      </c>
      <c r="L2185">
        <v>50.3</v>
      </c>
      <c r="M2185" s="142">
        <v>0.28000000000000003</v>
      </c>
      <c r="N2185" t="s">
        <v>5669</v>
      </c>
    </row>
    <row r="2186" spans="1:14">
      <c r="A2186" s="149">
        <v>8249</v>
      </c>
      <c r="B2186" t="s">
        <v>2582</v>
      </c>
      <c r="C2186">
        <v>39.6</v>
      </c>
      <c r="D2186">
        <v>39.950000000000003</v>
      </c>
      <c r="E2186" s="145">
        <v>0.35</v>
      </c>
      <c r="F2186" s="143">
        <v>0.88</v>
      </c>
      <c r="G2186" t="s">
        <v>7594</v>
      </c>
      <c r="H2186">
        <v>142</v>
      </c>
      <c r="I2186">
        <v>150</v>
      </c>
      <c r="J2186">
        <v>13.78</v>
      </c>
      <c r="K2186">
        <v>40.5</v>
      </c>
      <c r="L2186">
        <v>39.6</v>
      </c>
      <c r="M2186" s="142">
        <v>0.11</v>
      </c>
      <c r="N2186" t="s">
        <v>5670</v>
      </c>
    </row>
    <row r="2187" spans="1:14">
      <c r="A2187" s="149">
        <v>8255</v>
      </c>
      <c r="B2187" t="s">
        <v>54</v>
      </c>
      <c r="C2187">
        <v>141</v>
      </c>
      <c r="D2187">
        <v>140.5</v>
      </c>
      <c r="E2187" s="145">
        <v>0.5</v>
      </c>
      <c r="F2187" s="143">
        <v>0.36</v>
      </c>
      <c r="G2187" t="s">
        <v>7595</v>
      </c>
      <c r="H2187">
        <v>224</v>
      </c>
      <c r="I2187">
        <v>269</v>
      </c>
      <c r="J2187">
        <v>10.199999999999999</v>
      </c>
      <c r="K2187">
        <v>146</v>
      </c>
      <c r="L2187">
        <v>140</v>
      </c>
      <c r="M2187" s="142">
        <v>0.22</v>
      </c>
      <c r="N2187" t="s">
        <v>5671</v>
      </c>
    </row>
    <row r="2188" spans="1:14">
      <c r="A2188" s="149">
        <v>8261</v>
      </c>
      <c r="B2188" t="s">
        <v>1956</v>
      </c>
      <c r="C2188">
        <v>161</v>
      </c>
      <c r="D2188">
        <v>160</v>
      </c>
      <c r="E2188" s="145">
        <v>0</v>
      </c>
      <c r="F2188" s="143">
        <v>0</v>
      </c>
      <c r="G2188" t="s">
        <v>6110</v>
      </c>
      <c r="H2188">
        <v>1291</v>
      </c>
      <c r="I2188">
        <v>3065</v>
      </c>
      <c r="J2188">
        <v>11.89</v>
      </c>
      <c r="K2188">
        <v>164.5</v>
      </c>
      <c r="L2188">
        <v>159</v>
      </c>
      <c r="M2188" s="142">
        <v>1.0900000000000001</v>
      </c>
      <c r="N2188" t="s">
        <v>5672</v>
      </c>
    </row>
    <row r="2189" spans="1:14">
      <c r="A2189" s="149">
        <v>8271</v>
      </c>
      <c r="B2189" t="s">
        <v>1957</v>
      </c>
      <c r="C2189">
        <v>186</v>
      </c>
      <c r="D2189">
        <v>187</v>
      </c>
      <c r="E2189" s="145">
        <v>3.5</v>
      </c>
      <c r="F2189" s="143">
        <v>1.91</v>
      </c>
      <c r="G2189" t="s">
        <v>5871</v>
      </c>
      <c r="H2189">
        <v>709</v>
      </c>
      <c r="I2189">
        <v>1251</v>
      </c>
      <c r="J2189">
        <v>12.96</v>
      </c>
      <c r="K2189">
        <v>190.5</v>
      </c>
      <c r="L2189">
        <v>185.5</v>
      </c>
      <c r="M2189" s="142">
        <v>0.56999999999999995</v>
      </c>
      <c r="N2189" t="s">
        <v>5673</v>
      </c>
    </row>
    <row r="2190" spans="1:14">
      <c r="A2190" s="149">
        <v>8272</v>
      </c>
      <c r="B2190" t="s">
        <v>2585</v>
      </c>
      <c r="C2190">
        <v>61.6</v>
      </c>
      <c r="D2190">
        <v>61.7</v>
      </c>
      <c r="E2190" s="145">
        <v>0.1</v>
      </c>
      <c r="F2190" s="143">
        <v>0.16</v>
      </c>
      <c r="G2190" t="s">
        <v>5810</v>
      </c>
      <c r="H2190">
        <v>18</v>
      </c>
      <c r="I2190">
        <v>11</v>
      </c>
      <c r="J2190">
        <v>1.9</v>
      </c>
      <c r="K2190">
        <v>61.7</v>
      </c>
      <c r="L2190">
        <v>61.3</v>
      </c>
      <c r="M2190" s="142">
        <v>0.09</v>
      </c>
      <c r="N2190" t="s">
        <v>5674</v>
      </c>
    </row>
    <row r="2191" spans="1:14">
      <c r="A2191" s="149">
        <v>8277</v>
      </c>
      <c r="B2191" t="s">
        <v>5839</v>
      </c>
      <c r="C2191">
        <v>15.4</v>
      </c>
      <c r="D2191">
        <v>15.4</v>
      </c>
      <c r="E2191" s="145">
        <v>0</v>
      </c>
      <c r="F2191" s="143">
        <v>0</v>
      </c>
      <c r="G2191" t="s">
        <v>7596</v>
      </c>
      <c r="H2191">
        <v>37</v>
      </c>
      <c r="I2191">
        <v>59</v>
      </c>
      <c r="J2191">
        <v>3.95</v>
      </c>
      <c r="K2191">
        <v>15.6</v>
      </c>
      <c r="L2191">
        <v>15.4</v>
      </c>
      <c r="M2191" s="142">
        <v>0.09</v>
      </c>
      <c r="N2191" t="s">
        <v>5840</v>
      </c>
    </row>
    <row r="2192" spans="1:14">
      <c r="A2192" s="149">
        <v>8279</v>
      </c>
      <c r="B2192" t="s">
        <v>72</v>
      </c>
      <c r="C2192" t="s">
        <v>1366</v>
      </c>
      <c r="D2192" t="s">
        <v>1366</v>
      </c>
      <c r="E2192" s="145" t="s">
        <v>1366</v>
      </c>
      <c r="F2192" s="143" t="s">
        <v>1366</v>
      </c>
      <c r="G2192" t="s">
        <v>1366</v>
      </c>
      <c r="H2192">
        <v>0</v>
      </c>
      <c r="I2192">
        <v>21</v>
      </c>
      <c r="J2192">
        <v>2.71</v>
      </c>
      <c r="K2192" t="s">
        <v>1366</v>
      </c>
      <c r="L2192" t="s">
        <v>1366</v>
      </c>
      <c r="M2192" s="142">
        <v>0</v>
      </c>
      <c r="N2192" t="s">
        <v>5675</v>
      </c>
    </row>
    <row r="2193" spans="1:14">
      <c r="A2193" s="149">
        <v>8284</v>
      </c>
      <c r="B2193" t="s">
        <v>74</v>
      </c>
      <c r="C2193">
        <v>68.099999999999994</v>
      </c>
      <c r="D2193">
        <v>68</v>
      </c>
      <c r="E2193" s="145">
        <v>-0.1</v>
      </c>
      <c r="F2193" s="143">
        <v>-0.15</v>
      </c>
      <c r="G2193" t="s">
        <v>7076</v>
      </c>
      <c r="H2193">
        <v>14</v>
      </c>
      <c r="I2193">
        <v>6</v>
      </c>
      <c r="J2193">
        <v>4.7300000000000004</v>
      </c>
      <c r="K2193">
        <v>68.099999999999994</v>
      </c>
      <c r="L2193">
        <v>68</v>
      </c>
      <c r="M2193" s="142">
        <v>0.03</v>
      </c>
      <c r="N2193" t="s">
        <v>5676</v>
      </c>
    </row>
    <row r="2194" spans="1:14">
      <c r="A2194" s="149">
        <v>8289</v>
      </c>
      <c r="B2194" t="s">
        <v>1958</v>
      </c>
      <c r="C2194">
        <v>53.3</v>
      </c>
      <c r="D2194">
        <v>53</v>
      </c>
      <c r="E2194" s="145">
        <v>0</v>
      </c>
      <c r="F2194" s="143">
        <v>0</v>
      </c>
      <c r="G2194" t="s">
        <v>7597</v>
      </c>
      <c r="H2194">
        <v>965</v>
      </c>
      <c r="I2194">
        <v>3985</v>
      </c>
      <c r="J2194">
        <v>6.83</v>
      </c>
      <c r="K2194">
        <v>54.4</v>
      </c>
      <c r="L2194">
        <v>52.7</v>
      </c>
      <c r="M2194" s="142">
        <v>1.41</v>
      </c>
      <c r="N2194" t="s">
        <v>5677</v>
      </c>
    </row>
    <row r="2195" spans="1:14">
      <c r="A2195" s="149">
        <v>8291</v>
      </c>
      <c r="B2195" t="s">
        <v>3743</v>
      </c>
      <c r="C2195">
        <v>22.75</v>
      </c>
      <c r="D2195">
        <v>21.45</v>
      </c>
      <c r="E2195" s="145">
        <v>-1.7</v>
      </c>
      <c r="F2195" s="143">
        <v>-7.34</v>
      </c>
      <c r="G2195" t="s">
        <v>5842</v>
      </c>
      <c r="H2195">
        <v>52</v>
      </c>
      <c r="I2195">
        <v>25</v>
      </c>
      <c r="J2195">
        <v>1.75</v>
      </c>
      <c r="K2195">
        <v>23</v>
      </c>
      <c r="L2195">
        <v>21.05</v>
      </c>
      <c r="M2195" s="142">
        <v>0.3</v>
      </c>
      <c r="N2195" t="s">
        <v>5678</v>
      </c>
    </row>
    <row r="2196" spans="1:14">
      <c r="A2196" s="149">
        <v>8299</v>
      </c>
      <c r="B2196" t="s">
        <v>1959</v>
      </c>
      <c r="C2196">
        <v>1885</v>
      </c>
      <c r="D2196">
        <v>1890</v>
      </c>
      <c r="E2196" s="145">
        <v>60</v>
      </c>
      <c r="F2196" s="143">
        <v>3.28</v>
      </c>
      <c r="G2196" t="s">
        <v>7598</v>
      </c>
      <c r="H2196">
        <v>3317</v>
      </c>
      <c r="I2196">
        <v>3431</v>
      </c>
      <c r="J2196">
        <v>22.14</v>
      </c>
      <c r="K2196">
        <v>1950</v>
      </c>
      <c r="L2196">
        <v>1875</v>
      </c>
      <c r="M2196" s="142">
        <v>1.5</v>
      </c>
      <c r="N2196" t="s">
        <v>5679</v>
      </c>
    </row>
    <row r="2197" spans="1:14">
      <c r="A2197" s="149">
        <v>8341</v>
      </c>
      <c r="B2197" t="s">
        <v>1960</v>
      </c>
      <c r="C2197">
        <v>74.599999999999994</v>
      </c>
      <c r="D2197">
        <v>74.599999999999994</v>
      </c>
      <c r="E2197" s="145">
        <v>0.5</v>
      </c>
      <c r="F2197" s="143">
        <v>0.67</v>
      </c>
      <c r="G2197" t="s">
        <v>6214</v>
      </c>
      <c r="H2197">
        <v>142</v>
      </c>
      <c r="I2197">
        <v>137</v>
      </c>
      <c r="J2197">
        <v>13</v>
      </c>
      <c r="K2197">
        <v>74.8</v>
      </c>
      <c r="L2197">
        <v>74.3</v>
      </c>
      <c r="M2197" s="142">
        <v>0.11</v>
      </c>
      <c r="N2197" t="s">
        <v>5680</v>
      </c>
    </row>
    <row r="2198" spans="1:14">
      <c r="A2198" s="149">
        <v>8342</v>
      </c>
      <c r="B2198" t="s">
        <v>1961</v>
      </c>
      <c r="C2198">
        <v>87.5</v>
      </c>
      <c r="D2198">
        <v>87</v>
      </c>
      <c r="E2198" s="145">
        <v>0.4</v>
      </c>
      <c r="F2198" s="143">
        <v>0.46</v>
      </c>
      <c r="G2198" t="s">
        <v>5997</v>
      </c>
      <c r="H2198">
        <v>6</v>
      </c>
      <c r="I2198">
        <v>5</v>
      </c>
      <c r="J2198">
        <v>3.35</v>
      </c>
      <c r="K2198">
        <v>87.5</v>
      </c>
      <c r="L2198">
        <v>87</v>
      </c>
      <c r="M2198" s="142">
        <v>0.02</v>
      </c>
      <c r="N2198" t="s">
        <v>5681</v>
      </c>
    </row>
    <row r="2199" spans="1:14">
      <c r="A2199" s="149">
        <v>8349</v>
      </c>
      <c r="B2199" t="s">
        <v>1962</v>
      </c>
      <c r="C2199">
        <v>40</v>
      </c>
      <c r="D2199">
        <v>40.35</v>
      </c>
      <c r="E2199" s="145">
        <v>0.35</v>
      </c>
      <c r="F2199" s="143">
        <v>0.88</v>
      </c>
      <c r="G2199" t="s">
        <v>7599</v>
      </c>
      <c r="H2199">
        <v>17</v>
      </c>
      <c r="I2199">
        <v>85</v>
      </c>
      <c r="J2199">
        <v>20.88</v>
      </c>
      <c r="K2199">
        <v>40.35</v>
      </c>
      <c r="L2199">
        <v>39.950000000000003</v>
      </c>
      <c r="M2199" s="142">
        <v>0.01</v>
      </c>
      <c r="N2199" t="s">
        <v>5682</v>
      </c>
    </row>
    <row r="2200" spans="1:14">
      <c r="A2200" s="149">
        <v>8354</v>
      </c>
      <c r="B2200" t="s">
        <v>1963</v>
      </c>
      <c r="C2200">
        <v>17.149999999999999</v>
      </c>
      <c r="D2200">
        <v>17.2</v>
      </c>
      <c r="E2200" s="145">
        <v>0</v>
      </c>
      <c r="F2200" s="143">
        <v>0</v>
      </c>
      <c r="G2200" t="s">
        <v>7292</v>
      </c>
      <c r="H2200">
        <v>6</v>
      </c>
      <c r="I2200">
        <v>90</v>
      </c>
      <c r="J2200">
        <v>7.85</v>
      </c>
      <c r="K2200">
        <v>17.2</v>
      </c>
      <c r="L2200">
        <v>17.05</v>
      </c>
      <c r="M2200" s="142">
        <v>0.01</v>
      </c>
      <c r="N2200" t="s">
        <v>5683</v>
      </c>
    </row>
    <row r="2201" spans="1:14">
      <c r="A2201" s="149">
        <v>8358</v>
      </c>
      <c r="B2201" t="s">
        <v>1964</v>
      </c>
      <c r="C2201">
        <v>474</v>
      </c>
      <c r="D2201">
        <v>472</v>
      </c>
      <c r="E2201" s="145">
        <v>10.5</v>
      </c>
      <c r="F2201" s="143">
        <v>2.2799999999999998</v>
      </c>
      <c r="G2201" t="s">
        <v>7600</v>
      </c>
      <c r="H2201">
        <v>15253</v>
      </c>
      <c r="I2201">
        <v>3143</v>
      </c>
      <c r="J2201">
        <v>25.26</v>
      </c>
      <c r="K2201">
        <v>497.5</v>
      </c>
      <c r="L2201">
        <v>459.5</v>
      </c>
      <c r="M2201" s="142">
        <v>6.04</v>
      </c>
      <c r="N2201" t="s">
        <v>5684</v>
      </c>
    </row>
    <row r="2202" spans="1:14">
      <c r="A2202" s="149">
        <v>8367</v>
      </c>
      <c r="B2202" t="s">
        <v>1965</v>
      </c>
      <c r="C2202">
        <v>41.45</v>
      </c>
      <c r="D2202">
        <v>41.35</v>
      </c>
      <c r="E2202" s="145">
        <v>-0.1</v>
      </c>
      <c r="F2202" s="143">
        <v>-0.24</v>
      </c>
      <c r="G2202" t="s">
        <v>6193</v>
      </c>
      <c r="H2202">
        <v>16</v>
      </c>
      <c r="I2202">
        <v>24</v>
      </c>
      <c r="J2202">
        <v>9.2200000000000006</v>
      </c>
      <c r="K2202">
        <v>41.45</v>
      </c>
      <c r="L2202">
        <v>41</v>
      </c>
      <c r="M2202" s="142">
        <v>0.02</v>
      </c>
      <c r="N2202" t="s">
        <v>5685</v>
      </c>
    </row>
    <row r="2203" spans="1:14">
      <c r="A2203" s="149">
        <v>8374</v>
      </c>
      <c r="B2203" t="s">
        <v>1966</v>
      </c>
      <c r="C2203">
        <v>73</v>
      </c>
      <c r="D2203">
        <v>71.5</v>
      </c>
      <c r="E2203" s="145">
        <v>0.4</v>
      </c>
      <c r="F2203" s="143">
        <v>0.56000000000000005</v>
      </c>
      <c r="G2203" t="s">
        <v>7344</v>
      </c>
      <c r="H2203">
        <v>74</v>
      </c>
      <c r="I2203">
        <v>165</v>
      </c>
      <c r="J2203">
        <v>11.26</v>
      </c>
      <c r="K2203">
        <v>73.2</v>
      </c>
      <c r="L2203">
        <v>71.099999999999994</v>
      </c>
      <c r="M2203" s="142">
        <v>0.08</v>
      </c>
      <c r="N2203" t="s">
        <v>5686</v>
      </c>
    </row>
    <row r="2204" spans="1:14">
      <c r="A2204" s="149">
        <v>8383</v>
      </c>
      <c r="B2204" t="s">
        <v>1967</v>
      </c>
      <c r="C2204">
        <v>68</v>
      </c>
      <c r="D2204">
        <v>68.900000000000006</v>
      </c>
      <c r="E2204" s="145">
        <v>1.6</v>
      </c>
      <c r="F2204" s="143">
        <v>2.38</v>
      </c>
      <c r="G2204" t="s">
        <v>7601</v>
      </c>
      <c r="H2204">
        <v>460</v>
      </c>
      <c r="I2204">
        <v>746</v>
      </c>
      <c r="J2204">
        <v>11.38</v>
      </c>
      <c r="K2204">
        <v>69.3</v>
      </c>
      <c r="L2204">
        <v>68</v>
      </c>
      <c r="M2204" s="142">
        <v>0.4</v>
      </c>
      <c r="N2204" t="s">
        <v>5687</v>
      </c>
    </row>
    <row r="2205" spans="1:14">
      <c r="A2205" s="149">
        <v>8390</v>
      </c>
      <c r="B2205" t="s">
        <v>1968</v>
      </c>
      <c r="C2205">
        <v>90.5</v>
      </c>
      <c r="D2205">
        <v>89.7</v>
      </c>
      <c r="E2205" s="145">
        <v>-0.2</v>
      </c>
      <c r="F2205" s="143">
        <v>-0.22</v>
      </c>
      <c r="G2205" t="s">
        <v>7602</v>
      </c>
      <c r="H2205">
        <v>228</v>
      </c>
      <c r="I2205">
        <v>320</v>
      </c>
      <c r="J2205">
        <v>9.61</v>
      </c>
      <c r="K2205">
        <v>91.3</v>
      </c>
      <c r="L2205">
        <v>89.5</v>
      </c>
      <c r="M2205" s="142">
        <v>0.24</v>
      </c>
      <c r="N2205" t="s">
        <v>5688</v>
      </c>
    </row>
    <row r="2206" spans="1:14">
      <c r="A2206" s="149">
        <v>8401</v>
      </c>
      <c r="B2206" t="s">
        <v>1969</v>
      </c>
      <c r="C2206">
        <v>22.7</v>
      </c>
      <c r="D2206">
        <v>22.8</v>
      </c>
      <c r="E2206" s="145">
        <v>0.1</v>
      </c>
      <c r="F2206" s="143">
        <v>0.44</v>
      </c>
      <c r="G2206" t="s">
        <v>6435</v>
      </c>
      <c r="H2206">
        <v>8</v>
      </c>
      <c r="I2206">
        <v>33</v>
      </c>
      <c r="J2206">
        <v>7.07</v>
      </c>
      <c r="K2206">
        <v>22.85</v>
      </c>
      <c r="L2206">
        <v>22.7</v>
      </c>
      <c r="M2206" s="142">
        <v>0.01</v>
      </c>
      <c r="N2206" t="s">
        <v>5689</v>
      </c>
    </row>
    <row r="2207" spans="1:14">
      <c r="A2207" s="149">
        <v>8403</v>
      </c>
      <c r="B2207" t="s">
        <v>1970</v>
      </c>
      <c r="C2207">
        <v>19.100000000000001</v>
      </c>
      <c r="D2207">
        <v>19.149999999999999</v>
      </c>
      <c r="E2207" s="145">
        <v>0.1</v>
      </c>
      <c r="F2207" s="143">
        <v>0.52</v>
      </c>
      <c r="G2207" t="s">
        <v>6148</v>
      </c>
      <c r="H2207">
        <v>91</v>
      </c>
      <c r="I2207">
        <v>121</v>
      </c>
      <c r="J2207">
        <v>13.76</v>
      </c>
      <c r="K2207">
        <v>19.149999999999999</v>
      </c>
      <c r="L2207">
        <v>19</v>
      </c>
      <c r="M2207" s="142">
        <v>7.0000000000000007E-2</v>
      </c>
      <c r="N2207" t="s">
        <v>5690</v>
      </c>
    </row>
    <row r="2208" spans="1:14">
      <c r="A2208" s="149">
        <v>8404</v>
      </c>
      <c r="B2208" t="s">
        <v>1971</v>
      </c>
      <c r="C2208">
        <v>13.5</v>
      </c>
      <c r="D2208">
        <v>13.7</v>
      </c>
      <c r="E2208" s="145">
        <v>0.4</v>
      </c>
      <c r="F2208" s="143">
        <v>3.01</v>
      </c>
      <c r="G2208" t="s">
        <v>6197</v>
      </c>
      <c r="H2208">
        <v>188</v>
      </c>
      <c r="I2208">
        <v>311</v>
      </c>
      <c r="J2208">
        <v>41.99</v>
      </c>
      <c r="K2208">
        <v>13.8</v>
      </c>
      <c r="L2208">
        <v>13.5</v>
      </c>
      <c r="M2208" s="142">
        <v>0.04</v>
      </c>
      <c r="N2208" t="s">
        <v>5691</v>
      </c>
    </row>
    <row r="2209" spans="1:14">
      <c r="A2209" s="149">
        <v>8409</v>
      </c>
      <c r="B2209" t="s">
        <v>172</v>
      </c>
      <c r="C2209">
        <v>19.100000000000001</v>
      </c>
      <c r="D2209">
        <v>18.399999999999999</v>
      </c>
      <c r="E2209" s="145">
        <v>0</v>
      </c>
      <c r="F2209" s="143">
        <v>0</v>
      </c>
      <c r="G2209" t="s">
        <v>7603</v>
      </c>
      <c r="H2209">
        <v>13</v>
      </c>
      <c r="I2209">
        <v>9</v>
      </c>
      <c r="J2209">
        <v>3.2</v>
      </c>
      <c r="K2209">
        <v>19.100000000000001</v>
      </c>
      <c r="L2209">
        <v>18.3</v>
      </c>
      <c r="M2209" s="142">
        <v>0.04</v>
      </c>
      <c r="N2209" t="s">
        <v>5692</v>
      </c>
    </row>
    <row r="2210" spans="1:14">
      <c r="A2210" s="149">
        <v>8410</v>
      </c>
      <c r="B2210" t="s">
        <v>1972</v>
      </c>
      <c r="C2210">
        <v>27.3</v>
      </c>
      <c r="D2210">
        <v>27</v>
      </c>
      <c r="E2210" s="145">
        <v>0.35</v>
      </c>
      <c r="F2210" s="143">
        <v>1.31</v>
      </c>
      <c r="G2210" t="s">
        <v>7604</v>
      </c>
      <c r="H2210">
        <v>17</v>
      </c>
      <c r="I2210">
        <v>50</v>
      </c>
      <c r="J2210">
        <v>3.66</v>
      </c>
      <c r="K2210">
        <v>27.3</v>
      </c>
      <c r="L2210">
        <v>26.85</v>
      </c>
      <c r="M2210" s="142">
        <v>0.05</v>
      </c>
      <c r="N2210" t="s">
        <v>5693</v>
      </c>
    </row>
    <row r="2211" spans="1:14">
      <c r="A2211" s="149">
        <v>8411</v>
      </c>
      <c r="B2211" t="s">
        <v>1973</v>
      </c>
      <c r="C2211">
        <v>11.45</v>
      </c>
      <c r="D2211">
        <v>11.1</v>
      </c>
      <c r="E2211" s="145">
        <v>-0.35</v>
      </c>
      <c r="F2211" s="143">
        <v>-3.06</v>
      </c>
      <c r="G2211" t="s">
        <v>7605</v>
      </c>
      <c r="H2211">
        <v>480</v>
      </c>
      <c r="I2211">
        <v>191</v>
      </c>
      <c r="J2211">
        <v>22.11</v>
      </c>
      <c r="K2211">
        <v>11.45</v>
      </c>
      <c r="L2211">
        <v>11</v>
      </c>
      <c r="M2211" s="142">
        <v>0.22</v>
      </c>
      <c r="N2211" t="s">
        <v>5694</v>
      </c>
    </row>
    <row r="2212" spans="1:14">
      <c r="A2212" s="149">
        <v>8415</v>
      </c>
      <c r="B2212" t="s">
        <v>1974</v>
      </c>
      <c r="C2212">
        <v>37.6</v>
      </c>
      <c r="D2212">
        <v>37.5</v>
      </c>
      <c r="E2212" s="145">
        <v>0.35</v>
      </c>
      <c r="F2212" s="143">
        <v>0.94</v>
      </c>
      <c r="G2212" t="s">
        <v>6323</v>
      </c>
      <c r="H2212">
        <v>305</v>
      </c>
      <c r="I2212">
        <v>490</v>
      </c>
      <c r="J2212">
        <v>103.15</v>
      </c>
      <c r="K2212">
        <v>37.6</v>
      </c>
      <c r="L2212">
        <v>37.15</v>
      </c>
      <c r="M2212" s="142">
        <v>0.03</v>
      </c>
      <c r="N2212" t="s">
        <v>5695</v>
      </c>
    </row>
    <row r="2213" spans="1:14">
      <c r="A2213" s="149">
        <v>8416</v>
      </c>
      <c r="B2213" t="s">
        <v>1975</v>
      </c>
      <c r="C2213">
        <v>170</v>
      </c>
      <c r="D2213">
        <v>170.5</v>
      </c>
      <c r="E2213" s="145">
        <v>0.5</v>
      </c>
      <c r="F2213" s="143">
        <v>0.28999999999999998</v>
      </c>
      <c r="G2213" t="s">
        <v>7606</v>
      </c>
      <c r="H2213">
        <v>4</v>
      </c>
      <c r="I2213">
        <v>3</v>
      </c>
      <c r="J2213">
        <v>2.82</v>
      </c>
      <c r="K2213">
        <v>171.5</v>
      </c>
      <c r="L2213">
        <v>170</v>
      </c>
      <c r="M2213" s="142">
        <v>0.01</v>
      </c>
      <c r="N2213" t="s">
        <v>5696</v>
      </c>
    </row>
    <row r="2214" spans="1:14">
      <c r="A2214" s="149">
        <v>8421</v>
      </c>
      <c r="B2214" t="s">
        <v>1976</v>
      </c>
      <c r="C2214">
        <v>13.7</v>
      </c>
      <c r="D2214">
        <v>14.1</v>
      </c>
      <c r="E2214" s="145">
        <v>0.35</v>
      </c>
      <c r="F2214" s="143">
        <v>2.5499999999999998</v>
      </c>
      <c r="G2214" t="s">
        <v>6204</v>
      </c>
      <c r="H2214">
        <v>143</v>
      </c>
      <c r="I2214">
        <v>164</v>
      </c>
      <c r="J2214">
        <v>6.38</v>
      </c>
      <c r="K2214">
        <v>14.3</v>
      </c>
      <c r="L2214">
        <v>13.65</v>
      </c>
      <c r="M2214" s="142">
        <v>0.22</v>
      </c>
      <c r="N2214" t="s">
        <v>5697</v>
      </c>
    </row>
    <row r="2215" spans="1:14">
      <c r="A2215" s="149">
        <v>8422</v>
      </c>
      <c r="B2215" t="s">
        <v>3658</v>
      </c>
      <c r="C2215">
        <v>25.3</v>
      </c>
      <c r="D2215">
        <v>25.7</v>
      </c>
      <c r="E2215" s="145">
        <v>0.6</v>
      </c>
      <c r="F2215" s="143">
        <v>2.39</v>
      </c>
      <c r="G2215" t="s">
        <v>5891</v>
      </c>
      <c r="H2215">
        <v>4539</v>
      </c>
      <c r="I2215">
        <v>3908</v>
      </c>
      <c r="J2215">
        <v>13.6</v>
      </c>
      <c r="K2215">
        <v>25.85</v>
      </c>
      <c r="L2215">
        <v>25.3</v>
      </c>
      <c r="M2215" s="142">
        <v>0.33</v>
      </c>
      <c r="N2215" t="s">
        <v>5698</v>
      </c>
    </row>
    <row r="2216" spans="1:14">
      <c r="A2216" s="149">
        <v>8423</v>
      </c>
      <c r="B2216" t="s">
        <v>1977</v>
      </c>
      <c r="C2216">
        <v>18.149999999999999</v>
      </c>
      <c r="D2216">
        <v>18.05</v>
      </c>
      <c r="E2216" s="145">
        <v>-0.1</v>
      </c>
      <c r="F2216" s="143">
        <v>-0.55000000000000004</v>
      </c>
      <c r="G2216" t="s">
        <v>7607</v>
      </c>
      <c r="H2216">
        <v>12</v>
      </c>
      <c r="I2216">
        <v>9</v>
      </c>
      <c r="J2216">
        <v>4.17</v>
      </c>
      <c r="K2216">
        <v>18.350000000000001</v>
      </c>
      <c r="L2216">
        <v>18.05</v>
      </c>
      <c r="M2216" s="142">
        <v>0.03</v>
      </c>
      <c r="N2216" t="s">
        <v>5699</v>
      </c>
    </row>
    <row r="2217" spans="1:14">
      <c r="A2217" s="149">
        <v>8424</v>
      </c>
      <c r="B2217" t="s">
        <v>1978</v>
      </c>
      <c r="C2217">
        <v>68.8</v>
      </c>
      <c r="D2217">
        <v>68.8</v>
      </c>
      <c r="E2217" s="145">
        <v>0</v>
      </c>
      <c r="F2217" s="143">
        <v>0</v>
      </c>
      <c r="G2217" t="s">
        <v>5998</v>
      </c>
      <c r="H2217">
        <v>15</v>
      </c>
      <c r="I2217">
        <v>14</v>
      </c>
      <c r="J2217">
        <v>3.61</v>
      </c>
      <c r="K2217">
        <v>68.8</v>
      </c>
      <c r="L2217">
        <v>68.8</v>
      </c>
      <c r="M2217" s="142">
        <v>0.04</v>
      </c>
      <c r="N2217" t="s">
        <v>5700</v>
      </c>
    </row>
    <row r="2218" spans="1:14">
      <c r="A2218" s="149">
        <v>8426</v>
      </c>
      <c r="B2218" t="s">
        <v>1979</v>
      </c>
      <c r="C2218">
        <v>20.350000000000001</v>
      </c>
      <c r="D2218">
        <v>20.5</v>
      </c>
      <c r="E2218" s="145">
        <v>-0.1</v>
      </c>
      <c r="F2218" s="143">
        <v>-0.49</v>
      </c>
      <c r="G2218" t="s">
        <v>6341</v>
      </c>
      <c r="H2218">
        <v>12</v>
      </c>
      <c r="I2218">
        <v>25</v>
      </c>
      <c r="J2218">
        <v>5.0199999999999996</v>
      </c>
      <c r="K2218">
        <v>20.95</v>
      </c>
      <c r="L2218">
        <v>20.350000000000001</v>
      </c>
      <c r="M2218" s="142">
        <v>0.02</v>
      </c>
      <c r="N2218" t="s">
        <v>5701</v>
      </c>
    </row>
    <row r="2219" spans="1:14">
      <c r="A2219" s="149">
        <v>8429</v>
      </c>
      <c r="B2219" t="s">
        <v>1980</v>
      </c>
      <c r="C2219">
        <v>5.88</v>
      </c>
      <c r="D2219">
        <v>5.87</v>
      </c>
      <c r="E2219" s="145">
        <v>-0.01</v>
      </c>
      <c r="F2219" s="143">
        <v>-0.17</v>
      </c>
      <c r="G2219" t="s">
        <v>6271</v>
      </c>
      <c r="H2219">
        <v>51</v>
      </c>
      <c r="I2219">
        <v>114</v>
      </c>
      <c r="J2219">
        <v>18.57</v>
      </c>
      <c r="K2219">
        <v>5.97</v>
      </c>
      <c r="L2219">
        <v>5.87</v>
      </c>
      <c r="M2219" s="142">
        <v>0.03</v>
      </c>
      <c r="N2219" t="s">
        <v>5702</v>
      </c>
    </row>
    <row r="2220" spans="1:14">
      <c r="A2220" s="149">
        <v>8431</v>
      </c>
      <c r="B2220" t="s">
        <v>1981</v>
      </c>
      <c r="C2220">
        <v>67.8</v>
      </c>
      <c r="D2220">
        <v>69</v>
      </c>
      <c r="E2220" s="145">
        <v>1</v>
      </c>
      <c r="F2220" s="143">
        <v>1.47</v>
      </c>
      <c r="G2220" t="s">
        <v>6126</v>
      </c>
      <c r="H2220">
        <v>7918</v>
      </c>
      <c r="I2220">
        <v>3843</v>
      </c>
      <c r="J2220">
        <v>4.88</v>
      </c>
      <c r="K2220">
        <v>74</v>
      </c>
      <c r="L2220">
        <v>67.3</v>
      </c>
      <c r="M2220" s="142">
        <v>16.23</v>
      </c>
      <c r="N2220" t="s">
        <v>5703</v>
      </c>
    </row>
    <row r="2221" spans="1:14">
      <c r="A2221" s="149">
        <v>8432</v>
      </c>
      <c r="B2221" t="s">
        <v>1982</v>
      </c>
      <c r="C2221">
        <v>55</v>
      </c>
      <c r="D2221">
        <v>56.2</v>
      </c>
      <c r="E2221" s="145">
        <v>1.5</v>
      </c>
      <c r="F2221" s="143">
        <v>2.74</v>
      </c>
      <c r="G2221" t="s">
        <v>6043</v>
      </c>
      <c r="H2221">
        <v>77</v>
      </c>
      <c r="I2221">
        <v>93</v>
      </c>
      <c r="J2221">
        <v>3.84</v>
      </c>
      <c r="K2221">
        <v>56.3</v>
      </c>
      <c r="L2221">
        <v>54.6</v>
      </c>
      <c r="M2221" s="142">
        <v>0.2</v>
      </c>
      <c r="N2221" t="s">
        <v>5704</v>
      </c>
    </row>
    <row r="2222" spans="1:14">
      <c r="A2222" s="149">
        <v>8433</v>
      </c>
      <c r="B2222" t="s">
        <v>1983</v>
      </c>
      <c r="C2222">
        <v>51.9</v>
      </c>
      <c r="D2222">
        <v>52</v>
      </c>
      <c r="E2222" s="145">
        <v>0.1</v>
      </c>
      <c r="F2222" s="143">
        <v>0.19</v>
      </c>
      <c r="G2222" t="s">
        <v>5813</v>
      </c>
      <c r="H2222">
        <v>21</v>
      </c>
      <c r="I2222">
        <v>21</v>
      </c>
      <c r="J2222">
        <v>5.45</v>
      </c>
      <c r="K2222">
        <v>52.2</v>
      </c>
      <c r="L2222">
        <v>51.8</v>
      </c>
      <c r="M2222" s="142">
        <v>0.04</v>
      </c>
      <c r="N2222" t="s">
        <v>5705</v>
      </c>
    </row>
    <row r="2223" spans="1:14">
      <c r="A2223" s="149">
        <v>8435</v>
      </c>
      <c r="B2223" t="s">
        <v>50</v>
      </c>
      <c r="C2223">
        <v>52.8</v>
      </c>
      <c r="D2223">
        <v>53.1</v>
      </c>
      <c r="E2223" s="145">
        <v>0.1</v>
      </c>
      <c r="F2223" s="143">
        <v>0.19</v>
      </c>
      <c r="G2223" t="s">
        <v>6141</v>
      </c>
      <c r="H2223">
        <v>29</v>
      </c>
      <c r="I2223">
        <v>26</v>
      </c>
      <c r="J2223">
        <v>3.52</v>
      </c>
      <c r="K2223">
        <v>53.2</v>
      </c>
      <c r="L2223">
        <v>52.8</v>
      </c>
      <c r="M2223" s="142">
        <v>0.08</v>
      </c>
      <c r="N2223" t="s">
        <v>5706</v>
      </c>
    </row>
    <row r="2224" spans="1:14">
      <c r="A2224" s="149">
        <v>8436</v>
      </c>
      <c r="B2224" t="s">
        <v>1984</v>
      </c>
      <c r="C2224">
        <v>101</v>
      </c>
      <c r="D2224">
        <v>101</v>
      </c>
      <c r="E2224" s="145">
        <v>1</v>
      </c>
      <c r="F2224" s="143">
        <v>1</v>
      </c>
      <c r="G2224" t="s">
        <v>6262</v>
      </c>
      <c r="H2224">
        <v>237</v>
      </c>
      <c r="I2224">
        <v>438</v>
      </c>
      <c r="J2224">
        <v>11.77</v>
      </c>
      <c r="K2224">
        <v>102.5</v>
      </c>
      <c r="L2224">
        <v>101</v>
      </c>
      <c r="M2224" s="142">
        <v>0.2</v>
      </c>
      <c r="N2224" t="s">
        <v>5707</v>
      </c>
    </row>
    <row r="2225" spans="1:14">
      <c r="A2225" s="149">
        <v>8437</v>
      </c>
      <c r="B2225" t="s">
        <v>1985</v>
      </c>
      <c r="C2225">
        <v>13.55</v>
      </c>
      <c r="D2225">
        <v>14.9</v>
      </c>
      <c r="E2225" s="145">
        <v>1.35</v>
      </c>
      <c r="F2225" s="143">
        <v>9.9600000000000009</v>
      </c>
      <c r="G2225" t="s">
        <v>7455</v>
      </c>
      <c r="H2225">
        <v>763</v>
      </c>
      <c r="I2225">
        <v>253</v>
      </c>
      <c r="J2225">
        <v>4.7</v>
      </c>
      <c r="K2225">
        <v>14.9</v>
      </c>
      <c r="L2225">
        <v>13.55</v>
      </c>
      <c r="M2225" s="142">
        <v>1.62</v>
      </c>
      <c r="N2225" t="s">
        <v>5708</v>
      </c>
    </row>
    <row r="2226" spans="1:14">
      <c r="A2226" s="149">
        <v>8438</v>
      </c>
      <c r="B2226" t="s">
        <v>1986</v>
      </c>
      <c r="C2226">
        <v>74.2</v>
      </c>
      <c r="D2226">
        <v>71.8</v>
      </c>
      <c r="E2226" s="145">
        <v>-1.4</v>
      </c>
      <c r="F2226" s="143">
        <v>-1.91</v>
      </c>
      <c r="G2226" t="s">
        <v>7608</v>
      </c>
      <c r="H2226">
        <v>212</v>
      </c>
      <c r="I2226">
        <v>260</v>
      </c>
      <c r="J2226">
        <v>6.99</v>
      </c>
      <c r="K2226">
        <v>74.400000000000006</v>
      </c>
      <c r="L2226">
        <v>70.8</v>
      </c>
      <c r="M2226" s="142">
        <v>0.3</v>
      </c>
      <c r="N2226" t="s">
        <v>5709</v>
      </c>
    </row>
    <row r="2227" spans="1:14">
      <c r="A2227" s="149">
        <v>8440</v>
      </c>
      <c r="B2227" t="s">
        <v>1987</v>
      </c>
      <c r="C2227">
        <v>20</v>
      </c>
      <c r="D2227">
        <v>19.95</v>
      </c>
      <c r="E2227" s="145">
        <v>0</v>
      </c>
      <c r="F2227" s="143">
        <v>0</v>
      </c>
      <c r="G2227" t="s">
        <v>6066</v>
      </c>
      <c r="H2227">
        <v>31</v>
      </c>
      <c r="I2227">
        <v>46</v>
      </c>
      <c r="J2227">
        <v>5.03</v>
      </c>
      <c r="K2227">
        <v>20.05</v>
      </c>
      <c r="L2227">
        <v>19.95</v>
      </c>
      <c r="M2227" s="142">
        <v>0.06</v>
      </c>
      <c r="N2227" t="s">
        <v>5710</v>
      </c>
    </row>
    <row r="2228" spans="1:14">
      <c r="A2228" s="149">
        <v>8442</v>
      </c>
      <c r="B2228" t="s">
        <v>1988</v>
      </c>
      <c r="C2228">
        <v>49</v>
      </c>
      <c r="D2228">
        <v>48.75</v>
      </c>
      <c r="E2228" s="145">
        <v>0.15</v>
      </c>
      <c r="F2228" s="143">
        <v>0.31</v>
      </c>
      <c r="G2228" t="s">
        <v>6112</v>
      </c>
      <c r="H2228">
        <v>34</v>
      </c>
      <c r="I2228">
        <v>129</v>
      </c>
      <c r="J2228">
        <v>7.02</v>
      </c>
      <c r="K2228">
        <v>49</v>
      </c>
      <c r="L2228">
        <v>48.25</v>
      </c>
      <c r="M2228" s="142">
        <v>0.05</v>
      </c>
      <c r="N2228" t="s">
        <v>5711</v>
      </c>
    </row>
    <row r="2229" spans="1:14">
      <c r="A2229" s="149">
        <v>8443</v>
      </c>
      <c r="B2229" t="s">
        <v>1989</v>
      </c>
      <c r="C2229">
        <v>11</v>
      </c>
      <c r="D2229">
        <v>11.25</v>
      </c>
      <c r="E2229" s="145">
        <v>0.1</v>
      </c>
      <c r="F2229" s="143">
        <v>0.9</v>
      </c>
      <c r="G2229" t="s">
        <v>7609</v>
      </c>
      <c r="H2229">
        <v>44</v>
      </c>
      <c r="I2229">
        <v>24</v>
      </c>
      <c r="J2229">
        <v>6.68</v>
      </c>
      <c r="K2229">
        <v>11.25</v>
      </c>
      <c r="L2229">
        <v>10.95</v>
      </c>
      <c r="M2229" s="142">
        <v>7.0000000000000007E-2</v>
      </c>
      <c r="N2229" t="s">
        <v>5712</v>
      </c>
    </row>
    <row r="2230" spans="1:14">
      <c r="A2230" s="149">
        <v>8444</v>
      </c>
      <c r="B2230" t="s">
        <v>1990</v>
      </c>
      <c r="C2230">
        <v>3.28</v>
      </c>
      <c r="D2230">
        <v>3.25</v>
      </c>
      <c r="E2230" s="145">
        <v>0.13</v>
      </c>
      <c r="F2230" s="143">
        <v>4.17</v>
      </c>
      <c r="G2230" t="s">
        <v>7610</v>
      </c>
      <c r="H2230">
        <v>21</v>
      </c>
      <c r="I2230">
        <v>65</v>
      </c>
      <c r="J2230">
        <v>12.51</v>
      </c>
      <c r="K2230">
        <v>3.28</v>
      </c>
      <c r="L2230">
        <v>3.25</v>
      </c>
      <c r="M2230" s="142">
        <v>0.02</v>
      </c>
      <c r="N2230" t="s">
        <v>5713</v>
      </c>
    </row>
    <row r="2231" spans="1:14">
      <c r="A2231" s="149">
        <v>8446</v>
      </c>
      <c r="B2231" t="s">
        <v>1991</v>
      </c>
      <c r="C2231">
        <v>85.5</v>
      </c>
      <c r="D2231">
        <v>85.7</v>
      </c>
      <c r="E2231" s="145">
        <v>-0.2</v>
      </c>
      <c r="F2231" s="143">
        <v>-0.23</v>
      </c>
      <c r="G2231" t="s">
        <v>7611</v>
      </c>
      <c r="H2231">
        <v>9</v>
      </c>
      <c r="I2231">
        <v>27</v>
      </c>
      <c r="J2231">
        <v>5.29</v>
      </c>
      <c r="K2231">
        <v>85.7</v>
      </c>
      <c r="L2231">
        <v>85.5</v>
      </c>
      <c r="M2231" s="142">
        <v>0.02</v>
      </c>
      <c r="N2231" t="s">
        <v>5714</v>
      </c>
    </row>
    <row r="2232" spans="1:14">
      <c r="A2232" s="149">
        <v>8450</v>
      </c>
      <c r="B2232" t="s">
        <v>1992</v>
      </c>
      <c r="C2232">
        <v>14</v>
      </c>
      <c r="D2232">
        <v>14</v>
      </c>
      <c r="E2232" s="145">
        <v>0</v>
      </c>
      <c r="F2232" s="143">
        <v>0</v>
      </c>
      <c r="G2232" t="s">
        <v>6367</v>
      </c>
      <c r="H2232">
        <v>3</v>
      </c>
      <c r="I2232">
        <v>27</v>
      </c>
      <c r="J2232">
        <v>5.13</v>
      </c>
      <c r="K2232">
        <v>14</v>
      </c>
      <c r="L2232">
        <v>13.85</v>
      </c>
      <c r="M2232" s="142">
        <v>0.01</v>
      </c>
      <c r="N2232" t="s">
        <v>5715</v>
      </c>
    </row>
    <row r="2233" spans="1:14">
      <c r="A2233" s="149">
        <v>8454</v>
      </c>
      <c r="B2233" t="s">
        <v>1993</v>
      </c>
      <c r="C2233">
        <v>251.5</v>
      </c>
      <c r="D2233">
        <v>254</v>
      </c>
      <c r="E2233" s="145">
        <v>4</v>
      </c>
      <c r="F2233" s="143">
        <v>1.6</v>
      </c>
      <c r="G2233" t="s">
        <v>6274</v>
      </c>
      <c r="H2233">
        <v>586</v>
      </c>
      <c r="I2233">
        <v>311</v>
      </c>
      <c r="J2233">
        <v>26.5</v>
      </c>
      <c r="K2233">
        <v>258</v>
      </c>
      <c r="L2233">
        <v>251.5</v>
      </c>
      <c r="M2233" s="142">
        <v>0.22</v>
      </c>
      <c r="N2233" t="s">
        <v>5716</v>
      </c>
    </row>
    <row r="2234" spans="1:14">
      <c r="A2234" s="149">
        <v>8455</v>
      </c>
      <c r="B2234" t="s">
        <v>1994</v>
      </c>
      <c r="C2234">
        <v>24.2</v>
      </c>
      <c r="D2234">
        <v>24.2</v>
      </c>
      <c r="E2234" s="145">
        <v>0</v>
      </c>
      <c r="F2234" s="143">
        <v>0</v>
      </c>
      <c r="G2234" t="s">
        <v>6256</v>
      </c>
      <c r="H2234">
        <v>3</v>
      </c>
      <c r="I2234">
        <v>15</v>
      </c>
      <c r="J2234">
        <v>2.52</v>
      </c>
      <c r="K2234">
        <v>24.2</v>
      </c>
      <c r="L2234">
        <v>24.2</v>
      </c>
      <c r="M2234" s="142">
        <v>0.01</v>
      </c>
      <c r="N2234" t="s">
        <v>5717</v>
      </c>
    </row>
    <row r="2235" spans="1:14">
      <c r="A2235" s="149">
        <v>8462</v>
      </c>
      <c r="B2235" t="s">
        <v>1995</v>
      </c>
      <c r="C2235">
        <v>153.5</v>
      </c>
      <c r="D2235">
        <v>158</v>
      </c>
      <c r="E2235" s="145">
        <v>3</v>
      </c>
      <c r="F2235" s="143">
        <v>1.94</v>
      </c>
      <c r="G2235" t="s">
        <v>6955</v>
      </c>
      <c r="H2235">
        <v>57</v>
      </c>
      <c r="I2235">
        <v>116</v>
      </c>
      <c r="J2235">
        <v>8.0399999999999991</v>
      </c>
      <c r="K2235">
        <v>159</v>
      </c>
      <c r="L2235">
        <v>153.5</v>
      </c>
      <c r="M2235" s="142">
        <v>7.0000000000000007E-2</v>
      </c>
      <c r="N2235" t="s">
        <v>5718</v>
      </c>
    </row>
    <row r="2236" spans="1:14">
      <c r="A2236" s="149">
        <v>8463</v>
      </c>
      <c r="B2236" t="s">
        <v>1996</v>
      </c>
      <c r="C2236">
        <v>21.4</v>
      </c>
      <c r="D2236">
        <v>21.3</v>
      </c>
      <c r="E2236" s="145">
        <v>-0.1</v>
      </c>
      <c r="F2236" s="143">
        <v>-0.47</v>
      </c>
      <c r="G2236" t="s">
        <v>7612</v>
      </c>
      <c r="H2236">
        <v>26</v>
      </c>
      <c r="I2236">
        <v>25</v>
      </c>
      <c r="J2236">
        <v>15</v>
      </c>
      <c r="K2236">
        <v>21.4</v>
      </c>
      <c r="L2236">
        <v>21.2</v>
      </c>
      <c r="M2236" s="142">
        <v>0.02</v>
      </c>
      <c r="N2236" t="s">
        <v>5719</v>
      </c>
    </row>
    <row r="2237" spans="1:14">
      <c r="A2237" s="149">
        <v>8464</v>
      </c>
      <c r="B2237" t="s">
        <v>1997</v>
      </c>
      <c r="C2237">
        <v>372</v>
      </c>
      <c r="D2237">
        <v>368.5</v>
      </c>
      <c r="E2237" s="145">
        <v>-4.5</v>
      </c>
      <c r="F2237" s="143">
        <v>-1.21</v>
      </c>
      <c r="G2237" t="s">
        <v>7216</v>
      </c>
      <c r="H2237">
        <v>756</v>
      </c>
      <c r="I2237">
        <v>584</v>
      </c>
      <c r="J2237">
        <v>29.3</v>
      </c>
      <c r="K2237">
        <v>375</v>
      </c>
      <c r="L2237">
        <v>367.5</v>
      </c>
      <c r="M2237" s="142">
        <v>0.26</v>
      </c>
      <c r="N2237" t="s">
        <v>5720</v>
      </c>
    </row>
    <row r="2238" spans="1:14">
      <c r="A2238" s="149">
        <v>8466</v>
      </c>
      <c r="B2238" t="s">
        <v>1998</v>
      </c>
      <c r="C2238">
        <v>15.1</v>
      </c>
      <c r="D2238">
        <v>14.95</v>
      </c>
      <c r="E2238" s="145">
        <v>0</v>
      </c>
      <c r="F2238" s="143">
        <v>0</v>
      </c>
      <c r="G2238" t="s">
        <v>5981</v>
      </c>
      <c r="H2238">
        <v>47</v>
      </c>
      <c r="I2238">
        <v>11</v>
      </c>
      <c r="J2238">
        <v>7.94</v>
      </c>
      <c r="K2238">
        <v>15.1</v>
      </c>
      <c r="L2238">
        <v>14.85</v>
      </c>
      <c r="M2238" s="142">
        <v>0.06</v>
      </c>
      <c r="N2238" t="s">
        <v>5721</v>
      </c>
    </row>
    <row r="2239" spans="1:14">
      <c r="A2239" s="149">
        <v>8467</v>
      </c>
      <c r="B2239" t="s">
        <v>1999</v>
      </c>
      <c r="C2239">
        <v>101</v>
      </c>
      <c r="D2239">
        <v>102</v>
      </c>
      <c r="E2239" s="145">
        <v>1.5</v>
      </c>
      <c r="F2239" s="143">
        <v>1.49</v>
      </c>
      <c r="G2239" t="s">
        <v>7002</v>
      </c>
      <c r="H2239">
        <v>67</v>
      </c>
      <c r="I2239">
        <v>90</v>
      </c>
      <c r="J2239">
        <v>4.84</v>
      </c>
      <c r="K2239">
        <v>105</v>
      </c>
      <c r="L2239">
        <v>100</v>
      </c>
      <c r="M2239" s="142">
        <v>0.14000000000000001</v>
      </c>
      <c r="N2239" t="s">
        <v>5722</v>
      </c>
    </row>
    <row r="2240" spans="1:14">
      <c r="A2240" s="149">
        <v>8472</v>
      </c>
      <c r="B2240" t="s">
        <v>5807</v>
      </c>
      <c r="C2240">
        <v>65.5</v>
      </c>
      <c r="D2240">
        <v>65.5</v>
      </c>
      <c r="E2240" s="145">
        <v>0.5</v>
      </c>
      <c r="F2240" s="143">
        <v>0.77</v>
      </c>
      <c r="G2240" t="s">
        <v>7613</v>
      </c>
      <c r="H2240">
        <v>1</v>
      </c>
      <c r="I2240">
        <v>6</v>
      </c>
      <c r="J2240">
        <v>1.77</v>
      </c>
      <c r="K2240">
        <v>65.5</v>
      </c>
      <c r="L2240">
        <v>65.5</v>
      </c>
      <c r="M2240" s="142">
        <v>0.01</v>
      </c>
      <c r="N2240" t="s">
        <v>5805</v>
      </c>
    </row>
    <row r="2241" spans="1:14">
      <c r="A2241" s="149">
        <v>8473</v>
      </c>
      <c r="B2241" t="s">
        <v>2000</v>
      </c>
      <c r="C2241">
        <v>38.25</v>
      </c>
      <c r="D2241">
        <v>38.6</v>
      </c>
      <c r="E2241" s="145">
        <v>0.15</v>
      </c>
      <c r="F2241" s="143">
        <v>0.39</v>
      </c>
      <c r="G2241" t="s">
        <v>6202</v>
      </c>
      <c r="H2241">
        <v>246</v>
      </c>
      <c r="I2241">
        <v>423</v>
      </c>
      <c r="J2241">
        <v>20.84</v>
      </c>
      <c r="K2241">
        <v>39</v>
      </c>
      <c r="L2241">
        <v>38.25</v>
      </c>
      <c r="M2241" s="142">
        <v>0.12</v>
      </c>
      <c r="N2241" t="s">
        <v>5723</v>
      </c>
    </row>
    <row r="2242" spans="1:14">
      <c r="A2242" s="149">
        <v>8476</v>
      </c>
      <c r="B2242" t="s">
        <v>2598</v>
      </c>
      <c r="C2242">
        <v>21</v>
      </c>
      <c r="D2242">
        <v>21.5</v>
      </c>
      <c r="E2242" s="145">
        <v>0.7</v>
      </c>
      <c r="F2242" s="143">
        <v>3.37</v>
      </c>
      <c r="G2242" t="s">
        <v>7614</v>
      </c>
      <c r="H2242">
        <v>531</v>
      </c>
      <c r="I2242">
        <v>372</v>
      </c>
      <c r="J2242">
        <v>8.42</v>
      </c>
      <c r="K2242">
        <v>21.65</v>
      </c>
      <c r="L2242">
        <v>20.9</v>
      </c>
      <c r="M2242" s="142">
        <v>0.32</v>
      </c>
      <c r="N2242" t="s">
        <v>5724</v>
      </c>
    </row>
    <row r="2243" spans="1:14">
      <c r="A2243" s="149">
        <v>8477</v>
      </c>
      <c r="B2243" t="s">
        <v>2001</v>
      </c>
      <c r="C2243">
        <v>13.55</v>
      </c>
      <c r="D2243">
        <v>13.7</v>
      </c>
      <c r="E2243" s="145">
        <v>-0.15</v>
      </c>
      <c r="F2243" s="143">
        <v>-1.08</v>
      </c>
      <c r="G2243" t="s">
        <v>7615</v>
      </c>
      <c r="H2243">
        <v>35</v>
      </c>
      <c r="I2243">
        <v>27</v>
      </c>
      <c r="J2243">
        <v>8.42</v>
      </c>
      <c r="K2243">
        <v>13.9</v>
      </c>
      <c r="L2243">
        <v>13.55</v>
      </c>
      <c r="M2243" s="142">
        <v>0.04</v>
      </c>
      <c r="N2243" t="s">
        <v>5725</v>
      </c>
    </row>
    <row r="2244" spans="1:14">
      <c r="A2244" s="149">
        <v>8478</v>
      </c>
      <c r="B2244" t="s">
        <v>2002</v>
      </c>
      <c r="C2244">
        <v>137.5</v>
      </c>
      <c r="D2244">
        <v>138.5</v>
      </c>
      <c r="E2244" s="145">
        <v>0.5</v>
      </c>
      <c r="F2244" s="143">
        <v>0.36</v>
      </c>
      <c r="G2244" t="s">
        <v>7616</v>
      </c>
      <c r="H2244">
        <v>49</v>
      </c>
      <c r="I2244">
        <v>73</v>
      </c>
      <c r="J2244">
        <v>9.4</v>
      </c>
      <c r="K2244">
        <v>138.5</v>
      </c>
      <c r="L2244">
        <v>137.5</v>
      </c>
      <c r="M2244" s="142">
        <v>0.05</v>
      </c>
      <c r="N2244" t="s">
        <v>5726</v>
      </c>
    </row>
    <row r="2245" spans="1:14">
      <c r="A2245" s="149">
        <v>8481</v>
      </c>
      <c r="B2245" t="s">
        <v>2003</v>
      </c>
      <c r="C2245">
        <v>40.75</v>
      </c>
      <c r="D2245">
        <v>40.6</v>
      </c>
      <c r="E2245" s="145">
        <v>-0.05</v>
      </c>
      <c r="F2245" s="143">
        <v>-0.12</v>
      </c>
      <c r="G2245" t="s">
        <v>7011</v>
      </c>
      <c r="H2245">
        <v>3</v>
      </c>
      <c r="I2245">
        <v>9</v>
      </c>
      <c r="J2245">
        <v>6.66</v>
      </c>
      <c r="K2245">
        <v>40.75</v>
      </c>
      <c r="L2245">
        <v>40.5</v>
      </c>
      <c r="M2245" s="142">
        <v>0</v>
      </c>
      <c r="N2245" t="s">
        <v>5727</v>
      </c>
    </row>
    <row r="2246" spans="1:14">
      <c r="A2246" s="149">
        <v>8482</v>
      </c>
      <c r="B2246" t="s">
        <v>2004</v>
      </c>
      <c r="C2246">
        <v>50.1</v>
      </c>
      <c r="D2246">
        <v>49.1</v>
      </c>
      <c r="E2246" s="145">
        <v>-0.65</v>
      </c>
      <c r="F2246" s="143">
        <v>-1.31</v>
      </c>
      <c r="G2246" t="s">
        <v>6393</v>
      </c>
      <c r="H2246">
        <v>3</v>
      </c>
      <c r="I2246">
        <v>4</v>
      </c>
      <c r="J2246">
        <v>10.74</v>
      </c>
      <c r="K2246">
        <v>50.1</v>
      </c>
      <c r="L2246">
        <v>49.1</v>
      </c>
      <c r="M2246" s="142">
        <v>0</v>
      </c>
      <c r="N2246" t="s">
        <v>5728</v>
      </c>
    </row>
    <row r="2247" spans="1:14">
      <c r="A2247" s="149">
        <v>8488</v>
      </c>
      <c r="B2247" t="s">
        <v>2005</v>
      </c>
      <c r="C2247">
        <v>9.25</v>
      </c>
      <c r="D2247">
        <v>9.57</v>
      </c>
      <c r="E2247" s="145">
        <v>0.02</v>
      </c>
      <c r="F2247" s="143">
        <v>0.21</v>
      </c>
      <c r="G2247" t="s">
        <v>6102</v>
      </c>
      <c r="H2247">
        <v>8</v>
      </c>
      <c r="I2247">
        <v>24</v>
      </c>
      <c r="J2247">
        <v>7.35</v>
      </c>
      <c r="K2247">
        <v>9.57</v>
      </c>
      <c r="L2247">
        <v>9.25</v>
      </c>
      <c r="M2247" s="142">
        <v>0.01</v>
      </c>
      <c r="N2247" t="s">
        <v>5729</v>
      </c>
    </row>
    <row r="2248" spans="1:14">
      <c r="A2248" s="149">
        <v>8489</v>
      </c>
      <c r="B2248" t="s">
        <v>2006</v>
      </c>
      <c r="C2248">
        <v>21.95</v>
      </c>
      <c r="D2248">
        <v>21.9</v>
      </c>
      <c r="E2248" s="145">
        <v>-0.05</v>
      </c>
      <c r="F2248" s="143">
        <v>-0.23</v>
      </c>
      <c r="G2248" t="s">
        <v>5842</v>
      </c>
      <c r="H2248">
        <v>53</v>
      </c>
      <c r="I2248">
        <v>63</v>
      </c>
      <c r="J2248">
        <v>5.99</v>
      </c>
      <c r="K2248">
        <v>21.95</v>
      </c>
      <c r="L2248">
        <v>21.8</v>
      </c>
      <c r="M2248" s="142">
        <v>0.09</v>
      </c>
      <c r="N2248" t="s">
        <v>5730</v>
      </c>
    </row>
    <row r="2249" spans="1:14">
      <c r="A2249" s="149">
        <v>8499</v>
      </c>
      <c r="B2249" t="s">
        <v>2007</v>
      </c>
      <c r="C2249">
        <v>238</v>
      </c>
      <c r="D2249">
        <v>238</v>
      </c>
      <c r="E2249" s="145">
        <v>-2.5</v>
      </c>
      <c r="F2249" s="143">
        <v>-1.04</v>
      </c>
      <c r="G2249" t="s">
        <v>6118</v>
      </c>
      <c r="H2249">
        <v>28</v>
      </c>
      <c r="I2249">
        <v>16</v>
      </c>
      <c r="J2249">
        <v>4.12</v>
      </c>
      <c r="K2249">
        <v>246.5</v>
      </c>
      <c r="L2249">
        <v>237.5</v>
      </c>
      <c r="M2249" s="142">
        <v>7.0000000000000007E-2</v>
      </c>
      <c r="N2249" t="s">
        <v>5731</v>
      </c>
    </row>
    <row r="2250" spans="1:14">
      <c r="A2250" s="149">
        <v>8905</v>
      </c>
      <c r="B2250" t="s">
        <v>2008</v>
      </c>
      <c r="C2250">
        <v>35</v>
      </c>
      <c r="D2250">
        <v>34.799999999999997</v>
      </c>
      <c r="E2250" s="145">
        <v>-0.05</v>
      </c>
      <c r="F2250" s="143">
        <v>-0.14000000000000001</v>
      </c>
      <c r="G2250" t="s">
        <v>6394</v>
      </c>
      <c r="H2250">
        <v>4</v>
      </c>
      <c r="I2250">
        <v>10</v>
      </c>
      <c r="J2250">
        <v>11.94</v>
      </c>
      <c r="K2250">
        <v>35</v>
      </c>
      <c r="L2250">
        <v>34.799999999999997</v>
      </c>
      <c r="M2250" s="142">
        <v>0</v>
      </c>
      <c r="N2250" t="s">
        <v>5732</v>
      </c>
    </row>
    <row r="2251" spans="1:14">
      <c r="A2251" s="149">
        <v>8906</v>
      </c>
      <c r="B2251" t="s">
        <v>2009</v>
      </c>
      <c r="C2251">
        <v>27.8</v>
      </c>
      <c r="D2251">
        <v>27.95</v>
      </c>
      <c r="E2251" s="145">
        <v>-0.2</v>
      </c>
      <c r="F2251" s="143">
        <v>-0.71</v>
      </c>
      <c r="G2251" t="s">
        <v>6101</v>
      </c>
      <c r="H2251">
        <v>19</v>
      </c>
      <c r="I2251">
        <v>15</v>
      </c>
      <c r="J2251">
        <v>4.4000000000000004</v>
      </c>
      <c r="K2251">
        <v>27.95</v>
      </c>
      <c r="L2251">
        <v>27.7</v>
      </c>
      <c r="M2251" s="142">
        <v>0.04</v>
      </c>
      <c r="N2251" t="s">
        <v>5733</v>
      </c>
    </row>
    <row r="2252" spans="1:14">
      <c r="A2252" s="149">
        <v>8908</v>
      </c>
      <c r="B2252" t="s">
        <v>2010</v>
      </c>
      <c r="C2252">
        <v>41.5</v>
      </c>
      <c r="D2252">
        <v>40.200000000000003</v>
      </c>
      <c r="E2252" s="145">
        <v>0.4</v>
      </c>
      <c r="F2252" s="143">
        <v>1.01</v>
      </c>
      <c r="G2252" t="s">
        <v>5842</v>
      </c>
      <c r="H2252">
        <v>29</v>
      </c>
      <c r="I2252">
        <v>51</v>
      </c>
      <c r="J2252">
        <v>32.479999999999997</v>
      </c>
      <c r="K2252">
        <v>41.5</v>
      </c>
      <c r="L2252">
        <v>39.799999999999997</v>
      </c>
      <c r="M2252" s="142">
        <v>0.01</v>
      </c>
      <c r="N2252" t="s">
        <v>5734</v>
      </c>
    </row>
    <row r="2253" spans="1:14">
      <c r="A2253" s="149">
        <v>8916</v>
      </c>
      <c r="B2253" t="s">
        <v>45</v>
      </c>
      <c r="C2253">
        <v>40.450000000000003</v>
      </c>
      <c r="D2253">
        <v>40.200000000000003</v>
      </c>
      <c r="E2253" s="145">
        <v>0.1</v>
      </c>
      <c r="F2253" s="143">
        <v>0.25</v>
      </c>
      <c r="G2253" t="s">
        <v>7172</v>
      </c>
      <c r="H2253">
        <v>69</v>
      </c>
      <c r="I2253">
        <v>69</v>
      </c>
      <c r="J2253">
        <v>14.86</v>
      </c>
      <c r="K2253">
        <v>40.450000000000003</v>
      </c>
      <c r="L2253">
        <v>40</v>
      </c>
      <c r="M2253" s="142">
        <v>0.05</v>
      </c>
      <c r="N2253" t="s">
        <v>5735</v>
      </c>
    </row>
    <row r="2254" spans="1:14">
      <c r="A2254" s="149">
        <v>8917</v>
      </c>
      <c r="B2254" t="s">
        <v>2011</v>
      </c>
      <c r="C2254" t="s">
        <v>1366</v>
      </c>
      <c r="D2254" t="s">
        <v>1366</v>
      </c>
      <c r="E2254" s="145" t="s">
        <v>1366</v>
      </c>
      <c r="F2254" s="143" t="s">
        <v>1366</v>
      </c>
      <c r="G2254" t="s">
        <v>1366</v>
      </c>
      <c r="H2254">
        <v>0</v>
      </c>
      <c r="I2254">
        <v>5</v>
      </c>
      <c r="J2254">
        <v>16.27</v>
      </c>
      <c r="K2254" t="s">
        <v>1366</v>
      </c>
      <c r="L2254" t="s">
        <v>1366</v>
      </c>
      <c r="M2254" s="142">
        <v>0</v>
      </c>
      <c r="N2254" t="s">
        <v>5736</v>
      </c>
    </row>
    <row r="2255" spans="1:14">
      <c r="A2255" s="149">
        <v>8921</v>
      </c>
      <c r="B2255" t="s">
        <v>2012</v>
      </c>
      <c r="C2255">
        <v>17.149999999999999</v>
      </c>
      <c r="D2255">
        <v>16.5</v>
      </c>
      <c r="E2255" s="145">
        <v>-0.45</v>
      </c>
      <c r="F2255" s="143">
        <v>-2.65</v>
      </c>
      <c r="G2255" t="s">
        <v>7617</v>
      </c>
      <c r="H2255">
        <v>20</v>
      </c>
      <c r="I2255">
        <v>1</v>
      </c>
      <c r="J2255">
        <v>4.66</v>
      </c>
      <c r="K2255">
        <v>17.55</v>
      </c>
      <c r="L2255">
        <v>15.95</v>
      </c>
      <c r="M2255" s="142">
        <v>0.04</v>
      </c>
      <c r="N2255" t="s">
        <v>5737</v>
      </c>
    </row>
    <row r="2256" spans="1:14">
      <c r="A2256" s="149">
        <v>8923</v>
      </c>
      <c r="B2256" t="s">
        <v>2013</v>
      </c>
      <c r="C2256" t="s">
        <v>1366</v>
      </c>
      <c r="D2256" t="s">
        <v>1366</v>
      </c>
      <c r="E2256" s="145" t="s">
        <v>1366</v>
      </c>
      <c r="F2256" s="143" t="s">
        <v>1366</v>
      </c>
      <c r="G2256" t="s">
        <v>1366</v>
      </c>
      <c r="H2256">
        <v>0</v>
      </c>
      <c r="I2256">
        <v>0</v>
      </c>
      <c r="J2256">
        <v>3.04</v>
      </c>
      <c r="K2256" t="s">
        <v>1366</v>
      </c>
      <c r="L2256" t="s">
        <v>1366</v>
      </c>
      <c r="M2256" s="142">
        <v>0</v>
      </c>
      <c r="N2256" t="s">
        <v>5738</v>
      </c>
    </row>
    <row r="2257" spans="1:14">
      <c r="A2257" s="149">
        <v>8924</v>
      </c>
      <c r="B2257" t="s">
        <v>2014</v>
      </c>
      <c r="C2257">
        <v>48.6</v>
      </c>
      <c r="D2257">
        <v>47</v>
      </c>
      <c r="E2257" s="145">
        <v>-1.8</v>
      </c>
      <c r="F2257" s="143">
        <v>-3.69</v>
      </c>
      <c r="G2257" t="s">
        <v>6220</v>
      </c>
      <c r="H2257">
        <v>770</v>
      </c>
      <c r="I2257">
        <v>75</v>
      </c>
      <c r="J2257">
        <v>8.3800000000000008</v>
      </c>
      <c r="K2257">
        <v>48.6</v>
      </c>
      <c r="L2257">
        <v>46.85</v>
      </c>
      <c r="M2257" s="142">
        <v>0.92</v>
      </c>
      <c r="N2257" t="s">
        <v>5739</v>
      </c>
    </row>
    <row r="2258" spans="1:14">
      <c r="A2258" s="149">
        <v>8926</v>
      </c>
      <c r="B2258" t="s">
        <v>2015</v>
      </c>
      <c r="C2258">
        <v>59.5</v>
      </c>
      <c r="D2258">
        <v>59</v>
      </c>
      <c r="E2258" s="145">
        <v>0.2</v>
      </c>
      <c r="F2258" s="143">
        <v>0.34</v>
      </c>
      <c r="G2258" t="s">
        <v>7618</v>
      </c>
      <c r="H2258">
        <v>1155</v>
      </c>
      <c r="I2258">
        <v>2726</v>
      </c>
      <c r="J2258">
        <v>83.03</v>
      </c>
      <c r="K2258">
        <v>59.8</v>
      </c>
      <c r="L2258">
        <v>58.7</v>
      </c>
      <c r="M2258" s="142">
        <v>0.14000000000000001</v>
      </c>
      <c r="N2258" t="s">
        <v>5740</v>
      </c>
    </row>
    <row r="2259" spans="1:14">
      <c r="A2259" s="149">
        <v>8927</v>
      </c>
      <c r="B2259" t="s">
        <v>2016</v>
      </c>
      <c r="C2259">
        <v>17.3</v>
      </c>
      <c r="D2259">
        <v>17.3</v>
      </c>
      <c r="E2259" s="145">
        <v>-0.1</v>
      </c>
      <c r="F2259" s="143">
        <v>-0.56999999999999995</v>
      </c>
      <c r="G2259" t="s">
        <v>6197</v>
      </c>
      <c r="H2259">
        <v>148</v>
      </c>
      <c r="I2259">
        <v>157</v>
      </c>
      <c r="J2259">
        <v>41.91</v>
      </c>
      <c r="K2259">
        <v>17.5</v>
      </c>
      <c r="L2259">
        <v>17.3</v>
      </c>
      <c r="M2259" s="142">
        <v>0.04</v>
      </c>
      <c r="N2259" t="s">
        <v>5741</v>
      </c>
    </row>
    <row r="2260" spans="1:14">
      <c r="A2260" s="149">
        <v>8928</v>
      </c>
      <c r="B2260" t="s">
        <v>2017</v>
      </c>
      <c r="C2260">
        <v>21.3</v>
      </c>
      <c r="D2260">
        <v>21.55</v>
      </c>
      <c r="E2260" s="145">
        <v>0</v>
      </c>
      <c r="F2260" s="143">
        <v>0</v>
      </c>
      <c r="G2260" t="s">
        <v>7338</v>
      </c>
      <c r="H2260">
        <v>10</v>
      </c>
      <c r="I2260">
        <v>39</v>
      </c>
      <c r="J2260">
        <v>5.09</v>
      </c>
      <c r="K2260">
        <v>21.55</v>
      </c>
      <c r="L2260">
        <v>21.15</v>
      </c>
      <c r="M2260" s="142">
        <v>0.02</v>
      </c>
      <c r="N2260" t="s">
        <v>5739</v>
      </c>
    </row>
    <row r="2261" spans="1:14">
      <c r="A2261" s="149">
        <v>8929</v>
      </c>
      <c r="B2261" t="s">
        <v>2018</v>
      </c>
      <c r="C2261">
        <v>12.85</v>
      </c>
      <c r="D2261">
        <v>12.85</v>
      </c>
      <c r="E2261" s="145">
        <v>0</v>
      </c>
      <c r="F2261" s="143">
        <v>0</v>
      </c>
      <c r="G2261" t="s">
        <v>7619</v>
      </c>
      <c r="H2261">
        <v>1</v>
      </c>
      <c r="I2261">
        <v>16</v>
      </c>
      <c r="J2261">
        <v>5.0599999999999996</v>
      </c>
      <c r="K2261">
        <v>12.85</v>
      </c>
      <c r="L2261">
        <v>12.85</v>
      </c>
      <c r="M2261" s="142">
        <v>0</v>
      </c>
      <c r="N2261" t="s">
        <v>5742</v>
      </c>
    </row>
    <row r="2262" spans="1:14">
      <c r="A2262" s="149">
        <v>8930</v>
      </c>
      <c r="B2262" t="s">
        <v>2019</v>
      </c>
      <c r="C2262">
        <v>28.1</v>
      </c>
      <c r="D2262">
        <v>28.1</v>
      </c>
      <c r="E2262" s="145">
        <v>0.05</v>
      </c>
      <c r="F2262" s="143">
        <v>0.18</v>
      </c>
      <c r="G2262" t="s">
        <v>7508</v>
      </c>
      <c r="H2262">
        <v>10</v>
      </c>
      <c r="I2262">
        <v>30</v>
      </c>
      <c r="J2262">
        <v>8.18</v>
      </c>
      <c r="K2262">
        <v>28.1</v>
      </c>
      <c r="L2262">
        <v>28.05</v>
      </c>
      <c r="M2262" s="142">
        <v>0.01</v>
      </c>
      <c r="N2262" t="s">
        <v>5743</v>
      </c>
    </row>
    <row r="2263" spans="1:14">
      <c r="A2263" s="149">
        <v>8931</v>
      </c>
      <c r="B2263" t="s">
        <v>2020</v>
      </c>
      <c r="C2263">
        <v>42.85</v>
      </c>
      <c r="D2263">
        <v>42.95</v>
      </c>
      <c r="E2263" s="145">
        <v>-0.05</v>
      </c>
      <c r="F2263" s="143">
        <v>-0.12</v>
      </c>
      <c r="G2263" t="s">
        <v>5940</v>
      </c>
      <c r="H2263">
        <v>34</v>
      </c>
      <c r="I2263">
        <v>58</v>
      </c>
      <c r="J2263">
        <v>12.23</v>
      </c>
      <c r="K2263">
        <v>43.3</v>
      </c>
      <c r="L2263">
        <v>42.85</v>
      </c>
      <c r="M2263" s="142">
        <v>0.03</v>
      </c>
      <c r="N2263" t="s">
        <v>5744</v>
      </c>
    </row>
    <row r="2264" spans="1:14">
      <c r="A2264" s="149">
        <v>8932</v>
      </c>
      <c r="B2264" t="s">
        <v>3744</v>
      </c>
      <c r="C2264">
        <v>91.7</v>
      </c>
      <c r="D2264">
        <v>89.6</v>
      </c>
      <c r="E2264" s="145">
        <v>-2</v>
      </c>
      <c r="F2264" s="143">
        <v>-2.1800000000000002</v>
      </c>
      <c r="G2264" t="s">
        <v>6688</v>
      </c>
      <c r="H2264">
        <v>2001</v>
      </c>
      <c r="I2264">
        <v>2057</v>
      </c>
      <c r="J2264">
        <v>10.65</v>
      </c>
      <c r="K2264">
        <v>92.2</v>
      </c>
      <c r="L2264">
        <v>89.3</v>
      </c>
      <c r="M2264" s="142">
        <v>0.47</v>
      </c>
      <c r="N2264" t="s">
        <v>5745</v>
      </c>
    </row>
    <row r="2265" spans="1:14">
      <c r="A2265" s="149">
        <v>8933</v>
      </c>
      <c r="B2265" t="s">
        <v>2021</v>
      </c>
      <c r="C2265">
        <v>4.66</v>
      </c>
      <c r="D2265">
        <v>4.51</v>
      </c>
      <c r="E2265" s="145">
        <v>0</v>
      </c>
      <c r="F2265" s="143">
        <v>0</v>
      </c>
      <c r="G2265" t="s">
        <v>7620</v>
      </c>
      <c r="H2265">
        <v>100</v>
      </c>
      <c r="I2265">
        <v>88</v>
      </c>
      <c r="J2265">
        <v>32.67</v>
      </c>
      <c r="K2265">
        <v>4.66</v>
      </c>
      <c r="L2265">
        <v>4.4800000000000004</v>
      </c>
      <c r="M2265" s="142">
        <v>0.03</v>
      </c>
      <c r="N2265" t="s">
        <v>5746</v>
      </c>
    </row>
    <row r="2266" spans="1:14">
      <c r="A2266" s="149">
        <v>8935</v>
      </c>
      <c r="B2266" t="s">
        <v>2022</v>
      </c>
      <c r="C2266">
        <v>18.399999999999999</v>
      </c>
      <c r="D2266">
        <v>19</v>
      </c>
      <c r="E2266" s="145">
        <v>0.6</v>
      </c>
      <c r="F2266" s="143">
        <v>3.26</v>
      </c>
      <c r="G2266" t="s">
        <v>5868</v>
      </c>
      <c r="H2266">
        <v>140</v>
      </c>
      <c r="I2266">
        <v>46</v>
      </c>
      <c r="J2266">
        <v>11.35</v>
      </c>
      <c r="K2266">
        <v>19.25</v>
      </c>
      <c r="L2266">
        <v>18</v>
      </c>
      <c r="M2266" s="142">
        <v>0.12</v>
      </c>
      <c r="N2266" t="s">
        <v>5747</v>
      </c>
    </row>
    <row r="2267" spans="1:14">
      <c r="A2267" s="149">
        <v>8936</v>
      </c>
      <c r="B2267" t="s">
        <v>2023</v>
      </c>
      <c r="C2267">
        <v>51.9</v>
      </c>
      <c r="D2267">
        <v>51.5</v>
      </c>
      <c r="E2267" s="145">
        <v>-0.2</v>
      </c>
      <c r="F2267" s="143">
        <v>-0.39</v>
      </c>
      <c r="G2267" t="s">
        <v>6063</v>
      </c>
      <c r="H2267">
        <v>3639</v>
      </c>
      <c r="I2267">
        <v>1336</v>
      </c>
      <c r="J2267">
        <v>24.81</v>
      </c>
      <c r="K2267">
        <v>52.7</v>
      </c>
      <c r="L2267">
        <v>51.5</v>
      </c>
      <c r="M2267" s="142">
        <v>1.47</v>
      </c>
      <c r="N2267" t="s">
        <v>5748</v>
      </c>
    </row>
    <row r="2268" spans="1:14">
      <c r="A2268" s="149">
        <v>8937</v>
      </c>
      <c r="B2268" t="s">
        <v>3774</v>
      </c>
      <c r="C2268">
        <v>24.05</v>
      </c>
      <c r="D2268">
        <v>24.2</v>
      </c>
      <c r="E2268" s="145">
        <v>-0.4</v>
      </c>
      <c r="F2268" s="143">
        <v>-1.63</v>
      </c>
      <c r="G2268" t="s">
        <v>5978</v>
      </c>
      <c r="H2268">
        <v>87</v>
      </c>
      <c r="I2268">
        <v>69</v>
      </c>
      <c r="J2268">
        <v>11.04</v>
      </c>
      <c r="K2268">
        <v>24.95</v>
      </c>
      <c r="L2268">
        <v>24</v>
      </c>
      <c r="M2268" s="142">
        <v>0.02</v>
      </c>
      <c r="N2268" t="s">
        <v>5749</v>
      </c>
    </row>
    <row r="2269" spans="1:14">
      <c r="A2269" s="149">
        <v>8938</v>
      </c>
      <c r="B2269" t="s">
        <v>2024</v>
      </c>
      <c r="C2269">
        <v>50.7</v>
      </c>
      <c r="D2269">
        <v>50.2</v>
      </c>
      <c r="E2269" s="145">
        <v>-0.3</v>
      </c>
      <c r="F2269" s="143">
        <v>-0.59</v>
      </c>
      <c r="G2269" t="s">
        <v>7552</v>
      </c>
      <c r="H2269">
        <v>203</v>
      </c>
      <c r="I2269">
        <v>112</v>
      </c>
      <c r="J2269">
        <v>15.7</v>
      </c>
      <c r="K2269">
        <v>50.7</v>
      </c>
      <c r="L2269">
        <v>50</v>
      </c>
      <c r="M2269" s="142">
        <v>0.13</v>
      </c>
      <c r="N2269" t="s">
        <v>5739</v>
      </c>
    </row>
    <row r="2270" spans="1:14">
      <c r="A2270" s="149">
        <v>8940</v>
      </c>
      <c r="B2270" t="s">
        <v>2025</v>
      </c>
      <c r="C2270">
        <v>15</v>
      </c>
      <c r="D2270">
        <v>15.05</v>
      </c>
      <c r="E2270" s="145">
        <v>0.2</v>
      </c>
      <c r="F2270" s="143">
        <v>1.35</v>
      </c>
      <c r="G2270" t="s">
        <v>6065</v>
      </c>
      <c r="H2270">
        <v>9</v>
      </c>
      <c r="I2270">
        <v>18</v>
      </c>
      <c r="J2270">
        <v>6.75</v>
      </c>
      <c r="K2270">
        <v>15.05</v>
      </c>
      <c r="L2270">
        <v>14.9</v>
      </c>
      <c r="M2270" s="142">
        <v>0.01</v>
      </c>
      <c r="N2270" t="s">
        <v>5750</v>
      </c>
    </row>
    <row r="2271" spans="1:14">
      <c r="A2271" s="149">
        <v>8941</v>
      </c>
      <c r="B2271" t="s">
        <v>2026</v>
      </c>
      <c r="C2271">
        <v>43.4</v>
      </c>
      <c r="D2271">
        <v>43.35</v>
      </c>
      <c r="E2271" s="145">
        <v>-0.05</v>
      </c>
      <c r="F2271" s="143">
        <v>-0.12</v>
      </c>
      <c r="G2271" t="s">
        <v>7621</v>
      </c>
      <c r="H2271">
        <v>4</v>
      </c>
      <c r="I2271">
        <v>10</v>
      </c>
      <c r="J2271">
        <v>3.5</v>
      </c>
      <c r="K2271">
        <v>43.5</v>
      </c>
      <c r="L2271">
        <v>43.35</v>
      </c>
      <c r="M2271" s="142">
        <v>0.01</v>
      </c>
      <c r="N2271" t="s">
        <v>5751</v>
      </c>
    </row>
    <row r="2272" spans="1:14">
      <c r="A2272" s="149">
        <v>8942</v>
      </c>
      <c r="B2272" t="s">
        <v>2027</v>
      </c>
      <c r="C2272">
        <v>40.200000000000003</v>
      </c>
      <c r="D2272">
        <v>40.299999999999997</v>
      </c>
      <c r="E2272" s="145">
        <v>0.2</v>
      </c>
      <c r="F2272" s="143">
        <v>0.5</v>
      </c>
      <c r="G2272" t="s">
        <v>6264</v>
      </c>
      <c r="H2272">
        <v>121</v>
      </c>
      <c r="I2272">
        <v>165</v>
      </c>
      <c r="J2272">
        <v>19.88</v>
      </c>
      <c r="K2272">
        <v>40.6</v>
      </c>
      <c r="L2272">
        <v>40.1</v>
      </c>
      <c r="M2272" s="142">
        <v>0.06</v>
      </c>
      <c r="N2272" t="s">
        <v>5752</v>
      </c>
    </row>
    <row r="2273" spans="1:14">
      <c r="A2273" s="149">
        <v>8996</v>
      </c>
      <c r="B2273" t="s">
        <v>2028</v>
      </c>
      <c r="C2273">
        <v>1545</v>
      </c>
      <c r="D2273">
        <v>1570</v>
      </c>
      <c r="E2273" s="145">
        <v>50</v>
      </c>
      <c r="F2273" s="143">
        <v>3.29</v>
      </c>
      <c r="G2273" t="s">
        <v>7622</v>
      </c>
      <c r="H2273">
        <v>5916</v>
      </c>
      <c r="I2273">
        <v>3450</v>
      </c>
      <c r="J2273">
        <v>9.36</v>
      </c>
      <c r="K2273">
        <v>1660</v>
      </c>
      <c r="L2273">
        <v>1500</v>
      </c>
      <c r="M2273" s="142">
        <v>6.33</v>
      </c>
      <c r="N2273" t="s">
        <v>5753</v>
      </c>
    </row>
    <row r="2274" spans="1:14">
      <c r="A2274" s="149">
        <v>9802</v>
      </c>
      <c r="B2274" t="s">
        <v>2029</v>
      </c>
      <c r="C2274">
        <v>66.7</v>
      </c>
      <c r="D2274">
        <v>67.599999999999994</v>
      </c>
      <c r="E2274" s="145">
        <v>1.1000000000000001</v>
      </c>
      <c r="F2274" s="143">
        <v>1.65</v>
      </c>
      <c r="G2274" t="s">
        <v>7623</v>
      </c>
      <c r="H2274">
        <v>332</v>
      </c>
      <c r="I2274">
        <v>462</v>
      </c>
      <c r="J2274">
        <v>20.100000000000001</v>
      </c>
      <c r="K2274">
        <v>68</v>
      </c>
      <c r="L2274">
        <v>66.7</v>
      </c>
      <c r="M2274" s="142">
        <v>0.17</v>
      </c>
      <c r="N2274" t="s">
        <v>5754</v>
      </c>
    </row>
    <row r="2275" spans="1:14">
      <c r="A2275" s="149">
        <v>9902</v>
      </c>
      <c r="B2275" t="s">
        <v>2030</v>
      </c>
      <c r="C2275">
        <v>13.25</v>
      </c>
      <c r="D2275">
        <v>13.65</v>
      </c>
      <c r="E2275" s="145">
        <v>0.55000000000000004</v>
      </c>
      <c r="F2275" s="143">
        <v>4.2</v>
      </c>
      <c r="G2275" t="s">
        <v>5964</v>
      </c>
      <c r="H2275">
        <v>268</v>
      </c>
      <c r="I2275">
        <v>108</v>
      </c>
      <c r="J2275">
        <v>9.8000000000000007</v>
      </c>
      <c r="K2275">
        <v>14.25</v>
      </c>
      <c r="L2275">
        <v>13.15</v>
      </c>
      <c r="M2275" s="142">
        <v>0.27</v>
      </c>
      <c r="N2275" t="s">
        <v>5755</v>
      </c>
    </row>
    <row r="2276" spans="1:14">
      <c r="A2276" s="149">
        <v>9904</v>
      </c>
      <c r="B2276" t="s">
        <v>2031</v>
      </c>
      <c r="C2276">
        <v>26.4</v>
      </c>
      <c r="D2276">
        <v>26.5</v>
      </c>
      <c r="E2276" s="145">
        <v>0.25</v>
      </c>
      <c r="F2276" s="143">
        <v>0.95</v>
      </c>
      <c r="G2276" t="s">
        <v>6414</v>
      </c>
      <c r="H2276">
        <v>20532</v>
      </c>
      <c r="I2276">
        <v>19226</v>
      </c>
      <c r="J2276">
        <v>294.68</v>
      </c>
      <c r="K2276">
        <v>26.8</v>
      </c>
      <c r="L2276">
        <v>26.4</v>
      </c>
      <c r="M2276" s="142">
        <v>0.7</v>
      </c>
      <c r="N2276" t="s">
        <v>5756</v>
      </c>
    </row>
    <row r="2277" spans="1:14">
      <c r="A2277" s="149">
        <v>9905</v>
      </c>
      <c r="B2277" t="s">
        <v>2032</v>
      </c>
      <c r="C2277">
        <v>21.3</v>
      </c>
      <c r="D2277">
        <v>21.3</v>
      </c>
      <c r="E2277" s="145">
        <v>0</v>
      </c>
      <c r="F2277" s="143">
        <v>0</v>
      </c>
      <c r="G2277" t="s">
        <v>5845</v>
      </c>
      <c r="H2277">
        <v>87</v>
      </c>
      <c r="I2277">
        <v>130</v>
      </c>
      <c r="J2277">
        <v>30.5</v>
      </c>
      <c r="K2277">
        <v>21.3</v>
      </c>
      <c r="L2277">
        <v>21.2</v>
      </c>
      <c r="M2277" s="142">
        <v>0.03</v>
      </c>
      <c r="N2277" t="s">
        <v>5757</v>
      </c>
    </row>
    <row r="2278" spans="1:14">
      <c r="A2278" s="149">
        <v>9906</v>
      </c>
      <c r="B2278" t="s">
        <v>2033</v>
      </c>
      <c r="C2278">
        <v>39.1</v>
      </c>
      <c r="D2278">
        <v>38.950000000000003</v>
      </c>
      <c r="E2278" s="145">
        <v>-0.85</v>
      </c>
      <c r="F2278" s="143">
        <v>-2.14</v>
      </c>
      <c r="G2278" t="s">
        <v>6767</v>
      </c>
      <c r="H2278">
        <v>94</v>
      </c>
      <c r="I2278">
        <v>101</v>
      </c>
      <c r="J2278">
        <v>9.11</v>
      </c>
      <c r="K2278">
        <v>40</v>
      </c>
      <c r="L2278">
        <v>38.25</v>
      </c>
      <c r="M2278" s="142">
        <v>0.1</v>
      </c>
      <c r="N2278" t="s">
        <v>5758</v>
      </c>
    </row>
    <row r="2279" spans="1:14">
      <c r="A2279" s="149">
        <v>9907</v>
      </c>
      <c r="B2279" t="s">
        <v>2034</v>
      </c>
      <c r="C2279">
        <v>15</v>
      </c>
      <c r="D2279">
        <v>15.15</v>
      </c>
      <c r="E2279" s="145">
        <v>0.15</v>
      </c>
      <c r="F2279" s="143">
        <v>1</v>
      </c>
      <c r="G2279" t="s">
        <v>7624</v>
      </c>
      <c r="H2279">
        <v>1817</v>
      </c>
      <c r="I2279">
        <v>1215</v>
      </c>
      <c r="J2279">
        <v>157.91</v>
      </c>
      <c r="K2279">
        <v>15.15</v>
      </c>
      <c r="L2279">
        <v>15</v>
      </c>
      <c r="M2279" s="142">
        <v>0.12</v>
      </c>
      <c r="N2279" t="s">
        <v>5759</v>
      </c>
    </row>
    <row r="2280" spans="1:14">
      <c r="A2280" s="149">
        <v>9908</v>
      </c>
      <c r="B2280" t="s">
        <v>2035</v>
      </c>
      <c r="C2280">
        <v>29.2</v>
      </c>
      <c r="D2280">
        <v>29.05</v>
      </c>
      <c r="E2280" s="145">
        <v>-0.05</v>
      </c>
      <c r="F2280" s="143">
        <v>-0.17</v>
      </c>
      <c r="G2280" t="s">
        <v>7625</v>
      </c>
      <c r="H2280">
        <v>119</v>
      </c>
      <c r="I2280">
        <v>148</v>
      </c>
      <c r="J2280">
        <v>51.64</v>
      </c>
      <c r="K2280">
        <v>29.2</v>
      </c>
      <c r="L2280">
        <v>28.9</v>
      </c>
      <c r="M2280" s="142">
        <v>0.02</v>
      </c>
      <c r="N2280" t="s">
        <v>5760</v>
      </c>
    </row>
    <row r="2281" spans="1:14">
      <c r="A2281" s="149">
        <v>9910</v>
      </c>
      <c r="B2281" t="s">
        <v>2036</v>
      </c>
      <c r="C2281">
        <v>68.599999999999994</v>
      </c>
      <c r="D2281">
        <v>69.8</v>
      </c>
      <c r="E2281" s="145">
        <v>1.7</v>
      </c>
      <c r="F2281" s="143">
        <v>2.5</v>
      </c>
      <c r="G2281" t="s">
        <v>6469</v>
      </c>
      <c r="H2281">
        <v>2802</v>
      </c>
      <c r="I2281">
        <v>1124</v>
      </c>
      <c r="J2281">
        <v>98.75</v>
      </c>
      <c r="K2281">
        <v>70.5</v>
      </c>
      <c r="L2281">
        <v>68.599999999999994</v>
      </c>
      <c r="M2281" s="142">
        <v>0.28000000000000003</v>
      </c>
      <c r="N2281" t="s">
        <v>5761</v>
      </c>
    </row>
    <row r="2282" spans="1:14">
      <c r="A2282" s="149">
        <v>9911</v>
      </c>
      <c r="B2282" t="s">
        <v>2037</v>
      </c>
      <c r="C2282">
        <v>81.3</v>
      </c>
      <c r="D2282">
        <v>81.099999999999994</v>
      </c>
      <c r="E2282" s="145">
        <v>0</v>
      </c>
      <c r="F2282" s="143">
        <v>0</v>
      </c>
      <c r="G2282" t="s">
        <v>6031</v>
      </c>
      <c r="H2282">
        <v>144</v>
      </c>
      <c r="I2282">
        <v>193</v>
      </c>
      <c r="J2282">
        <v>22.23</v>
      </c>
      <c r="K2282">
        <v>81.5</v>
      </c>
      <c r="L2282">
        <v>81.099999999999994</v>
      </c>
      <c r="M2282" s="142">
        <v>0.06</v>
      </c>
      <c r="N2282" t="s">
        <v>5762</v>
      </c>
    </row>
    <row r="2283" spans="1:14">
      <c r="A2283" s="149">
        <v>9912</v>
      </c>
      <c r="B2283" t="s">
        <v>2038</v>
      </c>
      <c r="C2283">
        <v>13</v>
      </c>
      <c r="D2283">
        <v>13</v>
      </c>
      <c r="E2283" s="145">
        <v>0.1</v>
      </c>
      <c r="F2283" s="143">
        <v>0.78</v>
      </c>
      <c r="G2283" t="s">
        <v>7079</v>
      </c>
      <c r="H2283">
        <v>15</v>
      </c>
      <c r="I2283">
        <v>20</v>
      </c>
      <c r="J2283">
        <v>5.38</v>
      </c>
      <c r="K2283">
        <v>13.05</v>
      </c>
      <c r="L2283">
        <v>13</v>
      </c>
      <c r="M2283" s="142">
        <v>0.03</v>
      </c>
      <c r="N2283" t="s">
        <v>5763</v>
      </c>
    </row>
    <row r="2284" spans="1:14">
      <c r="A2284" s="149">
        <v>9914</v>
      </c>
      <c r="B2284" t="s">
        <v>2039</v>
      </c>
      <c r="C2284">
        <v>68.599999999999994</v>
      </c>
      <c r="D2284">
        <v>70</v>
      </c>
      <c r="E2284" s="145">
        <v>1.4</v>
      </c>
      <c r="F2284" s="143">
        <v>2.04</v>
      </c>
      <c r="G2284" t="s">
        <v>7626</v>
      </c>
      <c r="H2284">
        <v>1307</v>
      </c>
      <c r="I2284">
        <v>1956</v>
      </c>
      <c r="J2284">
        <v>29.9</v>
      </c>
      <c r="K2284">
        <v>70.2</v>
      </c>
      <c r="L2284">
        <v>68.599999999999994</v>
      </c>
      <c r="M2284" s="142">
        <v>0.44</v>
      </c>
      <c r="N2284" t="s">
        <v>5764</v>
      </c>
    </row>
    <row r="2285" spans="1:14">
      <c r="A2285" s="149">
        <v>9917</v>
      </c>
      <c r="B2285" t="s">
        <v>2040</v>
      </c>
      <c r="C2285">
        <v>108</v>
      </c>
      <c r="D2285">
        <v>108</v>
      </c>
      <c r="E2285" s="145">
        <v>0</v>
      </c>
      <c r="F2285" s="143">
        <v>0</v>
      </c>
      <c r="G2285" t="s">
        <v>7627</v>
      </c>
      <c r="H2285">
        <v>301</v>
      </c>
      <c r="I2285">
        <v>351</v>
      </c>
      <c r="J2285">
        <v>47.38</v>
      </c>
      <c r="K2285">
        <v>108</v>
      </c>
      <c r="L2285">
        <v>107</v>
      </c>
      <c r="M2285" s="142">
        <v>0.06</v>
      </c>
      <c r="N2285" t="s">
        <v>5765</v>
      </c>
    </row>
    <row r="2286" spans="1:14">
      <c r="A2286" s="149">
        <v>9918</v>
      </c>
      <c r="B2286" t="s">
        <v>2041</v>
      </c>
      <c r="C2286">
        <v>42.9</v>
      </c>
      <c r="D2286">
        <v>43</v>
      </c>
      <c r="E2286" s="145">
        <v>-0.05</v>
      </c>
      <c r="F2286" s="143">
        <v>-0.12</v>
      </c>
      <c r="G2286" t="s">
        <v>7628</v>
      </c>
      <c r="H2286">
        <v>12</v>
      </c>
      <c r="I2286">
        <v>10</v>
      </c>
      <c r="J2286">
        <v>18.05</v>
      </c>
      <c r="K2286">
        <v>43</v>
      </c>
      <c r="L2286">
        <v>42.75</v>
      </c>
      <c r="M2286" s="142">
        <v>0.01</v>
      </c>
      <c r="N2286" t="s">
        <v>5766</v>
      </c>
    </row>
    <row r="2287" spans="1:14">
      <c r="A2287" s="149">
        <v>9919</v>
      </c>
      <c r="B2287" t="s">
        <v>2042</v>
      </c>
      <c r="C2287">
        <v>15.5</v>
      </c>
      <c r="D2287">
        <v>15.05</v>
      </c>
      <c r="E2287" s="145">
        <v>-0.35</v>
      </c>
      <c r="F2287" s="143">
        <v>-2.27</v>
      </c>
      <c r="G2287" t="s">
        <v>7066</v>
      </c>
      <c r="H2287">
        <v>670</v>
      </c>
      <c r="I2287">
        <v>4023</v>
      </c>
      <c r="J2287">
        <v>19.54</v>
      </c>
      <c r="K2287">
        <v>15.5</v>
      </c>
      <c r="L2287">
        <v>15</v>
      </c>
      <c r="M2287" s="142">
        <v>0.34</v>
      </c>
      <c r="N2287" t="s">
        <v>5767</v>
      </c>
    </row>
    <row r="2288" spans="1:14">
      <c r="A2288" s="149">
        <v>9921</v>
      </c>
      <c r="B2288" t="s">
        <v>2043</v>
      </c>
      <c r="C2288">
        <v>93.5</v>
      </c>
      <c r="D2288">
        <v>95</v>
      </c>
      <c r="E2288" s="145">
        <v>1.6</v>
      </c>
      <c r="F2288" s="143">
        <v>1.71</v>
      </c>
      <c r="G2288" t="s">
        <v>7629</v>
      </c>
      <c r="H2288">
        <v>777</v>
      </c>
      <c r="I2288">
        <v>1101</v>
      </c>
      <c r="J2288">
        <v>39.21</v>
      </c>
      <c r="K2288">
        <v>95</v>
      </c>
      <c r="L2288">
        <v>93.5</v>
      </c>
      <c r="M2288" s="142">
        <v>0.2</v>
      </c>
      <c r="N2288" t="s">
        <v>5768</v>
      </c>
    </row>
    <row r="2289" spans="1:14">
      <c r="A2289" s="149">
        <v>9924</v>
      </c>
      <c r="B2289" t="s">
        <v>3626</v>
      </c>
      <c r="C2289">
        <v>38.5</v>
      </c>
      <c r="D2289">
        <v>38.25</v>
      </c>
      <c r="E2289" s="145">
        <v>-0.05</v>
      </c>
      <c r="F2289" s="143">
        <v>-0.13</v>
      </c>
      <c r="G2289" t="s">
        <v>5980</v>
      </c>
      <c r="H2289">
        <v>56</v>
      </c>
      <c r="I2289">
        <v>95</v>
      </c>
      <c r="J2289">
        <v>15.08</v>
      </c>
      <c r="K2289">
        <v>38.5</v>
      </c>
      <c r="L2289">
        <v>38.15</v>
      </c>
      <c r="M2289" s="142">
        <v>0.04</v>
      </c>
      <c r="N2289" t="s">
        <v>5769</v>
      </c>
    </row>
    <row r="2290" spans="1:14">
      <c r="A2290" s="149">
        <v>9925</v>
      </c>
      <c r="B2290" t="s">
        <v>2044</v>
      </c>
      <c r="C2290">
        <v>39.700000000000003</v>
      </c>
      <c r="D2290">
        <v>39.65</v>
      </c>
      <c r="E2290" s="145">
        <v>0.05</v>
      </c>
      <c r="F2290" s="143">
        <v>0.13</v>
      </c>
      <c r="G2290" t="s">
        <v>6637</v>
      </c>
      <c r="H2290">
        <v>254</v>
      </c>
      <c r="I2290">
        <v>327</v>
      </c>
      <c r="J2290">
        <v>38.75</v>
      </c>
      <c r="K2290">
        <v>39.799999999999997</v>
      </c>
      <c r="L2290">
        <v>39.549999999999997</v>
      </c>
      <c r="M2290" s="142">
        <v>7.0000000000000007E-2</v>
      </c>
      <c r="N2290" t="s">
        <v>5770</v>
      </c>
    </row>
    <row r="2291" spans="1:14">
      <c r="A2291" s="149">
        <v>9926</v>
      </c>
      <c r="B2291" t="s">
        <v>2045</v>
      </c>
      <c r="C2291">
        <v>49</v>
      </c>
      <c r="D2291">
        <v>49</v>
      </c>
      <c r="E2291" s="145">
        <v>0</v>
      </c>
      <c r="F2291" s="143">
        <v>0</v>
      </c>
      <c r="G2291" t="s">
        <v>6140</v>
      </c>
      <c r="H2291">
        <v>3</v>
      </c>
      <c r="I2291">
        <v>10</v>
      </c>
      <c r="J2291">
        <v>17.95</v>
      </c>
      <c r="K2291">
        <v>49</v>
      </c>
      <c r="L2291">
        <v>48.9</v>
      </c>
      <c r="M2291" s="142">
        <v>0</v>
      </c>
      <c r="N2291" t="s">
        <v>5771</v>
      </c>
    </row>
    <row r="2292" spans="1:14">
      <c r="A2292" s="149">
        <v>9927</v>
      </c>
      <c r="B2292" t="s">
        <v>3670</v>
      </c>
      <c r="C2292">
        <v>60.1</v>
      </c>
      <c r="D2292">
        <v>60.3</v>
      </c>
      <c r="E2292" s="145">
        <v>0.2</v>
      </c>
      <c r="F2292" s="143">
        <v>0.33</v>
      </c>
      <c r="G2292" t="s">
        <v>6292</v>
      </c>
      <c r="H2292">
        <v>276</v>
      </c>
      <c r="I2292">
        <v>302</v>
      </c>
      <c r="J2292">
        <v>12</v>
      </c>
      <c r="K2292">
        <v>60.4</v>
      </c>
      <c r="L2292">
        <v>59.9</v>
      </c>
      <c r="M2292" s="142">
        <v>0.23</v>
      </c>
      <c r="N2292" t="s">
        <v>5772</v>
      </c>
    </row>
    <row r="2293" spans="1:14">
      <c r="A2293" s="149">
        <v>9928</v>
      </c>
      <c r="B2293" t="s">
        <v>2046</v>
      </c>
      <c r="C2293">
        <v>17.5</v>
      </c>
      <c r="D2293">
        <v>17.7</v>
      </c>
      <c r="E2293" s="145">
        <v>0</v>
      </c>
      <c r="F2293" s="143">
        <v>0</v>
      </c>
      <c r="G2293" t="s">
        <v>6335</v>
      </c>
      <c r="H2293">
        <v>36</v>
      </c>
      <c r="I2293">
        <v>41</v>
      </c>
      <c r="J2293">
        <v>7.07</v>
      </c>
      <c r="K2293">
        <v>17.75</v>
      </c>
      <c r="L2293">
        <v>17.5</v>
      </c>
      <c r="M2293" s="142">
        <v>0.05</v>
      </c>
      <c r="N2293" t="s">
        <v>5773</v>
      </c>
    </row>
    <row r="2294" spans="1:14">
      <c r="A2294" s="149">
        <v>9929</v>
      </c>
      <c r="B2294" t="s">
        <v>2047</v>
      </c>
      <c r="C2294">
        <v>11.15</v>
      </c>
      <c r="D2294">
        <v>11.15</v>
      </c>
      <c r="E2294" s="145">
        <v>0.05</v>
      </c>
      <c r="F2294" s="143">
        <v>0.45</v>
      </c>
      <c r="G2294" t="s">
        <v>6419</v>
      </c>
      <c r="H2294">
        <v>1</v>
      </c>
      <c r="I2294">
        <v>78</v>
      </c>
      <c r="J2294">
        <v>10.130000000000001</v>
      </c>
      <c r="K2294">
        <v>11.15</v>
      </c>
      <c r="L2294">
        <v>11.15</v>
      </c>
      <c r="M2294" s="142">
        <v>0</v>
      </c>
      <c r="N2294" t="s">
        <v>5774</v>
      </c>
    </row>
    <row r="2295" spans="1:14">
      <c r="A2295" s="149">
        <v>9930</v>
      </c>
      <c r="B2295" t="s">
        <v>2048</v>
      </c>
      <c r="C2295">
        <v>60.3</v>
      </c>
      <c r="D2295">
        <v>59.5</v>
      </c>
      <c r="E2295" s="145">
        <v>-0.3</v>
      </c>
      <c r="F2295" s="143">
        <v>-0.5</v>
      </c>
      <c r="G2295" t="s">
        <v>7630</v>
      </c>
      <c r="H2295">
        <v>85</v>
      </c>
      <c r="I2295">
        <v>135</v>
      </c>
      <c r="J2295">
        <v>24.85</v>
      </c>
      <c r="K2295">
        <v>60.3</v>
      </c>
      <c r="L2295">
        <v>59.3</v>
      </c>
      <c r="M2295" s="142">
        <v>0.03</v>
      </c>
      <c r="N2295" t="s">
        <v>5775</v>
      </c>
    </row>
    <row r="2296" spans="1:14">
      <c r="A2296" s="149">
        <v>9931</v>
      </c>
      <c r="B2296" t="s">
        <v>2049</v>
      </c>
      <c r="C2296">
        <v>34.049999999999997</v>
      </c>
      <c r="D2296">
        <v>34</v>
      </c>
      <c r="E2296" s="145">
        <v>-0.15</v>
      </c>
      <c r="F2296" s="143">
        <v>-0.44</v>
      </c>
      <c r="G2296" t="s">
        <v>6654</v>
      </c>
      <c r="H2296">
        <v>16</v>
      </c>
      <c r="I2296">
        <v>22</v>
      </c>
      <c r="J2296">
        <v>12.04</v>
      </c>
      <c r="K2296">
        <v>34.200000000000003</v>
      </c>
      <c r="L2296">
        <v>34</v>
      </c>
      <c r="M2296" s="142">
        <v>0.01</v>
      </c>
      <c r="N2296" t="s">
        <v>5776</v>
      </c>
    </row>
    <row r="2297" spans="1:14">
      <c r="A2297" s="149">
        <v>9933</v>
      </c>
      <c r="B2297" t="s">
        <v>2050</v>
      </c>
      <c r="C2297">
        <v>42.5</v>
      </c>
      <c r="D2297">
        <v>43.2</v>
      </c>
      <c r="E2297" s="145">
        <v>0.8</v>
      </c>
      <c r="F2297" s="143">
        <v>1.89</v>
      </c>
      <c r="G2297" t="s">
        <v>7631</v>
      </c>
      <c r="H2297">
        <v>4812</v>
      </c>
      <c r="I2297">
        <v>3953</v>
      </c>
      <c r="J2297">
        <v>96.2</v>
      </c>
      <c r="K2297">
        <v>43.45</v>
      </c>
      <c r="L2297">
        <v>42.5</v>
      </c>
      <c r="M2297" s="142">
        <v>0.5</v>
      </c>
      <c r="N2297" t="s">
        <v>5777</v>
      </c>
    </row>
    <row r="2298" spans="1:14">
      <c r="A2298" s="149">
        <v>9934</v>
      </c>
      <c r="B2298" t="s">
        <v>2051</v>
      </c>
      <c r="C2298">
        <v>9.84</v>
      </c>
      <c r="D2298">
        <v>9.9600000000000009</v>
      </c>
      <c r="E2298" s="145">
        <v>0.14000000000000001</v>
      </c>
      <c r="F2298" s="143">
        <v>1.43</v>
      </c>
      <c r="G2298" t="s">
        <v>7049</v>
      </c>
      <c r="H2298">
        <v>591</v>
      </c>
      <c r="I2298">
        <v>440</v>
      </c>
      <c r="J2298">
        <v>41.1</v>
      </c>
      <c r="K2298">
        <v>10.050000000000001</v>
      </c>
      <c r="L2298">
        <v>9.84</v>
      </c>
      <c r="M2298" s="142">
        <v>0.14000000000000001</v>
      </c>
      <c r="N2298" t="s">
        <v>5778</v>
      </c>
    </row>
    <row r="2299" spans="1:14">
      <c r="A2299" s="149">
        <v>9935</v>
      </c>
      <c r="B2299" t="s">
        <v>2052</v>
      </c>
      <c r="C2299">
        <v>18.899999999999999</v>
      </c>
      <c r="D2299">
        <v>18.8</v>
      </c>
      <c r="E2299" s="145">
        <v>0.15</v>
      </c>
      <c r="F2299" s="143">
        <v>0.8</v>
      </c>
      <c r="G2299" t="s">
        <v>6160</v>
      </c>
      <c r="H2299">
        <v>95</v>
      </c>
      <c r="I2299">
        <v>343</v>
      </c>
      <c r="J2299">
        <v>17.78</v>
      </c>
      <c r="K2299">
        <v>18.899999999999999</v>
      </c>
      <c r="L2299">
        <v>18.649999999999999</v>
      </c>
      <c r="M2299" s="142">
        <v>0.05</v>
      </c>
      <c r="N2299" t="s">
        <v>5779</v>
      </c>
    </row>
    <row r="2300" spans="1:14">
      <c r="A2300" s="149">
        <v>9937</v>
      </c>
      <c r="B2300" t="s">
        <v>2053</v>
      </c>
      <c r="C2300">
        <v>54.7</v>
      </c>
      <c r="D2300">
        <v>55</v>
      </c>
      <c r="E2300" s="145">
        <v>-0.1</v>
      </c>
      <c r="F2300" s="143">
        <v>-0.18</v>
      </c>
      <c r="G2300" t="s">
        <v>6115</v>
      </c>
      <c r="H2300">
        <v>9</v>
      </c>
      <c r="I2300">
        <v>15</v>
      </c>
      <c r="J2300">
        <v>30.9</v>
      </c>
      <c r="K2300">
        <v>55.3</v>
      </c>
      <c r="L2300">
        <v>54.7</v>
      </c>
      <c r="M2300" s="142">
        <v>0</v>
      </c>
      <c r="N2300" t="s">
        <v>5780</v>
      </c>
    </row>
    <row r="2301" spans="1:14">
      <c r="A2301" s="149">
        <v>9938</v>
      </c>
      <c r="B2301" t="s">
        <v>2054</v>
      </c>
      <c r="C2301">
        <v>39.4</v>
      </c>
      <c r="D2301">
        <v>39.15</v>
      </c>
      <c r="E2301" s="145">
        <v>0</v>
      </c>
      <c r="F2301" s="143">
        <v>0</v>
      </c>
      <c r="G2301" t="s">
        <v>6529</v>
      </c>
      <c r="H2301">
        <v>800</v>
      </c>
      <c r="I2301">
        <v>709</v>
      </c>
      <c r="J2301">
        <v>29.8</v>
      </c>
      <c r="K2301">
        <v>39.9</v>
      </c>
      <c r="L2301">
        <v>39.049999999999997</v>
      </c>
      <c r="M2301" s="142">
        <v>0.27</v>
      </c>
      <c r="N2301" t="s">
        <v>5691</v>
      </c>
    </row>
    <row r="2302" spans="1:14">
      <c r="A2302" s="149">
        <v>9939</v>
      </c>
      <c r="B2302" t="s">
        <v>2055</v>
      </c>
      <c r="C2302">
        <v>128</v>
      </c>
      <c r="D2302">
        <v>128</v>
      </c>
      <c r="E2302" s="145">
        <v>-0.5</v>
      </c>
      <c r="F2302" s="143">
        <v>-0.39</v>
      </c>
      <c r="G2302" t="s">
        <v>7632</v>
      </c>
      <c r="H2302">
        <v>306</v>
      </c>
      <c r="I2302">
        <v>636</v>
      </c>
      <c r="J2302">
        <v>29.58</v>
      </c>
      <c r="K2302">
        <v>129</v>
      </c>
      <c r="L2302">
        <v>127.5</v>
      </c>
      <c r="M2302" s="142">
        <v>0.1</v>
      </c>
      <c r="N2302" t="s">
        <v>5781</v>
      </c>
    </row>
    <row r="2303" spans="1:14">
      <c r="A2303" s="149">
        <v>9940</v>
      </c>
      <c r="B2303" t="s">
        <v>2056</v>
      </c>
      <c r="C2303">
        <v>20</v>
      </c>
      <c r="D2303">
        <v>20.100000000000001</v>
      </c>
      <c r="E2303" s="145">
        <v>0.1</v>
      </c>
      <c r="F2303" s="143">
        <v>0.5</v>
      </c>
      <c r="G2303" t="s">
        <v>6390</v>
      </c>
      <c r="H2303">
        <v>217</v>
      </c>
      <c r="I2303">
        <v>343</v>
      </c>
      <c r="J2303">
        <v>73.680000000000007</v>
      </c>
      <c r="K2303">
        <v>20.149999999999999</v>
      </c>
      <c r="L2303">
        <v>20</v>
      </c>
      <c r="M2303" s="142">
        <v>0.03</v>
      </c>
      <c r="N2303" t="s">
        <v>5782</v>
      </c>
    </row>
    <row r="2304" spans="1:14">
      <c r="A2304" s="149">
        <v>9941</v>
      </c>
      <c r="B2304" t="s">
        <v>2057</v>
      </c>
      <c r="C2304">
        <v>78.099999999999994</v>
      </c>
      <c r="D2304">
        <v>78.900000000000006</v>
      </c>
      <c r="E2304" s="145">
        <v>0.8</v>
      </c>
      <c r="F2304" s="143">
        <v>1.02</v>
      </c>
      <c r="G2304" t="s">
        <v>7633</v>
      </c>
      <c r="H2304">
        <v>722</v>
      </c>
      <c r="I2304">
        <v>847</v>
      </c>
      <c r="J2304">
        <v>58.71</v>
      </c>
      <c r="K2304">
        <v>79</v>
      </c>
      <c r="L2304">
        <v>78.099999999999994</v>
      </c>
      <c r="M2304" s="142">
        <v>0.12</v>
      </c>
      <c r="N2304" t="s">
        <v>5783</v>
      </c>
    </row>
    <row r="2305" spans="1:14">
      <c r="A2305" s="149">
        <v>9942</v>
      </c>
      <c r="B2305" t="s">
        <v>2058</v>
      </c>
      <c r="C2305">
        <v>113.5</v>
      </c>
      <c r="D2305">
        <v>114</v>
      </c>
      <c r="E2305" s="145">
        <v>0</v>
      </c>
      <c r="F2305" s="143">
        <v>0</v>
      </c>
      <c r="G2305" t="s">
        <v>6355</v>
      </c>
      <c r="H2305">
        <v>52</v>
      </c>
      <c r="I2305">
        <v>51</v>
      </c>
      <c r="J2305">
        <v>8.32</v>
      </c>
      <c r="K2305">
        <v>114.5</v>
      </c>
      <c r="L2305">
        <v>113.5</v>
      </c>
      <c r="M2305" s="142">
        <v>0.06</v>
      </c>
      <c r="N2305" t="s">
        <v>5784</v>
      </c>
    </row>
    <row r="2306" spans="1:14">
      <c r="A2306" s="149">
        <v>9943</v>
      </c>
      <c r="B2306" t="s">
        <v>2059</v>
      </c>
      <c r="C2306">
        <v>50.9</v>
      </c>
      <c r="D2306">
        <v>50.8</v>
      </c>
      <c r="E2306" s="145">
        <v>-0.1</v>
      </c>
      <c r="F2306" s="143">
        <v>-0.2</v>
      </c>
      <c r="G2306" t="s">
        <v>7634</v>
      </c>
      <c r="H2306">
        <v>416</v>
      </c>
      <c r="I2306">
        <v>242</v>
      </c>
      <c r="J2306">
        <v>12.52</v>
      </c>
      <c r="K2306">
        <v>51</v>
      </c>
      <c r="L2306">
        <v>50.4</v>
      </c>
      <c r="M2306" s="142">
        <v>0.33</v>
      </c>
      <c r="N2306" t="s">
        <v>5785</v>
      </c>
    </row>
    <row r="2307" spans="1:14">
      <c r="A2307" s="149">
        <v>9944</v>
      </c>
      <c r="B2307" t="s">
        <v>2060</v>
      </c>
      <c r="C2307">
        <v>17.3</v>
      </c>
      <c r="D2307">
        <v>17.3</v>
      </c>
      <c r="E2307" s="145">
        <v>-0.2</v>
      </c>
      <c r="F2307" s="143">
        <v>-1.1399999999999999</v>
      </c>
      <c r="G2307" t="s">
        <v>7635</v>
      </c>
      <c r="H2307">
        <v>30</v>
      </c>
      <c r="I2307">
        <v>39</v>
      </c>
      <c r="J2307">
        <v>10.59</v>
      </c>
      <c r="K2307">
        <v>17.350000000000001</v>
      </c>
      <c r="L2307">
        <v>17.25</v>
      </c>
      <c r="M2307" s="142">
        <v>0.03</v>
      </c>
      <c r="N2307" t="s">
        <v>5786</v>
      </c>
    </row>
    <row r="2308" spans="1:14">
      <c r="A2308" s="149">
        <v>9945</v>
      </c>
      <c r="B2308" t="s">
        <v>2061</v>
      </c>
      <c r="C2308">
        <v>29.7</v>
      </c>
      <c r="D2308">
        <v>29.7</v>
      </c>
      <c r="E2308" s="145">
        <v>0.2</v>
      </c>
      <c r="F2308" s="143">
        <v>0.68</v>
      </c>
      <c r="G2308" t="s">
        <v>6477</v>
      </c>
      <c r="H2308">
        <v>4161</v>
      </c>
      <c r="I2308">
        <v>6650</v>
      </c>
      <c r="J2308">
        <v>284.42</v>
      </c>
      <c r="K2308">
        <v>29.85</v>
      </c>
      <c r="L2308">
        <v>29.55</v>
      </c>
      <c r="M2308" s="142">
        <v>0.15</v>
      </c>
      <c r="N2308" t="s">
        <v>5787</v>
      </c>
    </row>
    <row r="2309" spans="1:14">
      <c r="A2309" s="149">
        <v>9946</v>
      </c>
      <c r="B2309" t="s">
        <v>2062</v>
      </c>
      <c r="C2309">
        <v>16.55</v>
      </c>
      <c r="D2309">
        <v>16.55</v>
      </c>
      <c r="E2309" s="145">
        <v>-0.1</v>
      </c>
      <c r="F2309" s="143">
        <v>-0.6</v>
      </c>
      <c r="G2309" t="s">
        <v>6494</v>
      </c>
      <c r="H2309">
        <v>227</v>
      </c>
      <c r="I2309">
        <v>225</v>
      </c>
      <c r="J2309">
        <v>32.659999999999997</v>
      </c>
      <c r="K2309">
        <v>16.7</v>
      </c>
      <c r="L2309">
        <v>16.45</v>
      </c>
      <c r="M2309" s="142">
        <v>7.0000000000000007E-2</v>
      </c>
      <c r="N2309" t="s">
        <v>5788</v>
      </c>
    </row>
    <row r="2310" spans="1:14">
      <c r="A2310" s="149">
        <v>9949</v>
      </c>
      <c r="B2310" t="s">
        <v>2063</v>
      </c>
      <c r="C2310">
        <v>24.2</v>
      </c>
      <c r="D2310">
        <v>24.6</v>
      </c>
      <c r="E2310" s="145">
        <v>0.4</v>
      </c>
      <c r="F2310" s="143">
        <v>1.65</v>
      </c>
      <c r="G2310" t="s">
        <v>6130</v>
      </c>
      <c r="H2310">
        <v>89</v>
      </c>
      <c r="I2310">
        <v>314</v>
      </c>
      <c r="J2310">
        <v>4.49</v>
      </c>
      <c r="K2310">
        <v>24.7</v>
      </c>
      <c r="L2310">
        <v>24.2</v>
      </c>
      <c r="M2310" s="142">
        <v>0.2</v>
      </c>
      <c r="N2310" t="s">
        <v>5789</v>
      </c>
    </row>
    <row r="2311" spans="1:14">
      <c r="A2311" s="149">
        <v>9950</v>
      </c>
      <c r="B2311" t="s">
        <v>2064</v>
      </c>
      <c r="C2311">
        <v>10.35</v>
      </c>
      <c r="D2311">
        <v>10.35</v>
      </c>
      <c r="E2311" s="145">
        <v>-0.05</v>
      </c>
      <c r="F2311" s="143">
        <v>-0.48</v>
      </c>
      <c r="G2311" t="s">
        <v>6391</v>
      </c>
      <c r="H2311">
        <v>26</v>
      </c>
      <c r="I2311">
        <v>18</v>
      </c>
      <c r="J2311">
        <v>16.77</v>
      </c>
      <c r="K2311">
        <v>10.35</v>
      </c>
      <c r="L2311">
        <v>10.199999999999999</v>
      </c>
      <c r="M2311" s="142">
        <v>0.02</v>
      </c>
      <c r="N2311" t="s">
        <v>5790</v>
      </c>
    </row>
    <row r="2312" spans="1:14">
      <c r="A2312" s="149">
        <v>9951</v>
      </c>
      <c r="B2312" t="s">
        <v>2065</v>
      </c>
      <c r="C2312">
        <v>47</v>
      </c>
      <c r="D2312">
        <v>47.15</v>
      </c>
      <c r="E2312" s="145">
        <v>0.25</v>
      </c>
      <c r="F2312" s="143">
        <v>0.53</v>
      </c>
      <c r="G2312" t="s">
        <v>6382</v>
      </c>
      <c r="H2312">
        <v>19</v>
      </c>
      <c r="I2312">
        <v>37</v>
      </c>
      <c r="J2312">
        <v>7.33</v>
      </c>
      <c r="K2312">
        <v>47.35</v>
      </c>
      <c r="L2312">
        <v>46.95</v>
      </c>
      <c r="M2312" s="142">
        <v>0.03</v>
      </c>
      <c r="N2312" t="s">
        <v>5791</v>
      </c>
    </row>
    <row r="2313" spans="1:14">
      <c r="A2313" s="149">
        <v>9955</v>
      </c>
      <c r="B2313" t="s">
        <v>2066</v>
      </c>
      <c r="C2313">
        <v>22.9</v>
      </c>
      <c r="D2313">
        <v>22.65</v>
      </c>
      <c r="E2313" s="145">
        <v>-0.05</v>
      </c>
      <c r="F2313" s="143">
        <v>-0.22</v>
      </c>
      <c r="G2313" t="s">
        <v>6329</v>
      </c>
      <c r="H2313">
        <v>167</v>
      </c>
      <c r="I2313">
        <v>264</v>
      </c>
      <c r="J2313">
        <v>11.94</v>
      </c>
      <c r="K2313">
        <v>22.95</v>
      </c>
      <c r="L2313">
        <v>22.6</v>
      </c>
      <c r="M2313" s="142">
        <v>0.14000000000000001</v>
      </c>
      <c r="N2313" t="s">
        <v>5792</v>
      </c>
    </row>
    <row r="2314" spans="1:14">
      <c r="A2314" s="149">
        <v>9958</v>
      </c>
      <c r="B2314" t="s">
        <v>2067</v>
      </c>
      <c r="C2314">
        <v>89</v>
      </c>
      <c r="D2314">
        <v>87.4</v>
      </c>
      <c r="E2314" s="145">
        <v>-1.1000000000000001</v>
      </c>
      <c r="F2314" s="143">
        <v>-1.24</v>
      </c>
      <c r="G2314" t="s">
        <v>6157</v>
      </c>
      <c r="H2314">
        <v>1950</v>
      </c>
      <c r="I2314">
        <v>1025</v>
      </c>
      <c r="J2314">
        <v>26.69</v>
      </c>
      <c r="K2314">
        <v>89.9</v>
      </c>
      <c r="L2314">
        <v>87.4</v>
      </c>
      <c r="M2314" s="142">
        <v>0.79</v>
      </c>
      <c r="N2314" t="s">
        <v>5793</v>
      </c>
    </row>
    <row r="2315" spans="1:14">
      <c r="A2315" s="149">
        <v>9960</v>
      </c>
      <c r="B2315" t="s">
        <v>2068</v>
      </c>
      <c r="C2315">
        <v>40.65</v>
      </c>
      <c r="D2315">
        <v>40.799999999999997</v>
      </c>
      <c r="E2315" s="145">
        <v>0.15</v>
      </c>
      <c r="F2315" s="143">
        <v>0.37</v>
      </c>
      <c r="G2315" t="s">
        <v>6304</v>
      </c>
      <c r="H2315">
        <v>125</v>
      </c>
      <c r="I2315">
        <v>35</v>
      </c>
      <c r="J2315">
        <v>3.36</v>
      </c>
      <c r="K2315">
        <v>43.7</v>
      </c>
      <c r="L2315">
        <v>40.65</v>
      </c>
      <c r="M2315" s="142">
        <v>0.37</v>
      </c>
      <c r="N2315" t="s">
        <v>5794</v>
      </c>
    </row>
    <row r="2316" spans="1:14">
      <c r="A2316" s="149">
        <v>9962</v>
      </c>
      <c r="B2316" t="s">
        <v>2069</v>
      </c>
      <c r="C2316">
        <v>10.15</v>
      </c>
      <c r="D2316">
        <v>10.15</v>
      </c>
      <c r="E2316" s="145">
        <v>0</v>
      </c>
      <c r="F2316" s="143">
        <v>0</v>
      </c>
      <c r="G2316" t="s">
        <v>7636</v>
      </c>
      <c r="H2316">
        <v>30</v>
      </c>
      <c r="I2316">
        <v>80</v>
      </c>
      <c r="J2316">
        <v>9.02</v>
      </c>
      <c r="K2316">
        <v>10.199999999999999</v>
      </c>
      <c r="L2316">
        <v>10.050000000000001</v>
      </c>
      <c r="M2316" s="142">
        <v>0.03</v>
      </c>
      <c r="N2316" t="s">
        <v>5795</v>
      </c>
    </row>
  </sheetData>
  <phoneticPr fontId="48" type="noConversion"/>
  <conditionalFormatting sqref="E2:E1048576">
    <cfRule type="cellIs" dxfId="8819" priority="1" operator="lessThan">
      <formula>0</formula>
    </cfRule>
    <cfRule type="cellIs" dxfId="881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47D-972B-46B8-A178-C8521A16AE0E}">
  <sheetPr codeName="工作表3"/>
  <dimension ref="A1:K21"/>
  <sheetViews>
    <sheetView workbookViewId="0">
      <selection activeCell="C2" sqref="C2:J21"/>
    </sheetView>
  </sheetViews>
  <sheetFormatPr defaultRowHeight="16.5"/>
  <cols>
    <col min="2" max="2" width="27.75" bestFit="1" customWidth="1"/>
    <col min="3" max="6" width="8.5" bestFit="1" customWidth="1"/>
    <col min="7" max="7" width="8" bestFit="1" customWidth="1"/>
    <col min="8" max="8" width="11.875" bestFit="1" customWidth="1"/>
    <col min="9" max="9" width="10.5" bestFit="1" customWidth="1"/>
    <col min="10" max="11" width="12.75" bestFit="1" customWidth="1"/>
    <col min="12" max="12" width="77" bestFit="1" customWidth="1"/>
  </cols>
  <sheetData>
    <row r="1" spans="1:11">
      <c r="A1" t="s">
        <v>3720</v>
      </c>
      <c r="B1" t="s">
        <v>3721</v>
      </c>
      <c r="C1" t="s">
        <v>3722</v>
      </c>
      <c r="D1" t="s">
        <v>3723</v>
      </c>
      <c r="E1" t="s">
        <v>3724</v>
      </c>
      <c r="F1" t="s">
        <v>3725</v>
      </c>
      <c r="G1" t="s">
        <v>3726</v>
      </c>
      <c r="H1" t="s">
        <v>3727</v>
      </c>
      <c r="I1" t="s">
        <v>1323</v>
      </c>
      <c r="J1" t="s">
        <v>3728</v>
      </c>
      <c r="K1" s="160" t="s">
        <v>2204</v>
      </c>
    </row>
    <row r="2" spans="1:11">
      <c r="A2" s="61" t="s">
        <v>3807</v>
      </c>
      <c r="B2" s="61" t="s">
        <v>3809</v>
      </c>
      <c r="C2">
        <v>159.88999999999999</v>
      </c>
      <c r="D2">
        <v>160.65</v>
      </c>
      <c r="E2">
        <v>160.69999999999999</v>
      </c>
      <c r="F2">
        <v>159.69999999999999</v>
      </c>
      <c r="G2">
        <v>-1.03</v>
      </c>
      <c r="H2">
        <v>-6.4000000000000003E-3</v>
      </c>
      <c r="I2">
        <v>1677046</v>
      </c>
      <c r="J2" s="458">
        <v>0.16665509259259259</v>
      </c>
    </row>
    <row r="3" spans="1:11">
      <c r="A3" s="61" t="s">
        <v>3729</v>
      </c>
      <c r="B3" s="61" t="s">
        <v>3730</v>
      </c>
      <c r="C3">
        <v>38.65</v>
      </c>
      <c r="D3">
        <v>39.6</v>
      </c>
      <c r="E3">
        <v>39.6</v>
      </c>
      <c r="F3">
        <v>37.31</v>
      </c>
      <c r="G3">
        <v>-1.5</v>
      </c>
      <c r="H3">
        <v>-3.7400000000000003E-2</v>
      </c>
      <c r="I3">
        <v>10762183</v>
      </c>
      <c r="J3" s="458">
        <v>0.16665509259259259</v>
      </c>
      <c r="K3" s="160" t="s">
        <v>3731</v>
      </c>
    </row>
    <row r="4" spans="1:11">
      <c r="A4" s="61" t="s">
        <v>3810</v>
      </c>
      <c r="B4" s="61" t="s">
        <v>2185</v>
      </c>
      <c r="C4">
        <v>124.67</v>
      </c>
      <c r="D4">
        <v>125.45</v>
      </c>
      <c r="E4">
        <v>126.17</v>
      </c>
      <c r="F4">
        <v>123.92</v>
      </c>
      <c r="G4">
        <v>-0.75</v>
      </c>
      <c r="H4">
        <v>-6.0000000000000001E-3</v>
      </c>
      <c r="I4">
        <v>3674974</v>
      </c>
      <c r="J4" s="458">
        <v>0.16665509259259259</v>
      </c>
    </row>
    <row r="5" spans="1:11">
      <c r="A5" s="61" t="s">
        <v>2190</v>
      </c>
      <c r="B5" s="61" t="s">
        <v>2191</v>
      </c>
      <c r="C5">
        <v>88.34</v>
      </c>
      <c r="D5">
        <v>89.05</v>
      </c>
      <c r="E5">
        <v>89.19</v>
      </c>
      <c r="F5">
        <v>88.01</v>
      </c>
      <c r="G5">
        <v>-0.65</v>
      </c>
      <c r="H5">
        <v>-7.3000000000000001E-3</v>
      </c>
      <c r="I5">
        <v>4551063</v>
      </c>
      <c r="J5" s="458">
        <v>0.16665509259259259</v>
      </c>
      <c r="K5" s="160" t="s">
        <v>3732</v>
      </c>
    </row>
    <row r="6" spans="1:11">
      <c r="A6" s="61" t="s">
        <v>2188</v>
      </c>
      <c r="B6" s="61" t="s">
        <v>2189</v>
      </c>
      <c r="C6">
        <v>49.74</v>
      </c>
      <c r="D6">
        <v>50.19</v>
      </c>
      <c r="E6">
        <v>50.29</v>
      </c>
      <c r="F6">
        <v>48.82</v>
      </c>
      <c r="G6">
        <v>-0.67</v>
      </c>
      <c r="H6">
        <v>-1.3299999999999999E-2</v>
      </c>
      <c r="I6">
        <v>22581984</v>
      </c>
      <c r="J6" s="458">
        <v>0.16665509259259259</v>
      </c>
    </row>
    <row r="7" spans="1:11">
      <c r="A7" s="61" t="s">
        <v>3733</v>
      </c>
      <c r="B7" s="61" t="s">
        <v>3734</v>
      </c>
      <c r="C7">
        <v>39.32</v>
      </c>
      <c r="D7">
        <v>39</v>
      </c>
      <c r="E7">
        <v>39.380000000000003</v>
      </c>
      <c r="F7">
        <v>39</v>
      </c>
      <c r="G7">
        <v>0.49</v>
      </c>
      <c r="H7">
        <v>1.26E-2</v>
      </c>
      <c r="I7">
        <v>2079216</v>
      </c>
      <c r="J7" s="458">
        <v>0.16665509259259259</v>
      </c>
    </row>
    <row r="8" spans="1:11">
      <c r="A8" s="61" t="s">
        <v>2843</v>
      </c>
      <c r="B8" s="61" t="s">
        <v>2844</v>
      </c>
      <c r="C8">
        <v>50.15</v>
      </c>
      <c r="D8">
        <v>50.77</v>
      </c>
      <c r="E8">
        <v>50.78</v>
      </c>
      <c r="F8">
        <v>49.85</v>
      </c>
      <c r="G8">
        <v>-0.33</v>
      </c>
      <c r="H8">
        <v>-6.4999999999999997E-3</v>
      </c>
      <c r="I8">
        <v>7778324</v>
      </c>
      <c r="J8" s="458">
        <v>0.16665509259259259</v>
      </c>
    </row>
    <row r="9" spans="1:11">
      <c r="A9" s="61" t="s">
        <v>2183</v>
      </c>
      <c r="B9" s="61" t="s">
        <v>2184</v>
      </c>
      <c r="C9">
        <v>60.11</v>
      </c>
      <c r="D9">
        <v>61.16</v>
      </c>
      <c r="E9">
        <v>61.31</v>
      </c>
      <c r="F9">
        <v>60.05</v>
      </c>
      <c r="G9">
        <v>-0.91</v>
      </c>
      <c r="H9">
        <v>-1.49E-2</v>
      </c>
      <c r="I9">
        <v>6384026</v>
      </c>
      <c r="J9" s="458">
        <v>0.16665509259259259</v>
      </c>
    </row>
    <row r="10" spans="1:11">
      <c r="A10" s="61" t="s">
        <v>2192</v>
      </c>
      <c r="B10" s="61" t="s">
        <v>2193</v>
      </c>
      <c r="C10">
        <v>67.89</v>
      </c>
      <c r="D10">
        <v>68.319999999999993</v>
      </c>
      <c r="E10">
        <v>68.39</v>
      </c>
      <c r="F10">
        <v>67.400000000000006</v>
      </c>
      <c r="G10">
        <v>-0.28000000000000003</v>
      </c>
      <c r="H10">
        <v>-4.1000000000000003E-3</v>
      </c>
      <c r="I10">
        <v>6722167</v>
      </c>
      <c r="J10" s="458">
        <v>0.16665509259259259</v>
      </c>
    </row>
    <row r="11" spans="1:11">
      <c r="A11" s="61" t="s">
        <v>3811</v>
      </c>
      <c r="B11" s="61" t="s">
        <v>2200</v>
      </c>
      <c r="C11">
        <v>393.22</v>
      </c>
      <c r="D11">
        <v>391.36</v>
      </c>
      <c r="E11">
        <v>398.41</v>
      </c>
      <c r="F11">
        <v>387.6</v>
      </c>
      <c r="G11">
        <v>1.19</v>
      </c>
      <c r="H11">
        <v>3.0000000000000001E-3</v>
      </c>
      <c r="I11">
        <v>1381616</v>
      </c>
      <c r="J11" s="458">
        <v>0.16665509259259259</v>
      </c>
    </row>
    <row r="12" spans="1:11">
      <c r="A12" s="61" t="s">
        <v>2201</v>
      </c>
      <c r="B12" s="61" t="s">
        <v>2202</v>
      </c>
      <c r="C12">
        <v>284.60000000000002</v>
      </c>
      <c r="D12">
        <v>283.85000000000002</v>
      </c>
      <c r="E12">
        <v>287.76</v>
      </c>
      <c r="F12">
        <v>281.64999999999998</v>
      </c>
      <c r="G12">
        <v>0.49</v>
      </c>
      <c r="H12">
        <v>1.6999999999999999E-3</v>
      </c>
      <c r="I12">
        <v>2301865</v>
      </c>
      <c r="J12" s="458">
        <v>0.16665509259259259</v>
      </c>
    </row>
    <row r="13" spans="1:11">
      <c r="A13" s="61" t="s">
        <v>3735</v>
      </c>
      <c r="B13" s="61" t="s">
        <v>3736</v>
      </c>
      <c r="C13">
        <v>716.31</v>
      </c>
      <c r="D13">
        <v>716.4</v>
      </c>
      <c r="E13">
        <v>719.7</v>
      </c>
      <c r="F13">
        <v>714.02</v>
      </c>
      <c r="G13">
        <v>-2.0499999999999998</v>
      </c>
      <c r="H13">
        <v>-2.8999999999999998E-3</v>
      </c>
      <c r="I13">
        <v>26763377</v>
      </c>
      <c r="J13" s="458">
        <v>0.16665509259259259</v>
      </c>
    </row>
    <row r="14" spans="1:11">
      <c r="A14" s="61" t="s">
        <v>2203</v>
      </c>
      <c r="B14" s="61" t="s">
        <v>3737</v>
      </c>
      <c r="C14">
        <v>182.91</v>
      </c>
      <c r="D14">
        <v>187.56</v>
      </c>
      <c r="E14">
        <v>189.91</v>
      </c>
      <c r="F14">
        <v>179.55</v>
      </c>
      <c r="G14">
        <v>-6.07</v>
      </c>
      <c r="H14">
        <v>-3.2099999999999997E-2</v>
      </c>
      <c r="I14">
        <v>9106813</v>
      </c>
      <c r="J14" s="458">
        <v>0.16665509259259259</v>
      </c>
    </row>
    <row r="15" spans="1:11">
      <c r="A15" s="61" t="s">
        <v>2194</v>
      </c>
      <c r="B15" s="61" t="s">
        <v>2195</v>
      </c>
      <c r="C15">
        <v>1124.21</v>
      </c>
      <c r="D15">
        <v>1127.6099999999999</v>
      </c>
      <c r="E15">
        <v>1138.79</v>
      </c>
      <c r="F15">
        <v>1119</v>
      </c>
      <c r="G15">
        <v>0.3</v>
      </c>
      <c r="H15">
        <v>2.9999999999999997E-4</v>
      </c>
      <c r="I15">
        <v>2045995</v>
      </c>
      <c r="J15" s="458">
        <v>0.16665509259259259</v>
      </c>
    </row>
    <row r="16" spans="1:11">
      <c r="A16" s="61" t="s">
        <v>2197</v>
      </c>
      <c r="B16" s="61" t="s">
        <v>3609</v>
      </c>
      <c r="C16">
        <v>367.81</v>
      </c>
      <c r="D16">
        <v>368.25</v>
      </c>
      <c r="E16">
        <v>375.44</v>
      </c>
      <c r="F16">
        <v>366</v>
      </c>
      <c r="G16">
        <v>-0.35</v>
      </c>
      <c r="H16">
        <v>-1E-3</v>
      </c>
      <c r="I16">
        <v>32564336</v>
      </c>
      <c r="J16" s="458">
        <v>0.16665509259259259</v>
      </c>
    </row>
    <row r="17" spans="1:10">
      <c r="A17" s="61" t="s">
        <v>2186</v>
      </c>
      <c r="B17" s="61" t="s">
        <v>2187</v>
      </c>
      <c r="C17">
        <v>521.12</v>
      </c>
      <c r="D17">
        <v>524</v>
      </c>
      <c r="E17">
        <v>528.16999999999996</v>
      </c>
      <c r="F17">
        <v>520.08000000000004</v>
      </c>
      <c r="G17">
        <v>-7.78</v>
      </c>
      <c r="H17">
        <v>-1.47E-2</v>
      </c>
      <c r="I17">
        <v>958510</v>
      </c>
      <c r="J17" s="458">
        <v>0.16665509259259259</v>
      </c>
    </row>
    <row r="18" spans="1:10">
      <c r="A18" s="61" t="s">
        <v>2841</v>
      </c>
      <c r="B18" s="61" t="s">
        <v>2842</v>
      </c>
      <c r="C18">
        <v>207.8</v>
      </c>
      <c r="D18">
        <v>210.48</v>
      </c>
      <c r="E18">
        <v>212.77</v>
      </c>
      <c r="F18">
        <v>207</v>
      </c>
      <c r="G18">
        <v>-2.2200000000000002</v>
      </c>
      <c r="H18">
        <v>-1.06E-2</v>
      </c>
      <c r="I18">
        <v>5877206</v>
      </c>
      <c r="J18" s="458">
        <v>0.16665509259259259</v>
      </c>
    </row>
    <row r="19" spans="1:10">
      <c r="A19" s="61" t="s">
        <v>3738</v>
      </c>
      <c r="B19" s="61" t="s">
        <v>3738</v>
      </c>
      <c r="C19">
        <v>1729.52</v>
      </c>
      <c r="D19">
        <v>1727.72</v>
      </c>
      <c r="E19">
        <v>1750.89</v>
      </c>
      <c r="F19">
        <v>1722.92</v>
      </c>
      <c r="G19">
        <v>-35.33</v>
      </c>
      <c r="H19">
        <v>-0.02</v>
      </c>
      <c r="I19">
        <v>1062851</v>
      </c>
      <c r="J19" s="458">
        <v>0.16665509259259259</v>
      </c>
    </row>
    <row r="20" spans="1:10">
      <c r="A20" s="61" t="s">
        <v>2198</v>
      </c>
      <c r="B20" s="61" t="s">
        <v>2199</v>
      </c>
      <c r="C20">
        <v>491.65</v>
      </c>
      <c r="D20">
        <v>493.07</v>
      </c>
      <c r="E20">
        <v>494.39</v>
      </c>
      <c r="F20">
        <v>489.8</v>
      </c>
      <c r="G20">
        <v>-2.2999999999999998</v>
      </c>
      <c r="H20">
        <v>-4.7000000000000002E-3</v>
      </c>
      <c r="I20">
        <v>12889572</v>
      </c>
      <c r="J20" s="458">
        <v>0.16665509259259259</v>
      </c>
    </row>
    <row r="21" spans="1:10">
      <c r="A21" s="61" t="s">
        <v>2196</v>
      </c>
      <c r="B21" s="61" t="s">
        <v>3739</v>
      </c>
      <c r="C21">
        <v>223.67</v>
      </c>
      <c r="D21">
        <v>225.28</v>
      </c>
      <c r="E21">
        <v>226.18</v>
      </c>
      <c r="F21">
        <v>223.46</v>
      </c>
      <c r="G21">
        <v>-2.06</v>
      </c>
      <c r="H21">
        <v>-9.1000000000000004E-3</v>
      </c>
      <c r="I21">
        <v>82955478</v>
      </c>
      <c r="J21" s="458"/>
    </row>
  </sheetData>
  <phoneticPr fontId="48" type="noConversion"/>
  <hyperlinks>
    <hyperlink ref="K5" r:id="rId1" xr:uid="{F419D58C-3049-4FC6-9401-9C649FE4FDAB}"/>
    <hyperlink ref="K3" r:id="rId2" xr:uid="{49FD2A8D-5563-43B7-B416-AF1620A8B502}"/>
    <hyperlink ref="K1" r:id="rId3" xr:uid="{26235D20-5038-43F6-AA1E-7A37B73589E6}"/>
  </hyperlinks>
  <pageMargins left="0.7" right="0.7" top="0.75" bottom="0.75" header="0.3" footer="0.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05A7-FCF0-4385-8014-1E72478C9102}">
  <dimension ref="A1:E3"/>
  <sheetViews>
    <sheetView workbookViewId="0">
      <selection activeCell="J28" sqref="J28"/>
    </sheetView>
  </sheetViews>
  <sheetFormatPr defaultRowHeight="16.5"/>
  <cols>
    <col min="1" max="1" width="9.5" bestFit="1" customWidth="1"/>
    <col min="2" max="2" width="5.75" bestFit="1" customWidth="1"/>
    <col min="3" max="3" width="9.75" bestFit="1" customWidth="1"/>
    <col min="4" max="4" width="7.5" bestFit="1" customWidth="1"/>
    <col min="5" max="5" width="9.75" bestFit="1" customWidth="1"/>
  </cols>
  <sheetData>
    <row r="1" spans="1:5">
      <c r="A1" s="179" t="s">
        <v>2648</v>
      </c>
      <c r="B1" s="179" t="s">
        <v>2252</v>
      </c>
      <c r="C1" s="179" t="s">
        <v>3594</v>
      </c>
      <c r="D1" s="179" t="s">
        <v>2649</v>
      </c>
      <c r="E1" s="179" t="s">
        <v>3595</v>
      </c>
    </row>
    <row r="2" spans="1:5">
      <c r="A2" s="74">
        <v>45915</v>
      </c>
      <c r="B2" t="s">
        <v>2650</v>
      </c>
      <c r="C2">
        <v>100000</v>
      </c>
      <c r="D2">
        <v>30.317</v>
      </c>
      <c r="E2" s="149">
        <f>C2/D2</f>
        <v>3298.4794009961406</v>
      </c>
    </row>
    <row r="3" spans="1:5">
      <c r="A3" s="74"/>
    </row>
  </sheetData>
  <phoneticPr fontId="4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5F93-CE41-408F-892E-FE484FA274EA}">
  <dimension ref="A1:G24"/>
  <sheetViews>
    <sheetView workbookViewId="0">
      <selection activeCell="M19" sqref="M19:M20"/>
    </sheetView>
  </sheetViews>
  <sheetFormatPr defaultRowHeight="16.5"/>
  <cols>
    <col min="1" max="1" width="11.875" bestFit="1" customWidth="1"/>
    <col min="2" max="5" width="12.25" bestFit="1" customWidth="1"/>
  </cols>
  <sheetData>
    <row r="1" spans="1:7">
      <c r="A1" s="502" t="s">
        <v>3791</v>
      </c>
      <c r="B1" t="s">
        <v>2230</v>
      </c>
      <c r="C1" t="s">
        <v>2231</v>
      </c>
      <c r="D1" t="s">
        <v>2232</v>
      </c>
      <c r="E1" t="s">
        <v>2233</v>
      </c>
      <c r="F1" t="s">
        <v>3912</v>
      </c>
      <c r="G1" t="s">
        <v>3913</v>
      </c>
    </row>
    <row r="2" spans="1:7">
      <c r="A2" s="74">
        <v>46269</v>
      </c>
      <c r="B2">
        <v>31.635999999999999</v>
      </c>
      <c r="C2">
        <v>31.73</v>
      </c>
      <c r="D2">
        <v>31.74</v>
      </c>
      <c r="E2">
        <v>31.579000000000001</v>
      </c>
      <c r="G2" s="142">
        <v>-3.0000000000000001E-3</v>
      </c>
    </row>
    <row r="3" spans="1:7">
      <c r="A3" s="74">
        <v>46268</v>
      </c>
      <c r="B3">
        <v>31.73</v>
      </c>
      <c r="C3">
        <v>31.754000000000001</v>
      </c>
      <c r="D3">
        <v>31.783999999999999</v>
      </c>
      <c r="E3">
        <v>31.675999999999998</v>
      </c>
      <c r="G3" s="142">
        <v>-8.0000000000000004E-4</v>
      </c>
    </row>
    <row r="4" spans="1:7">
      <c r="A4" s="74">
        <v>46267</v>
      </c>
      <c r="B4">
        <v>31.754000000000001</v>
      </c>
      <c r="C4">
        <v>31.706</v>
      </c>
      <c r="D4">
        <v>31.818000000000001</v>
      </c>
      <c r="E4">
        <v>31.658000000000001</v>
      </c>
      <c r="G4" s="142">
        <v>1.5E-3</v>
      </c>
    </row>
    <row r="5" spans="1:7">
      <c r="A5" s="74">
        <v>46266</v>
      </c>
      <c r="B5">
        <v>31.707000000000001</v>
      </c>
      <c r="C5">
        <v>31.704000000000001</v>
      </c>
      <c r="D5">
        <v>31.734999999999999</v>
      </c>
      <c r="E5">
        <v>31.599</v>
      </c>
      <c r="G5" s="142">
        <v>1E-4</v>
      </c>
    </row>
    <row r="6" spans="1:7">
      <c r="A6" s="74">
        <v>46265</v>
      </c>
      <c r="B6">
        <v>31.704999999999998</v>
      </c>
      <c r="C6">
        <v>31.643999999999998</v>
      </c>
      <c r="D6">
        <v>31.736000000000001</v>
      </c>
      <c r="E6">
        <v>31.617999999999999</v>
      </c>
      <c r="G6" s="142">
        <v>1.9E-3</v>
      </c>
    </row>
    <row r="7" spans="1:7">
      <c r="A7" s="74">
        <v>46262</v>
      </c>
      <c r="B7">
        <v>31.643999999999998</v>
      </c>
      <c r="C7">
        <v>31.690999999999999</v>
      </c>
      <c r="D7">
        <v>31.710999999999999</v>
      </c>
      <c r="E7">
        <v>31.545999999999999</v>
      </c>
      <c r="G7" s="142">
        <v>-1.5E-3</v>
      </c>
    </row>
    <row r="8" spans="1:7">
      <c r="A8" s="74">
        <v>46261</v>
      </c>
      <c r="B8">
        <v>31.69</v>
      </c>
      <c r="C8">
        <v>31.856999999999999</v>
      </c>
      <c r="D8">
        <v>31.861999999999998</v>
      </c>
      <c r="E8">
        <v>31.667999999999999</v>
      </c>
      <c r="G8" s="142">
        <v>-5.1999999999999998E-3</v>
      </c>
    </row>
    <row r="9" spans="1:7">
      <c r="A9" s="74">
        <v>46260</v>
      </c>
      <c r="B9">
        <v>31.856999999999999</v>
      </c>
      <c r="C9">
        <v>31.849</v>
      </c>
      <c r="D9">
        <v>31.893000000000001</v>
      </c>
      <c r="E9">
        <v>31.77</v>
      </c>
      <c r="G9" s="142">
        <v>2.9999999999999997E-4</v>
      </c>
    </row>
    <row r="10" spans="1:7">
      <c r="A10" s="74">
        <v>46259</v>
      </c>
      <c r="B10">
        <v>31.849</v>
      </c>
      <c r="C10">
        <v>31.844000000000001</v>
      </c>
      <c r="D10">
        <v>31.911999999999999</v>
      </c>
      <c r="E10">
        <v>31.805</v>
      </c>
      <c r="G10" s="142">
        <v>1E-4</v>
      </c>
    </row>
    <row r="11" spans="1:7">
      <c r="A11" s="74">
        <v>46258</v>
      </c>
      <c r="B11">
        <v>31.844999999999999</v>
      </c>
      <c r="C11">
        <v>31.837</v>
      </c>
      <c r="D11">
        <v>31.873000000000001</v>
      </c>
      <c r="E11">
        <v>31.748999999999999</v>
      </c>
      <c r="G11" s="142">
        <v>2.0000000000000001E-4</v>
      </c>
    </row>
    <row r="12" spans="1:7">
      <c r="A12" s="74">
        <v>46255</v>
      </c>
      <c r="B12">
        <v>31.84</v>
      </c>
      <c r="C12">
        <v>31.875</v>
      </c>
      <c r="D12">
        <v>31.905999999999999</v>
      </c>
      <c r="E12">
        <v>31.765000000000001</v>
      </c>
      <c r="G12" s="142">
        <v>-1E-3</v>
      </c>
    </row>
    <row r="13" spans="1:7">
      <c r="A13" s="74">
        <v>46254</v>
      </c>
      <c r="B13">
        <v>31.873000000000001</v>
      </c>
      <c r="C13">
        <v>31.855</v>
      </c>
      <c r="D13">
        <v>31.945</v>
      </c>
      <c r="E13">
        <v>31.782</v>
      </c>
      <c r="G13" s="142">
        <v>5.9999999999999995E-4</v>
      </c>
    </row>
    <row r="14" spans="1:7">
      <c r="A14" s="74">
        <v>46253</v>
      </c>
      <c r="B14">
        <v>31.855</v>
      </c>
      <c r="C14">
        <v>31.94</v>
      </c>
      <c r="D14">
        <v>32.005000000000003</v>
      </c>
      <c r="E14">
        <v>31.837</v>
      </c>
      <c r="G14" s="142">
        <v>-2.7000000000000001E-3</v>
      </c>
    </row>
    <row r="15" spans="1:7">
      <c r="A15" s="74">
        <v>46252</v>
      </c>
      <c r="B15">
        <v>31.94</v>
      </c>
      <c r="C15">
        <v>31.87</v>
      </c>
      <c r="D15">
        <v>31.948</v>
      </c>
      <c r="E15">
        <v>31.759</v>
      </c>
      <c r="G15" s="142">
        <v>2.2000000000000001E-3</v>
      </c>
    </row>
    <row r="16" spans="1:7">
      <c r="A16" s="74">
        <v>46251</v>
      </c>
      <c r="B16">
        <v>31.87</v>
      </c>
      <c r="C16">
        <v>32.021999999999998</v>
      </c>
      <c r="D16">
        <v>32.031999999999996</v>
      </c>
      <c r="E16">
        <v>31.742000000000001</v>
      </c>
      <c r="G16" s="142">
        <v>-4.7000000000000002E-3</v>
      </c>
    </row>
    <row r="17" spans="1:7">
      <c r="A17" s="74">
        <v>46248</v>
      </c>
      <c r="B17">
        <v>32.021999999999998</v>
      </c>
      <c r="C17">
        <v>32.143000000000001</v>
      </c>
      <c r="D17">
        <v>32.152000000000001</v>
      </c>
      <c r="E17">
        <v>31.923999999999999</v>
      </c>
      <c r="G17" s="142">
        <v>-3.7000000000000002E-3</v>
      </c>
    </row>
    <row r="18" spans="1:7">
      <c r="A18" s="74">
        <v>46247</v>
      </c>
      <c r="B18">
        <v>32.142000000000003</v>
      </c>
      <c r="C18">
        <v>32.231999999999999</v>
      </c>
      <c r="D18">
        <v>32.235999999999997</v>
      </c>
      <c r="E18">
        <v>32.076000000000001</v>
      </c>
      <c r="G18" s="142">
        <v>-2.8E-3</v>
      </c>
    </row>
    <row r="19" spans="1:7">
      <c r="A19" s="74">
        <v>46246</v>
      </c>
      <c r="B19">
        <v>32.231999999999999</v>
      </c>
      <c r="C19">
        <v>32.241999999999997</v>
      </c>
      <c r="D19">
        <v>32.268999999999998</v>
      </c>
      <c r="E19">
        <v>32.162999999999997</v>
      </c>
      <c r="G19" s="142">
        <v>-4.0000000000000002E-4</v>
      </c>
    </row>
    <row r="20" spans="1:7">
      <c r="A20" s="74">
        <v>46245</v>
      </c>
      <c r="B20">
        <v>32.244</v>
      </c>
      <c r="C20">
        <v>32.256</v>
      </c>
      <c r="D20">
        <v>32.307000000000002</v>
      </c>
      <c r="E20">
        <v>32.197000000000003</v>
      </c>
      <c r="G20" s="142">
        <v>-4.0000000000000002E-4</v>
      </c>
    </row>
    <row r="21" spans="1:7">
      <c r="A21" s="74">
        <v>46244</v>
      </c>
      <c r="B21">
        <v>32.256</v>
      </c>
      <c r="C21">
        <v>32.250999999999998</v>
      </c>
      <c r="D21">
        <v>32.289000000000001</v>
      </c>
      <c r="E21">
        <v>32.173999999999999</v>
      </c>
      <c r="G21" s="142">
        <v>2.0000000000000001E-4</v>
      </c>
    </row>
    <row r="22" spans="1:7">
      <c r="A22" s="74">
        <v>46241</v>
      </c>
      <c r="B22">
        <v>32.250999999999998</v>
      </c>
      <c r="C22">
        <v>32.25</v>
      </c>
      <c r="D22">
        <v>32.314999999999998</v>
      </c>
      <c r="E22">
        <v>32.162999999999997</v>
      </c>
      <c r="G22" s="142">
        <v>0</v>
      </c>
    </row>
    <row r="23" spans="1:7">
      <c r="A23" s="74">
        <v>46240</v>
      </c>
      <c r="B23">
        <v>32.25</v>
      </c>
      <c r="C23">
        <v>32.277000000000001</v>
      </c>
      <c r="D23">
        <v>32.317999999999998</v>
      </c>
      <c r="E23">
        <v>32.155999999999999</v>
      </c>
      <c r="G23" s="142">
        <v>-8.0000000000000004E-4</v>
      </c>
    </row>
    <row r="24" spans="1:7">
      <c r="A24" s="74">
        <v>46239</v>
      </c>
      <c r="B24">
        <v>32.277000000000001</v>
      </c>
      <c r="C24">
        <v>32.414999999999999</v>
      </c>
      <c r="D24">
        <v>32.417999999999999</v>
      </c>
      <c r="E24">
        <v>32.195999999999998</v>
      </c>
      <c r="G24" s="142">
        <v>-4.1999999999999997E-3</v>
      </c>
    </row>
  </sheetData>
  <phoneticPr fontId="4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614-66B2-4B0F-AFCE-F3AEA030E0EB}">
  <sheetPr codeName="工作表2"/>
  <dimension ref="A1:C2"/>
  <sheetViews>
    <sheetView workbookViewId="0">
      <selection activeCell="G29" sqref="G29"/>
    </sheetView>
  </sheetViews>
  <sheetFormatPr defaultRowHeight="16.5"/>
  <cols>
    <col min="1" max="1" width="10.375" bestFit="1" customWidth="1"/>
    <col min="2" max="2" width="17.5" bestFit="1" customWidth="1"/>
    <col min="3" max="3" width="24.625" bestFit="1" customWidth="1"/>
  </cols>
  <sheetData>
    <row r="1" spans="1:3">
      <c r="A1">
        <v>20200805</v>
      </c>
      <c r="B1" t="s">
        <v>57</v>
      </c>
      <c r="C1" t="s">
        <v>58</v>
      </c>
    </row>
    <row r="2" spans="1:3">
      <c r="A2">
        <v>20211014</v>
      </c>
      <c r="C2" t="s">
        <v>1392</v>
      </c>
    </row>
  </sheetData>
  <phoneticPr fontId="4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84F4-6111-48DF-B0FF-A8EA19911ED2}">
  <sheetPr codeName="工作表6"/>
  <dimension ref="A1:AA57"/>
  <sheetViews>
    <sheetView workbookViewId="0">
      <selection activeCell="P21" sqref="P21"/>
    </sheetView>
  </sheetViews>
  <sheetFormatPr defaultRowHeight="16.5"/>
  <cols>
    <col min="1" max="1" width="10.5" style="61" bestFit="1" customWidth="1"/>
    <col min="2" max="14" width="9" style="61"/>
    <col min="15" max="15" width="15" style="61" bestFit="1" customWidth="1"/>
    <col min="16" max="27" width="9" style="61"/>
  </cols>
  <sheetData>
    <row r="1" spans="1:13">
      <c r="A1" s="61" t="s">
        <v>2273</v>
      </c>
      <c r="B1" s="61" t="s">
        <v>2274</v>
      </c>
      <c r="C1" s="61" t="s">
        <v>2275</v>
      </c>
      <c r="D1" s="61" t="s">
        <v>2276</v>
      </c>
      <c r="E1" s="61" t="s">
        <v>2277</v>
      </c>
      <c r="F1" s="61" t="s">
        <v>2278</v>
      </c>
      <c r="G1" s="61" t="s">
        <v>2279</v>
      </c>
      <c r="H1" s="61" t="s">
        <v>2280</v>
      </c>
      <c r="I1" s="61" t="s">
        <v>2281</v>
      </c>
      <c r="J1" s="61" t="s">
        <v>2282</v>
      </c>
      <c r="K1" s="61" t="s">
        <v>2283</v>
      </c>
      <c r="L1" s="61" t="s">
        <v>2284</v>
      </c>
      <c r="M1" s="61" t="s">
        <v>2285</v>
      </c>
    </row>
    <row r="2" spans="1:13">
      <c r="A2" s="62">
        <v>44440</v>
      </c>
      <c r="B2" s="61" t="s">
        <v>2286</v>
      </c>
      <c r="C2" s="61" t="s">
        <v>2287</v>
      </c>
      <c r="D2" s="61" t="s">
        <v>2288</v>
      </c>
      <c r="E2" s="61" t="s">
        <v>2288</v>
      </c>
      <c r="F2" s="61" t="s">
        <v>2288</v>
      </c>
      <c r="G2" s="61" t="s">
        <v>2288</v>
      </c>
      <c r="H2" s="61" t="s">
        <v>2287</v>
      </c>
      <c r="I2" s="61" t="s">
        <v>2288</v>
      </c>
      <c r="J2" s="61" t="s">
        <v>2287</v>
      </c>
      <c r="K2" s="61" t="s">
        <v>2288</v>
      </c>
      <c r="L2" s="61" t="s">
        <v>2287</v>
      </c>
      <c r="M2" s="61" t="s">
        <v>2288</v>
      </c>
    </row>
    <row r="3" spans="1:13">
      <c r="A3" s="62">
        <v>44442</v>
      </c>
      <c r="B3" s="61" t="s">
        <v>2286</v>
      </c>
      <c r="C3" s="61" t="s">
        <v>2287</v>
      </c>
      <c r="D3" s="61" t="s">
        <v>2288</v>
      </c>
      <c r="E3" s="61" t="s">
        <v>2289</v>
      </c>
      <c r="F3" s="61" t="s">
        <v>2290</v>
      </c>
      <c r="G3" s="61" t="s">
        <v>2288</v>
      </c>
      <c r="H3" s="61" t="s">
        <v>2291</v>
      </c>
      <c r="I3" s="61" t="s">
        <v>2288</v>
      </c>
      <c r="J3" s="61" t="s">
        <v>2291</v>
      </c>
      <c r="K3" s="61" t="s">
        <v>2292</v>
      </c>
      <c r="L3" s="61" t="s">
        <v>2293</v>
      </c>
      <c r="M3" s="61" t="s">
        <v>2294</v>
      </c>
    </row>
    <row r="4" spans="1:13">
      <c r="A4" s="62">
        <v>44445</v>
      </c>
      <c r="B4" s="61" t="s">
        <v>2286</v>
      </c>
      <c r="C4" s="61" t="s">
        <v>2291</v>
      </c>
      <c r="D4" s="61" t="s">
        <v>2288</v>
      </c>
      <c r="E4" s="61" t="s">
        <v>2288</v>
      </c>
      <c r="F4" s="61" t="s">
        <v>2288</v>
      </c>
      <c r="G4" s="61" t="s">
        <v>2288</v>
      </c>
      <c r="H4" s="61" t="s">
        <v>2291</v>
      </c>
      <c r="I4" s="61" t="s">
        <v>2288</v>
      </c>
      <c r="J4" s="61" t="s">
        <v>2291</v>
      </c>
      <c r="K4" s="61" t="s">
        <v>2295</v>
      </c>
      <c r="L4" s="61" t="s">
        <v>2296</v>
      </c>
      <c r="M4" s="61" t="s">
        <v>2297</v>
      </c>
    </row>
    <row r="5" spans="1:13">
      <c r="A5" s="62">
        <v>44446</v>
      </c>
      <c r="B5" s="61" t="s">
        <v>2286</v>
      </c>
      <c r="C5" s="61" t="s">
        <v>2291</v>
      </c>
      <c r="D5" s="61" t="s">
        <v>2288</v>
      </c>
      <c r="E5" s="61" t="s">
        <v>2298</v>
      </c>
      <c r="F5" s="61" t="s">
        <v>2299</v>
      </c>
      <c r="G5" s="61" t="s">
        <v>2288</v>
      </c>
      <c r="H5" s="61" t="s">
        <v>2300</v>
      </c>
      <c r="I5" s="61" t="s">
        <v>2288</v>
      </c>
      <c r="J5" s="61" t="s">
        <v>2300</v>
      </c>
      <c r="K5" s="61" t="s">
        <v>2301</v>
      </c>
      <c r="L5" s="61" t="s">
        <v>2302</v>
      </c>
      <c r="M5" s="61" t="s">
        <v>2303</v>
      </c>
    </row>
    <row r="6" spans="1:13">
      <c r="A6" s="62">
        <v>44447</v>
      </c>
      <c r="B6" s="61" t="s">
        <v>2286</v>
      </c>
      <c r="C6" s="61" t="s">
        <v>2300</v>
      </c>
      <c r="D6" s="61" t="s">
        <v>2288</v>
      </c>
      <c r="E6" s="61" t="s">
        <v>2304</v>
      </c>
      <c r="F6" s="61" t="s">
        <v>2305</v>
      </c>
      <c r="G6" s="61" t="s">
        <v>2288</v>
      </c>
      <c r="H6" s="61" t="s">
        <v>2306</v>
      </c>
      <c r="I6" s="61" t="s">
        <v>2288</v>
      </c>
      <c r="J6" s="61" t="s">
        <v>2306</v>
      </c>
      <c r="K6" s="61" t="s">
        <v>2288</v>
      </c>
      <c r="L6" s="61" t="s">
        <v>2306</v>
      </c>
      <c r="M6" s="61" t="s">
        <v>2288</v>
      </c>
    </row>
    <row r="7" spans="1:13">
      <c r="A7" s="62">
        <v>44448</v>
      </c>
      <c r="B7" s="61" t="s">
        <v>2286</v>
      </c>
      <c r="C7" s="61" t="s">
        <v>2306</v>
      </c>
      <c r="D7" s="61" t="s">
        <v>2288</v>
      </c>
      <c r="E7" s="61" t="s">
        <v>2307</v>
      </c>
      <c r="F7" s="61" t="s">
        <v>2308</v>
      </c>
      <c r="G7" s="61" t="s">
        <v>2288</v>
      </c>
      <c r="H7" s="61" t="s">
        <v>2309</v>
      </c>
      <c r="I7" s="61" t="s">
        <v>2288</v>
      </c>
      <c r="J7" s="61" t="s">
        <v>2309</v>
      </c>
      <c r="K7" s="61" t="s">
        <v>2310</v>
      </c>
      <c r="L7" s="61" t="s">
        <v>2311</v>
      </c>
      <c r="M7" s="61" t="s">
        <v>2312</v>
      </c>
    </row>
    <row r="8" spans="1:13">
      <c r="A8" s="62">
        <v>44449</v>
      </c>
      <c r="B8" s="61" t="s">
        <v>2286</v>
      </c>
      <c r="C8" s="61" t="s">
        <v>2309</v>
      </c>
      <c r="D8" s="61" t="s">
        <v>2288</v>
      </c>
      <c r="E8" s="61" t="s">
        <v>2288</v>
      </c>
      <c r="F8" s="61" t="s">
        <v>2288</v>
      </c>
      <c r="G8" s="61" t="s">
        <v>2288</v>
      </c>
      <c r="H8" s="61" t="s">
        <v>2309</v>
      </c>
      <c r="I8" s="61" t="s">
        <v>2288</v>
      </c>
      <c r="J8" s="61" t="s">
        <v>2309</v>
      </c>
      <c r="K8" s="61" t="s">
        <v>2313</v>
      </c>
      <c r="L8" s="61" t="s">
        <v>2314</v>
      </c>
      <c r="M8" s="61" t="s">
        <v>2292</v>
      </c>
    </row>
    <row r="9" spans="1:13">
      <c r="A9" s="62">
        <v>44452</v>
      </c>
      <c r="B9" s="61" t="s">
        <v>2286</v>
      </c>
      <c r="C9" s="61" t="s">
        <v>2309</v>
      </c>
      <c r="D9" s="61" t="s">
        <v>2288</v>
      </c>
      <c r="E9" s="61" t="s">
        <v>2288</v>
      </c>
      <c r="F9" s="61" t="s">
        <v>2288</v>
      </c>
      <c r="G9" s="61" t="s">
        <v>2288</v>
      </c>
      <c r="H9" s="61" t="s">
        <v>2309</v>
      </c>
      <c r="I9" s="61" t="s">
        <v>2288</v>
      </c>
      <c r="J9" s="61" t="s">
        <v>2309</v>
      </c>
      <c r="K9" s="61" t="s">
        <v>2315</v>
      </c>
      <c r="L9" s="61" t="s">
        <v>2316</v>
      </c>
      <c r="M9" s="61" t="s">
        <v>2317</v>
      </c>
    </row>
    <row r="10" spans="1:13">
      <c r="A10" s="62">
        <v>44453</v>
      </c>
      <c r="B10" s="61" t="s">
        <v>2286</v>
      </c>
      <c r="C10" s="61" t="s">
        <v>2309</v>
      </c>
      <c r="D10" s="61" t="s">
        <v>2288</v>
      </c>
      <c r="E10" s="61" t="s">
        <v>2288</v>
      </c>
      <c r="F10" s="61" t="s">
        <v>2288</v>
      </c>
      <c r="G10" s="61" t="s">
        <v>2288</v>
      </c>
      <c r="H10" s="61" t="s">
        <v>2309</v>
      </c>
      <c r="I10" s="61" t="s">
        <v>2288</v>
      </c>
      <c r="J10" s="61" t="s">
        <v>2309</v>
      </c>
      <c r="K10" s="61" t="s">
        <v>2318</v>
      </c>
      <c r="L10" s="61" t="s">
        <v>2319</v>
      </c>
      <c r="M10" s="61" t="s">
        <v>2320</v>
      </c>
    </row>
    <row r="11" spans="1:13">
      <c r="A11" s="62">
        <v>44454</v>
      </c>
      <c r="B11" s="61" t="s">
        <v>2286</v>
      </c>
      <c r="C11" s="61" t="s">
        <v>2309</v>
      </c>
      <c r="D11" s="61" t="s">
        <v>2288</v>
      </c>
      <c r="E11" s="61" t="s">
        <v>2321</v>
      </c>
      <c r="F11" s="61" t="s">
        <v>2305</v>
      </c>
      <c r="G11" s="61" t="s">
        <v>2288</v>
      </c>
      <c r="H11" s="61" t="s">
        <v>2322</v>
      </c>
      <c r="I11" s="61" t="s">
        <v>2288</v>
      </c>
      <c r="J11" s="61" t="s">
        <v>2322</v>
      </c>
      <c r="K11" s="61" t="s">
        <v>2288</v>
      </c>
      <c r="L11" s="61" t="s">
        <v>2322</v>
      </c>
      <c r="M11" s="61" t="s">
        <v>2288</v>
      </c>
    </row>
    <row r="12" spans="1:13">
      <c r="A12" s="62">
        <v>44455</v>
      </c>
      <c r="B12" s="61" t="s">
        <v>2286</v>
      </c>
      <c r="C12" s="61" t="s">
        <v>2322</v>
      </c>
      <c r="D12" s="61" t="s">
        <v>2288</v>
      </c>
      <c r="E12" s="61" t="s">
        <v>2288</v>
      </c>
      <c r="F12" s="61" t="s">
        <v>2288</v>
      </c>
      <c r="G12" s="61" t="s">
        <v>2288</v>
      </c>
      <c r="H12" s="61" t="s">
        <v>2322</v>
      </c>
      <c r="I12" s="61" t="s">
        <v>2288</v>
      </c>
      <c r="J12" s="61" t="s">
        <v>2322</v>
      </c>
      <c r="K12" s="61" t="s">
        <v>2288</v>
      </c>
      <c r="L12" s="61" t="s">
        <v>2322</v>
      </c>
      <c r="M12" s="61" t="s">
        <v>2288</v>
      </c>
    </row>
    <row r="13" spans="1:13">
      <c r="A13" s="62">
        <v>44470</v>
      </c>
      <c r="B13" s="61" t="s">
        <v>2286</v>
      </c>
      <c r="C13" s="61" t="s">
        <v>2322</v>
      </c>
      <c r="D13" s="61" t="s">
        <v>2288</v>
      </c>
      <c r="E13" s="61" t="s">
        <v>2323</v>
      </c>
      <c r="F13" s="61" t="s">
        <v>2324</v>
      </c>
      <c r="G13" s="61" t="s">
        <v>2288</v>
      </c>
      <c r="H13" s="61" t="s">
        <v>2325</v>
      </c>
      <c r="I13" s="61" t="s">
        <v>2288</v>
      </c>
      <c r="J13" s="61" t="s">
        <v>2325</v>
      </c>
      <c r="K13" s="61" t="s">
        <v>2326</v>
      </c>
      <c r="L13" s="61" t="s">
        <v>2327</v>
      </c>
      <c r="M13" s="61" t="s">
        <v>2315</v>
      </c>
    </row>
    <row r="14" spans="1:13">
      <c r="A14" s="62">
        <v>44473</v>
      </c>
      <c r="B14" s="61" t="s">
        <v>2286</v>
      </c>
      <c r="C14" s="61" t="s">
        <v>2325</v>
      </c>
      <c r="D14" s="61" t="s">
        <v>2288</v>
      </c>
      <c r="E14" s="61" t="s">
        <v>2288</v>
      </c>
      <c r="F14" s="61" t="s">
        <v>2288</v>
      </c>
      <c r="G14" s="61" t="s">
        <v>2288</v>
      </c>
      <c r="H14" s="61" t="s">
        <v>2325</v>
      </c>
      <c r="I14" s="61" t="s">
        <v>2288</v>
      </c>
      <c r="J14" s="61" t="s">
        <v>2325</v>
      </c>
      <c r="K14" s="61" t="s">
        <v>2328</v>
      </c>
      <c r="L14" s="61" t="s">
        <v>2329</v>
      </c>
      <c r="M14" s="61" t="s">
        <v>2330</v>
      </c>
    </row>
    <row r="15" spans="1:13">
      <c r="A15" s="62">
        <v>44474</v>
      </c>
      <c r="B15" s="61" t="s">
        <v>2286</v>
      </c>
      <c r="C15" s="61" t="s">
        <v>2325</v>
      </c>
      <c r="D15" s="61" t="s">
        <v>2288</v>
      </c>
      <c r="E15" s="61" t="s">
        <v>2288</v>
      </c>
      <c r="F15" s="61" t="s">
        <v>2288</v>
      </c>
      <c r="G15" s="61" t="s">
        <v>2288</v>
      </c>
      <c r="H15" s="61" t="s">
        <v>2325</v>
      </c>
      <c r="I15" s="61" t="s">
        <v>2288</v>
      </c>
      <c r="J15" s="61" t="s">
        <v>2325</v>
      </c>
      <c r="K15" s="61" t="s">
        <v>2331</v>
      </c>
      <c r="L15" s="61" t="s">
        <v>2332</v>
      </c>
      <c r="M15" s="61" t="s">
        <v>2333</v>
      </c>
    </row>
    <row r="16" spans="1:13">
      <c r="A16" s="62">
        <v>44475</v>
      </c>
      <c r="B16" s="61" t="s">
        <v>2286</v>
      </c>
      <c r="C16" s="61" t="s">
        <v>2325</v>
      </c>
      <c r="D16" s="61" t="s">
        <v>2288</v>
      </c>
      <c r="E16" s="61" t="s">
        <v>2334</v>
      </c>
      <c r="F16" s="61" t="s">
        <v>2335</v>
      </c>
      <c r="G16" s="61" t="s">
        <v>2288</v>
      </c>
      <c r="H16" s="61" t="s">
        <v>2336</v>
      </c>
      <c r="I16" s="61" t="s">
        <v>2288</v>
      </c>
      <c r="J16" s="61" t="s">
        <v>2336</v>
      </c>
      <c r="K16" s="61" t="s">
        <v>2288</v>
      </c>
      <c r="L16" s="61" t="s">
        <v>2336</v>
      </c>
      <c r="M16" s="61" t="s">
        <v>2288</v>
      </c>
    </row>
    <row r="17" spans="1:24">
      <c r="A17" s="62">
        <v>44487</v>
      </c>
      <c r="B17" s="61" t="s">
        <v>2286</v>
      </c>
      <c r="C17" s="61" t="s">
        <v>2337</v>
      </c>
      <c r="D17" s="61" t="s">
        <v>2288</v>
      </c>
      <c r="E17" s="61" t="s">
        <v>2288</v>
      </c>
      <c r="F17" s="61" t="s">
        <v>2288</v>
      </c>
      <c r="G17" s="61" t="s">
        <v>2288</v>
      </c>
      <c r="H17" s="61" t="s">
        <v>2337</v>
      </c>
      <c r="I17" s="61" t="s">
        <v>2288</v>
      </c>
      <c r="J17" s="61" t="s">
        <v>2337</v>
      </c>
      <c r="K17" s="61" t="s">
        <v>2338</v>
      </c>
      <c r="L17" s="61" t="s">
        <v>2339</v>
      </c>
      <c r="M17" s="61" t="s">
        <v>2340</v>
      </c>
    </row>
    <row r="18" spans="1:24">
      <c r="A18" s="62">
        <v>44554</v>
      </c>
      <c r="B18" s="61" t="s">
        <v>2286</v>
      </c>
      <c r="C18" s="61" t="s">
        <v>2337</v>
      </c>
      <c r="D18" s="61" t="s">
        <v>2288</v>
      </c>
      <c r="E18" s="61" t="s">
        <v>2341</v>
      </c>
      <c r="F18" s="61" t="s">
        <v>2290</v>
      </c>
      <c r="G18" s="61" t="s">
        <v>2288</v>
      </c>
      <c r="H18" s="61" t="s">
        <v>2342</v>
      </c>
      <c r="I18" s="61" t="s">
        <v>2288</v>
      </c>
      <c r="J18" s="61" t="s">
        <v>2342</v>
      </c>
      <c r="K18" s="61" t="s">
        <v>2343</v>
      </c>
      <c r="L18" s="61" t="s">
        <v>2344</v>
      </c>
      <c r="M18" s="61" t="s">
        <v>2345</v>
      </c>
    </row>
    <row r="19" spans="1:24">
      <c r="A19" s="62">
        <v>44557</v>
      </c>
      <c r="B19" s="61" t="s">
        <v>2286</v>
      </c>
      <c r="C19" s="61" t="s">
        <v>2342</v>
      </c>
      <c r="D19" s="61" t="s">
        <v>2288</v>
      </c>
      <c r="E19" s="61" t="s">
        <v>2288</v>
      </c>
      <c r="F19" s="61" t="s">
        <v>2288</v>
      </c>
      <c r="G19" s="61" t="s">
        <v>2288</v>
      </c>
      <c r="H19" s="61" t="s">
        <v>2342</v>
      </c>
      <c r="I19" s="61" t="s">
        <v>2288</v>
      </c>
      <c r="J19" s="61" t="s">
        <v>2342</v>
      </c>
      <c r="K19" s="61" t="s">
        <v>2346</v>
      </c>
      <c r="L19" s="61" t="s">
        <v>2347</v>
      </c>
      <c r="M19" s="61" t="s">
        <v>2348</v>
      </c>
    </row>
    <row r="20" spans="1:24">
      <c r="A20" s="62">
        <v>44579</v>
      </c>
      <c r="B20" s="61" t="s">
        <v>2286</v>
      </c>
      <c r="C20" s="61" t="s">
        <v>2349</v>
      </c>
      <c r="D20" s="61" t="s">
        <v>2288</v>
      </c>
      <c r="E20" s="61" t="s">
        <v>2288</v>
      </c>
      <c r="F20" s="61" t="s">
        <v>2288</v>
      </c>
      <c r="G20" s="61" t="s">
        <v>2288</v>
      </c>
      <c r="H20" s="61" t="s">
        <v>2349</v>
      </c>
      <c r="I20" s="61" t="s">
        <v>2288</v>
      </c>
      <c r="J20" s="61" t="s">
        <v>2349</v>
      </c>
      <c r="K20" s="61" t="s">
        <v>2310</v>
      </c>
      <c r="L20" s="61" t="s">
        <v>2350</v>
      </c>
      <c r="M20" s="61" t="s">
        <v>2351</v>
      </c>
    </row>
    <row r="21" spans="1:24">
      <c r="A21" s="62">
        <v>44582</v>
      </c>
      <c r="B21" s="61" t="s">
        <v>2286</v>
      </c>
      <c r="C21" s="61" t="s">
        <v>2349</v>
      </c>
      <c r="D21" s="61" t="s">
        <v>2288</v>
      </c>
      <c r="E21" s="61" t="s">
        <v>2352</v>
      </c>
      <c r="F21" s="61" t="s">
        <v>2353</v>
      </c>
      <c r="G21" s="61" t="s">
        <v>2288</v>
      </c>
      <c r="H21" s="61" t="s">
        <v>2354</v>
      </c>
      <c r="I21" s="61" t="s">
        <v>2288</v>
      </c>
      <c r="J21" s="61" t="s">
        <v>2354</v>
      </c>
      <c r="K21" s="61" t="s">
        <v>2355</v>
      </c>
      <c r="L21" s="61" t="s">
        <v>2356</v>
      </c>
      <c r="M21" s="61" t="s">
        <v>2357</v>
      </c>
    </row>
    <row r="22" spans="1:24">
      <c r="A22" s="62">
        <v>44585</v>
      </c>
      <c r="B22" s="61" t="s">
        <v>2286</v>
      </c>
      <c r="C22" s="61" t="s">
        <v>2354</v>
      </c>
      <c r="D22" s="61" t="s">
        <v>2288</v>
      </c>
      <c r="E22" s="61" t="s">
        <v>2288</v>
      </c>
      <c r="F22" s="61" t="s">
        <v>2288</v>
      </c>
      <c r="G22" s="61" t="s">
        <v>2288</v>
      </c>
      <c r="H22" s="61" t="s">
        <v>2354</v>
      </c>
      <c r="I22" s="61" t="s">
        <v>2288</v>
      </c>
      <c r="J22" s="61" t="s">
        <v>2354</v>
      </c>
      <c r="K22" s="61" t="s">
        <v>2358</v>
      </c>
      <c r="L22" s="61" t="s">
        <v>2359</v>
      </c>
      <c r="M22" s="61" t="s">
        <v>2360</v>
      </c>
    </row>
    <row r="23" spans="1:24">
      <c r="A23" s="62">
        <v>44586</v>
      </c>
      <c r="B23" s="61" t="s">
        <v>2286</v>
      </c>
      <c r="C23" s="61" t="s">
        <v>2354</v>
      </c>
      <c r="D23" s="61" t="s">
        <v>2288</v>
      </c>
      <c r="E23" s="61" t="s">
        <v>2288</v>
      </c>
      <c r="F23" s="61" t="s">
        <v>2288</v>
      </c>
      <c r="G23" s="61" t="s">
        <v>2288</v>
      </c>
      <c r="H23" s="61" t="s">
        <v>2354</v>
      </c>
      <c r="I23" s="61" t="s">
        <v>2288</v>
      </c>
      <c r="J23" s="61" t="s">
        <v>2354</v>
      </c>
      <c r="K23" s="61" t="s">
        <v>2361</v>
      </c>
      <c r="L23" s="61" t="s">
        <v>2362</v>
      </c>
      <c r="M23" s="61" t="s">
        <v>2363</v>
      </c>
    </row>
    <row r="24" spans="1:24">
      <c r="A24" s="62">
        <v>44657</v>
      </c>
      <c r="B24" s="61" t="s">
        <v>2286</v>
      </c>
      <c r="C24" s="61" t="s">
        <v>2354</v>
      </c>
      <c r="D24" s="61" t="s">
        <v>2288</v>
      </c>
      <c r="E24" s="61" t="s">
        <v>2364</v>
      </c>
      <c r="F24" s="61" t="s">
        <v>2353</v>
      </c>
      <c r="G24" s="61" t="s">
        <v>2288</v>
      </c>
      <c r="H24" s="61" t="s">
        <v>2365</v>
      </c>
      <c r="I24" s="61" t="s">
        <v>2288</v>
      </c>
      <c r="J24" s="61" t="s">
        <v>2365</v>
      </c>
      <c r="K24" s="61" t="s">
        <v>2313</v>
      </c>
      <c r="L24" s="61" t="s">
        <v>2366</v>
      </c>
      <c r="M24" s="61" t="s">
        <v>2367</v>
      </c>
    </row>
    <row r="25" spans="1:24">
      <c r="A25" s="62">
        <v>44658</v>
      </c>
      <c r="B25" s="61" t="s">
        <v>2286</v>
      </c>
      <c r="C25" s="61" t="s">
        <v>2365</v>
      </c>
      <c r="D25" s="61" t="s">
        <v>2288</v>
      </c>
      <c r="E25" s="61" t="s">
        <v>2288</v>
      </c>
      <c r="F25" s="61" t="s">
        <v>2288</v>
      </c>
      <c r="G25" s="61" t="s">
        <v>2288</v>
      </c>
      <c r="H25" s="61" t="s">
        <v>2365</v>
      </c>
      <c r="I25" s="61" t="s">
        <v>2288</v>
      </c>
      <c r="J25" s="61" t="s">
        <v>2365</v>
      </c>
      <c r="K25" s="61" t="s">
        <v>2368</v>
      </c>
      <c r="L25" s="61" t="s">
        <v>2369</v>
      </c>
      <c r="M25" s="61" t="s">
        <v>2370</v>
      </c>
    </row>
    <row r="26" spans="1:24">
      <c r="A26" s="62">
        <v>44659</v>
      </c>
      <c r="B26" s="61" t="s">
        <v>2286</v>
      </c>
      <c r="C26" s="61" t="s">
        <v>2365</v>
      </c>
      <c r="D26" s="61" t="s">
        <v>2288</v>
      </c>
      <c r="E26" s="61" t="s">
        <v>2288</v>
      </c>
      <c r="F26" s="61" t="s">
        <v>2288</v>
      </c>
      <c r="G26" s="61" t="s">
        <v>2288</v>
      </c>
      <c r="H26" s="61" t="s">
        <v>2365</v>
      </c>
      <c r="I26" s="61" t="s">
        <v>2288</v>
      </c>
      <c r="J26" s="61" t="s">
        <v>2365</v>
      </c>
      <c r="K26" s="61" t="s">
        <v>2371</v>
      </c>
      <c r="L26" s="61" t="s">
        <v>2372</v>
      </c>
      <c r="M26" s="61" t="s">
        <v>2373</v>
      </c>
    </row>
    <row r="27" spans="1:24">
      <c r="A27" s="62">
        <v>44662</v>
      </c>
      <c r="B27" s="61" t="s">
        <v>2286</v>
      </c>
      <c r="C27" s="61" t="s">
        <v>2365</v>
      </c>
      <c r="D27" s="61" t="s">
        <v>2288</v>
      </c>
      <c r="E27" s="61" t="s">
        <v>2288</v>
      </c>
      <c r="F27" s="61" t="s">
        <v>2288</v>
      </c>
      <c r="G27" s="61" t="s">
        <v>2288</v>
      </c>
      <c r="H27" s="61" t="s">
        <v>2365</v>
      </c>
      <c r="I27" s="61" t="s">
        <v>2288</v>
      </c>
      <c r="J27" s="61" t="s">
        <v>2365</v>
      </c>
      <c r="K27" s="61" t="s">
        <v>2374</v>
      </c>
      <c r="L27" s="61" t="s">
        <v>2375</v>
      </c>
      <c r="M27" s="61" t="s">
        <v>2376</v>
      </c>
    </row>
    <row r="28" spans="1:24">
      <c r="A28" s="62">
        <v>44663</v>
      </c>
      <c r="B28" s="61" t="s">
        <v>2286</v>
      </c>
      <c r="C28" s="61" t="s">
        <v>2365</v>
      </c>
      <c r="D28" s="61" t="s">
        <v>2288</v>
      </c>
      <c r="E28" s="61" t="s">
        <v>2377</v>
      </c>
      <c r="F28" s="61" t="s">
        <v>2378</v>
      </c>
      <c r="G28" s="61" t="s">
        <v>2288</v>
      </c>
      <c r="H28" s="61" t="s">
        <v>2379</v>
      </c>
      <c r="I28" s="61" t="s">
        <v>2288</v>
      </c>
      <c r="J28" s="61" t="s">
        <v>2379</v>
      </c>
      <c r="K28" s="61" t="s">
        <v>2380</v>
      </c>
      <c r="L28" s="61" t="s">
        <v>2381</v>
      </c>
      <c r="M28" s="61" t="s">
        <v>2382</v>
      </c>
    </row>
    <row r="29" spans="1:24">
      <c r="A29" s="62">
        <v>44732</v>
      </c>
      <c r="B29" s="61" t="s">
        <v>2286</v>
      </c>
      <c r="C29" s="61" t="s">
        <v>2383</v>
      </c>
      <c r="D29" s="61" t="s">
        <v>2288</v>
      </c>
      <c r="E29" s="61" t="s">
        <v>2384</v>
      </c>
      <c r="F29" s="61" t="s">
        <v>2385</v>
      </c>
      <c r="G29" s="61" t="s">
        <v>2288</v>
      </c>
      <c r="H29" s="61" t="s">
        <v>2386</v>
      </c>
      <c r="I29" s="61" t="s">
        <v>2288</v>
      </c>
      <c r="J29" s="61" t="s">
        <v>2386</v>
      </c>
      <c r="K29" s="61" t="s">
        <v>2387</v>
      </c>
      <c r="L29" s="61" t="s">
        <v>2388</v>
      </c>
      <c r="M29" s="61" t="s">
        <v>2389</v>
      </c>
    </row>
    <row r="30" spans="1:24">
      <c r="A30" s="62">
        <v>44733</v>
      </c>
      <c r="B30" s="61" t="s">
        <v>2286</v>
      </c>
      <c r="C30" s="61" t="s">
        <v>2386</v>
      </c>
      <c r="D30" s="61" t="s">
        <v>2288</v>
      </c>
      <c r="E30" s="61" t="s">
        <v>2288</v>
      </c>
      <c r="F30" s="61" t="s">
        <v>2288</v>
      </c>
      <c r="G30" s="61" t="s">
        <v>2288</v>
      </c>
      <c r="H30" s="61" t="s">
        <v>2386</v>
      </c>
      <c r="I30" s="61" t="s">
        <v>2288</v>
      </c>
      <c r="J30" s="61" t="s">
        <v>2386</v>
      </c>
      <c r="K30" s="61" t="s">
        <v>2390</v>
      </c>
      <c r="L30" s="61" t="s">
        <v>2391</v>
      </c>
      <c r="M30" s="61" t="s">
        <v>2392</v>
      </c>
    </row>
    <row r="31" spans="1:24">
      <c r="A31" s="62">
        <v>44740</v>
      </c>
      <c r="B31" s="61" t="s">
        <v>2286</v>
      </c>
      <c r="C31" s="61" t="s">
        <v>2393</v>
      </c>
      <c r="D31" s="61" t="s">
        <v>2288</v>
      </c>
      <c r="E31" s="61" t="s">
        <v>2394</v>
      </c>
      <c r="F31" s="61" t="s">
        <v>2395</v>
      </c>
      <c r="G31" s="61" t="s">
        <v>2288</v>
      </c>
      <c r="H31" s="61" t="s">
        <v>2396</v>
      </c>
      <c r="I31" s="61" t="s">
        <v>2288</v>
      </c>
      <c r="J31" s="61" t="s">
        <v>2396</v>
      </c>
      <c r="K31" s="61" t="s">
        <v>2397</v>
      </c>
      <c r="L31" s="61" t="s">
        <v>2398</v>
      </c>
      <c r="M31" s="61" t="s">
        <v>2399</v>
      </c>
      <c r="O31" s="61" t="s">
        <v>2247</v>
      </c>
      <c r="P31" s="61" t="s">
        <v>1321</v>
      </c>
      <c r="Q31" s="61" t="s">
        <v>1319</v>
      </c>
      <c r="R31" s="61" t="s">
        <v>2400</v>
      </c>
      <c r="S31" s="61" t="s">
        <v>2401</v>
      </c>
      <c r="T31" s="61" t="s">
        <v>2402</v>
      </c>
      <c r="U31" s="61" t="s">
        <v>7</v>
      </c>
      <c r="V31" s="61" t="s">
        <v>2403</v>
      </c>
      <c r="W31" s="61" t="s">
        <v>2404</v>
      </c>
      <c r="X31" s="61" t="s">
        <v>2252</v>
      </c>
    </row>
    <row r="32" spans="1:24">
      <c r="A32" s="62">
        <v>44746</v>
      </c>
      <c r="B32" s="61" t="s">
        <v>2286</v>
      </c>
      <c r="C32" s="61" t="s">
        <v>2396</v>
      </c>
      <c r="D32" s="61" t="s">
        <v>2288</v>
      </c>
      <c r="E32" s="61" t="s">
        <v>2405</v>
      </c>
      <c r="F32" s="61" t="s">
        <v>2324</v>
      </c>
      <c r="G32" s="61" t="s">
        <v>2288</v>
      </c>
      <c r="H32" s="61" t="s">
        <v>2406</v>
      </c>
      <c r="I32" s="61" t="s">
        <v>2288</v>
      </c>
      <c r="J32" s="61" t="s">
        <v>2406</v>
      </c>
      <c r="K32" s="61" t="s">
        <v>2407</v>
      </c>
      <c r="L32" s="61" t="s">
        <v>2408</v>
      </c>
      <c r="M32" s="61" t="s">
        <v>2292</v>
      </c>
      <c r="O32" s="162">
        <v>44956.58834490741</v>
      </c>
      <c r="P32" s="61" t="s">
        <v>2409</v>
      </c>
      <c r="Q32" s="61" t="s">
        <v>2271</v>
      </c>
      <c r="R32" s="61">
        <v>2</v>
      </c>
      <c r="S32" s="61">
        <v>14</v>
      </c>
      <c r="T32" s="103">
        <v>14450</v>
      </c>
      <c r="U32" s="61">
        <v>100</v>
      </c>
      <c r="V32" s="61">
        <v>2</v>
      </c>
      <c r="W32" s="103">
        <v>-1502</v>
      </c>
      <c r="X32" s="61" t="s">
        <v>2256</v>
      </c>
    </row>
    <row r="33" spans="1:25">
      <c r="A33" s="62">
        <v>44747</v>
      </c>
      <c r="B33" s="61" t="s">
        <v>2286</v>
      </c>
      <c r="C33" s="61" t="s">
        <v>2406</v>
      </c>
      <c r="D33" s="61" t="s">
        <v>2288</v>
      </c>
      <c r="E33" s="61" t="s">
        <v>2288</v>
      </c>
      <c r="F33" s="61" t="s">
        <v>2288</v>
      </c>
      <c r="G33" s="61" t="s">
        <v>2288</v>
      </c>
      <c r="H33" s="61" t="s">
        <v>2406</v>
      </c>
      <c r="I33" s="61" t="s">
        <v>2288</v>
      </c>
      <c r="J33" s="61" t="s">
        <v>2406</v>
      </c>
      <c r="K33" s="61" t="s">
        <v>2318</v>
      </c>
      <c r="L33" s="61" t="s">
        <v>2410</v>
      </c>
      <c r="M33" s="61" t="s">
        <v>2411</v>
      </c>
      <c r="O33" s="162">
        <v>44956.588356481479</v>
      </c>
      <c r="P33" s="61" t="s">
        <v>2409</v>
      </c>
      <c r="Q33" s="61" t="s">
        <v>2269</v>
      </c>
      <c r="R33" s="61">
        <v>2</v>
      </c>
      <c r="S33" s="61">
        <v>17</v>
      </c>
      <c r="T33" s="103">
        <v>14500</v>
      </c>
      <c r="U33" s="61">
        <v>100</v>
      </c>
      <c r="V33" s="61">
        <v>2</v>
      </c>
      <c r="W33" s="103">
        <v>-1802</v>
      </c>
      <c r="X33" s="61" t="s">
        <v>2256</v>
      </c>
    </row>
    <row r="34" spans="1:25">
      <c r="A34" s="62">
        <v>44754</v>
      </c>
      <c r="B34" s="61" t="s">
        <v>2286</v>
      </c>
      <c r="C34" s="61" t="s">
        <v>2412</v>
      </c>
      <c r="D34" s="61" t="s">
        <v>2288</v>
      </c>
      <c r="E34" s="61" t="s">
        <v>2413</v>
      </c>
      <c r="F34" s="61" t="s">
        <v>2414</v>
      </c>
      <c r="G34" s="61" t="s">
        <v>2288</v>
      </c>
      <c r="H34" s="61" t="s">
        <v>2415</v>
      </c>
      <c r="I34" s="61" t="s">
        <v>2288</v>
      </c>
      <c r="J34" s="61" t="s">
        <v>2415</v>
      </c>
      <c r="K34" s="61" t="s">
        <v>2416</v>
      </c>
      <c r="L34" s="61" t="s">
        <v>2417</v>
      </c>
      <c r="M34" s="61" t="s">
        <v>2310</v>
      </c>
      <c r="O34" s="162">
        <v>44979.574201388888</v>
      </c>
      <c r="P34" s="61" t="s">
        <v>2409</v>
      </c>
      <c r="Q34" s="61" t="s">
        <v>2267</v>
      </c>
      <c r="R34" s="61">
        <v>1</v>
      </c>
      <c r="S34" s="61">
        <v>16.5</v>
      </c>
      <c r="T34" s="103">
        <v>15700</v>
      </c>
      <c r="U34" s="61">
        <v>50</v>
      </c>
      <c r="V34" s="61">
        <v>1</v>
      </c>
      <c r="W34" s="61">
        <v>-876</v>
      </c>
      <c r="X34" s="61" t="s">
        <v>2256</v>
      </c>
    </row>
    <row r="35" spans="1:25">
      <c r="A35" s="62">
        <v>44763</v>
      </c>
      <c r="B35" s="61" t="s">
        <v>2286</v>
      </c>
      <c r="C35" s="61" t="s">
        <v>2418</v>
      </c>
      <c r="D35" s="61" t="s">
        <v>2288</v>
      </c>
      <c r="E35" s="61" t="s">
        <v>2419</v>
      </c>
      <c r="F35" s="61" t="s">
        <v>2324</v>
      </c>
      <c r="G35" s="61" t="s">
        <v>2288</v>
      </c>
      <c r="H35" s="61" t="s">
        <v>2420</v>
      </c>
      <c r="I35" s="61" t="s">
        <v>2288</v>
      </c>
      <c r="J35" s="61" t="s">
        <v>2420</v>
      </c>
      <c r="K35" s="61" t="s">
        <v>2315</v>
      </c>
      <c r="L35" s="61" t="s">
        <v>2421</v>
      </c>
      <c r="M35" s="61" t="s">
        <v>2422</v>
      </c>
      <c r="O35" s="162">
        <v>45000.582731481481</v>
      </c>
      <c r="P35" s="61" t="s">
        <v>2409</v>
      </c>
      <c r="Q35" s="61" t="s">
        <v>2265</v>
      </c>
      <c r="R35" s="61">
        <v>1</v>
      </c>
      <c r="S35" s="61">
        <v>50</v>
      </c>
      <c r="T35" s="103">
        <v>15300</v>
      </c>
      <c r="U35" s="61">
        <v>50</v>
      </c>
      <c r="V35" s="61">
        <v>3</v>
      </c>
      <c r="W35" s="103">
        <v>-2553</v>
      </c>
      <c r="X35" s="61" t="s">
        <v>2256</v>
      </c>
    </row>
    <row r="36" spans="1:25">
      <c r="A36" s="62">
        <v>44764</v>
      </c>
      <c r="B36" s="61" t="s">
        <v>2286</v>
      </c>
      <c r="C36" s="61" t="s">
        <v>2420</v>
      </c>
      <c r="D36" s="61" t="s">
        <v>2288</v>
      </c>
      <c r="E36" s="61" t="s">
        <v>2288</v>
      </c>
      <c r="F36" s="61" t="s">
        <v>2288</v>
      </c>
      <c r="G36" s="61" t="s">
        <v>2288</v>
      </c>
      <c r="H36" s="61" t="s">
        <v>2420</v>
      </c>
      <c r="I36" s="61" t="s">
        <v>2288</v>
      </c>
      <c r="J36" s="61" t="s">
        <v>2420</v>
      </c>
      <c r="K36" s="61" t="s">
        <v>2423</v>
      </c>
      <c r="L36" s="61" t="s">
        <v>2424</v>
      </c>
      <c r="M36" s="61" t="s">
        <v>2425</v>
      </c>
      <c r="O36" s="162">
        <v>45077.575578703705</v>
      </c>
      <c r="P36" s="61" t="s">
        <v>2409</v>
      </c>
      <c r="Q36" s="61" t="s">
        <v>2263</v>
      </c>
      <c r="R36" s="61">
        <v>1</v>
      </c>
      <c r="S36" s="61">
        <v>18.5</v>
      </c>
      <c r="T36" s="103">
        <v>16800</v>
      </c>
      <c r="U36" s="61">
        <v>50</v>
      </c>
      <c r="V36" s="61">
        <v>1</v>
      </c>
      <c r="W36" s="61">
        <v>-976</v>
      </c>
      <c r="X36" s="61" t="s">
        <v>2256</v>
      </c>
    </row>
    <row r="37" spans="1:25">
      <c r="A37" s="62">
        <v>44767</v>
      </c>
      <c r="B37" s="61" t="s">
        <v>2286</v>
      </c>
      <c r="C37" s="61" t="s">
        <v>2420</v>
      </c>
      <c r="D37" s="61" t="s">
        <v>2288</v>
      </c>
      <c r="E37" s="61" t="s">
        <v>2288</v>
      </c>
      <c r="F37" s="61" t="s">
        <v>2288</v>
      </c>
      <c r="G37" s="61" t="s">
        <v>2288</v>
      </c>
      <c r="H37" s="61" t="s">
        <v>2420</v>
      </c>
      <c r="I37" s="61" t="s">
        <v>2288</v>
      </c>
      <c r="J37" s="61" t="s">
        <v>2420</v>
      </c>
      <c r="K37" s="61" t="s">
        <v>2426</v>
      </c>
      <c r="L37" s="61" t="s">
        <v>2427</v>
      </c>
      <c r="M37" s="61" t="s">
        <v>2428</v>
      </c>
      <c r="O37" s="162">
        <v>45105.576122685183</v>
      </c>
      <c r="P37" s="61" t="s">
        <v>2409</v>
      </c>
      <c r="Q37" s="61" t="s">
        <v>2261</v>
      </c>
      <c r="R37" s="61">
        <v>5</v>
      </c>
      <c r="S37" s="61">
        <v>2</v>
      </c>
      <c r="T37" s="103">
        <v>16700</v>
      </c>
      <c r="U37" s="61">
        <v>250</v>
      </c>
      <c r="V37" s="61">
        <v>0</v>
      </c>
      <c r="W37" s="61">
        <v>-750</v>
      </c>
      <c r="X37" s="61" t="s">
        <v>2256</v>
      </c>
    </row>
    <row r="38" spans="1:25">
      <c r="A38" s="62">
        <v>44768</v>
      </c>
      <c r="B38" s="61" t="s">
        <v>2286</v>
      </c>
      <c r="C38" s="61" t="s">
        <v>2420</v>
      </c>
      <c r="D38" s="61" t="s">
        <v>2288</v>
      </c>
      <c r="E38" s="61" t="s">
        <v>2288</v>
      </c>
      <c r="F38" s="61" t="s">
        <v>2288</v>
      </c>
      <c r="G38" s="61" t="s">
        <v>2288</v>
      </c>
      <c r="H38" s="61" t="s">
        <v>2420</v>
      </c>
      <c r="I38" s="61" t="s">
        <v>2288</v>
      </c>
      <c r="J38" s="61" t="s">
        <v>2420</v>
      </c>
      <c r="K38" s="61" t="s">
        <v>2429</v>
      </c>
      <c r="L38" s="61" t="s">
        <v>2430</v>
      </c>
      <c r="M38" s="61" t="s">
        <v>2431</v>
      </c>
      <c r="O38" s="162">
        <v>45119.572858796295</v>
      </c>
      <c r="P38" s="61" t="s">
        <v>2409</v>
      </c>
      <c r="Q38" s="61" t="s">
        <v>2259</v>
      </c>
      <c r="R38" s="61">
        <v>1</v>
      </c>
      <c r="S38" s="61">
        <v>12</v>
      </c>
      <c r="T38" s="103">
        <v>16400</v>
      </c>
      <c r="U38" s="61">
        <v>50</v>
      </c>
      <c r="V38" s="61">
        <v>1</v>
      </c>
      <c r="W38" s="61">
        <v>-651</v>
      </c>
      <c r="X38" s="61" t="s">
        <v>2256</v>
      </c>
    </row>
    <row r="39" spans="1:25">
      <c r="A39" s="62">
        <v>44837</v>
      </c>
      <c r="B39" s="61" t="s">
        <v>2286</v>
      </c>
      <c r="C39" s="61" t="s">
        <v>2420</v>
      </c>
      <c r="D39" s="61" t="s">
        <v>2288</v>
      </c>
      <c r="E39" s="61" t="s">
        <v>2425</v>
      </c>
      <c r="F39" s="61" t="s">
        <v>2432</v>
      </c>
      <c r="G39" s="61" t="s">
        <v>2288</v>
      </c>
      <c r="H39" s="61" t="s">
        <v>2433</v>
      </c>
      <c r="I39" s="61" t="s">
        <v>2288</v>
      </c>
      <c r="J39" s="61" t="s">
        <v>2433</v>
      </c>
      <c r="K39" s="61" t="s">
        <v>2434</v>
      </c>
      <c r="L39" s="61" t="s">
        <v>2435</v>
      </c>
      <c r="M39" s="61" t="s">
        <v>2436</v>
      </c>
      <c r="O39" s="162">
        <v>45119.572893518518</v>
      </c>
      <c r="P39" s="61" t="s">
        <v>2409</v>
      </c>
      <c r="Q39" s="61" t="s">
        <v>2254</v>
      </c>
      <c r="R39" s="61">
        <v>2</v>
      </c>
      <c r="S39" s="61">
        <v>5</v>
      </c>
      <c r="T39" s="103">
        <v>16600</v>
      </c>
      <c r="U39" s="61">
        <v>100</v>
      </c>
      <c r="V39" s="61">
        <v>0</v>
      </c>
      <c r="W39" s="61">
        <v>-600</v>
      </c>
      <c r="X39" s="61" t="s">
        <v>2256</v>
      </c>
    </row>
    <row r="40" spans="1:25">
      <c r="A40" s="62">
        <v>44838</v>
      </c>
      <c r="B40" s="61" t="s">
        <v>2286</v>
      </c>
      <c r="C40" s="61" t="s">
        <v>2433</v>
      </c>
      <c r="D40" s="61" t="s">
        <v>2288</v>
      </c>
      <c r="E40" s="61" t="s">
        <v>2288</v>
      </c>
      <c r="F40" s="61" t="s">
        <v>2288</v>
      </c>
      <c r="G40" s="61" t="s">
        <v>2288</v>
      </c>
      <c r="H40" s="61" t="s">
        <v>2433</v>
      </c>
      <c r="I40" s="61" t="s">
        <v>2288</v>
      </c>
      <c r="J40" s="61" t="s">
        <v>2433</v>
      </c>
      <c r="K40" s="61" t="s">
        <v>2437</v>
      </c>
      <c r="L40" s="61" t="s">
        <v>2438</v>
      </c>
      <c r="M40" s="61" t="s">
        <v>2439</v>
      </c>
      <c r="O40" s="162">
        <v>45119.572893518518</v>
      </c>
      <c r="P40" s="61" t="s">
        <v>2409</v>
      </c>
      <c r="Q40" s="61" t="s">
        <v>2257</v>
      </c>
      <c r="R40" s="61">
        <v>2</v>
      </c>
      <c r="S40" s="61">
        <v>8</v>
      </c>
      <c r="T40" s="103">
        <v>16650</v>
      </c>
      <c r="U40" s="61">
        <v>100</v>
      </c>
      <c r="V40" s="61">
        <v>0</v>
      </c>
      <c r="W40" s="61">
        <v>-900</v>
      </c>
      <c r="X40" s="61" t="s">
        <v>2256</v>
      </c>
    </row>
    <row r="41" spans="1:25">
      <c r="A41" s="62">
        <v>44851</v>
      </c>
      <c r="B41" s="61" t="s">
        <v>2286</v>
      </c>
      <c r="C41" s="61" t="s">
        <v>2433</v>
      </c>
      <c r="D41" s="61" t="s">
        <v>2288</v>
      </c>
      <c r="E41" s="61" t="s">
        <v>2341</v>
      </c>
      <c r="F41" s="61" t="s">
        <v>2290</v>
      </c>
      <c r="G41" s="61" t="s">
        <v>2288</v>
      </c>
      <c r="H41" s="61" t="s">
        <v>2440</v>
      </c>
      <c r="I41" s="61" t="s">
        <v>2288</v>
      </c>
      <c r="J41" s="61" t="s">
        <v>2440</v>
      </c>
      <c r="K41" s="61" t="s">
        <v>2441</v>
      </c>
      <c r="L41" s="61" t="s">
        <v>2442</v>
      </c>
      <c r="M41" s="61" t="s">
        <v>2443</v>
      </c>
    </row>
    <row r="42" spans="1:25">
      <c r="A42" s="62">
        <v>44852</v>
      </c>
      <c r="B42" s="61" t="s">
        <v>2286</v>
      </c>
      <c r="C42" s="61" t="s">
        <v>2440</v>
      </c>
      <c r="D42" s="61" t="s">
        <v>2288</v>
      </c>
      <c r="E42" s="61" t="s">
        <v>2288</v>
      </c>
      <c r="F42" s="61" t="s">
        <v>2288</v>
      </c>
      <c r="G42" s="61" t="s">
        <v>2288</v>
      </c>
      <c r="H42" s="61" t="s">
        <v>2440</v>
      </c>
      <c r="I42" s="61" t="s">
        <v>2288</v>
      </c>
      <c r="J42" s="61" t="s">
        <v>2440</v>
      </c>
      <c r="K42" s="61" t="s">
        <v>2444</v>
      </c>
      <c r="L42" s="61" t="s">
        <v>2445</v>
      </c>
      <c r="M42" s="61" t="s">
        <v>2446</v>
      </c>
    </row>
    <row r="43" spans="1:25">
      <c r="A43" s="62">
        <v>44901</v>
      </c>
      <c r="B43" s="61" t="s">
        <v>2286</v>
      </c>
      <c r="C43" s="61" t="s">
        <v>2440</v>
      </c>
      <c r="D43" s="61" t="s">
        <v>2288</v>
      </c>
      <c r="E43" s="61" t="s">
        <v>2447</v>
      </c>
      <c r="F43" s="61" t="s">
        <v>2448</v>
      </c>
      <c r="G43" s="61" t="s">
        <v>2288</v>
      </c>
      <c r="H43" s="61" t="s">
        <v>2449</v>
      </c>
      <c r="I43" s="61" t="s">
        <v>2288</v>
      </c>
      <c r="J43" s="61" t="s">
        <v>2449</v>
      </c>
      <c r="K43" s="61" t="s">
        <v>2450</v>
      </c>
      <c r="L43" s="61" t="s">
        <v>2451</v>
      </c>
      <c r="M43" s="61" t="s">
        <v>2452</v>
      </c>
      <c r="O43" s="61" t="s">
        <v>2247</v>
      </c>
      <c r="P43" s="61" t="s">
        <v>1321</v>
      </c>
      <c r="Q43" s="61" t="s">
        <v>1319</v>
      </c>
      <c r="R43" s="61" t="s">
        <v>2248</v>
      </c>
      <c r="S43" s="61" t="s">
        <v>1324</v>
      </c>
      <c r="T43" s="61" t="s">
        <v>7</v>
      </c>
      <c r="U43" s="61" t="s">
        <v>10</v>
      </c>
      <c r="V43" s="61" t="s">
        <v>2249</v>
      </c>
      <c r="W43" s="61" t="s">
        <v>2250</v>
      </c>
      <c r="X43" s="61" t="s">
        <v>2251</v>
      </c>
      <c r="Y43" s="61" t="s">
        <v>2252</v>
      </c>
    </row>
    <row r="44" spans="1:25">
      <c r="A44" s="62">
        <v>44907</v>
      </c>
      <c r="B44" s="61" t="s">
        <v>2286</v>
      </c>
      <c r="C44" s="61" t="s">
        <v>2449</v>
      </c>
      <c r="D44" s="61" t="s">
        <v>2288</v>
      </c>
      <c r="E44" s="61" t="s">
        <v>2453</v>
      </c>
      <c r="F44" s="61" t="s">
        <v>2454</v>
      </c>
      <c r="G44" s="61" t="s">
        <v>2288</v>
      </c>
      <c r="H44" s="61" t="s">
        <v>2455</v>
      </c>
      <c r="I44" s="61" t="s">
        <v>2288</v>
      </c>
      <c r="J44" s="61" t="s">
        <v>2455</v>
      </c>
      <c r="K44" s="61" t="s">
        <v>2456</v>
      </c>
      <c r="L44" s="61" t="s">
        <v>2457</v>
      </c>
      <c r="M44" s="61" t="s">
        <v>2458</v>
      </c>
      <c r="O44" s="162">
        <v>45118.438171296293</v>
      </c>
      <c r="P44" s="61" t="s">
        <v>2253</v>
      </c>
      <c r="Q44" s="61" t="s">
        <v>2254</v>
      </c>
      <c r="R44" s="61">
        <v>2</v>
      </c>
      <c r="S44" s="61">
        <v>5</v>
      </c>
      <c r="T44" s="61">
        <v>100</v>
      </c>
      <c r="U44" s="61">
        <v>0</v>
      </c>
      <c r="V44" s="61">
        <v>-500</v>
      </c>
      <c r="W44" s="61" t="s">
        <v>2255</v>
      </c>
      <c r="X44" s="61" t="s">
        <v>1329</v>
      </c>
      <c r="Y44" s="61" t="s">
        <v>2256</v>
      </c>
    </row>
    <row r="45" spans="1:25">
      <c r="A45" s="62">
        <v>44908</v>
      </c>
      <c r="B45" s="61" t="s">
        <v>2286</v>
      </c>
      <c r="C45" s="61" t="s">
        <v>2455</v>
      </c>
      <c r="D45" s="61" t="s">
        <v>2288</v>
      </c>
      <c r="E45" s="61" t="s">
        <v>2288</v>
      </c>
      <c r="F45" s="61" t="s">
        <v>2288</v>
      </c>
      <c r="G45" s="61" t="s">
        <v>2288</v>
      </c>
      <c r="H45" s="61" t="s">
        <v>2455</v>
      </c>
      <c r="I45" s="61" t="s">
        <v>2288</v>
      </c>
      <c r="J45" s="61" t="s">
        <v>2455</v>
      </c>
      <c r="K45" s="61" t="s">
        <v>2313</v>
      </c>
      <c r="L45" s="61" t="s">
        <v>2459</v>
      </c>
      <c r="M45" s="61" t="s">
        <v>2460</v>
      </c>
      <c r="O45" s="162">
        <v>45118.437754629631</v>
      </c>
      <c r="P45" s="61" t="s">
        <v>2253</v>
      </c>
      <c r="Q45" s="61" t="s">
        <v>2257</v>
      </c>
      <c r="R45" s="61">
        <v>2</v>
      </c>
      <c r="S45" s="61">
        <v>8</v>
      </c>
      <c r="T45" s="61">
        <v>100</v>
      </c>
      <c r="U45" s="61">
        <v>0</v>
      </c>
      <c r="V45" s="61">
        <v>-800</v>
      </c>
      <c r="W45" s="61" t="s">
        <v>2258</v>
      </c>
      <c r="X45" s="61" t="s">
        <v>1329</v>
      </c>
      <c r="Y45" s="61" t="s">
        <v>2256</v>
      </c>
    </row>
    <row r="46" spans="1:25">
      <c r="A46" s="62">
        <v>44944</v>
      </c>
      <c r="B46" s="61" t="s">
        <v>2286</v>
      </c>
      <c r="C46" s="61" t="s">
        <v>2455</v>
      </c>
      <c r="D46" s="61" t="s">
        <v>2288</v>
      </c>
      <c r="E46" s="61" t="s">
        <v>2461</v>
      </c>
      <c r="F46" s="61" t="s">
        <v>2462</v>
      </c>
      <c r="G46" s="61" t="s">
        <v>2288</v>
      </c>
      <c r="H46" s="61" t="s">
        <v>2463</v>
      </c>
      <c r="I46" s="61" t="s">
        <v>2288</v>
      </c>
      <c r="J46" s="61" t="s">
        <v>2463</v>
      </c>
      <c r="K46" s="61" t="s">
        <v>2464</v>
      </c>
      <c r="L46" s="61" t="s">
        <v>2465</v>
      </c>
      <c r="M46" s="61" t="s">
        <v>2466</v>
      </c>
      <c r="O46" s="162">
        <v>45117.541724537034</v>
      </c>
      <c r="P46" s="61" t="s">
        <v>2253</v>
      </c>
      <c r="Q46" s="61" t="s">
        <v>2259</v>
      </c>
      <c r="R46" s="61">
        <v>1</v>
      </c>
      <c r="S46" s="61">
        <v>12</v>
      </c>
      <c r="T46" s="61">
        <v>50</v>
      </c>
      <c r="U46" s="61">
        <v>1</v>
      </c>
      <c r="V46" s="61">
        <v>-600</v>
      </c>
      <c r="W46" s="61" t="s">
        <v>2260</v>
      </c>
      <c r="X46" s="61" t="s">
        <v>1329</v>
      </c>
      <c r="Y46" s="61" t="s">
        <v>2256</v>
      </c>
    </row>
    <row r="47" spans="1:25">
      <c r="A47" s="62">
        <v>44956</v>
      </c>
      <c r="B47" s="61" t="s">
        <v>2286</v>
      </c>
      <c r="C47" s="61" t="s">
        <v>2463</v>
      </c>
      <c r="D47" s="61" t="s">
        <v>2288</v>
      </c>
      <c r="E47" s="61" t="s">
        <v>2288</v>
      </c>
      <c r="F47" s="61" t="s">
        <v>2288</v>
      </c>
      <c r="G47" s="61" t="s">
        <v>2288</v>
      </c>
      <c r="H47" s="61" t="s">
        <v>2463</v>
      </c>
      <c r="I47" s="61" t="s">
        <v>2288</v>
      </c>
      <c r="J47" s="61" t="s">
        <v>2463</v>
      </c>
      <c r="K47" s="61" t="s">
        <v>2288</v>
      </c>
      <c r="L47" s="61" t="s">
        <v>2463</v>
      </c>
      <c r="M47" s="61" t="s">
        <v>2288</v>
      </c>
      <c r="O47" s="162">
        <v>45104.978807870371</v>
      </c>
      <c r="P47" s="61" t="s">
        <v>2253</v>
      </c>
      <c r="Q47" s="61" t="s">
        <v>2261</v>
      </c>
      <c r="R47" s="61">
        <v>5</v>
      </c>
      <c r="S47" s="61">
        <v>2</v>
      </c>
      <c r="T47" s="61">
        <v>250</v>
      </c>
      <c r="U47" s="61">
        <v>0</v>
      </c>
      <c r="V47" s="61">
        <v>-500</v>
      </c>
      <c r="W47" s="61" t="s">
        <v>2262</v>
      </c>
      <c r="X47" s="61" t="s">
        <v>1329</v>
      </c>
      <c r="Y47" s="61" t="s">
        <v>2256</v>
      </c>
    </row>
    <row r="48" spans="1:25">
      <c r="A48" s="62">
        <v>44977</v>
      </c>
      <c r="B48" s="61" t="s">
        <v>2286</v>
      </c>
      <c r="C48" s="61" t="s">
        <v>2463</v>
      </c>
      <c r="D48" s="61" t="s">
        <v>2288</v>
      </c>
      <c r="E48" s="61" t="s">
        <v>2467</v>
      </c>
      <c r="F48" s="61" t="s">
        <v>2290</v>
      </c>
      <c r="G48" s="61" t="s">
        <v>2288</v>
      </c>
      <c r="H48" s="61" t="s">
        <v>2468</v>
      </c>
      <c r="I48" s="61" t="s">
        <v>2288</v>
      </c>
      <c r="J48" s="61" t="s">
        <v>2468</v>
      </c>
      <c r="K48" s="61" t="s">
        <v>2292</v>
      </c>
      <c r="L48" s="61" t="s">
        <v>2469</v>
      </c>
      <c r="M48" s="61" t="s">
        <v>2470</v>
      </c>
      <c r="O48" s="162">
        <v>45075.532800925925</v>
      </c>
      <c r="P48" s="61" t="s">
        <v>2253</v>
      </c>
      <c r="Q48" s="61" t="s">
        <v>2263</v>
      </c>
      <c r="R48" s="61">
        <v>1</v>
      </c>
      <c r="S48" s="61">
        <v>18.5</v>
      </c>
      <c r="T48" s="61">
        <v>50</v>
      </c>
      <c r="U48" s="61">
        <v>1</v>
      </c>
      <c r="V48" s="61">
        <v>-925</v>
      </c>
      <c r="W48" s="61" t="s">
        <v>2264</v>
      </c>
      <c r="X48" s="61" t="s">
        <v>1329</v>
      </c>
      <c r="Y48" s="61" t="s">
        <v>2256</v>
      </c>
    </row>
    <row r="49" spans="1:25">
      <c r="A49" s="62">
        <v>44978</v>
      </c>
      <c r="B49" s="61" t="s">
        <v>2286</v>
      </c>
      <c r="C49" s="61" t="s">
        <v>2468</v>
      </c>
      <c r="D49" s="61" t="s">
        <v>2288</v>
      </c>
      <c r="E49" s="61" t="s">
        <v>2288</v>
      </c>
      <c r="F49" s="61" t="s">
        <v>2288</v>
      </c>
      <c r="G49" s="61" t="s">
        <v>2288</v>
      </c>
      <c r="H49" s="61" t="s">
        <v>2468</v>
      </c>
      <c r="I49" s="61" t="s">
        <v>2288</v>
      </c>
      <c r="J49" s="61" t="s">
        <v>2468</v>
      </c>
      <c r="K49" s="61" t="s">
        <v>2471</v>
      </c>
      <c r="L49" s="61" t="s">
        <v>2472</v>
      </c>
      <c r="M49" s="61" t="s">
        <v>2473</v>
      </c>
      <c r="O49" s="162">
        <v>44998.426018518519</v>
      </c>
      <c r="P49" s="61" t="s">
        <v>2253</v>
      </c>
      <c r="Q49" s="61" t="s">
        <v>2265</v>
      </c>
      <c r="R49" s="61">
        <v>1</v>
      </c>
      <c r="S49" s="61">
        <v>50</v>
      </c>
      <c r="T49" s="61">
        <v>50</v>
      </c>
      <c r="U49" s="61">
        <v>3</v>
      </c>
      <c r="V49" s="103">
        <v>-2500</v>
      </c>
      <c r="W49" s="61" t="s">
        <v>2266</v>
      </c>
      <c r="X49" s="61" t="s">
        <v>1329</v>
      </c>
      <c r="Y49" s="61" t="s">
        <v>2256</v>
      </c>
    </row>
    <row r="50" spans="1:25">
      <c r="A50" s="62">
        <v>44998</v>
      </c>
      <c r="B50" s="61" t="s">
        <v>2286</v>
      </c>
      <c r="C50" s="61" t="s">
        <v>2468</v>
      </c>
      <c r="D50" s="61" t="s">
        <v>2288</v>
      </c>
      <c r="E50" s="61" t="s">
        <v>2422</v>
      </c>
      <c r="F50" s="61" t="s">
        <v>2432</v>
      </c>
      <c r="G50" s="61" t="s">
        <v>2288</v>
      </c>
      <c r="H50" s="61" t="s">
        <v>2474</v>
      </c>
      <c r="I50" s="61" t="s">
        <v>2288</v>
      </c>
      <c r="J50" s="61" t="s">
        <v>2474</v>
      </c>
      <c r="K50" s="61" t="s">
        <v>2475</v>
      </c>
      <c r="L50" s="61" t="s">
        <v>2476</v>
      </c>
      <c r="M50" s="61" t="s">
        <v>2477</v>
      </c>
      <c r="O50" s="162">
        <v>44977.529293981483</v>
      </c>
      <c r="P50" s="61" t="s">
        <v>2253</v>
      </c>
      <c r="Q50" s="61" t="s">
        <v>2267</v>
      </c>
      <c r="R50" s="61">
        <v>1</v>
      </c>
      <c r="S50" s="61">
        <v>16.5</v>
      </c>
      <c r="T50" s="61">
        <v>50</v>
      </c>
      <c r="U50" s="61">
        <v>1</v>
      </c>
      <c r="V50" s="61">
        <v>-825</v>
      </c>
      <c r="W50" s="61" t="s">
        <v>2268</v>
      </c>
      <c r="X50" s="61" t="s">
        <v>1329</v>
      </c>
      <c r="Y50" s="61" t="s">
        <v>2256</v>
      </c>
    </row>
    <row r="51" spans="1:25">
      <c r="A51" s="62">
        <v>44999</v>
      </c>
      <c r="B51" s="61" t="s">
        <v>2286</v>
      </c>
      <c r="C51" s="61" t="s">
        <v>2474</v>
      </c>
      <c r="D51" s="61" t="s">
        <v>2288</v>
      </c>
      <c r="E51" s="61" t="s">
        <v>2288</v>
      </c>
      <c r="F51" s="61" t="s">
        <v>2288</v>
      </c>
      <c r="G51" s="61" t="s">
        <v>2288</v>
      </c>
      <c r="H51" s="61" t="s">
        <v>2474</v>
      </c>
      <c r="I51" s="61" t="s">
        <v>2288</v>
      </c>
      <c r="J51" s="61" t="s">
        <v>2474</v>
      </c>
      <c r="K51" s="61" t="s">
        <v>2478</v>
      </c>
      <c r="L51" s="61" t="s">
        <v>2479</v>
      </c>
      <c r="M51" s="61" t="s">
        <v>2480</v>
      </c>
      <c r="O51" s="162">
        <v>44944.020949074074</v>
      </c>
      <c r="P51" s="61" t="s">
        <v>2253</v>
      </c>
      <c r="Q51" s="61" t="s">
        <v>2269</v>
      </c>
      <c r="R51" s="61">
        <v>2</v>
      </c>
      <c r="S51" s="61">
        <v>17</v>
      </c>
      <c r="T51" s="61">
        <v>100</v>
      </c>
      <c r="U51" s="61">
        <v>2</v>
      </c>
      <c r="V51" s="103">
        <v>-1700</v>
      </c>
      <c r="W51" s="61" t="s">
        <v>2270</v>
      </c>
      <c r="X51" s="61" t="s">
        <v>1329</v>
      </c>
      <c r="Y51" s="61" t="s">
        <v>2256</v>
      </c>
    </row>
    <row r="52" spans="1:25">
      <c r="A52" s="62">
        <v>45075</v>
      </c>
      <c r="B52" s="61" t="s">
        <v>2286</v>
      </c>
      <c r="C52" s="61" t="s">
        <v>2474</v>
      </c>
      <c r="D52" s="61" t="s">
        <v>2288</v>
      </c>
      <c r="E52" s="61" t="s">
        <v>2481</v>
      </c>
      <c r="F52" s="61" t="s">
        <v>2290</v>
      </c>
      <c r="G52" s="61" t="s">
        <v>2288</v>
      </c>
      <c r="H52" s="61" t="s">
        <v>2482</v>
      </c>
      <c r="I52" s="61" t="s">
        <v>2288</v>
      </c>
      <c r="J52" s="61" t="s">
        <v>2482</v>
      </c>
      <c r="K52" s="61" t="s">
        <v>2483</v>
      </c>
      <c r="L52" s="61" t="s">
        <v>2484</v>
      </c>
      <c r="M52" s="61" t="s">
        <v>2460</v>
      </c>
      <c r="O52" s="162">
        <v>44944.020196759258</v>
      </c>
      <c r="P52" s="61" t="s">
        <v>2253</v>
      </c>
      <c r="Q52" s="61" t="s">
        <v>2271</v>
      </c>
      <c r="R52" s="61">
        <v>2</v>
      </c>
      <c r="S52" s="61">
        <v>14</v>
      </c>
      <c r="T52" s="61">
        <v>100</v>
      </c>
      <c r="U52" s="61">
        <v>2</v>
      </c>
      <c r="V52" s="103">
        <v>-1400</v>
      </c>
      <c r="W52" s="61" t="s">
        <v>2272</v>
      </c>
      <c r="X52" s="61" t="s">
        <v>1329</v>
      </c>
      <c r="Y52" s="61" t="s">
        <v>2256</v>
      </c>
    </row>
    <row r="53" spans="1:25">
      <c r="A53" s="62">
        <v>45076</v>
      </c>
      <c r="B53" s="61" t="s">
        <v>2286</v>
      </c>
      <c r="C53" s="61" t="s">
        <v>2482</v>
      </c>
      <c r="D53" s="61" t="s">
        <v>2288</v>
      </c>
      <c r="E53" s="61" t="s">
        <v>2288</v>
      </c>
      <c r="F53" s="61" t="s">
        <v>2288</v>
      </c>
      <c r="G53" s="61" t="s">
        <v>2288</v>
      </c>
      <c r="H53" s="61" t="s">
        <v>2482</v>
      </c>
      <c r="I53" s="61" t="s">
        <v>2288</v>
      </c>
      <c r="J53" s="61" t="s">
        <v>2482</v>
      </c>
      <c r="K53" s="61" t="s">
        <v>2471</v>
      </c>
      <c r="L53" s="61" t="s">
        <v>2485</v>
      </c>
      <c r="M53" s="61" t="s">
        <v>2486</v>
      </c>
    </row>
    <row r="54" spans="1:25">
      <c r="A54" s="62">
        <v>45117</v>
      </c>
      <c r="B54" s="61" t="s">
        <v>2286</v>
      </c>
      <c r="C54" s="61" t="s">
        <v>2487</v>
      </c>
      <c r="D54" s="61" t="s">
        <v>2288</v>
      </c>
      <c r="E54" s="61" t="s">
        <v>2488</v>
      </c>
      <c r="F54" s="61" t="s">
        <v>2290</v>
      </c>
      <c r="G54" s="61" t="s">
        <v>2288</v>
      </c>
      <c r="H54" s="61" t="s">
        <v>2489</v>
      </c>
      <c r="I54" s="61" t="s">
        <v>2288</v>
      </c>
      <c r="J54" s="61" t="s">
        <v>2489</v>
      </c>
      <c r="K54" s="61" t="s">
        <v>2423</v>
      </c>
      <c r="L54" s="61" t="s">
        <v>2490</v>
      </c>
      <c r="M54" s="61" t="s">
        <v>2491</v>
      </c>
    </row>
    <row r="55" spans="1:25">
      <c r="A55" s="62">
        <v>45118</v>
      </c>
      <c r="B55" s="61" t="s">
        <v>2286</v>
      </c>
      <c r="C55" s="61" t="s">
        <v>2489</v>
      </c>
      <c r="D55" s="61" t="s">
        <v>2288</v>
      </c>
      <c r="E55" s="61" t="s">
        <v>2492</v>
      </c>
      <c r="F55" s="61" t="s">
        <v>2333</v>
      </c>
      <c r="G55" s="61" t="s">
        <v>2288</v>
      </c>
      <c r="H55" s="61" t="s">
        <v>2493</v>
      </c>
      <c r="I55" s="61" t="s">
        <v>2288</v>
      </c>
      <c r="J55" s="61" t="s">
        <v>2493</v>
      </c>
      <c r="K55" s="61" t="s">
        <v>2494</v>
      </c>
      <c r="L55" s="61" t="s">
        <v>2495</v>
      </c>
      <c r="M55" s="61" t="s">
        <v>2496</v>
      </c>
    </row>
    <row r="56" spans="1:25">
      <c r="A56" s="62">
        <v>45146</v>
      </c>
      <c r="B56" s="61" t="s">
        <v>2286</v>
      </c>
      <c r="C56" s="61" t="s">
        <v>2493</v>
      </c>
      <c r="D56" s="61" t="s">
        <v>2288</v>
      </c>
      <c r="E56" s="61" t="s">
        <v>2497</v>
      </c>
      <c r="F56" s="61" t="s">
        <v>2498</v>
      </c>
      <c r="G56" s="61" t="s">
        <v>2288</v>
      </c>
      <c r="H56" s="61" t="s">
        <v>2499</v>
      </c>
      <c r="I56" s="61" t="s">
        <v>2288</v>
      </c>
      <c r="J56" s="61" t="s">
        <v>2499</v>
      </c>
      <c r="K56" s="61" t="s">
        <v>2500</v>
      </c>
      <c r="L56" s="61" t="s">
        <v>2501</v>
      </c>
      <c r="M56" s="61" t="s">
        <v>2502</v>
      </c>
    </row>
    <row r="57" spans="1:25">
      <c r="A57" s="62">
        <v>45147</v>
      </c>
      <c r="B57" s="61" t="s">
        <v>2286</v>
      </c>
      <c r="C57" s="61" t="s">
        <v>2499</v>
      </c>
      <c r="D57" s="61" t="s">
        <v>2288</v>
      </c>
      <c r="E57" s="61" t="s">
        <v>2288</v>
      </c>
      <c r="F57" s="61" t="s">
        <v>2288</v>
      </c>
      <c r="G57" s="61" t="s">
        <v>2288</v>
      </c>
      <c r="H57" s="61" t="s">
        <v>2499</v>
      </c>
      <c r="I57" s="61" t="s">
        <v>2288</v>
      </c>
      <c r="J57" s="61" t="s">
        <v>2499</v>
      </c>
      <c r="K57" s="61" t="s">
        <v>2288</v>
      </c>
      <c r="L57" s="61" t="s">
        <v>2499</v>
      </c>
      <c r="M57" s="61" t="s">
        <v>2288</v>
      </c>
    </row>
  </sheetData>
  <phoneticPr fontId="4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0D5B-847B-4EE1-8142-B9E419DA0BED}">
  <sheetPr codeName="Sheet11">
    <outlinePr summaryBelow="0" summaryRight="0"/>
  </sheetPr>
  <dimension ref="A1:AC52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9" defaultRowHeight="16.5" outlineLevelCol="1"/>
  <cols>
    <col min="1" max="1" width="11.125" style="207" customWidth="1"/>
    <col min="2" max="2" width="10" style="207" hidden="1" customWidth="1"/>
    <col min="3" max="3" width="11.375" style="207" customWidth="1"/>
    <col min="4" max="4" width="11.375" style="226" customWidth="1"/>
    <col min="5" max="5" width="7.125" style="207" customWidth="1"/>
    <col min="6" max="6" width="9.125" style="207" customWidth="1"/>
    <col min="7" max="7" width="12.62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3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9.5" style="207" bestFit="1" customWidth="1" collapsed="1"/>
    <col min="19" max="19" width="10.125" style="207" hidden="1" customWidth="1" outlineLevel="1"/>
    <col min="20" max="20" width="0.125" style="207" hidden="1" customWidth="1" outlineLevel="1"/>
    <col min="21" max="21" width="16.875" style="207" customWidth="1" collapsed="1"/>
    <col min="22" max="23" width="12.375" style="207" hidden="1" customWidth="1" outlineLevel="1"/>
    <col min="24" max="24" width="13.875" style="207" customWidth="1"/>
    <col min="25" max="25" width="13.125" style="207" bestFit="1" customWidth="1"/>
    <col min="26" max="26" width="12.875" style="207" bestFit="1" customWidth="1"/>
    <col min="27" max="27" width="12.875" style="207" customWidth="1"/>
    <col min="28" max="28" width="25.125" style="211" customWidth="1"/>
    <col min="29" max="29" width="17.625" style="211" customWidth="1"/>
    <col min="30" max="16384" width="9" style="207"/>
  </cols>
  <sheetData>
    <row r="1" spans="1:29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207" t="s">
        <v>28</v>
      </c>
      <c r="AC1" s="207" t="s">
        <v>29</v>
      </c>
    </row>
    <row r="2" spans="1:29">
      <c r="A2" s="259">
        <v>42004</v>
      </c>
      <c r="B2" s="210"/>
      <c r="C2" s="210"/>
      <c r="D2" s="210" t="str">
        <f>'14股'!D63</f>
        <v>2014 總計</v>
      </c>
      <c r="E2" s="210">
        <f>'14股'!E63</f>
        <v>0</v>
      </c>
      <c r="F2" s="210"/>
      <c r="G2" s="210">
        <f>'14股'!G63</f>
        <v>3121360</v>
      </c>
      <c r="H2" s="210">
        <f>'14股'!H63</f>
        <v>2958</v>
      </c>
      <c r="I2" s="210"/>
      <c r="J2" s="210"/>
      <c r="K2" s="210">
        <f>'14股'!K63</f>
        <v>3074149</v>
      </c>
      <c r="L2" s="210">
        <f>'14股'!L63</f>
        <v>2732</v>
      </c>
      <c r="M2" s="210">
        <f>'14股'!M63</f>
        <v>8934</v>
      </c>
      <c r="N2" s="210">
        <f>'14股'!N63</f>
        <v>0</v>
      </c>
      <c r="O2" s="210">
        <f>'14股'!O63</f>
        <v>0</v>
      </c>
      <c r="P2" s="239">
        <f>'14股'!P63</f>
        <v>-29302.159999999996</v>
      </c>
      <c r="Q2" s="210">
        <f>'14股'!Q63</f>
        <v>0</v>
      </c>
      <c r="R2" s="210">
        <f>'14股'!R63</f>
        <v>55701</v>
      </c>
      <c r="S2" s="210">
        <f>'14股'!S63</f>
        <v>0</v>
      </c>
      <c r="T2" s="210">
        <f>'14股'!T63</f>
        <v>0</v>
      </c>
      <c r="U2" s="210">
        <f>'14股'!U63</f>
        <v>0</v>
      </c>
      <c r="V2" s="210">
        <f>'14股'!V63</f>
        <v>0</v>
      </c>
      <c r="W2" s="210">
        <f>'14股'!W63</f>
        <v>-9.3876259066560715E-3</v>
      </c>
      <c r="X2" s="210">
        <f>'14股'!X63</f>
        <v>0</v>
      </c>
      <c r="Y2" s="210">
        <f>'14股'!Y63</f>
        <v>0</v>
      </c>
      <c r="Z2" s="260"/>
      <c r="AA2" s="82"/>
    </row>
    <row r="3" spans="1:29">
      <c r="A3" s="259">
        <v>42369</v>
      </c>
      <c r="B3" s="210"/>
      <c r="C3" s="210"/>
      <c r="D3" s="210" t="str">
        <f>'15股'!D144</f>
        <v>2015總計</v>
      </c>
      <c r="E3" s="210">
        <f>'15股'!E144</f>
        <v>0</v>
      </c>
      <c r="F3" s="210"/>
      <c r="G3" s="261">
        <f>'15股'!G144</f>
        <v>6783148</v>
      </c>
      <c r="H3" s="261">
        <f>'15股'!H144</f>
        <v>5933</v>
      </c>
      <c r="I3" s="215"/>
      <c r="J3" s="210"/>
      <c r="K3" s="261">
        <f>'15股'!K144</f>
        <v>6685026.9000000004</v>
      </c>
      <c r="L3" s="261">
        <f>'15股'!L144</f>
        <v>6235.2650000000003</v>
      </c>
      <c r="M3" s="261">
        <f>'15股'!M144</f>
        <v>19439</v>
      </c>
      <c r="N3" s="261">
        <f>'15股'!N144</f>
        <v>0</v>
      </c>
      <c r="O3" s="261">
        <f>'15股'!O144</f>
        <v>0</v>
      </c>
      <c r="P3" s="239">
        <f>'15股'!P144</f>
        <v>-92925.804999999993</v>
      </c>
      <c r="Q3" s="261">
        <f>'15股'!Q144</f>
        <v>0</v>
      </c>
      <c r="R3" s="261">
        <f>'15股'!R144</f>
        <v>56818</v>
      </c>
      <c r="S3" s="261">
        <f>'15股'!S144</f>
        <v>0</v>
      </c>
      <c r="T3" s="261">
        <f>'15股'!T144</f>
        <v>0</v>
      </c>
      <c r="U3" s="261">
        <f>'15股'!U144</f>
        <v>0</v>
      </c>
      <c r="V3" s="261">
        <f>'15股'!V144</f>
        <v>0</v>
      </c>
      <c r="W3" s="261">
        <f>'15股'!W144</f>
        <v>0</v>
      </c>
      <c r="X3" s="261">
        <f>'15股'!X144</f>
        <v>-1.3699510168435068E-2</v>
      </c>
      <c r="Y3" s="261">
        <f>'15股'!Y144</f>
        <v>0</v>
      </c>
      <c r="Z3" s="262"/>
      <c r="AA3" s="82"/>
    </row>
    <row r="4" spans="1:29">
      <c r="A4" s="259">
        <v>42735</v>
      </c>
      <c r="B4" s="210"/>
      <c r="C4" s="210"/>
      <c r="D4" s="210" t="str">
        <f>'16股'!D54</f>
        <v>2016總計</v>
      </c>
      <c r="E4" s="210">
        <f>'16股'!E142</f>
        <v>0</v>
      </c>
      <c r="F4" s="210"/>
      <c r="G4" s="261">
        <f>'16股'!G54</f>
        <v>1740430</v>
      </c>
      <c r="H4" s="261">
        <f>'16股'!H54</f>
        <v>1545</v>
      </c>
      <c r="I4" s="215"/>
      <c r="J4" s="210"/>
      <c r="K4" s="261">
        <f>'16股'!K54</f>
        <v>1729190</v>
      </c>
      <c r="L4" s="261">
        <f>'16股'!L54</f>
        <v>1566</v>
      </c>
      <c r="M4" s="261">
        <f>'16股'!M54</f>
        <v>5054</v>
      </c>
      <c r="N4" s="261">
        <f>'16股'!N54</f>
        <v>0</v>
      </c>
      <c r="O4" s="261">
        <f>'16股'!O54</f>
        <v>0</v>
      </c>
      <c r="P4" s="239">
        <f>'16股'!P54</f>
        <v>-24718</v>
      </c>
      <c r="Q4" s="261">
        <f>'16股'!Q54</f>
        <v>0</v>
      </c>
      <c r="R4" s="261">
        <f>'16股'!R54</f>
        <v>0</v>
      </c>
      <c r="S4" s="261">
        <f>'16股'!S142</f>
        <v>0</v>
      </c>
      <c r="T4" s="261">
        <f>'16股'!T142</f>
        <v>0</v>
      </c>
      <c r="U4" s="261">
        <f>'16股'!U54</f>
        <v>0</v>
      </c>
      <c r="V4" s="261">
        <f>'16股'!V142</f>
        <v>0</v>
      </c>
      <c r="W4" s="261">
        <f>'16股'!W142</f>
        <v>0</v>
      </c>
      <c r="X4" s="261">
        <f>'16股'!X54</f>
        <v>-1.42022373781192E-2</v>
      </c>
      <c r="Y4" s="261">
        <f>'16股'!Y54</f>
        <v>0</v>
      </c>
      <c r="Z4" s="262"/>
      <c r="AA4" s="82"/>
    </row>
    <row r="5" spans="1:29">
      <c r="A5" s="259">
        <v>43100</v>
      </c>
      <c r="B5" s="210"/>
      <c r="C5" s="210"/>
      <c r="D5" s="210" t="str">
        <f>'17股'!D37</f>
        <v>2017總計</v>
      </c>
      <c r="E5" s="210">
        <f>'16股'!E143</f>
        <v>0</v>
      </c>
      <c r="F5" s="210"/>
      <c r="G5" s="261">
        <f>'17股'!G37</f>
        <v>856390</v>
      </c>
      <c r="H5" s="261">
        <f>'17股'!H37</f>
        <v>756</v>
      </c>
      <c r="I5" s="215"/>
      <c r="J5" s="210"/>
      <c r="K5" s="261">
        <f>'16股'!K55</f>
        <v>11488365.9</v>
      </c>
      <c r="L5" s="261">
        <f>'16股'!L55</f>
        <v>10533.264999999999</v>
      </c>
      <c r="M5" s="261">
        <f>'16股'!M55</f>
        <v>33427</v>
      </c>
      <c r="N5" s="261">
        <f>'16股'!N55</f>
        <v>0</v>
      </c>
      <c r="O5" s="261">
        <f>'17股'!O37</f>
        <v>0</v>
      </c>
      <c r="P5" s="239">
        <f>'17股'!P37</f>
        <v>-11485.02</v>
      </c>
      <c r="Q5" s="261">
        <f>'17股'!Q37</f>
        <v>0</v>
      </c>
      <c r="R5" s="261">
        <f>'17股'!R37</f>
        <v>2270</v>
      </c>
      <c r="S5" s="261">
        <f>'16股'!S143</f>
        <v>0</v>
      </c>
      <c r="T5" s="261">
        <f>'16股'!T143</f>
        <v>0</v>
      </c>
      <c r="U5" s="261">
        <f>'17股'!U37</f>
        <v>0</v>
      </c>
      <c r="V5" s="261">
        <f>'16股'!V143</f>
        <v>0</v>
      </c>
      <c r="W5" s="261">
        <f>'16股'!W143</f>
        <v>0</v>
      </c>
      <c r="X5" s="261">
        <f>'17股'!X37</f>
        <v>-1.3410969301369704E-2</v>
      </c>
      <c r="Y5" s="261">
        <f>'17股'!Y37</f>
        <v>0</v>
      </c>
      <c r="Z5" s="262"/>
      <c r="AA5" s="82"/>
    </row>
    <row r="6" spans="1:29">
      <c r="A6" s="259">
        <v>43465</v>
      </c>
      <c r="B6" s="210"/>
      <c r="C6" s="210"/>
      <c r="D6" s="210" t="str">
        <f>'18股'!D21</f>
        <v>2018總計</v>
      </c>
      <c r="E6" s="210">
        <f>'16股'!E144</f>
        <v>0</v>
      </c>
      <c r="F6" s="210"/>
      <c r="G6" s="261">
        <f>'18股'!G21</f>
        <v>163650</v>
      </c>
      <c r="H6" s="261">
        <f>'18股'!H21</f>
        <v>150</v>
      </c>
      <c r="I6" s="215"/>
      <c r="J6" s="210"/>
      <c r="K6" s="261">
        <f>'16股'!K56</f>
        <v>0</v>
      </c>
      <c r="L6" s="261">
        <f>'16股'!L56</f>
        <v>0</v>
      </c>
      <c r="M6" s="261">
        <f>'16股'!M56</f>
        <v>0</v>
      </c>
      <c r="N6" s="261">
        <f>'16股'!N56</f>
        <v>0</v>
      </c>
      <c r="O6" s="261">
        <f>'18股'!O21</f>
        <v>0</v>
      </c>
      <c r="P6" s="239">
        <f>'18股'!P21</f>
        <v>-8655</v>
      </c>
      <c r="Q6" s="261">
        <f>'18股'!Q21</f>
        <v>0</v>
      </c>
      <c r="R6" s="261">
        <f>'18股'!R21</f>
        <v>0</v>
      </c>
      <c r="S6" s="261">
        <f>'16股'!S144</f>
        <v>0</v>
      </c>
      <c r="T6" s="261">
        <f>'16股'!T144</f>
        <v>0</v>
      </c>
      <c r="U6" s="261">
        <f>'18股'!U21</f>
        <v>0</v>
      </c>
      <c r="V6" s="261">
        <f>'16股'!V144</f>
        <v>0</v>
      </c>
      <c r="W6" s="261">
        <f>'16股'!W144</f>
        <v>0</v>
      </c>
      <c r="X6" s="261">
        <f>'18股'!X21</f>
        <v>-5.2887259395050415E-2</v>
      </c>
      <c r="Y6" s="261">
        <f>'18股'!Y21</f>
        <v>0</v>
      </c>
      <c r="Z6" s="262"/>
      <c r="AA6" s="82"/>
    </row>
    <row r="7" spans="1:29">
      <c r="A7" s="212"/>
      <c r="B7" s="213"/>
      <c r="C7" s="213"/>
      <c r="D7" s="213"/>
      <c r="E7" s="213"/>
      <c r="F7" s="213"/>
      <c r="G7" s="213"/>
      <c r="H7" s="213"/>
      <c r="I7" s="263"/>
      <c r="J7" s="42"/>
      <c r="K7" s="213"/>
      <c r="L7" s="264"/>
      <c r="M7" s="213"/>
      <c r="N7" s="213"/>
      <c r="O7" s="44"/>
      <c r="P7" s="45"/>
      <c r="Q7" s="45"/>
      <c r="R7" s="45"/>
      <c r="S7" s="45"/>
      <c r="T7" s="45"/>
      <c r="U7" s="69"/>
      <c r="V7" s="69"/>
      <c r="W7" s="71"/>
      <c r="X7" s="46"/>
      <c r="Y7" s="42"/>
      <c r="Z7" s="265"/>
      <c r="AA7" s="82"/>
    </row>
    <row r="8" spans="1:29">
      <c r="A8" s="209">
        <v>43109</v>
      </c>
      <c r="B8" s="210" t="s">
        <v>19</v>
      </c>
      <c r="C8" s="210">
        <v>4306</v>
      </c>
      <c r="D8" s="210" t="e">
        <f>VLOOKUP(C8,#REF!,2,FALSE)</f>
        <v>#REF!</v>
      </c>
      <c r="E8" s="210">
        <v>2000</v>
      </c>
      <c r="F8" s="210">
        <v>15.45</v>
      </c>
      <c r="G8" s="210">
        <f>E8*F8</f>
        <v>30900</v>
      </c>
      <c r="H8" s="210">
        <v>26</v>
      </c>
      <c r="I8" s="215">
        <v>43124</v>
      </c>
      <c r="J8" s="16">
        <v>14.9</v>
      </c>
      <c r="K8" s="210">
        <f>E8*J8</f>
        <v>29800</v>
      </c>
      <c r="L8" s="17">
        <v>25</v>
      </c>
      <c r="M8" s="210">
        <v>89</v>
      </c>
      <c r="N8" s="210">
        <v>0</v>
      </c>
      <c r="O8" s="13">
        <f>IF(I8="",E8*Y8,0)</f>
        <v>0</v>
      </c>
      <c r="P8" s="14">
        <f>IF(I8="",R8-H8,(K8-H8-SUM(L8:N8)+R8-S8-T8)-G8)+(ROUND(R8*V8,0)-ROUND(R8*(1+V8),0)*W8)</f>
        <v>-1250</v>
      </c>
      <c r="Q8" s="14">
        <f>IF(I8="",(O8-G8-(O8*0.1425%*0.65)-(O8*0.3%)-S8-T8),0)</f>
        <v>0</v>
      </c>
      <c r="R8" s="14"/>
      <c r="S8" s="14">
        <v>10</v>
      </c>
      <c r="T8" s="14">
        <f>IF(ROUND(R8*(1+V8),0)&gt;5000,ROUND(ROUND(R8*(1+V8),0)*2%,0),0)</f>
        <v>0</v>
      </c>
      <c r="U8" s="65">
        <f>(V8*50%)/(1+50%*V8)</f>
        <v>0</v>
      </c>
      <c r="V8" s="65"/>
      <c r="W8" s="66">
        <v>0.11</v>
      </c>
      <c r="X8" s="15">
        <f>(P8+Q8)/G8</f>
        <v>-4.0453074433656956E-2</v>
      </c>
      <c r="Y8" s="16" t="e">
        <f>VLOOKUP(C8,#REF!,3,FALSE)</f>
        <v>#REF!</v>
      </c>
      <c r="Z8" s="38" t="e">
        <f>VLOOKUP(C8,#REF!,6,FALSE)</f>
        <v>#REF!</v>
      </c>
      <c r="AA8" s="82">
        <f ca="1">IF(I8="",((TODAY()-A8)*G8)/365.24,((I8-A8)*G8)/365.24)</f>
        <v>1269.0285839448034</v>
      </c>
      <c r="AB8" s="211" t="s">
        <v>30</v>
      </c>
    </row>
    <row r="9" spans="1:29">
      <c r="A9" s="259"/>
      <c r="B9" s="210"/>
      <c r="C9" s="210"/>
      <c r="D9" s="210"/>
      <c r="E9" s="210"/>
      <c r="F9" s="210"/>
      <c r="G9" s="261"/>
      <c r="H9" s="261"/>
      <c r="I9" s="215"/>
      <c r="J9" s="210"/>
      <c r="K9" s="261"/>
      <c r="L9" s="261"/>
      <c r="M9" s="261"/>
      <c r="N9" s="261"/>
      <c r="O9" s="261"/>
      <c r="P9" s="261"/>
      <c r="Q9" s="14"/>
      <c r="R9" s="261"/>
      <c r="S9" s="210"/>
      <c r="T9" s="14"/>
      <c r="U9" s="65"/>
      <c r="V9" s="266"/>
      <c r="W9" s="267"/>
      <c r="X9" s="266"/>
      <c r="Y9" s="210"/>
      <c r="Z9" s="38"/>
      <c r="AA9" s="82"/>
    </row>
    <row r="10" spans="1:29">
      <c r="A10" s="212"/>
      <c r="B10" s="213"/>
      <c r="C10" s="213"/>
      <c r="D10" s="213"/>
      <c r="E10" s="213"/>
      <c r="F10" s="213"/>
      <c r="G10" s="213"/>
      <c r="H10" s="213"/>
      <c r="I10" s="214"/>
      <c r="J10" s="42"/>
      <c r="K10" s="213"/>
      <c r="L10" s="43"/>
      <c r="M10" s="213"/>
      <c r="N10" s="213"/>
      <c r="O10" s="44"/>
      <c r="P10" s="45"/>
      <c r="Q10" s="45"/>
      <c r="R10" s="45"/>
      <c r="S10" s="45"/>
      <c r="T10" s="45"/>
      <c r="U10" s="69"/>
      <c r="V10" s="69"/>
      <c r="W10" s="71"/>
      <c r="X10" s="46"/>
      <c r="Y10" s="42"/>
      <c r="Z10" s="47"/>
      <c r="AA10" s="82"/>
    </row>
    <row r="11" spans="1:29">
      <c r="A11" s="209"/>
      <c r="B11" s="210"/>
      <c r="C11" s="210"/>
      <c r="D11" s="210"/>
      <c r="E11" s="210"/>
      <c r="F11" s="210"/>
      <c r="G11" s="210"/>
      <c r="H11" s="210"/>
      <c r="I11" s="215"/>
      <c r="J11" s="210"/>
      <c r="K11" s="210"/>
      <c r="L11" s="210"/>
      <c r="M11" s="210"/>
      <c r="N11" s="210"/>
      <c r="O11" s="13"/>
      <c r="P11" s="14"/>
      <c r="Q11" s="14"/>
      <c r="R11" s="14"/>
      <c r="S11" s="14"/>
      <c r="T11" s="14"/>
      <c r="U11" s="14"/>
      <c r="V11" s="65"/>
      <c r="W11" s="66"/>
      <c r="X11" s="15"/>
      <c r="Y11" s="16"/>
      <c r="Z11" s="38"/>
      <c r="AA11" s="82"/>
    </row>
    <row r="12" spans="1:29">
      <c r="A12" s="216">
        <f>MIN(A13:A15)</f>
        <v>43270</v>
      </c>
      <c r="B12" s="217"/>
      <c r="C12" s="218"/>
      <c r="D12" s="217"/>
      <c r="E12" s="217"/>
      <c r="F12" s="217"/>
      <c r="G12" s="217"/>
      <c r="H12" s="217"/>
      <c r="I12" s="21"/>
      <c r="J12" s="22"/>
      <c r="K12" s="217"/>
      <c r="L12" s="23"/>
      <c r="M12" s="217"/>
      <c r="N12" s="217"/>
      <c r="O12" s="24"/>
      <c r="P12" s="25"/>
      <c r="Q12" s="25"/>
      <c r="R12" s="25"/>
      <c r="S12" s="25"/>
      <c r="T12" s="25"/>
      <c r="U12" s="25"/>
      <c r="V12" s="70"/>
      <c r="W12" s="72"/>
      <c r="X12" s="26"/>
      <c r="Y12" s="22"/>
      <c r="Z12" s="27"/>
      <c r="AA12" s="82"/>
    </row>
    <row r="13" spans="1:29" hidden="1">
      <c r="A13" s="216"/>
      <c r="B13" s="217"/>
      <c r="C13" s="218"/>
      <c r="D13" s="217"/>
      <c r="E13" s="217"/>
      <c r="F13" s="217"/>
      <c r="G13" s="217"/>
      <c r="H13" s="217"/>
      <c r="I13" s="21"/>
      <c r="J13" s="22"/>
      <c r="K13" s="217"/>
      <c r="L13" s="23"/>
      <c r="M13" s="217"/>
      <c r="N13" s="217"/>
      <c r="O13" s="24"/>
      <c r="P13" s="25"/>
      <c r="Q13" s="25"/>
      <c r="R13" s="25"/>
      <c r="S13" s="25"/>
      <c r="T13" s="25"/>
      <c r="U13" s="25"/>
      <c r="V13" s="70"/>
      <c r="W13" s="72"/>
      <c r="X13" s="26"/>
      <c r="Y13" s="22"/>
      <c r="Z13" s="27"/>
      <c r="AA13" s="82">
        <f>((I13-A13)*G13)/365.24</f>
        <v>0</v>
      </c>
    </row>
    <row r="14" spans="1:29">
      <c r="A14" s="209">
        <v>43270</v>
      </c>
      <c r="B14" s="210" t="s">
        <v>19</v>
      </c>
      <c r="C14" s="210">
        <v>2027</v>
      </c>
      <c r="D14" s="210" t="e">
        <f>VLOOKUP(C14,#REF!,2,FALSE)</f>
        <v>#REF!</v>
      </c>
      <c r="E14" s="210">
        <v>1000</v>
      </c>
      <c r="F14" s="210">
        <v>40</v>
      </c>
      <c r="G14" s="210">
        <f>E14*F14</f>
        <v>40000</v>
      </c>
      <c r="H14" s="210">
        <v>34</v>
      </c>
      <c r="I14" s="215">
        <v>43277</v>
      </c>
      <c r="J14" s="16">
        <v>36.1</v>
      </c>
      <c r="K14" s="210">
        <f>E14*J14</f>
        <v>36100</v>
      </c>
      <c r="L14" s="17">
        <v>30.5</v>
      </c>
      <c r="M14" s="210">
        <v>108</v>
      </c>
      <c r="N14" s="210">
        <v>0</v>
      </c>
      <c r="O14" s="13">
        <f>IF(I14="",E14*Y14,0)</f>
        <v>0</v>
      </c>
      <c r="P14" s="14">
        <f>IF(I14="",R14-H14,(K14-H14-SUM(L14:N14)+R14-S14-T14)-G14)+(ROUND(R14*V14,0)-ROUND(R14*(1+V14),0)*W14)</f>
        <v>-4082.5</v>
      </c>
      <c r="Q14" s="14">
        <f>IF(I14="",(O14-G14-(O14*0.1425%*0.65)-(O14*0.3%)-S14-T14),0)</f>
        <v>0</v>
      </c>
      <c r="R14" s="14"/>
      <c r="S14" s="14">
        <v>10</v>
      </c>
      <c r="T14" s="14">
        <f>IF(ROUND(R14*(1+V14),0)&gt;5000,ROUND(ROUND(R14*(1+V14),0)*2%,0),0)</f>
        <v>0</v>
      </c>
      <c r="U14" s="65">
        <f>(V14*50%)/(1+50%*V14)</f>
        <v>0</v>
      </c>
      <c r="V14" s="65"/>
      <c r="W14" s="66">
        <v>0.11</v>
      </c>
      <c r="X14" s="15">
        <f>(P14+Q14)/G14</f>
        <v>-0.1020625</v>
      </c>
      <c r="Y14" s="16" t="e">
        <f>VLOOKUP(C14,#REF!,3,FALSE)</f>
        <v>#REF!</v>
      </c>
      <c r="Z14" s="38" t="e">
        <f>VLOOKUP(C14,#REF!,6,FALSE)</f>
        <v>#REF!</v>
      </c>
      <c r="AA14" s="82">
        <f ca="1">IF(I14="",((TODAY()-A14)*G14)/365.24,((I14-A14)*G14)/365.24)</f>
        <v>766.6192092870441</v>
      </c>
      <c r="AB14" s="211" t="s">
        <v>30</v>
      </c>
      <c r="AC14" s="211" t="s">
        <v>2947</v>
      </c>
    </row>
    <row r="15" spans="1:29" ht="17.25" thickBot="1">
      <c r="A15" s="219"/>
      <c r="B15" s="220"/>
      <c r="C15" s="220"/>
      <c r="D15" s="220"/>
      <c r="E15" s="220"/>
      <c r="F15" s="220"/>
      <c r="G15" s="220"/>
      <c r="H15" s="220"/>
      <c r="I15" s="221"/>
      <c r="J15" s="51"/>
      <c r="K15" s="220"/>
      <c r="L15" s="52"/>
      <c r="M15" s="220"/>
      <c r="N15" s="220"/>
      <c r="O15" s="53"/>
      <c r="P15" s="54"/>
      <c r="Q15" s="54"/>
      <c r="R15" s="54"/>
      <c r="S15" s="54"/>
      <c r="T15" s="57"/>
      <c r="U15" s="54"/>
      <c r="V15" s="54"/>
      <c r="W15" s="73"/>
      <c r="X15" s="55"/>
      <c r="Y15" s="51"/>
      <c r="Z15" s="56"/>
      <c r="AA15" s="82"/>
    </row>
    <row r="16" spans="1:29" ht="17.25" thickBot="1">
      <c r="A16" s="222"/>
      <c r="D16" s="207"/>
      <c r="I16" s="30"/>
      <c r="J16" s="31"/>
      <c r="L16" s="32"/>
      <c r="O16" s="33"/>
      <c r="P16" s="34"/>
      <c r="Q16" s="34"/>
      <c r="R16" s="34"/>
      <c r="S16" s="34"/>
      <c r="T16" s="34"/>
      <c r="U16" s="34"/>
      <c r="V16" s="34"/>
      <c r="W16" s="34"/>
      <c r="X16" s="35"/>
      <c r="Y16" s="31"/>
      <c r="Z16" s="31"/>
      <c r="AA16" s="82"/>
    </row>
    <row r="17" spans="1:29" ht="17.25" thickBot="1">
      <c r="A17" s="511"/>
      <c r="B17" s="512"/>
      <c r="C17" s="517"/>
      <c r="D17" s="58" t="s">
        <v>21</v>
      </c>
      <c r="E17" s="548"/>
      <c r="F17" s="510"/>
      <c r="G17" s="59">
        <f>SUM(G12:G15)</f>
        <v>40000</v>
      </c>
      <c r="H17" s="59">
        <f>SUM(H12:H15)</f>
        <v>34</v>
      </c>
      <c r="I17" s="548"/>
      <c r="J17" s="510"/>
      <c r="K17" s="523"/>
      <c r="L17" s="524"/>
      <c r="M17" s="524"/>
      <c r="N17" s="525"/>
      <c r="O17" s="59">
        <f>SUM(O12:O15)</f>
        <v>0</v>
      </c>
      <c r="P17" s="96">
        <f>SUM(P12:P15)</f>
        <v>-4082.5</v>
      </c>
      <c r="Q17" s="59">
        <f>SUM(Q12:Q15)</f>
        <v>0</v>
      </c>
      <c r="R17" s="59">
        <f>SUM(R12:R15)</f>
        <v>0</v>
      </c>
      <c r="S17" s="67"/>
      <c r="T17" s="67"/>
      <c r="U17" s="67"/>
      <c r="V17" s="67"/>
      <c r="W17" s="67"/>
      <c r="X17" s="63">
        <f>(P17+Q17)/G17</f>
        <v>-0.1020625</v>
      </c>
      <c r="Y17" s="547" t="s">
        <v>22</v>
      </c>
      <c r="Z17" s="77">
        <f ca="1">IF(AA17=0,0,(P17+Q17)/(AA17))</f>
        <v>-5.3253296428571435</v>
      </c>
      <c r="AA17" s="82">
        <f ca="1">SUM(AA12:AA15)</f>
        <v>766.6192092870441</v>
      </c>
    </row>
    <row r="18" spans="1:29" s="225" customFormat="1" ht="17.25" thickBot="1">
      <c r="A18" s="513"/>
      <c r="B18" s="514"/>
      <c r="C18" s="518"/>
      <c r="D18" s="58" t="s">
        <v>35</v>
      </c>
      <c r="E18" s="509"/>
      <c r="F18" s="510"/>
      <c r="G18" s="60">
        <f>SUM(G7:G15)</f>
        <v>70900</v>
      </c>
      <c r="H18" s="60">
        <f>SUM(H7:H15)</f>
        <v>60</v>
      </c>
      <c r="I18" s="509"/>
      <c r="J18" s="510"/>
      <c r="K18" s="60">
        <f t="shared" ref="K18:R18" si="0">SUM(K7:K15)</f>
        <v>65900</v>
      </c>
      <c r="L18" s="60">
        <f t="shared" si="0"/>
        <v>55.5</v>
      </c>
      <c r="M18" s="60">
        <f t="shared" si="0"/>
        <v>197</v>
      </c>
      <c r="N18" s="60">
        <f t="shared" si="0"/>
        <v>0</v>
      </c>
      <c r="O18" s="60">
        <f t="shared" si="0"/>
        <v>0</v>
      </c>
      <c r="P18" s="97">
        <f t="shared" si="0"/>
        <v>-5332.5</v>
      </c>
      <c r="Q18" s="60">
        <f t="shared" si="0"/>
        <v>0</v>
      </c>
      <c r="R18" s="60">
        <f t="shared" si="0"/>
        <v>0</v>
      </c>
      <c r="S18" s="68"/>
      <c r="T18" s="68"/>
      <c r="U18" s="68"/>
      <c r="V18" s="68"/>
      <c r="W18" s="68"/>
      <c r="X18" s="63">
        <f>(P18+Q18)/G18</f>
        <v>-7.5211565585331458E-2</v>
      </c>
      <c r="Y18" s="534"/>
      <c r="Z18" s="77">
        <f ca="1">IF(AA18=0,0,(P18+Q18)/(AA18))</f>
        <v>-2.619559246805649</v>
      </c>
      <c r="AA18" s="82">
        <f ca="1">SUM(AA2:AA15)</f>
        <v>2035.6477932318476</v>
      </c>
      <c r="AB18" s="223"/>
      <c r="AC18" s="224"/>
    </row>
    <row r="19" spans="1:29" s="225" customFormat="1" ht="17.25" thickBot="1">
      <c r="A19" s="515"/>
      <c r="B19" s="516"/>
      <c r="C19" s="519"/>
      <c r="D19" s="58" t="s">
        <v>20</v>
      </c>
      <c r="E19" s="509"/>
      <c r="F19" s="510"/>
      <c r="G19" s="60">
        <f>SUM(G2:G15)</f>
        <v>12735878</v>
      </c>
      <c r="H19" s="60">
        <f>SUM(H2:H15)</f>
        <v>11402</v>
      </c>
      <c r="I19" s="509"/>
      <c r="J19" s="510"/>
      <c r="K19" s="60">
        <f t="shared" ref="K19:R19" si="1">SUM(K2:K15)</f>
        <v>23042631.800000001</v>
      </c>
      <c r="L19" s="60">
        <f t="shared" si="1"/>
        <v>21122.03</v>
      </c>
      <c r="M19" s="60">
        <f t="shared" si="1"/>
        <v>67051</v>
      </c>
      <c r="N19" s="60">
        <f t="shared" si="1"/>
        <v>0</v>
      </c>
      <c r="O19" s="60">
        <f t="shared" si="1"/>
        <v>0</v>
      </c>
      <c r="P19" s="97">
        <f t="shared" si="1"/>
        <v>-172418.48499999999</v>
      </c>
      <c r="Q19" s="60">
        <f t="shared" si="1"/>
        <v>0</v>
      </c>
      <c r="R19" s="60">
        <f t="shared" si="1"/>
        <v>114789</v>
      </c>
      <c r="S19" s="68"/>
      <c r="T19" s="68"/>
      <c r="U19" s="68"/>
      <c r="V19" s="68"/>
      <c r="W19" s="68"/>
      <c r="X19" s="63">
        <f>(P19+Q19)/G19</f>
        <v>-1.3538013241018797E-2</v>
      </c>
      <c r="Y19" s="535"/>
      <c r="Z19" s="77">
        <f ca="1">IF(AA19=0,0,(P19+Q19)/(AA19))</f>
        <v>-0.18397030396066338</v>
      </c>
      <c r="AA19" s="82">
        <f ca="1">AA18+'16股'!AA55</f>
        <v>937208.24115649983</v>
      </c>
      <c r="AB19" s="223"/>
      <c r="AC19" s="223"/>
    </row>
    <row r="20" spans="1:29">
      <c r="P20" s="241"/>
      <c r="Z20" s="268"/>
      <c r="AA20" s="82"/>
    </row>
    <row r="21" spans="1:29" ht="17.25" thickBot="1">
      <c r="A21" s="269"/>
      <c r="B21" s="226"/>
      <c r="C21" s="226"/>
      <c r="D21" s="207"/>
      <c r="P21" s="241"/>
      <c r="AA21" s="82"/>
    </row>
    <row r="22" spans="1:29" ht="17.25" thickBot="1">
      <c r="A22" s="61"/>
      <c r="C22" s="61" t="s">
        <v>30</v>
      </c>
      <c r="D22" s="146" t="s">
        <v>20</v>
      </c>
      <c r="E22" s="270"/>
      <c r="F22" s="270"/>
      <c r="G22" s="59">
        <f>SUMIF($AB12:$AB15,"阿水一式",G12:G15)</f>
        <v>40000</v>
      </c>
      <c r="H22" s="59">
        <f>SUMIF($AB12:$AB15,"阿水一式",H12:H15)</f>
        <v>34</v>
      </c>
      <c r="I22" s="270"/>
      <c r="J22" s="270"/>
      <c r="K22" s="523"/>
      <c r="L22" s="524"/>
      <c r="M22" s="524"/>
      <c r="N22" s="525"/>
      <c r="O22" s="59">
        <f>SUMIF($AB12:$AB15,"阿水一式",O12:O15)</f>
        <v>0</v>
      </c>
      <c r="P22" s="96">
        <f>SUMIF($AB7:$AB15,"阿水一式",P7:P15)</f>
        <v>-5332.5</v>
      </c>
      <c r="Q22" s="59">
        <f>SUMIF($AB12:$AB15,"阿水一式",Q12:Q15)</f>
        <v>0</v>
      </c>
      <c r="R22" s="59">
        <f>SUMIF($AB12:$AB15,"阿水一式",R12:R15)</f>
        <v>0</v>
      </c>
      <c r="S22" s="67"/>
      <c r="T22" s="67"/>
      <c r="U22" s="67"/>
      <c r="V22" s="67"/>
      <c r="W22" s="67"/>
      <c r="X22" s="63">
        <f>(P22+Q22)/G22</f>
        <v>-0.1333125</v>
      </c>
      <c r="Y22" s="270"/>
      <c r="Z22" s="77">
        <f ca="1">(1+X22)^(1/((TODAY()-A7)/365.25))-1</f>
        <v>-1.1277953194308576E-3</v>
      </c>
      <c r="AA22" s="82">
        <f>((I22-A22)*G22)/365.24</f>
        <v>0</v>
      </c>
    </row>
    <row r="23" spans="1:29">
      <c r="A23" s="62"/>
      <c r="C23" s="61"/>
      <c r="D23" s="207"/>
    </row>
    <row r="24" spans="1:29">
      <c r="A24" s="62"/>
      <c r="C24" s="61"/>
      <c r="D24" s="207"/>
    </row>
    <row r="25" spans="1:29">
      <c r="A25" s="62"/>
      <c r="C25" s="61"/>
      <c r="D25" s="207"/>
    </row>
    <row r="26" spans="1:29">
      <c r="A26" s="62"/>
      <c r="C26" s="61"/>
      <c r="D26" s="207"/>
    </row>
    <row r="27" spans="1:29">
      <c r="A27" s="62"/>
      <c r="C27" s="61"/>
      <c r="D27" s="207"/>
    </row>
    <row r="28" spans="1:29">
      <c r="A28" s="62"/>
      <c r="C28" s="61"/>
      <c r="D28" s="207"/>
    </row>
    <row r="29" spans="1:29">
      <c r="A29" s="62"/>
      <c r="C29" s="61"/>
      <c r="D29" s="207"/>
    </row>
    <row r="30" spans="1:29">
      <c r="A30" s="62"/>
      <c r="C30" s="61"/>
      <c r="D30" s="207"/>
    </row>
    <row r="31" spans="1:29">
      <c r="A31" s="62"/>
      <c r="C31" s="61"/>
      <c r="D31" s="207"/>
    </row>
    <row r="32" spans="1:29">
      <c r="A32" s="62"/>
      <c r="C32" s="61"/>
      <c r="D32" s="207"/>
    </row>
    <row r="33" spans="1:4">
      <c r="B33" s="226"/>
      <c r="C33" s="269"/>
      <c r="D33" s="207"/>
    </row>
    <row r="34" spans="1:4">
      <c r="B34" s="226"/>
      <c r="C34" s="269"/>
      <c r="D34" s="207"/>
    </row>
    <row r="35" spans="1:4">
      <c r="B35" s="226"/>
      <c r="C35" s="269"/>
      <c r="D35" s="207"/>
    </row>
    <row r="36" spans="1:4">
      <c r="B36" s="226"/>
      <c r="C36" s="269"/>
      <c r="D36" s="207"/>
    </row>
    <row r="37" spans="1:4">
      <c r="B37" s="226"/>
      <c r="C37" s="269"/>
      <c r="D37" s="207"/>
    </row>
    <row r="38" spans="1:4">
      <c r="B38" s="226"/>
      <c r="C38" s="269"/>
      <c r="D38" s="207"/>
    </row>
    <row r="39" spans="1:4">
      <c r="B39" s="226"/>
      <c r="C39" s="226"/>
      <c r="D39" s="207"/>
    </row>
    <row r="40" spans="1:4">
      <c r="B40" s="226"/>
      <c r="C40" s="226"/>
      <c r="D40" s="207"/>
    </row>
    <row r="41" spans="1:4">
      <c r="B41" s="226"/>
      <c r="C41" s="226"/>
      <c r="D41" s="207"/>
    </row>
    <row r="42" spans="1:4">
      <c r="B42" s="226"/>
      <c r="C42" s="226"/>
      <c r="D42" s="207"/>
    </row>
    <row r="43" spans="1:4">
      <c r="B43" s="226"/>
      <c r="C43" s="226"/>
      <c r="D43" s="207"/>
    </row>
    <row r="44" spans="1:4">
      <c r="B44" s="226"/>
      <c r="C44" s="226"/>
      <c r="D44" s="207"/>
    </row>
    <row r="45" spans="1:4">
      <c r="A45" s="226"/>
      <c r="B45" s="226"/>
      <c r="C45" s="226"/>
      <c r="D45" s="207"/>
    </row>
    <row r="46" spans="1:4">
      <c r="A46" s="226"/>
      <c r="B46" s="226"/>
      <c r="C46" s="226"/>
      <c r="D46" s="207"/>
    </row>
    <row r="47" spans="1:4">
      <c r="A47" s="226"/>
      <c r="B47" s="226"/>
      <c r="C47" s="226"/>
      <c r="D47" s="207"/>
    </row>
    <row r="48" spans="1:4">
      <c r="A48" s="226"/>
      <c r="B48" s="226"/>
      <c r="C48" s="226"/>
      <c r="D48" s="207"/>
    </row>
    <row r="49" spans="1:4">
      <c r="A49" s="226"/>
      <c r="B49" s="226"/>
      <c r="C49" s="226"/>
      <c r="D49" s="207"/>
    </row>
    <row r="50" spans="1:4">
      <c r="A50" s="226"/>
      <c r="B50" s="226"/>
      <c r="C50" s="226"/>
      <c r="D50" s="207"/>
    </row>
    <row r="51" spans="1:4">
      <c r="A51" s="226"/>
      <c r="B51" s="226"/>
      <c r="C51" s="226"/>
      <c r="D51" s="207"/>
    </row>
    <row r="52" spans="1:4">
      <c r="A52" s="226"/>
      <c r="B52" s="226"/>
      <c r="C52" s="226"/>
      <c r="D52" s="207"/>
    </row>
  </sheetData>
  <autoFilter ref="A1:AA54" xr:uid="{00000000-0009-0000-0000-000001000000}"/>
  <mergeCells count="6">
    <mergeCell ref="Y17:Y19"/>
    <mergeCell ref="K22:N22"/>
    <mergeCell ref="A17:C19"/>
    <mergeCell ref="E17:F19"/>
    <mergeCell ref="I17:J19"/>
    <mergeCell ref="K17:N17"/>
  </mergeCells>
  <phoneticPr fontId="48" type="noConversion"/>
  <conditionalFormatting sqref="I2:I7">
    <cfRule type="expression" dxfId="8813" priority="1">
      <formula>$I2&gt;(TODAY()-7)</formula>
    </cfRule>
    <cfRule type="expression" dxfId="8812" priority="2">
      <formula>$I2&gt;(TODAY()-30)</formula>
    </cfRule>
  </conditionalFormatting>
  <conditionalFormatting sqref="I9:I13 I15:I16">
    <cfRule type="expression" dxfId="8811" priority="5">
      <formula>$I9&gt;(TODAY()-7)</formula>
    </cfRule>
    <cfRule type="expression" dxfId="8810" priority="6">
      <formula>$I9&gt;(TODAY()-30)</formula>
    </cfRule>
  </conditionalFormatting>
  <conditionalFormatting sqref="Z1:AA1 Z7:AA14 Z15:Z19 AA15:AA20 Z21:AA1048576">
    <cfRule type="containsText" dxfId="8809" priority="7" operator="containsText" text="△">
      <formula>NOT(ISERROR(SEARCH("△",Z1)))</formula>
    </cfRule>
    <cfRule type="containsText" dxfId="8808" priority="8" operator="containsText" text="▽">
      <formula>NOT(ISERROR(SEARCH("▽",Z1)))</formula>
    </cfRule>
  </conditionalFormatting>
  <conditionalFormatting sqref="AA2:AA6">
    <cfRule type="containsText" dxfId="8807" priority="3" operator="containsText" text="△">
      <formula>NOT(ISERROR(SEARCH("△",AA2)))</formula>
    </cfRule>
    <cfRule type="containsText" dxfId="8806" priority="4" operator="containsText" text="▽">
      <formula>NOT(ISERROR(SEARCH("▽",AA2)))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311A-5936-42D7-80C9-1CCD964D9CE6}">
  <sheetPr codeName="工作表7">
    <outlinePr summaryBelow="0" summaryRight="0"/>
  </sheetPr>
  <dimension ref="A1:AA320"/>
  <sheetViews>
    <sheetView zoomScale="85" zoomScaleNormal="85" workbookViewId="0">
      <pane xSplit="1" ySplit="1" topLeftCell="B276" activePane="bottomRight" state="frozen"/>
      <selection activeCell="Z63" sqref="Z63"/>
      <selection pane="topRight" activeCell="Z63" sqref="Z63"/>
      <selection pane="bottomLeft" activeCell="Z63" sqref="Z63"/>
      <selection pane="bottomRight" activeCell="A283" sqref="A283:XFD283"/>
    </sheetView>
  </sheetViews>
  <sheetFormatPr defaultColWidth="9" defaultRowHeight="16.5" outlineLevelRow="2" outlineLevelCol="1"/>
  <cols>
    <col min="1" max="1" width="12.625" style="207" bestFit="1" customWidth="1"/>
    <col min="2" max="2" width="10.5" style="207" customWidth="1"/>
    <col min="3" max="3" width="20.125" style="207" bestFit="1" customWidth="1"/>
    <col min="4" max="4" width="9.5" style="207" bestFit="1" customWidth="1"/>
    <col min="5" max="5" width="10.5" style="226" bestFit="1" customWidth="1"/>
    <col min="6" max="6" width="9.5" style="207" bestFit="1" customWidth="1"/>
    <col min="7" max="7" width="8.125" style="207" bestFit="1" customWidth="1"/>
    <col min="8" max="8" width="11.875" style="207" bestFit="1" customWidth="1"/>
    <col min="9" max="9" width="10.875" style="207" bestFit="1" customWidth="1"/>
    <col min="10" max="10" width="11.5" style="207" bestFit="1" customWidth="1" collapsed="1"/>
    <col min="11" max="11" width="12.5" style="207" customWidth="1"/>
    <col min="12" max="12" width="15.375" style="207" bestFit="1" customWidth="1"/>
    <col min="13" max="13" width="18.875" style="207" bestFit="1" customWidth="1" outlineLevel="1"/>
    <col min="14" max="14" width="9.5" style="241" bestFit="1" customWidth="1"/>
    <col min="15" max="15" width="5.5" style="207" hidden="1" customWidth="1"/>
    <col min="16" max="16" width="13.875" style="241" bestFit="1" customWidth="1"/>
    <col min="17" max="17" width="33.5" style="230" customWidth="1"/>
    <col min="18" max="18" width="7.5" style="230" bestFit="1" customWidth="1"/>
    <col min="19" max="19" width="6" style="207" bestFit="1" customWidth="1"/>
    <col min="20" max="20" width="7.125" style="207" bestFit="1" customWidth="1"/>
    <col min="21" max="21" width="8.125" style="207" bestFit="1" customWidth="1"/>
    <col min="22" max="22" width="9.5" style="207" bestFit="1" customWidth="1"/>
    <col min="23" max="23" width="8.875" style="207" bestFit="1" customWidth="1"/>
    <col min="24" max="24" width="12.5" style="207" bestFit="1" customWidth="1"/>
    <col min="25" max="25" width="11.875" style="207" bestFit="1" customWidth="1"/>
    <col min="26" max="26" width="14.875" style="207" bestFit="1" customWidth="1"/>
    <col min="27" max="27" width="14.125" style="207" bestFit="1" customWidth="1"/>
    <col min="28" max="16384" width="9" style="207"/>
  </cols>
  <sheetData>
    <row r="1" spans="1:27" s="208" customFormat="1" ht="17.25" thickBot="1">
      <c r="A1" s="115" t="s">
        <v>2948</v>
      </c>
      <c r="B1" s="116" t="s">
        <v>1318</v>
      </c>
      <c r="C1" s="227" t="s">
        <v>1319</v>
      </c>
      <c r="D1" s="228" t="s">
        <v>1320</v>
      </c>
      <c r="E1" s="116" t="s">
        <v>1321</v>
      </c>
      <c r="F1" s="116" t="s">
        <v>1322</v>
      </c>
      <c r="G1" s="116" t="s">
        <v>1323</v>
      </c>
      <c r="H1" s="116" t="s">
        <v>1324</v>
      </c>
      <c r="I1" s="117" t="s">
        <v>1325</v>
      </c>
      <c r="J1" s="118" t="s">
        <v>7</v>
      </c>
      <c r="K1" s="118" t="s">
        <v>10</v>
      </c>
      <c r="L1" s="119" t="s">
        <v>32</v>
      </c>
      <c r="M1" s="120" t="s">
        <v>1326</v>
      </c>
      <c r="N1" s="229" t="s">
        <v>1327</v>
      </c>
      <c r="P1" s="271"/>
      <c r="Q1" s="230"/>
      <c r="R1" s="230" t="s">
        <v>2594</v>
      </c>
      <c r="S1" s="208" t="s">
        <v>2949</v>
      </c>
      <c r="T1" s="208" t="s">
        <v>2950</v>
      </c>
      <c r="U1" s="208" t="s">
        <v>2951</v>
      </c>
      <c r="V1" s="208" t="s">
        <v>2952</v>
      </c>
      <c r="W1" s="208" t="s">
        <v>2953</v>
      </c>
      <c r="X1" s="208" t="s">
        <v>2954</v>
      </c>
      <c r="Y1" s="208" t="s">
        <v>2955</v>
      </c>
      <c r="Z1" s="208" t="s">
        <v>2956</v>
      </c>
      <c r="AA1" s="208" t="s">
        <v>2957</v>
      </c>
    </row>
    <row r="2" spans="1:27" ht="17.25" thickBot="1">
      <c r="A2" s="272">
        <v>43473</v>
      </c>
      <c r="B2" s="273"/>
      <c r="C2" s="273" t="s">
        <v>2958</v>
      </c>
      <c r="D2" s="273"/>
      <c r="E2" s="273"/>
      <c r="F2" s="273"/>
      <c r="G2" s="274"/>
      <c r="H2" s="274"/>
      <c r="I2" s="274"/>
      <c r="J2" s="275"/>
      <c r="K2" s="274"/>
      <c r="L2" s="275"/>
      <c r="M2" s="276">
        <f>-4457*0.965</f>
        <v>-4301.0050000000001</v>
      </c>
      <c r="N2" s="33"/>
      <c r="P2" s="277"/>
      <c r="Q2" s="230" t="s">
        <v>2959</v>
      </c>
      <c r="R2" s="207"/>
    </row>
    <row r="3" spans="1:27" ht="17.25" thickBot="1">
      <c r="A3" s="272">
        <v>43479</v>
      </c>
      <c r="B3" s="273"/>
      <c r="C3" s="273" t="s">
        <v>2960</v>
      </c>
      <c r="D3" s="273"/>
      <c r="E3" s="273"/>
      <c r="F3" s="273"/>
      <c r="G3" s="274"/>
      <c r="H3" s="274"/>
      <c r="I3" s="274"/>
      <c r="J3" s="275"/>
      <c r="K3" s="274"/>
      <c r="L3" s="275"/>
      <c r="M3" s="276">
        <f>-4457*0.965</f>
        <v>-4301.0050000000001</v>
      </c>
      <c r="N3" s="33"/>
      <c r="P3" s="277"/>
      <c r="Q3" s="230" t="s">
        <v>2961</v>
      </c>
      <c r="R3" s="207"/>
    </row>
    <row r="4" spans="1:27" ht="17.25" thickBot="1">
      <c r="A4" s="272">
        <v>43480</v>
      </c>
      <c r="B4" s="273"/>
      <c r="C4" s="273" t="s">
        <v>2962</v>
      </c>
      <c r="D4" s="273"/>
      <c r="E4" s="273"/>
      <c r="F4" s="273"/>
      <c r="G4" s="274"/>
      <c r="H4" s="274"/>
      <c r="I4" s="274"/>
      <c r="J4" s="275"/>
      <c r="K4" s="274"/>
      <c r="L4" s="275"/>
      <c r="M4" s="276">
        <v>-3038</v>
      </c>
      <c r="N4" s="33"/>
      <c r="P4" s="277"/>
      <c r="Q4" s="230" t="s">
        <v>36</v>
      </c>
      <c r="S4" s="158"/>
      <c r="T4" s="61" t="str">
        <f>IF(AND(R4="Yes",S4&lt;&gt;"Yes",L4&gt;0,B4&lt;&gt;"TXO"),L4,"")</f>
        <v/>
      </c>
      <c r="U4" s="61" t="str">
        <f>IF(AND(R4="Yes",S4&lt;&gt;"Yes",L4&lt;0,B4&lt;&gt;"TXO"),L4,"")</f>
        <v/>
      </c>
      <c r="V4" s="61" t="str">
        <f>IF(AND(R4="",S4&lt;&gt;"Yes",L4&gt;0,B4&lt;&gt;"TXO"),L4,"")</f>
        <v/>
      </c>
      <c r="W4" s="61" t="str">
        <f>IF(AND(R4="",S4&lt;&gt;"Yes",L4&lt;0,B4&lt;&gt;"TXO"),L4,"")</f>
        <v/>
      </c>
      <c r="X4" s="207" t="str">
        <f>IF(AND(R4="Yes",S4="Yes",L4&gt;0,B4&lt;&gt;"TXO"),L4,"")</f>
        <v/>
      </c>
      <c r="Y4" s="207" t="str">
        <f>IF(AND(R4="Yes",S4="Yes",L4&lt;0,B4&lt;&gt;"TXO"),L4,"")</f>
        <v/>
      </c>
      <c r="Z4" s="207" t="str">
        <f>IF(AND(R4="",S4="Yes",L4&gt;0,B4&lt;&gt;"TXO"),L4,"")</f>
        <v/>
      </c>
      <c r="AA4" s="207" t="str">
        <f>IF(AND(R4="",S4="Yes",L4&lt;0,B4&lt;&gt;"TXO"),L4,"")</f>
        <v/>
      </c>
    </row>
    <row r="5" spans="1:27" ht="17.25" thickBot="1">
      <c r="A5" s="272">
        <v>43493</v>
      </c>
      <c r="B5" s="273"/>
      <c r="C5" s="273" t="s">
        <v>2963</v>
      </c>
      <c r="D5" s="273"/>
      <c r="E5" s="273"/>
      <c r="F5" s="273"/>
      <c r="G5" s="274"/>
      <c r="H5" s="274"/>
      <c r="I5" s="274"/>
      <c r="J5" s="275"/>
      <c r="K5" s="274"/>
      <c r="L5" s="275"/>
      <c r="M5" s="276">
        <f>-5000*0.965</f>
        <v>-4825</v>
      </c>
      <c r="N5" s="33"/>
      <c r="P5" s="277"/>
      <c r="Q5" s="230" t="s">
        <v>2964</v>
      </c>
      <c r="S5" s="158"/>
    </row>
    <row r="6" spans="1:27" ht="33" outlineLevel="1">
      <c r="A6" s="237">
        <v>43468</v>
      </c>
      <c r="B6" s="215" t="s">
        <v>1332</v>
      </c>
      <c r="C6" s="210" t="s">
        <v>2965</v>
      </c>
      <c r="D6" s="210" t="s">
        <v>1329</v>
      </c>
      <c r="E6" s="238" t="s">
        <v>2221</v>
      </c>
      <c r="F6" s="210" t="s">
        <v>102</v>
      </c>
      <c r="G6" s="239">
        <v>2</v>
      </c>
      <c r="H6" s="239">
        <v>9446</v>
      </c>
      <c r="I6" s="239">
        <v>0</v>
      </c>
      <c r="J6" s="14">
        <v>46</v>
      </c>
      <c r="K6" s="14">
        <v>18</v>
      </c>
      <c r="L6" s="14">
        <f>IF(B6="TXO",I6-SUM(J6:K6),IF(B6="FITX",IF(D6="新倉",-SUM(J6:K6),IF(E6="賣",(H6-H5)*G6*200-SUM(J6:K6),(H5-H6)*G6*200-SUM(J6:K6))),IF(D6="新倉",-SUM(J6:K6),IF(E6="賣",(H6-H5)*G6*50-SUM(J6:K6),(H5-H6)*G6*50-SUM(J6:K6)))))</f>
        <v>-64</v>
      </c>
      <c r="M6" s="123">
        <f t="shared" ref="M6:M69" si="0">L6</f>
        <v>-64</v>
      </c>
      <c r="N6" s="241" t="str">
        <f t="shared" ref="N6:N69" si="1">IF(B6="TXO","",IF(D6="新倉","",IF(E6="賣",(H6-H5)*G6,(H5-H6)*G6)))</f>
        <v/>
      </c>
      <c r="O6" s="207">
        <v>0</v>
      </c>
      <c r="P6" s="34">
        <f>SUM(L6:L9)</f>
        <v>-10945</v>
      </c>
      <c r="Q6" s="230" t="s">
        <v>2966</v>
      </c>
      <c r="S6" s="230"/>
      <c r="T6" s="61" t="str">
        <f t="shared" ref="T6:T65" si="2">IF(AND(R6="Yes",S6&lt;&gt;"Yes",L6&gt;0,B6&lt;&gt;"TXO"),L6,"")</f>
        <v/>
      </c>
      <c r="U6" s="61" t="str">
        <f t="shared" ref="U6:U65" si="3">IF(AND(R6="Yes",S6&lt;&gt;"Yes",L6&lt;0,B6&lt;&gt;"TXO"),L6,"")</f>
        <v/>
      </c>
      <c r="V6" s="61" t="str">
        <f t="shared" ref="V6:V65" si="4">IF(AND(R6="",S6&lt;&gt;"Yes",L6&gt;0,B6&lt;&gt;"TXO"),L6,"")</f>
        <v/>
      </c>
      <c r="W6" s="61">
        <f t="shared" ref="W6:W65" si="5">IF(AND(R6="",S6&lt;&gt;"Yes",L6&lt;0,B6&lt;&gt;"TXO"),L6,"")</f>
        <v>-64</v>
      </c>
      <c r="X6" s="207" t="str">
        <f t="shared" ref="X6:X65" si="6">IF(AND(R6="Yes",S6="Yes",L6&gt;0,B6&lt;&gt;"TXO"),L6,"")</f>
        <v/>
      </c>
      <c r="Y6" s="207" t="str">
        <f t="shared" ref="Y6:Y65" si="7">IF(AND(R6="Yes",S6="Yes",L6&lt;0,B6&lt;&gt;"TXO"),L6,"")</f>
        <v/>
      </c>
      <c r="Z6" s="207" t="str">
        <f t="shared" ref="Z6:Z65" si="8">IF(AND(R6="",S6="Yes",L6&gt;0,B6&lt;&gt;"TXO"),L6,"")</f>
        <v/>
      </c>
      <c r="AA6" s="207" t="str">
        <f t="shared" ref="AA6:AA65" si="9">IF(AND(R6="",S6="Yes",L6&lt;0,B6&lt;&gt;"TXO"),L6,"")</f>
        <v/>
      </c>
    </row>
    <row r="7" spans="1:27" outlineLevel="2" collapsed="1">
      <c r="A7" s="237">
        <v>43468</v>
      </c>
      <c r="B7" s="215" t="s">
        <v>1332</v>
      </c>
      <c r="C7" s="210" t="s">
        <v>2965</v>
      </c>
      <c r="D7" s="210" t="s">
        <v>1331</v>
      </c>
      <c r="E7" s="238" t="s">
        <v>1330</v>
      </c>
      <c r="F7" s="210" t="s">
        <v>102</v>
      </c>
      <c r="G7" s="239">
        <v>2</v>
      </c>
      <c r="H7" s="239">
        <v>9518</v>
      </c>
      <c r="I7" s="239">
        <v>0</v>
      </c>
      <c r="J7" s="14">
        <v>46</v>
      </c>
      <c r="K7" s="14">
        <v>20</v>
      </c>
      <c r="L7" s="14">
        <f t="shared" ref="L7:L13" si="10">IF(B7="TXO",I7-SUM(J7:K7),IF(B7="FITX",IF(D7="新倉",-SUM(J7:K7),IF(E7="賣",(H7-H6)*G7*200-SUM(J7:K7),(H6-H7)*G7*200-SUM(J7:K7))),IF(D7="新倉",-SUM(J7:K7),IF(E7="賣",(H7-H6)*G7*50-SUM(J7:K7),(H6-H7)*G7*50-SUM(J7:K7)))))</f>
        <v>-7266</v>
      </c>
      <c r="M7" s="123">
        <f t="shared" si="0"/>
        <v>-7266</v>
      </c>
      <c r="N7" s="241">
        <f t="shared" si="1"/>
        <v>-144</v>
      </c>
      <c r="O7" s="207">
        <v>0</v>
      </c>
      <c r="P7" s="34"/>
      <c r="Q7" s="230" t="s">
        <v>2967</v>
      </c>
      <c r="S7" s="230"/>
      <c r="T7" s="61" t="str">
        <f t="shared" si="2"/>
        <v/>
      </c>
      <c r="U7" s="61" t="str">
        <f t="shared" si="3"/>
        <v/>
      </c>
      <c r="V7" s="61" t="str">
        <f t="shared" si="4"/>
        <v/>
      </c>
      <c r="W7" s="61">
        <f t="shared" si="5"/>
        <v>-7266</v>
      </c>
      <c r="X7" s="207" t="str">
        <f t="shared" si="6"/>
        <v/>
      </c>
      <c r="Y7" s="207" t="str">
        <f t="shared" si="7"/>
        <v/>
      </c>
      <c r="Z7" s="207" t="str">
        <f t="shared" si="8"/>
        <v/>
      </c>
      <c r="AA7" s="207" t="str">
        <f t="shared" si="9"/>
        <v/>
      </c>
    </row>
    <row r="8" spans="1:27" outlineLevel="2" collapsed="1">
      <c r="A8" s="237">
        <v>43468</v>
      </c>
      <c r="B8" s="215" t="s">
        <v>1332</v>
      </c>
      <c r="C8" s="210" t="s">
        <v>2965</v>
      </c>
      <c r="D8" s="210" t="s">
        <v>1329</v>
      </c>
      <c r="E8" s="238" t="s">
        <v>2221</v>
      </c>
      <c r="F8" s="210" t="s">
        <v>102</v>
      </c>
      <c r="G8" s="239">
        <v>1</v>
      </c>
      <c r="H8" s="239">
        <v>9447</v>
      </c>
      <c r="I8" s="239">
        <v>0</v>
      </c>
      <c r="J8" s="14">
        <v>23</v>
      </c>
      <c r="K8" s="14">
        <v>9</v>
      </c>
      <c r="L8" s="14">
        <f t="shared" si="10"/>
        <v>-32</v>
      </c>
      <c r="M8" s="123">
        <f t="shared" si="0"/>
        <v>-32</v>
      </c>
      <c r="N8" s="241" t="str">
        <f t="shared" si="1"/>
        <v/>
      </c>
      <c r="O8" s="207">
        <v>0</v>
      </c>
      <c r="P8" s="34"/>
      <c r="Q8" s="278"/>
      <c r="S8" s="230"/>
      <c r="T8" s="61" t="str">
        <f t="shared" si="2"/>
        <v/>
      </c>
      <c r="U8" s="61" t="str">
        <f t="shared" si="3"/>
        <v/>
      </c>
      <c r="V8" s="61" t="str">
        <f t="shared" si="4"/>
        <v/>
      </c>
      <c r="W8" s="61">
        <f t="shared" si="5"/>
        <v>-32</v>
      </c>
      <c r="X8" s="207" t="str">
        <f t="shared" si="6"/>
        <v/>
      </c>
      <c r="Y8" s="207" t="str">
        <f t="shared" si="7"/>
        <v/>
      </c>
      <c r="Z8" s="207" t="str">
        <f t="shared" si="8"/>
        <v/>
      </c>
      <c r="AA8" s="207" t="str">
        <f t="shared" si="9"/>
        <v/>
      </c>
    </row>
    <row r="9" spans="1:27" outlineLevel="2">
      <c r="A9" s="237">
        <v>43468</v>
      </c>
      <c r="B9" s="215" t="s">
        <v>1332</v>
      </c>
      <c r="C9" s="210" t="s">
        <v>2965</v>
      </c>
      <c r="D9" s="210" t="s">
        <v>1331</v>
      </c>
      <c r="E9" s="238" t="s">
        <v>1330</v>
      </c>
      <c r="F9" s="210" t="s">
        <v>102</v>
      </c>
      <c r="G9" s="239">
        <v>1</v>
      </c>
      <c r="H9" s="239">
        <v>9518</v>
      </c>
      <c r="I9" s="239">
        <v>0</v>
      </c>
      <c r="J9" s="14">
        <v>23</v>
      </c>
      <c r="K9" s="14">
        <v>10</v>
      </c>
      <c r="L9" s="14">
        <f t="shared" si="10"/>
        <v>-3583</v>
      </c>
      <c r="M9" s="123">
        <f t="shared" si="0"/>
        <v>-3583</v>
      </c>
      <c r="N9" s="241">
        <f t="shared" si="1"/>
        <v>-71</v>
      </c>
      <c r="O9" s="207">
        <v>0</v>
      </c>
      <c r="P9" s="34"/>
      <c r="Q9" s="230" t="s">
        <v>2967</v>
      </c>
      <c r="S9" s="230"/>
      <c r="T9" s="61" t="str">
        <f t="shared" si="2"/>
        <v/>
      </c>
      <c r="U9" s="61" t="str">
        <f t="shared" si="3"/>
        <v/>
      </c>
      <c r="V9" s="61" t="str">
        <f t="shared" si="4"/>
        <v/>
      </c>
      <c r="W9" s="61">
        <f t="shared" si="5"/>
        <v>-3583</v>
      </c>
      <c r="X9" s="207" t="str">
        <f t="shared" si="6"/>
        <v/>
      </c>
      <c r="Y9" s="207" t="str">
        <f t="shared" si="7"/>
        <v/>
      </c>
      <c r="Z9" s="207" t="str">
        <f t="shared" si="8"/>
        <v/>
      </c>
      <c r="AA9" s="207" t="str">
        <f t="shared" si="9"/>
        <v/>
      </c>
    </row>
    <row r="10" spans="1:27" ht="33" outlineLevel="1">
      <c r="A10" s="279">
        <v>43469</v>
      </c>
      <c r="B10" s="280" t="s">
        <v>1332</v>
      </c>
      <c r="C10" s="281" t="s">
        <v>2965</v>
      </c>
      <c r="D10" s="281" t="s">
        <v>1329</v>
      </c>
      <c r="E10" s="282" t="s">
        <v>1330</v>
      </c>
      <c r="F10" s="281" t="s">
        <v>102</v>
      </c>
      <c r="G10" s="283">
        <v>2</v>
      </c>
      <c r="H10" s="283">
        <v>9399</v>
      </c>
      <c r="I10" s="283">
        <v>0</v>
      </c>
      <c r="J10" s="284">
        <v>46</v>
      </c>
      <c r="K10" s="284">
        <v>18</v>
      </c>
      <c r="L10" s="284">
        <f t="shared" si="10"/>
        <v>-64</v>
      </c>
      <c r="M10" s="285">
        <f t="shared" si="0"/>
        <v>-64</v>
      </c>
      <c r="N10" s="241" t="str">
        <f t="shared" si="1"/>
        <v/>
      </c>
      <c r="O10" s="207">
        <v>0</v>
      </c>
      <c r="P10" s="34">
        <f>SUM(L10:L13)</f>
        <v>-1742</v>
      </c>
      <c r="Q10" s="278" t="s">
        <v>2966</v>
      </c>
      <c r="S10" s="230"/>
      <c r="T10" s="61" t="str">
        <f t="shared" si="2"/>
        <v/>
      </c>
      <c r="U10" s="61" t="str">
        <f t="shared" si="3"/>
        <v/>
      </c>
      <c r="V10" s="61" t="str">
        <f t="shared" si="4"/>
        <v/>
      </c>
      <c r="W10" s="61">
        <f t="shared" si="5"/>
        <v>-64</v>
      </c>
      <c r="X10" s="207" t="str">
        <f t="shared" si="6"/>
        <v/>
      </c>
      <c r="Y10" s="207" t="str">
        <f t="shared" si="7"/>
        <v/>
      </c>
      <c r="Z10" s="207" t="str">
        <f t="shared" si="8"/>
        <v/>
      </c>
      <c r="AA10" s="207" t="str">
        <f t="shared" si="9"/>
        <v/>
      </c>
    </row>
    <row r="11" spans="1:27" outlineLevel="2" collapsed="1">
      <c r="A11" s="279">
        <v>43469</v>
      </c>
      <c r="B11" s="280" t="s">
        <v>1332</v>
      </c>
      <c r="C11" s="281" t="s">
        <v>2965</v>
      </c>
      <c r="D11" s="281" t="s">
        <v>1331</v>
      </c>
      <c r="E11" s="282" t="s">
        <v>2221</v>
      </c>
      <c r="F11" s="281" t="s">
        <v>102</v>
      </c>
      <c r="G11" s="283">
        <v>2</v>
      </c>
      <c r="H11" s="283">
        <v>9389</v>
      </c>
      <c r="I11" s="283">
        <v>0</v>
      </c>
      <c r="J11" s="284">
        <v>46</v>
      </c>
      <c r="K11" s="284">
        <v>18</v>
      </c>
      <c r="L11" s="284">
        <f t="shared" si="10"/>
        <v>-1064</v>
      </c>
      <c r="M11" s="285">
        <f t="shared" si="0"/>
        <v>-1064</v>
      </c>
      <c r="N11" s="241">
        <f t="shared" si="1"/>
        <v>-20</v>
      </c>
      <c r="O11" s="207">
        <v>0</v>
      </c>
      <c r="P11" s="34"/>
      <c r="Q11" s="278" t="s">
        <v>2967</v>
      </c>
      <c r="S11" s="230"/>
      <c r="T11" s="61" t="str">
        <f t="shared" si="2"/>
        <v/>
      </c>
      <c r="U11" s="61" t="str">
        <f t="shared" si="3"/>
        <v/>
      </c>
      <c r="V11" s="61" t="str">
        <f t="shared" si="4"/>
        <v/>
      </c>
      <c r="W11" s="61">
        <f t="shared" si="5"/>
        <v>-1064</v>
      </c>
      <c r="X11" s="207" t="str">
        <f t="shared" si="6"/>
        <v/>
      </c>
      <c r="Y11" s="207" t="str">
        <f t="shared" si="7"/>
        <v/>
      </c>
      <c r="Z11" s="207" t="str">
        <f t="shared" si="8"/>
        <v/>
      </c>
      <c r="AA11" s="207" t="str">
        <f t="shared" si="9"/>
        <v/>
      </c>
    </row>
    <row r="12" spans="1:27" outlineLevel="2" collapsed="1">
      <c r="A12" s="279">
        <v>43469</v>
      </c>
      <c r="B12" s="280" t="s">
        <v>1332</v>
      </c>
      <c r="C12" s="281" t="s">
        <v>2965</v>
      </c>
      <c r="D12" s="281" t="s">
        <v>1329</v>
      </c>
      <c r="E12" s="282" t="s">
        <v>1330</v>
      </c>
      <c r="F12" s="281" t="s">
        <v>102</v>
      </c>
      <c r="G12" s="283">
        <v>1</v>
      </c>
      <c r="H12" s="283">
        <v>9400</v>
      </c>
      <c r="I12" s="283">
        <v>0</v>
      </c>
      <c r="J12" s="284">
        <v>23</v>
      </c>
      <c r="K12" s="284">
        <v>9</v>
      </c>
      <c r="L12" s="284">
        <f t="shared" si="10"/>
        <v>-32</v>
      </c>
      <c r="M12" s="285">
        <f t="shared" si="0"/>
        <v>-32</v>
      </c>
      <c r="N12" s="241" t="str">
        <f t="shared" si="1"/>
        <v/>
      </c>
      <c r="O12" s="207">
        <v>0</v>
      </c>
      <c r="P12" s="34"/>
      <c r="Q12" s="278"/>
      <c r="S12" s="230"/>
      <c r="T12" s="61" t="str">
        <f t="shared" si="2"/>
        <v/>
      </c>
      <c r="U12" s="61" t="str">
        <f t="shared" si="3"/>
        <v/>
      </c>
      <c r="V12" s="61" t="str">
        <f t="shared" si="4"/>
        <v/>
      </c>
      <c r="W12" s="61">
        <f t="shared" si="5"/>
        <v>-32</v>
      </c>
      <c r="X12" s="207" t="str">
        <f t="shared" si="6"/>
        <v/>
      </c>
      <c r="Y12" s="207" t="str">
        <f t="shared" si="7"/>
        <v/>
      </c>
      <c r="Z12" s="207" t="str">
        <f t="shared" si="8"/>
        <v/>
      </c>
      <c r="AA12" s="207" t="str">
        <f t="shared" si="9"/>
        <v/>
      </c>
    </row>
    <row r="13" spans="1:27" outlineLevel="2" collapsed="1">
      <c r="A13" s="279">
        <v>43469</v>
      </c>
      <c r="B13" s="280" t="s">
        <v>1332</v>
      </c>
      <c r="C13" s="281" t="s">
        <v>2965</v>
      </c>
      <c r="D13" s="281" t="s">
        <v>1331</v>
      </c>
      <c r="E13" s="282" t="s">
        <v>2221</v>
      </c>
      <c r="F13" s="281" t="s">
        <v>102</v>
      </c>
      <c r="G13" s="283">
        <v>1</v>
      </c>
      <c r="H13" s="283">
        <v>9389</v>
      </c>
      <c r="I13" s="283">
        <v>0</v>
      </c>
      <c r="J13" s="284">
        <v>23</v>
      </c>
      <c r="K13" s="284">
        <v>9</v>
      </c>
      <c r="L13" s="284">
        <f t="shared" si="10"/>
        <v>-582</v>
      </c>
      <c r="M13" s="285">
        <f t="shared" si="0"/>
        <v>-582</v>
      </c>
      <c r="N13" s="241">
        <f t="shared" si="1"/>
        <v>-11</v>
      </c>
      <c r="O13" s="207">
        <v>0</v>
      </c>
      <c r="P13" s="34"/>
      <c r="Q13" s="278"/>
      <c r="S13" s="230"/>
      <c r="T13" s="61" t="str">
        <f t="shared" si="2"/>
        <v/>
      </c>
      <c r="U13" s="61" t="str">
        <f t="shared" si="3"/>
        <v/>
      </c>
      <c r="V13" s="61" t="str">
        <f t="shared" si="4"/>
        <v/>
      </c>
      <c r="W13" s="61">
        <f t="shared" si="5"/>
        <v>-582</v>
      </c>
      <c r="X13" s="207" t="str">
        <f t="shared" si="6"/>
        <v/>
      </c>
      <c r="Y13" s="207" t="str">
        <f t="shared" si="7"/>
        <v/>
      </c>
      <c r="Z13" s="207" t="str">
        <f t="shared" si="8"/>
        <v/>
      </c>
      <c r="AA13" s="207" t="str">
        <f t="shared" si="9"/>
        <v/>
      </c>
    </row>
    <row r="14" spans="1:27" outlineLevel="1">
      <c r="A14" s="237">
        <v>43473</v>
      </c>
      <c r="B14" s="215" t="s">
        <v>1332</v>
      </c>
      <c r="C14" s="210" t="s">
        <v>2965</v>
      </c>
      <c r="D14" s="210" t="s">
        <v>1329</v>
      </c>
      <c r="E14" s="238" t="s">
        <v>1330</v>
      </c>
      <c r="F14" s="210" t="s">
        <v>102</v>
      </c>
      <c r="G14" s="239">
        <v>1</v>
      </c>
      <c r="H14" s="239">
        <v>9604</v>
      </c>
      <c r="I14" s="239">
        <v>0</v>
      </c>
      <c r="J14" s="14">
        <v>23</v>
      </c>
      <c r="K14" s="14">
        <v>10</v>
      </c>
      <c r="L14" s="14">
        <f>IF(B14="TXO",I14-SUM(J14:K14),IF(B14="FITX",IF(D14="新倉",-SUM(J14:K14),IF(E14="賣",(H14-H13)*G14*200-SUM(J14:K14),(H13-H14)*G14*200-SUM(J14:K14))),IF(D14="新倉",-SUM(J14:K14),IF(E14="賣",(H14-H13)*G14*50-SUM(J14:K14),(H13-H14)*G14*50-SUM(J14:K14)))))</f>
        <v>-33</v>
      </c>
      <c r="M14" s="123">
        <f t="shared" si="0"/>
        <v>-33</v>
      </c>
      <c r="N14" s="241" t="str">
        <f t="shared" si="1"/>
        <v/>
      </c>
      <c r="O14" s="207">
        <v>0</v>
      </c>
      <c r="P14" s="34">
        <f>SUM(L14:L17)</f>
        <v>768</v>
      </c>
      <c r="Q14" s="278" t="s">
        <v>2968</v>
      </c>
      <c r="R14" s="230" t="s">
        <v>2969</v>
      </c>
      <c r="S14" s="230" t="s">
        <v>2969</v>
      </c>
      <c r="T14" s="61" t="str">
        <f t="shared" si="2"/>
        <v/>
      </c>
      <c r="U14" s="61" t="str">
        <f t="shared" si="3"/>
        <v/>
      </c>
      <c r="V14" s="61" t="str">
        <f t="shared" si="4"/>
        <v/>
      </c>
      <c r="W14" s="61" t="str">
        <f t="shared" si="5"/>
        <v/>
      </c>
      <c r="X14" s="207" t="str">
        <f t="shared" si="6"/>
        <v/>
      </c>
      <c r="Y14" s="207">
        <f t="shared" si="7"/>
        <v>-33</v>
      </c>
      <c r="Z14" s="207" t="str">
        <f t="shared" si="8"/>
        <v/>
      </c>
      <c r="AA14" s="207" t="str">
        <f t="shared" si="9"/>
        <v/>
      </c>
    </row>
    <row r="15" spans="1:27" outlineLevel="2" collapsed="1">
      <c r="A15" s="237">
        <v>43473</v>
      </c>
      <c r="B15" s="215" t="s">
        <v>1332</v>
      </c>
      <c r="C15" s="210" t="s">
        <v>2965</v>
      </c>
      <c r="D15" s="210" t="s">
        <v>1331</v>
      </c>
      <c r="E15" s="238" t="s">
        <v>2221</v>
      </c>
      <c r="F15" s="210" t="s">
        <v>102</v>
      </c>
      <c r="G15" s="239">
        <v>1</v>
      </c>
      <c r="H15" s="239">
        <v>9609</v>
      </c>
      <c r="I15" s="239">
        <v>0</v>
      </c>
      <c r="J15" s="14">
        <v>23</v>
      </c>
      <c r="K15" s="14">
        <v>10</v>
      </c>
      <c r="L15" s="14">
        <f t="shared" ref="L15:L17" si="11">IF(B15="TXO",I15-SUM(J15:K15),IF(B15="FITX",IF(D15="新倉",-SUM(J15:K15),IF(E15="賣",(H15-H14)*G15*200-SUM(J15:K15),(H14-H15)*G15*200-SUM(J15:K15))),IF(D15="新倉",-SUM(J15:K15),IF(E15="賣",(H15-H14)*G15*50-SUM(J15:K15),(H14-H15)*G15*50-SUM(J15:K15)))))</f>
        <v>217</v>
      </c>
      <c r="M15" s="123">
        <f t="shared" si="0"/>
        <v>217</v>
      </c>
      <c r="N15" s="241">
        <f t="shared" si="1"/>
        <v>5</v>
      </c>
      <c r="O15" s="207">
        <v>0</v>
      </c>
      <c r="P15" s="34"/>
      <c r="Q15" s="230" t="s">
        <v>2970</v>
      </c>
      <c r="R15" s="230" t="s">
        <v>2969</v>
      </c>
      <c r="S15" s="230" t="s">
        <v>2969</v>
      </c>
      <c r="T15" s="61" t="str">
        <f t="shared" si="2"/>
        <v/>
      </c>
      <c r="U15" s="61" t="str">
        <f t="shared" si="3"/>
        <v/>
      </c>
      <c r="V15" s="61" t="str">
        <f t="shared" si="4"/>
        <v/>
      </c>
      <c r="W15" s="61" t="str">
        <f t="shared" si="5"/>
        <v/>
      </c>
      <c r="X15" s="207">
        <f t="shared" si="6"/>
        <v>217</v>
      </c>
      <c r="Y15" s="207" t="str">
        <f t="shared" si="7"/>
        <v/>
      </c>
      <c r="Z15" s="207" t="str">
        <f t="shared" si="8"/>
        <v/>
      </c>
      <c r="AA15" s="207" t="str">
        <f t="shared" si="9"/>
        <v/>
      </c>
    </row>
    <row r="16" spans="1:27" outlineLevel="2" collapsed="1">
      <c r="A16" s="237">
        <v>43473</v>
      </c>
      <c r="B16" s="215" t="s">
        <v>1332</v>
      </c>
      <c r="C16" s="210" t="s">
        <v>2965</v>
      </c>
      <c r="D16" s="210" t="s">
        <v>1329</v>
      </c>
      <c r="E16" s="238" t="s">
        <v>2221</v>
      </c>
      <c r="F16" s="210" t="s">
        <v>102</v>
      </c>
      <c r="G16" s="239">
        <v>1</v>
      </c>
      <c r="H16" s="239">
        <v>9599</v>
      </c>
      <c r="I16" s="239">
        <v>0</v>
      </c>
      <c r="J16" s="14">
        <v>23</v>
      </c>
      <c r="K16" s="14">
        <v>10</v>
      </c>
      <c r="L16" s="14">
        <f t="shared" si="11"/>
        <v>-33</v>
      </c>
      <c r="M16" s="123">
        <f t="shared" si="0"/>
        <v>-33</v>
      </c>
      <c r="N16" s="241" t="str">
        <f t="shared" si="1"/>
        <v/>
      </c>
      <c r="O16" s="207">
        <v>0</v>
      </c>
      <c r="P16" s="34"/>
      <c r="Q16" s="278" t="s">
        <v>2968</v>
      </c>
      <c r="R16" s="230" t="s">
        <v>2969</v>
      </c>
      <c r="S16" s="230" t="s">
        <v>2969</v>
      </c>
      <c r="T16" s="61" t="str">
        <f t="shared" si="2"/>
        <v/>
      </c>
      <c r="U16" s="61" t="str">
        <f t="shared" si="3"/>
        <v/>
      </c>
      <c r="V16" s="61" t="str">
        <f t="shared" si="4"/>
        <v/>
      </c>
      <c r="W16" s="61" t="str">
        <f t="shared" si="5"/>
        <v/>
      </c>
      <c r="X16" s="207" t="str">
        <f t="shared" si="6"/>
        <v/>
      </c>
      <c r="Y16" s="207">
        <f t="shared" si="7"/>
        <v>-33</v>
      </c>
      <c r="Z16" s="207" t="str">
        <f t="shared" si="8"/>
        <v/>
      </c>
      <c r="AA16" s="207" t="str">
        <f t="shared" si="9"/>
        <v/>
      </c>
    </row>
    <row r="17" spans="1:27" outlineLevel="2">
      <c r="A17" s="237">
        <v>43473</v>
      </c>
      <c r="B17" s="215" t="s">
        <v>1332</v>
      </c>
      <c r="C17" s="210" t="s">
        <v>2965</v>
      </c>
      <c r="D17" s="210" t="s">
        <v>1331</v>
      </c>
      <c r="E17" s="238" t="s">
        <v>1330</v>
      </c>
      <c r="F17" s="210" t="s">
        <v>102</v>
      </c>
      <c r="G17" s="239">
        <v>1</v>
      </c>
      <c r="H17" s="239">
        <v>9586</v>
      </c>
      <c r="I17" s="239">
        <v>0</v>
      </c>
      <c r="J17" s="14">
        <v>23</v>
      </c>
      <c r="K17" s="14">
        <v>10</v>
      </c>
      <c r="L17" s="14">
        <f t="shared" si="11"/>
        <v>617</v>
      </c>
      <c r="M17" s="123">
        <f t="shared" si="0"/>
        <v>617</v>
      </c>
      <c r="N17" s="241">
        <f t="shared" si="1"/>
        <v>13</v>
      </c>
      <c r="O17" s="207">
        <v>0</v>
      </c>
      <c r="P17" s="34"/>
      <c r="Q17" s="230" t="s">
        <v>2970</v>
      </c>
      <c r="R17" s="230" t="s">
        <v>2969</v>
      </c>
      <c r="S17" s="230" t="s">
        <v>2969</v>
      </c>
      <c r="T17" s="61" t="str">
        <f t="shared" si="2"/>
        <v/>
      </c>
      <c r="U17" s="61" t="str">
        <f t="shared" si="3"/>
        <v/>
      </c>
      <c r="V17" s="61" t="str">
        <f t="shared" si="4"/>
        <v/>
      </c>
      <c r="W17" s="61" t="str">
        <f t="shared" si="5"/>
        <v/>
      </c>
      <c r="X17" s="207">
        <f t="shared" si="6"/>
        <v>617</v>
      </c>
      <c r="Y17" s="207" t="str">
        <f t="shared" si="7"/>
        <v/>
      </c>
      <c r="Z17" s="207" t="str">
        <f t="shared" si="8"/>
        <v/>
      </c>
      <c r="AA17" s="207" t="str">
        <f t="shared" si="9"/>
        <v/>
      </c>
    </row>
    <row r="18" spans="1:27" outlineLevel="1" collapsed="1">
      <c r="A18" s="279">
        <v>43475</v>
      </c>
      <c r="B18" s="280" t="s">
        <v>1332</v>
      </c>
      <c r="C18" s="281" t="s">
        <v>2965</v>
      </c>
      <c r="D18" s="281" t="s">
        <v>1329</v>
      </c>
      <c r="E18" s="282" t="s">
        <v>2221</v>
      </c>
      <c r="F18" s="281" t="s">
        <v>102</v>
      </c>
      <c r="G18" s="283">
        <v>3</v>
      </c>
      <c r="H18" s="283">
        <v>9681</v>
      </c>
      <c r="I18" s="283">
        <v>0</v>
      </c>
      <c r="J18" s="284">
        <v>69</v>
      </c>
      <c r="K18" s="284">
        <v>30</v>
      </c>
      <c r="L18" s="284">
        <f>IF(B18="TXO",I18-SUM(J18:K18),IF(B18="FITX",IF(D18="新倉",-SUM(J18:K18),IF(E18="賣",(H18-H17)*G18*200-SUM(J18:K18),(H17-H18)*G18*200-SUM(J18:K18))),IF(D18="新倉",-SUM(J18:K18),IF(E18="賣",(H18-H17)*G18*50-SUM(J18:K18),(H17-H18)*G18*50-SUM(J18:K18)))))</f>
        <v>-99</v>
      </c>
      <c r="M18" s="285">
        <f t="shared" si="0"/>
        <v>-99</v>
      </c>
      <c r="N18" s="241" t="str">
        <f t="shared" si="1"/>
        <v/>
      </c>
      <c r="O18" s="207">
        <v>0</v>
      </c>
      <c r="P18" s="34">
        <f>SUM(L18:L19)</f>
        <v>-1698</v>
      </c>
      <c r="Q18" s="278" t="s">
        <v>2971</v>
      </c>
      <c r="R18" s="230" t="s">
        <v>2969</v>
      </c>
      <c r="S18" s="230"/>
      <c r="T18" s="61" t="str">
        <f t="shared" si="2"/>
        <v/>
      </c>
      <c r="U18" s="61">
        <f t="shared" si="3"/>
        <v>-99</v>
      </c>
      <c r="V18" s="61" t="str">
        <f t="shared" si="4"/>
        <v/>
      </c>
      <c r="W18" s="61" t="str">
        <f t="shared" si="5"/>
        <v/>
      </c>
      <c r="X18" s="207" t="str">
        <f t="shared" si="6"/>
        <v/>
      </c>
      <c r="Y18" s="207" t="str">
        <f t="shared" si="7"/>
        <v/>
      </c>
      <c r="Z18" s="207" t="str">
        <f t="shared" si="8"/>
        <v/>
      </c>
      <c r="AA18" s="207" t="str">
        <f t="shared" si="9"/>
        <v/>
      </c>
    </row>
    <row r="19" spans="1:27" outlineLevel="1" collapsed="1">
      <c r="A19" s="279">
        <v>43475</v>
      </c>
      <c r="B19" s="280" t="s">
        <v>1332</v>
      </c>
      <c r="C19" s="281" t="s">
        <v>2965</v>
      </c>
      <c r="D19" s="281" t="s">
        <v>1331</v>
      </c>
      <c r="E19" s="282" t="s">
        <v>1330</v>
      </c>
      <c r="F19" s="281" t="s">
        <v>102</v>
      </c>
      <c r="G19" s="283">
        <v>3</v>
      </c>
      <c r="H19" s="283">
        <v>9691</v>
      </c>
      <c r="I19" s="283">
        <v>0</v>
      </c>
      <c r="J19" s="284">
        <v>69</v>
      </c>
      <c r="K19" s="284">
        <v>30</v>
      </c>
      <c r="L19" s="284">
        <f t="shared" ref="L19:L21" si="12">IF(B19="TXO",I19-SUM(J19:K19),IF(B19="FITX",IF(D19="新倉",-SUM(J19:K19),IF(E19="賣",(H19-H18)*G19*200-SUM(J19:K19),(H18-H19)*G19*200-SUM(J19:K19))),IF(D19="新倉",-SUM(J19:K19),IF(E19="賣",(H19-H18)*G19*50-SUM(J19:K19),(H18-H19)*G19*50-SUM(J19:K19)))))</f>
        <v>-1599</v>
      </c>
      <c r="M19" s="285">
        <f t="shared" si="0"/>
        <v>-1599</v>
      </c>
      <c r="N19" s="241">
        <f t="shared" si="1"/>
        <v>-30</v>
      </c>
      <c r="O19" s="207">
        <v>0</v>
      </c>
      <c r="P19" s="34"/>
      <c r="Q19" s="230" t="s">
        <v>2972</v>
      </c>
      <c r="R19" s="230" t="s">
        <v>2969</v>
      </c>
      <c r="S19" s="230"/>
      <c r="T19" s="61" t="str">
        <f t="shared" si="2"/>
        <v/>
      </c>
      <c r="U19" s="61">
        <f t="shared" si="3"/>
        <v>-1599</v>
      </c>
      <c r="V19" s="61" t="str">
        <f t="shared" si="4"/>
        <v/>
      </c>
      <c r="W19" s="61" t="str">
        <f t="shared" si="5"/>
        <v/>
      </c>
      <c r="X19" s="207" t="str">
        <f t="shared" si="6"/>
        <v/>
      </c>
      <c r="Y19" s="207" t="str">
        <f t="shared" si="7"/>
        <v/>
      </c>
      <c r="Z19" s="207" t="str">
        <f t="shared" si="8"/>
        <v/>
      </c>
      <c r="AA19" s="207" t="str">
        <f t="shared" si="9"/>
        <v/>
      </c>
    </row>
    <row r="20" spans="1:27" outlineLevel="1">
      <c r="A20" s="237">
        <v>43476</v>
      </c>
      <c r="B20" s="215" t="s">
        <v>2236</v>
      </c>
      <c r="C20" s="210" t="s">
        <v>2973</v>
      </c>
      <c r="D20" s="210" t="s">
        <v>1329</v>
      </c>
      <c r="E20" s="238" t="s">
        <v>1330</v>
      </c>
      <c r="F20" s="210" t="s">
        <v>102</v>
      </c>
      <c r="G20" s="239">
        <v>1</v>
      </c>
      <c r="H20" s="239">
        <v>20</v>
      </c>
      <c r="I20" s="239">
        <v>-1000</v>
      </c>
      <c r="J20" s="14">
        <v>18</v>
      </c>
      <c r="K20" s="14">
        <v>1</v>
      </c>
      <c r="L20" s="14">
        <f t="shared" si="12"/>
        <v>-1019</v>
      </c>
      <c r="M20" s="123">
        <f>L20</f>
        <v>-1019</v>
      </c>
      <c r="N20" s="241" t="str">
        <f t="shared" si="1"/>
        <v/>
      </c>
      <c r="O20" s="207">
        <v>1</v>
      </c>
      <c r="P20" s="34">
        <f>SUM(L20)</f>
        <v>-1019</v>
      </c>
      <c r="Q20" s="230" t="s">
        <v>2974</v>
      </c>
      <c r="S20" s="230"/>
      <c r="T20" s="61" t="str">
        <f t="shared" si="2"/>
        <v/>
      </c>
      <c r="U20" s="61" t="str">
        <f t="shared" si="3"/>
        <v/>
      </c>
      <c r="V20" s="61" t="str">
        <f t="shared" si="4"/>
        <v/>
      </c>
      <c r="W20" s="61" t="str">
        <f t="shared" si="5"/>
        <v/>
      </c>
      <c r="X20" s="207" t="str">
        <f t="shared" si="6"/>
        <v/>
      </c>
      <c r="Y20" s="207" t="str">
        <f t="shared" si="7"/>
        <v/>
      </c>
      <c r="Z20" s="207" t="str">
        <f t="shared" si="8"/>
        <v/>
      </c>
      <c r="AA20" s="207" t="str">
        <f t="shared" si="9"/>
        <v/>
      </c>
    </row>
    <row r="21" spans="1:27" outlineLevel="1">
      <c r="A21" s="279">
        <v>43479</v>
      </c>
      <c r="B21" s="280" t="s">
        <v>1332</v>
      </c>
      <c r="C21" s="281" t="s">
        <v>2965</v>
      </c>
      <c r="D21" s="281" t="s">
        <v>1329</v>
      </c>
      <c r="E21" s="282" t="s">
        <v>2221</v>
      </c>
      <c r="F21" s="281" t="s">
        <v>102</v>
      </c>
      <c r="G21" s="283">
        <v>1</v>
      </c>
      <c r="H21" s="283">
        <v>9724</v>
      </c>
      <c r="I21" s="283">
        <v>0</v>
      </c>
      <c r="J21" s="284">
        <v>23</v>
      </c>
      <c r="K21" s="284">
        <v>10</v>
      </c>
      <c r="L21" s="284">
        <f t="shared" si="12"/>
        <v>-33</v>
      </c>
      <c r="M21" s="285">
        <f t="shared" si="0"/>
        <v>-33</v>
      </c>
      <c r="N21" s="241" t="str">
        <f t="shared" si="1"/>
        <v/>
      </c>
      <c r="O21" s="207">
        <v>1</v>
      </c>
      <c r="P21" s="34">
        <f>SUM(L21:L36)</f>
        <v>-328</v>
      </c>
      <c r="Q21" s="278" t="s">
        <v>2971</v>
      </c>
      <c r="R21" s="230" t="s">
        <v>2969</v>
      </c>
      <c r="S21" s="230"/>
      <c r="T21" s="61" t="str">
        <f t="shared" si="2"/>
        <v/>
      </c>
      <c r="U21" s="61">
        <f t="shared" si="3"/>
        <v>-33</v>
      </c>
      <c r="V21" s="61" t="str">
        <f t="shared" si="4"/>
        <v/>
      </c>
      <c r="W21" s="61" t="str">
        <f t="shared" si="5"/>
        <v/>
      </c>
      <c r="X21" s="207" t="str">
        <f t="shared" si="6"/>
        <v/>
      </c>
      <c r="Y21" s="207" t="str">
        <f t="shared" si="7"/>
        <v/>
      </c>
      <c r="Z21" s="207" t="str">
        <f t="shared" si="8"/>
        <v/>
      </c>
      <c r="AA21" s="207" t="str">
        <f t="shared" si="9"/>
        <v/>
      </c>
    </row>
    <row r="22" spans="1:27" outlineLevel="2" collapsed="1">
      <c r="A22" s="279">
        <v>43479</v>
      </c>
      <c r="B22" s="280" t="s">
        <v>1332</v>
      </c>
      <c r="C22" s="281" t="s">
        <v>2965</v>
      </c>
      <c r="D22" s="281" t="s">
        <v>1331</v>
      </c>
      <c r="E22" s="282" t="s">
        <v>1330</v>
      </c>
      <c r="F22" s="281" t="s">
        <v>102</v>
      </c>
      <c r="G22" s="283">
        <v>1</v>
      </c>
      <c r="H22" s="283">
        <v>9721</v>
      </c>
      <c r="I22" s="283">
        <v>0</v>
      </c>
      <c r="J22" s="284">
        <v>23</v>
      </c>
      <c r="K22" s="284">
        <v>10</v>
      </c>
      <c r="L22" s="284">
        <f t="shared" ref="L22:L56" si="13">IF(B22="TXO",I22-SUM(J22:K22),IF(B22="FITX",IF(D22="新倉",-SUM(J22:K22),IF(E22="賣",(H22-H21)*G22*200-SUM(J22:K22),(H21-H22)*G22*200-SUM(J22:K22))),IF(D22="新倉",-SUM(J22:K22),IF(E22="賣",(H22-H21)*G22*50-SUM(J22:K22),(H21-H22)*G22*50-SUM(J22:K22)))))</f>
        <v>117</v>
      </c>
      <c r="M22" s="285">
        <f t="shared" si="0"/>
        <v>117</v>
      </c>
      <c r="N22" s="241">
        <f t="shared" si="1"/>
        <v>3</v>
      </c>
      <c r="O22" s="207">
        <v>2</v>
      </c>
      <c r="P22" s="34"/>
      <c r="Q22" s="230" t="s">
        <v>2970</v>
      </c>
      <c r="R22" s="230" t="s">
        <v>2969</v>
      </c>
      <c r="S22" s="230"/>
      <c r="T22" s="61">
        <f t="shared" si="2"/>
        <v>117</v>
      </c>
      <c r="U22" s="61" t="str">
        <f t="shared" si="3"/>
        <v/>
      </c>
      <c r="V22" s="61" t="str">
        <f t="shared" si="4"/>
        <v/>
      </c>
      <c r="W22" s="61" t="str">
        <f t="shared" si="5"/>
        <v/>
      </c>
      <c r="X22" s="207" t="str">
        <f t="shared" si="6"/>
        <v/>
      </c>
      <c r="Y22" s="207" t="str">
        <f t="shared" si="7"/>
        <v/>
      </c>
      <c r="Z22" s="207" t="str">
        <f t="shared" si="8"/>
        <v/>
      </c>
      <c r="AA22" s="207" t="str">
        <f t="shared" si="9"/>
        <v/>
      </c>
    </row>
    <row r="23" spans="1:27" outlineLevel="2" collapsed="1">
      <c r="A23" s="279">
        <v>43479</v>
      </c>
      <c r="B23" s="280" t="s">
        <v>1332</v>
      </c>
      <c r="C23" s="281" t="s">
        <v>2965</v>
      </c>
      <c r="D23" s="281" t="s">
        <v>1329</v>
      </c>
      <c r="E23" s="282" t="s">
        <v>2221</v>
      </c>
      <c r="F23" s="281" t="s">
        <v>102</v>
      </c>
      <c r="G23" s="283">
        <v>1</v>
      </c>
      <c r="H23" s="283">
        <v>9724</v>
      </c>
      <c r="I23" s="283">
        <v>0</v>
      </c>
      <c r="J23" s="284">
        <v>23</v>
      </c>
      <c r="K23" s="284">
        <v>10</v>
      </c>
      <c r="L23" s="284">
        <f t="shared" si="13"/>
        <v>-33</v>
      </c>
      <c r="M23" s="285">
        <f t="shared" si="0"/>
        <v>-33</v>
      </c>
      <c r="N23" s="241" t="str">
        <f t="shared" si="1"/>
        <v/>
      </c>
      <c r="O23" s="207">
        <v>3</v>
      </c>
      <c r="P23" s="34"/>
      <c r="Q23" s="278"/>
      <c r="R23" s="230" t="s">
        <v>2969</v>
      </c>
      <c r="S23" s="230"/>
      <c r="T23" s="61" t="str">
        <f t="shared" si="2"/>
        <v/>
      </c>
      <c r="U23" s="61">
        <f t="shared" si="3"/>
        <v>-33</v>
      </c>
      <c r="V23" s="61" t="str">
        <f t="shared" si="4"/>
        <v/>
      </c>
      <c r="W23" s="61" t="str">
        <f t="shared" si="5"/>
        <v/>
      </c>
      <c r="X23" s="207" t="str">
        <f t="shared" si="6"/>
        <v/>
      </c>
      <c r="Y23" s="207" t="str">
        <f t="shared" si="7"/>
        <v/>
      </c>
      <c r="Z23" s="207" t="str">
        <f t="shared" si="8"/>
        <v/>
      </c>
      <c r="AA23" s="207" t="str">
        <f t="shared" si="9"/>
        <v/>
      </c>
    </row>
    <row r="24" spans="1:27" outlineLevel="2" collapsed="1">
      <c r="A24" s="279">
        <v>43479</v>
      </c>
      <c r="B24" s="280" t="s">
        <v>1332</v>
      </c>
      <c r="C24" s="281" t="s">
        <v>2965</v>
      </c>
      <c r="D24" s="281" t="s">
        <v>1331</v>
      </c>
      <c r="E24" s="282" t="s">
        <v>1330</v>
      </c>
      <c r="F24" s="281" t="s">
        <v>102</v>
      </c>
      <c r="G24" s="283">
        <v>1</v>
      </c>
      <c r="H24" s="283">
        <v>9720</v>
      </c>
      <c r="I24" s="283">
        <v>0</v>
      </c>
      <c r="J24" s="284">
        <v>23</v>
      </c>
      <c r="K24" s="284">
        <v>10</v>
      </c>
      <c r="L24" s="284">
        <f t="shared" si="13"/>
        <v>167</v>
      </c>
      <c r="M24" s="285">
        <f t="shared" si="0"/>
        <v>167</v>
      </c>
      <c r="N24" s="241">
        <f t="shared" si="1"/>
        <v>4</v>
      </c>
      <c r="O24" s="207">
        <v>4</v>
      </c>
      <c r="P24" s="34"/>
      <c r="Q24" s="230" t="s">
        <v>2970</v>
      </c>
      <c r="R24" s="230" t="s">
        <v>2969</v>
      </c>
      <c r="S24" s="230"/>
      <c r="T24" s="61">
        <f t="shared" si="2"/>
        <v>167</v>
      </c>
      <c r="U24" s="61" t="str">
        <f t="shared" si="3"/>
        <v/>
      </c>
      <c r="V24" s="61" t="str">
        <f t="shared" si="4"/>
        <v/>
      </c>
      <c r="W24" s="61" t="str">
        <f t="shared" si="5"/>
        <v/>
      </c>
      <c r="X24" s="207" t="str">
        <f t="shared" si="6"/>
        <v/>
      </c>
      <c r="Y24" s="207" t="str">
        <f t="shared" si="7"/>
        <v/>
      </c>
      <c r="Z24" s="207" t="str">
        <f t="shared" si="8"/>
        <v/>
      </c>
      <c r="AA24" s="207" t="str">
        <f t="shared" si="9"/>
        <v/>
      </c>
    </row>
    <row r="25" spans="1:27" outlineLevel="2" collapsed="1">
      <c r="A25" s="279">
        <v>43479</v>
      </c>
      <c r="B25" s="280" t="s">
        <v>1332</v>
      </c>
      <c r="C25" s="281" t="s">
        <v>2965</v>
      </c>
      <c r="D25" s="281" t="s">
        <v>1329</v>
      </c>
      <c r="E25" s="282" t="s">
        <v>2221</v>
      </c>
      <c r="F25" s="281" t="s">
        <v>102</v>
      </c>
      <c r="G25" s="283">
        <v>1</v>
      </c>
      <c r="H25" s="283">
        <v>9724</v>
      </c>
      <c r="I25" s="283">
        <v>0</v>
      </c>
      <c r="J25" s="284">
        <v>23</v>
      </c>
      <c r="K25" s="284">
        <v>10</v>
      </c>
      <c r="L25" s="284">
        <f t="shared" si="13"/>
        <v>-33</v>
      </c>
      <c r="M25" s="285">
        <f t="shared" si="0"/>
        <v>-33</v>
      </c>
      <c r="N25" s="241" t="str">
        <f t="shared" si="1"/>
        <v/>
      </c>
      <c r="O25" s="207">
        <v>5</v>
      </c>
      <c r="P25" s="34"/>
      <c r="Q25" s="278"/>
      <c r="R25" s="230" t="s">
        <v>2969</v>
      </c>
      <c r="S25" s="230"/>
      <c r="T25" s="61" t="str">
        <f t="shared" si="2"/>
        <v/>
      </c>
      <c r="U25" s="61">
        <f t="shared" si="3"/>
        <v>-33</v>
      </c>
      <c r="V25" s="61" t="str">
        <f t="shared" si="4"/>
        <v/>
      </c>
      <c r="W25" s="61" t="str">
        <f t="shared" si="5"/>
        <v/>
      </c>
      <c r="X25" s="207" t="str">
        <f t="shared" si="6"/>
        <v/>
      </c>
      <c r="Y25" s="207" t="str">
        <f t="shared" si="7"/>
        <v/>
      </c>
      <c r="Z25" s="207" t="str">
        <f t="shared" si="8"/>
        <v/>
      </c>
      <c r="AA25" s="207" t="str">
        <f t="shared" si="9"/>
        <v/>
      </c>
    </row>
    <row r="26" spans="1:27" outlineLevel="2" collapsed="1">
      <c r="A26" s="279">
        <v>43479</v>
      </c>
      <c r="B26" s="280" t="s">
        <v>1332</v>
      </c>
      <c r="C26" s="281" t="s">
        <v>2965</v>
      </c>
      <c r="D26" s="281" t="s">
        <v>1331</v>
      </c>
      <c r="E26" s="282" t="s">
        <v>1330</v>
      </c>
      <c r="F26" s="281" t="s">
        <v>102</v>
      </c>
      <c r="G26" s="283">
        <v>1</v>
      </c>
      <c r="H26" s="283">
        <v>9732</v>
      </c>
      <c r="I26" s="283">
        <v>0</v>
      </c>
      <c r="J26" s="284">
        <v>23</v>
      </c>
      <c r="K26" s="284">
        <v>10</v>
      </c>
      <c r="L26" s="284">
        <f t="shared" si="13"/>
        <v>-433</v>
      </c>
      <c r="M26" s="285">
        <f t="shared" si="0"/>
        <v>-433</v>
      </c>
      <c r="N26" s="241">
        <f t="shared" si="1"/>
        <v>-8</v>
      </c>
      <c r="O26" s="207">
        <v>6</v>
      </c>
      <c r="P26" s="34"/>
      <c r="Q26" s="230" t="s">
        <v>2975</v>
      </c>
      <c r="R26" s="230" t="s">
        <v>2969</v>
      </c>
      <c r="S26" s="230"/>
      <c r="T26" s="61" t="str">
        <f t="shared" si="2"/>
        <v/>
      </c>
      <c r="U26" s="61">
        <f t="shared" si="3"/>
        <v>-433</v>
      </c>
      <c r="V26" s="61" t="str">
        <f t="shared" si="4"/>
        <v/>
      </c>
      <c r="W26" s="61" t="str">
        <f t="shared" si="5"/>
        <v/>
      </c>
      <c r="X26" s="207" t="str">
        <f t="shared" si="6"/>
        <v/>
      </c>
      <c r="Y26" s="207" t="str">
        <f t="shared" si="7"/>
        <v/>
      </c>
      <c r="Z26" s="207" t="str">
        <f t="shared" si="8"/>
        <v/>
      </c>
      <c r="AA26" s="207" t="str">
        <f t="shared" si="9"/>
        <v/>
      </c>
    </row>
    <row r="27" spans="1:27" outlineLevel="2" collapsed="1">
      <c r="A27" s="279">
        <v>43479</v>
      </c>
      <c r="B27" s="280" t="s">
        <v>1332</v>
      </c>
      <c r="C27" s="281" t="s">
        <v>2965</v>
      </c>
      <c r="D27" s="281" t="s">
        <v>1329</v>
      </c>
      <c r="E27" s="282" t="s">
        <v>1330</v>
      </c>
      <c r="F27" s="281" t="s">
        <v>102</v>
      </c>
      <c r="G27" s="283">
        <v>1</v>
      </c>
      <c r="H27" s="283">
        <v>9693</v>
      </c>
      <c r="I27" s="283">
        <v>0</v>
      </c>
      <c r="J27" s="284">
        <v>23</v>
      </c>
      <c r="K27" s="284">
        <v>10</v>
      </c>
      <c r="L27" s="284">
        <f t="shared" si="13"/>
        <v>-33</v>
      </c>
      <c r="M27" s="285">
        <f t="shared" si="0"/>
        <v>-33</v>
      </c>
      <c r="N27" s="241" t="str">
        <f t="shared" si="1"/>
        <v/>
      </c>
      <c r="O27" s="207">
        <v>1</v>
      </c>
      <c r="P27" s="34"/>
      <c r="Q27" s="278" t="s">
        <v>2971</v>
      </c>
      <c r="R27" s="230" t="s">
        <v>2969</v>
      </c>
      <c r="S27" s="230" t="s">
        <v>2969</v>
      </c>
      <c r="T27" s="61" t="str">
        <f t="shared" si="2"/>
        <v/>
      </c>
      <c r="U27" s="61" t="str">
        <f t="shared" si="3"/>
        <v/>
      </c>
      <c r="V27" s="61" t="str">
        <f t="shared" si="4"/>
        <v/>
      </c>
      <c r="W27" s="61" t="str">
        <f t="shared" si="5"/>
        <v/>
      </c>
      <c r="X27" s="207" t="str">
        <f t="shared" si="6"/>
        <v/>
      </c>
      <c r="Y27" s="207">
        <f t="shared" si="7"/>
        <v>-33</v>
      </c>
      <c r="Z27" s="207" t="str">
        <f t="shared" si="8"/>
        <v/>
      </c>
      <c r="AA27" s="207" t="str">
        <f t="shared" si="9"/>
        <v/>
      </c>
    </row>
    <row r="28" spans="1:27" outlineLevel="2" collapsed="1">
      <c r="A28" s="279">
        <v>43479</v>
      </c>
      <c r="B28" s="280" t="s">
        <v>1332</v>
      </c>
      <c r="C28" s="281" t="s">
        <v>2965</v>
      </c>
      <c r="D28" s="281" t="s">
        <v>1331</v>
      </c>
      <c r="E28" s="282" t="s">
        <v>2221</v>
      </c>
      <c r="F28" s="281" t="s">
        <v>102</v>
      </c>
      <c r="G28" s="283">
        <v>1</v>
      </c>
      <c r="H28" s="283">
        <v>9699</v>
      </c>
      <c r="I28" s="283">
        <v>0</v>
      </c>
      <c r="J28" s="284">
        <v>23</v>
      </c>
      <c r="K28" s="284">
        <v>10</v>
      </c>
      <c r="L28" s="284">
        <f t="shared" si="13"/>
        <v>267</v>
      </c>
      <c r="M28" s="285">
        <f t="shared" si="0"/>
        <v>267</v>
      </c>
      <c r="N28" s="241">
        <f t="shared" si="1"/>
        <v>6</v>
      </c>
      <c r="O28" s="207">
        <v>2</v>
      </c>
      <c r="P28" s="34"/>
      <c r="Q28" s="230" t="s">
        <v>2970</v>
      </c>
      <c r="R28" s="230" t="s">
        <v>2969</v>
      </c>
      <c r="S28" s="230" t="s">
        <v>2969</v>
      </c>
      <c r="T28" s="61" t="str">
        <f t="shared" si="2"/>
        <v/>
      </c>
      <c r="U28" s="61" t="str">
        <f t="shared" si="3"/>
        <v/>
      </c>
      <c r="V28" s="61" t="str">
        <f t="shared" si="4"/>
        <v/>
      </c>
      <c r="W28" s="61" t="str">
        <f t="shared" si="5"/>
        <v/>
      </c>
      <c r="X28" s="207">
        <f t="shared" si="6"/>
        <v>267</v>
      </c>
      <c r="Y28" s="207" t="str">
        <f t="shared" si="7"/>
        <v/>
      </c>
      <c r="Z28" s="207" t="str">
        <f t="shared" si="8"/>
        <v/>
      </c>
      <c r="AA28" s="207" t="str">
        <f t="shared" si="9"/>
        <v/>
      </c>
    </row>
    <row r="29" spans="1:27" outlineLevel="2" collapsed="1">
      <c r="A29" s="279">
        <v>43479</v>
      </c>
      <c r="B29" s="280" t="s">
        <v>1332</v>
      </c>
      <c r="C29" s="281" t="s">
        <v>2965</v>
      </c>
      <c r="D29" s="281" t="s">
        <v>1329</v>
      </c>
      <c r="E29" s="282" t="s">
        <v>1330</v>
      </c>
      <c r="F29" s="281" t="s">
        <v>102</v>
      </c>
      <c r="G29" s="283">
        <v>1</v>
      </c>
      <c r="H29" s="283">
        <v>9692</v>
      </c>
      <c r="I29" s="283">
        <v>0</v>
      </c>
      <c r="J29" s="284">
        <v>23</v>
      </c>
      <c r="K29" s="284">
        <v>10</v>
      </c>
      <c r="L29" s="284">
        <f t="shared" si="13"/>
        <v>-33</v>
      </c>
      <c r="M29" s="285">
        <f t="shared" si="0"/>
        <v>-33</v>
      </c>
      <c r="N29" s="241" t="str">
        <f t="shared" si="1"/>
        <v/>
      </c>
      <c r="O29" s="207">
        <v>3</v>
      </c>
      <c r="P29" s="34"/>
      <c r="Q29" s="278"/>
      <c r="R29" s="230" t="s">
        <v>2969</v>
      </c>
      <c r="S29" s="230" t="s">
        <v>2969</v>
      </c>
      <c r="T29" s="61" t="str">
        <f t="shared" si="2"/>
        <v/>
      </c>
      <c r="U29" s="61" t="str">
        <f t="shared" si="3"/>
        <v/>
      </c>
      <c r="V29" s="61" t="str">
        <f t="shared" si="4"/>
        <v/>
      </c>
      <c r="W29" s="61" t="str">
        <f t="shared" si="5"/>
        <v/>
      </c>
      <c r="X29" s="207" t="str">
        <f t="shared" si="6"/>
        <v/>
      </c>
      <c r="Y29" s="207">
        <f t="shared" si="7"/>
        <v>-33</v>
      </c>
      <c r="Z29" s="207" t="str">
        <f t="shared" si="8"/>
        <v/>
      </c>
      <c r="AA29" s="207" t="str">
        <f t="shared" si="9"/>
        <v/>
      </c>
    </row>
    <row r="30" spans="1:27" outlineLevel="2" collapsed="1">
      <c r="A30" s="279">
        <v>43479</v>
      </c>
      <c r="B30" s="280" t="s">
        <v>1332</v>
      </c>
      <c r="C30" s="281" t="s">
        <v>2965</v>
      </c>
      <c r="D30" s="281" t="s">
        <v>1331</v>
      </c>
      <c r="E30" s="282" t="s">
        <v>2221</v>
      </c>
      <c r="F30" s="281" t="s">
        <v>102</v>
      </c>
      <c r="G30" s="283">
        <v>1</v>
      </c>
      <c r="H30" s="283">
        <v>9696</v>
      </c>
      <c r="I30" s="283">
        <v>0</v>
      </c>
      <c r="J30" s="284">
        <v>23</v>
      </c>
      <c r="K30" s="284">
        <v>10</v>
      </c>
      <c r="L30" s="284">
        <f t="shared" si="13"/>
        <v>167</v>
      </c>
      <c r="M30" s="285">
        <f t="shared" si="0"/>
        <v>167</v>
      </c>
      <c r="N30" s="241">
        <f t="shared" si="1"/>
        <v>4</v>
      </c>
      <c r="O30" s="207">
        <v>4</v>
      </c>
      <c r="P30" s="34"/>
      <c r="Q30" s="230" t="s">
        <v>2975</v>
      </c>
      <c r="R30" s="230" t="s">
        <v>2969</v>
      </c>
      <c r="S30" s="230" t="s">
        <v>2969</v>
      </c>
      <c r="T30" s="61" t="str">
        <f t="shared" si="2"/>
        <v/>
      </c>
      <c r="U30" s="61" t="str">
        <f t="shared" si="3"/>
        <v/>
      </c>
      <c r="V30" s="61" t="str">
        <f t="shared" si="4"/>
        <v/>
      </c>
      <c r="W30" s="61" t="str">
        <f t="shared" si="5"/>
        <v/>
      </c>
      <c r="X30" s="207">
        <f t="shared" si="6"/>
        <v>167</v>
      </c>
      <c r="Y30" s="207" t="str">
        <f t="shared" si="7"/>
        <v/>
      </c>
      <c r="Z30" s="207" t="str">
        <f t="shared" si="8"/>
        <v/>
      </c>
      <c r="AA30" s="207" t="str">
        <f t="shared" si="9"/>
        <v/>
      </c>
    </row>
    <row r="31" spans="1:27" outlineLevel="2" collapsed="1">
      <c r="A31" s="279">
        <v>43479</v>
      </c>
      <c r="B31" s="280" t="s">
        <v>1332</v>
      </c>
      <c r="C31" s="281" t="s">
        <v>2965</v>
      </c>
      <c r="D31" s="281" t="s">
        <v>1329</v>
      </c>
      <c r="E31" s="282" t="s">
        <v>1330</v>
      </c>
      <c r="F31" s="281" t="s">
        <v>102</v>
      </c>
      <c r="G31" s="283">
        <v>1</v>
      </c>
      <c r="H31" s="283">
        <v>9692</v>
      </c>
      <c r="I31" s="283">
        <v>0</v>
      </c>
      <c r="J31" s="284">
        <v>23</v>
      </c>
      <c r="K31" s="284">
        <v>10</v>
      </c>
      <c r="L31" s="284">
        <f t="shared" si="13"/>
        <v>-33</v>
      </c>
      <c r="M31" s="285">
        <f t="shared" si="0"/>
        <v>-33</v>
      </c>
      <c r="N31" s="241" t="str">
        <f t="shared" si="1"/>
        <v/>
      </c>
      <c r="O31" s="207">
        <v>5</v>
      </c>
      <c r="P31" s="34"/>
      <c r="Q31" s="278"/>
      <c r="R31" s="230" t="s">
        <v>2969</v>
      </c>
      <c r="S31" s="230" t="s">
        <v>2969</v>
      </c>
      <c r="T31" s="61" t="str">
        <f t="shared" si="2"/>
        <v/>
      </c>
      <c r="U31" s="61" t="str">
        <f t="shared" si="3"/>
        <v/>
      </c>
      <c r="V31" s="61" t="str">
        <f t="shared" si="4"/>
        <v/>
      </c>
      <c r="W31" s="61" t="str">
        <f t="shared" si="5"/>
        <v/>
      </c>
      <c r="X31" s="207" t="str">
        <f t="shared" si="6"/>
        <v/>
      </c>
      <c r="Y31" s="207">
        <f t="shared" si="7"/>
        <v>-33</v>
      </c>
      <c r="Z31" s="207" t="str">
        <f t="shared" si="8"/>
        <v/>
      </c>
      <c r="AA31" s="207" t="str">
        <f t="shared" si="9"/>
        <v/>
      </c>
    </row>
    <row r="32" spans="1:27" outlineLevel="2" collapsed="1">
      <c r="A32" s="279">
        <v>43479</v>
      </c>
      <c r="B32" s="280" t="s">
        <v>1332</v>
      </c>
      <c r="C32" s="281" t="s">
        <v>2965</v>
      </c>
      <c r="D32" s="281" t="s">
        <v>1331</v>
      </c>
      <c r="E32" s="282" t="s">
        <v>2221</v>
      </c>
      <c r="F32" s="281" t="s">
        <v>102</v>
      </c>
      <c r="G32" s="283">
        <v>1</v>
      </c>
      <c r="H32" s="283">
        <v>9695</v>
      </c>
      <c r="I32" s="283">
        <v>0</v>
      </c>
      <c r="J32" s="284">
        <v>23</v>
      </c>
      <c r="K32" s="284">
        <v>10</v>
      </c>
      <c r="L32" s="284">
        <f t="shared" si="13"/>
        <v>117</v>
      </c>
      <c r="M32" s="285">
        <f t="shared" si="0"/>
        <v>117</v>
      </c>
      <c r="N32" s="241">
        <f t="shared" si="1"/>
        <v>3</v>
      </c>
      <c r="O32" s="207">
        <v>6</v>
      </c>
      <c r="P32" s="34"/>
      <c r="Q32" s="230" t="s">
        <v>2975</v>
      </c>
      <c r="R32" s="230" t="s">
        <v>2969</v>
      </c>
      <c r="S32" s="230" t="s">
        <v>2969</v>
      </c>
      <c r="T32" s="61" t="str">
        <f t="shared" si="2"/>
        <v/>
      </c>
      <c r="U32" s="61" t="str">
        <f t="shared" si="3"/>
        <v/>
      </c>
      <c r="V32" s="61" t="str">
        <f t="shared" si="4"/>
        <v/>
      </c>
      <c r="W32" s="61" t="str">
        <f t="shared" si="5"/>
        <v/>
      </c>
      <c r="X32" s="207">
        <f t="shared" si="6"/>
        <v>117</v>
      </c>
      <c r="Y32" s="207" t="str">
        <f t="shared" si="7"/>
        <v/>
      </c>
      <c r="Z32" s="207" t="str">
        <f t="shared" si="8"/>
        <v/>
      </c>
      <c r="AA32" s="207" t="str">
        <f t="shared" si="9"/>
        <v/>
      </c>
    </row>
    <row r="33" spans="1:27" outlineLevel="2" collapsed="1">
      <c r="A33" s="279">
        <v>43479</v>
      </c>
      <c r="B33" s="280" t="s">
        <v>1332</v>
      </c>
      <c r="C33" s="281" t="s">
        <v>2965</v>
      </c>
      <c r="D33" s="281" t="s">
        <v>1329</v>
      </c>
      <c r="E33" s="282" t="s">
        <v>2221</v>
      </c>
      <c r="F33" s="281" t="s">
        <v>102</v>
      </c>
      <c r="G33" s="283">
        <v>1</v>
      </c>
      <c r="H33" s="283">
        <v>9700</v>
      </c>
      <c r="I33" s="283">
        <v>0</v>
      </c>
      <c r="J33" s="284">
        <v>23</v>
      </c>
      <c r="K33" s="284">
        <v>10</v>
      </c>
      <c r="L33" s="284">
        <f t="shared" si="13"/>
        <v>-33</v>
      </c>
      <c r="M33" s="285">
        <f t="shared" si="0"/>
        <v>-33</v>
      </c>
      <c r="N33" s="241" t="str">
        <f t="shared" si="1"/>
        <v/>
      </c>
      <c r="O33" s="207">
        <v>3</v>
      </c>
      <c r="P33" s="34"/>
      <c r="Q33" s="278" t="s">
        <v>2968</v>
      </c>
      <c r="R33" s="230" t="s">
        <v>2969</v>
      </c>
      <c r="S33" s="230" t="s">
        <v>2969</v>
      </c>
      <c r="T33" s="61" t="str">
        <f t="shared" si="2"/>
        <v/>
      </c>
      <c r="U33" s="61" t="str">
        <f t="shared" si="3"/>
        <v/>
      </c>
      <c r="V33" s="61" t="str">
        <f t="shared" si="4"/>
        <v/>
      </c>
      <c r="W33" s="61" t="str">
        <f t="shared" si="5"/>
        <v/>
      </c>
      <c r="X33" s="207" t="str">
        <f t="shared" si="6"/>
        <v/>
      </c>
      <c r="Y33" s="207">
        <f t="shared" si="7"/>
        <v>-33</v>
      </c>
      <c r="Z33" s="207" t="str">
        <f t="shared" si="8"/>
        <v/>
      </c>
      <c r="AA33" s="207" t="str">
        <f t="shared" si="9"/>
        <v/>
      </c>
    </row>
    <row r="34" spans="1:27" outlineLevel="2" collapsed="1">
      <c r="A34" s="279">
        <v>43479</v>
      </c>
      <c r="B34" s="280" t="s">
        <v>1332</v>
      </c>
      <c r="C34" s="281" t="s">
        <v>2965</v>
      </c>
      <c r="D34" s="281" t="s">
        <v>1331</v>
      </c>
      <c r="E34" s="282" t="s">
        <v>1330</v>
      </c>
      <c r="F34" s="281" t="s">
        <v>102</v>
      </c>
      <c r="G34" s="283">
        <v>1</v>
      </c>
      <c r="H34" s="283">
        <v>9705</v>
      </c>
      <c r="I34" s="283">
        <v>0</v>
      </c>
      <c r="J34" s="284">
        <v>23</v>
      </c>
      <c r="K34" s="284">
        <v>10</v>
      </c>
      <c r="L34" s="284">
        <f t="shared" si="13"/>
        <v>-283</v>
      </c>
      <c r="M34" s="285">
        <f t="shared" si="0"/>
        <v>-283</v>
      </c>
      <c r="N34" s="241">
        <f t="shared" si="1"/>
        <v>-5</v>
      </c>
      <c r="O34" s="207">
        <v>4</v>
      </c>
      <c r="P34" s="34"/>
      <c r="Q34" s="230" t="s">
        <v>2975</v>
      </c>
      <c r="R34" s="230" t="s">
        <v>2969</v>
      </c>
      <c r="S34" s="230" t="s">
        <v>2969</v>
      </c>
      <c r="T34" s="61" t="str">
        <f t="shared" si="2"/>
        <v/>
      </c>
      <c r="U34" s="61" t="str">
        <f t="shared" si="3"/>
        <v/>
      </c>
      <c r="V34" s="61" t="str">
        <f t="shared" si="4"/>
        <v/>
      </c>
      <c r="W34" s="61" t="str">
        <f t="shared" si="5"/>
        <v/>
      </c>
      <c r="X34" s="207" t="str">
        <f t="shared" si="6"/>
        <v/>
      </c>
      <c r="Y34" s="207">
        <f t="shared" si="7"/>
        <v>-283</v>
      </c>
      <c r="Z34" s="207" t="str">
        <f t="shared" si="8"/>
        <v/>
      </c>
      <c r="AA34" s="207" t="str">
        <f t="shared" si="9"/>
        <v/>
      </c>
    </row>
    <row r="35" spans="1:27" outlineLevel="2" collapsed="1">
      <c r="A35" s="279">
        <v>43479</v>
      </c>
      <c r="B35" s="280" t="s">
        <v>1332</v>
      </c>
      <c r="C35" s="281" t="s">
        <v>2965</v>
      </c>
      <c r="D35" s="281" t="s">
        <v>1329</v>
      </c>
      <c r="E35" s="282" t="s">
        <v>1330</v>
      </c>
      <c r="F35" s="281" t="s">
        <v>102</v>
      </c>
      <c r="G35" s="283">
        <v>1</v>
      </c>
      <c r="H35" s="283">
        <v>9705</v>
      </c>
      <c r="I35" s="283">
        <v>0</v>
      </c>
      <c r="J35" s="284">
        <v>23</v>
      </c>
      <c r="K35" s="284">
        <v>10</v>
      </c>
      <c r="L35" s="284">
        <f t="shared" si="13"/>
        <v>-33</v>
      </c>
      <c r="M35" s="285">
        <f t="shared" si="0"/>
        <v>-33</v>
      </c>
      <c r="N35" s="241" t="str">
        <f t="shared" si="1"/>
        <v/>
      </c>
      <c r="O35" s="207">
        <v>5</v>
      </c>
      <c r="P35" s="34"/>
      <c r="Q35" s="278" t="s">
        <v>2968</v>
      </c>
      <c r="R35" s="230" t="s">
        <v>2969</v>
      </c>
      <c r="S35" s="230" t="s">
        <v>2969</v>
      </c>
      <c r="T35" s="61" t="str">
        <f t="shared" si="2"/>
        <v/>
      </c>
      <c r="U35" s="61" t="str">
        <f t="shared" si="3"/>
        <v/>
      </c>
      <c r="V35" s="61" t="str">
        <f t="shared" si="4"/>
        <v/>
      </c>
      <c r="W35" s="61" t="str">
        <f t="shared" si="5"/>
        <v/>
      </c>
      <c r="X35" s="207" t="str">
        <f t="shared" si="6"/>
        <v/>
      </c>
      <c r="Y35" s="207">
        <f t="shared" si="7"/>
        <v>-33</v>
      </c>
      <c r="Z35" s="207" t="str">
        <f t="shared" si="8"/>
        <v/>
      </c>
      <c r="AA35" s="207" t="str">
        <f t="shared" si="9"/>
        <v/>
      </c>
    </row>
    <row r="36" spans="1:27" outlineLevel="2" collapsed="1">
      <c r="A36" s="279">
        <v>43479</v>
      </c>
      <c r="B36" s="280" t="s">
        <v>1332</v>
      </c>
      <c r="C36" s="281" t="s">
        <v>2965</v>
      </c>
      <c r="D36" s="281" t="s">
        <v>1331</v>
      </c>
      <c r="E36" s="282" t="s">
        <v>2221</v>
      </c>
      <c r="F36" s="281" t="s">
        <v>102</v>
      </c>
      <c r="G36" s="283">
        <v>1</v>
      </c>
      <c r="H36" s="283">
        <v>9702</v>
      </c>
      <c r="I36" s="283">
        <v>0</v>
      </c>
      <c r="J36" s="284">
        <v>23</v>
      </c>
      <c r="K36" s="284">
        <v>10</v>
      </c>
      <c r="L36" s="284">
        <f t="shared" si="13"/>
        <v>-183</v>
      </c>
      <c r="M36" s="285">
        <f t="shared" si="0"/>
        <v>-183</v>
      </c>
      <c r="N36" s="241">
        <f t="shared" si="1"/>
        <v>-3</v>
      </c>
      <c r="O36" s="207">
        <v>6</v>
      </c>
      <c r="P36" s="34"/>
      <c r="Q36" s="230" t="s">
        <v>2975</v>
      </c>
      <c r="R36" s="230" t="s">
        <v>2969</v>
      </c>
      <c r="S36" s="230" t="s">
        <v>2969</v>
      </c>
      <c r="T36" s="61" t="str">
        <f t="shared" si="2"/>
        <v/>
      </c>
      <c r="U36" s="61" t="str">
        <f t="shared" si="3"/>
        <v/>
      </c>
      <c r="V36" s="61" t="str">
        <f t="shared" si="4"/>
        <v/>
      </c>
      <c r="W36" s="61" t="str">
        <f t="shared" si="5"/>
        <v/>
      </c>
      <c r="X36" s="207" t="str">
        <f t="shared" si="6"/>
        <v/>
      </c>
      <c r="Y36" s="207">
        <f t="shared" si="7"/>
        <v>-183</v>
      </c>
      <c r="Z36" s="207" t="str">
        <f t="shared" si="8"/>
        <v/>
      </c>
      <c r="AA36" s="207" t="str">
        <f t="shared" si="9"/>
        <v/>
      </c>
    </row>
    <row r="37" spans="1:27" outlineLevel="1">
      <c r="A37" s="237">
        <v>43480</v>
      </c>
      <c r="B37" s="215" t="s">
        <v>1332</v>
      </c>
      <c r="C37" s="210" t="s">
        <v>2965</v>
      </c>
      <c r="D37" s="210" t="s">
        <v>1329</v>
      </c>
      <c r="E37" s="238" t="s">
        <v>1330</v>
      </c>
      <c r="F37" s="210" t="s">
        <v>102</v>
      </c>
      <c r="G37" s="239">
        <v>1</v>
      </c>
      <c r="H37" s="239">
        <v>9724</v>
      </c>
      <c r="I37" s="239">
        <v>0</v>
      </c>
      <c r="J37" s="14">
        <v>23</v>
      </c>
      <c r="K37" s="14">
        <v>10</v>
      </c>
      <c r="L37" s="14">
        <f t="shared" si="13"/>
        <v>-33</v>
      </c>
      <c r="M37" s="123">
        <f t="shared" si="0"/>
        <v>-33</v>
      </c>
      <c r="N37" s="241" t="str">
        <f t="shared" si="1"/>
        <v/>
      </c>
      <c r="O37" s="207">
        <v>0</v>
      </c>
      <c r="P37" s="34">
        <f>SUM(L37:L42)</f>
        <v>702</v>
      </c>
      <c r="Q37" s="230" t="s">
        <v>2971</v>
      </c>
      <c r="R37" s="230" t="s">
        <v>2969</v>
      </c>
      <c r="S37" s="230"/>
      <c r="T37" s="61" t="str">
        <f t="shared" si="2"/>
        <v/>
      </c>
      <c r="U37" s="61">
        <f t="shared" si="3"/>
        <v>-33</v>
      </c>
      <c r="V37" s="61" t="str">
        <f t="shared" si="4"/>
        <v/>
      </c>
      <c r="W37" s="61" t="str">
        <f t="shared" si="5"/>
        <v/>
      </c>
      <c r="X37" s="207" t="str">
        <f t="shared" si="6"/>
        <v/>
      </c>
      <c r="Y37" s="207" t="str">
        <f t="shared" si="7"/>
        <v/>
      </c>
      <c r="Z37" s="207" t="str">
        <f t="shared" si="8"/>
        <v/>
      </c>
      <c r="AA37" s="207" t="str">
        <f t="shared" si="9"/>
        <v/>
      </c>
    </row>
    <row r="38" spans="1:27" outlineLevel="2">
      <c r="A38" s="237">
        <v>43480</v>
      </c>
      <c r="B38" s="215" t="s">
        <v>1332</v>
      </c>
      <c r="C38" s="210" t="s">
        <v>2965</v>
      </c>
      <c r="D38" s="210" t="s">
        <v>1331</v>
      </c>
      <c r="E38" s="238" t="s">
        <v>2221</v>
      </c>
      <c r="F38" s="210" t="s">
        <v>102</v>
      </c>
      <c r="G38" s="239">
        <v>1</v>
      </c>
      <c r="H38" s="239">
        <v>9728</v>
      </c>
      <c r="I38" s="239">
        <v>0</v>
      </c>
      <c r="J38" s="14">
        <v>23</v>
      </c>
      <c r="K38" s="14">
        <v>10</v>
      </c>
      <c r="L38" s="14">
        <f t="shared" si="13"/>
        <v>167</v>
      </c>
      <c r="M38" s="123">
        <f t="shared" si="0"/>
        <v>167</v>
      </c>
      <c r="N38" s="241">
        <f t="shared" si="1"/>
        <v>4</v>
      </c>
      <c r="O38" s="207">
        <v>0</v>
      </c>
      <c r="P38" s="34"/>
      <c r="R38" s="230" t="s">
        <v>2969</v>
      </c>
      <c r="S38" s="230"/>
      <c r="T38" s="61">
        <f t="shared" si="2"/>
        <v>167</v>
      </c>
      <c r="U38" s="61" t="str">
        <f t="shared" si="3"/>
        <v/>
      </c>
      <c r="V38" s="61" t="str">
        <f t="shared" si="4"/>
        <v/>
      </c>
      <c r="W38" s="61" t="str">
        <f t="shared" si="5"/>
        <v/>
      </c>
      <c r="X38" s="207" t="str">
        <f t="shared" si="6"/>
        <v/>
      </c>
      <c r="Y38" s="207" t="str">
        <f t="shared" si="7"/>
        <v/>
      </c>
      <c r="Z38" s="207" t="str">
        <f t="shared" si="8"/>
        <v/>
      </c>
      <c r="AA38" s="207" t="str">
        <f t="shared" si="9"/>
        <v/>
      </c>
    </row>
    <row r="39" spans="1:27" outlineLevel="2">
      <c r="A39" s="237">
        <v>43480</v>
      </c>
      <c r="B39" s="215" t="s">
        <v>1332</v>
      </c>
      <c r="C39" s="210" t="s">
        <v>2965</v>
      </c>
      <c r="D39" s="210" t="s">
        <v>1329</v>
      </c>
      <c r="E39" s="238" t="s">
        <v>1330</v>
      </c>
      <c r="F39" s="210" t="s">
        <v>102</v>
      </c>
      <c r="G39" s="239">
        <v>1</v>
      </c>
      <c r="H39" s="239">
        <v>9724</v>
      </c>
      <c r="I39" s="239">
        <v>0</v>
      </c>
      <c r="J39" s="14">
        <v>23</v>
      </c>
      <c r="K39" s="14">
        <v>10</v>
      </c>
      <c r="L39" s="14">
        <f t="shared" si="13"/>
        <v>-33</v>
      </c>
      <c r="M39" s="123">
        <f t="shared" si="0"/>
        <v>-33</v>
      </c>
      <c r="N39" s="241" t="str">
        <f t="shared" si="1"/>
        <v/>
      </c>
      <c r="O39" s="207">
        <v>0</v>
      </c>
      <c r="P39" s="34"/>
      <c r="R39" s="230" t="s">
        <v>2969</v>
      </c>
      <c r="S39" s="230"/>
      <c r="T39" s="61" t="str">
        <f t="shared" si="2"/>
        <v/>
      </c>
      <c r="U39" s="61">
        <f t="shared" si="3"/>
        <v>-33</v>
      </c>
      <c r="V39" s="61" t="str">
        <f t="shared" si="4"/>
        <v/>
      </c>
      <c r="W39" s="61" t="str">
        <f t="shared" si="5"/>
        <v/>
      </c>
      <c r="X39" s="207" t="str">
        <f t="shared" si="6"/>
        <v/>
      </c>
      <c r="Y39" s="207" t="str">
        <f t="shared" si="7"/>
        <v/>
      </c>
      <c r="Z39" s="207" t="str">
        <f t="shared" si="8"/>
        <v/>
      </c>
      <c r="AA39" s="207" t="str">
        <f t="shared" si="9"/>
        <v/>
      </c>
    </row>
    <row r="40" spans="1:27" outlineLevel="2">
      <c r="A40" s="237">
        <v>43480</v>
      </c>
      <c r="B40" s="215" t="s">
        <v>1332</v>
      </c>
      <c r="C40" s="210" t="s">
        <v>2965</v>
      </c>
      <c r="D40" s="210" t="s">
        <v>1331</v>
      </c>
      <c r="E40" s="238" t="s">
        <v>2221</v>
      </c>
      <c r="F40" s="210" t="s">
        <v>102</v>
      </c>
      <c r="G40" s="239">
        <v>1</v>
      </c>
      <c r="H40" s="239">
        <v>9728</v>
      </c>
      <c r="I40" s="239">
        <v>0</v>
      </c>
      <c r="J40" s="14">
        <v>23</v>
      </c>
      <c r="K40" s="14">
        <v>10</v>
      </c>
      <c r="L40" s="14">
        <f t="shared" si="13"/>
        <v>167</v>
      </c>
      <c r="M40" s="123">
        <f t="shared" si="0"/>
        <v>167</v>
      </c>
      <c r="N40" s="241">
        <f t="shared" si="1"/>
        <v>4</v>
      </c>
      <c r="O40" s="207">
        <v>0</v>
      </c>
      <c r="P40" s="34"/>
      <c r="R40" s="230" t="s">
        <v>2969</v>
      </c>
      <c r="S40" s="230"/>
      <c r="T40" s="61">
        <f t="shared" si="2"/>
        <v>167</v>
      </c>
      <c r="U40" s="61" t="str">
        <f t="shared" si="3"/>
        <v/>
      </c>
      <c r="V40" s="61" t="str">
        <f t="shared" si="4"/>
        <v/>
      </c>
      <c r="W40" s="61" t="str">
        <f t="shared" si="5"/>
        <v/>
      </c>
      <c r="X40" s="207" t="str">
        <f t="shared" si="6"/>
        <v/>
      </c>
      <c r="Y40" s="207" t="str">
        <f t="shared" si="7"/>
        <v/>
      </c>
      <c r="Z40" s="207" t="str">
        <f t="shared" si="8"/>
        <v/>
      </c>
      <c r="AA40" s="207" t="str">
        <f t="shared" si="9"/>
        <v/>
      </c>
    </row>
    <row r="41" spans="1:27" outlineLevel="2">
      <c r="A41" s="237">
        <v>43480</v>
      </c>
      <c r="B41" s="215" t="s">
        <v>1332</v>
      </c>
      <c r="C41" s="210" t="s">
        <v>2965</v>
      </c>
      <c r="D41" s="210" t="s">
        <v>1329</v>
      </c>
      <c r="E41" s="238" t="s">
        <v>1330</v>
      </c>
      <c r="F41" s="210" t="s">
        <v>102</v>
      </c>
      <c r="G41" s="239">
        <v>1</v>
      </c>
      <c r="H41" s="239">
        <v>9723</v>
      </c>
      <c r="I41" s="239">
        <v>0</v>
      </c>
      <c r="J41" s="14">
        <v>23</v>
      </c>
      <c r="K41" s="14">
        <v>10</v>
      </c>
      <c r="L41" s="14">
        <f t="shared" si="13"/>
        <v>-33</v>
      </c>
      <c r="M41" s="123">
        <f t="shared" si="0"/>
        <v>-33</v>
      </c>
      <c r="N41" s="241" t="str">
        <f t="shared" si="1"/>
        <v/>
      </c>
      <c r="O41" s="207">
        <v>0</v>
      </c>
      <c r="P41" s="34"/>
      <c r="R41" s="230" t="s">
        <v>2969</v>
      </c>
      <c r="S41" s="230"/>
      <c r="T41" s="61" t="str">
        <f t="shared" si="2"/>
        <v/>
      </c>
      <c r="U41" s="61">
        <f t="shared" si="3"/>
        <v>-33</v>
      </c>
      <c r="V41" s="61" t="str">
        <f t="shared" si="4"/>
        <v/>
      </c>
      <c r="W41" s="61" t="str">
        <f t="shared" si="5"/>
        <v/>
      </c>
      <c r="X41" s="207" t="str">
        <f t="shared" si="6"/>
        <v/>
      </c>
      <c r="Y41" s="207" t="str">
        <f t="shared" si="7"/>
        <v/>
      </c>
      <c r="Z41" s="207" t="str">
        <f t="shared" si="8"/>
        <v/>
      </c>
      <c r="AA41" s="207" t="str">
        <f t="shared" si="9"/>
        <v/>
      </c>
    </row>
    <row r="42" spans="1:27" outlineLevel="2">
      <c r="A42" s="237">
        <v>43480</v>
      </c>
      <c r="B42" s="215" t="s">
        <v>1332</v>
      </c>
      <c r="C42" s="210" t="s">
        <v>2965</v>
      </c>
      <c r="D42" s="210" t="s">
        <v>1331</v>
      </c>
      <c r="E42" s="238" t="s">
        <v>2221</v>
      </c>
      <c r="F42" s="210" t="s">
        <v>102</v>
      </c>
      <c r="G42" s="239">
        <v>1</v>
      </c>
      <c r="H42" s="239">
        <v>9733</v>
      </c>
      <c r="I42" s="239">
        <v>0</v>
      </c>
      <c r="J42" s="14">
        <v>23</v>
      </c>
      <c r="K42" s="14">
        <v>10</v>
      </c>
      <c r="L42" s="14">
        <f t="shared" si="13"/>
        <v>467</v>
      </c>
      <c r="M42" s="123">
        <f t="shared" si="0"/>
        <v>467</v>
      </c>
      <c r="N42" s="241">
        <f t="shared" si="1"/>
        <v>10</v>
      </c>
      <c r="O42" s="207">
        <v>0</v>
      </c>
      <c r="P42" s="34"/>
      <c r="Q42" s="230" t="s">
        <v>2976</v>
      </c>
      <c r="R42" s="230" t="s">
        <v>2969</v>
      </c>
      <c r="S42" s="230"/>
      <c r="T42" s="61">
        <f t="shared" si="2"/>
        <v>467</v>
      </c>
      <c r="U42" s="61" t="str">
        <f t="shared" si="3"/>
        <v/>
      </c>
      <c r="V42" s="61" t="str">
        <f t="shared" si="4"/>
        <v/>
      </c>
      <c r="W42" s="61" t="str">
        <f t="shared" si="5"/>
        <v/>
      </c>
      <c r="X42" s="207" t="str">
        <f t="shared" si="6"/>
        <v/>
      </c>
      <c r="Y42" s="207" t="str">
        <f t="shared" si="7"/>
        <v/>
      </c>
      <c r="Z42" s="207" t="str">
        <f t="shared" si="8"/>
        <v/>
      </c>
      <c r="AA42" s="207" t="str">
        <f t="shared" si="9"/>
        <v/>
      </c>
    </row>
    <row r="43" spans="1:27" outlineLevel="1">
      <c r="A43" s="279">
        <v>43481</v>
      </c>
      <c r="B43" s="280" t="s">
        <v>1332</v>
      </c>
      <c r="C43" s="281" t="s">
        <v>2965</v>
      </c>
      <c r="D43" s="281" t="s">
        <v>1329</v>
      </c>
      <c r="E43" s="282" t="s">
        <v>2221</v>
      </c>
      <c r="F43" s="281" t="s">
        <v>102</v>
      </c>
      <c r="G43" s="283">
        <v>2</v>
      </c>
      <c r="H43" s="283">
        <v>9785</v>
      </c>
      <c r="I43" s="283">
        <v>0</v>
      </c>
      <c r="J43" s="284">
        <v>46</v>
      </c>
      <c r="K43" s="284">
        <v>20</v>
      </c>
      <c r="L43" s="284">
        <f t="shared" si="13"/>
        <v>-66</v>
      </c>
      <c r="M43" s="285">
        <f t="shared" si="0"/>
        <v>-66</v>
      </c>
      <c r="N43" s="241" t="str">
        <f t="shared" si="1"/>
        <v/>
      </c>
      <c r="O43" s="207">
        <v>1</v>
      </c>
      <c r="P43" s="34">
        <f>SUM(L43:L46)</f>
        <v>852</v>
      </c>
      <c r="Q43" s="278" t="s">
        <v>2977</v>
      </c>
      <c r="S43" s="230"/>
      <c r="T43" s="61" t="str">
        <f t="shared" si="2"/>
        <v/>
      </c>
      <c r="U43" s="61" t="str">
        <f t="shared" si="3"/>
        <v/>
      </c>
      <c r="V43" s="61" t="str">
        <f t="shared" si="4"/>
        <v/>
      </c>
      <c r="W43" s="61">
        <f t="shared" si="5"/>
        <v>-66</v>
      </c>
      <c r="X43" s="207" t="str">
        <f t="shared" si="6"/>
        <v/>
      </c>
      <c r="Y43" s="207" t="str">
        <f t="shared" si="7"/>
        <v/>
      </c>
      <c r="Z43" s="207" t="str">
        <f t="shared" si="8"/>
        <v/>
      </c>
      <c r="AA43" s="207" t="str">
        <f t="shared" si="9"/>
        <v/>
      </c>
    </row>
    <row r="44" spans="1:27" outlineLevel="2" collapsed="1">
      <c r="A44" s="279">
        <v>43481</v>
      </c>
      <c r="B44" s="280" t="s">
        <v>1332</v>
      </c>
      <c r="C44" s="281" t="s">
        <v>2965</v>
      </c>
      <c r="D44" s="281" t="s">
        <v>1331</v>
      </c>
      <c r="E44" s="282" t="s">
        <v>1330</v>
      </c>
      <c r="F44" s="281" t="s">
        <v>102</v>
      </c>
      <c r="G44" s="283">
        <v>2</v>
      </c>
      <c r="H44" s="283">
        <v>9782</v>
      </c>
      <c r="I44" s="283">
        <v>0</v>
      </c>
      <c r="J44" s="284">
        <v>46</v>
      </c>
      <c r="K44" s="284">
        <v>20</v>
      </c>
      <c r="L44" s="284">
        <f t="shared" si="13"/>
        <v>234</v>
      </c>
      <c r="M44" s="285">
        <f t="shared" si="0"/>
        <v>234</v>
      </c>
      <c r="N44" s="241">
        <f t="shared" si="1"/>
        <v>6</v>
      </c>
      <c r="O44" s="207">
        <v>2</v>
      </c>
      <c r="P44" s="34"/>
      <c r="Q44" s="278" t="s">
        <v>2978</v>
      </c>
      <c r="S44" s="230"/>
      <c r="T44" s="61" t="str">
        <f t="shared" si="2"/>
        <v/>
      </c>
      <c r="U44" s="61" t="str">
        <f t="shared" si="3"/>
        <v/>
      </c>
      <c r="V44" s="61">
        <f t="shared" si="4"/>
        <v>234</v>
      </c>
      <c r="W44" s="61" t="str">
        <f t="shared" si="5"/>
        <v/>
      </c>
      <c r="X44" s="207" t="str">
        <f t="shared" si="6"/>
        <v/>
      </c>
      <c r="Y44" s="207" t="str">
        <f t="shared" si="7"/>
        <v/>
      </c>
      <c r="Z44" s="207" t="str">
        <f t="shared" si="8"/>
        <v/>
      </c>
      <c r="AA44" s="207" t="str">
        <f t="shared" si="9"/>
        <v/>
      </c>
    </row>
    <row r="45" spans="1:27" outlineLevel="2" collapsed="1">
      <c r="A45" s="279">
        <v>43481</v>
      </c>
      <c r="B45" s="280" t="s">
        <v>1332</v>
      </c>
      <c r="C45" s="281" t="s">
        <v>2965</v>
      </c>
      <c r="D45" s="281" t="s">
        <v>1329</v>
      </c>
      <c r="E45" s="282" t="s">
        <v>2221</v>
      </c>
      <c r="F45" s="281" t="s">
        <v>102</v>
      </c>
      <c r="G45" s="283">
        <v>1</v>
      </c>
      <c r="H45" s="283">
        <v>9785</v>
      </c>
      <c r="I45" s="283">
        <v>0</v>
      </c>
      <c r="J45" s="284">
        <v>23</v>
      </c>
      <c r="K45" s="284">
        <v>10</v>
      </c>
      <c r="L45" s="284">
        <f t="shared" si="13"/>
        <v>-33</v>
      </c>
      <c r="M45" s="285">
        <f t="shared" si="0"/>
        <v>-33</v>
      </c>
      <c r="N45" s="241" t="str">
        <f t="shared" si="1"/>
        <v/>
      </c>
      <c r="O45" s="207">
        <v>3</v>
      </c>
      <c r="P45" s="34"/>
      <c r="Q45" s="278"/>
      <c r="S45" s="230"/>
      <c r="T45" s="61" t="str">
        <f t="shared" si="2"/>
        <v/>
      </c>
      <c r="U45" s="61" t="str">
        <f t="shared" si="3"/>
        <v/>
      </c>
      <c r="V45" s="61" t="str">
        <f t="shared" si="4"/>
        <v/>
      </c>
      <c r="W45" s="61">
        <f t="shared" si="5"/>
        <v>-33</v>
      </c>
      <c r="X45" s="207" t="str">
        <f t="shared" si="6"/>
        <v/>
      </c>
      <c r="Y45" s="207" t="str">
        <f t="shared" si="7"/>
        <v/>
      </c>
      <c r="Z45" s="207" t="str">
        <f t="shared" si="8"/>
        <v/>
      </c>
      <c r="AA45" s="207" t="str">
        <f t="shared" si="9"/>
        <v/>
      </c>
    </row>
    <row r="46" spans="1:27" outlineLevel="2" collapsed="1">
      <c r="A46" s="279">
        <v>43481</v>
      </c>
      <c r="B46" s="280" t="s">
        <v>1332</v>
      </c>
      <c r="C46" s="281" t="s">
        <v>2965</v>
      </c>
      <c r="D46" s="281" t="s">
        <v>1331</v>
      </c>
      <c r="E46" s="282" t="s">
        <v>1330</v>
      </c>
      <c r="F46" s="281" t="s">
        <v>102</v>
      </c>
      <c r="G46" s="283">
        <v>1</v>
      </c>
      <c r="H46" s="283">
        <v>9770</v>
      </c>
      <c r="I46" s="283">
        <v>0</v>
      </c>
      <c r="J46" s="284">
        <v>23</v>
      </c>
      <c r="K46" s="284">
        <v>10</v>
      </c>
      <c r="L46" s="284">
        <f t="shared" si="13"/>
        <v>717</v>
      </c>
      <c r="M46" s="285">
        <f t="shared" si="0"/>
        <v>717</v>
      </c>
      <c r="N46" s="241">
        <f t="shared" si="1"/>
        <v>15</v>
      </c>
      <c r="O46" s="207">
        <v>4</v>
      </c>
      <c r="P46" s="34"/>
      <c r="Q46" s="278" t="s">
        <v>2979</v>
      </c>
      <c r="S46" s="230"/>
      <c r="T46" s="61" t="str">
        <f t="shared" si="2"/>
        <v/>
      </c>
      <c r="U46" s="61" t="str">
        <f t="shared" si="3"/>
        <v/>
      </c>
      <c r="V46" s="61">
        <f t="shared" si="4"/>
        <v>717</v>
      </c>
      <c r="W46" s="61" t="str">
        <f t="shared" si="5"/>
        <v/>
      </c>
      <c r="X46" s="207" t="str">
        <f t="shared" si="6"/>
        <v/>
      </c>
      <c r="Y46" s="207" t="str">
        <f t="shared" si="7"/>
        <v/>
      </c>
      <c r="Z46" s="207" t="str">
        <f t="shared" si="8"/>
        <v/>
      </c>
      <c r="AA46" s="207" t="str">
        <f t="shared" si="9"/>
        <v/>
      </c>
    </row>
    <row r="47" spans="1:27" outlineLevel="1">
      <c r="A47" s="237">
        <v>43486</v>
      </c>
      <c r="B47" s="215" t="s">
        <v>1328</v>
      </c>
      <c r="C47" s="210" t="s">
        <v>2980</v>
      </c>
      <c r="D47" s="210" t="s">
        <v>1329</v>
      </c>
      <c r="E47" s="238" t="s">
        <v>1330</v>
      </c>
      <c r="F47" s="210" t="s">
        <v>102</v>
      </c>
      <c r="G47" s="239">
        <v>2</v>
      </c>
      <c r="H47" s="239">
        <v>18</v>
      </c>
      <c r="I47" s="239">
        <v>-1800</v>
      </c>
      <c r="J47" s="14">
        <v>36</v>
      </c>
      <c r="K47" s="14">
        <v>2</v>
      </c>
      <c r="L47" s="14">
        <f t="shared" si="13"/>
        <v>-1838</v>
      </c>
      <c r="M47" s="123">
        <f t="shared" si="0"/>
        <v>-1838</v>
      </c>
      <c r="N47" s="241" t="str">
        <f t="shared" si="1"/>
        <v/>
      </c>
      <c r="O47" s="207">
        <v>0</v>
      </c>
      <c r="P47" s="34">
        <f>SUM(L47)</f>
        <v>-1838</v>
      </c>
      <c r="Q47" s="278" t="s">
        <v>2981</v>
      </c>
      <c r="R47" s="230" t="s">
        <v>2969</v>
      </c>
      <c r="S47" s="230"/>
      <c r="T47" s="61" t="str">
        <f t="shared" si="2"/>
        <v/>
      </c>
      <c r="U47" s="61" t="str">
        <f t="shared" si="3"/>
        <v/>
      </c>
      <c r="V47" s="61" t="str">
        <f t="shared" si="4"/>
        <v/>
      </c>
      <c r="W47" s="61" t="str">
        <f t="shared" si="5"/>
        <v/>
      </c>
      <c r="X47" s="207" t="str">
        <f t="shared" si="6"/>
        <v/>
      </c>
      <c r="Y47" s="207" t="str">
        <f t="shared" si="7"/>
        <v/>
      </c>
      <c r="Z47" s="207" t="str">
        <f t="shared" si="8"/>
        <v/>
      </c>
      <c r="AA47" s="207" t="str">
        <f t="shared" si="9"/>
        <v/>
      </c>
    </row>
    <row r="48" spans="1:27" outlineLevel="2">
      <c r="A48" s="237">
        <v>43486</v>
      </c>
      <c r="B48" s="215" t="s">
        <v>1332</v>
      </c>
      <c r="C48" s="210" t="s">
        <v>2982</v>
      </c>
      <c r="D48" s="210" t="s">
        <v>1329</v>
      </c>
      <c r="E48" s="238" t="s">
        <v>1330</v>
      </c>
      <c r="F48" s="210" t="s">
        <v>102</v>
      </c>
      <c r="G48" s="239">
        <v>3</v>
      </c>
      <c r="H48" s="239">
        <v>9905</v>
      </c>
      <c r="I48" s="239">
        <v>0</v>
      </c>
      <c r="J48" s="14">
        <v>69</v>
      </c>
      <c r="K48" s="14">
        <v>30</v>
      </c>
      <c r="L48" s="14">
        <f t="shared" si="13"/>
        <v>-99</v>
      </c>
      <c r="M48" s="123">
        <f t="shared" si="0"/>
        <v>-99</v>
      </c>
      <c r="N48" s="241" t="str">
        <f t="shared" si="1"/>
        <v/>
      </c>
      <c r="O48" s="207">
        <v>0</v>
      </c>
      <c r="P48" s="34">
        <f>SUM(L48:L51)</f>
        <v>-2796</v>
      </c>
      <c r="Q48" s="230" t="s">
        <v>2971</v>
      </c>
      <c r="R48" s="230" t="s">
        <v>2969</v>
      </c>
      <c r="S48" s="230"/>
      <c r="T48" s="61" t="str">
        <f t="shared" si="2"/>
        <v/>
      </c>
      <c r="U48" s="61">
        <f t="shared" si="3"/>
        <v>-99</v>
      </c>
      <c r="V48" s="61" t="str">
        <f t="shared" si="4"/>
        <v/>
      </c>
      <c r="W48" s="61" t="str">
        <f t="shared" si="5"/>
        <v/>
      </c>
      <c r="X48" s="207" t="str">
        <f t="shared" si="6"/>
        <v/>
      </c>
      <c r="Y48" s="207" t="str">
        <f t="shared" si="7"/>
        <v/>
      </c>
      <c r="Z48" s="207" t="str">
        <f t="shared" si="8"/>
        <v/>
      </c>
      <c r="AA48" s="207" t="str">
        <f t="shared" si="9"/>
        <v/>
      </c>
    </row>
    <row r="49" spans="1:27" outlineLevel="2">
      <c r="A49" s="237">
        <v>43486</v>
      </c>
      <c r="B49" s="215" t="s">
        <v>1332</v>
      </c>
      <c r="C49" s="210" t="s">
        <v>2982</v>
      </c>
      <c r="D49" s="210" t="s">
        <v>1331</v>
      </c>
      <c r="E49" s="238" t="s">
        <v>2221</v>
      </c>
      <c r="F49" s="210" t="s">
        <v>102</v>
      </c>
      <c r="G49" s="239">
        <v>3</v>
      </c>
      <c r="H49" s="239">
        <v>9895</v>
      </c>
      <c r="I49" s="239">
        <v>0</v>
      </c>
      <c r="J49" s="14">
        <v>69</v>
      </c>
      <c r="K49" s="14">
        <v>30</v>
      </c>
      <c r="L49" s="14">
        <f t="shared" si="13"/>
        <v>-1599</v>
      </c>
      <c r="M49" s="123">
        <f t="shared" si="0"/>
        <v>-1599</v>
      </c>
      <c r="N49" s="241">
        <f t="shared" si="1"/>
        <v>-30</v>
      </c>
      <c r="O49" s="207">
        <v>0</v>
      </c>
      <c r="P49" s="34"/>
      <c r="Q49" s="230" t="s">
        <v>2983</v>
      </c>
      <c r="R49" s="230" t="s">
        <v>2969</v>
      </c>
      <c r="S49" s="230"/>
      <c r="T49" s="61" t="str">
        <f t="shared" si="2"/>
        <v/>
      </c>
      <c r="U49" s="61">
        <f t="shared" si="3"/>
        <v>-1599</v>
      </c>
      <c r="V49" s="61" t="str">
        <f t="shared" si="4"/>
        <v/>
      </c>
      <c r="W49" s="61" t="str">
        <f t="shared" si="5"/>
        <v/>
      </c>
      <c r="X49" s="207" t="str">
        <f t="shared" si="6"/>
        <v/>
      </c>
      <c r="Y49" s="207" t="str">
        <f t="shared" si="7"/>
        <v/>
      </c>
      <c r="Z49" s="207" t="str">
        <f t="shared" si="8"/>
        <v/>
      </c>
      <c r="AA49" s="207" t="str">
        <f t="shared" si="9"/>
        <v/>
      </c>
    </row>
    <row r="50" spans="1:27" outlineLevel="2">
      <c r="A50" s="237">
        <v>43486</v>
      </c>
      <c r="B50" s="215" t="s">
        <v>1332</v>
      </c>
      <c r="C50" s="210" t="s">
        <v>2982</v>
      </c>
      <c r="D50" s="210" t="s">
        <v>1329</v>
      </c>
      <c r="E50" s="238" t="s">
        <v>2221</v>
      </c>
      <c r="F50" s="210" t="s">
        <v>102</v>
      </c>
      <c r="G50" s="239">
        <v>3</v>
      </c>
      <c r="H50" s="239">
        <v>9898</v>
      </c>
      <c r="I50" s="239">
        <v>0</v>
      </c>
      <c r="J50" s="14">
        <v>69</v>
      </c>
      <c r="K50" s="14">
        <v>30</v>
      </c>
      <c r="L50" s="14">
        <f t="shared" si="13"/>
        <v>-99</v>
      </c>
      <c r="M50" s="123">
        <f t="shared" si="0"/>
        <v>-99</v>
      </c>
      <c r="N50" s="241" t="str">
        <f t="shared" si="1"/>
        <v/>
      </c>
      <c r="O50" s="207">
        <v>0</v>
      </c>
      <c r="P50" s="34"/>
      <c r="Q50" s="230" t="s">
        <v>2971</v>
      </c>
      <c r="R50" s="230" t="s">
        <v>2969</v>
      </c>
      <c r="S50" s="230"/>
      <c r="T50" s="61" t="str">
        <f t="shared" si="2"/>
        <v/>
      </c>
      <c r="U50" s="61">
        <f t="shared" si="3"/>
        <v>-99</v>
      </c>
      <c r="V50" s="61" t="str">
        <f t="shared" si="4"/>
        <v/>
      </c>
      <c r="W50" s="61" t="str">
        <f t="shared" si="5"/>
        <v/>
      </c>
      <c r="X50" s="207" t="str">
        <f t="shared" si="6"/>
        <v/>
      </c>
      <c r="Y50" s="207" t="str">
        <f t="shared" si="7"/>
        <v/>
      </c>
      <c r="Z50" s="207" t="str">
        <f t="shared" si="8"/>
        <v/>
      </c>
      <c r="AA50" s="207" t="str">
        <f t="shared" si="9"/>
        <v/>
      </c>
    </row>
    <row r="51" spans="1:27" outlineLevel="2">
      <c r="A51" s="237">
        <v>43486</v>
      </c>
      <c r="B51" s="215" t="s">
        <v>1332</v>
      </c>
      <c r="C51" s="210" t="s">
        <v>2982</v>
      </c>
      <c r="D51" s="210" t="s">
        <v>1331</v>
      </c>
      <c r="E51" s="238" t="s">
        <v>1330</v>
      </c>
      <c r="F51" s="210" t="s">
        <v>102</v>
      </c>
      <c r="G51" s="239">
        <v>3</v>
      </c>
      <c r="H51" s="239">
        <v>9904</v>
      </c>
      <c r="I51" s="239">
        <v>0</v>
      </c>
      <c r="J51" s="14">
        <v>69</v>
      </c>
      <c r="K51" s="14">
        <v>30</v>
      </c>
      <c r="L51" s="14">
        <f t="shared" si="13"/>
        <v>-999</v>
      </c>
      <c r="M51" s="123">
        <f t="shared" si="0"/>
        <v>-999</v>
      </c>
      <c r="N51" s="241">
        <f t="shared" si="1"/>
        <v>-18</v>
      </c>
      <c r="O51" s="207">
        <v>0</v>
      </c>
      <c r="P51" s="34"/>
      <c r="Q51" s="230" t="s">
        <v>2975</v>
      </c>
      <c r="R51" s="230" t="s">
        <v>2969</v>
      </c>
      <c r="S51" s="230"/>
      <c r="T51" s="61" t="str">
        <f t="shared" si="2"/>
        <v/>
      </c>
      <c r="U51" s="61">
        <f t="shared" si="3"/>
        <v>-999</v>
      </c>
      <c r="V51" s="61" t="str">
        <f t="shared" si="4"/>
        <v/>
      </c>
      <c r="W51" s="61" t="str">
        <f t="shared" si="5"/>
        <v/>
      </c>
      <c r="X51" s="207" t="str">
        <f t="shared" si="6"/>
        <v/>
      </c>
      <c r="Y51" s="207" t="str">
        <f t="shared" si="7"/>
        <v/>
      </c>
      <c r="Z51" s="207" t="str">
        <f t="shared" si="8"/>
        <v/>
      </c>
      <c r="AA51" s="207" t="str">
        <f t="shared" si="9"/>
        <v/>
      </c>
    </row>
    <row r="52" spans="1:27" outlineLevel="1">
      <c r="A52" s="279">
        <v>43488</v>
      </c>
      <c r="B52" s="280" t="s">
        <v>1332</v>
      </c>
      <c r="C52" s="281" t="s">
        <v>2982</v>
      </c>
      <c r="D52" s="281" t="s">
        <v>1329</v>
      </c>
      <c r="E52" s="282" t="s">
        <v>1330</v>
      </c>
      <c r="F52" s="281" t="s">
        <v>102</v>
      </c>
      <c r="G52" s="283">
        <v>1</v>
      </c>
      <c r="H52" s="283">
        <v>9855</v>
      </c>
      <c r="I52" s="283">
        <v>0</v>
      </c>
      <c r="J52" s="284">
        <v>23</v>
      </c>
      <c r="K52" s="284">
        <v>10</v>
      </c>
      <c r="L52" s="284">
        <f t="shared" si="13"/>
        <v>-33</v>
      </c>
      <c r="M52" s="285">
        <f t="shared" si="0"/>
        <v>-33</v>
      </c>
      <c r="N52" s="241" t="str">
        <f t="shared" si="1"/>
        <v/>
      </c>
      <c r="O52" s="207">
        <v>1</v>
      </c>
      <c r="P52" s="34">
        <f>SUM(L52:L55)</f>
        <v>-1848</v>
      </c>
      <c r="Q52" s="278" t="s">
        <v>2984</v>
      </c>
      <c r="R52" s="230" t="s">
        <v>2969</v>
      </c>
      <c r="S52" s="230" t="s">
        <v>2969</v>
      </c>
      <c r="T52" s="61" t="str">
        <f t="shared" si="2"/>
        <v/>
      </c>
      <c r="U52" s="61" t="str">
        <f t="shared" si="3"/>
        <v/>
      </c>
      <c r="V52" s="61" t="str">
        <f t="shared" si="4"/>
        <v/>
      </c>
      <c r="W52" s="61" t="str">
        <f t="shared" si="5"/>
        <v/>
      </c>
      <c r="X52" s="207" t="str">
        <f t="shared" si="6"/>
        <v/>
      </c>
      <c r="Y52" s="207">
        <f t="shared" si="7"/>
        <v>-33</v>
      </c>
      <c r="Z52" s="207" t="str">
        <f t="shared" si="8"/>
        <v/>
      </c>
      <c r="AA52" s="207" t="str">
        <f t="shared" si="9"/>
        <v/>
      </c>
    </row>
    <row r="53" spans="1:27" outlineLevel="2" collapsed="1">
      <c r="A53" s="279">
        <v>43488</v>
      </c>
      <c r="B53" s="280" t="s">
        <v>1332</v>
      </c>
      <c r="C53" s="281" t="s">
        <v>2982</v>
      </c>
      <c r="D53" s="281" t="s">
        <v>1331</v>
      </c>
      <c r="E53" s="282" t="s">
        <v>2221</v>
      </c>
      <c r="F53" s="281" t="s">
        <v>102</v>
      </c>
      <c r="G53" s="283">
        <v>1</v>
      </c>
      <c r="H53" s="283">
        <v>9846</v>
      </c>
      <c r="I53" s="283">
        <v>0</v>
      </c>
      <c r="J53" s="284">
        <v>23</v>
      </c>
      <c r="K53" s="284">
        <v>10</v>
      </c>
      <c r="L53" s="284">
        <f t="shared" si="13"/>
        <v>-483</v>
      </c>
      <c r="M53" s="285">
        <f t="shared" si="0"/>
        <v>-483</v>
      </c>
      <c r="N53" s="241">
        <f t="shared" si="1"/>
        <v>-9</v>
      </c>
      <c r="O53" s="207">
        <v>2</v>
      </c>
      <c r="P53" s="34"/>
      <c r="Q53" s="230" t="s">
        <v>2975</v>
      </c>
      <c r="R53" s="230" t="s">
        <v>2969</v>
      </c>
      <c r="S53" s="230" t="s">
        <v>2969</v>
      </c>
      <c r="T53" s="61" t="str">
        <f t="shared" si="2"/>
        <v/>
      </c>
      <c r="U53" s="61" t="str">
        <f t="shared" si="3"/>
        <v/>
      </c>
      <c r="V53" s="61" t="str">
        <f t="shared" si="4"/>
        <v/>
      </c>
      <c r="W53" s="61" t="str">
        <f t="shared" si="5"/>
        <v/>
      </c>
      <c r="X53" s="207" t="str">
        <f t="shared" si="6"/>
        <v/>
      </c>
      <c r="Y53" s="207">
        <f t="shared" si="7"/>
        <v>-483</v>
      </c>
      <c r="Z53" s="207" t="str">
        <f t="shared" si="8"/>
        <v/>
      </c>
      <c r="AA53" s="207" t="str">
        <f t="shared" si="9"/>
        <v/>
      </c>
    </row>
    <row r="54" spans="1:27" outlineLevel="2" collapsed="1">
      <c r="A54" s="279">
        <v>43488</v>
      </c>
      <c r="B54" s="280" t="s">
        <v>1332</v>
      </c>
      <c r="C54" s="281" t="s">
        <v>2982</v>
      </c>
      <c r="D54" s="281" t="s">
        <v>1329</v>
      </c>
      <c r="E54" s="282" t="s">
        <v>1330</v>
      </c>
      <c r="F54" s="281" t="s">
        <v>102</v>
      </c>
      <c r="G54" s="283">
        <v>2</v>
      </c>
      <c r="H54" s="283">
        <v>9855</v>
      </c>
      <c r="I54" s="283">
        <v>0</v>
      </c>
      <c r="J54" s="284">
        <v>46</v>
      </c>
      <c r="K54" s="284">
        <v>20</v>
      </c>
      <c r="L54" s="284">
        <f t="shared" si="13"/>
        <v>-66</v>
      </c>
      <c r="M54" s="285">
        <f t="shared" si="0"/>
        <v>-66</v>
      </c>
      <c r="N54" s="241" t="str">
        <f t="shared" si="1"/>
        <v/>
      </c>
      <c r="O54" s="207">
        <v>3</v>
      </c>
      <c r="P54" s="34"/>
      <c r="Q54" s="278"/>
      <c r="R54" s="230" t="s">
        <v>2969</v>
      </c>
      <c r="S54" s="230" t="s">
        <v>2969</v>
      </c>
      <c r="T54" s="61" t="str">
        <f t="shared" si="2"/>
        <v/>
      </c>
      <c r="U54" s="61" t="str">
        <f t="shared" si="3"/>
        <v/>
      </c>
      <c r="V54" s="61" t="str">
        <f t="shared" si="4"/>
        <v/>
      </c>
      <c r="W54" s="61" t="str">
        <f t="shared" si="5"/>
        <v/>
      </c>
      <c r="X54" s="207" t="str">
        <f t="shared" si="6"/>
        <v/>
      </c>
      <c r="Y54" s="207">
        <f t="shared" si="7"/>
        <v>-66</v>
      </c>
      <c r="Z54" s="207" t="str">
        <f t="shared" si="8"/>
        <v/>
      </c>
      <c r="AA54" s="207" t="str">
        <f t="shared" si="9"/>
        <v/>
      </c>
    </row>
    <row r="55" spans="1:27" outlineLevel="2" collapsed="1">
      <c r="A55" s="279">
        <v>43488</v>
      </c>
      <c r="B55" s="280" t="s">
        <v>1332</v>
      </c>
      <c r="C55" s="281" t="s">
        <v>2982</v>
      </c>
      <c r="D55" s="281" t="s">
        <v>1331</v>
      </c>
      <c r="E55" s="282" t="s">
        <v>2221</v>
      </c>
      <c r="F55" s="281" t="s">
        <v>102</v>
      </c>
      <c r="G55" s="283">
        <v>2</v>
      </c>
      <c r="H55" s="283">
        <v>9843</v>
      </c>
      <c r="I55" s="283">
        <v>0</v>
      </c>
      <c r="J55" s="284">
        <v>46</v>
      </c>
      <c r="K55" s="284">
        <v>20</v>
      </c>
      <c r="L55" s="284">
        <f t="shared" si="13"/>
        <v>-1266</v>
      </c>
      <c r="M55" s="285">
        <f t="shared" si="0"/>
        <v>-1266</v>
      </c>
      <c r="N55" s="241">
        <f t="shared" si="1"/>
        <v>-24</v>
      </c>
      <c r="O55" s="207">
        <v>4</v>
      </c>
      <c r="P55" s="34"/>
      <c r="Q55" s="230" t="s">
        <v>2975</v>
      </c>
      <c r="R55" s="230" t="s">
        <v>2969</v>
      </c>
      <c r="S55" s="230" t="s">
        <v>2969</v>
      </c>
      <c r="T55" s="61" t="str">
        <f t="shared" si="2"/>
        <v/>
      </c>
      <c r="U55" s="61" t="str">
        <f t="shared" si="3"/>
        <v/>
      </c>
      <c r="V55" s="61" t="str">
        <f t="shared" si="4"/>
        <v/>
      </c>
      <c r="W55" s="61" t="str">
        <f t="shared" si="5"/>
        <v/>
      </c>
      <c r="X55" s="207" t="str">
        <f t="shared" si="6"/>
        <v/>
      </c>
      <c r="Y55" s="207">
        <f t="shared" si="7"/>
        <v>-1266</v>
      </c>
      <c r="Z55" s="207" t="str">
        <f t="shared" si="8"/>
        <v/>
      </c>
      <c r="AA55" s="207" t="str">
        <f t="shared" si="9"/>
        <v/>
      </c>
    </row>
    <row r="56" spans="1:27" outlineLevel="1">
      <c r="A56" s="237">
        <v>43489</v>
      </c>
      <c r="B56" s="215" t="s">
        <v>1332</v>
      </c>
      <c r="C56" s="210" t="s">
        <v>2982</v>
      </c>
      <c r="D56" s="210" t="s">
        <v>1329</v>
      </c>
      <c r="E56" s="238" t="s">
        <v>2221</v>
      </c>
      <c r="F56" s="210" t="s">
        <v>102</v>
      </c>
      <c r="G56" s="239">
        <v>3</v>
      </c>
      <c r="H56" s="239">
        <v>9832</v>
      </c>
      <c r="I56" s="239">
        <v>0</v>
      </c>
      <c r="J56" s="14">
        <v>69</v>
      </c>
      <c r="K56" s="14">
        <v>30</v>
      </c>
      <c r="L56" s="14">
        <f t="shared" si="13"/>
        <v>-99</v>
      </c>
      <c r="M56" s="123">
        <f t="shared" si="0"/>
        <v>-99</v>
      </c>
      <c r="N56" s="241" t="str">
        <f t="shared" si="1"/>
        <v/>
      </c>
      <c r="O56" s="207">
        <v>0</v>
      </c>
      <c r="P56" s="34">
        <f>SUM(L56:L61)</f>
        <v>-3594</v>
      </c>
      <c r="Q56" s="230" t="s">
        <v>2985</v>
      </c>
      <c r="S56" s="230"/>
      <c r="T56" s="61" t="str">
        <f t="shared" si="2"/>
        <v/>
      </c>
      <c r="U56" s="61" t="str">
        <f t="shared" si="3"/>
        <v/>
      </c>
      <c r="V56" s="61" t="str">
        <f t="shared" si="4"/>
        <v/>
      </c>
      <c r="W56" s="61">
        <f t="shared" si="5"/>
        <v>-99</v>
      </c>
      <c r="X56" s="207" t="str">
        <f t="shared" si="6"/>
        <v/>
      </c>
      <c r="Y56" s="207" t="str">
        <f t="shared" si="7"/>
        <v/>
      </c>
      <c r="Z56" s="207" t="str">
        <f t="shared" si="8"/>
        <v/>
      </c>
      <c r="AA56" s="207" t="str">
        <f t="shared" si="9"/>
        <v/>
      </c>
    </row>
    <row r="57" spans="1:27" outlineLevel="2">
      <c r="A57" s="237">
        <v>43489</v>
      </c>
      <c r="B57" s="215" t="s">
        <v>1332</v>
      </c>
      <c r="C57" s="210" t="s">
        <v>2982</v>
      </c>
      <c r="D57" s="210" t="s">
        <v>1331</v>
      </c>
      <c r="E57" s="238" t="s">
        <v>1330</v>
      </c>
      <c r="F57" s="210" t="s">
        <v>102</v>
      </c>
      <c r="G57" s="239">
        <v>3</v>
      </c>
      <c r="H57" s="239">
        <v>9847</v>
      </c>
      <c r="I57" s="239">
        <v>0</v>
      </c>
      <c r="J57" s="14">
        <v>69</v>
      </c>
      <c r="K57" s="14">
        <v>30</v>
      </c>
      <c r="L57" s="14">
        <f t="shared" ref="L57:L62" si="14">IF(B57="TXO",I57-SUM(J57:K57),IF(B57="FITX",IF(D57="新倉",-SUM(J57:K57),IF(E57="賣",(H57-H56)*G57*200-SUM(J57:K57),(H56-H57)*G57*200-SUM(J57:K57))),IF(D57="新倉",-SUM(J57:K57),IF(E57="賣",(H57-H56)*G57*50-SUM(J57:K57),(H56-H57)*G57*50-SUM(J57:K57)))))</f>
        <v>-2349</v>
      </c>
      <c r="M57" s="123">
        <f t="shared" si="0"/>
        <v>-2349</v>
      </c>
      <c r="N57" s="241">
        <f t="shared" si="1"/>
        <v>-45</v>
      </c>
      <c r="O57" s="207">
        <v>0</v>
      </c>
      <c r="P57" s="34"/>
      <c r="Q57" s="230" t="s">
        <v>2986</v>
      </c>
      <c r="S57" s="230"/>
      <c r="T57" s="61" t="str">
        <f t="shared" si="2"/>
        <v/>
      </c>
      <c r="U57" s="61" t="str">
        <f t="shared" si="3"/>
        <v/>
      </c>
      <c r="V57" s="61" t="str">
        <f t="shared" si="4"/>
        <v/>
      </c>
      <c r="W57" s="61">
        <f t="shared" si="5"/>
        <v>-2349</v>
      </c>
      <c r="X57" s="207" t="str">
        <f t="shared" si="6"/>
        <v/>
      </c>
      <c r="Y57" s="207" t="str">
        <f t="shared" si="7"/>
        <v/>
      </c>
      <c r="Z57" s="207" t="str">
        <f t="shared" si="8"/>
        <v/>
      </c>
      <c r="AA57" s="207" t="str">
        <f t="shared" si="9"/>
        <v/>
      </c>
    </row>
    <row r="58" spans="1:27" outlineLevel="2">
      <c r="A58" s="237">
        <v>43489</v>
      </c>
      <c r="B58" s="215" t="s">
        <v>1332</v>
      </c>
      <c r="C58" s="210" t="s">
        <v>2982</v>
      </c>
      <c r="D58" s="210" t="s">
        <v>1329</v>
      </c>
      <c r="E58" s="238" t="s">
        <v>2221</v>
      </c>
      <c r="F58" s="210" t="s">
        <v>102</v>
      </c>
      <c r="G58" s="239">
        <v>3</v>
      </c>
      <c r="H58" s="239">
        <v>9831</v>
      </c>
      <c r="I58" s="239">
        <v>0</v>
      </c>
      <c r="J58" s="14">
        <v>69</v>
      </c>
      <c r="K58" s="14">
        <v>30</v>
      </c>
      <c r="L58" s="14">
        <f t="shared" si="14"/>
        <v>-99</v>
      </c>
      <c r="M58" s="123">
        <f t="shared" si="0"/>
        <v>-99</v>
      </c>
      <c r="N58" s="241" t="str">
        <f t="shared" si="1"/>
        <v/>
      </c>
      <c r="O58" s="207">
        <v>0</v>
      </c>
      <c r="P58" s="34"/>
      <c r="Q58" s="230" t="s">
        <v>2985</v>
      </c>
      <c r="S58" s="230"/>
      <c r="T58" s="61" t="str">
        <f t="shared" si="2"/>
        <v/>
      </c>
      <c r="U58" s="61" t="str">
        <f t="shared" si="3"/>
        <v/>
      </c>
      <c r="V58" s="61" t="str">
        <f t="shared" si="4"/>
        <v/>
      </c>
      <c r="W58" s="61">
        <f t="shared" si="5"/>
        <v>-99</v>
      </c>
      <c r="X58" s="207" t="str">
        <f t="shared" si="6"/>
        <v/>
      </c>
      <c r="Y58" s="207" t="str">
        <f t="shared" si="7"/>
        <v/>
      </c>
      <c r="Z58" s="207" t="str">
        <f t="shared" si="8"/>
        <v/>
      </c>
      <c r="AA58" s="207" t="str">
        <f t="shared" si="9"/>
        <v/>
      </c>
    </row>
    <row r="59" spans="1:27" outlineLevel="2">
      <c r="A59" s="237">
        <v>43489</v>
      </c>
      <c r="B59" s="215" t="s">
        <v>1332</v>
      </c>
      <c r="C59" s="210" t="s">
        <v>2982</v>
      </c>
      <c r="D59" s="210" t="s">
        <v>1331</v>
      </c>
      <c r="E59" s="238" t="s">
        <v>1330</v>
      </c>
      <c r="F59" s="210" t="s">
        <v>102</v>
      </c>
      <c r="G59" s="239">
        <v>3</v>
      </c>
      <c r="H59" s="239">
        <v>9826</v>
      </c>
      <c r="I59" s="239">
        <v>0</v>
      </c>
      <c r="J59" s="14">
        <v>69</v>
      </c>
      <c r="K59" s="14">
        <v>30</v>
      </c>
      <c r="L59" s="14">
        <f t="shared" si="14"/>
        <v>651</v>
      </c>
      <c r="M59" s="123">
        <f t="shared" si="0"/>
        <v>651</v>
      </c>
      <c r="N59" s="241">
        <f t="shared" si="1"/>
        <v>15</v>
      </c>
      <c r="O59" s="207">
        <v>0</v>
      </c>
      <c r="P59" s="34"/>
      <c r="Q59" s="230" t="s">
        <v>2976</v>
      </c>
      <c r="S59" s="230"/>
      <c r="T59" s="61" t="str">
        <f t="shared" si="2"/>
        <v/>
      </c>
      <c r="U59" s="61" t="str">
        <f t="shared" si="3"/>
        <v/>
      </c>
      <c r="V59" s="61">
        <f t="shared" si="4"/>
        <v>651</v>
      </c>
      <c r="W59" s="61" t="str">
        <f t="shared" si="5"/>
        <v/>
      </c>
      <c r="X59" s="207" t="str">
        <f t="shared" si="6"/>
        <v/>
      </c>
      <c r="Y59" s="207" t="str">
        <f t="shared" si="7"/>
        <v/>
      </c>
      <c r="Z59" s="207" t="str">
        <f t="shared" si="8"/>
        <v/>
      </c>
      <c r="AA59" s="207" t="str">
        <f t="shared" si="9"/>
        <v/>
      </c>
    </row>
    <row r="60" spans="1:27" outlineLevel="2">
      <c r="A60" s="237">
        <v>43489</v>
      </c>
      <c r="B60" s="215" t="s">
        <v>1332</v>
      </c>
      <c r="C60" s="210" t="s">
        <v>2982</v>
      </c>
      <c r="D60" s="210" t="s">
        <v>1329</v>
      </c>
      <c r="E60" s="238" t="s">
        <v>2221</v>
      </c>
      <c r="F60" s="210" t="s">
        <v>102</v>
      </c>
      <c r="G60" s="239">
        <v>3</v>
      </c>
      <c r="H60" s="239">
        <v>9830</v>
      </c>
      <c r="I60" s="239">
        <v>0</v>
      </c>
      <c r="J60" s="14">
        <v>69</v>
      </c>
      <c r="K60" s="14">
        <v>30</v>
      </c>
      <c r="L60" s="14">
        <f t="shared" si="14"/>
        <v>-99</v>
      </c>
      <c r="M60" s="123">
        <f t="shared" si="0"/>
        <v>-99</v>
      </c>
      <c r="N60" s="241" t="str">
        <f t="shared" si="1"/>
        <v/>
      </c>
      <c r="O60" s="207">
        <v>0</v>
      </c>
      <c r="P60" s="34"/>
      <c r="Q60" s="278" t="s">
        <v>2984</v>
      </c>
      <c r="R60" s="230" t="s">
        <v>2969</v>
      </c>
      <c r="S60" s="230"/>
      <c r="T60" s="61" t="str">
        <f t="shared" si="2"/>
        <v/>
      </c>
      <c r="U60" s="61">
        <f t="shared" si="3"/>
        <v>-99</v>
      </c>
      <c r="V60" s="61" t="str">
        <f t="shared" si="4"/>
        <v/>
      </c>
      <c r="W60" s="61" t="str">
        <f t="shared" si="5"/>
        <v/>
      </c>
      <c r="X60" s="207" t="str">
        <f t="shared" si="6"/>
        <v/>
      </c>
      <c r="Y60" s="207" t="str">
        <f t="shared" si="7"/>
        <v/>
      </c>
      <c r="Z60" s="207" t="str">
        <f t="shared" si="8"/>
        <v/>
      </c>
      <c r="AA60" s="207" t="str">
        <f t="shared" si="9"/>
        <v/>
      </c>
    </row>
    <row r="61" spans="1:27" outlineLevel="2">
      <c r="A61" s="237">
        <v>43489</v>
      </c>
      <c r="B61" s="215" t="s">
        <v>1332</v>
      </c>
      <c r="C61" s="210" t="s">
        <v>2982</v>
      </c>
      <c r="D61" s="210" t="s">
        <v>1331</v>
      </c>
      <c r="E61" s="238" t="s">
        <v>1330</v>
      </c>
      <c r="F61" s="210" t="s">
        <v>102</v>
      </c>
      <c r="G61" s="239">
        <v>3</v>
      </c>
      <c r="H61" s="239">
        <v>9840</v>
      </c>
      <c r="I61" s="239">
        <v>0</v>
      </c>
      <c r="J61" s="14">
        <v>69</v>
      </c>
      <c r="K61" s="14">
        <v>30</v>
      </c>
      <c r="L61" s="14">
        <f t="shared" si="14"/>
        <v>-1599</v>
      </c>
      <c r="M61" s="123">
        <f t="shared" si="0"/>
        <v>-1599</v>
      </c>
      <c r="N61" s="241">
        <f t="shared" si="1"/>
        <v>-30</v>
      </c>
      <c r="O61" s="207">
        <v>0</v>
      </c>
      <c r="P61" s="34"/>
      <c r="Q61" s="230" t="s">
        <v>2975</v>
      </c>
      <c r="R61" s="230" t="s">
        <v>2969</v>
      </c>
      <c r="S61" s="230"/>
      <c r="T61" s="61" t="str">
        <f t="shared" si="2"/>
        <v/>
      </c>
      <c r="U61" s="61">
        <f t="shared" si="3"/>
        <v>-1599</v>
      </c>
      <c r="V61" s="61" t="str">
        <f t="shared" si="4"/>
        <v/>
      </c>
      <c r="W61" s="61" t="str">
        <f t="shared" si="5"/>
        <v/>
      </c>
      <c r="X61" s="207" t="str">
        <f t="shared" si="6"/>
        <v/>
      </c>
      <c r="Y61" s="207" t="str">
        <f t="shared" si="7"/>
        <v/>
      </c>
      <c r="Z61" s="207" t="str">
        <f t="shared" si="8"/>
        <v/>
      </c>
      <c r="AA61" s="207" t="str">
        <f t="shared" si="9"/>
        <v/>
      </c>
    </row>
    <row r="62" spans="1:27" outlineLevel="1">
      <c r="A62" s="279">
        <v>43495</v>
      </c>
      <c r="B62" s="280" t="s">
        <v>1332</v>
      </c>
      <c r="C62" s="281" t="s">
        <v>2982</v>
      </c>
      <c r="D62" s="281" t="s">
        <v>1329</v>
      </c>
      <c r="E62" s="282" t="s">
        <v>2221</v>
      </c>
      <c r="F62" s="281" t="s">
        <v>102</v>
      </c>
      <c r="G62" s="283">
        <v>2</v>
      </c>
      <c r="H62" s="283">
        <v>9912</v>
      </c>
      <c r="I62" s="283">
        <v>0</v>
      </c>
      <c r="J62" s="284">
        <v>46</v>
      </c>
      <c r="K62" s="284">
        <v>20</v>
      </c>
      <c r="L62" s="284">
        <f t="shared" si="14"/>
        <v>-66</v>
      </c>
      <c r="M62" s="285">
        <f t="shared" si="0"/>
        <v>-66</v>
      </c>
      <c r="N62" s="241" t="str">
        <f t="shared" si="1"/>
        <v/>
      </c>
      <c r="O62" s="207">
        <v>1</v>
      </c>
      <c r="P62" s="34">
        <f>SUM(L62:L65)</f>
        <v>-1064</v>
      </c>
      <c r="Q62" s="278" t="s">
        <v>2987</v>
      </c>
      <c r="R62" s="230" t="s">
        <v>2969</v>
      </c>
      <c r="S62" s="230"/>
      <c r="T62" s="61" t="str">
        <f t="shared" si="2"/>
        <v/>
      </c>
      <c r="U62" s="61">
        <f t="shared" si="3"/>
        <v>-66</v>
      </c>
      <c r="V62" s="61" t="str">
        <f t="shared" si="4"/>
        <v/>
      </c>
      <c r="W62" s="61" t="str">
        <f t="shared" si="5"/>
        <v/>
      </c>
      <c r="X62" s="207" t="str">
        <f t="shared" si="6"/>
        <v/>
      </c>
      <c r="Y62" s="207" t="str">
        <f t="shared" si="7"/>
        <v/>
      </c>
      <c r="Z62" s="207" t="str">
        <f t="shared" si="8"/>
        <v/>
      </c>
      <c r="AA62" s="207" t="str">
        <f t="shared" si="9"/>
        <v/>
      </c>
    </row>
    <row r="63" spans="1:27" outlineLevel="2" collapsed="1">
      <c r="A63" s="279">
        <v>43495</v>
      </c>
      <c r="B63" s="280" t="s">
        <v>1332</v>
      </c>
      <c r="C63" s="281" t="s">
        <v>2982</v>
      </c>
      <c r="D63" s="281" t="s">
        <v>1331</v>
      </c>
      <c r="E63" s="282" t="s">
        <v>1330</v>
      </c>
      <c r="F63" s="281" t="s">
        <v>102</v>
      </c>
      <c r="G63" s="283">
        <v>2</v>
      </c>
      <c r="H63" s="283">
        <v>9916</v>
      </c>
      <c r="I63" s="283">
        <v>0</v>
      </c>
      <c r="J63" s="284">
        <v>46</v>
      </c>
      <c r="K63" s="284">
        <v>20</v>
      </c>
      <c r="L63" s="284">
        <f t="shared" ref="L63:L74" si="15">IF(B63="TXO",I63-SUM(J63:K63),IF(B63="FITX",IF(D63="新倉",-SUM(J63:K63),IF(E63="賣",(H63-H62)*G63*200-SUM(J63:K63),(H62-H63)*G63*200-SUM(J63:K63))),IF(D63="新倉",-SUM(J63:K63),IF(E63="賣",(H63-H62)*G63*50-SUM(J63:K63),(H62-H63)*G63*50-SUM(J63:K63)))))</f>
        <v>-466</v>
      </c>
      <c r="M63" s="285">
        <f t="shared" si="0"/>
        <v>-466</v>
      </c>
      <c r="N63" s="241">
        <f t="shared" si="1"/>
        <v>-8</v>
      </c>
      <c r="O63" s="207">
        <v>2</v>
      </c>
      <c r="P63" s="34"/>
      <c r="Q63" s="230" t="s">
        <v>2975</v>
      </c>
      <c r="R63" s="230" t="s">
        <v>2969</v>
      </c>
      <c r="S63" s="230"/>
      <c r="T63" s="61" t="str">
        <f t="shared" si="2"/>
        <v/>
      </c>
      <c r="U63" s="61">
        <f t="shared" si="3"/>
        <v>-466</v>
      </c>
      <c r="V63" s="61" t="str">
        <f t="shared" si="4"/>
        <v/>
      </c>
      <c r="W63" s="61" t="str">
        <f t="shared" si="5"/>
        <v/>
      </c>
      <c r="X63" s="207" t="str">
        <f t="shared" si="6"/>
        <v/>
      </c>
      <c r="Y63" s="207" t="str">
        <f t="shared" si="7"/>
        <v/>
      </c>
      <c r="Z63" s="207" t="str">
        <f t="shared" si="8"/>
        <v/>
      </c>
      <c r="AA63" s="207" t="str">
        <f t="shared" si="9"/>
        <v/>
      </c>
    </row>
    <row r="64" spans="1:27" outlineLevel="2" collapsed="1">
      <c r="A64" s="279">
        <v>43495</v>
      </c>
      <c r="B64" s="280" t="s">
        <v>1332</v>
      </c>
      <c r="C64" s="281" t="s">
        <v>2982</v>
      </c>
      <c r="D64" s="281" t="s">
        <v>1329</v>
      </c>
      <c r="E64" s="282" t="s">
        <v>1330</v>
      </c>
      <c r="F64" s="281" t="s">
        <v>102</v>
      </c>
      <c r="G64" s="283">
        <v>2</v>
      </c>
      <c r="H64" s="283">
        <v>9932</v>
      </c>
      <c r="I64" s="283">
        <v>0</v>
      </c>
      <c r="J64" s="284">
        <v>46</v>
      </c>
      <c r="K64" s="284">
        <v>20</v>
      </c>
      <c r="L64" s="284">
        <f t="shared" si="15"/>
        <v>-66</v>
      </c>
      <c r="M64" s="285">
        <f t="shared" si="0"/>
        <v>-66</v>
      </c>
      <c r="N64" s="241" t="str">
        <f t="shared" si="1"/>
        <v/>
      </c>
      <c r="O64" s="207">
        <v>3</v>
      </c>
      <c r="P64" s="34"/>
      <c r="Q64" s="278" t="s">
        <v>2987</v>
      </c>
      <c r="R64" s="230" t="s">
        <v>2969</v>
      </c>
      <c r="S64" s="230" t="s">
        <v>2969</v>
      </c>
      <c r="T64" s="61" t="str">
        <f t="shared" si="2"/>
        <v/>
      </c>
      <c r="U64" s="61" t="str">
        <f t="shared" si="3"/>
        <v/>
      </c>
      <c r="V64" s="61" t="str">
        <f t="shared" si="4"/>
        <v/>
      </c>
      <c r="W64" s="61" t="str">
        <f t="shared" si="5"/>
        <v/>
      </c>
      <c r="X64" s="207" t="str">
        <f t="shared" si="6"/>
        <v/>
      </c>
      <c r="Y64" s="207">
        <f t="shared" si="7"/>
        <v>-66</v>
      </c>
      <c r="Z64" s="207" t="str">
        <f t="shared" si="8"/>
        <v/>
      </c>
      <c r="AA64" s="207" t="str">
        <f t="shared" si="9"/>
        <v/>
      </c>
    </row>
    <row r="65" spans="1:27" ht="17.25" outlineLevel="2" collapsed="1" thickBot="1">
      <c r="A65" s="279">
        <v>43495</v>
      </c>
      <c r="B65" s="280" t="s">
        <v>1332</v>
      </c>
      <c r="C65" s="281" t="s">
        <v>2982</v>
      </c>
      <c r="D65" s="281" t="s">
        <v>1331</v>
      </c>
      <c r="E65" s="282" t="s">
        <v>2221</v>
      </c>
      <c r="F65" s="281" t="s">
        <v>102</v>
      </c>
      <c r="G65" s="283">
        <v>2</v>
      </c>
      <c r="H65" s="283">
        <v>9928</v>
      </c>
      <c r="I65" s="283">
        <v>0</v>
      </c>
      <c r="J65" s="284">
        <v>46</v>
      </c>
      <c r="K65" s="284">
        <v>20</v>
      </c>
      <c r="L65" s="284">
        <f t="shared" si="15"/>
        <v>-466</v>
      </c>
      <c r="M65" s="285">
        <f t="shared" si="0"/>
        <v>-466</v>
      </c>
      <c r="N65" s="241">
        <f t="shared" si="1"/>
        <v>-8</v>
      </c>
      <c r="O65" s="207">
        <v>4</v>
      </c>
      <c r="P65" s="34"/>
      <c r="Q65" s="230" t="s">
        <v>2975</v>
      </c>
      <c r="R65" s="230" t="s">
        <v>2969</v>
      </c>
      <c r="S65" s="230" t="s">
        <v>2969</v>
      </c>
      <c r="T65" s="61" t="str">
        <f t="shared" si="2"/>
        <v/>
      </c>
      <c r="U65" s="61" t="str">
        <f t="shared" si="3"/>
        <v/>
      </c>
      <c r="V65" s="61" t="str">
        <f t="shared" si="4"/>
        <v/>
      </c>
      <c r="W65" s="61" t="str">
        <f t="shared" si="5"/>
        <v/>
      </c>
      <c r="X65" s="207" t="str">
        <f t="shared" si="6"/>
        <v/>
      </c>
      <c r="Y65" s="207">
        <f t="shared" si="7"/>
        <v>-466</v>
      </c>
      <c r="Z65" s="207" t="str">
        <f t="shared" si="8"/>
        <v/>
      </c>
      <c r="AA65" s="207" t="str">
        <f t="shared" si="9"/>
        <v/>
      </c>
    </row>
    <row r="66" spans="1:27" ht="17.25" collapsed="1" thickBot="1">
      <c r="A66" s="254" t="s">
        <v>2988</v>
      </c>
      <c r="B66" s="255"/>
      <c r="C66" s="255"/>
      <c r="D66" s="255"/>
      <c r="E66" s="255"/>
      <c r="F66" s="255"/>
      <c r="G66" s="256"/>
      <c r="H66" s="256"/>
      <c r="I66" s="256"/>
      <c r="J66" s="121"/>
      <c r="K66" s="256"/>
      <c r="L66" s="122">
        <f>SUM(L2:L65)</f>
        <v>-24550</v>
      </c>
      <c r="M66" s="122">
        <f>SUM(M2:M65)</f>
        <v>-41015.01</v>
      </c>
      <c r="N66" s="33"/>
      <c r="P66" s="286"/>
      <c r="R66" s="122">
        <f>SUMIF(R2:R65,"Yes",L2:L65)</f>
        <v>-9800</v>
      </c>
      <c r="S66" s="158"/>
      <c r="T66" s="207">
        <f>SUM(T2:T65)</f>
        <v>1085</v>
      </c>
      <c r="U66" s="207">
        <f t="shared" ref="U66:AA66" si="16">SUM(U2:U65)</f>
        <v>-7355</v>
      </c>
      <c r="V66" s="207">
        <f t="shared" si="16"/>
        <v>1602</v>
      </c>
      <c r="W66" s="207">
        <f t="shared" si="16"/>
        <v>-15333</v>
      </c>
      <c r="X66" s="207">
        <f t="shared" si="16"/>
        <v>1385</v>
      </c>
      <c r="Y66" s="207">
        <f t="shared" si="16"/>
        <v>-3077</v>
      </c>
      <c r="Z66" s="207">
        <f t="shared" si="16"/>
        <v>0</v>
      </c>
      <c r="AA66" s="207">
        <f t="shared" si="16"/>
        <v>0</v>
      </c>
    </row>
    <row r="67" spans="1:27" ht="17.25" thickBot="1">
      <c r="A67" s="272">
        <v>43504</v>
      </c>
      <c r="B67" s="273"/>
      <c r="C67" s="273" t="s">
        <v>2958</v>
      </c>
      <c r="D67" s="273"/>
      <c r="E67" s="273"/>
      <c r="F67" s="273"/>
      <c r="G67" s="274"/>
      <c r="H67" s="274"/>
      <c r="I67" s="274"/>
      <c r="J67" s="275"/>
      <c r="K67" s="274"/>
      <c r="L67" s="275"/>
      <c r="M67" s="276">
        <f>-4457*0.965</f>
        <v>-4301.0050000000001</v>
      </c>
      <c r="N67" s="33"/>
      <c r="P67" s="277"/>
      <c r="Q67" s="230" t="s">
        <v>2989</v>
      </c>
      <c r="R67" s="207"/>
    </row>
    <row r="68" spans="1:27" outlineLevel="1">
      <c r="A68" s="237">
        <v>43508</v>
      </c>
      <c r="B68" s="215" t="s">
        <v>1332</v>
      </c>
      <c r="C68" s="210" t="s">
        <v>2982</v>
      </c>
      <c r="D68" s="210" t="s">
        <v>1329</v>
      </c>
      <c r="E68" s="238" t="s">
        <v>2221</v>
      </c>
      <c r="F68" s="210" t="s">
        <v>102</v>
      </c>
      <c r="G68" s="239">
        <v>2</v>
      </c>
      <c r="H68" s="239">
        <v>10075</v>
      </c>
      <c r="I68" s="239">
        <v>0</v>
      </c>
      <c r="J68" s="14">
        <v>46</v>
      </c>
      <c r="K68" s="14">
        <v>20</v>
      </c>
      <c r="L68" s="14">
        <f>IF(B68="TXO",I68-SUM(J68:K68),IF(B68="FITX",IF(D68="新倉",-SUM(J68:K68),IF(E68="賣",(H68-H65)*G68*200-SUM(J68:K68),(H65-H68)*G68*200-SUM(J68:K68))),IF(D68="新倉",-SUM(J68:K68),IF(E68="賣",(H68-H65)*G68*50-SUM(J68:K68),(H65-H68)*G68*50-SUM(J68:K68)))))</f>
        <v>-66</v>
      </c>
      <c r="M68" s="123">
        <f t="shared" si="0"/>
        <v>-66</v>
      </c>
      <c r="N68" s="241" t="str">
        <f>IF(B68="TXO","",IF(D68="新倉","",IF(E68="賣",(H68-H65)*G68,(H65-H68)*G68)))</f>
        <v/>
      </c>
      <c r="O68" s="207">
        <v>0</v>
      </c>
      <c r="P68" s="34">
        <f>SUM(L68:L75)</f>
        <v>-430</v>
      </c>
      <c r="Q68" s="230" t="s">
        <v>2990</v>
      </c>
      <c r="S68" s="230"/>
      <c r="T68" s="61" t="str">
        <f t="shared" ref="T68:T109" si="17">IF(AND(R68="Yes",S68&lt;&gt;"Yes",L68&gt;0,B68&lt;&gt;"TXO"),L68,"")</f>
        <v/>
      </c>
      <c r="U68" s="61" t="str">
        <f t="shared" ref="U68:U109" si="18">IF(AND(R68="Yes",S68&lt;&gt;"Yes",L68&lt;0,B68&lt;&gt;"TXO"),L68,"")</f>
        <v/>
      </c>
      <c r="V68" s="61" t="str">
        <f t="shared" ref="V68:V109" si="19">IF(AND(R68="",S68&lt;&gt;"Yes",L68&gt;0,B68&lt;&gt;"TXO"),L68,"")</f>
        <v/>
      </c>
      <c r="W68" s="61">
        <f t="shared" ref="W68:W109" si="20">IF(AND(R68="",S68&lt;&gt;"Yes",L68&lt;0,B68&lt;&gt;"TXO"),L68,"")</f>
        <v>-66</v>
      </c>
      <c r="X68" s="207" t="str">
        <f t="shared" ref="X68:X109" si="21">IF(AND(R68="Yes",S68="Yes",L68&gt;0,B68&lt;&gt;"TXO"),L68,"")</f>
        <v/>
      </c>
      <c r="Y68" s="207" t="str">
        <f t="shared" ref="Y68:Y109" si="22">IF(AND(R68="Yes",S68="Yes",L68&lt;0,B68&lt;&gt;"TXO"),L68,"")</f>
        <v/>
      </c>
      <c r="Z68" s="207" t="str">
        <f t="shared" ref="Z68:Z109" si="23">IF(AND(R68="",S68="Yes",L68&gt;0,B68&lt;&gt;"TXO"),L68,"")</f>
        <v/>
      </c>
      <c r="AA68" s="207" t="str">
        <f t="shared" ref="AA68:AA109" si="24">IF(AND(R68="",S68="Yes",L68&lt;0,B68&lt;&gt;"TXO"),L68,"")</f>
        <v/>
      </c>
    </row>
    <row r="69" spans="1:27" outlineLevel="2">
      <c r="A69" s="237">
        <v>43508</v>
      </c>
      <c r="B69" s="215" t="s">
        <v>1332</v>
      </c>
      <c r="C69" s="210" t="s">
        <v>2982</v>
      </c>
      <c r="D69" s="210" t="s">
        <v>1331</v>
      </c>
      <c r="E69" s="238" t="s">
        <v>1330</v>
      </c>
      <c r="F69" s="210" t="s">
        <v>102</v>
      </c>
      <c r="G69" s="239">
        <v>2</v>
      </c>
      <c r="H69" s="239">
        <v>10077</v>
      </c>
      <c r="I69" s="239">
        <v>0</v>
      </c>
      <c r="J69" s="14">
        <v>46</v>
      </c>
      <c r="K69" s="14">
        <v>20</v>
      </c>
      <c r="L69" s="14">
        <f t="shared" si="15"/>
        <v>-266</v>
      </c>
      <c r="M69" s="123">
        <f t="shared" si="0"/>
        <v>-266</v>
      </c>
      <c r="N69" s="241">
        <f t="shared" si="1"/>
        <v>-4</v>
      </c>
      <c r="O69" s="207">
        <v>0</v>
      </c>
      <c r="P69" s="34"/>
      <c r="Q69" s="230" t="s">
        <v>2991</v>
      </c>
      <c r="S69" s="230"/>
      <c r="T69" s="61" t="str">
        <f t="shared" si="17"/>
        <v/>
      </c>
      <c r="U69" s="61" t="str">
        <f t="shared" si="18"/>
        <v/>
      </c>
      <c r="V69" s="61" t="str">
        <f t="shared" si="19"/>
        <v/>
      </c>
      <c r="W69" s="61">
        <f t="shared" si="20"/>
        <v>-266</v>
      </c>
      <c r="X69" s="207" t="str">
        <f t="shared" si="21"/>
        <v/>
      </c>
      <c r="Y69" s="207" t="str">
        <f t="shared" si="22"/>
        <v/>
      </c>
      <c r="Z69" s="207" t="str">
        <f t="shared" si="23"/>
        <v/>
      </c>
      <c r="AA69" s="207" t="str">
        <f t="shared" si="24"/>
        <v/>
      </c>
    </row>
    <row r="70" spans="1:27" outlineLevel="2">
      <c r="A70" s="237">
        <v>43508</v>
      </c>
      <c r="B70" s="215" t="s">
        <v>1332</v>
      </c>
      <c r="C70" s="210" t="s">
        <v>2982</v>
      </c>
      <c r="D70" s="210" t="s">
        <v>1329</v>
      </c>
      <c r="E70" s="238" t="s">
        <v>1330</v>
      </c>
      <c r="F70" s="210" t="s">
        <v>102</v>
      </c>
      <c r="G70" s="239">
        <v>1</v>
      </c>
      <c r="H70" s="239">
        <v>10077</v>
      </c>
      <c r="I70" s="239">
        <v>0</v>
      </c>
      <c r="J70" s="14">
        <v>23</v>
      </c>
      <c r="K70" s="14">
        <v>10</v>
      </c>
      <c r="L70" s="14">
        <f t="shared" si="15"/>
        <v>-33</v>
      </c>
      <c r="M70" s="123">
        <f t="shared" ref="M70:M109" si="25">L70</f>
        <v>-33</v>
      </c>
      <c r="N70" s="241" t="str">
        <f t="shared" ref="N70:N109" si="26">IF(B70="TXO","",IF(D70="新倉","",IF(E70="賣",(H70-H69)*G70,(H69-H70)*G70)))</f>
        <v/>
      </c>
      <c r="O70" s="207">
        <v>0</v>
      </c>
      <c r="P70" s="34"/>
      <c r="Q70" s="230" t="s">
        <v>2987</v>
      </c>
      <c r="R70" s="230" t="s">
        <v>2969</v>
      </c>
      <c r="S70" s="230"/>
      <c r="T70" s="61" t="str">
        <f t="shared" si="17"/>
        <v/>
      </c>
      <c r="U70" s="61">
        <f t="shared" si="18"/>
        <v>-33</v>
      </c>
      <c r="V70" s="61" t="str">
        <f t="shared" si="19"/>
        <v/>
      </c>
      <c r="W70" s="61" t="str">
        <f t="shared" si="20"/>
        <v/>
      </c>
      <c r="X70" s="207" t="str">
        <f t="shared" si="21"/>
        <v/>
      </c>
      <c r="Y70" s="207" t="str">
        <f t="shared" si="22"/>
        <v/>
      </c>
      <c r="Z70" s="207" t="str">
        <f t="shared" si="23"/>
        <v/>
      </c>
      <c r="AA70" s="207" t="str">
        <f t="shared" si="24"/>
        <v/>
      </c>
    </row>
    <row r="71" spans="1:27" outlineLevel="2">
      <c r="A71" s="237">
        <v>43508</v>
      </c>
      <c r="B71" s="215" t="s">
        <v>1332</v>
      </c>
      <c r="C71" s="210" t="s">
        <v>2982</v>
      </c>
      <c r="D71" s="210" t="s">
        <v>1331</v>
      </c>
      <c r="E71" s="238" t="s">
        <v>2221</v>
      </c>
      <c r="F71" s="210" t="s">
        <v>102</v>
      </c>
      <c r="G71" s="239">
        <v>1</v>
      </c>
      <c r="H71" s="239">
        <v>10079</v>
      </c>
      <c r="I71" s="239">
        <v>0</v>
      </c>
      <c r="J71" s="14">
        <v>23</v>
      </c>
      <c r="K71" s="14">
        <v>10</v>
      </c>
      <c r="L71" s="14">
        <f t="shared" si="15"/>
        <v>67</v>
      </c>
      <c r="M71" s="123">
        <f t="shared" si="25"/>
        <v>67</v>
      </c>
      <c r="N71" s="241">
        <f t="shared" si="26"/>
        <v>2</v>
      </c>
      <c r="O71" s="207">
        <v>0</v>
      </c>
      <c r="P71" s="34"/>
      <c r="Q71" s="278" t="s">
        <v>2979</v>
      </c>
      <c r="R71" s="230" t="s">
        <v>2969</v>
      </c>
      <c r="S71" s="230"/>
      <c r="T71" s="61">
        <f t="shared" si="17"/>
        <v>67</v>
      </c>
      <c r="U71" s="61" t="str">
        <f t="shared" si="18"/>
        <v/>
      </c>
      <c r="V71" s="61" t="str">
        <f t="shared" si="19"/>
        <v/>
      </c>
      <c r="W71" s="61" t="str">
        <f t="shared" si="20"/>
        <v/>
      </c>
      <c r="X71" s="207" t="str">
        <f t="shared" si="21"/>
        <v/>
      </c>
      <c r="Y71" s="207" t="str">
        <f t="shared" si="22"/>
        <v/>
      </c>
      <c r="Z71" s="207" t="str">
        <f t="shared" si="23"/>
        <v/>
      </c>
      <c r="AA71" s="207" t="str">
        <f t="shared" si="24"/>
        <v/>
      </c>
    </row>
    <row r="72" spans="1:27" outlineLevel="2">
      <c r="A72" s="237">
        <v>43508</v>
      </c>
      <c r="B72" s="215" t="s">
        <v>1332</v>
      </c>
      <c r="C72" s="210" t="s">
        <v>2982</v>
      </c>
      <c r="D72" s="210" t="s">
        <v>1329</v>
      </c>
      <c r="E72" s="238" t="s">
        <v>1330</v>
      </c>
      <c r="F72" s="210" t="s">
        <v>102</v>
      </c>
      <c r="G72" s="239">
        <v>1</v>
      </c>
      <c r="H72" s="239">
        <v>10077</v>
      </c>
      <c r="I72" s="239">
        <v>0</v>
      </c>
      <c r="J72" s="14">
        <v>23</v>
      </c>
      <c r="K72" s="14">
        <v>10</v>
      </c>
      <c r="L72" s="14">
        <f t="shared" si="15"/>
        <v>-33</v>
      </c>
      <c r="M72" s="123">
        <f t="shared" si="25"/>
        <v>-33</v>
      </c>
      <c r="N72" s="241" t="str">
        <f t="shared" si="26"/>
        <v/>
      </c>
      <c r="O72" s="207">
        <v>0</v>
      </c>
      <c r="P72" s="34"/>
      <c r="Q72" s="230" t="s">
        <v>2987</v>
      </c>
      <c r="R72" s="230" t="s">
        <v>2969</v>
      </c>
      <c r="S72" s="230"/>
      <c r="T72" s="61" t="str">
        <f t="shared" si="17"/>
        <v/>
      </c>
      <c r="U72" s="61">
        <f t="shared" si="18"/>
        <v>-33</v>
      </c>
      <c r="V72" s="61" t="str">
        <f t="shared" si="19"/>
        <v/>
      </c>
      <c r="W72" s="61" t="str">
        <f t="shared" si="20"/>
        <v/>
      </c>
      <c r="X72" s="207" t="str">
        <f t="shared" si="21"/>
        <v/>
      </c>
      <c r="Y72" s="207" t="str">
        <f t="shared" si="22"/>
        <v/>
      </c>
      <c r="Z72" s="207" t="str">
        <f t="shared" si="23"/>
        <v/>
      </c>
      <c r="AA72" s="207" t="str">
        <f t="shared" si="24"/>
        <v/>
      </c>
    </row>
    <row r="73" spans="1:27" outlineLevel="2">
      <c r="A73" s="237">
        <v>43508</v>
      </c>
      <c r="B73" s="215" t="s">
        <v>1332</v>
      </c>
      <c r="C73" s="210" t="s">
        <v>2982</v>
      </c>
      <c r="D73" s="210" t="s">
        <v>1331</v>
      </c>
      <c r="E73" s="238" t="s">
        <v>2221</v>
      </c>
      <c r="F73" s="210" t="s">
        <v>102</v>
      </c>
      <c r="G73" s="239">
        <v>1</v>
      </c>
      <c r="H73" s="239">
        <v>10077</v>
      </c>
      <c r="I73" s="239">
        <v>0</v>
      </c>
      <c r="J73" s="14">
        <v>23</v>
      </c>
      <c r="K73" s="14">
        <v>10</v>
      </c>
      <c r="L73" s="14">
        <f t="shared" si="15"/>
        <v>-33</v>
      </c>
      <c r="M73" s="123">
        <f t="shared" si="25"/>
        <v>-33</v>
      </c>
      <c r="N73" s="241">
        <f t="shared" si="26"/>
        <v>0</v>
      </c>
      <c r="O73" s="207">
        <v>0</v>
      </c>
      <c r="P73" s="34"/>
      <c r="Q73" s="230" t="s">
        <v>2976</v>
      </c>
      <c r="R73" s="230" t="s">
        <v>2969</v>
      </c>
      <c r="S73" s="230"/>
      <c r="T73" s="61" t="str">
        <f t="shared" si="17"/>
        <v/>
      </c>
      <c r="U73" s="61">
        <f t="shared" si="18"/>
        <v>-33</v>
      </c>
      <c r="V73" s="61" t="str">
        <f t="shared" si="19"/>
        <v/>
      </c>
      <c r="W73" s="61" t="str">
        <f t="shared" si="20"/>
        <v/>
      </c>
      <c r="X73" s="207" t="str">
        <f t="shared" si="21"/>
        <v/>
      </c>
      <c r="Y73" s="207" t="str">
        <f t="shared" si="22"/>
        <v/>
      </c>
      <c r="Z73" s="207" t="str">
        <f t="shared" si="23"/>
        <v/>
      </c>
      <c r="AA73" s="207" t="str">
        <f t="shared" si="24"/>
        <v/>
      </c>
    </row>
    <row r="74" spans="1:27" outlineLevel="2">
      <c r="A74" s="237">
        <v>43508</v>
      </c>
      <c r="B74" s="215" t="s">
        <v>1332</v>
      </c>
      <c r="C74" s="210" t="s">
        <v>2982</v>
      </c>
      <c r="D74" s="210" t="s">
        <v>1329</v>
      </c>
      <c r="E74" s="238" t="s">
        <v>2221</v>
      </c>
      <c r="F74" s="210" t="s">
        <v>102</v>
      </c>
      <c r="G74" s="239">
        <v>1</v>
      </c>
      <c r="H74" s="239">
        <v>10089</v>
      </c>
      <c r="I74" s="239">
        <v>0</v>
      </c>
      <c r="J74" s="14">
        <v>23</v>
      </c>
      <c r="K74" s="14">
        <v>10</v>
      </c>
      <c r="L74" s="14">
        <f t="shared" si="15"/>
        <v>-33</v>
      </c>
      <c r="M74" s="123">
        <f t="shared" si="25"/>
        <v>-33</v>
      </c>
      <c r="N74" s="241" t="str">
        <f t="shared" si="26"/>
        <v/>
      </c>
      <c r="O74" s="207">
        <v>0</v>
      </c>
      <c r="P74" s="34"/>
      <c r="Q74" s="230" t="s">
        <v>2992</v>
      </c>
      <c r="S74" s="230"/>
      <c r="T74" s="61" t="str">
        <f t="shared" si="17"/>
        <v/>
      </c>
      <c r="U74" s="61" t="str">
        <f t="shared" si="18"/>
        <v/>
      </c>
      <c r="V74" s="61" t="str">
        <f t="shared" si="19"/>
        <v/>
      </c>
      <c r="W74" s="61">
        <f t="shared" si="20"/>
        <v>-33</v>
      </c>
      <c r="X74" s="207" t="str">
        <f t="shared" si="21"/>
        <v/>
      </c>
      <c r="Y74" s="207" t="str">
        <f t="shared" si="22"/>
        <v/>
      </c>
      <c r="Z74" s="207" t="str">
        <f t="shared" si="23"/>
        <v/>
      </c>
      <c r="AA74" s="207" t="str">
        <f t="shared" si="24"/>
        <v/>
      </c>
    </row>
    <row r="75" spans="1:27" outlineLevel="2">
      <c r="A75" s="237">
        <v>43508</v>
      </c>
      <c r="B75" s="215" t="s">
        <v>1332</v>
      </c>
      <c r="C75" s="210" t="s">
        <v>2982</v>
      </c>
      <c r="D75" s="210" t="s">
        <v>1331</v>
      </c>
      <c r="E75" s="238" t="s">
        <v>1330</v>
      </c>
      <c r="F75" s="210" t="s">
        <v>102</v>
      </c>
      <c r="G75" s="239">
        <v>1</v>
      </c>
      <c r="H75" s="239">
        <v>10089</v>
      </c>
      <c r="I75" s="239">
        <v>0</v>
      </c>
      <c r="J75" s="14">
        <v>23</v>
      </c>
      <c r="K75" s="14">
        <v>10</v>
      </c>
      <c r="L75" s="14">
        <f>IF(B75="TXO",I75-SUM(J75:K75),IF(B75="FITX",IF(D75="新倉",-SUM(J75:K75),IF(E75="賣",(H75-H74)*G75*200-SUM(J75:K75),(H74-H75)*G75*200-SUM(J75:K75))),IF(D75="新倉",-SUM(J75:K75),IF(E75="賣",(H75-H74)*G75*50-SUM(J75:K75),(H74-H75)*G75*50-SUM(J75:K75)))))</f>
        <v>-33</v>
      </c>
      <c r="M75" s="123">
        <f t="shared" si="25"/>
        <v>-33</v>
      </c>
      <c r="N75" s="241">
        <f t="shared" si="26"/>
        <v>0</v>
      </c>
      <c r="O75" s="207">
        <v>0</v>
      </c>
      <c r="P75" s="34"/>
      <c r="Q75" s="230" t="s">
        <v>2991</v>
      </c>
      <c r="S75" s="230"/>
      <c r="T75" s="61" t="str">
        <f t="shared" si="17"/>
        <v/>
      </c>
      <c r="U75" s="61" t="str">
        <f t="shared" si="18"/>
        <v/>
      </c>
      <c r="V75" s="61" t="str">
        <f t="shared" si="19"/>
        <v/>
      </c>
      <c r="W75" s="61">
        <f t="shared" si="20"/>
        <v>-33</v>
      </c>
      <c r="X75" s="207" t="str">
        <f t="shared" si="21"/>
        <v/>
      </c>
      <c r="Y75" s="207" t="str">
        <f t="shared" si="22"/>
        <v/>
      </c>
      <c r="Z75" s="207" t="str">
        <f t="shared" si="23"/>
        <v/>
      </c>
      <c r="AA75" s="207" t="str">
        <f t="shared" si="24"/>
        <v/>
      </c>
    </row>
    <row r="76" spans="1:27" outlineLevel="1">
      <c r="A76" s="279">
        <v>43509</v>
      </c>
      <c r="B76" s="280" t="s">
        <v>1332</v>
      </c>
      <c r="C76" s="281" t="s">
        <v>2982</v>
      </c>
      <c r="D76" s="281" t="s">
        <v>1329</v>
      </c>
      <c r="E76" s="282" t="s">
        <v>1330</v>
      </c>
      <c r="F76" s="281" t="s">
        <v>102</v>
      </c>
      <c r="G76" s="283">
        <v>2</v>
      </c>
      <c r="H76" s="283">
        <v>10080</v>
      </c>
      <c r="I76" s="283">
        <v>0</v>
      </c>
      <c r="J76" s="284">
        <v>46</v>
      </c>
      <c r="K76" s="284">
        <v>20</v>
      </c>
      <c r="L76" s="284">
        <f t="shared" ref="L76:L81" si="27">IF(B76="TXO",I76-SUM(J76:K76),IF(B76="FITX",IF(D76="新倉",-SUM(J76:K76),IF(E76="賣",(H76-H75)*G76*200-SUM(J76:K76),(H75-H76)*G76*200-SUM(J76:K76))),IF(D76="新倉",-SUM(J76:K76),IF(E76="賣",(H76-H75)*G76*50-SUM(J76:K76),(H75-H76)*G76*50-SUM(J76:K76)))))</f>
        <v>-66</v>
      </c>
      <c r="M76" s="285">
        <f t="shared" si="25"/>
        <v>-66</v>
      </c>
      <c r="N76" s="241" t="str">
        <f t="shared" si="26"/>
        <v/>
      </c>
      <c r="O76" s="207">
        <v>0</v>
      </c>
      <c r="P76" s="34">
        <f>SUM(L76:L81)</f>
        <v>-64</v>
      </c>
      <c r="Q76" s="278" t="s">
        <v>2987</v>
      </c>
      <c r="R76" s="230" t="s">
        <v>2969</v>
      </c>
      <c r="S76" s="230" t="s">
        <v>2969</v>
      </c>
      <c r="T76" s="61" t="str">
        <f t="shared" si="17"/>
        <v/>
      </c>
      <c r="U76" s="61" t="str">
        <f t="shared" si="18"/>
        <v/>
      </c>
      <c r="V76" s="61" t="str">
        <f t="shared" si="19"/>
        <v/>
      </c>
      <c r="W76" s="61" t="str">
        <f t="shared" si="20"/>
        <v/>
      </c>
      <c r="X76" s="207" t="str">
        <f t="shared" si="21"/>
        <v/>
      </c>
      <c r="Y76" s="207">
        <f t="shared" si="22"/>
        <v>-66</v>
      </c>
      <c r="Z76" s="207" t="str">
        <f t="shared" si="23"/>
        <v/>
      </c>
      <c r="AA76" s="207" t="str">
        <f t="shared" si="24"/>
        <v/>
      </c>
    </row>
    <row r="77" spans="1:27" outlineLevel="2" collapsed="1">
      <c r="A77" s="279">
        <v>43509</v>
      </c>
      <c r="B77" s="280" t="s">
        <v>1332</v>
      </c>
      <c r="C77" s="281" t="s">
        <v>2982</v>
      </c>
      <c r="D77" s="281" t="s">
        <v>1331</v>
      </c>
      <c r="E77" s="282" t="s">
        <v>2221</v>
      </c>
      <c r="F77" s="281" t="s">
        <v>102</v>
      </c>
      <c r="G77" s="283">
        <v>2</v>
      </c>
      <c r="H77" s="283">
        <v>10076</v>
      </c>
      <c r="I77" s="283">
        <v>0</v>
      </c>
      <c r="J77" s="284">
        <v>46</v>
      </c>
      <c r="K77" s="284">
        <v>20</v>
      </c>
      <c r="L77" s="284">
        <f t="shared" si="27"/>
        <v>-466</v>
      </c>
      <c r="M77" s="285">
        <f t="shared" si="25"/>
        <v>-466</v>
      </c>
      <c r="N77" s="241">
        <f t="shared" si="26"/>
        <v>-8</v>
      </c>
      <c r="O77" s="207">
        <v>0</v>
      </c>
      <c r="P77" s="34"/>
      <c r="Q77" s="230" t="s">
        <v>2972</v>
      </c>
      <c r="R77" s="230" t="s">
        <v>2969</v>
      </c>
      <c r="S77" s="230" t="s">
        <v>2969</v>
      </c>
      <c r="T77" s="61" t="str">
        <f t="shared" si="17"/>
        <v/>
      </c>
      <c r="U77" s="61" t="str">
        <f t="shared" si="18"/>
        <v/>
      </c>
      <c r="V77" s="61" t="str">
        <f t="shared" si="19"/>
        <v/>
      </c>
      <c r="W77" s="61" t="str">
        <f t="shared" si="20"/>
        <v/>
      </c>
      <c r="X77" s="207" t="str">
        <f t="shared" si="21"/>
        <v/>
      </c>
      <c r="Y77" s="207">
        <f t="shared" si="22"/>
        <v>-466</v>
      </c>
      <c r="Z77" s="207" t="str">
        <f t="shared" si="23"/>
        <v/>
      </c>
      <c r="AA77" s="207" t="str">
        <f t="shared" si="24"/>
        <v/>
      </c>
    </row>
    <row r="78" spans="1:27" outlineLevel="2" collapsed="1">
      <c r="A78" s="279">
        <v>43509</v>
      </c>
      <c r="B78" s="280" t="s">
        <v>1332</v>
      </c>
      <c r="C78" s="281" t="s">
        <v>2982</v>
      </c>
      <c r="D78" s="281" t="s">
        <v>1329</v>
      </c>
      <c r="E78" s="282" t="s">
        <v>2221</v>
      </c>
      <c r="F78" s="281" t="s">
        <v>102</v>
      </c>
      <c r="G78" s="283">
        <v>1</v>
      </c>
      <c r="H78" s="283">
        <v>10071</v>
      </c>
      <c r="I78" s="283">
        <v>0</v>
      </c>
      <c r="J78" s="284">
        <v>23</v>
      </c>
      <c r="K78" s="284">
        <v>10</v>
      </c>
      <c r="L78" s="284">
        <f t="shared" si="27"/>
        <v>-33</v>
      </c>
      <c r="M78" s="285">
        <f t="shared" si="25"/>
        <v>-33</v>
      </c>
      <c r="N78" s="241" t="str">
        <f t="shared" si="26"/>
        <v/>
      </c>
      <c r="O78" s="207">
        <v>0</v>
      </c>
      <c r="P78" s="34"/>
      <c r="Q78" s="278" t="s">
        <v>2987</v>
      </c>
      <c r="R78" s="230" t="s">
        <v>2969</v>
      </c>
      <c r="S78" s="230" t="s">
        <v>2969</v>
      </c>
      <c r="T78" s="61" t="str">
        <f t="shared" si="17"/>
        <v/>
      </c>
      <c r="U78" s="61" t="str">
        <f t="shared" si="18"/>
        <v/>
      </c>
      <c r="V78" s="61" t="str">
        <f t="shared" si="19"/>
        <v/>
      </c>
      <c r="W78" s="61" t="str">
        <f t="shared" si="20"/>
        <v/>
      </c>
      <c r="X78" s="207" t="str">
        <f t="shared" si="21"/>
        <v/>
      </c>
      <c r="Y78" s="207">
        <f t="shared" si="22"/>
        <v>-33</v>
      </c>
      <c r="Z78" s="207" t="str">
        <f t="shared" si="23"/>
        <v/>
      </c>
      <c r="AA78" s="207" t="str">
        <f t="shared" si="24"/>
        <v/>
      </c>
    </row>
    <row r="79" spans="1:27" outlineLevel="2" collapsed="1">
      <c r="A79" s="279">
        <v>43509</v>
      </c>
      <c r="B79" s="280" t="s">
        <v>1332</v>
      </c>
      <c r="C79" s="281" t="s">
        <v>2982</v>
      </c>
      <c r="D79" s="281" t="s">
        <v>1331</v>
      </c>
      <c r="E79" s="282" t="s">
        <v>1330</v>
      </c>
      <c r="F79" s="281" t="s">
        <v>102</v>
      </c>
      <c r="G79" s="283">
        <v>1</v>
      </c>
      <c r="H79" s="283">
        <v>10070</v>
      </c>
      <c r="I79" s="283">
        <v>0</v>
      </c>
      <c r="J79" s="284">
        <v>23</v>
      </c>
      <c r="K79" s="284">
        <v>10</v>
      </c>
      <c r="L79" s="284">
        <f t="shared" si="27"/>
        <v>17</v>
      </c>
      <c r="M79" s="285">
        <f t="shared" si="25"/>
        <v>17</v>
      </c>
      <c r="N79" s="241">
        <f t="shared" si="26"/>
        <v>1</v>
      </c>
      <c r="O79" s="207">
        <v>0</v>
      </c>
      <c r="P79" s="34"/>
      <c r="Q79" s="278" t="s">
        <v>2979</v>
      </c>
      <c r="R79" s="230" t="s">
        <v>2969</v>
      </c>
      <c r="S79" s="230" t="s">
        <v>2969</v>
      </c>
      <c r="T79" s="61" t="str">
        <f t="shared" si="17"/>
        <v/>
      </c>
      <c r="U79" s="61" t="str">
        <f t="shared" si="18"/>
        <v/>
      </c>
      <c r="V79" s="61" t="str">
        <f t="shared" si="19"/>
        <v/>
      </c>
      <c r="W79" s="61" t="str">
        <f t="shared" si="20"/>
        <v/>
      </c>
      <c r="X79" s="207">
        <f t="shared" si="21"/>
        <v>17</v>
      </c>
      <c r="Y79" s="207" t="str">
        <f t="shared" si="22"/>
        <v/>
      </c>
      <c r="Z79" s="207" t="str">
        <f t="shared" si="23"/>
        <v/>
      </c>
      <c r="AA79" s="207" t="str">
        <f t="shared" si="24"/>
        <v/>
      </c>
    </row>
    <row r="80" spans="1:27" outlineLevel="2" collapsed="1">
      <c r="A80" s="279">
        <v>43509</v>
      </c>
      <c r="B80" s="280" t="s">
        <v>1332</v>
      </c>
      <c r="C80" s="281" t="s">
        <v>2982</v>
      </c>
      <c r="D80" s="281" t="s">
        <v>1329</v>
      </c>
      <c r="E80" s="282" t="s">
        <v>2221</v>
      </c>
      <c r="F80" s="281" t="s">
        <v>102</v>
      </c>
      <c r="G80" s="283">
        <v>1</v>
      </c>
      <c r="H80" s="283">
        <v>10071</v>
      </c>
      <c r="I80" s="283">
        <v>0</v>
      </c>
      <c r="J80" s="284">
        <v>23</v>
      </c>
      <c r="K80" s="284">
        <v>10</v>
      </c>
      <c r="L80" s="284">
        <f t="shared" si="27"/>
        <v>-33</v>
      </c>
      <c r="M80" s="285">
        <f t="shared" si="25"/>
        <v>-33</v>
      </c>
      <c r="N80" s="241" t="str">
        <f t="shared" si="26"/>
        <v/>
      </c>
      <c r="O80" s="207">
        <v>0</v>
      </c>
      <c r="P80" s="34"/>
      <c r="Q80" s="278" t="s">
        <v>2987</v>
      </c>
      <c r="R80" s="230" t="s">
        <v>2969</v>
      </c>
      <c r="S80" s="230" t="s">
        <v>2969</v>
      </c>
      <c r="T80" s="61" t="str">
        <f t="shared" si="17"/>
        <v/>
      </c>
      <c r="U80" s="61" t="str">
        <f t="shared" si="18"/>
        <v/>
      </c>
      <c r="V80" s="61" t="str">
        <f t="shared" si="19"/>
        <v/>
      </c>
      <c r="W80" s="61" t="str">
        <f t="shared" si="20"/>
        <v/>
      </c>
      <c r="X80" s="207" t="str">
        <f t="shared" si="21"/>
        <v/>
      </c>
      <c r="Y80" s="207">
        <f t="shared" si="22"/>
        <v>-33</v>
      </c>
      <c r="Z80" s="207" t="str">
        <f t="shared" si="23"/>
        <v/>
      </c>
      <c r="AA80" s="207" t="str">
        <f t="shared" si="24"/>
        <v/>
      </c>
    </row>
    <row r="81" spans="1:27" outlineLevel="2" collapsed="1">
      <c r="A81" s="279">
        <v>43509</v>
      </c>
      <c r="B81" s="280" t="s">
        <v>1332</v>
      </c>
      <c r="C81" s="281" t="s">
        <v>2982</v>
      </c>
      <c r="D81" s="281" t="s">
        <v>1331</v>
      </c>
      <c r="E81" s="282" t="s">
        <v>1330</v>
      </c>
      <c r="F81" s="281" t="s">
        <v>102</v>
      </c>
      <c r="G81" s="283">
        <v>1</v>
      </c>
      <c r="H81" s="283">
        <v>10060</v>
      </c>
      <c r="I81" s="283">
        <v>0</v>
      </c>
      <c r="J81" s="284">
        <v>23</v>
      </c>
      <c r="K81" s="284">
        <v>10</v>
      </c>
      <c r="L81" s="284">
        <f t="shared" si="27"/>
        <v>517</v>
      </c>
      <c r="M81" s="285">
        <f t="shared" si="25"/>
        <v>517</v>
      </c>
      <c r="N81" s="241">
        <f t="shared" si="26"/>
        <v>11</v>
      </c>
      <c r="O81" s="207">
        <v>0</v>
      </c>
      <c r="P81" s="34"/>
      <c r="Q81" s="278" t="s">
        <v>2979</v>
      </c>
      <c r="R81" s="230" t="s">
        <v>2969</v>
      </c>
      <c r="S81" s="230" t="s">
        <v>2969</v>
      </c>
      <c r="T81" s="61" t="str">
        <f t="shared" si="17"/>
        <v/>
      </c>
      <c r="U81" s="61" t="str">
        <f t="shared" si="18"/>
        <v/>
      </c>
      <c r="V81" s="61" t="str">
        <f t="shared" si="19"/>
        <v/>
      </c>
      <c r="W81" s="61" t="str">
        <f t="shared" si="20"/>
        <v/>
      </c>
      <c r="X81" s="207">
        <f t="shared" si="21"/>
        <v>517</v>
      </c>
      <c r="Y81" s="207" t="str">
        <f t="shared" si="22"/>
        <v/>
      </c>
      <c r="Z81" s="207" t="str">
        <f t="shared" si="23"/>
        <v/>
      </c>
      <c r="AA81" s="207" t="str">
        <f t="shared" si="24"/>
        <v/>
      </c>
    </row>
    <row r="82" spans="1:27" outlineLevel="1">
      <c r="A82" s="237">
        <v>43510</v>
      </c>
      <c r="B82" s="215" t="s">
        <v>1332</v>
      </c>
      <c r="C82" s="210" t="s">
        <v>2982</v>
      </c>
      <c r="D82" s="210" t="s">
        <v>1329</v>
      </c>
      <c r="E82" s="238" t="s">
        <v>2221</v>
      </c>
      <c r="F82" s="210" t="s">
        <v>102</v>
      </c>
      <c r="G82" s="239">
        <v>2</v>
      </c>
      <c r="H82" s="239">
        <v>10081</v>
      </c>
      <c r="I82" s="239">
        <v>0</v>
      </c>
      <c r="J82" s="14">
        <v>46</v>
      </c>
      <c r="K82" s="14">
        <v>20</v>
      </c>
      <c r="L82" s="14">
        <f t="shared" ref="L82:L87" si="28">IF(B82="TXO",I82-SUM(J82:K82),IF(B82="FITX",IF(D82="新倉",-SUM(J82:K82),IF(E82="賣",(H82-H81)*G82*200-SUM(J82:K82),(H81-H82)*G82*200-SUM(J82:K82))),IF(D82="新倉",-SUM(J82:K82),IF(E82="賣",(H82-H81)*G82*50-SUM(J82:K82),(H81-H82)*G82*50-SUM(J82:K82)))))</f>
        <v>-66</v>
      </c>
      <c r="M82" s="123">
        <f t="shared" si="25"/>
        <v>-66</v>
      </c>
      <c r="N82" s="241" t="str">
        <f t="shared" si="26"/>
        <v/>
      </c>
      <c r="O82" s="207">
        <v>0</v>
      </c>
      <c r="P82" s="34">
        <f>SUM(L82:L87)</f>
        <v>-2080</v>
      </c>
      <c r="Q82" s="230" t="s">
        <v>2987</v>
      </c>
      <c r="S82" s="230"/>
      <c r="T82" s="61" t="str">
        <f t="shared" si="17"/>
        <v/>
      </c>
      <c r="U82" s="61" t="str">
        <f t="shared" si="18"/>
        <v/>
      </c>
      <c r="V82" s="61" t="str">
        <f t="shared" si="19"/>
        <v/>
      </c>
      <c r="W82" s="61">
        <f t="shared" si="20"/>
        <v>-66</v>
      </c>
      <c r="X82" s="207" t="str">
        <f t="shared" si="21"/>
        <v/>
      </c>
      <c r="Y82" s="207" t="str">
        <f t="shared" si="22"/>
        <v/>
      </c>
      <c r="Z82" s="207" t="str">
        <f t="shared" si="23"/>
        <v/>
      </c>
      <c r="AA82" s="207" t="str">
        <f t="shared" si="24"/>
        <v/>
      </c>
    </row>
    <row r="83" spans="1:27" outlineLevel="2">
      <c r="A83" s="237">
        <v>43510</v>
      </c>
      <c r="B83" s="215" t="s">
        <v>1332</v>
      </c>
      <c r="C83" s="210" t="s">
        <v>2982</v>
      </c>
      <c r="D83" s="210" t="s">
        <v>1331</v>
      </c>
      <c r="E83" s="238" t="s">
        <v>1330</v>
      </c>
      <c r="F83" s="210" t="s">
        <v>102</v>
      </c>
      <c r="G83" s="239">
        <v>2</v>
      </c>
      <c r="H83" s="239">
        <v>10087</v>
      </c>
      <c r="I83" s="239">
        <v>0</v>
      </c>
      <c r="J83" s="14">
        <v>46</v>
      </c>
      <c r="K83" s="14">
        <v>20</v>
      </c>
      <c r="L83" s="14">
        <f t="shared" si="28"/>
        <v>-666</v>
      </c>
      <c r="M83" s="123">
        <f t="shared" si="25"/>
        <v>-666</v>
      </c>
      <c r="N83" s="241">
        <f t="shared" si="26"/>
        <v>-12</v>
      </c>
      <c r="O83" s="207">
        <v>0</v>
      </c>
      <c r="P83" s="34"/>
      <c r="Q83" s="230" t="s">
        <v>2972</v>
      </c>
      <c r="S83" s="230"/>
      <c r="T83" s="61" t="str">
        <f t="shared" si="17"/>
        <v/>
      </c>
      <c r="U83" s="61" t="str">
        <f t="shared" si="18"/>
        <v/>
      </c>
      <c r="V83" s="61" t="str">
        <f t="shared" si="19"/>
        <v/>
      </c>
      <c r="W83" s="61">
        <f t="shared" si="20"/>
        <v>-666</v>
      </c>
      <c r="X83" s="207" t="str">
        <f t="shared" si="21"/>
        <v/>
      </c>
      <c r="Y83" s="207" t="str">
        <f t="shared" si="22"/>
        <v/>
      </c>
      <c r="Z83" s="207" t="str">
        <f t="shared" si="23"/>
        <v/>
      </c>
      <c r="AA83" s="207" t="str">
        <f t="shared" si="24"/>
        <v/>
      </c>
    </row>
    <row r="84" spans="1:27" outlineLevel="2">
      <c r="A84" s="237">
        <v>43510</v>
      </c>
      <c r="B84" s="215" t="s">
        <v>1332</v>
      </c>
      <c r="C84" s="210" t="s">
        <v>2982</v>
      </c>
      <c r="D84" s="210" t="s">
        <v>1329</v>
      </c>
      <c r="E84" s="238" t="s">
        <v>2221</v>
      </c>
      <c r="F84" s="210" t="s">
        <v>102</v>
      </c>
      <c r="G84" s="239">
        <v>2</v>
      </c>
      <c r="H84" s="239">
        <v>10053</v>
      </c>
      <c r="I84" s="239">
        <v>0</v>
      </c>
      <c r="J84" s="14">
        <v>46</v>
      </c>
      <c r="K84" s="14">
        <v>20</v>
      </c>
      <c r="L84" s="14">
        <f t="shared" si="28"/>
        <v>-66</v>
      </c>
      <c r="M84" s="123">
        <f t="shared" si="25"/>
        <v>-66</v>
      </c>
      <c r="N84" s="241" t="str">
        <f t="shared" si="26"/>
        <v/>
      </c>
      <c r="O84" s="207">
        <v>0</v>
      </c>
      <c r="P84" s="34"/>
      <c r="Q84" s="230" t="s">
        <v>2984</v>
      </c>
      <c r="S84" s="230" t="s">
        <v>2969</v>
      </c>
      <c r="T84" s="61" t="str">
        <f t="shared" si="17"/>
        <v/>
      </c>
      <c r="U84" s="61" t="str">
        <f t="shared" si="18"/>
        <v/>
      </c>
      <c r="V84" s="61" t="str">
        <f t="shared" si="19"/>
        <v/>
      </c>
      <c r="W84" s="61" t="str">
        <f t="shared" si="20"/>
        <v/>
      </c>
      <c r="X84" s="207" t="str">
        <f t="shared" si="21"/>
        <v/>
      </c>
      <c r="Y84" s="207" t="str">
        <f t="shared" si="22"/>
        <v/>
      </c>
      <c r="Z84" s="207" t="str">
        <f t="shared" si="23"/>
        <v/>
      </c>
      <c r="AA84" s="207">
        <f t="shared" si="24"/>
        <v>-66</v>
      </c>
    </row>
    <row r="85" spans="1:27" outlineLevel="2">
      <c r="A85" s="237">
        <v>43510</v>
      </c>
      <c r="B85" s="215" t="s">
        <v>1332</v>
      </c>
      <c r="C85" s="210" t="s">
        <v>2982</v>
      </c>
      <c r="D85" s="210" t="s">
        <v>1331</v>
      </c>
      <c r="E85" s="238" t="s">
        <v>1330</v>
      </c>
      <c r="F85" s="210" t="s">
        <v>102</v>
      </c>
      <c r="G85" s="239">
        <v>2</v>
      </c>
      <c r="H85" s="239">
        <v>10061</v>
      </c>
      <c r="I85" s="239">
        <v>0</v>
      </c>
      <c r="J85" s="14">
        <v>46</v>
      </c>
      <c r="K85" s="14">
        <v>20</v>
      </c>
      <c r="L85" s="14">
        <f t="shared" si="28"/>
        <v>-866</v>
      </c>
      <c r="M85" s="123">
        <f t="shared" si="25"/>
        <v>-866</v>
      </c>
      <c r="N85" s="241">
        <f t="shared" si="26"/>
        <v>-16</v>
      </c>
      <c r="O85" s="207">
        <v>0</v>
      </c>
      <c r="P85" s="34"/>
      <c r="Q85" s="230" t="s">
        <v>2972</v>
      </c>
      <c r="S85" s="230" t="s">
        <v>2969</v>
      </c>
      <c r="T85" s="61" t="str">
        <f t="shared" si="17"/>
        <v/>
      </c>
      <c r="U85" s="61" t="str">
        <f t="shared" si="18"/>
        <v/>
      </c>
      <c r="V85" s="61" t="str">
        <f t="shared" si="19"/>
        <v/>
      </c>
      <c r="W85" s="61" t="str">
        <f t="shared" si="20"/>
        <v/>
      </c>
      <c r="X85" s="207" t="str">
        <f t="shared" si="21"/>
        <v/>
      </c>
      <c r="Y85" s="207" t="str">
        <f t="shared" si="22"/>
        <v/>
      </c>
      <c r="Z85" s="207" t="str">
        <f t="shared" si="23"/>
        <v/>
      </c>
      <c r="AA85" s="207">
        <f t="shared" si="24"/>
        <v>-866</v>
      </c>
    </row>
    <row r="86" spans="1:27" outlineLevel="2">
      <c r="A86" s="237">
        <v>43510</v>
      </c>
      <c r="B86" s="215" t="s">
        <v>1332</v>
      </c>
      <c r="C86" s="210" t="s">
        <v>2982</v>
      </c>
      <c r="D86" s="210" t="s">
        <v>1329</v>
      </c>
      <c r="E86" s="238" t="s">
        <v>2221</v>
      </c>
      <c r="F86" s="210" t="s">
        <v>102</v>
      </c>
      <c r="G86" s="239">
        <v>1</v>
      </c>
      <c r="H86" s="239">
        <v>10053</v>
      </c>
      <c r="I86" s="239">
        <v>0</v>
      </c>
      <c r="J86" s="14">
        <v>23</v>
      </c>
      <c r="K86" s="14">
        <v>10</v>
      </c>
      <c r="L86" s="14">
        <f t="shared" si="28"/>
        <v>-33</v>
      </c>
      <c r="M86" s="123">
        <f t="shared" si="25"/>
        <v>-33</v>
      </c>
      <c r="N86" s="241" t="str">
        <f t="shared" si="26"/>
        <v/>
      </c>
      <c r="O86" s="207">
        <v>0</v>
      </c>
      <c r="P86" s="34"/>
      <c r="S86" s="230" t="s">
        <v>2969</v>
      </c>
      <c r="T86" s="61" t="str">
        <f t="shared" si="17"/>
        <v/>
      </c>
      <c r="U86" s="61" t="str">
        <f t="shared" si="18"/>
        <v/>
      </c>
      <c r="V86" s="61" t="str">
        <f t="shared" si="19"/>
        <v/>
      </c>
      <c r="W86" s="61" t="str">
        <f t="shared" si="20"/>
        <v/>
      </c>
      <c r="X86" s="207" t="str">
        <f t="shared" si="21"/>
        <v/>
      </c>
      <c r="Y86" s="207" t="str">
        <f t="shared" si="22"/>
        <v/>
      </c>
      <c r="Z86" s="207" t="str">
        <f t="shared" si="23"/>
        <v/>
      </c>
      <c r="AA86" s="207">
        <f t="shared" si="24"/>
        <v>-33</v>
      </c>
    </row>
    <row r="87" spans="1:27" outlineLevel="2">
      <c r="A87" s="237">
        <v>43510</v>
      </c>
      <c r="B87" s="215" t="s">
        <v>1332</v>
      </c>
      <c r="C87" s="210" t="s">
        <v>2982</v>
      </c>
      <c r="D87" s="210" t="s">
        <v>1331</v>
      </c>
      <c r="E87" s="238" t="s">
        <v>1330</v>
      </c>
      <c r="F87" s="210" t="s">
        <v>102</v>
      </c>
      <c r="G87" s="239">
        <v>1</v>
      </c>
      <c r="H87" s="239">
        <v>10060</v>
      </c>
      <c r="I87" s="239">
        <v>0</v>
      </c>
      <c r="J87" s="14">
        <v>23</v>
      </c>
      <c r="K87" s="14">
        <v>10</v>
      </c>
      <c r="L87" s="14">
        <f t="shared" si="28"/>
        <v>-383</v>
      </c>
      <c r="M87" s="123">
        <f t="shared" si="25"/>
        <v>-383</v>
      </c>
      <c r="N87" s="241">
        <f t="shared" si="26"/>
        <v>-7</v>
      </c>
      <c r="O87" s="207">
        <v>0</v>
      </c>
      <c r="P87" s="34"/>
      <c r="Q87" s="230" t="s">
        <v>2972</v>
      </c>
      <c r="S87" s="230" t="s">
        <v>2969</v>
      </c>
      <c r="T87" s="61" t="str">
        <f t="shared" si="17"/>
        <v/>
      </c>
      <c r="U87" s="61" t="str">
        <f t="shared" si="18"/>
        <v/>
      </c>
      <c r="V87" s="61" t="str">
        <f t="shared" si="19"/>
        <v/>
      </c>
      <c r="W87" s="61" t="str">
        <f t="shared" si="20"/>
        <v/>
      </c>
      <c r="X87" s="207" t="str">
        <f t="shared" si="21"/>
        <v/>
      </c>
      <c r="Y87" s="207" t="str">
        <f t="shared" si="22"/>
        <v/>
      </c>
      <c r="Z87" s="207" t="str">
        <f t="shared" si="23"/>
        <v/>
      </c>
      <c r="AA87" s="207">
        <f t="shared" si="24"/>
        <v>-383</v>
      </c>
    </row>
    <row r="88" spans="1:27" outlineLevel="1">
      <c r="A88" s="279">
        <v>43515</v>
      </c>
      <c r="B88" s="280" t="s">
        <v>1332</v>
      </c>
      <c r="C88" s="281" t="s">
        <v>2982</v>
      </c>
      <c r="D88" s="281" t="s">
        <v>1329</v>
      </c>
      <c r="E88" s="282" t="s">
        <v>1330</v>
      </c>
      <c r="F88" s="281" t="s">
        <v>102</v>
      </c>
      <c r="G88" s="283">
        <v>1</v>
      </c>
      <c r="H88" s="283">
        <v>10140</v>
      </c>
      <c r="I88" s="283">
        <v>0</v>
      </c>
      <c r="J88" s="284">
        <v>23</v>
      </c>
      <c r="K88" s="284">
        <v>10</v>
      </c>
      <c r="L88" s="284">
        <f t="shared" ref="L88:L94" si="29">IF(B88="TXO",I88-SUM(J88:K88),IF(B88="FITX",IF(D88="新倉",-SUM(J88:K88),IF(E88="賣",(H88-H87)*G88*200-SUM(J88:K88),(H87-H88)*G88*200-SUM(J88:K88))),IF(D88="新倉",-SUM(J88:K88),IF(E88="賣",(H88-H87)*G88*50-SUM(J88:K88),(H87-H88)*G88*50-SUM(J88:K88)))))</f>
        <v>-33</v>
      </c>
      <c r="M88" s="285">
        <f t="shared" si="25"/>
        <v>-33</v>
      </c>
      <c r="N88" s="241" t="str">
        <f t="shared" si="26"/>
        <v/>
      </c>
      <c r="O88" s="207">
        <v>0</v>
      </c>
      <c r="P88" s="34">
        <f>SUM(L88:L93)</f>
        <v>1002</v>
      </c>
      <c r="Q88" s="230" t="s">
        <v>2987</v>
      </c>
      <c r="R88" s="230" t="s">
        <v>2969</v>
      </c>
      <c r="S88" s="230"/>
      <c r="T88" s="61" t="str">
        <f t="shared" si="17"/>
        <v/>
      </c>
      <c r="U88" s="61">
        <f t="shared" si="18"/>
        <v>-33</v>
      </c>
      <c r="V88" s="61" t="str">
        <f t="shared" si="19"/>
        <v/>
      </c>
      <c r="W88" s="61" t="str">
        <f t="shared" si="20"/>
        <v/>
      </c>
      <c r="X88" s="207" t="str">
        <f t="shared" si="21"/>
        <v/>
      </c>
      <c r="Y88" s="207" t="str">
        <f t="shared" si="22"/>
        <v/>
      </c>
      <c r="Z88" s="207" t="str">
        <f t="shared" si="23"/>
        <v/>
      </c>
      <c r="AA88" s="207" t="str">
        <f t="shared" si="24"/>
        <v/>
      </c>
    </row>
    <row r="89" spans="1:27" outlineLevel="2" collapsed="1">
      <c r="A89" s="279">
        <v>43515</v>
      </c>
      <c r="B89" s="280" t="s">
        <v>1332</v>
      </c>
      <c r="C89" s="281" t="s">
        <v>2982</v>
      </c>
      <c r="D89" s="281" t="s">
        <v>1331</v>
      </c>
      <c r="E89" s="282" t="s">
        <v>2221</v>
      </c>
      <c r="F89" s="281" t="s">
        <v>102</v>
      </c>
      <c r="G89" s="283">
        <v>1</v>
      </c>
      <c r="H89" s="283">
        <v>10144</v>
      </c>
      <c r="I89" s="283">
        <v>0</v>
      </c>
      <c r="J89" s="284">
        <v>23</v>
      </c>
      <c r="K89" s="284">
        <v>10</v>
      </c>
      <c r="L89" s="284">
        <f t="shared" si="29"/>
        <v>167</v>
      </c>
      <c r="M89" s="285">
        <f t="shared" si="25"/>
        <v>167</v>
      </c>
      <c r="N89" s="241">
        <f t="shared" si="26"/>
        <v>4</v>
      </c>
      <c r="O89" s="207">
        <v>0</v>
      </c>
      <c r="P89" s="34"/>
      <c r="Q89" s="230" t="s">
        <v>2993</v>
      </c>
      <c r="R89" s="230" t="s">
        <v>2969</v>
      </c>
      <c r="S89" s="230"/>
      <c r="T89" s="61">
        <f t="shared" si="17"/>
        <v>167</v>
      </c>
      <c r="U89" s="61" t="str">
        <f t="shared" si="18"/>
        <v/>
      </c>
      <c r="V89" s="61" t="str">
        <f t="shared" si="19"/>
        <v/>
      </c>
      <c r="W89" s="61" t="str">
        <f t="shared" si="20"/>
        <v/>
      </c>
      <c r="X89" s="207" t="str">
        <f t="shared" si="21"/>
        <v/>
      </c>
      <c r="Y89" s="207" t="str">
        <f t="shared" si="22"/>
        <v/>
      </c>
      <c r="Z89" s="207" t="str">
        <f t="shared" si="23"/>
        <v/>
      </c>
      <c r="AA89" s="207" t="str">
        <f t="shared" si="24"/>
        <v/>
      </c>
    </row>
    <row r="90" spans="1:27" outlineLevel="2" collapsed="1">
      <c r="A90" s="279">
        <v>43515</v>
      </c>
      <c r="B90" s="280" t="s">
        <v>1332</v>
      </c>
      <c r="C90" s="281" t="s">
        <v>2982</v>
      </c>
      <c r="D90" s="281" t="s">
        <v>1329</v>
      </c>
      <c r="E90" s="282" t="s">
        <v>1330</v>
      </c>
      <c r="F90" s="281" t="s">
        <v>102</v>
      </c>
      <c r="G90" s="283">
        <v>1</v>
      </c>
      <c r="H90" s="283">
        <v>10140</v>
      </c>
      <c r="I90" s="283">
        <v>0</v>
      </c>
      <c r="J90" s="284">
        <v>23</v>
      </c>
      <c r="K90" s="284">
        <v>10</v>
      </c>
      <c r="L90" s="284">
        <f t="shared" si="29"/>
        <v>-33</v>
      </c>
      <c r="M90" s="285">
        <f t="shared" si="25"/>
        <v>-33</v>
      </c>
      <c r="N90" s="241" t="str">
        <f t="shared" si="26"/>
        <v/>
      </c>
      <c r="O90" s="207">
        <v>0</v>
      </c>
      <c r="P90" s="34"/>
      <c r="Q90" s="230" t="s">
        <v>2987</v>
      </c>
      <c r="R90" s="230" t="s">
        <v>2969</v>
      </c>
      <c r="S90" s="230"/>
      <c r="T90" s="61" t="str">
        <f t="shared" si="17"/>
        <v/>
      </c>
      <c r="U90" s="61">
        <f t="shared" si="18"/>
        <v>-33</v>
      </c>
      <c r="V90" s="61" t="str">
        <f t="shared" si="19"/>
        <v/>
      </c>
      <c r="W90" s="61" t="str">
        <f t="shared" si="20"/>
        <v/>
      </c>
      <c r="X90" s="207" t="str">
        <f t="shared" si="21"/>
        <v/>
      </c>
      <c r="Y90" s="207" t="str">
        <f t="shared" si="22"/>
        <v/>
      </c>
      <c r="Z90" s="207" t="str">
        <f t="shared" si="23"/>
        <v/>
      </c>
      <c r="AA90" s="207" t="str">
        <f t="shared" si="24"/>
        <v/>
      </c>
    </row>
    <row r="91" spans="1:27" outlineLevel="2" collapsed="1">
      <c r="A91" s="279">
        <v>43515</v>
      </c>
      <c r="B91" s="280" t="s">
        <v>1332</v>
      </c>
      <c r="C91" s="281" t="s">
        <v>2982</v>
      </c>
      <c r="D91" s="281" t="s">
        <v>1331</v>
      </c>
      <c r="E91" s="282" t="s">
        <v>2221</v>
      </c>
      <c r="F91" s="281" t="s">
        <v>102</v>
      </c>
      <c r="G91" s="283">
        <v>1</v>
      </c>
      <c r="H91" s="283">
        <v>10152</v>
      </c>
      <c r="I91" s="283">
        <v>0</v>
      </c>
      <c r="J91" s="284">
        <v>23</v>
      </c>
      <c r="K91" s="284">
        <v>10</v>
      </c>
      <c r="L91" s="284">
        <f t="shared" si="29"/>
        <v>567</v>
      </c>
      <c r="M91" s="285">
        <f t="shared" si="25"/>
        <v>567</v>
      </c>
      <c r="N91" s="241">
        <f t="shared" si="26"/>
        <v>12</v>
      </c>
      <c r="O91" s="207">
        <v>0</v>
      </c>
      <c r="P91" s="34"/>
      <c r="Q91" s="230" t="s">
        <v>2979</v>
      </c>
      <c r="R91" s="230" t="s">
        <v>2969</v>
      </c>
      <c r="S91" s="230"/>
      <c r="T91" s="61">
        <f t="shared" si="17"/>
        <v>567</v>
      </c>
      <c r="U91" s="61" t="str">
        <f t="shared" si="18"/>
        <v/>
      </c>
      <c r="V91" s="61" t="str">
        <f t="shared" si="19"/>
        <v/>
      </c>
      <c r="W91" s="61" t="str">
        <f t="shared" si="20"/>
        <v/>
      </c>
      <c r="X91" s="207" t="str">
        <f t="shared" si="21"/>
        <v/>
      </c>
      <c r="Y91" s="207" t="str">
        <f t="shared" si="22"/>
        <v/>
      </c>
      <c r="Z91" s="207" t="str">
        <f t="shared" si="23"/>
        <v/>
      </c>
      <c r="AA91" s="207" t="str">
        <f t="shared" si="24"/>
        <v/>
      </c>
    </row>
    <row r="92" spans="1:27" outlineLevel="2" collapsed="1">
      <c r="A92" s="279">
        <v>43515</v>
      </c>
      <c r="B92" s="280" t="s">
        <v>1332</v>
      </c>
      <c r="C92" s="281" t="s">
        <v>2982</v>
      </c>
      <c r="D92" s="281" t="s">
        <v>1329</v>
      </c>
      <c r="E92" s="282" t="s">
        <v>1330</v>
      </c>
      <c r="F92" s="281" t="s">
        <v>102</v>
      </c>
      <c r="G92" s="283">
        <v>1</v>
      </c>
      <c r="H92" s="283">
        <v>10140</v>
      </c>
      <c r="I92" s="283">
        <v>0</v>
      </c>
      <c r="J92" s="284">
        <v>23</v>
      </c>
      <c r="K92" s="284">
        <v>10</v>
      </c>
      <c r="L92" s="284">
        <f t="shared" si="29"/>
        <v>-33</v>
      </c>
      <c r="M92" s="285">
        <f t="shared" si="25"/>
        <v>-33</v>
      </c>
      <c r="N92" s="241" t="str">
        <f t="shared" si="26"/>
        <v/>
      </c>
      <c r="O92" s="207">
        <v>0</v>
      </c>
      <c r="P92" s="34"/>
      <c r="Q92" s="230" t="s">
        <v>2987</v>
      </c>
      <c r="R92" s="230" t="s">
        <v>2969</v>
      </c>
      <c r="S92" s="230"/>
      <c r="T92" s="61" t="str">
        <f t="shared" si="17"/>
        <v/>
      </c>
      <c r="U92" s="61">
        <f t="shared" si="18"/>
        <v>-33</v>
      </c>
      <c r="V92" s="61" t="str">
        <f t="shared" si="19"/>
        <v/>
      </c>
      <c r="W92" s="61" t="str">
        <f t="shared" si="20"/>
        <v/>
      </c>
      <c r="X92" s="207" t="str">
        <f t="shared" si="21"/>
        <v/>
      </c>
      <c r="Y92" s="207" t="str">
        <f t="shared" si="22"/>
        <v/>
      </c>
      <c r="Z92" s="207" t="str">
        <f t="shared" si="23"/>
        <v/>
      </c>
      <c r="AA92" s="207" t="str">
        <f t="shared" si="24"/>
        <v/>
      </c>
    </row>
    <row r="93" spans="1:27" outlineLevel="2" collapsed="1">
      <c r="A93" s="279">
        <v>43515</v>
      </c>
      <c r="B93" s="280" t="s">
        <v>1332</v>
      </c>
      <c r="C93" s="281" t="s">
        <v>2982</v>
      </c>
      <c r="D93" s="281" t="s">
        <v>1331</v>
      </c>
      <c r="E93" s="282" t="s">
        <v>2221</v>
      </c>
      <c r="F93" s="281" t="s">
        <v>102</v>
      </c>
      <c r="G93" s="283">
        <v>1</v>
      </c>
      <c r="H93" s="283">
        <v>10148</v>
      </c>
      <c r="I93" s="283">
        <v>0</v>
      </c>
      <c r="J93" s="284">
        <v>23</v>
      </c>
      <c r="K93" s="284">
        <v>10</v>
      </c>
      <c r="L93" s="284">
        <f t="shared" si="29"/>
        <v>367</v>
      </c>
      <c r="M93" s="285">
        <f t="shared" si="25"/>
        <v>367</v>
      </c>
      <c r="N93" s="241">
        <f t="shared" si="26"/>
        <v>8</v>
      </c>
      <c r="O93" s="207">
        <v>0</v>
      </c>
      <c r="P93" s="34"/>
      <c r="Q93" s="230" t="s">
        <v>2976</v>
      </c>
      <c r="R93" s="230" t="s">
        <v>2969</v>
      </c>
      <c r="S93" s="230"/>
      <c r="T93" s="61">
        <f t="shared" si="17"/>
        <v>367</v>
      </c>
      <c r="U93" s="61" t="str">
        <f t="shared" si="18"/>
        <v/>
      </c>
      <c r="V93" s="61" t="str">
        <f t="shared" si="19"/>
        <v/>
      </c>
      <c r="W93" s="61" t="str">
        <f t="shared" si="20"/>
        <v/>
      </c>
      <c r="X93" s="207" t="str">
        <f t="shared" si="21"/>
        <v/>
      </c>
      <c r="Y93" s="207" t="str">
        <f t="shared" si="22"/>
        <v/>
      </c>
      <c r="Z93" s="207" t="str">
        <f t="shared" si="23"/>
        <v/>
      </c>
      <c r="AA93" s="207" t="str">
        <f t="shared" si="24"/>
        <v/>
      </c>
    </row>
    <row r="94" spans="1:27" outlineLevel="1">
      <c r="A94" s="237">
        <v>43517</v>
      </c>
      <c r="B94" s="215" t="s">
        <v>1332</v>
      </c>
      <c r="C94" s="210" t="s">
        <v>2994</v>
      </c>
      <c r="D94" s="210" t="s">
        <v>1329</v>
      </c>
      <c r="E94" s="238" t="s">
        <v>1330</v>
      </c>
      <c r="F94" s="210" t="s">
        <v>102</v>
      </c>
      <c r="G94" s="239">
        <v>3</v>
      </c>
      <c r="H94" s="239">
        <v>10264</v>
      </c>
      <c r="I94" s="239">
        <v>0</v>
      </c>
      <c r="J94" s="14">
        <v>69</v>
      </c>
      <c r="K94" s="14">
        <v>30</v>
      </c>
      <c r="L94" s="14">
        <f t="shared" si="29"/>
        <v>-99</v>
      </c>
      <c r="M94" s="123">
        <f t="shared" si="25"/>
        <v>-99</v>
      </c>
      <c r="N94" s="241" t="str">
        <f t="shared" si="26"/>
        <v/>
      </c>
      <c r="O94" s="207">
        <v>0</v>
      </c>
      <c r="P94" s="34">
        <f>SUM(L94:L101)</f>
        <v>-2146</v>
      </c>
      <c r="Q94" s="230" t="s">
        <v>2995</v>
      </c>
      <c r="S94" s="230"/>
      <c r="T94" s="61" t="str">
        <f t="shared" si="17"/>
        <v/>
      </c>
      <c r="U94" s="61" t="str">
        <f t="shared" si="18"/>
        <v/>
      </c>
      <c r="V94" s="61" t="str">
        <f t="shared" si="19"/>
        <v/>
      </c>
      <c r="W94" s="61">
        <f t="shared" si="20"/>
        <v>-99</v>
      </c>
      <c r="X94" s="207" t="str">
        <f t="shared" si="21"/>
        <v/>
      </c>
      <c r="Y94" s="207" t="str">
        <f t="shared" si="22"/>
        <v/>
      </c>
      <c r="Z94" s="207" t="str">
        <f t="shared" si="23"/>
        <v/>
      </c>
      <c r="AA94" s="207" t="str">
        <f t="shared" si="24"/>
        <v/>
      </c>
    </row>
    <row r="95" spans="1:27" outlineLevel="2">
      <c r="A95" s="237">
        <v>43517</v>
      </c>
      <c r="B95" s="215" t="s">
        <v>1332</v>
      </c>
      <c r="C95" s="210" t="s">
        <v>2994</v>
      </c>
      <c r="D95" s="210" t="s">
        <v>1331</v>
      </c>
      <c r="E95" s="238" t="s">
        <v>2221</v>
      </c>
      <c r="F95" s="210" t="s">
        <v>102</v>
      </c>
      <c r="G95" s="239">
        <v>3</v>
      </c>
      <c r="H95" s="239">
        <v>10249</v>
      </c>
      <c r="I95" s="239">
        <v>0</v>
      </c>
      <c r="J95" s="14">
        <v>69</v>
      </c>
      <c r="K95" s="14">
        <v>30</v>
      </c>
      <c r="L95" s="14">
        <f t="shared" ref="L95:L101" si="30">IF(B95="TXO",I95-SUM(J95:K95),IF(B95="FITX",IF(D95="新倉",-SUM(J95:K95),IF(E95="賣",(H95-H94)*G95*200-SUM(J95:K95),(H94-H95)*G95*200-SUM(J95:K95))),IF(D95="新倉",-SUM(J95:K95),IF(E95="賣",(H95-H94)*G95*50-SUM(J95:K95),(H94-H95)*G95*50-SUM(J95:K95)))))</f>
        <v>-2349</v>
      </c>
      <c r="M95" s="123">
        <f t="shared" si="25"/>
        <v>-2349</v>
      </c>
      <c r="N95" s="241">
        <f t="shared" si="26"/>
        <v>-45</v>
      </c>
      <c r="O95" s="207">
        <v>0</v>
      </c>
      <c r="P95" s="34"/>
      <c r="Q95" s="230" t="s">
        <v>2983</v>
      </c>
      <c r="S95" s="230"/>
      <c r="T95" s="61" t="str">
        <f t="shared" si="17"/>
        <v/>
      </c>
      <c r="U95" s="61" t="str">
        <f t="shared" si="18"/>
        <v/>
      </c>
      <c r="V95" s="61" t="str">
        <f t="shared" si="19"/>
        <v/>
      </c>
      <c r="W95" s="61">
        <f t="shared" si="20"/>
        <v>-2349</v>
      </c>
      <c r="X95" s="207" t="str">
        <f t="shared" si="21"/>
        <v/>
      </c>
      <c r="Y95" s="207" t="str">
        <f t="shared" si="22"/>
        <v/>
      </c>
      <c r="Z95" s="207" t="str">
        <f t="shared" si="23"/>
        <v/>
      </c>
      <c r="AA95" s="207" t="str">
        <f t="shared" si="24"/>
        <v/>
      </c>
    </row>
    <row r="96" spans="1:27" outlineLevel="2">
      <c r="A96" s="237">
        <v>43517</v>
      </c>
      <c r="B96" s="215" t="s">
        <v>1332</v>
      </c>
      <c r="C96" s="210" t="s">
        <v>2994</v>
      </c>
      <c r="D96" s="210" t="s">
        <v>1329</v>
      </c>
      <c r="E96" s="238" t="s">
        <v>2221</v>
      </c>
      <c r="F96" s="210" t="s">
        <v>102</v>
      </c>
      <c r="G96" s="239">
        <v>1</v>
      </c>
      <c r="H96" s="239">
        <v>10308</v>
      </c>
      <c r="I96" s="239">
        <v>0</v>
      </c>
      <c r="J96" s="14">
        <v>23</v>
      </c>
      <c r="K96" s="14">
        <v>10</v>
      </c>
      <c r="L96" s="14">
        <f t="shared" si="30"/>
        <v>-33</v>
      </c>
      <c r="M96" s="123">
        <f t="shared" si="25"/>
        <v>-33</v>
      </c>
      <c r="N96" s="241" t="str">
        <f t="shared" si="26"/>
        <v/>
      </c>
      <c r="O96" s="207">
        <v>0</v>
      </c>
      <c r="P96" s="34"/>
      <c r="Q96" s="230" t="s">
        <v>2984</v>
      </c>
      <c r="R96" s="230" t="s">
        <v>2969</v>
      </c>
      <c r="S96" s="230" t="s">
        <v>2969</v>
      </c>
      <c r="T96" s="61" t="str">
        <f t="shared" si="17"/>
        <v/>
      </c>
      <c r="U96" s="61" t="str">
        <f t="shared" si="18"/>
        <v/>
      </c>
      <c r="V96" s="61" t="str">
        <f t="shared" si="19"/>
        <v/>
      </c>
      <c r="W96" s="61" t="str">
        <f t="shared" si="20"/>
        <v/>
      </c>
      <c r="X96" s="207" t="str">
        <f t="shared" si="21"/>
        <v/>
      </c>
      <c r="Y96" s="207">
        <f t="shared" si="22"/>
        <v>-33</v>
      </c>
      <c r="Z96" s="207" t="str">
        <f t="shared" si="23"/>
        <v/>
      </c>
      <c r="AA96" s="207" t="str">
        <f t="shared" si="24"/>
        <v/>
      </c>
    </row>
    <row r="97" spans="1:27" outlineLevel="2">
      <c r="A97" s="237">
        <v>43517</v>
      </c>
      <c r="B97" s="215" t="s">
        <v>1332</v>
      </c>
      <c r="C97" s="210" t="s">
        <v>2994</v>
      </c>
      <c r="D97" s="210" t="s">
        <v>1331</v>
      </c>
      <c r="E97" s="238" t="s">
        <v>1330</v>
      </c>
      <c r="F97" s="210" t="s">
        <v>102</v>
      </c>
      <c r="G97" s="239">
        <v>1</v>
      </c>
      <c r="H97" s="239">
        <v>10305</v>
      </c>
      <c r="I97" s="239">
        <v>0</v>
      </c>
      <c r="J97" s="14">
        <v>23</v>
      </c>
      <c r="K97" s="14">
        <v>10</v>
      </c>
      <c r="L97" s="14">
        <f t="shared" si="30"/>
        <v>117</v>
      </c>
      <c r="M97" s="123">
        <f t="shared" si="25"/>
        <v>117</v>
      </c>
      <c r="N97" s="241">
        <f t="shared" si="26"/>
        <v>3</v>
      </c>
      <c r="O97" s="207">
        <v>0</v>
      </c>
      <c r="P97" s="34"/>
      <c r="Q97" s="230" t="s">
        <v>2979</v>
      </c>
      <c r="R97" s="230" t="s">
        <v>2969</v>
      </c>
      <c r="S97" s="230" t="s">
        <v>2969</v>
      </c>
      <c r="T97" s="61" t="str">
        <f t="shared" si="17"/>
        <v/>
      </c>
      <c r="U97" s="61" t="str">
        <f t="shared" si="18"/>
        <v/>
      </c>
      <c r="V97" s="61" t="str">
        <f t="shared" si="19"/>
        <v/>
      </c>
      <c r="W97" s="61" t="str">
        <f t="shared" si="20"/>
        <v/>
      </c>
      <c r="X97" s="207">
        <f t="shared" si="21"/>
        <v>117</v>
      </c>
      <c r="Y97" s="207" t="str">
        <f t="shared" si="22"/>
        <v/>
      </c>
      <c r="Z97" s="207" t="str">
        <f t="shared" si="23"/>
        <v/>
      </c>
      <c r="AA97" s="207" t="str">
        <f t="shared" si="24"/>
        <v/>
      </c>
    </row>
    <row r="98" spans="1:27" outlineLevel="2">
      <c r="A98" s="237">
        <v>43517</v>
      </c>
      <c r="B98" s="215" t="s">
        <v>1332</v>
      </c>
      <c r="C98" s="210" t="s">
        <v>2994</v>
      </c>
      <c r="D98" s="210" t="s">
        <v>1329</v>
      </c>
      <c r="E98" s="238" t="s">
        <v>2221</v>
      </c>
      <c r="F98" s="210" t="s">
        <v>102</v>
      </c>
      <c r="G98" s="239">
        <v>1</v>
      </c>
      <c r="H98" s="239">
        <v>10308</v>
      </c>
      <c r="I98" s="239">
        <v>0</v>
      </c>
      <c r="J98" s="14">
        <v>23</v>
      </c>
      <c r="K98" s="14">
        <v>10</v>
      </c>
      <c r="L98" s="14">
        <f t="shared" si="30"/>
        <v>-33</v>
      </c>
      <c r="M98" s="123">
        <f t="shared" si="25"/>
        <v>-33</v>
      </c>
      <c r="N98" s="241" t="str">
        <f t="shared" si="26"/>
        <v/>
      </c>
      <c r="O98" s="207">
        <v>0</v>
      </c>
      <c r="P98" s="34"/>
      <c r="Q98" s="230" t="s">
        <v>2984</v>
      </c>
      <c r="R98" s="230" t="s">
        <v>2969</v>
      </c>
      <c r="S98" s="230" t="s">
        <v>2969</v>
      </c>
      <c r="T98" s="61" t="str">
        <f t="shared" si="17"/>
        <v/>
      </c>
      <c r="U98" s="61" t="str">
        <f t="shared" si="18"/>
        <v/>
      </c>
      <c r="V98" s="61" t="str">
        <f t="shared" si="19"/>
        <v/>
      </c>
      <c r="W98" s="61" t="str">
        <f t="shared" si="20"/>
        <v/>
      </c>
      <c r="X98" s="207" t="str">
        <f t="shared" si="21"/>
        <v/>
      </c>
      <c r="Y98" s="207">
        <f t="shared" si="22"/>
        <v>-33</v>
      </c>
      <c r="Z98" s="207" t="str">
        <f t="shared" si="23"/>
        <v/>
      </c>
      <c r="AA98" s="207" t="str">
        <f t="shared" si="24"/>
        <v/>
      </c>
    </row>
    <row r="99" spans="1:27" outlineLevel="2">
      <c r="A99" s="237">
        <v>43517</v>
      </c>
      <c r="B99" s="215" t="s">
        <v>1332</v>
      </c>
      <c r="C99" s="210" t="s">
        <v>2994</v>
      </c>
      <c r="D99" s="210" t="s">
        <v>1331</v>
      </c>
      <c r="E99" s="238" t="s">
        <v>1330</v>
      </c>
      <c r="F99" s="210" t="s">
        <v>102</v>
      </c>
      <c r="G99" s="239">
        <v>1</v>
      </c>
      <c r="H99" s="239">
        <v>10305</v>
      </c>
      <c r="I99" s="239">
        <v>0</v>
      </c>
      <c r="J99" s="14">
        <v>23</v>
      </c>
      <c r="K99" s="14">
        <v>10</v>
      </c>
      <c r="L99" s="14">
        <f t="shared" si="30"/>
        <v>117</v>
      </c>
      <c r="M99" s="123">
        <f t="shared" si="25"/>
        <v>117</v>
      </c>
      <c r="N99" s="241">
        <f t="shared" si="26"/>
        <v>3</v>
      </c>
      <c r="O99" s="207">
        <v>0</v>
      </c>
      <c r="P99" s="34"/>
      <c r="Q99" s="230" t="s">
        <v>2979</v>
      </c>
      <c r="R99" s="230" t="s">
        <v>2969</v>
      </c>
      <c r="S99" s="230" t="s">
        <v>2969</v>
      </c>
      <c r="T99" s="61" t="str">
        <f t="shared" si="17"/>
        <v/>
      </c>
      <c r="U99" s="61" t="str">
        <f t="shared" si="18"/>
        <v/>
      </c>
      <c r="V99" s="61" t="str">
        <f t="shared" si="19"/>
        <v/>
      </c>
      <c r="W99" s="61" t="str">
        <f t="shared" si="20"/>
        <v/>
      </c>
      <c r="X99" s="207">
        <f t="shared" si="21"/>
        <v>117</v>
      </c>
      <c r="Y99" s="207" t="str">
        <f t="shared" si="22"/>
        <v/>
      </c>
      <c r="Z99" s="207" t="str">
        <f t="shared" si="23"/>
        <v/>
      </c>
      <c r="AA99" s="207" t="str">
        <f t="shared" si="24"/>
        <v/>
      </c>
    </row>
    <row r="100" spans="1:27" outlineLevel="2">
      <c r="A100" s="237">
        <v>43517</v>
      </c>
      <c r="B100" s="215" t="s">
        <v>1332</v>
      </c>
      <c r="C100" s="210" t="s">
        <v>2994</v>
      </c>
      <c r="D100" s="210" t="s">
        <v>1329</v>
      </c>
      <c r="E100" s="238" t="s">
        <v>2221</v>
      </c>
      <c r="F100" s="210" t="s">
        <v>102</v>
      </c>
      <c r="G100" s="239">
        <v>1</v>
      </c>
      <c r="H100" s="239">
        <v>10306</v>
      </c>
      <c r="I100" s="239">
        <v>0</v>
      </c>
      <c r="J100" s="14">
        <v>23</v>
      </c>
      <c r="K100" s="14">
        <v>10</v>
      </c>
      <c r="L100" s="14">
        <f t="shared" si="30"/>
        <v>-33</v>
      </c>
      <c r="M100" s="123">
        <f t="shared" si="25"/>
        <v>-33</v>
      </c>
      <c r="N100" s="241" t="str">
        <f t="shared" si="26"/>
        <v/>
      </c>
      <c r="O100" s="207">
        <v>0</v>
      </c>
      <c r="P100" s="34"/>
      <c r="Q100" s="230" t="s">
        <v>2984</v>
      </c>
      <c r="R100" s="230" t="s">
        <v>2969</v>
      </c>
      <c r="S100" s="230" t="s">
        <v>2969</v>
      </c>
      <c r="T100" s="61" t="str">
        <f t="shared" si="17"/>
        <v/>
      </c>
      <c r="U100" s="61" t="str">
        <f t="shared" si="18"/>
        <v/>
      </c>
      <c r="V100" s="61" t="str">
        <f t="shared" si="19"/>
        <v/>
      </c>
      <c r="W100" s="61" t="str">
        <f t="shared" si="20"/>
        <v/>
      </c>
      <c r="X100" s="207" t="str">
        <f t="shared" si="21"/>
        <v/>
      </c>
      <c r="Y100" s="207">
        <f t="shared" si="22"/>
        <v>-33</v>
      </c>
      <c r="Z100" s="207" t="str">
        <f t="shared" si="23"/>
        <v/>
      </c>
      <c r="AA100" s="207" t="str">
        <f t="shared" si="24"/>
        <v/>
      </c>
    </row>
    <row r="101" spans="1:27" outlineLevel="2">
      <c r="A101" s="237">
        <v>43517</v>
      </c>
      <c r="B101" s="215" t="s">
        <v>1332</v>
      </c>
      <c r="C101" s="210" t="s">
        <v>2994</v>
      </c>
      <c r="D101" s="210" t="s">
        <v>1331</v>
      </c>
      <c r="E101" s="238" t="s">
        <v>1330</v>
      </c>
      <c r="F101" s="210" t="s">
        <v>102</v>
      </c>
      <c r="G101" s="239">
        <v>1</v>
      </c>
      <c r="H101" s="239">
        <v>10302</v>
      </c>
      <c r="I101" s="239">
        <v>0</v>
      </c>
      <c r="J101" s="14">
        <v>23</v>
      </c>
      <c r="K101" s="14">
        <v>10</v>
      </c>
      <c r="L101" s="14">
        <f t="shared" si="30"/>
        <v>167</v>
      </c>
      <c r="M101" s="123">
        <f t="shared" si="25"/>
        <v>167</v>
      </c>
      <c r="N101" s="241">
        <f t="shared" si="26"/>
        <v>4</v>
      </c>
      <c r="O101" s="207">
        <v>0</v>
      </c>
      <c r="P101" s="34"/>
      <c r="Q101" s="230" t="s">
        <v>2976</v>
      </c>
      <c r="R101" s="230" t="s">
        <v>2969</v>
      </c>
      <c r="S101" s="230" t="s">
        <v>2969</v>
      </c>
      <c r="T101" s="61" t="str">
        <f t="shared" si="17"/>
        <v/>
      </c>
      <c r="U101" s="61" t="str">
        <f t="shared" si="18"/>
        <v/>
      </c>
      <c r="V101" s="61" t="str">
        <f t="shared" si="19"/>
        <v/>
      </c>
      <c r="W101" s="61" t="str">
        <f t="shared" si="20"/>
        <v/>
      </c>
      <c r="X101" s="207">
        <f t="shared" si="21"/>
        <v>167</v>
      </c>
      <c r="Y101" s="207" t="str">
        <f t="shared" si="22"/>
        <v/>
      </c>
      <c r="Z101" s="207" t="str">
        <f t="shared" si="23"/>
        <v/>
      </c>
      <c r="AA101" s="207" t="str">
        <f t="shared" si="24"/>
        <v/>
      </c>
    </row>
    <row r="102" spans="1:27" outlineLevel="1">
      <c r="A102" s="279">
        <v>43518</v>
      </c>
      <c r="B102" s="280" t="s">
        <v>1332</v>
      </c>
      <c r="C102" s="281" t="s">
        <v>2994</v>
      </c>
      <c r="D102" s="281" t="s">
        <v>1329</v>
      </c>
      <c r="E102" s="282" t="s">
        <v>2221</v>
      </c>
      <c r="F102" s="281" t="s">
        <v>102</v>
      </c>
      <c r="G102" s="283">
        <v>3</v>
      </c>
      <c r="H102" s="283">
        <v>10254</v>
      </c>
      <c r="I102" s="283">
        <v>0</v>
      </c>
      <c r="J102" s="284">
        <v>69</v>
      </c>
      <c r="K102" s="284">
        <v>30</v>
      </c>
      <c r="L102" s="284">
        <f>IF(B102="TXO",I102-SUM(J102:K102),IF(B102="FITX",IF(D102="新倉",-SUM(J102:K102),IF(E102="賣",(H102-H101)*G102*200-SUM(J102:K102),(H101-H102)*G102*200-SUM(J102:K102))),IF(D102="新倉",-SUM(J102:K102),IF(E102="賣",(H102-H101)*G102*50-SUM(J102:K102),(H101-H102)*G102*50-SUM(J102:K102)))))</f>
        <v>-99</v>
      </c>
      <c r="M102" s="285">
        <f>L102</f>
        <v>-99</v>
      </c>
      <c r="N102" s="241" t="str">
        <f t="shared" si="26"/>
        <v/>
      </c>
      <c r="O102" s="207">
        <v>0</v>
      </c>
      <c r="P102" s="34">
        <f>SUM(L102:L103)</f>
        <v>-1548</v>
      </c>
      <c r="Q102" s="230" t="s">
        <v>2984</v>
      </c>
      <c r="R102" s="230" t="s">
        <v>2969</v>
      </c>
      <c r="S102" s="230"/>
      <c r="T102" s="61" t="str">
        <f t="shared" si="17"/>
        <v/>
      </c>
      <c r="U102" s="61">
        <f t="shared" si="18"/>
        <v>-99</v>
      </c>
      <c r="V102" s="61" t="str">
        <f t="shared" si="19"/>
        <v/>
      </c>
      <c r="W102" s="61" t="str">
        <f t="shared" si="20"/>
        <v/>
      </c>
      <c r="X102" s="207" t="str">
        <f t="shared" si="21"/>
        <v/>
      </c>
      <c r="Y102" s="207" t="str">
        <f t="shared" si="22"/>
        <v/>
      </c>
      <c r="Z102" s="207" t="str">
        <f t="shared" si="23"/>
        <v/>
      </c>
      <c r="AA102" s="207" t="str">
        <f t="shared" si="24"/>
        <v/>
      </c>
    </row>
    <row r="103" spans="1:27" outlineLevel="2" collapsed="1">
      <c r="A103" s="279">
        <v>43518</v>
      </c>
      <c r="B103" s="280" t="s">
        <v>1332</v>
      </c>
      <c r="C103" s="281" t="s">
        <v>2994</v>
      </c>
      <c r="D103" s="281" t="s">
        <v>1331</v>
      </c>
      <c r="E103" s="282" t="s">
        <v>1330</v>
      </c>
      <c r="F103" s="281" t="s">
        <v>102</v>
      </c>
      <c r="G103" s="283">
        <v>3</v>
      </c>
      <c r="H103" s="283">
        <v>10263</v>
      </c>
      <c r="I103" s="283">
        <v>0</v>
      </c>
      <c r="J103" s="284">
        <v>69</v>
      </c>
      <c r="K103" s="284">
        <v>30</v>
      </c>
      <c r="L103" s="284">
        <f t="shared" ref="L103" si="31">IF(B103="TXO",I103-SUM(J103:K103),IF(B103="FITX",IF(D103="新倉",-SUM(J103:K103),IF(E103="賣",(H103-H102)*G103*200-SUM(J103:K103),(H102-H103)*G103*200-SUM(J103:K103))),IF(D103="新倉",-SUM(J103:K103),IF(E103="賣",(H103-H102)*G103*50-SUM(J103:K103),(H102-H103)*G103*50-SUM(J103:K103)))))</f>
        <v>-1449</v>
      </c>
      <c r="M103" s="285">
        <f t="shared" si="25"/>
        <v>-1449</v>
      </c>
      <c r="N103" s="241">
        <f t="shared" si="26"/>
        <v>-27</v>
      </c>
      <c r="O103" s="207">
        <v>0</v>
      </c>
      <c r="P103" s="34"/>
      <c r="Q103" s="230" t="s">
        <v>2972</v>
      </c>
      <c r="R103" s="230" t="s">
        <v>2969</v>
      </c>
      <c r="S103" s="230"/>
      <c r="T103" s="61" t="str">
        <f t="shared" si="17"/>
        <v/>
      </c>
      <c r="U103" s="61">
        <f t="shared" si="18"/>
        <v>-1449</v>
      </c>
      <c r="V103" s="61" t="str">
        <f t="shared" si="19"/>
        <v/>
      </c>
      <c r="W103" s="61" t="str">
        <f t="shared" si="20"/>
        <v/>
      </c>
      <c r="X103" s="207" t="str">
        <f t="shared" si="21"/>
        <v/>
      </c>
      <c r="Y103" s="207" t="str">
        <f t="shared" si="22"/>
        <v/>
      </c>
      <c r="Z103" s="207" t="str">
        <f t="shared" si="23"/>
        <v/>
      </c>
      <c r="AA103" s="207" t="str">
        <f t="shared" si="24"/>
        <v/>
      </c>
    </row>
    <row r="104" spans="1:27" outlineLevel="1">
      <c r="A104" s="237">
        <v>43522</v>
      </c>
      <c r="B104" s="215" t="s">
        <v>1332</v>
      </c>
      <c r="C104" s="210" t="s">
        <v>2994</v>
      </c>
      <c r="D104" s="210" t="s">
        <v>1329</v>
      </c>
      <c r="E104" s="238" t="s">
        <v>1330</v>
      </c>
      <c r="F104" s="210" t="s">
        <v>102</v>
      </c>
      <c r="G104" s="239">
        <v>1</v>
      </c>
      <c r="H104" s="239">
        <v>10380</v>
      </c>
      <c r="I104" s="239">
        <v>0</v>
      </c>
      <c r="J104" s="14">
        <v>23</v>
      </c>
      <c r="K104" s="14">
        <v>10</v>
      </c>
      <c r="L104" s="14">
        <f>IF(B104="TXO",I104-SUM(J104:K104),IF(B104="FITX",IF(D104="新倉",-SUM(J104:K104),IF(E104="賣",(H104-H103)*G104*200-SUM(J104:K104),(H103-H104)*G104*200-SUM(J104:K104))),IF(D104="新倉",-SUM(J104:K104),IF(E104="賣",(H104-H103)*G104*50-SUM(J104:K104),(H103-H104)*G104*50-SUM(J104:K104)))))</f>
        <v>-33</v>
      </c>
      <c r="M104" s="123">
        <f t="shared" si="25"/>
        <v>-33</v>
      </c>
      <c r="N104" s="241" t="str">
        <f t="shared" si="26"/>
        <v/>
      </c>
      <c r="O104" s="207">
        <v>0</v>
      </c>
      <c r="P104" s="34">
        <f>SUM(L104:L109)</f>
        <v>302</v>
      </c>
      <c r="Q104" s="230" t="s">
        <v>2984</v>
      </c>
      <c r="R104" s="230" t="s">
        <v>2969</v>
      </c>
      <c r="S104" s="230"/>
      <c r="T104" s="61" t="str">
        <f t="shared" si="17"/>
        <v/>
      </c>
      <c r="U104" s="61">
        <f t="shared" si="18"/>
        <v>-33</v>
      </c>
      <c r="V104" s="61" t="str">
        <f t="shared" si="19"/>
        <v/>
      </c>
      <c r="W104" s="61" t="str">
        <f t="shared" si="20"/>
        <v/>
      </c>
      <c r="X104" s="207" t="str">
        <f t="shared" si="21"/>
        <v/>
      </c>
      <c r="Y104" s="207" t="str">
        <f t="shared" si="22"/>
        <v/>
      </c>
      <c r="Z104" s="207" t="str">
        <f t="shared" si="23"/>
        <v/>
      </c>
      <c r="AA104" s="207" t="str">
        <f t="shared" si="24"/>
        <v/>
      </c>
    </row>
    <row r="105" spans="1:27" outlineLevel="2">
      <c r="A105" s="237">
        <v>43522</v>
      </c>
      <c r="B105" s="215" t="s">
        <v>1332</v>
      </c>
      <c r="C105" s="210" t="s">
        <v>2994</v>
      </c>
      <c r="D105" s="210" t="s">
        <v>1331</v>
      </c>
      <c r="E105" s="238" t="s">
        <v>2221</v>
      </c>
      <c r="F105" s="210" t="s">
        <v>102</v>
      </c>
      <c r="G105" s="239">
        <v>1</v>
      </c>
      <c r="H105" s="239">
        <v>10384</v>
      </c>
      <c r="I105" s="239">
        <v>0</v>
      </c>
      <c r="J105" s="14">
        <v>23</v>
      </c>
      <c r="K105" s="14">
        <v>10</v>
      </c>
      <c r="L105" s="14">
        <f t="shared" ref="L105:L109" si="32">IF(B105="TXO",I105-SUM(J105:K105),IF(B105="FITX",IF(D105="新倉",-SUM(J105:K105),IF(E105="賣",(H105-H104)*G105*200-SUM(J105:K105),(H104-H105)*G105*200-SUM(J105:K105))),IF(D105="新倉",-SUM(J105:K105),IF(E105="賣",(H105-H104)*G105*50-SUM(J105:K105),(H104-H105)*G105*50-SUM(J105:K105)))))</f>
        <v>167</v>
      </c>
      <c r="M105" s="123">
        <f t="shared" si="25"/>
        <v>167</v>
      </c>
      <c r="N105" s="241">
        <f t="shared" si="26"/>
        <v>4</v>
      </c>
      <c r="O105" s="207">
        <v>0</v>
      </c>
      <c r="P105" s="34"/>
      <c r="Q105" s="230" t="s">
        <v>2979</v>
      </c>
      <c r="R105" s="230" t="s">
        <v>2969</v>
      </c>
      <c r="S105" s="230"/>
      <c r="T105" s="61">
        <f t="shared" si="17"/>
        <v>167</v>
      </c>
      <c r="U105" s="61" t="str">
        <f t="shared" si="18"/>
        <v/>
      </c>
      <c r="V105" s="61" t="str">
        <f t="shared" si="19"/>
        <v/>
      </c>
      <c r="W105" s="61" t="str">
        <f t="shared" si="20"/>
        <v/>
      </c>
      <c r="X105" s="207" t="str">
        <f t="shared" si="21"/>
        <v/>
      </c>
      <c r="Y105" s="207" t="str">
        <f t="shared" si="22"/>
        <v/>
      </c>
      <c r="Z105" s="207" t="str">
        <f t="shared" si="23"/>
        <v/>
      </c>
      <c r="AA105" s="207" t="str">
        <f t="shared" si="24"/>
        <v/>
      </c>
    </row>
    <row r="106" spans="1:27" outlineLevel="2">
      <c r="A106" s="237">
        <v>43522</v>
      </c>
      <c r="B106" s="215" t="s">
        <v>1332</v>
      </c>
      <c r="C106" s="210" t="s">
        <v>2994</v>
      </c>
      <c r="D106" s="210" t="s">
        <v>1329</v>
      </c>
      <c r="E106" s="238" t="s">
        <v>1330</v>
      </c>
      <c r="F106" s="210" t="s">
        <v>102</v>
      </c>
      <c r="G106" s="239">
        <v>1</v>
      </c>
      <c r="H106" s="239">
        <v>10380</v>
      </c>
      <c r="I106" s="239">
        <v>0</v>
      </c>
      <c r="J106" s="14">
        <v>23</v>
      </c>
      <c r="K106" s="14">
        <v>10</v>
      </c>
      <c r="L106" s="14">
        <f t="shared" si="32"/>
        <v>-33</v>
      </c>
      <c r="M106" s="123">
        <f t="shared" si="25"/>
        <v>-33</v>
      </c>
      <c r="N106" s="241" t="str">
        <f t="shared" si="26"/>
        <v/>
      </c>
      <c r="O106" s="207">
        <v>0</v>
      </c>
      <c r="P106" s="34"/>
      <c r="Q106" s="230" t="s">
        <v>2984</v>
      </c>
      <c r="R106" s="230" t="s">
        <v>2969</v>
      </c>
      <c r="S106" s="230"/>
      <c r="T106" s="61" t="str">
        <f t="shared" si="17"/>
        <v/>
      </c>
      <c r="U106" s="61">
        <f t="shared" si="18"/>
        <v>-33</v>
      </c>
      <c r="V106" s="61" t="str">
        <f t="shared" si="19"/>
        <v/>
      </c>
      <c r="W106" s="61" t="str">
        <f t="shared" si="20"/>
        <v/>
      </c>
      <c r="X106" s="207" t="str">
        <f t="shared" si="21"/>
        <v/>
      </c>
      <c r="Y106" s="207" t="str">
        <f t="shared" si="22"/>
        <v/>
      </c>
      <c r="Z106" s="207" t="str">
        <f t="shared" si="23"/>
        <v/>
      </c>
      <c r="AA106" s="207" t="str">
        <f t="shared" si="24"/>
        <v/>
      </c>
    </row>
    <row r="107" spans="1:27" outlineLevel="2">
      <c r="A107" s="237">
        <v>43522</v>
      </c>
      <c r="B107" s="215" t="s">
        <v>1332</v>
      </c>
      <c r="C107" s="210" t="s">
        <v>2994</v>
      </c>
      <c r="D107" s="210" t="s">
        <v>1331</v>
      </c>
      <c r="E107" s="238" t="s">
        <v>2221</v>
      </c>
      <c r="F107" s="210" t="s">
        <v>102</v>
      </c>
      <c r="G107" s="239">
        <v>1</v>
      </c>
      <c r="H107" s="239">
        <v>10391</v>
      </c>
      <c r="I107" s="239">
        <v>0</v>
      </c>
      <c r="J107" s="14">
        <v>23</v>
      </c>
      <c r="K107" s="14">
        <v>10</v>
      </c>
      <c r="L107" s="14">
        <f t="shared" si="32"/>
        <v>517</v>
      </c>
      <c r="M107" s="123">
        <f t="shared" si="25"/>
        <v>517</v>
      </c>
      <c r="N107" s="241">
        <f t="shared" si="26"/>
        <v>11</v>
      </c>
      <c r="O107" s="207">
        <v>0</v>
      </c>
      <c r="P107" s="34"/>
      <c r="Q107" s="230" t="s">
        <v>2979</v>
      </c>
      <c r="R107" s="230" t="s">
        <v>2969</v>
      </c>
      <c r="S107" s="230"/>
      <c r="T107" s="61">
        <f t="shared" si="17"/>
        <v>517</v>
      </c>
      <c r="U107" s="61" t="str">
        <f t="shared" si="18"/>
        <v/>
      </c>
      <c r="V107" s="61" t="str">
        <f t="shared" si="19"/>
        <v/>
      </c>
      <c r="W107" s="61" t="str">
        <f t="shared" si="20"/>
        <v/>
      </c>
      <c r="X107" s="207" t="str">
        <f t="shared" si="21"/>
        <v/>
      </c>
      <c r="Y107" s="207" t="str">
        <f t="shared" si="22"/>
        <v/>
      </c>
      <c r="Z107" s="207" t="str">
        <f t="shared" si="23"/>
        <v/>
      </c>
      <c r="AA107" s="207" t="str">
        <f t="shared" si="24"/>
        <v/>
      </c>
    </row>
    <row r="108" spans="1:27" outlineLevel="2">
      <c r="A108" s="237">
        <v>43522</v>
      </c>
      <c r="B108" s="215" t="s">
        <v>1332</v>
      </c>
      <c r="C108" s="210" t="s">
        <v>2994</v>
      </c>
      <c r="D108" s="210" t="s">
        <v>1329</v>
      </c>
      <c r="E108" s="238" t="s">
        <v>1330</v>
      </c>
      <c r="F108" s="210" t="s">
        <v>102</v>
      </c>
      <c r="G108" s="239">
        <v>1</v>
      </c>
      <c r="H108" s="239">
        <v>10380</v>
      </c>
      <c r="I108" s="239">
        <v>0</v>
      </c>
      <c r="J108" s="14">
        <v>23</v>
      </c>
      <c r="K108" s="14">
        <v>10</v>
      </c>
      <c r="L108" s="14">
        <f t="shared" si="32"/>
        <v>-33</v>
      </c>
      <c r="M108" s="123">
        <f t="shared" si="25"/>
        <v>-33</v>
      </c>
      <c r="N108" s="241" t="str">
        <f t="shared" si="26"/>
        <v/>
      </c>
      <c r="O108" s="207">
        <v>0</v>
      </c>
      <c r="P108" s="34"/>
      <c r="Q108" s="230" t="s">
        <v>2984</v>
      </c>
      <c r="R108" s="230" t="s">
        <v>2969</v>
      </c>
      <c r="S108" s="230"/>
      <c r="T108" s="61" t="str">
        <f t="shared" si="17"/>
        <v/>
      </c>
      <c r="U108" s="61">
        <f t="shared" si="18"/>
        <v>-33</v>
      </c>
      <c r="V108" s="61" t="str">
        <f t="shared" si="19"/>
        <v/>
      </c>
      <c r="W108" s="61" t="str">
        <f t="shared" si="20"/>
        <v/>
      </c>
      <c r="X108" s="207" t="str">
        <f t="shared" si="21"/>
        <v/>
      </c>
      <c r="Y108" s="207" t="str">
        <f t="shared" si="22"/>
        <v/>
      </c>
      <c r="Z108" s="207" t="str">
        <f t="shared" si="23"/>
        <v/>
      </c>
      <c r="AA108" s="207" t="str">
        <f t="shared" si="24"/>
        <v/>
      </c>
    </row>
    <row r="109" spans="1:27" ht="17.25" outlineLevel="2" thickBot="1">
      <c r="A109" s="237">
        <v>43522</v>
      </c>
      <c r="B109" s="215" t="s">
        <v>1332</v>
      </c>
      <c r="C109" s="210" t="s">
        <v>2994</v>
      </c>
      <c r="D109" s="210" t="s">
        <v>1331</v>
      </c>
      <c r="E109" s="238" t="s">
        <v>2221</v>
      </c>
      <c r="F109" s="210" t="s">
        <v>102</v>
      </c>
      <c r="G109" s="239">
        <v>1</v>
      </c>
      <c r="H109" s="239">
        <v>10375</v>
      </c>
      <c r="I109" s="239">
        <v>0</v>
      </c>
      <c r="J109" s="14">
        <v>23</v>
      </c>
      <c r="K109" s="14">
        <v>10</v>
      </c>
      <c r="L109" s="14">
        <f t="shared" si="32"/>
        <v>-283</v>
      </c>
      <c r="M109" s="123">
        <f t="shared" si="25"/>
        <v>-283</v>
      </c>
      <c r="N109" s="241">
        <f t="shared" si="26"/>
        <v>-5</v>
      </c>
      <c r="O109" s="207">
        <v>0</v>
      </c>
      <c r="P109" s="34"/>
      <c r="Q109" s="230" t="s">
        <v>2972</v>
      </c>
      <c r="R109" s="230" t="s">
        <v>2969</v>
      </c>
      <c r="S109" s="230"/>
      <c r="T109" s="61" t="str">
        <f t="shared" si="17"/>
        <v/>
      </c>
      <c r="U109" s="61">
        <f t="shared" si="18"/>
        <v>-283</v>
      </c>
      <c r="V109" s="61" t="str">
        <f t="shared" si="19"/>
        <v/>
      </c>
      <c r="W109" s="61" t="str">
        <f t="shared" si="20"/>
        <v/>
      </c>
      <c r="X109" s="207" t="str">
        <f t="shared" si="21"/>
        <v/>
      </c>
      <c r="Y109" s="207" t="str">
        <f t="shared" si="22"/>
        <v/>
      </c>
      <c r="Z109" s="207" t="str">
        <f t="shared" si="23"/>
        <v/>
      </c>
      <c r="AA109" s="207" t="str">
        <f t="shared" si="24"/>
        <v/>
      </c>
    </row>
    <row r="110" spans="1:27" ht="17.25" collapsed="1" thickBot="1">
      <c r="A110" s="254" t="s">
        <v>2129</v>
      </c>
      <c r="B110" s="255"/>
      <c r="C110" s="255"/>
      <c r="D110" s="255"/>
      <c r="E110" s="255"/>
      <c r="F110" s="255"/>
      <c r="G110" s="256"/>
      <c r="H110" s="256"/>
      <c r="I110" s="256"/>
      <c r="J110" s="121"/>
      <c r="K110" s="256"/>
      <c r="L110" s="122">
        <f>SUM(L67:L109)</f>
        <v>-4964</v>
      </c>
      <c r="M110" s="122">
        <f>SUM(M67:M109)</f>
        <v>-9265.005000000001</v>
      </c>
      <c r="N110" s="33"/>
      <c r="P110" s="286"/>
      <c r="R110" s="122">
        <f>SUMIF(R68:R109,"Yes",L68:L109)</f>
        <v>-38</v>
      </c>
      <c r="S110" s="158"/>
      <c r="T110" s="207">
        <f t="shared" ref="T110:AA110" si="33">SUM(T68:T109)</f>
        <v>1852</v>
      </c>
      <c r="U110" s="207">
        <f t="shared" si="33"/>
        <v>-2128</v>
      </c>
      <c r="V110" s="207">
        <f t="shared" si="33"/>
        <v>0</v>
      </c>
      <c r="W110" s="207">
        <f t="shared" si="33"/>
        <v>-3578</v>
      </c>
      <c r="X110" s="207">
        <f t="shared" si="33"/>
        <v>935</v>
      </c>
      <c r="Y110" s="207">
        <f t="shared" si="33"/>
        <v>-697</v>
      </c>
      <c r="Z110" s="207">
        <f t="shared" si="33"/>
        <v>0</v>
      </c>
      <c r="AA110" s="207">
        <f t="shared" si="33"/>
        <v>-1348</v>
      </c>
    </row>
    <row r="111" spans="1:27" ht="17.25" thickBot="1">
      <c r="A111" s="272">
        <v>43532</v>
      </c>
      <c r="B111" s="273"/>
      <c r="C111" s="273" t="s">
        <v>2958</v>
      </c>
      <c r="D111" s="273"/>
      <c r="E111" s="273"/>
      <c r="F111" s="273"/>
      <c r="G111" s="274"/>
      <c r="H111" s="274"/>
      <c r="I111" s="274"/>
      <c r="J111" s="275"/>
      <c r="K111" s="274"/>
      <c r="L111" s="275"/>
      <c r="M111" s="276">
        <f>-4457*0.965</f>
        <v>-4301.0050000000001</v>
      </c>
      <c r="N111" s="33"/>
      <c r="P111" s="277"/>
      <c r="Q111" s="230" t="s">
        <v>2996</v>
      </c>
      <c r="R111" s="207"/>
    </row>
    <row r="112" spans="1:27" outlineLevel="1">
      <c r="A112" s="237">
        <v>43528</v>
      </c>
      <c r="B112" s="215" t="s">
        <v>1332</v>
      </c>
      <c r="C112" s="210" t="s">
        <v>2994</v>
      </c>
      <c r="D112" s="210" t="s">
        <v>1329</v>
      </c>
      <c r="E112" s="238" t="s">
        <v>2221</v>
      </c>
      <c r="F112" s="210" t="s">
        <v>102</v>
      </c>
      <c r="G112" s="239">
        <v>1</v>
      </c>
      <c r="H112" s="239">
        <v>10318</v>
      </c>
      <c r="I112" s="239">
        <v>0</v>
      </c>
      <c r="J112" s="14">
        <v>23</v>
      </c>
      <c r="K112" s="14">
        <v>10</v>
      </c>
      <c r="L112" s="14">
        <f>IF(B112="TXO",I112-SUM(J112:K112),IF(B112="FITX",IF(D112="新倉",-SUM(J112:K112),IF(E112="賣",(H112-H111)*G112*200-SUM(J112:K112),(H111-H112)*G112*200-SUM(J112:K112))),IF(D112="新倉",-SUM(J112:K112),IF(E112="賣",(H112-H111)*G112*50-SUM(J112:K112),(H111-H112)*G112*50-SUM(J112:K112)))))</f>
        <v>-33</v>
      </c>
      <c r="M112" s="123">
        <f t="shared" ref="M112:M175" si="34">L112</f>
        <v>-33</v>
      </c>
      <c r="N112" s="241" t="str">
        <f t="shared" ref="N112:N175" si="35">IF(B112="TXO","",IF(D112="新倉","",IF(E112="賣",(H112-H111)*G112,(H111-H112)*G112)))</f>
        <v/>
      </c>
      <c r="O112" s="207">
        <v>0</v>
      </c>
      <c r="P112" s="34">
        <f>SUM(L112:L115)</f>
        <v>18</v>
      </c>
      <c r="Q112" s="230" t="s">
        <v>2997</v>
      </c>
      <c r="R112" s="230" t="s">
        <v>2969</v>
      </c>
      <c r="S112" s="230"/>
      <c r="T112" s="61" t="str">
        <f t="shared" ref="T112:T175" si="36">IF(AND(R112="Yes",S112&lt;&gt;"Yes",L112&gt;0,B112&lt;&gt;"TXO"),L112,"")</f>
        <v/>
      </c>
      <c r="U112" s="61">
        <f t="shared" ref="U112:U175" si="37">IF(AND(R112="Yes",S112&lt;&gt;"Yes",L112&lt;0,B112&lt;&gt;"TXO"),L112,"")</f>
        <v>-33</v>
      </c>
      <c r="V112" s="61" t="str">
        <f t="shared" ref="V112:V175" si="38">IF(AND(R112="",S112&lt;&gt;"Yes",L112&gt;0,B112&lt;&gt;"TXO"),L112,"")</f>
        <v/>
      </c>
      <c r="W112" s="61" t="str">
        <f t="shared" ref="W112:W175" si="39">IF(AND(R112="",S112&lt;&gt;"Yes",L112&lt;0,B112&lt;&gt;"TXO"),L112,"")</f>
        <v/>
      </c>
      <c r="X112" s="207" t="str">
        <f t="shared" ref="X112:X175" si="40">IF(AND(R112="Yes",S112="Yes",L112&gt;0,B112&lt;&gt;"TXO"),L112,"")</f>
        <v/>
      </c>
      <c r="Y112" s="207" t="str">
        <f t="shared" ref="Y112:Y175" si="41">IF(AND(R112="Yes",S112="Yes",L112&lt;0,B112&lt;&gt;"TXO"),L112,"")</f>
        <v/>
      </c>
      <c r="Z112" s="207" t="str">
        <f t="shared" ref="Z112:Z175" si="42">IF(AND(R112="",S112="Yes",L112&gt;0,B112&lt;&gt;"TXO"),L112,"")</f>
        <v/>
      </c>
      <c r="AA112" s="207" t="str">
        <f t="shared" ref="AA112:AA175" si="43">IF(AND(R112="",S112="Yes",L112&lt;0,B112&lt;&gt;"TXO"),L112,"")</f>
        <v/>
      </c>
    </row>
    <row r="113" spans="1:27" outlineLevel="2">
      <c r="A113" s="237">
        <v>43528</v>
      </c>
      <c r="B113" s="215" t="s">
        <v>1332</v>
      </c>
      <c r="C113" s="210" t="s">
        <v>2994</v>
      </c>
      <c r="D113" s="210" t="s">
        <v>1331</v>
      </c>
      <c r="E113" s="238" t="s">
        <v>1330</v>
      </c>
      <c r="F113" s="210" t="s">
        <v>102</v>
      </c>
      <c r="G113" s="239">
        <v>1</v>
      </c>
      <c r="H113" s="239">
        <v>10322</v>
      </c>
      <c r="I113" s="239">
        <v>0</v>
      </c>
      <c r="J113" s="14">
        <v>23</v>
      </c>
      <c r="K113" s="14">
        <v>10</v>
      </c>
      <c r="L113" s="14">
        <f t="shared" ref="L113:L115" si="44">IF(B113="TXO",I113-SUM(J113:K113),IF(B113="FITX",IF(D113="新倉",-SUM(J113:K113),IF(E113="賣",(H113-H112)*G113*200-SUM(J113:K113),(H112-H113)*G113*200-SUM(J113:K113))),IF(D113="新倉",-SUM(J113:K113),IF(E113="賣",(H113-H112)*G113*50-SUM(J113:K113),(H112-H113)*G113*50-SUM(J113:K113)))))</f>
        <v>-233</v>
      </c>
      <c r="M113" s="123">
        <f t="shared" si="34"/>
        <v>-233</v>
      </c>
      <c r="N113" s="241">
        <f t="shared" si="35"/>
        <v>-4</v>
      </c>
      <c r="O113" s="207">
        <v>0</v>
      </c>
      <c r="P113" s="34"/>
      <c r="Q113" s="230" t="s">
        <v>2979</v>
      </c>
      <c r="R113" s="230" t="s">
        <v>2969</v>
      </c>
      <c r="S113" s="230"/>
      <c r="T113" s="61" t="str">
        <f t="shared" si="36"/>
        <v/>
      </c>
      <c r="U113" s="61">
        <f t="shared" si="37"/>
        <v>-233</v>
      </c>
      <c r="V113" s="61" t="str">
        <f t="shared" si="38"/>
        <v/>
      </c>
      <c r="W113" s="61" t="str">
        <f t="shared" si="39"/>
        <v/>
      </c>
      <c r="X113" s="207" t="str">
        <f t="shared" si="40"/>
        <v/>
      </c>
      <c r="Y113" s="207" t="str">
        <f t="shared" si="41"/>
        <v/>
      </c>
      <c r="Z113" s="207" t="str">
        <f t="shared" si="42"/>
        <v/>
      </c>
      <c r="AA113" s="207" t="str">
        <f t="shared" si="43"/>
        <v/>
      </c>
    </row>
    <row r="114" spans="1:27" outlineLevel="2">
      <c r="A114" s="237">
        <v>43528</v>
      </c>
      <c r="B114" s="215" t="s">
        <v>1332</v>
      </c>
      <c r="C114" s="210" t="s">
        <v>2994</v>
      </c>
      <c r="D114" s="210" t="s">
        <v>1329</v>
      </c>
      <c r="E114" s="238" t="s">
        <v>2221</v>
      </c>
      <c r="F114" s="210" t="s">
        <v>102</v>
      </c>
      <c r="G114" s="239">
        <v>1</v>
      </c>
      <c r="H114" s="239">
        <v>10292</v>
      </c>
      <c r="I114" s="239">
        <v>0</v>
      </c>
      <c r="J114" s="14">
        <v>23</v>
      </c>
      <c r="K114" s="14">
        <v>10</v>
      </c>
      <c r="L114" s="14">
        <f t="shared" si="44"/>
        <v>-33</v>
      </c>
      <c r="M114" s="123">
        <f t="shared" si="34"/>
        <v>-33</v>
      </c>
      <c r="N114" s="241" t="str">
        <f t="shared" si="35"/>
        <v/>
      </c>
      <c r="O114" s="207">
        <v>0</v>
      </c>
      <c r="P114" s="34"/>
      <c r="Q114" s="230" t="s">
        <v>2997</v>
      </c>
      <c r="R114" s="230" t="s">
        <v>2969</v>
      </c>
      <c r="S114" s="230"/>
      <c r="T114" s="61" t="str">
        <f t="shared" si="36"/>
        <v/>
      </c>
      <c r="U114" s="61">
        <f t="shared" si="37"/>
        <v>-33</v>
      </c>
      <c r="V114" s="61" t="str">
        <f t="shared" si="38"/>
        <v/>
      </c>
      <c r="W114" s="61" t="str">
        <f t="shared" si="39"/>
        <v/>
      </c>
      <c r="X114" s="207" t="str">
        <f t="shared" si="40"/>
        <v/>
      </c>
      <c r="Y114" s="207" t="str">
        <f t="shared" si="41"/>
        <v/>
      </c>
      <c r="Z114" s="207" t="str">
        <f t="shared" si="42"/>
        <v/>
      </c>
      <c r="AA114" s="207" t="str">
        <f t="shared" si="43"/>
        <v/>
      </c>
    </row>
    <row r="115" spans="1:27" outlineLevel="2">
      <c r="A115" s="237">
        <v>43528</v>
      </c>
      <c r="B115" s="215" t="s">
        <v>1332</v>
      </c>
      <c r="C115" s="210" t="s">
        <v>2994</v>
      </c>
      <c r="D115" s="210" t="s">
        <v>1331</v>
      </c>
      <c r="E115" s="238" t="s">
        <v>1330</v>
      </c>
      <c r="F115" s="210" t="s">
        <v>102</v>
      </c>
      <c r="G115" s="239">
        <v>1</v>
      </c>
      <c r="H115" s="239">
        <v>10285</v>
      </c>
      <c r="I115" s="239">
        <v>0</v>
      </c>
      <c r="J115" s="14">
        <v>23</v>
      </c>
      <c r="K115" s="14">
        <v>10</v>
      </c>
      <c r="L115" s="14">
        <f t="shared" si="44"/>
        <v>317</v>
      </c>
      <c r="M115" s="123">
        <f t="shared" si="34"/>
        <v>317</v>
      </c>
      <c r="N115" s="241">
        <f t="shared" si="35"/>
        <v>7</v>
      </c>
      <c r="O115" s="207">
        <v>0</v>
      </c>
      <c r="P115" s="34"/>
      <c r="Q115" s="230" t="s">
        <v>2979</v>
      </c>
      <c r="R115" s="230" t="s">
        <v>2969</v>
      </c>
      <c r="S115" s="230"/>
      <c r="T115" s="61">
        <f t="shared" si="36"/>
        <v>317</v>
      </c>
      <c r="U115" s="61" t="str">
        <f t="shared" si="37"/>
        <v/>
      </c>
      <c r="V115" s="61" t="str">
        <f t="shared" si="38"/>
        <v/>
      </c>
      <c r="W115" s="61" t="str">
        <f t="shared" si="39"/>
        <v/>
      </c>
      <c r="X115" s="207" t="str">
        <f t="shared" si="40"/>
        <v/>
      </c>
      <c r="Y115" s="207" t="str">
        <f t="shared" si="41"/>
        <v/>
      </c>
      <c r="Z115" s="207" t="str">
        <f t="shared" si="42"/>
        <v/>
      </c>
      <c r="AA115" s="207" t="str">
        <f t="shared" si="43"/>
        <v/>
      </c>
    </row>
    <row r="116" spans="1:27" outlineLevel="1">
      <c r="A116" s="279">
        <v>43529</v>
      </c>
      <c r="B116" s="280" t="s">
        <v>1332</v>
      </c>
      <c r="C116" s="281" t="s">
        <v>2994</v>
      </c>
      <c r="D116" s="281" t="s">
        <v>1329</v>
      </c>
      <c r="E116" s="282" t="s">
        <v>2221</v>
      </c>
      <c r="F116" s="281" t="s">
        <v>102</v>
      </c>
      <c r="G116" s="283">
        <v>1</v>
      </c>
      <c r="H116" s="283">
        <v>10285</v>
      </c>
      <c r="I116" s="283">
        <v>0</v>
      </c>
      <c r="J116" s="284">
        <v>23</v>
      </c>
      <c r="K116" s="284">
        <v>10</v>
      </c>
      <c r="L116" s="284">
        <f t="shared" ref="L116:L125" si="45">IF(B116="TXO",I116-SUM(J116:K116),IF(B116="FITX",IF(D116="新倉",-SUM(J116:K116),IF(E116="賣",(H116-H115)*G116*200-SUM(J116:K116),(H115-H116)*G116*200-SUM(J116:K116))),IF(D116="新倉",-SUM(J116:K116),IF(E116="賣",(H116-H115)*G116*50-SUM(J116:K116),(H115-H116)*G116*50-SUM(J116:K116)))))</f>
        <v>-33</v>
      </c>
      <c r="M116" s="285">
        <f t="shared" si="34"/>
        <v>-33</v>
      </c>
      <c r="N116" s="241" t="str">
        <f t="shared" si="35"/>
        <v/>
      </c>
      <c r="O116" s="207">
        <v>0</v>
      </c>
      <c r="P116" s="34">
        <f>SUM(L116:L125)</f>
        <v>-2796</v>
      </c>
      <c r="Q116" s="230" t="s">
        <v>2987</v>
      </c>
      <c r="R116" s="230" t="s">
        <v>2969</v>
      </c>
      <c r="S116" s="230"/>
      <c r="T116" s="61" t="str">
        <f t="shared" si="36"/>
        <v/>
      </c>
      <c r="U116" s="61">
        <f t="shared" si="37"/>
        <v>-33</v>
      </c>
      <c r="V116" s="61" t="str">
        <f t="shared" si="38"/>
        <v/>
      </c>
      <c r="W116" s="61" t="str">
        <f t="shared" si="39"/>
        <v/>
      </c>
      <c r="X116" s="207" t="str">
        <f t="shared" si="40"/>
        <v/>
      </c>
      <c r="Y116" s="207" t="str">
        <f t="shared" si="41"/>
        <v/>
      </c>
      <c r="Z116" s="207" t="str">
        <f t="shared" si="42"/>
        <v/>
      </c>
      <c r="AA116" s="207" t="str">
        <f t="shared" si="43"/>
        <v/>
      </c>
    </row>
    <row r="117" spans="1:27" outlineLevel="2" collapsed="1">
      <c r="A117" s="279">
        <v>43529</v>
      </c>
      <c r="B117" s="280" t="s">
        <v>1332</v>
      </c>
      <c r="C117" s="281" t="s">
        <v>2994</v>
      </c>
      <c r="D117" s="281" t="s">
        <v>1331</v>
      </c>
      <c r="E117" s="282" t="s">
        <v>1330</v>
      </c>
      <c r="F117" s="281" t="s">
        <v>102</v>
      </c>
      <c r="G117" s="283">
        <v>1</v>
      </c>
      <c r="H117" s="283">
        <v>10288</v>
      </c>
      <c r="I117" s="283">
        <v>0</v>
      </c>
      <c r="J117" s="284">
        <v>23</v>
      </c>
      <c r="K117" s="284">
        <v>10</v>
      </c>
      <c r="L117" s="284">
        <f t="shared" si="45"/>
        <v>-183</v>
      </c>
      <c r="M117" s="285">
        <f t="shared" si="34"/>
        <v>-183</v>
      </c>
      <c r="N117" s="241">
        <f t="shared" si="35"/>
        <v>-3</v>
      </c>
      <c r="O117" s="207">
        <v>0</v>
      </c>
      <c r="P117" s="34"/>
      <c r="Q117" s="230" t="s">
        <v>2972</v>
      </c>
      <c r="R117" s="230" t="s">
        <v>2969</v>
      </c>
      <c r="S117" s="230"/>
      <c r="T117" s="61" t="str">
        <f t="shared" si="36"/>
        <v/>
      </c>
      <c r="U117" s="61">
        <f t="shared" si="37"/>
        <v>-183</v>
      </c>
      <c r="V117" s="61" t="str">
        <f t="shared" si="38"/>
        <v/>
      </c>
      <c r="W117" s="61" t="str">
        <f t="shared" si="39"/>
        <v/>
      </c>
      <c r="X117" s="207" t="str">
        <f t="shared" si="40"/>
        <v/>
      </c>
      <c r="Y117" s="207" t="str">
        <f t="shared" si="41"/>
        <v/>
      </c>
      <c r="Z117" s="207" t="str">
        <f t="shared" si="42"/>
        <v/>
      </c>
      <c r="AA117" s="207" t="str">
        <f t="shared" si="43"/>
        <v/>
      </c>
    </row>
    <row r="118" spans="1:27" outlineLevel="2" collapsed="1">
      <c r="A118" s="279">
        <v>43529</v>
      </c>
      <c r="B118" s="280" t="s">
        <v>1332</v>
      </c>
      <c r="C118" s="281" t="s">
        <v>2994</v>
      </c>
      <c r="D118" s="281" t="s">
        <v>1329</v>
      </c>
      <c r="E118" s="282" t="s">
        <v>2221</v>
      </c>
      <c r="F118" s="281" t="s">
        <v>102</v>
      </c>
      <c r="G118" s="283">
        <v>1</v>
      </c>
      <c r="H118" s="283">
        <v>10286</v>
      </c>
      <c r="I118" s="283">
        <v>0</v>
      </c>
      <c r="J118" s="284">
        <v>23</v>
      </c>
      <c r="K118" s="284">
        <v>10</v>
      </c>
      <c r="L118" s="284">
        <f t="shared" si="45"/>
        <v>-33</v>
      </c>
      <c r="M118" s="285">
        <f t="shared" si="34"/>
        <v>-33</v>
      </c>
      <c r="N118" s="241" t="str">
        <f t="shared" si="35"/>
        <v/>
      </c>
      <c r="O118" s="207">
        <v>0</v>
      </c>
      <c r="P118" s="34"/>
      <c r="Q118" s="230" t="s">
        <v>2987</v>
      </c>
      <c r="R118" s="230" t="s">
        <v>2969</v>
      </c>
      <c r="S118" s="230"/>
      <c r="T118" s="61" t="str">
        <f t="shared" si="36"/>
        <v/>
      </c>
      <c r="U118" s="61">
        <f t="shared" si="37"/>
        <v>-33</v>
      </c>
      <c r="V118" s="61" t="str">
        <f t="shared" si="38"/>
        <v/>
      </c>
      <c r="W118" s="61" t="str">
        <f t="shared" si="39"/>
        <v/>
      </c>
      <c r="X118" s="207" t="str">
        <f t="shared" si="40"/>
        <v/>
      </c>
      <c r="Y118" s="207" t="str">
        <f t="shared" si="41"/>
        <v/>
      </c>
      <c r="Z118" s="207" t="str">
        <f t="shared" si="42"/>
        <v/>
      </c>
      <c r="AA118" s="207" t="str">
        <f t="shared" si="43"/>
        <v/>
      </c>
    </row>
    <row r="119" spans="1:27" outlineLevel="2" collapsed="1">
      <c r="A119" s="279">
        <v>43529</v>
      </c>
      <c r="B119" s="280" t="s">
        <v>1332</v>
      </c>
      <c r="C119" s="281" t="s">
        <v>2994</v>
      </c>
      <c r="D119" s="281" t="s">
        <v>1331</v>
      </c>
      <c r="E119" s="282" t="s">
        <v>1330</v>
      </c>
      <c r="F119" s="281" t="s">
        <v>102</v>
      </c>
      <c r="G119" s="283">
        <v>1</v>
      </c>
      <c r="H119" s="283">
        <v>10288</v>
      </c>
      <c r="I119" s="283">
        <v>0</v>
      </c>
      <c r="J119" s="284">
        <v>23</v>
      </c>
      <c r="K119" s="284">
        <v>10</v>
      </c>
      <c r="L119" s="284">
        <f t="shared" si="45"/>
        <v>-133</v>
      </c>
      <c r="M119" s="285">
        <f t="shared" si="34"/>
        <v>-133</v>
      </c>
      <c r="N119" s="241">
        <f t="shared" si="35"/>
        <v>-2</v>
      </c>
      <c r="O119" s="207">
        <v>0</v>
      </c>
      <c r="P119" s="34"/>
      <c r="Q119" s="230" t="s">
        <v>2972</v>
      </c>
      <c r="R119" s="230" t="s">
        <v>2969</v>
      </c>
      <c r="S119" s="230"/>
      <c r="T119" s="61" t="str">
        <f t="shared" si="36"/>
        <v/>
      </c>
      <c r="U119" s="61">
        <f t="shared" si="37"/>
        <v>-133</v>
      </c>
      <c r="V119" s="61" t="str">
        <f t="shared" si="38"/>
        <v/>
      </c>
      <c r="W119" s="61" t="str">
        <f t="shared" si="39"/>
        <v/>
      </c>
      <c r="X119" s="207" t="str">
        <f t="shared" si="40"/>
        <v/>
      </c>
      <c r="Y119" s="207" t="str">
        <f t="shared" si="41"/>
        <v/>
      </c>
      <c r="Z119" s="207" t="str">
        <f t="shared" si="42"/>
        <v/>
      </c>
      <c r="AA119" s="207" t="str">
        <f t="shared" si="43"/>
        <v/>
      </c>
    </row>
    <row r="120" spans="1:27" outlineLevel="2" collapsed="1">
      <c r="A120" s="279">
        <v>43529</v>
      </c>
      <c r="B120" s="280" t="s">
        <v>1332</v>
      </c>
      <c r="C120" s="281" t="s">
        <v>2994</v>
      </c>
      <c r="D120" s="281" t="s">
        <v>1329</v>
      </c>
      <c r="E120" s="282" t="s">
        <v>1330</v>
      </c>
      <c r="F120" s="281" t="s">
        <v>102</v>
      </c>
      <c r="G120" s="283">
        <v>1</v>
      </c>
      <c r="H120" s="283">
        <v>10275</v>
      </c>
      <c r="I120" s="283">
        <v>0</v>
      </c>
      <c r="J120" s="284">
        <v>23</v>
      </c>
      <c r="K120" s="284">
        <v>10</v>
      </c>
      <c r="L120" s="284">
        <f t="shared" si="45"/>
        <v>-33</v>
      </c>
      <c r="M120" s="285">
        <f t="shared" si="34"/>
        <v>-33</v>
      </c>
      <c r="N120" s="241" t="str">
        <f t="shared" si="35"/>
        <v/>
      </c>
      <c r="O120" s="207">
        <v>0</v>
      </c>
      <c r="P120" s="34"/>
      <c r="Q120" s="230" t="s">
        <v>2987</v>
      </c>
      <c r="R120" s="230" t="s">
        <v>2969</v>
      </c>
      <c r="S120" s="230"/>
      <c r="T120" s="61" t="str">
        <f t="shared" si="36"/>
        <v/>
      </c>
      <c r="U120" s="61">
        <f t="shared" si="37"/>
        <v>-33</v>
      </c>
      <c r="V120" s="61" t="str">
        <f t="shared" si="38"/>
        <v/>
      </c>
      <c r="W120" s="61" t="str">
        <f t="shared" si="39"/>
        <v/>
      </c>
      <c r="X120" s="207" t="str">
        <f t="shared" si="40"/>
        <v/>
      </c>
      <c r="Y120" s="207" t="str">
        <f t="shared" si="41"/>
        <v/>
      </c>
      <c r="Z120" s="207" t="str">
        <f t="shared" si="42"/>
        <v/>
      </c>
      <c r="AA120" s="207" t="str">
        <f t="shared" si="43"/>
        <v/>
      </c>
    </row>
    <row r="121" spans="1:27" outlineLevel="2" collapsed="1">
      <c r="A121" s="279">
        <v>43529</v>
      </c>
      <c r="B121" s="280" t="s">
        <v>1332</v>
      </c>
      <c r="C121" s="281" t="s">
        <v>2994</v>
      </c>
      <c r="D121" s="281" t="s">
        <v>1331</v>
      </c>
      <c r="E121" s="282" t="s">
        <v>2221</v>
      </c>
      <c r="F121" s="281" t="s">
        <v>102</v>
      </c>
      <c r="G121" s="283">
        <v>1</v>
      </c>
      <c r="H121" s="283">
        <v>10266</v>
      </c>
      <c r="I121" s="283">
        <v>0</v>
      </c>
      <c r="J121" s="284">
        <v>23</v>
      </c>
      <c r="K121" s="284">
        <v>10</v>
      </c>
      <c r="L121" s="284">
        <f t="shared" si="45"/>
        <v>-483</v>
      </c>
      <c r="M121" s="285">
        <f t="shared" si="34"/>
        <v>-483</v>
      </c>
      <c r="N121" s="241">
        <f t="shared" si="35"/>
        <v>-9</v>
      </c>
      <c r="O121" s="207">
        <v>0</v>
      </c>
      <c r="P121" s="34"/>
      <c r="Q121" s="230" t="s">
        <v>2972</v>
      </c>
      <c r="R121" s="230" t="s">
        <v>2969</v>
      </c>
      <c r="S121" s="230"/>
      <c r="T121" s="61" t="str">
        <f t="shared" si="36"/>
        <v/>
      </c>
      <c r="U121" s="61">
        <f t="shared" si="37"/>
        <v>-483</v>
      </c>
      <c r="V121" s="61" t="str">
        <f t="shared" si="38"/>
        <v/>
      </c>
      <c r="W121" s="61" t="str">
        <f t="shared" si="39"/>
        <v/>
      </c>
      <c r="X121" s="207" t="str">
        <f t="shared" si="40"/>
        <v/>
      </c>
      <c r="Y121" s="207" t="str">
        <f t="shared" si="41"/>
        <v/>
      </c>
      <c r="Z121" s="207" t="str">
        <f t="shared" si="42"/>
        <v/>
      </c>
      <c r="AA121" s="207" t="str">
        <f t="shared" si="43"/>
        <v/>
      </c>
    </row>
    <row r="122" spans="1:27" outlineLevel="1">
      <c r="A122" s="279">
        <v>43529</v>
      </c>
      <c r="B122" s="280" t="s">
        <v>1332</v>
      </c>
      <c r="C122" s="281" t="s">
        <v>2994</v>
      </c>
      <c r="D122" s="281" t="s">
        <v>1329</v>
      </c>
      <c r="E122" s="282" t="s">
        <v>1330</v>
      </c>
      <c r="F122" s="281" t="s">
        <v>102</v>
      </c>
      <c r="G122" s="283">
        <v>1</v>
      </c>
      <c r="H122" s="283">
        <v>10276</v>
      </c>
      <c r="I122" s="283">
        <v>0</v>
      </c>
      <c r="J122" s="284">
        <v>23</v>
      </c>
      <c r="K122" s="284">
        <v>10</v>
      </c>
      <c r="L122" s="284">
        <f t="shared" si="45"/>
        <v>-33</v>
      </c>
      <c r="M122" s="285">
        <f t="shared" si="34"/>
        <v>-33</v>
      </c>
      <c r="N122" s="241" t="str">
        <f t="shared" si="35"/>
        <v/>
      </c>
      <c r="O122" s="207">
        <v>0</v>
      </c>
      <c r="P122" s="34"/>
      <c r="Q122" s="230" t="s">
        <v>2987</v>
      </c>
      <c r="R122" s="230" t="s">
        <v>2969</v>
      </c>
      <c r="S122" s="230"/>
      <c r="T122" s="61" t="str">
        <f t="shared" si="36"/>
        <v/>
      </c>
      <c r="U122" s="61">
        <f t="shared" si="37"/>
        <v>-33</v>
      </c>
      <c r="V122" s="61" t="str">
        <f t="shared" si="38"/>
        <v/>
      </c>
      <c r="W122" s="61" t="str">
        <f t="shared" si="39"/>
        <v/>
      </c>
      <c r="X122" s="207" t="str">
        <f t="shared" si="40"/>
        <v/>
      </c>
      <c r="Y122" s="207" t="str">
        <f t="shared" si="41"/>
        <v/>
      </c>
      <c r="Z122" s="207" t="str">
        <f t="shared" si="42"/>
        <v/>
      </c>
      <c r="AA122" s="207" t="str">
        <f t="shared" si="43"/>
        <v/>
      </c>
    </row>
    <row r="123" spans="1:27" outlineLevel="2" collapsed="1">
      <c r="A123" s="279">
        <v>43529</v>
      </c>
      <c r="B123" s="280" t="s">
        <v>1332</v>
      </c>
      <c r="C123" s="281" t="s">
        <v>2994</v>
      </c>
      <c r="D123" s="281" t="s">
        <v>1331</v>
      </c>
      <c r="E123" s="282" t="s">
        <v>2221</v>
      </c>
      <c r="F123" s="281" t="s">
        <v>102</v>
      </c>
      <c r="G123" s="283">
        <v>1</v>
      </c>
      <c r="H123" s="283">
        <v>10266</v>
      </c>
      <c r="I123" s="283">
        <v>0</v>
      </c>
      <c r="J123" s="284">
        <v>23</v>
      </c>
      <c r="K123" s="284">
        <v>10</v>
      </c>
      <c r="L123" s="284">
        <f t="shared" si="45"/>
        <v>-533</v>
      </c>
      <c r="M123" s="285">
        <f t="shared" si="34"/>
        <v>-533</v>
      </c>
      <c r="N123" s="241">
        <f t="shared" si="35"/>
        <v>-10</v>
      </c>
      <c r="O123" s="207">
        <v>0</v>
      </c>
      <c r="P123" s="34"/>
      <c r="Q123" s="230" t="s">
        <v>2972</v>
      </c>
      <c r="R123" s="230" t="s">
        <v>2969</v>
      </c>
      <c r="S123" s="230"/>
      <c r="T123" s="61" t="str">
        <f t="shared" si="36"/>
        <v/>
      </c>
      <c r="U123" s="61">
        <f t="shared" si="37"/>
        <v>-533</v>
      </c>
      <c r="V123" s="61" t="str">
        <f t="shared" si="38"/>
        <v/>
      </c>
      <c r="W123" s="61" t="str">
        <f t="shared" si="39"/>
        <v/>
      </c>
      <c r="X123" s="207" t="str">
        <f t="shared" si="40"/>
        <v/>
      </c>
      <c r="Y123" s="207" t="str">
        <f t="shared" si="41"/>
        <v/>
      </c>
      <c r="Z123" s="207" t="str">
        <f t="shared" si="42"/>
        <v/>
      </c>
      <c r="AA123" s="207" t="str">
        <f t="shared" si="43"/>
        <v/>
      </c>
    </row>
    <row r="124" spans="1:27" outlineLevel="2" collapsed="1">
      <c r="A124" s="279">
        <v>43529</v>
      </c>
      <c r="B124" s="280" t="s">
        <v>1332</v>
      </c>
      <c r="C124" s="281" t="s">
        <v>2994</v>
      </c>
      <c r="D124" s="281" t="s">
        <v>1329</v>
      </c>
      <c r="E124" s="282" t="s">
        <v>2221</v>
      </c>
      <c r="F124" s="281" t="s">
        <v>102</v>
      </c>
      <c r="G124" s="283">
        <v>2</v>
      </c>
      <c r="H124" s="283">
        <v>10268</v>
      </c>
      <c r="I124" s="283">
        <v>0</v>
      </c>
      <c r="J124" s="284">
        <v>46</v>
      </c>
      <c r="K124" s="284">
        <v>20</v>
      </c>
      <c r="L124" s="284">
        <f t="shared" si="45"/>
        <v>-66</v>
      </c>
      <c r="M124" s="285">
        <f t="shared" si="34"/>
        <v>-66</v>
      </c>
      <c r="N124" s="241" t="str">
        <f t="shared" si="35"/>
        <v/>
      </c>
      <c r="O124" s="207">
        <v>0</v>
      </c>
      <c r="P124" s="34"/>
      <c r="Q124" s="230" t="s">
        <v>2987</v>
      </c>
      <c r="R124" s="230" t="s">
        <v>2969</v>
      </c>
      <c r="S124" s="230"/>
      <c r="T124" s="61" t="str">
        <f t="shared" si="36"/>
        <v/>
      </c>
      <c r="U124" s="61">
        <f t="shared" si="37"/>
        <v>-66</v>
      </c>
      <c r="V124" s="61" t="str">
        <f t="shared" si="38"/>
        <v/>
      </c>
      <c r="W124" s="61" t="str">
        <f t="shared" si="39"/>
        <v/>
      </c>
      <c r="X124" s="207" t="str">
        <f t="shared" si="40"/>
        <v/>
      </c>
      <c r="Y124" s="207" t="str">
        <f t="shared" si="41"/>
        <v/>
      </c>
      <c r="Z124" s="207" t="str">
        <f t="shared" si="42"/>
        <v/>
      </c>
      <c r="AA124" s="207" t="str">
        <f t="shared" si="43"/>
        <v/>
      </c>
    </row>
    <row r="125" spans="1:27" outlineLevel="2" collapsed="1">
      <c r="A125" s="279">
        <v>43529</v>
      </c>
      <c r="B125" s="280" t="s">
        <v>1332</v>
      </c>
      <c r="C125" s="281" t="s">
        <v>2994</v>
      </c>
      <c r="D125" s="281" t="s">
        <v>1331</v>
      </c>
      <c r="E125" s="282" t="s">
        <v>1330</v>
      </c>
      <c r="F125" s="281" t="s">
        <v>102</v>
      </c>
      <c r="G125" s="283">
        <v>2</v>
      </c>
      <c r="H125" s="283">
        <v>10280</v>
      </c>
      <c r="I125" s="283">
        <v>0</v>
      </c>
      <c r="J125" s="284">
        <v>46</v>
      </c>
      <c r="K125" s="284">
        <v>20</v>
      </c>
      <c r="L125" s="284">
        <f t="shared" si="45"/>
        <v>-1266</v>
      </c>
      <c r="M125" s="285">
        <f t="shared" si="34"/>
        <v>-1266</v>
      </c>
      <c r="N125" s="241">
        <f t="shared" si="35"/>
        <v>-24</v>
      </c>
      <c r="O125" s="207">
        <v>0</v>
      </c>
      <c r="P125" s="34"/>
      <c r="Q125" s="230" t="s">
        <v>2972</v>
      </c>
      <c r="R125" s="230" t="s">
        <v>2969</v>
      </c>
      <c r="S125" s="230"/>
      <c r="T125" s="61" t="str">
        <f t="shared" si="36"/>
        <v/>
      </c>
      <c r="U125" s="61">
        <f t="shared" si="37"/>
        <v>-1266</v>
      </c>
      <c r="V125" s="61" t="str">
        <f t="shared" si="38"/>
        <v/>
      </c>
      <c r="W125" s="61" t="str">
        <f t="shared" si="39"/>
        <v/>
      </c>
      <c r="X125" s="207" t="str">
        <f t="shared" si="40"/>
        <v/>
      </c>
      <c r="Y125" s="207" t="str">
        <f t="shared" si="41"/>
        <v/>
      </c>
      <c r="Z125" s="207" t="str">
        <f t="shared" si="42"/>
        <v/>
      </c>
      <c r="AA125" s="207" t="str">
        <f t="shared" si="43"/>
        <v/>
      </c>
    </row>
    <row r="126" spans="1:27" outlineLevel="1">
      <c r="A126" s="237">
        <v>43530</v>
      </c>
      <c r="B126" s="215" t="s">
        <v>1332</v>
      </c>
      <c r="C126" s="210" t="s">
        <v>2994</v>
      </c>
      <c r="D126" s="210" t="s">
        <v>1329</v>
      </c>
      <c r="E126" s="238" t="s">
        <v>2221</v>
      </c>
      <c r="F126" s="210" t="s">
        <v>102</v>
      </c>
      <c r="G126" s="239">
        <v>2</v>
      </c>
      <c r="H126" s="239">
        <v>10318</v>
      </c>
      <c r="I126" s="239">
        <v>0</v>
      </c>
      <c r="J126" s="14">
        <v>46</v>
      </c>
      <c r="K126" s="14">
        <v>20</v>
      </c>
      <c r="L126" s="14">
        <f>IF(B126="TXO",I126-SUM(J126:K126),IF(B126="FITX",IF(D126="新倉",-SUM(J126:K126),IF(E126="賣",(H126-H125)*G126*200-SUM(J126:K126),(H125-H126)*G126*200-SUM(J126:K126))),IF(D126="新倉",-SUM(J126:K126),IF(E126="賣",(H126-H125)*G126*50-SUM(J126:K126),(H125-H126)*G126*50-SUM(J126:K126)))))</f>
        <v>-66</v>
      </c>
      <c r="M126" s="123">
        <f t="shared" si="34"/>
        <v>-66</v>
      </c>
      <c r="N126" s="241" t="str">
        <f t="shared" si="35"/>
        <v/>
      </c>
      <c r="O126" s="207">
        <v>0</v>
      </c>
      <c r="P126" s="34">
        <f>SUM(L126:L127)</f>
        <v>-832</v>
      </c>
      <c r="Q126" s="230" t="s">
        <v>2987</v>
      </c>
      <c r="R126" s="230" t="s">
        <v>2969</v>
      </c>
      <c r="S126" s="230"/>
      <c r="T126" s="61" t="str">
        <f t="shared" si="36"/>
        <v/>
      </c>
      <c r="U126" s="61">
        <f t="shared" si="37"/>
        <v>-66</v>
      </c>
      <c r="V126" s="61" t="str">
        <f t="shared" si="38"/>
        <v/>
      </c>
      <c r="W126" s="61" t="str">
        <f t="shared" si="39"/>
        <v/>
      </c>
      <c r="X126" s="207" t="str">
        <f t="shared" si="40"/>
        <v/>
      </c>
      <c r="Y126" s="207" t="str">
        <f t="shared" si="41"/>
        <v/>
      </c>
      <c r="Z126" s="207" t="str">
        <f t="shared" si="42"/>
        <v/>
      </c>
      <c r="AA126" s="207" t="str">
        <f t="shared" si="43"/>
        <v/>
      </c>
    </row>
    <row r="127" spans="1:27" outlineLevel="1">
      <c r="A127" s="237">
        <v>43530</v>
      </c>
      <c r="B127" s="215" t="s">
        <v>1332</v>
      </c>
      <c r="C127" s="210" t="s">
        <v>2994</v>
      </c>
      <c r="D127" s="210" t="s">
        <v>1331</v>
      </c>
      <c r="E127" s="238" t="s">
        <v>1330</v>
      </c>
      <c r="F127" s="210" t="s">
        <v>102</v>
      </c>
      <c r="G127" s="239">
        <v>2</v>
      </c>
      <c r="H127" s="239">
        <v>10325</v>
      </c>
      <c r="I127" s="239">
        <v>0</v>
      </c>
      <c r="J127" s="14">
        <v>46</v>
      </c>
      <c r="K127" s="14">
        <v>20</v>
      </c>
      <c r="L127" s="14">
        <f t="shared" ref="L127" si="46">IF(B127="TXO",I127-SUM(J127:K127),IF(B127="FITX",IF(D127="新倉",-SUM(J127:K127),IF(E127="賣",(H127-H126)*G127*200-SUM(J127:K127),(H126-H127)*G127*200-SUM(J127:K127))),IF(D127="新倉",-SUM(J127:K127),IF(E127="賣",(H127-H126)*G127*50-SUM(J127:K127),(H126-H127)*G127*50-SUM(J127:K127)))))</f>
        <v>-766</v>
      </c>
      <c r="M127" s="123">
        <f t="shared" si="34"/>
        <v>-766</v>
      </c>
      <c r="N127" s="241">
        <f t="shared" si="35"/>
        <v>-14</v>
      </c>
      <c r="O127" s="207">
        <v>0</v>
      </c>
      <c r="P127" s="34"/>
      <c r="Q127" s="230" t="s">
        <v>2972</v>
      </c>
      <c r="R127" s="230" t="s">
        <v>2969</v>
      </c>
      <c r="S127" s="230"/>
      <c r="T127" s="61" t="str">
        <f t="shared" si="36"/>
        <v/>
      </c>
      <c r="U127" s="61">
        <f t="shared" si="37"/>
        <v>-766</v>
      </c>
      <c r="V127" s="61" t="str">
        <f t="shared" si="38"/>
        <v/>
      </c>
      <c r="W127" s="61" t="str">
        <f t="shared" si="39"/>
        <v/>
      </c>
      <c r="X127" s="207" t="str">
        <f t="shared" si="40"/>
        <v/>
      </c>
      <c r="Y127" s="207" t="str">
        <f t="shared" si="41"/>
        <v/>
      </c>
      <c r="Z127" s="207" t="str">
        <f t="shared" si="42"/>
        <v/>
      </c>
      <c r="AA127" s="207" t="str">
        <f t="shared" si="43"/>
        <v/>
      </c>
    </row>
    <row r="128" spans="1:27" outlineLevel="1" collapsed="1">
      <c r="A128" s="279">
        <v>43531</v>
      </c>
      <c r="B128" s="280" t="s">
        <v>1332</v>
      </c>
      <c r="C128" s="281" t="s">
        <v>2994</v>
      </c>
      <c r="D128" s="281" t="s">
        <v>1329</v>
      </c>
      <c r="E128" s="282" t="s">
        <v>2221</v>
      </c>
      <c r="F128" s="281" t="s">
        <v>102</v>
      </c>
      <c r="G128" s="283">
        <v>1</v>
      </c>
      <c r="H128" s="283">
        <v>10230</v>
      </c>
      <c r="I128" s="283">
        <v>0</v>
      </c>
      <c r="J128" s="284">
        <v>23</v>
      </c>
      <c r="K128" s="284">
        <v>10</v>
      </c>
      <c r="L128" s="284">
        <f t="shared" ref="L128:L132" si="47">IF(B128="TXO",I128-SUM(J128:K128),IF(B128="FITX",IF(D128="新倉",-SUM(J128:K128),IF(E128="賣",(H128-H127)*G128*200-SUM(J128:K128),(H127-H128)*G128*200-SUM(J128:K128))),IF(D128="新倉",-SUM(J128:K128),IF(E128="賣",(H128-H127)*G128*50-SUM(J128:K128),(H127-H128)*G128*50-SUM(J128:K128)))))</f>
        <v>-33</v>
      </c>
      <c r="M128" s="285">
        <f t="shared" si="34"/>
        <v>-33</v>
      </c>
      <c r="N128" s="241" t="str">
        <f t="shared" si="35"/>
        <v/>
      </c>
      <c r="O128" s="207">
        <v>0</v>
      </c>
      <c r="P128" s="34">
        <f>SUM(L128:L129)</f>
        <v>-416</v>
      </c>
      <c r="S128" s="230"/>
      <c r="T128" s="61" t="str">
        <f t="shared" si="36"/>
        <v/>
      </c>
      <c r="U128" s="61" t="str">
        <f t="shared" si="37"/>
        <v/>
      </c>
      <c r="V128" s="61" t="str">
        <f t="shared" si="38"/>
        <v/>
      </c>
      <c r="W128" s="61">
        <f t="shared" si="39"/>
        <v>-33</v>
      </c>
      <c r="X128" s="207" t="str">
        <f t="shared" si="40"/>
        <v/>
      </c>
      <c r="Y128" s="207" t="str">
        <f t="shared" si="41"/>
        <v/>
      </c>
      <c r="Z128" s="207" t="str">
        <f t="shared" si="42"/>
        <v/>
      </c>
      <c r="AA128" s="207" t="str">
        <f t="shared" si="43"/>
        <v/>
      </c>
    </row>
    <row r="129" spans="1:27" outlineLevel="1" collapsed="1">
      <c r="A129" s="279">
        <v>43531</v>
      </c>
      <c r="B129" s="280" t="s">
        <v>1332</v>
      </c>
      <c r="C129" s="281" t="s">
        <v>2994</v>
      </c>
      <c r="D129" s="281" t="s">
        <v>1331</v>
      </c>
      <c r="E129" s="282" t="s">
        <v>1330</v>
      </c>
      <c r="F129" s="281" t="s">
        <v>102</v>
      </c>
      <c r="G129" s="283">
        <v>1</v>
      </c>
      <c r="H129" s="283">
        <v>10237</v>
      </c>
      <c r="I129" s="283">
        <v>0</v>
      </c>
      <c r="J129" s="284">
        <v>23</v>
      </c>
      <c r="K129" s="284">
        <v>10</v>
      </c>
      <c r="L129" s="284">
        <f t="shared" si="47"/>
        <v>-383</v>
      </c>
      <c r="M129" s="285">
        <f t="shared" si="34"/>
        <v>-383</v>
      </c>
      <c r="N129" s="241">
        <f t="shared" si="35"/>
        <v>-7</v>
      </c>
      <c r="O129" s="207">
        <v>0</v>
      </c>
      <c r="P129" s="34"/>
      <c r="S129" s="230"/>
      <c r="T129" s="61" t="str">
        <f t="shared" si="36"/>
        <v/>
      </c>
      <c r="U129" s="61" t="str">
        <f t="shared" si="37"/>
        <v/>
      </c>
      <c r="V129" s="61" t="str">
        <f t="shared" si="38"/>
        <v/>
      </c>
      <c r="W129" s="61">
        <f t="shared" si="39"/>
        <v>-383</v>
      </c>
      <c r="X129" s="207" t="str">
        <f t="shared" si="40"/>
        <v/>
      </c>
      <c r="Y129" s="207" t="str">
        <f t="shared" si="41"/>
        <v/>
      </c>
      <c r="Z129" s="207" t="str">
        <f t="shared" si="42"/>
        <v/>
      </c>
      <c r="AA129" s="207" t="str">
        <f t="shared" si="43"/>
        <v/>
      </c>
    </row>
    <row r="130" spans="1:27" outlineLevel="1">
      <c r="A130" s="237">
        <v>43532</v>
      </c>
      <c r="B130" s="215" t="s">
        <v>1332</v>
      </c>
      <c r="C130" s="210" t="s">
        <v>2994</v>
      </c>
      <c r="D130" s="210" t="s">
        <v>1329</v>
      </c>
      <c r="E130" s="238" t="s">
        <v>2221</v>
      </c>
      <c r="F130" s="210" t="s">
        <v>102</v>
      </c>
      <c r="G130" s="239">
        <v>1</v>
      </c>
      <c r="H130" s="239">
        <v>10189</v>
      </c>
      <c r="I130" s="239">
        <v>0</v>
      </c>
      <c r="J130" s="14">
        <v>23</v>
      </c>
      <c r="K130" s="14">
        <v>10</v>
      </c>
      <c r="L130" s="14">
        <f t="shared" si="47"/>
        <v>-33</v>
      </c>
      <c r="M130" s="123">
        <f t="shared" si="34"/>
        <v>-33</v>
      </c>
      <c r="N130" s="241" t="str">
        <f t="shared" si="35"/>
        <v/>
      </c>
      <c r="O130" s="207">
        <v>0</v>
      </c>
      <c r="P130" s="34">
        <f>SUM(L130:L131)</f>
        <v>-816</v>
      </c>
      <c r="S130" s="230"/>
      <c r="T130" s="61" t="str">
        <f t="shared" si="36"/>
        <v/>
      </c>
      <c r="U130" s="61" t="str">
        <f t="shared" si="37"/>
        <v/>
      </c>
      <c r="V130" s="61" t="str">
        <f t="shared" si="38"/>
        <v/>
      </c>
      <c r="W130" s="61">
        <f t="shared" si="39"/>
        <v>-33</v>
      </c>
      <c r="X130" s="207" t="str">
        <f t="shared" si="40"/>
        <v/>
      </c>
      <c r="Y130" s="207" t="str">
        <f t="shared" si="41"/>
        <v/>
      </c>
      <c r="Z130" s="207" t="str">
        <f t="shared" si="42"/>
        <v/>
      </c>
      <c r="AA130" s="207" t="str">
        <f t="shared" si="43"/>
        <v/>
      </c>
    </row>
    <row r="131" spans="1:27" outlineLevel="1">
      <c r="A131" s="237">
        <v>43532</v>
      </c>
      <c r="B131" s="215" t="s">
        <v>1332</v>
      </c>
      <c r="C131" s="210" t="s">
        <v>2994</v>
      </c>
      <c r="D131" s="210" t="s">
        <v>1331</v>
      </c>
      <c r="E131" s="238" t="s">
        <v>1330</v>
      </c>
      <c r="F131" s="210" t="s">
        <v>102</v>
      </c>
      <c r="G131" s="239">
        <v>1</v>
      </c>
      <c r="H131" s="239">
        <v>10204</v>
      </c>
      <c r="I131" s="239">
        <v>0</v>
      </c>
      <c r="J131" s="14">
        <v>23</v>
      </c>
      <c r="K131" s="14">
        <v>10</v>
      </c>
      <c r="L131" s="14">
        <f t="shared" si="47"/>
        <v>-783</v>
      </c>
      <c r="M131" s="123">
        <f t="shared" si="34"/>
        <v>-783</v>
      </c>
      <c r="N131" s="241">
        <f t="shared" si="35"/>
        <v>-15</v>
      </c>
      <c r="O131" s="207">
        <v>0</v>
      </c>
      <c r="P131" s="34"/>
      <c r="S131" s="230"/>
      <c r="T131" s="61" t="str">
        <f t="shared" si="36"/>
        <v/>
      </c>
      <c r="U131" s="61" t="str">
        <f t="shared" si="37"/>
        <v/>
      </c>
      <c r="V131" s="61" t="str">
        <f t="shared" si="38"/>
        <v/>
      </c>
      <c r="W131" s="61">
        <f t="shared" si="39"/>
        <v>-783</v>
      </c>
      <c r="X131" s="207" t="str">
        <f t="shared" si="40"/>
        <v/>
      </c>
      <c r="Y131" s="207" t="str">
        <f t="shared" si="41"/>
        <v/>
      </c>
      <c r="Z131" s="207" t="str">
        <f t="shared" si="42"/>
        <v/>
      </c>
      <c r="AA131" s="207" t="str">
        <f t="shared" si="43"/>
        <v/>
      </c>
    </row>
    <row r="132" spans="1:27" outlineLevel="1" collapsed="1">
      <c r="A132" s="279">
        <v>43537</v>
      </c>
      <c r="B132" s="280" t="s">
        <v>1332</v>
      </c>
      <c r="C132" s="281" t="s">
        <v>2994</v>
      </c>
      <c r="D132" s="281" t="s">
        <v>1329</v>
      </c>
      <c r="E132" s="282" t="s">
        <v>2221</v>
      </c>
      <c r="F132" s="281" t="s">
        <v>102</v>
      </c>
      <c r="G132" s="283">
        <v>1</v>
      </c>
      <c r="H132" s="283">
        <v>10385</v>
      </c>
      <c r="I132" s="283">
        <v>0</v>
      </c>
      <c r="J132" s="284">
        <v>23</v>
      </c>
      <c r="K132" s="284">
        <v>10</v>
      </c>
      <c r="L132" s="284">
        <f t="shared" si="47"/>
        <v>-33</v>
      </c>
      <c r="M132" s="285">
        <f t="shared" si="34"/>
        <v>-33</v>
      </c>
      <c r="N132" s="241" t="str">
        <f t="shared" si="35"/>
        <v/>
      </c>
      <c r="O132" s="207">
        <v>0</v>
      </c>
      <c r="P132" s="34">
        <f>SUM(L132:L133)</f>
        <v>-66</v>
      </c>
      <c r="Q132" s="230" t="s">
        <v>2997</v>
      </c>
      <c r="R132" s="230" t="s">
        <v>2969</v>
      </c>
      <c r="S132" s="230" t="s">
        <v>2969</v>
      </c>
      <c r="T132" s="61" t="str">
        <f t="shared" si="36"/>
        <v/>
      </c>
      <c r="U132" s="61" t="str">
        <f t="shared" si="37"/>
        <v/>
      </c>
      <c r="V132" s="61" t="str">
        <f t="shared" si="38"/>
        <v/>
      </c>
      <c r="W132" s="61" t="str">
        <f t="shared" si="39"/>
        <v/>
      </c>
      <c r="X132" s="207" t="str">
        <f t="shared" si="40"/>
        <v/>
      </c>
      <c r="Y132" s="207">
        <f t="shared" si="41"/>
        <v>-33</v>
      </c>
      <c r="Z132" s="207" t="str">
        <f t="shared" si="42"/>
        <v/>
      </c>
      <c r="AA132" s="207" t="str">
        <f t="shared" si="43"/>
        <v/>
      </c>
    </row>
    <row r="133" spans="1:27" outlineLevel="1" collapsed="1">
      <c r="A133" s="279">
        <v>43537</v>
      </c>
      <c r="B133" s="280" t="s">
        <v>1332</v>
      </c>
      <c r="C133" s="281" t="s">
        <v>2994</v>
      </c>
      <c r="D133" s="281" t="s">
        <v>1331</v>
      </c>
      <c r="E133" s="282" t="s">
        <v>1330</v>
      </c>
      <c r="F133" s="281" t="s">
        <v>102</v>
      </c>
      <c r="G133" s="283">
        <v>1</v>
      </c>
      <c r="H133" s="283">
        <v>10385</v>
      </c>
      <c r="I133" s="283">
        <v>0</v>
      </c>
      <c r="J133" s="284">
        <v>23</v>
      </c>
      <c r="K133" s="284">
        <v>10</v>
      </c>
      <c r="L133" s="284">
        <f>IF(B133="TXO",I133-SUM(J133:K133),IF(B133="FITX",IF(D133="新倉",-SUM(J133:K133),IF(E133="賣",(H133-H132)*G133*200-SUM(J133:K133),(H132-H133)*G133*200-SUM(J133:K133))),IF(D133="新倉",-SUM(J133:K133),IF(E133="賣",(H133-H132)*G133*50-SUM(J133:K133),(H132-H133)*G133*50-SUM(J133:K133)))))</f>
        <v>-33</v>
      </c>
      <c r="M133" s="285">
        <f t="shared" si="34"/>
        <v>-33</v>
      </c>
      <c r="N133" s="241">
        <f t="shared" si="35"/>
        <v>0</v>
      </c>
      <c r="O133" s="207">
        <v>0</v>
      </c>
      <c r="P133" s="34"/>
      <c r="Q133" s="230" t="s">
        <v>2972</v>
      </c>
      <c r="R133" s="230" t="s">
        <v>2969</v>
      </c>
      <c r="S133" s="230" t="s">
        <v>2969</v>
      </c>
      <c r="T133" s="61" t="str">
        <f t="shared" si="36"/>
        <v/>
      </c>
      <c r="U133" s="61" t="str">
        <f t="shared" si="37"/>
        <v/>
      </c>
      <c r="V133" s="61" t="str">
        <f t="shared" si="38"/>
        <v/>
      </c>
      <c r="W133" s="61" t="str">
        <f t="shared" si="39"/>
        <v/>
      </c>
      <c r="X133" s="207" t="str">
        <f t="shared" si="40"/>
        <v/>
      </c>
      <c r="Y133" s="207">
        <f t="shared" si="41"/>
        <v>-33</v>
      </c>
      <c r="Z133" s="207" t="str">
        <f t="shared" si="42"/>
        <v/>
      </c>
      <c r="AA133" s="207" t="str">
        <f t="shared" si="43"/>
        <v/>
      </c>
    </row>
    <row r="134" spans="1:27" outlineLevel="1">
      <c r="A134" s="237">
        <v>43538</v>
      </c>
      <c r="B134" s="215" t="s">
        <v>1332</v>
      </c>
      <c r="C134" s="210" t="s">
        <v>2994</v>
      </c>
      <c r="D134" s="210" t="s">
        <v>1329</v>
      </c>
      <c r="E134" s="238" t="s">
        <v>2221</v>
      </c>
      <c r="F134" s="210" t="s">
        <v>102</v>
      </c>
      <c r="G134" s="239">
        <v>1</v>
      </c>
      <c r="H134" s="239">
        <v>10335</v>
      </c>
      <c r="I134" s="239">
        <v>0</v>
      </c>
      <c r="J134" s="14">
        <v>23</v>
      </c>
      <c r="K134" s="14">
        <v>10</v>
      </c>
      <c r="L134" s="14">
        <f t="shared" ref="L134:L137" si="48">IF(B134="TXO",I134-SUM(J134:K134),IF(B134="FITX",IF(D134="新倉",-SUM(J134:K134),IF(E134="賣",(H134-H133)*G134*200-SUM(J134:K134),(H133-H134)*G134*200-SUM(J134:K134))),IF(D134="新倉",-SUM(J134:K134),IF(E134="賣",(H134-H133)*G134*50-SUM(J134:K134),(H133-H134)*G134*50-SUM(J134:K134)))))</f>
        <v>-33</v>
      </c>
      <c r="M134" s="123">
        <f t="shared" si="34"/>
        <v>-33</v>
      </c>
      <c r="N134" s="241" t="str">
        <f t="shared" si="35"/>
        <v/>
      </c>
      <c r="O134" s="207">
        <v>0</v>
      </c>
      <c r="P134" s="34">
        <f>SUM(L134:L137)</f>
        <v>-432</v>
      </c>
      <c r="Q134" s="230" t="s">
        <v>2998</v>
      </c>
      <c r="S134" s="230"/>
      <c r="T134" s="61" t="str">
        <f t="shared" si="36"/>
        <v/>
      </c>
      <c r="U134" s="61" t="str">
        <f t="shared" si="37"/>
        <v/>
      </c>
      <c r="V134" s="61" t="str">
        <f t="shared" si="38"/>
        <v/>
      </c>
      <c r="W134" s="61">
        <f t="shared" si="39"/>
        <v>-33</v>
      </c>
      <c r="X134" s="207" t="str">
        <f t="shared" si="40"/>
        <v/>
      </c>
      <c r="Y134" s="207" t="str">
        <f t="shared" si="41"/>
        <v/>
      </c>
      <c r="Z134" s="207" t="str">
        <f t="shared" si="42"/>
        <v/>
      </c>
      <c r="AA134" s="207" t="str">
        <f t="shared" si="43"/>
        <v/>
      </c>
    </row>
    <row r="135" spans="1:27" outlineLevel="2">
      <c r="A135" s="237">
        <v>43538</v>
      </c>
      <c r="B135" s="215" t="s">
        <v>1332</v>
      </c>
      <c r="C135" s="210" t="s">
        <v>2994</v>
      </c>
      <c r="D135" s="210" t="s">
        <v>1331</v>
      </c>
      <c r="E135" s="238" t="s">
        <v>1330</v>
      </c>
      <c r="F135" s="210" t="s">
        <v>102</v>
      </c>
      <c r="G135" s="239">
        <v>1</v>
      </c>
      <c r="H135" s="239">
        <v>10336</v>
      </c>
      <c r="I135" s="239">
        <v>0</v>
      </c>
      <c r="J135" s="14">
        <v>23</v>
      </c>
      <c r="K135" s="14">
        <v>10</v>
      </c>
      <c r="L135" s="14">
        <f t="shared" si="48"/>
        <v>-83</v>
      </c>
      <c r="M135" s="123">
        <f t="shared" si="34"/>
        <v>-83</v>
      </c>
      <c r="N135" s="241">
        <f t="shared" si="35"/>
        <v>-1</v>
      </c>
      <c r="O135" s="207">
        <v>0</v>
      </c>
      <c r="P135" s="34"/>
      <c r="S135" s="230"/>
      <c r="T135" s="61" t="str">
        <f t="shared" si="36"/>
        <v/>
      </c>
      <c r="U135" s="61" t="str">
        <f t="shared" si="37"/>
        <v/>
      </c>
      <c r="V135" s="61" t="str">
        <f t="shared" si="38"/>
        <v/>
      </c>
      <c r="W135" s="61">
        <f t="shared" si="39"/>
        <v>-83</v>
      </c>
      <c r="X135" s="207" t="str">
        <f t="shared" si="40"/>
        <v/>
      </c>
      <c r="Y135" s="207" t="str">
        <f t="shared" si="41"/>
        <v/>
      </c>
      <c r="Z135" s="207" t="str">
        <f t="shared" si="42"/>
        <v/>
      </c>
      <c r="AA135" s="207" t="str">
        <f t="shared" si="43"/>
        <v/>
      </c>
    </row>
    <row r="136" spans="1:27" outlineLevel="2">
      <c r="A136" s="237">
        <v>43538</v>
      </c>
      <c r="B136" s="215" t="s">
        <v>1332</v>
      </c>
      <c r="C136" s="210" t="s">
        <v>2994</v>
      </c>
      <c r="D136" s="210" t="s">
        <v>1329</v>
      </c>
      <c r="E136" s="238" t="s">
        <v>1330</v>
      </c>
      <c r="F136" s="210" t="s">
        <v>102</v>
      </c>
      <c r="G136" s="239">
        <v>1</v>
      </c>
      <c r="H136" s="239">
        <v>10338</v>
      </c>
      <c r="I136" s="239">
        <v>0</v>
      </c>
      <c r="J136" s="14">
        <v>23</v>
      </c>
      <c r="K136" s="14">
        <v>10</v>
      </c>
      <c r="L136" s="14">
        <f t="shared" si="48"/>
        <v>-33</v>
      </c>
      <c r="M136" s="123">
        <f t="shared" si="34"/>
        <v>-33</v>
      </c>
      <c r="N136" s="241" t="str">
        <f t="shared" si="35"/>
        <v/>
      </c>
      <c r="O136" s="207">
        <v>0</v>
      </c>
      <c r="P136" s="34"/>
      <c r="Q136" s="230" t="s">
        <v>2997</v>
      </c>
      <c r="R136" s="230" t="s">
        <v>2969</v>
      </c>
      <c r="S136" s="230" t="s">
        <v>2969</v>
      </c>
      <c r="T136" s="61" t="str">
        <f t="shared" si="36"/>
        <v/>
      </c>
      <c r="U136" s="61" t="str">
        <f t="shared" si="37"/>
        <v/>
      </c>
      <c r="V136" s="61" t="str">
        <f t="shared" si="38"/>
        <v/>
      </c>
      <c r="W136" s="61" t="str">
        <f t="shared" si="39"/>
        <v/>
      </c>
      <c r="X136" s="207" t="str">
        <f t="shared" si="40"/>
        <v/>
      </c>
      <c r="Y136" s="207">
        <f t="shared" si="41"/>
        <v>-33</v>
      </c>
      <c r="Z136" s="207" t="str">
        <f t="shared" si="42"/>
        <v/>
      </c>
      <c r="AA136" s="207" t="str">
        <f t="shared" si="43"/>
        <v/>
      </c>
    </row>
    <row r="137" spans="1:27" outlineLevel="2">
      <c r="A137" s="237">
        <v>43538</v>
      </c>
      <c r="B137" s="215" t="s">
        <v>1332</v>
      </c>
      <c r="C137" s="210" t="s">
        <v>2994</v>
      </c>
      <c r="D137" s="210" t="s">
        <v>1331</v>
      </c>
      <c r="E137" s="238" t="s">
        <v>2221</v>
      </c>
      <c r="F137" s="210" t="s">
        <v>102</v>
      </c>
      <c r="G137" s="239">
        <v>1</v>
      </c>
      <c r="H137" s="239">
        <v>10333</v>
      </c>
      <c r="I137" s="239">
        <v>0</v>
      </c>
      <c r="J137" s="14">
        <v>23</v>
      </c>
      <c r="K137" s="14">
        <v>10</v>
      </c>
      <c r="L137" s="14">
        <f t="shared" si="48"/>
        <v>-283</v>
      </c>
      <c r="M137" s="123">
        <f t="shared" si="34"/>
        <v>-283</v>
      </c>
      <c r="N137" s="241">
        <f t="shared" si="35"/>
        <v>-5</v>
      </c>
      <c r="O137" s="207">
        <v>0</v>
      </c>
      <c r="P137" s="34"/>
      <c r="Q137" s="230" t="s">
        <v>2972</v>
      </c>
      <c r="R137" s="230" t="s">
        <v>2969</v>
      </c>
      <c r="S137" s="230" t="s">
        <v>2969</v>
      </c>
      <c r="T137" s="61" t="str">
        <f t="shared" si="36"/>
        <v/>
      </c>
      <c r="U137" s="61" t="str">
        <f t="shared" si="37"/>
        <v/>
      </c>
      <c r="V137" s="61" t="str">
        <f t="shared" si="38"/>
        <v/>
      </c>
      <c r="W137" s="61" t="str">
        <f t="shared" si="39"/>
        <v/>
      </c>
      <c r="X137" s="207" t="str">
        <f t="shared" si="40"/>
        <v/>
      </c>
      <c r="Y137" s="207">
        <f t="shared" si="41"/>
        <v>-283</v>
      </c>
      <c r="Z137" s="207" t="str">
        <f t="shared" si="42"/>
        <v/>
      </c>
      <c r="AA137" s="207" t="str">
        <f t="shared" si="43"/>
        <v/>
      </c>
    </row>
    <row r="138" spans="1:27" outlineLevel="1">
      <c r="A138" s="279">
        <v>43539</v>
      </c>
      <c r="B138" s="280" t="s">
        <v>2236</v>
      </c>
      <c r="C138" s="281" t="s">
        <v>2999</v>
      </c>
      <c r="D138" s="281" t="s">
        <v>1329</v>
      </c>
      <c r="E138" s="282" t="s">
        <v>1330</v>
      </c>
      <c r="F138" s="281" t="s">
        <v>102</v>
      </c>
      <c r="G138" s="283">
        <v>1</v>
      </c>
      <c r="H138" s="283">
        <v>8.5</v>
      </c>
      <c r="I138" s="283">
        <v>-425</v>
      </c>
      <c r="J138" s="284">
        <v>18</v>
      </c>
      <c r="K138" s="284">
        <v>0</v>
      </c>
      <c r="L138" s="284">
        <f t="shared" ref="L138:L166" si="49">IF(B138="TXO",I138-SUM(J138:K138),IF(B138="FITX",IF(D138="新倉",-SUM(J138:K138),IF(E138="賣",(H138-H137)*G138*200-SUM(J138:K138),(H137-H138)*G138*200-SUM(J138:K138))),IF(D138="新倉",-SUM(J138:K138),IF(E138="賣",(H138-H137)*G138*50-SUM(J138:K138),(H137-H138)*G138*50-SUM(J138:K138)))))</f>
        <v>-443</v>
      </c>
      <c r="M138" s="285">
        <f t="shared" si="34"/>
        <v>-443</v>
      </c>
      <c r="N138" s="241" t="str">
        <f t="shared" si="35"/>
        <v/>
      </c>
      <c r="O138" s="207">
        <v>0</v>
      </c>
      <c r="P138" s="34">
        <f>SUM(L138:L141)</f>
        <v>-612</v>
      </c>
      <c r="Q138" s="230" t="s">
        <v>3000</v>
      </c>
      <c r="R138" s="230" t="s">
        <v>2969</v>
      </c>
      <c r="S138" s="230"/>
      <c r="T138" s="61" t="str">
        <f t="shared" si="36"/>
        <v/>
      </c>
      <c r="U138" s="61" t="str">
        <f t="shared" si="37"/>
        <v/>
      </c>
      <c r="V138" s="61" t="str">
        <f t="shared" si="38"/>
        <v/>
      </c>
      <c r="W138" s="61" t="str">
        <f t="shared" si="39"/>
        <v/>
      </c>
      <c r="X138" s="207" t="str">
        <f t="shared" si="40"/>
        <v/>
      </c>
      <c r="Y138" s="207" t="str">
        <f t="shared" si="41"/>
        <v/>
      </c>
      <c r="Z138" s="207" t="str">
        <f t="shared" si="42"/>
        <v/>
      </c>
      <c r="AA138" s="207" t="str">
        <f t="shared" si="43"/>
        <v/>
      </c>
    </row>
    <row r="139" spans="1:27" outlineLevel="2" collapsed="1">
      <c r="A139" s="279">
        <v>43544</v>
      </c>
      <c r="B139" s="280" t="s">
        <v>2236</v>
      </c>
      <c r="C139" s="281" t="s">
        <v>2999</v>
      </c>
      <c r="D139" s="281" t="s">
        <v>1331</v>
      </c>
      <c r="E139" s="282" t="s">
        <v>2221</v>
      </c>
      <c r="F139" s="281" t="s">
        <v>102</v>
      </c>
      <c r="G139" s="283">
        <v>1</v>
      </c>
      <c r="H139" s="283">
        <v>1.4</v>
      </c>
      <c r="I139" s="283">
        <v>70</v>
      </c>
      <c r="J139" s="284">
        <v>18</v>
      </c>
      <c r="K139" s="284">
        <v>0</v>
      </c>
      <c r="L139" s="284">
        <f t="shared" si="49"/>
        <v>52</v>
      </c>
      <c r="M139" s="285">
        <f t="shared" si="34"/>
        <v>52</v>
      </c>
      <c r="N139" s="241" t="str">
        <f t="shared" si="35"/>
        <v/>
      </c>
      <c r="O139" s="207">
        <v>0</v>
      </c>
      <c r="P139" s="34"/>
      <c r="R139" s="230" t="s">
        <v>2969</v>
      </c>
      <c r="S139" s="230"/>
      <c r="T139" s="61" t="str">
        <f t="shared" si="36"/>
        <v/>
      </c>
      <c r="U139" s="61" t="str">
        <f t="shared" si="37"/>
        <v/>
      </c>
      <c r="V139" s="61" t="str">
        <f t="shared" si="38"/>
        <v/>
      </c>
      <c r="W139" s="61" t="str">
        <f t="shared" si="39"/>
        <v/>
      </c>
      <c r="X139" s="207" t="str">
        <f t="shared" si="40"/>
        <v/>
      </c>
      <c r="Y139" s="207" t="str">
        <f t="shared" si="41"/>
        <v/>
      </c>
      <c r="Z139" s="207" t="str">
        <f t="shared" si="42"/>
        <v/>
      </c>
      <c r="AA139" s="207" t="str">
        <f t="shared" si="43"/>
        <v/>
      </c>
    </row>
    <row r="140" spans="1:27" outlineLevel="2" collapsed="1">
      <c r="A140" s="279">
        <v>43539</v>
      </c>
      <c r="B140" s="280" t="s">
        <v>2236</v>
      </c>
      <c r="C140" s="281" t="s">
        <v>3001</v>
      </c>
      <c r="D140" s="281" t="s">
        <v>1329</v>
      </c>
      <c r="E140" s="282" t="s">
        <v>1330</v>
      </c>
      <c r="F140" s="281" t="s">
        <v>102</v>
      </c>
      <c r="G140" s="283">
        <v>1</v>
      </c>
      <c r="H140" s="283">
        <v>4</v>
      </c>
      <c r="I140" s="283">
        <v>-200</v>
      </c>
      <c r="J140" s="284">
        <v>18</v>
      </c>
      <c r="K140" s="284">
        <v>0</v>
      </c>
      <c r="L140" s="284">
        <f t="shared" si="49"/>
        <v>-218</v>
      </c>
      <c r="M140" s="285">
        <f t="shared" si="34"/>
        <v>-218</v>
      </c>
      <c r="N140" s="241" t="str">
        <f t="shared" si="35"/>
        <v/>
      </c>
      <c r="O140" s="207">
        <v>0</v>
      </c>
      <c r="P140" s="34"/>
      <c r="Q140" s="230" t="s">
        <v>3000</v>
      </c>
      <c r="R140" s="230" t="s">
        <v>2969</v>
      </c>
      <c r="S140" s="230"/>
      <c r="T140" s="61" t="str">
        <f t="shared" si="36"/>
        <v/>
      </c>
      <c r="U140" s="61" t="str">
        <f t="shared" si="37"/>
        <v/>
      </c>
      <c r="V140" s="61" t="str">
        <f t="shared" si="38"/>
        <v/>
      </c>
      <c r="W140" s="61" t="str">
        <f t="shared" si="39"/>
        <v/>
      </c>
      <c r="X140" s="207" t="str">
        <f t="shared" si="40"/>
        <v/>
      </c>
      <c r="Y140" s="207" t="str">
        <f t="shared" si="41"/>
        <v/>
      </c>
      <c r="Z140" s="207" t="str">
        <f t="shared" si="42"/>
        <v/>
      </c>
      <c r="AA140" s="207" t="str">
        <f t="shared" si="43"/>
        <v/>
      </c>
    </row>
    <row r="141" spans="1:27" outlineLevel="2" collapsed="1">
      <c r="A141" s="279">
        <v>43544</v>
      </c>
      <c r="B141" s="280" t="s">
        <v>2236</v>
      </c>
      <c r="C141" s="281" t="s">
        <v>3001</v>
      </c>
      <c r="D141" s="281" t="s">
        <v>1331</v>
      </c>
      <c r="E141" s="282" t="s">
        <v>2221</v>
      </c>
      <c r="F141" s="281" t="s">
        <v>102</v>
      </c>
      <c r="G141" s="283">
        <v>1</v>
      </c>
      <c r="H141" s="283">
        <v>0.3</v>
      </c>
      <c r="I141" s="283">
        <v>15</v>
      </c>
      <c r="J141" s="284">
        <v>18</v>
      </c>
      <c r="K141" s="284">
        <v>0</v>
      </c>
      <c r="L141" s="284">
        <f t="shared" si="49"/>
        <v>-3</v>
      </c>
      <c r="M141" s="285">
        <f t="shared" si="34"/>
        <v>-3</v>
      </c>
      <c r="N141" s="241" t="str">
        <f t="shared" si="35"/>
        <v/>
      </c>
      <c r="O141" s="207">
        <v>0</v>
      </c>
      <c r="P141" s="34"/>
      <c r="R141" s="230" t="s">
        <v>2969</v>
      </c>
      <c r="S141" s="230"/>
      <c r="T141" s="61" t="str">
        <f t="shared" si="36"/>
        <v/>
      </c>
      <c r="U141" s="61" t="str">
        <f t="shared" si="37"/>
        <v/>
      </c>
      <c r="V141" s="61" t="str">
        <f t="shared" si="38"/>
        <v/>
      </c>
      <c r="W141" s="61" t="str">
        <f t="shared" si="39"/>
        <v/>
      </c>
      <c r="X141" s="207" t="str">
        <f t="shared" si="40"/>
        <v/>
      </c>
      <c r="Y141" s="207" t="str">
        <f t="shared" si="41"/>
        <v/>
      </c>
      <c r="Z141" s="207" t="str">
        <f t="shared" si="42"/>
        <v/>
      </c>
      <c r="AA141" s="207" t="str">
        <f t="shared" si="43"/>
        <v/>
      </c>
    </row>
    <row r="142" spans="1:27" outlineLevel="1">
      <c r="A142" s="237">
        <v>43542</v>
      </c>
      <c r="B142" s="215" t="s">
        <v>1332</v>
      </c>
      <c r="C142" s="210" t="s">
        <v>2994</v>
      </c>
      <c r="D142" s="210" t="s">
        <v>1329</v>
      </c>
      <c r="E142" s="238" t="s">
        <v>1330</v>
      </c>
      <c r="F142" s="210" t="s">
        <v>102</v>
      </c>
      <c r="G142" s="239">
        <v>1</v>
      </c>
      <c r="H142" s="239">
        <v>10471</v>
      </c>
      <c r="I142" s="239">
        <v>0</v>
      </c>
      <c r="J142" s="14">
        <v>23</v>
      </c>
      <c r="K142" s="14">
        <v>10</v>
      </c>
      <c r="L142" s="14">
        <f t="shared" si="49"/>
        <v>-33</v>
      </c>
      <c r="M142" s="123">
        <f t="shared" si="34"/>
        <v>-33</v>
      </c>
      <c r="N142" s="241" t="str">
        <f t="shared" si="35"/>
        <v/>
      </c>
      <c r="O142" s="207">
        <v>0</v>
      </c>
      <c r="P142" s="34">
        <f>SUM(L142:L149)</f>
        <v>-964</v>
      </c>
      <c r="S142" s="230"/>
      <c r="T142" s="61" t="str">
        <f t="shared" si="36"/>
        <v/>
      </c>
      <c r="U142" s="61" t="str">
        <f t="shared" si="37"/>
        <v/>
      </c>
      <c r="V142" s="61" t="str">
        <f t="shared" si="38"/>
        <v/>
      </c>
      <c r="W142" s="61">
        <f t="shared" si="39"/>
        <v>-33</v>
      </c>
      <c r="X142" s="207" t="str">
        <f t="shared" si="40"/>
        <v/>
      </c>
      <c r="Y142" s="207" t="str">
        <f t="shared" si="41"/>
        <v/>
      </c>
      <c r="Z142" s="207" t="str">
        <f t="shared" si="42"/>
        <v/>
      </c>
      <c r="AA142" s="207" t="str">
        <f t="shared" si="43"/>
        <v/>
      </c>
    </row>
    <row r="143" spans="1:27" outlineLevel="2">
      <c r="A143" s="237">
        <v>43542</v>
      </c>
      <c r="B143" s="215" t="s">
        <v>1332</v>
      </c>
      <c r="C143" s="210" t="s">
        <v>2994</v>
      </c>
      <c r="D143" s="210" t="s">
        <v>1331</v>
      </c>
      <c r="E143" s="238" t="s">
        <v>2221</v>
      </c>
      <c r="F143" s="210" t="s">
        <v>102</v>
      </c>
      <c r="G143" s="239">
        <v>1</v>
      </c>
      <c r="H143" s="239">
        <v>10473</v>
      </c>
      <c r="I143" s="239">
        <v>0</v>
      </c>
      <c r="J143" s="14">
        <v>23</v>
      </c>
      <c r="K143" s="14">
        <v>10</v>
      </c>
      <c r="L143" s="14">
        <f t="shared" si="49"/>
        <v>67</v>
      </c>
      <c r="M143" s="123">
        <f t="shared" si="34"/>
        <v>67</v>
      </c>
      <c r="N143" s="241">
        <f t="shared" si="35"/>
        <v>2</v>
      </c>
      <c r="O143" s="207">
        <v>0</v>
      </c>
      <c r="P143" s="34"/>
      <c r="S143" s="230"/>
      <c r="T143" s="61" t="str">
        <f t="shared" si="36"/>
        <v/>
      </c>
      <c r="U143" s="61" t="str">
        <f t="shared" si="37"/>
        <v/>
      </c>
      <c r="V143" s="61">
        <f t="shared" si="38"/>
        <v>67</v>
      </c>
      <c r="W143" s="61" t="str">
        <f t="shared" si="39"/>
        <v/>
      </c>
      <c r="X143" s="207" t="str">
        <f t="shared" si="40"/>
        <v/>
      </c>
      <c r="Y143" s="207" t="str">
        <f t="shared" si="41"/>
        <v/>
      </c>
      <c r="Z143" s="207" t="str">
        <f t="shared" si="42"/>
        <v/>
      </c>
      <c r="AA143" s="207" t="str">
        <f t="shared" si="43"/>
        <v/>
      </c>
    </row>
    <row r="144" spans="1:27" outlineLevel="2">
      <c r="A144" s="237">
        <v>43542</v>
      </c>
      <c r="B144" s="215" t="s">
        <v>1332</v>
      </c>
      <c r="C144" s="210" t="s">
        <v>2994</v>
      </c>
      <c r="D144" s="210" t="s">
        <v>1329</v>
      </c>
      <c r="E144" s="238" t="s">
        <v>2221</v>
      </c>
      <c r="F144" s="210" t="s">
        <v>102</v>
      </c>
      <c r="G144" s="239">
        <v>1</v>
      </c>
      <c r="H144" s="239">
        <v>10487</v>
      </c>
      <c r="I144" s="239">
        <v>0</v>
      </c>
      <c r="J144" s="14">
        <v>23</v>
      </c>
      <c r="K144" s="14">
        <v>10</v>
      </c>
      <c r="L144" s="14">
        <f t="shared" si="49"/>
        <v>-33</v>
      </c>
      <c r="M144" s="123">
        <f t="shared" si="34"/>
        <v>-33</v>
      </c>
      <c r="N144" s="241" t="str">
        <f t="shared" si="35"/>
        <v/>
      </c>
      <c r="O144" s="207">
        <v>0</v>
      </c>
      <c r="P144" s="34"/>
      <c r="S144" s="230"/>
      <c r="T144" s="61" t="str">
        <f t="shared" si="36"/>
        <v/>
      </c>
      <c r="U144" s="61" t="str">
        <f t="shared" si="37"/>
        <v/>
      </c>
      <c r="V144" s="61" t="str">
        <f t="shared" si="38"/>
        <v/>
      </c>
      <c r="W144" s="61">
        <f t="shared" si="39"/>
        <v>-33</v>
      </c>
      <c r="X144" s="207" t="str">
        <f t="shared" si="40"/>
        <v/>
      </c>
      <c r="Y144" s="207" t="str">
        <f t="shared" si="41"/>
        <v/>
      </c>
      <c r="Z144" s="207" t="str">
        <f t="shared" si="42"/>
        <v/>
      </c>
      <c r="AA144" s="207" t="str">
        <f t="shared" si="43"/>
        <v/>
      </c>
    </row>
    <row r="145" spans="1:27" outlineLevel="2">
      <c r="A145" s="237">
        <v>43542</v>
      </c>
      <c r="B145" s="215" t="s">
        <v>1332</v>
      </c>
      <c r="C145" s="210" t="s">
        <v>2994</v>
      </c>
      <c r="D145" s="210" t="s">
        <v>1331</v>
      </c>
      <c r="E145" s="238" t="s">
        <v>1330</v>
      </c>
      <c r="F145" s="210" t="s">
        <v>102</v>
      </c>
      <c r="G145" s="239">
        <v>1</v>
      </c>
      <c r="H145" s="239">
        <v>10496</v>
      </c>
      <c r="I145" s="239">
        <v>0</v>
      </c>
      <c r="J145" s="14">
        <v>23</v>
      </c>
      <c r="K145" s="14">
        <v>10</v>
      </c>
      <c r="L145" s="14">
        <f t="shared" si="49"/>
        <v>-483</v>
      </c>
      <c r="M145" s="123">
        <f t="shared" si="34"/>
        <v>-483</v>
      </c>
      <c r="N145" s="241">
        <f t="shared" si="35"/>
        <v>-9</v>
      </c>
      <c r="O145" s="207">
        <v>0</v>
      </c>
      <c r="P145" s="34"/>
      <c r="S145" s="230"/>
      <c r="T145" s="61" t="str">
        <f t="shared" si="36"/>
        <v/>
      </c>
      <c r="U145" s="61" t="str">
        <f t="shared" si="37"/>
        <v/>
      </c>
      <c r="V145" s="61" t="str">
        <f t="shared" si="38"/>
        <v/>
      </c>
      <c r="W145" s="61">
        <f t="shared" si="39"/>
        <v>-483</v>
      </c>
      <c r="X145" s="207" t="str">
        <f t="shared" si="40"/>
        <v/>
      </c>
      <c r="Y145" s="207" t="str">
        <f t="shared" si="41"/>
        <v/>
      </c>
      <c r="Z145" s="207" t="str">
        <f t="shared" si="42"/>
        <v/>
      </c>
      <c r="AA145" s="207" t="str">
        <f t="shared" si="43"/>
        <v/>
      </c>
    </row>
    <row r="146" spans="1:27" outlineLevel="2">
      <c r="A146" s="237">
        <v>43542</v>
      </c>
      <c r="B146" s="215" t="s">
        <v>1332</v>
      </c>
      <c r="C146" s="210" t="s">
        <v>2994</v>
      </c>
      <c r="D146" s="210" t="s">
        <v>1329</v>
      </c>
      <c r="E146" s="238" t="s">
        <v>2221</v>
      </c>
      <c r="F146" s="210" t="s">
        <v>102</v>
      </c>
      <c r="G146" s="239">
        <v>1</v>
      </c>
      <c r="H146" s="239">
        <v>10493</v>
      </c>
      <c r="I146" s="239">
        <v>0</v>
      </c>
      <c r="J146" s="14">
        <v>23</v>
      </c>
      <c r="K146" s="14">
        <v>10</v>
      </c>
      <c r="L146" s="14">
        <f t="shared" si="49"/>
        <v>-33</v>
      </c>
      <c r="M146" s="123">
        <f t="shared" si="34"/>
        <v>-33</v>
      </c>
      <c r="N146" s="241" t="str">
        <f t="shared" si="35"/>
        <v/>
      </c>
      <c r="O146" s="207">
        <v>0</v>
      </c>
      <c r="P146" s="34"/>
      <c r="S146" s="230"/>
      <c r="T146" s="61" t="str">
        <f t="shared" si="36"/>
        <v/>
      </c>
      <c r="U146" s="61" t="str">
        <f t="shared" si="37"/>
        <v/>
      </c>
      <c r="V146" s="61" t="str">
        <f t="shared" si="38"/>
        <v/>
      </c>
      <c r="W146" s="61">
        <f t="shared" si="39"/>
        <v>-33</v>
      </c>
      <c r="X146" s="207" t="str">
        <f t="shared" si="40"/>
        <v/>
      </c>
      <c r="Y146" s="207" t="str">
        <f t="shared" si="41"/>
        <v/>
      </c>
      <c r="Z146" s="207" t="str">
        <f t="shared" si="42"/>
        <v/>
      </c>
      <c r="AA146" s="207" t="str">
        <f t="shared" si="43"/>
        <v/>
      </c>
    </row>
    <row r="147" spans="1:27" outlineLevel="2">
      <c r="A147" s="237">
        <v>43542</v>
      </c>
      <c r="B147" s="215" t="s">
        <v>1332</v>
      </c>
      <c r="C147" s="210" t="s">
        <v>2994</v>
      </c>
      <c r="D147" s="210" t="s">
        <v>1331</v>
      </c>
      <c r="E147" s="238" t="s">
        <v>1330</v>
      </c>
      <c r="F147" s="210" t="s">
        <v>102</v>
      </c>
      <c r="G147" s="239">
        <v>1</v>
      </c>
      <c r="H147" s="239">
        <v>10496</v>
      </c>
      <c r="I147" s="239">
        <v>0</v>
      </c>
      <c r="J147" s="14">
        <v>23</v>
      </c>
      <c r="K147" s="14">
        <v>10</v>
      </c>
      <c r="L147" s="14">
        <f t="shared" si="49"/>
        <v>-183</v>
      </c>
      <c r="M147" s="123">
        <f t="shared" si="34"/>
        <v>-183</v>
      </c>
      <c r="N147" s="241">
        <f t="shared" si="35"/>
        <v>-3</v>
      </c>
      <c r="O147" s="207">
        <v>0</v>
      </c>
      <c r="P147" s="34"/>
      <c r="S147" s="230"/>
      <c r="T147" s="61" t="str">
        <f t="shared" si="36"/>
        <v/>
      </c>
      <c r="U147" s="61" t="str">
        <f t="shared" si="37"/>
        <v/>
      </c>
      <c r="V147" s="61" t="str">
        <f t="shared" si="38"/>
        <v/>
      </c>
      <c r="W147" s="61">
        <f t="shared" si="39"/>
        <v>-183</v>
      </c>
      <c r="X147" s="207" t="str">
        <f t="shared" si="40"/>
        <v/>
      </c>
      <c r="Y147" s="207" t="str">
        <f t="shared" si="41"/>
        <v/>
      </c>
      <c r="Z147" s="207" t="str">
        <f t="shared" si="42"/>
        <v/>
      </c>
      <c r="AA147" s="207" t="str">
        <f t="shared" si="43"/>
        <v/>
      </c>
    </row>
    <row r="148" spans="1:27" outlineLevel="2">
      <c r="A148" s="237">
        <v>43542</v>
      </c>
      <c r="B148" s="215" t="s">
        <v>1332</v>
      </c>
      <c r="C148" s="210" t="s">
        <v>2994</v>
      </c>
      <c r="D148" s="210" t="s">
        <v>1329</v>
      </c>
      <c r="E148" s="238" t="s">
        <v>1330</v>
      </c>
      <c r="F148" s="210" t="s">
        <v>102</v>
      </c>
      <c r="G148" s="239">
        <v>1</v>
      </c>
      <c r="H148" s="239">
        <v>10495</v>
      </c>
      <c r="I148" s="239">
        <v>0</v>
      </c>
      <c r="J148" s="14">
        <v>23</v>
      </c>
      <c r="K148" s="14">
        <v>10</v>
      </c>
      <c r="L148" s="14">
        <f t="shared" si="49"/>
        <v>-33</v>
      </c>
      <c r="M148" s="123">
        <f t="shared" si="34"/>
        <v>-33</v>
      </c>
      <c r="N148" s="241" t="str">
        <f t="shared" si="35"/>
        <v/>
      </c>
      <c r="O148" s="207">
        <v>0</v>
      </c>
      <c r="P148" s="34"/>
      <c r="S148" s="230"/>
      <c r="T148" s="61" t="str">
        <f t="shared" si="36"/>
        <v/>
      </c>
      <c r="U148" s="61" t="str">
        <f t="shared" si="37"/>
        <v/>
      </c>
      <c r="V148" s="61" t="str">
        <f t="shared" si="38"/>
        <v/>
      </c>
      <c r="W148" s="61">
        <f t="shared" si="39"/>
        <v>-33</v>
      </c>
      <c r="X148" s="207" t="str">
        <f t="shared" si="40"/>
        <v/>
      </c>
      <c r="Y148" s="207" t="str">
        <f t="shared" si="41"/>
        <v/>
      </c>
      <c r="Z148" s="207" t="str">
        <f t="shared" si="42"/>
        <v/>
      </c>
      <c r="AA148" s="207" t="str">
        <f t="shared" si="43"/>
        <v/>
      </c>
    </row>
    <row r="149" spans="1:27" outlineLevel="2">
      <c r="A149" s="237">
        <v>43542</v>
      </c>
      <c r="B149" s="215" t="s">
        <v>1332</v>
      </c>
      <c r="C149" s="210" t="s">
        <v>2994</v>
      </c>
      <c r="D149" s="210" t="s">
        <v>1331</v>
      </c>
      <c r="E149" s="238" t="s">
        <v>2221</v>
      </c>
      <c r="F149" s="210" t="s">
        <v>102</v>
      </c>
      <c r="G149" s="239">
        <v>1</v>
      </c>
      <c r="H149" s="239">
        <v>10491</v>
      </c>
      <c r="I149" s="239">
        <v>0</v>
      </c>
      <c r="J149" s="14">
        <v>23</v>
      </c>
      <c r="K149" s="14">
        <v>10</v>
      </c>
      <c r="L149" s="14">
        <f t="shared" si="49"/>
        <v>-233</v>
      </c>
      <c r="M149" s="123">
        <f t="shared" si="34"/>
        <v>-233</v>
      </c>
      <c r="N149" s="241">
        <f t="shared" si="35"/>
        <v>-4</v>
      </c>
      <c r="O149" s="207">
        <v>0</v>
      </c>
      <c r="P149" s="34"/>
      <c r="S149" s="230"/>
      <c r="T149" s="61" t="str">
        <f t="shared" si="36"/>
        <v/>
      </c>
      <c r="U149" s="61" t="str">
        <f t="shared" si="37"/>
        <v/>
      </c>
      <c r="V149" s="61" t="str">
        <f t="shared" si="38"/>
        <v/>
      </c>
      <c r="W149" s="61">
        <f t="shared" si="39"/>
        <v>-233</v>
      </c>
      <c r="X149" s="207" t="str">
        <f t="shared" si="40"/>
        <v/>
      </c>
      <c r="Y149" s="207" t="str">
        <f t="shared" si="41"/>
        <v/>
      </c>
      <c r="Z149" s="207" t="str">
        <f t="shared" si="42"/>
        <v/>
      </c>
      <c r="AA149" s="207" t="str">
        <f t="shared" si="43"/>
        <v/>
      </c>
    </row>
    <row r="150" spans="1:27" outlineLevel="1">
      <c r="A150" s="279">
        <v>43543</v>
      </c>
      <c r="B150" s="280" t="s">
        <v>1332</v>
      </c>
      <c r="C150" s="281" t="s">
        <v>2994</v>
      </c>
      <c r="D150" s="281" t="s">
        <v>1329</v>
      </c>
      <c r="E150" s="282" t="s">
        <v>1330</v>
      </c>
      <c r="F150" s="281" t="s">
        <v>102</v>
      </c>
      <c r="G150" s="283">
        <v>1</v>
      </c>
      <c r="H150" s="283">
        <v>10487</v>
      </c>
      <c r="I150" s="283">
        <v>0</v>
      </c>
      <c r="J150" s="284">
        <v>23</v>
      </c>
      <c r="K150" s="284">
        <v>10</v>
      </c>
      <c r="L150" s="284">
        <f t="shared" si="49"/>
        <v>-33</v>
      </c>
      <c r="M150" s="285">
        <f t="shared" si="34"/>
        <v>-33</v>
      </c>
      <c r="N150" s="241" t="str">
        <f t="shared" si="35"/>
        <v/>
      </c>
      <c r="O150" s="207">
        <v>0</v>
      </c>
      <c r="P150" s="34">
        <f>SUM(L150:L165)</f>
        <v>-2652</v>
      </c>
      <c r="Q150" s="230" t="s">
        <v>2987</v>
      </c>
      <c r="R150" s="230" t="s">
        <v>2969</v>
      </c>
      <c r="S150" s="230"/>
      <c r="T150" s="61" t="str">
        <f t="shared" si="36"/>
        <v/>
      </c>
      <c r="U150" s="61">
        <f t="shared" si="37"/>
        <v>-33</v>
      </c>
      <c r="V150" s="61" t="str">
        <f t="shared" si="38"/>
        <v/>
      </c>
      <c r="W150" s="61" t="str">
        <f t="shared" si="39"/>
        <v/>
      </c>
      <c r="X150" s="207" t="str">
        <f t="shared" si="40"/>
        <v/>
      </c>
      <c r="Y150" s="207" t="str">
        <f t="shared" si="41"/>
        <v/>
      </c>
      <c r="Z150" s="207" t="str">
        <f t="shared" si="42"/>
        <v/>
      </c>
      <c r="AA150" s="207" t="str">
        <f t="shared" si="43"/>
        <v/>
      </c>
    </row>
    <row r="151" spans="1:27" outlineLevel="2" collapsed="1">
      <c r="A151" s="279">
        <v>43543</v>
      </c>
      <c r="B151" s="280" t="s">
        <v>1332</v>
      </c>
      <c r="C151" s="281" t="s">
        <v>2994</v>
      </c>
      <c r="D151" s="281" t="s">
        <v>1331</v>
      </c>
      <c r="E151" s="282" t="s">
        <v>2221</v>
      </c>
      <c r="F151" s="281" t="s">
        <v>102</v>
      </c>
      <c r="G151" s="283">
        <v>1</v>
      </c>
      <c r="H151" s="283">
        <v>10492</v>
      </c>
      <c r="I151" s="283">
        <v>0</v>
      </c>
      <c r="J151" s="284">
        <v>23</v>
      </c>
      <c r="K151" s="284">
        <v>10</v>
      </c>
      <c r="L151" s="284">
        <f t="shared" si="49"/>
        <v>217</v>
      </c>
      <c r="M151" s="285">
        <f t="shared" si="34"/>
        <v>217</v>
      </c>
      <c r="N151" s="241">
        <f t="shared" si="35"/>
        <v>5</v>
      </c>
      <c r="O151" s="207">
        <v>0</v>
      </c>
      <c r="P151" s="34"/>
      <c r="Q151" s="230" t="s">
        <v>2979</v>
      </c>
      <c r="R151" s="230" t="s">
        <v>2969</v>
      </c>
      <c r="S151" s="230"/>
      <c r="T151" s="61">
        <f t="shared" si="36"/>
        <v>217</v>
      </c>
      <c r="U151" s="61" t="str">
        <f t="shared" si="37"/>
        <v/>
      </c>
      <c r="V151" s="61" t="str">
        <f t="shared" si="38"/>
        <v/>
      </c>
      <c r="W151" s="61" t="str">
        <f t="shared" si="39"/>
        <v/>
      </c>
      <c r="X151" s="207" t="str">
        <f t="shared" si="40"/>
        <v/>
      </c>
      <c r="Y151" s="207" t="str">
        <f t="shared" si="41"/>
        <v/>
      </c>
      <c r="Z151" s="207" t="str">
        <f t="shared" si="42"/>
        <v/>
      </c>
      <c r="AA151" s="207" t="str">
        <f t="shared" si="43"/>
        <v/>
      </c>
    </row>
    <row r="152" spans="1:27" outlineLevel="2" collapsed="1">
      <c r="A152" s="279">
        <v>43543</v>
      </c>
      <c r="B152" s="280" t="s">
        <v>1332</v>
      </c>
      <c r="C152" s="281" t="s">
        <v>2994</v>
      </c>
      <c r="D152" s="281" t="s">
        <v>1329</v>
      </c>
      <c r="E152" s="282" t="s">
        <v>1330</v>
      </c>
      <c r="F152" s="281" t="s">
        <v>102</v>
      </c>
      <c r="G152" s="283">
        <v>1</v>
      </c>
      <c r="H152" s="283">
        <v>10486</v>
      </c>
      <c r="I152" s="283">
        <v>0</v>
      </c>
      <c r="J152" s="284">
        <v>23</v>
      </c>
      <c r="K152" s="284">
        <v>10</v>
      </c>
      <c r="L152" s="284">
        <f t="shared" si="49"/>
        <v>-33</v>
      </c>
      <c r="M152" s="285">
        <f t="shared" si="34"/>
        <v>-33</v>
      </c>
      <c r="N152" s="241" t="str">
        <f t="shared" si="35"/>
        <v/>
      </c>
      <c r="O152" s="207">
        <v>0</v>
      </c>
      <c r="P152" s="34"/>
      <c r="Q152" s="230" t="s">
        <v>2987</v>
      </c>
      <c r="R152" s="230" t="s">
        <v>2969</v>
      </c>
      <c r="S152" s="230"/>
      <c r="T152" s="61" t="str">
        <f t="shared" si="36"/>
        <v/>
      </c>
      <c r="U152" s="61">
        <f t="shared" si="37"/>
        <v>-33</v>
      </c>
      <c r="V152" s="61" t="str">
        <f t="shared" si="38"/>
        <v/>
      </c>
      <c r="W152" s="61" t="str">
        <f t="shared" si="39"/>
        <v/>
      </c>
      <c r="X152" s="207" t="str">
        <f t="shared" si="40"/>
        <v/>
      </c>
      <c r="Y152" s="207" t="str">
        <f t="shared" si="41"/>
        <v/>
      </c>
      <c r="Z152" s="207" t="str">
        <f t="shared" si="42"/>
        <v/>
      </c>
      <c r="AA152" s="207" t="str">
        <f t="shared" si="43"/>
        <v/>
      </c>
    </row>
    <row r="153" spans="1:27" outlineLevel="2" collapsed="1">
      <c r="A153" s="279">
        <v>43543</v>
      </c>
      <c r="B153" s="280" t="s">
        <v>1332</v>
      </c>
      <c r="C153" s="281" t="s">
        <v>2994</v>
      </c>
      <c r="D153" s="281" t="s">
        <v>1331</v>
      </c>
      <c r="E153" s="282" t="s">
        <v>2221</v>
      </c>
      <c r="F153" s="281" t="s">
        <v>102</v>
      </c>
      <c r="G153" s="283">
        <v>1</v>
      </c>
      <c r="H153" s="283">
        <v>10471</v>
      </c>
      <c r="I153" s="283">
        <v>0</v>
      </c>
      <c r="J153" s="284">
        <v>23</v>
      </c>
      <c r="K153" s="284">
        <v>10</v>
      </c>
      <c r="L153" s="284">
        <f t="shared" si="49"/>
        <v>-783</v>
      </c>
      <c r="M153" s="285">
        <f t="shared" si="34"/>
        <v>-783</v>
      </c>
      <c r="N153" s="241">
        <f t="shared" si="35"/>
        <v>-15</v>
      </c>
      <c r="O153" s="207">
        <v>0</v>
      </c>
      <c r="P153" s="34"/>
      <c r="R153" s="230" t="s">
        <v>2969</v>
      </c>
      <c r="S153" s="230"/>
      <c r="T153" s="61" t="str">
        <f t="shared" si="36"/>
        <v/>
      </c>
      <c r="U153" s="61">
        <f t="shared" si="37"/>
        <v>-783</v>
      </c>
      <c r="V153" s="61" t="str">
        <f t="shared" si="38"/>
        <v/>
      </c>
      <c r="W153" s="61" t="str">
        <f t="shared" si="39"/>
        <v/>
      </c>
      <c r="X153" s="207" t="str">
        <f t="shared" si="40"/>
        <v/>
      </c>
      <c r="Y153" s="207" t="str">
        <f t="shared" si="41"/>
        <v/>
      </c>
      <c r="Z153" s="207" t="str">
        <f t="shared" si="42"/>
        <v/>
      </c>
      <c r="AA153" s="207" t="str">
        <f t="shared" si="43"/>
        <v/>
      </c>
    </row>
    <row r="154" spans="1:27" outlineLevel="2" collapsed="1">
      <c r="A154" s="279">
        <v>43543</v>
      </c>
      <c r="B154" s="280" t="s">
        <v>1332</v>
      </c>
      <c r="C154" s="281" t="s">
        <v>2994</v>
      </c>
      <c r="D154" s="281" t="s">
        <v>1329</v>
      </c>
      <c r="E154" s="282" t="s">
        <v>2221</v>
      </c>
      <c r="F154" s="281" t="s">
        <v>102</v>
      </c>
      <c r="G154" s="283">
        <v>2</v>
      </c>
      <c r="H154" s="283">
        <v>10473</v>
      </c>
      <c r="I154" s="283">
        <v>0</v>
      </c>
      <c r="J154" s="284">
        <v>46</v>
      </c>
      <c r="K154" s="284">
        <v>20</v>
      </c>
      <c r="L154" s="284">
        <f t="shared" si="49"/>
        <v>-66</v>
      </c>
      <c r="M154" s="285">
        <f t="shared" si="34"/>
        <v>-66</v>
      </c>
      <c r="N154" s="241" t="str">
        <f t="shared" si="35"/>
        <v/>
      </c>
      <c r="O154" s="207">
        <v>0</v>
      </c>
      <c r="P154" s="34"/>
      <c r="Q154" s="230" t="s">
        <v>2987</v>
      </c>
      <c r="R154" s="230" t="s">
        <v>2969</v>
      </c>
      <c r="S154" s="230"/>
      <c r="T154" s="61" t="str">
        <f t="shared" si="36"/>
        <v/>
      </c>
      <c r="U154" s="61">
        <f t="shared" si="37"/>
        <v>-66</v>
      </c>
      <c r="V154" s="61" t="str">
        <f t="shared" si="38"/>
        <v/>
      </c>
      <c r="W154" s="61" t="str">
        <f t="shared" si="39"/>
        <v/>
      </c>
      <c r="X154" s="207" t="str">
        <f t="shared" si="40"/>
        <v/>
      </c>
      <c r="Y154" s="207" t="str">
        <f t="shared" si="41"/>
        <v/>
      </c>
      <c r="Z154" s="207" t="str">
        <f t="shared" si="42"/>
        <v/>
      </c>
      <c r="AA154" s="207" t="str">
        <f t="shared" si="43"/>
        <v/>
      </c>
    </row>
    <row r="155" spans="1:27" outlineLevel="2" collapsed="1">
      <c r="A155" s="279">
        <v>43543</v>
      </c>
      <c r="B155" s="280" t="s">
        <v>1332</v>
      </c>
      <c r="C155" s="281" t="s">
        <v>2994</v>
      </c>
      <c r="D155" s="281" t="s">
        <v>1331</v>
      </c>
      <c r="E155" s="282" t="s">
        <v>1330</v>
      </c>
      <c r="F155" s="281" t="s">
        <v>102</v>
      </c>
      <c r="G155" s="283">
        <v>2</v>
      </c>
      <c r="H155" s="283">
        <v>10481</v>
      </c>
      <c r="I155" s="283">
        <v>0</v>
      </c>
      <c r="J155" s="284">
        <v>46</v>
      </c>
      <c r="K155" s="284">
        <v>20</v>
      </c>
      <c r="L155" s="284">
        <f t="shared" si="49"/>
        <v>-866</v>
      </c>
      <c r="M155" s="285">
        <f t="shared" si="34"/>
        <v>-866</v>
      </c>
      <c r="N155" s="241">
        <f t="shared" si="35"/>
        <v>-16</v>
      </c>
      <c r="O155" s="207">
        <v>0</v>
      </c>
      <c r="P155" s="34"/>
      <c r="Q155" s="230" t="s">
        <v>2972</v>
      </c>
      <c r="R155" s="230" t="s">
        <v>2969</v>
      </c>
      <c r="S155" s="230"/>
      <c r="T155" s="61" t="str">
        <f t="shared" si="36"/>
        <v/>
      </c>
      <c r="U155" s="61">
        <f t="shared" si="37"/>
        <v>-866</v>
      </c>
      <c r="V155" s="61" t="str">
        <f t="shared" si="38"/>
        <v/>
      </c>
      <c r="W155" s="61" t="str">
        <f t="shared" si="39"/>
        <v/>
      </c>
      <c r="X155" s="207" t="str">
        <f t="shared" si="40"/>
        <v/>
      </c>
      <c r="Y155" s="207" t="str">
        <f t="shared" si="41"/>
        <v/>
      </c>
      <c r="Z155" s="207" t="str">
        <f t="shared" si="42"/>
        <v/>
      </c>
      <c r="AA155" s="207" t="str">
        <f t="shared" si="43"/>
        <v/>
      </c>
    </row>
    <row r="156" spans="1:27" outlineLevel="2" collapsed="1">
      <c r="A156" s="279">
        <v>43543</v>
      </c>
      <c r="B156" s="280" t="s">
        <v>1332</v>
      </c>
      <c r="C156" s="281" t="s">
        <v>2994</v>
      </c>
      <c r="D156" s="281" t="s">
        <v>1329</v>
      </c>
      <c r="E156" s="282" t="s">
        <v>1330</v>
      </c>
      <c r="F156" s="281" t="s">
        <v>102</v>
      </c>
      <c r="G156" s="283">
        <v>1</v>
      </c>
      <c r="H156" s="283">
        <v>10498</v>
      </c>
      <c r="I156" s="283">
        <v>0</v>
      </c>
      <c r="J156" s="284">
        <v>23</v>
      </c>
      <c r="K156" s="284">
        <v>10</v>
      </c>
      <c r="L156" s="284">
        <f t="shared" si="49"/>
        <v>-33</v>
      </c>
      <c r="M156" s="285">
        <f t="shared" si="34"/>
        <v>-33</v>
      </c>
      <c r="N156" s="241" t="str">
        <f t="shared" si="35"/>
        <v/>
      </c>
      <c r="O156" s="207">
        <v>0</v>
      </c>
      <c r="P156" s="34"/>
      <c r="Q156" s="230" t="s">
        <v>2997</v>
      </c>
      <c r="R156" s="230" t="s">
        <v>2969</v>
      </c>
      <c r="S156" s="230"/>
      <c r="T156" s="61" t="str">
        <f t="shared" si="36"/>
        <v/>
      </c>
      <c r="U156" s="61">
        <f t="shared" si="37"/>
        <v>-33</v>
      </c>
      <c r="V156" s="61" t="str">
        <f t="shared" si="38"/>
        <v/>
      </c>
      <c r="W156" s="61" t="str">
        <f t="shared" si="39"/>
        <v/>
      </c>
      <c r="X156" s="207" t="str">
        <f t="shared" si="40"/>
        <v/>
      </c>
      <c r="Y156" s="207" t="str">
        <f t="shared" si="41"/>
        <v/>
      </c>
      <c r="Z156" s="207" t="str">
        <f t="shared" si="42"/>
        <v/>
      </c>
      <c r="AA156" s="207" t="str">
        <f t="shared" si="43"/>
        <v/>
      </c>
    </row>
    <row r="157" spans="1:27" outlineLevel="2" collapsed="1">
      <c r="A157" s="279">
        <v>43543</v>
      </c>
      <c r="B157" s="280" t="s">
        <v>1332</v>
      </c>
      <c r="C157" s="281" t="s">
        <v>2994</v>
      </c>
      <c r="D157" s="281" t="s">
        <v>1331</v>
      </c>
      <c r="E157" s="282" t="s">
        <v>2221</v>
      </c>
      <c r="F157" s="281" t="s">
        <v>102</v>
      </c>
      <c r="G157" s="283">
        <v>1</v>
      </c>
      <c r="H157" s="283">
        <v>10496</v>
      </c>
      <c r="I157" s="283">
        <v>0</v>
      </c>
      <c r="J157" s="284">
        <v>23</v>
      </c>
      <c r="K157" s="284">
        <v>10</v>
      </c>
      <c r="L157" s="284">
        <f t="shared" si="49"/>
        <v>-133</v>
      </c>
      <c r="M157" s="285">
        <f t="shared" si="34"/>
        <v>-133</v>
      </c>
      <c r="N157" s="241">
        <f t="shared" si="35"/>
        <v>-2</v>
      </c>
      <c r="O157" s="207">
        <v>0</v>
      </c>
      <c r="P157" s="34"/>
      <c r="Q157" s="230" t="s">
        <v>2972</v>
      </c>
      <c r="R157" s="230" t="s">
        <v>2969</v>
      </c>
      <c r="S157" s="230"/>
      <c r="T157" s="61" t="str">
        <f t="shared" si="36"/>
        <v/>
      </c>
      <c r="U157" s="61">
        <f t="shared" si="37"/>
        <v>-133</v>
      </c>
      <c r="V157" s="61" t="str">
        <f t="shared" si="38"/>
        <v/>
      </c>
      <c r="W157" s="61" t="str">
        <f t="shared" si="39"/>
        <v/>
      </c>
      <c r="X157" s="207" t="str">
        <f t="shared" si="40"/>
        <v/>
      </c>
      <c r="Y157" s="207" t="str">
        <f t="shared" si="41"/>
        <v/>
      </c>
      <c r="Z157" s="207" t="str">
        <f t="shared" si="42"/>
        <v/>
      </c>
      <c r="AA157" s="207" t="str">
        <f t="shared" si="43"/>
        <v/>
      </c>
    </row>
    <row r="158" spans="1:27" outlineLevel="2" collapsed="1">
      <c r="A158" s="279">
        <v>43543</v>
      </c>
      <c r="B158" s="280" t="s">
        <v>1332</v>
      </c>
      <c r="C158" s="281" t="s">
        <v>2994</v>
      </c>
      <c r="D158" s="281" t="s">
        <v>1329</v>
      </c>
      <c r="E158" s="282" t="s">
        <v>2221</v>
      </c>
      <c r="F158" s="281" t="s">
        <v>102</v>
      </c>
      <c r="G158" s="283">
        <v>1</v>
      </c>
      <c r="H158" s="283">
        <v>10505</v>
      </c>
      <c r="I158" s="283">
        <v>0</v>
      </c>
      <c r="J158" s="284">
        <v>23</v>
      </c>
      <c r="K158" s="284">
        <v>11</v>
      </c>
      <c r="L158" s="284">
        <f t="shared" si="49"/>
        <v>-34</v>
      </c>
      <c r="M158" s="285">
        <f t="shared" si="34"/>
        <v>-34</v>
      </c>
      <c r="N158" s="241" t="str">
        <f t="shared" si="35"/>
        <v/>
      </c>
      <c r="O158" s="207">
        <v>0</v>
      </c>
      <c r="P158" s="34"/>
      <c r="Q158" s="230" t="s">
        <v>3002</v>
      </c>
      <c r="S158" s="230"/>
      <c r="T158" s="61" t="str">
        <f t="shared" si="36"/>
        <v/>
      </c>
      <c r="U158" s="61" t="str">
        <f t="shared" si="37"/>
        <v/>
      </c>
      <c r="V158" s="61" t="str">
        <f t="shared" si="38"/>
        <v/>
      </c>
      <c r="W158" s="61">
        <f t="shared" si="39"/>
        <v>-34</v>
      </c>
      <c r="X158" s="207" t="str">
        <f t="shared" si="40"/>
        <v/>
      </c>
      <c r="Y158" s="207" t="str">
        <f t="shared" si="41"/>
        <v/>
      </c>
      <c r="Z158" s="207" t="str">
        <f t="shared" si="42"/>
        <v/>
      </c>
      <c r="AA158" s="207" t="str">
        <f t="shared" si="43"/>
        <v/>
      </c>
    </row>
    <row r="159" spans="1:27" outlineLevel="2" collapsed="1">
      <c r="A159" s="279">
        <v>43543</v>
      </c>
      <c r="B159" s="280" t="s">
        <v>1332</v>
      </c>
      <c r="C159" s="281" t="s">
        <v>2994</v>
      </c>
      <c r="D159" s="281" t="s">
        <v>1331</v>
      </c>
      <c r="E159" s="282" t="s">
        <v>1330</v>
      </c>
      <c r="F159" s="281" t="s">
        <v>102</v>
      </c>
      <c r="G159" s="283">
        <v>1</v>
      </c>
      <c r="H159" s="283">
        <v>10504</v>
      </c>
      <c r="I159" s="283">
        <v>0</v>
      </c>
      <c r="J159" s="284">
        <v>23</v>
      </c>
      <c r="K159" s="284">
        <v>11</v>
      </c>
      <c r="L159" s="284">
        <f t="shared" si="49"/>
        <v>16</v>
      </c>
      <c r="M159" s="285">
        <f t="shared" si="34"/>
        <v>16</v>
      </c>
      <c r="N159" s="241">
        <f t="shared" si="35"/>
        <v>1</v>
      </c>
      <c r="O159" s="207">
        <v>0</v>
      </c>
      <c r="P159" s="34"/>
      <c r="S159" s="230"/>
      <c r="T159" s="61" t="str">
        <f t="shared" si="36"/>
        <v/>
      </c>
      <c r="U159" s="61" t="str">
        <f t="shared" si="37"/>
        <v/>
      </c>
      <c r="V159" s="61">
        <f t="shared" si="38"/>
        <v>16</v>
      </c>
      <c r="W159" s="61" t="str">
        <f t="shared" si="39"/>
        <v/>
      </c>
      <c r="X159" s="207" t="str">
        <f t="shared" si="40"/>
        <v/>
      </c>
      <c r="Y159" s="207" t="str">
        <f t="shared" si="41"/>
        <v/>
      </c>
      <c r="Z159" s="207" t="str">
        <f t="shared" si="42"/>
        <v/>
      </c>
      <c r="AA159" s="207" t="str">
        <f t="shared" si="43"/>
        <v/>
      </c>
    </row>
    <row r="160" spans="1:27" outlineLevel="2" collapsed="1">
      <c r="A160" s="279">
        <v>43543</v>
      </c>
      <c r="B160" s="280" t="s">
        <v>1332</v>
      </c>
      <c r="C160" s="281" t="s">
        <v>2994</v>
      </c>
      <c r="D160" s="281" t="s">
        <v>1329</v>
      </c>
      <c r="E160" s="282" t="s">
        <v>1330</v>
      </c>
      <c r="F160" s="281" t="s">
        <v>102</v>
      </c>
      <c r="G160" s="283">
        <v>1</v>
      </c>
      <c r="H160" s="283">
        <v>10533</v>
      </c>
      <c r="I160" s="283">
        <v>0</v>
      </c>
      <c r="J160" s="284">
        <v>23</v>
      </c>
      <c r="K160" s="284">
        <v>11</v>
      </c>
      <c r="L160" s="284">
        <f t="shared" si="49"/>
        <v>-34</v>
      </c>
      <c r="M160" s="285">
        <f t="shared" si="34"/>
        <v>-34</v>
      </c>
      <c r="N160" s="241" t="str">
        <f t="shared" si="35"/>
        <v/>
      </c>
      <c r="O160" s="207">
        <v>0</v>
      </c>
      <c r="P160" s="34"/>
      <c r="Q160" s="230" t="s">
        <v>2997</v>
      </c>
      <c r="R160" s="230" t="s">
        <v>2969</v>
      </c>
      <c r="S160" s="230" t="s">
        <v>2969</v>
      </c>
      <c r="T160" s="61" t="str">
        <f t="shared" si="36"/>
        <v/>
      </c>
      <c r="U160" s="61" t="str">
        <f t="shared" si="37"/>
        <v/>
      </c>
      <c r="V160" s="61" t="str">
        <f t="shared" si="38"/>
        <v/>
      </c>
      <c r="W160" s="61" t="str">
        <f t="shared" si="39"/>
        <v/>
      </c>
      <c r="X160" s="207" t="str">
        <f t="shared" si="40"/>
        <v/>
      </c>
      <c r="Y160" s="207">
        <f t="shared" si="41"/>
        <v>-34</v>
      </c>
      <c r="Z160" s="207" t="str">
        <f t="shared" si="42"/>
        <v/>
      </c>
      <c r="AA160" s="207" t="str">
        <f t="shared" si="43"/>
        <v/>
      </c>
    </row>
    <row r="161" spans="1:27" outlineLevel="2" collapsed="1">
      <c r="A161" s="279">
        <v>43543</v>
      </c>
      <c r="B161" s="280" t="s">
        <v>1332</v>
      </c>
      <c r="C161" s="281" t="s">
        <v>2994</v>
      </c>
      <c r="D161" s="281" t="s">
        <v>1331</v>
      </c>
      <c r="E161" s="282" t="s">
        <v>2221</v>
      </c>
      <c r="F161" s="281" t="s">
        <v>102</v>
      </c>
      <c r="G161" s="283">
        <v>1</v>
      </c>
      <c r="H161" s="283">
        <v>10529</v>
      </c>
      <c r="I161" s="283">
        <v>0</v>
      </c>
      <c r="J161" s="284">
        <v>23</v>
      </c>
      <c r="K161" s="284">
        <v>11</v>
      </c>
      <c r="L161" s="284">
        <f t="shared" si="49"/>
        <v>-234</v>
      </c>
      <c r="M161" s="285">
        <f t="shared" si="34"/>
        <v>-234</v>
      </c>
      <c r="N161" s="241">
        <f t="shared" si="35"/>
        <v>-4</v>
      </c>
      <c r="O161" s="207">
        <v>0</v>
      </c>
      <c r="P161" s="34"/>
      <c r="Q161" s="230" t="s">
        <v>2972</v>
      </c>
      <c r="R161" s="230" t="s">
        <v>2969</v>
      </c>
      <c r="S161" s="230" t="s">
        <v>2969</v>
      </c>
      <c r="T161" s="61" t="str">
        <f t="shared" si="36"/>
        <v/>
      </c>
      <c r="U161" s="61" t="str">
        <f t="shared" si="37"/>
        <v/>
      </c>
      <c r="V161" s="61" t="str">
        <f t="shared" si="38"/>
        <v/>
      </c>
      <c r="W161" s="61" t="str">
        <f t="shared" si="39"/>
        <v/>
      </c>
      <c r="X161" s="207" t="str">
        <f t="shared" si="40"/>
        <v/>
      </c>
      <c r="Y161" s="207">
        <f t="shared" si="41"/>
        <v>-234</v>
      </c>
      <c r="Z161" s="207" t="str">
        <f t="shared" si="42"/>
        <v/>
      </c>
      <c r="AA161" s="207" t="str">
        <f t="shared" si="43"/>
        <v/>
      </c>
    </row>
    <row r="162" spans="1:27" outlineLevel="2" collapsed="1">
      <c r="A162" s="279">
        <v>43543</v>
      </c>
      <c r="B162" s="280" t="s">
        <v>1332</v>
      </c>
      <c r="C162" s="281" t="s">
        <v>2994</v>
      </c>
      <c r="D162" s="281" t="s">
        <v>1329</v>
      </c>
      <c r="E162" s="282" t="s">
        <v>1330</v>
      </c>
      <c r="F162" s="281" t="s">
        <v>102</v>
      </c>
      <c r="G162" s="283">
        <v>1</v>
      </c>
      <c r="H162" s="283">
        <v>10528</v>
      </c>
      <c r="I162" s="283">
        <v>0</v>
      </c>
      <c r="J162" s="284">
        <v>23</v>
      </c>
      <c r="K162" s="284">
        <v>11</v>
      </c>
      <c r="L162" s="284">
        <f t="shared" si="49"/>
        <v>-34</v>
      </c>
      <c r="M162" s="285">
        <f t="shared" si="34"/>
        <v>-34</v>
      </c>
      <c r="N162" s="241" t="str">
        <f t="shared" si="35"/>
        <v/>
      </c>
      <c r="O162" s="207">
        <v>0</v>
      </c>
      <c r="P162" s="34"/>
      <c r="Q162" s="230" t="s">
        <v>2997</v>
      </c>
      <c r="R162" s="230" t="s">
        <v>2969</v>
      </c>
      <c r="S162" s="230" t="s">
        <v>2969</v>
      </c>
      <c r="T162" s="61" t="str">
        <f t="shared" si="36"/>
        <v/>
      </c>
      <c r="U162" s="61" t="str">
        <f t="shared" si="37"/>
        <v/>
      </c>
      <c r="V162" s="61" t="str">
        <f t="shared" si="38"/>
        <v/>
      </c>
      <c r="W162" s="61" t="str">
        <f t="shared" si="39"/>
        <v/>
      </c>
      <c r="X162" s="207" t="str">
        <f t="shared" si="40"/>
        <v/>
      </c>
      <c r="Y162" s="207">
        <f t="shared" si="41"/>
        <v>-34</v>
      </c>
      <c r="Z162" s="207" t="str">
        <f t="shared" si="42"/>
        <v/>
      </c>
      <c r="AA162" s="207" t="str">
        <f t="shared" si="43"/>
        <v/>
      </c>
    </row>
    <row r="163" spans="1:27" outlineLevel="2" collapsed="1">
      <c r="A163" s="279">
        <v>43543</v>
      </c>
      <c r="B163" s="280" t="s">
        <v>1332</v>
      </c>
      <c r="C163" s="281" t="s">
        <v>2994</v>
      </c>
      <c r="D163" s="281" t="s">
        <v>1331</v>
      </c>
      <c r="E163" s="282" t="s">
        <v>2221</v>
      </c>
      <c r="F163" s="281" t="s">
        <v>102</v>
      </c>
      <c r="G163" s="283">
        <v>1</v>
      </c>
      <c r="H163" s="283">
        <v>10520</v>
      </c>
      <c r="I163" s="283">
        <v>0</v>
      </c>
      <c r="J163" s="284">
        <v>23</v>
      </c>
      <c r="K163" s="284">
        <v>11</v>
      </c>
      <c r="L163" s="284">
        <f t="shared" si="49"/>
        <v>-434</v>
      </c>
      <c r="M163" s="285">
        <f t="shared" si="34"/>
        <v>-434</v>
      </c>
      <c r="N163" s="241">
        <f t="shared" si="35"/>
        <v>-8</v>
      </c>
      <c r="O163" s="207">
        <v>0</v>
      </c>
      <c r="P163" s="34"/>
      <c r="Q163" s="230" t="s">
        <v>2972</v>
      </c>
      <c r="R163" s="230" t="s">
        <v>2969</v>
      </c>
      <c r="S163" s="230" t="s">
        <v>2969</v>
      </c>
      <c r="T163" s="61" t="str">
        <f t="shared" si="36"/>
        <v/>
      </c>
      <c r="U163" s="61" t="str">
        <f t="shared" si="37"/>
        <v/>
      </c>
      <c r="V163" s="61" t="str">
        <f t="shared" si="38"/>
        <v/>
      </c>
      <c r="W163" s="61" t="str">
        <f t="shared" si="39"/>
        <v/>
      </c>
      <c r="X163" s="207" t="str">
        <f t="shared" si="40"/>
        <v/>
      </c>
      <c r="Y163" s="207">
        <f t="shared" si="41"/>
        <v>-434</v>
      </c>
      <c r="Z163" s="207" t="str">
        <f t="shared" si="42"/>
        <v/>
      </c>
      <c r="AA163" s="207" t="str">
        <f t="shared" si="43"/>
        <v/>
      </c>
    </row>
    <row r="164" spans="1:27" outlineLevel="2" collapsed="1">
      <c r="A164" s="279">
        <v>43543</v>
      </c>
      <c r="B164" s="280" t="s">
        <v>1332</v>
      </c>
      <c r="C164" s="281" t="s">
        <v>2994</v>
      </c>
      <c r="D164" s="281" t="s">
        <v>1329</v>
      </c>
      <c r="E164" s="282" t="s">
        <v>2221</v>
      </c>
      <c r="F164" s="281" t="s">
        <v>102</v>
      </c>
      <c r="G164" s="283">
        <v>1</v>
      </c>
      <c r="H164" s="283">
        <v>10529</v>
      </c>
      <c r="I164" s="283">
        <v>0</v>
      </c>
      <c r="J164" s="284">
        <v>23</v>
      </c>
      <c r="K164" s="284">
        <v>11</v>
      </c>
      <c r="L164" s="284">
        <f t="shared" si="49"/>
        <v>-34</v>
      </c>
      <c r="M164" s="285">
        <f t="shared" si="34"/>
        <v>-34</v>
      </c>
      <c r="N164" s="241" t="str">
        <f t="shared" si="35"/>
        <v/>
      </c>
      <c r="O164" s="207">
        <v>0</v>
      </c>
      <c r="P164" s="34"/>
      <c r="Q164" s="230" t="s">
        <v>3002</v>
      </c>
      <c r="S164" s="230"/>
      <c r="T164" s="61" t="str">
        <f t="shared" si="36"/>
        <v/>
      </c>
      <c r="U164" s="61" t="str">
        <f t="shared" si="37"/>
        <v/>
      </c>
      <c r="V164" s="61" t="str">
        <f t="shared" si="38"/>
        <v/>
      </c>
      <c r="W164" s="61">
        <f t="shared" si="39"/>
        <v>-34</v>
      </c>
      <c r="X164" s="207" t="str">
        <f t="shared" si="40"/>
        <v/>
      </c>
      <c r="Y164" s="207" t="str">
        <f t="shared" si="41"/>
        <v/>
      </c>
      <c r="Z164" s="207" t="str">
        <f t="shared" si="42"/>
        <v/>
      </c>
      <c r="AA164" s="207" t="str">
        <f t="shared" si="43"/>
        <v/>
      </c>
    </row>
    <row r="165" spans="1:27" outlineLevel="2" collapsed="1">
      <c r="A165" s="279">
        <v>43543</v>
      </c>
      <c r="B165" s="280" t="s">
        <v>1332</v>
      </c>
      <c r="C165" s="281" t="s">
        <v>2994</v>
      </c>
      <c r="D165" s="281" t="s">
        <v>1331</v>
      </c>
      <c r="E165" s="282" t="s">
        <v>1330</v>
      </c>
      <c r="F165" s="281" t="s">
        <v>102</v>
      </c>
      <c r="G165" s="283">
        <v>1</v>
      </c>
      <c r="H165" s="283">
        <v>10531</v>
      </c>
      <c r="I165" s="283">
        <v>0</v>
      </c>
      <c r="J165" s="284">
        <v>23</v>
      </c>
      <c r="K165" s="284">
        <v>11</v>
      </c>
      <c r="L165" s="284">
        <f t="shared" si="49"/>
        <v>-134</v>
      </c>
      <c r="M165" s="285">
        <f t="shared" si="34"/>
        <v>-134</v>
      </c>
      <c r="N165" s="241">
        <f t="shared" si="35"/>
        <v>-2</v>
      </c>
      <c r="O165" s="207">
        <v>0</v>
      </c>
      <c r="P165" s="34"/>
      <c r="S165" s="230"/>
      <c r="T165" s="61" t="str">
        <f t="shared" si="36"/>
        <v/>
      </c>
      <c r="U165" s="61" t="str">
        <f t="shared" si="37"/>
        <v/>
      </c>
      <c r="V165" s="61" t="str">
        <f t="shared" si="38"/>
        <v/>
      </c>
      <c r="W165" s="61">
        <f t="shared" si="39"/>
        <v>-134</v>
      </c>
      <c r="X165" s="207" t="str">
        <f t="shared" si="40"/>
        <v/>
      </c>
      <c r="Y165" s="207" t="str">
        <f t="shared" si="41"/>
        <v/>
      </c>
      <c r="Z165" s="207" t="str">
        <f t="shared" si="42"/>
        <v/>
      </c>
      <c r="AA165" s="207" t="str">
        <f t="shared" si="43"/>
        <v/>
      </c>
    </row>
    <row r="166" spans="1:27" outlineLevel="1">
      <c r="A166" s="237">
        <v>43545</v>
      </c>
      <c r="B166" s="215" t="s">
        <v>1332</v>
      </c>
      <c r="C166" s="210" t="s">
        <v>3003</v>
      </c>
      <c r="D166" s="210" t="s">
        <v>1329</v>
      </c>
      <c r="E166" s="238" t="s">
        <v>2221</v>
      </c>
      <c r="F166" s="210" t="s">
        <v>102</v>
      </c>
      <c r="G166" s="239">
        <v>2</v>
      </c>
      <c r="H166" s="239">
        <v>10546</v>
      </c>
      <c r="I166" s="239">
        <v>0</v>
      </c>
      <c r="J166" s="14">
        <v>46</v>
      </c>
      <c r="K166" s="14">
        <v>22</v>
      </c>
      <c r="L166" s="14">
        <f t="shared" si="49"/>
        <v>-68</v>
      </c>
      <c r="M166" s="123">
        <f t="shared" si="34"/>
        <v>-68</v>
      </c>
      <c r="N166" s="241" t="str">
        <f t="shared" si="35"/>
        <v/>
      </c>
      <c r="O166" s="207">
        <v>0</v>
      </c>
      <c r="P166" s="34">
        <f>SUM(L166:L175)</f>
        <v>-1008</v>
      </c>
      <c r="Q166" s="230" t="s">
        <v>2987</v>
      </c>
      <c r="R166" s="230" t="s">
        <v>2969</v>
      </c>
      <c r="S166" s="230"/>
      <c r="T166" s="61" t="str">
        <f t="shared" si="36"/>
        <v/>
      </c>
      <c r="U166" s="61">
        <f t="shared" si="37"/>
        <v>-68</v>
      </c>
      <c r="V166" s="61" t="str">
        <f t="shared" si="38"/>
        <v/>
      </c>
      <c r="W166" s="61" t="str">
        <f t="shared" si="39"/>
        <v/>
      </c>
      <c r="X166" s="207" t="str">
        <f t="shared" si="40"/>
        <v/>
      </c>
      <c r="Y166" s="207" t="str">
        <f t="shared" si="41"/>
        <v/>
      </c>
      <c r="Z166" s="207" t="str">
        <f t="shared" si="42"/>
        <v/>
      </c>
      <c r="AA166" s="207" t="str">
        <f t="shared" si="43"/>
        <v/>
      </c>
    </row>
    <row r="167" spans="1:27" outlineLevel="2">
      <c r="A167" s="237">
        <v>43545</v>
      </c>
      <c r="B167" s="215" t="s">
        <v>1332</v>
      </c>
      <c r="C167" s="210" t="s">
        <v>3003</v>
      </c>
      <c r="D167" s="210" t="s">
        <v>1331</v>
      </c>
      <c r="E167" s="238" t="s">
        <v>1330</v>
      </c>
      <c r="F167" s="210" t="s">
        <v>102</v>
      </c>
      <c r="G167" s="239">
        <v>2</v>
      </c>
      <c r="H167" s="239">
        <v>10562</v>
      </c>
      <c r="I167" s="239">
        <v>0</v>
      </c>
      <c r="J167" s="14">
        <v>46</v>
      </c>
      <c r="K167" s="14">
        <v>22</v>
      </c>
      <c r="L167" s="14">
        <f t="shared" ref="L167:L178" si="50">IF(B167="TXO",I167-SUM(J167:K167),IF(B167="FITX",IF(D167="新倉",-SUM(J167:K167),IF(E167="賣",(H167-H166)*G167*200-SUM(J167:K167),(H166-H167)*G167*200-SUM(J167:K167))),IF(D167="新倉",-SUM(J167:K167),IF(E167="賣",(H167-H166)*G167*50-SUM(J167:K167),(H166-H167)*G167*50-SUM(J167:K167)))))</f>
        <v>-1668</v>
      </c>
      <c r="M167" s="123">
        <f t="shared" si="34"/>
        <v>-1668</v>
      </c>
      <c r="N167" s="241">
        <f t="shared" si="35"/>
        <v>-32</v>
      </c>
      <c r="O167" s="207">
        <v>0</v>
      </c>
      <c r="P167" s="34"/>
      <c r="Q167" s="230" t="s">
        <v>2972</v>
      </c>
      <c r="R167" s="230" t="s">
        <v>2969</v>
      </c>
      <c r="S167" s="230"/>
      <c r="T167" s="61" t="str">
        <f t="shared" si="36"/>
        <v/>
      </c>
      <c r="U167" s="61">
        <f t="shared" si="37"/>
        <v>-1668</v>
      </c>
      <c r="V167" s="61" t="str">
        <f t="shared" si="38"/>
        <v/>
      </c>
      <c r="W167" s="61" t="str">
        <f t="shared" si="39"/>
        <v/>
      </c>
      <c r="X167" s="207" t="str">
        <f t="shared" si="40"/>
        <v/>
      </c>
      <c r="Y167" s="207" t="str">
        <f t="shared" si="41"/>
        <v/>
      </c>
      <c r="Z167" s="207" t="str">
        <f t="shared" si="42"/>
        <v/>
      </c>
      <c r="AA167" s="207" t="str">
        <f t="shared" si="43"/>
        <v/>
      </c>
    </row>
    <row r="168" spans="1:27" outlineLevel="2">
      <c r="A168" s="237">
        <v>43545</v>
      </c>
      <c r="B168" s="215" t="s">
        <v>1332</v>
      </c>
      <c r="C168" s="210" t="s">
        <v>3003</v>
      </c>
      <c r="D168" s="210" t="s">
        <v>1329</v>
      </c>
      <c r="E168" s="238" t="s">
        <v>2221</v>
      </c>
      <c r="F168" s="210" t="s">
        <v>102</v>
      </c>
      <c r="G168" s="239">
        <v>1</v>
      </c>
      <c r="H168" s="239">
        <v>10558</v>
      </c>
      <c r="I168" s="239">
        <v>0</v>
      </c>
      <c r="J168" s="14">
        <v>23</v>
      </c>
      <c r="K168" s="14">
        <v>11</v>
      </c>
      <c r="L168" s="14">
        <f t="shared" si="50"/>
        <v>-34</v>
      </c>
      <c r="M168" s="123">
        <f t="shared" si="34"/>
        <v>-34</v>
      </c>
      <c r="N168" s="241" t="str">
        <f t="shared" si="35"/>
        <v/>
      </c>
      <c r="O168" s="207">
        <v>0</v>
      </c>
      <c r="P168" s="34"/>
      <c r="S168" s="230"/>
      <c r="T168" s="61" t="str">
        <f t="shared" si="36"/>
        <v/>
      </c>
      <c r="U168" s="61" t="str">
        <f t="shared" si="37"/>
        <v/>
      </c>
      <c r="V168" s="61" t="str">
        <f t="shared" si="38"/>
        <v/>
      </c>
      <c r="W168" s="61">
        <f t="shared" si="39"/>
        <v>-34</v>
      </c>
      <c r="X168" s="207" t="str">
        <f t="shared" si="40"/>
        <v/>
      </c>
      <c r="Y168" s="207" t="str">
        <f t="shared" si="41"/>
        <v/>
      </c>
      <c r="Z168" s="207" t="str">
        <f t="shared" si="42"/>
        <v/>
      </c>
      <c r="AA168" s="207" t="str">
        <f t="shared" si="43"/>
        <v/>
      </c>
    </row>
    <row r="169" spans="1:27" outlineLevel="2">
      <c r="A169" s="237">
        <v>43545</v>
      </c>
      <c r="B169" s="215" t="s">
        <v>1332</v>
      </c>
      <c r="C169" s="210" t="s">
        <v>3003</v>
      </c>
      <c r="D169" s="210" t="s">
        <v>1331</v>
      </c>
      <c r="E169" s="238" t="s">
        <v>1330</v>
      </c>
      <c r="F169" s="210" t="s">
        <v>102</v>
      </c>
      <c r="G169" s="239">
        <v>1</v>
      </c>
      <c r="H169" s="239">
        <v>10559</v>
      </c>
      <c r="I169" s="239">
        <v>0</v>
      </c>
      <c r="J169" s="14">
        <v>23</v>
      </c>
      <c r="K169" s="14">
        <v>11</v>
      </c>
      <c r="L169" s="14">
        <f t="shared" si="50"/>
        <v>-84</v>
      </c>
      <c r="M169" s="123">
        <f t="shared" si="34"/>
        <v>-84</v>
      </c>
      <c r="N169" s="241">
        <f t="shared" si="35"/>
        <v>-1</v>
      </c>
      <c r="O169" s="207">
        <v>0</v>
      </c>
      <c r="P169" s="34"/>
      <c r="Q169" s="230" t="s">
        <v>2990</v>
      </c>
      <c r="S169" s="230"/>
      <c r="T169" s="61" t="str">
        <f t="shared" si="36"/>
        <v/>
      </c>
      <c r="U169" s="61" t="str">
        <f t="shared" si="37"/>
        <v/>
      </c>
      <c r="V169" s="61" t="str">
        <f t="shared" si="38"/>
        <v/>
      </c>
      <c r="W169" s="61">
        <f t="shared" si="39"/>
        <v>-84</v>
      </c>
      <c r="X169" s="207" t="str">
        <f t="shared" si="40"/>
        <v/>
      </c>
      <c r="Y169" s="207" t="str">
        <f t="shared" si="41"/>
        <v/>
      </c>
      <c r="Z169" s="207" t="str">
        <f t="shared" si="42"/>
        <v/>
      </c>
      <c r="AA169" s="207" t="str">
        <f t="shared" si="43"/>
        <v/>
      </c>
    </row>
    <row r="170" spans="1:27" outlineLevel="2">
      <c r="A170" s="237">
        <v>43545</v>
      </c>
      <c r="B170" s="215" t="s">
        <v>1332</v>
      </c>
      <c r="C170" s="210" t="s">
        <v>3003</v>
      </c>
      <c r="D170" s="210" t="s">
        <v>1329</v>
      </c>
      <c r="E170" s="238" t="s">
        <v>2221</v>
      </c>
      <c r="F170" s="210" t="s">
        <v>102</v>
      </c>
      <c r="G170" s="239">
        <v>1</v>
      </c>
      <c r="H170" s="239">
        <v>10558</v>
      </c>
      <c r="I170" s="239">
        <v>0</v>
      </c>
      <c r="J170" s="14">
        <v>23</v>
      </c>
      <c r="K170" s="14">
        <v>11</v>
      </c>
      <c r="L170" s="14">
        <f t="shared" si="50"/>
        <v>-34</v>
      </c>
      <c r="M170" s="123">
        <f t="shared" si="34"/>
        <v>-34</v>
      </c>
      <c r="N170" s="241" t="str">
        <f t="shared" si="35"/>
        <v/>
      </c>
      <c r="O170" s="207">
        <v>0</v>
      </c>
      <c r="P170" s="34"/>
      <c r="S170" s="230"/>
      <c r="T170" s="61" t="str">
        <f t="shared" si="36"/>
        <v/>
      </c>
      <c r="U170" s="61" t="str">
        <f t="shared" si="37"/>
        <v/>
      </c>
      <c r="V170" s="61" t="str">
        <f t="shared" si="38"/>
        <v/>
      </c>
      <c r="W170" s="61">
        <f t="shared" si="39"/>
        <v>-34</v>
      </c>
      <c r="X170" s="207" t="str">
        <f t="shared" si="40"/>
        <v/>
      </c>
      <c r="Y170" s="207" t="str">
        <f t="shared" si="41"/>
        <v/>
      </c>
      <c r="Z170" s="207" t="str">
        <f t="shared" si="42"/>
        <v/>
      </c>
      <c r="AA170" s="207" t="str">
        <f t="shared" si="43"/>
        <v/>
      </c>
    </row>
    <row r="171" spans="1:27" outlineLevel="2">
      <c r="A171" s="237">
        <v>43545</v>
      </c>
      <c r="B171" s="215" t="s">
        <v>1332</v>
      </c>
      <c r="C171" s="210" t="s">
        <v>3003</v>
      </c>
      <c r="D171" s="210" t="s">
        <v>1331</v>
      </c>
      <c r="E171" s="238" t="s">
        <v>1330</v>
      </c>
      <c r="F171" s="210" t="s">
        <v>102</v>
      </c>
      <c r="G171" s="239">
        <v>1</v>
      </c>
      <c r="H171" s="239">
        <v>10558</v>
      </c>
      <c r="I171" s="239">
        <v>0</v>
      </c>
      <c r="J171" s="14">
        <v>23</v>
      </c>
      <c r="K171" s="14">
        <v>11</v>
      </c>
      <c r="L171" s="14">
        <f t="shared" si="50"/>
        <v>-34</v>
      </c>
      <c r="M171" s="123">
        <f t="shared" si="34"/>
        <v>-34</v>
      </c>
      <c r="N171" s="241">
        <f t="shared" si="35"/>
        <v>0</v>
      </c>
      <c r="O171" s="207">
        <v>0</v>
      </c>
      <c r="P171" s="34"/>
      <c r="Q171" s="230" t="s">
        <v>2990</v>
      </c>
      <c r="S171" s="230"/>
      <c r="T171" s="61" t="str">
        <f t="shared" si="36"/>
        <v/>
      </c>
      <c r="U171" s="61" t="str">
        <f t="shared" si="37"/>
        <v/>
      </c>
      <c r="V171" s="61" t="str">
        <f t="shared" si="38"/>
        <v/>
      </c>
      <c r="W171" s="61">
        <f t="shared" si="39"/>
        <v>-34</v>
      </c>
      <c r="X171" s="207" t="str">
        <f t="shared" si="40"/>
        <v/>
      </c>
      <c r="Y171" s="207" t="str">
        <f t="shared" si="41"/>
        <v/>
      </c>
      <c r="Z171" s="207" t="str">
        <f t="shared" si="42"/>
        <v/>
      </c>
      <c r="AA171" s="207" t="str">
        <f t="shared" si="43"/>
        <v/>
      </c>
    </row>
    <row r="172" spans="1:27" outlineLevel="2">
      <c r="A172" s="237">
        <v>43545</v>
      </c>
      <c r="B172" s="215" t="s">
        <v>1332</v>
      </c>
      <c r="C172" s="210" t="s">
        <v>3003</v>
      </c>
      <c r="D172" s="210" t="s">
        <v>1329</v>
      </c>
      <c r="E172" s="238" t="s">
        <v>1330</v>
      </c>
      <c r="F172" s="210" t="s">
        <v>102</v>
      </c>
      <c r="G172" s="239">
        <v>1</v>
      </c>
      <c r="H172" s="239">
        <v>10558</v>
      </c>
      <c r="I172" s="239">
        <v>0</v>
      </c>
      <c r="J172" s="14">
        <v>23</v>
      </c>
      <c r="K172" s="14">
        <v>11</v>
      </c>
      <c r="L172" s="14">
        <f t="shared" si="50"/>
        <v>-34</v>
      </c>
      <c r="M172" s="123">
        <f t="shared" si="34"/>
        <v>-34</v>
      </c>
      <c r="N172" s="241" t="str">
        <f t="shared" si="35"/>
        <v/>
      </c>
      <c r="O172" s="207">
        <v>0</v>
      </c>
      <c r="P172" s="34"/>
      <c r="Q172" s="230" t="s">
        <v>2997</v>
      </c>
      <c r="R172" s="230" t="s">
        <v>2969</v>
      </c>
      <c r="S172" s="230"/>
      <c r="T172" s="61" t="str">
        <f t="shared" si="36"/>
        <v/>
      </c>
      <c r="U172" s="61">
        <f t="shared" si="37"/>
        <v>-34</v>
      </c>
      <c r="V172" s="61" t="str">
        <f t="shared" si="38"/>
        <v/>
      </c>
      <c r="W172" s="61" t="str">
        <f t="shared" si="39"/>
        <v/>
      </c>
      <c r="X172" s="207" t="str">
        <f t="shared" si="40"/>
        <v/>
      </c>
      <c r="Y172" s="207" t="str">
        <f t="shared" si="41"/>
        <v/>
      </c>
      <c r="Z172" s="207" t="str">
        <f t="shared" si="42"/>
        <v/>
      </c>
      <c r="AA172" s="207" t="str">
        <f t="shared" si="43"/>
        <v/>
      </c>
    </row>
    <row r="173" spans="1:27" outlineLevel="2">
      <c r="A173" s="237">
        <v>43545</v>
      </c>
      <c r="B173" s="215" t="s">
        <v>1332</v>
      </c>
      <c r="C173" s="210" t="s">
        <v>3003</v>
      </c>
      <c r="D173" s="210" t="s">
        <v>1331</v>
      </c>
      <c r="E173" s="238" t="s">
        <v>2221</v>
      </c>
      <c r="F173" s="210" t="s">
        <v>102</v>
      </c>
      <c r="G173" s="239">
        <v>1</v>
      </c>
      <c r="H173" s="239">
        <v>10566</v>
      </c>
      <c r="I173" s="239">
        <v>0</v>
      </c>
      <c r="J173" s="14">
        <v>23</v>
      </c>
      <c r="K173" s="14">
        <v>11</v>
      </c>
      <c r="L173" s="14">
        <f t="shared" si="50"/>
        <v>366</v>
      </c>
      <c r="M173" s="123">
        <f t="shared" si="34"/>
        <v>366</v>
      </c>
      <c r="N173" s="241">
        <f t="shared" si="35"/>
        <v>8</v>
      </c>
      <c r="O173" s="207">
        <v>0</v>
      </c>
      <c r="P173" s="34"/>
      <c r="Q173" s="230" t="s">
        <v>2979</v>
      </c>
      <c r="R173" s="230" t="s">
        <v>2969</v>
      </c>
      <c r="S173" s="230"/>
      <c r="T173" s="61">
        <f t="shared" si="36"/>
        <v>366</v>
      </c>
      <c r="U173" s="61" t="str">
        <f t="shared" si="37"/>
        <v/>
      </c>
      <c r="V173" s="61" t="str">
        <f t="shared" si="38"/>
        <v/>
      </c>
      <c r="W173" s="61" t="str">
        <f t="shared" si="39"/>
        <v/>
      </c>
      <c r="X173" s="207" t="str">
        <f t="shared" si="40"/>
        <v/>
      </c>
      <c r="Y173" s="207" t="str">
        <f t="shared" si="41"/>
        <v/>
      </c>
      <c r="Z173" s="207" t="str">
        <f t="shared" si="42"/>
        <v/>
      </c>
      <c r="AA173" s="207" t="str">
        <f t="shared" si="43"/>
        <v/>
      </c>
    </row>
    <row r="174" spans="1:27" outlineLevel="2">
      <c r="A174" s="237">
        <v>43545</v>
      </c>
      <c r="B174" s="215" t="s">
        <v>1332</v>
      </c>
      <c r="C174" s="210" t="s">
        <v>3003</v>
      </c>
      <c r="D174" s="210" t="s">
        <v>1329</v>
      </c>
      <c r="E174" s="238" t="s">
        <v>1330</v>
      </c>
      <c r="F174" s="210" t="s">
        <v>102</v>
      </c>
      <c r="G174" s="239">
        <v>1</v>
      </c>
      <c r="H174" s="239">
        <v>10609</v>
      </c>
      <c r="I174" s="239">
        <v>0</v>
      </c>
      <c r="J174" s="14">
        <v>23</v>
      </c>
      <c r="K174" s="14">
        <v>11</v>
      </c>
      <c r="L174" s="14">
        <f t="shared" si="50"/>
        <v>-34</v>
      </c>
      <c r="M174" s="123">
        <f t="shared" si="34"/>
        <v>-34</v>
      </c>
      <c r="N174" s="241" t="str">
        <f t="shared" si="35"/>
        <v/>
      </c>
      <c r="O174" s="207">
        <v>0</v>
      </c>
      <c r="P174" s="34"/>
      <c r="Q174" s="230" t="s">
        <v>2997</v>
      </c>
      <c r="R174" s="230" t="s">
        <v>2969</v>
      </c>
      <c r="S174" s="230"/>
      <c r="T174" s="61" t="str">
        <f t="shared" si="36"/>
        <v/>
      </c>
      <c r="U174" s="61">
        <f t="shared" si="37"/>
        <v>-34</v>
      </c>
      <c r="V174" s="61" t="str">
        <f t="shared" si="38"/>
        <v/>
      </c>
      <c r="W174" s="61" t="str">
        <f t="shared" si="39"/>
        <v/>
      </c>
      <c r="X174" s="207" t="str">
        <f t="shared" si="40"/>
        <v/>
      </c>
      <c r="Y174" s="207" t="str">
        <f t="shared" si="41"/>
        <v/>
      </c>
      <c r="Z174" s="207" t="str">
        <f t="shared" si="42"/>
        <v/>
      </c>
      <c r="AA174" s="207" t="str">
        <f t="shared" si="43"/>
        <v/>
      </c>
    </row>
    <row r="175" spans="1:27" outlineLevel="2">
      <c r="A175" s="237">
        <v>43545</v>
      </c>
      <c r="B175" s="215" t="s">
        <v>1332</v>
      </c>
      <c r="C175" s="210" t="s">
        <v>3003</v>
      </c>
      <c r="D175" s="210" t="s">
        <v>1331</v>
      </c>
      <c r="E175" s="238" t="s">
        <v>2221</v>
      </c>
      <c r="F175" s="210" t="s">
        <v>102</v>
      </c>
      <c r="G175" s="239">
        <v>1</v>
      </c>
      <c r="H175" s="239">
        <v>10622</v>
      </c>
      <c r="I175" s="239">
        <v>0</v>
      </c>
      <c r="J175" s="14">
        <v>23</v>
      </c>
      <c r="K175" s="14">
        <v>11</v>
      </c>
      <c r="L175" s="14">
        <f t="shared" si="50"/>
        <v>616</v>
      </c>
      <c r="M175" s="123">
        <f t="shared" si="34"/>
        <v>616</v>
      </c>
      <c r="N175" s="241">
        <f t="shared" si="35"/>
        <v>13</v>
      </c>
      <c r="O175" s="207">
        <v>0</v>
      </c>
      <c r="P175" s="34"/>
      <c r="Q175" s="230" t="s">
        <v>2979</v>
      </c>
      <c r="R175" s="230" t="s">
        <v>2969</v>
      </c>
      <c r="S175" s="230"/>
      <c r="T175" s="61">
        <f t="shared" si="36"/>
        <v>616</v>
      </c>
      <c r="U175" s="61" t="str">
        <f t="shared" si="37"/>
        <v/>
      </c>
      <c r="V175" s="61" t="str">
        <f t="shared" si="38"/>
        <v/>
      </c>
      <c r="W175" s="61" t="str">
        <f t="shared" si="39"/>
        <v/>
      </c>
      <c r="X175" s="207" t="str">
        <f t="shared" si="40"/>
        <v/>
      </c>
      <c r="Y175" s="207" t="str">
        <f t="shared" si="41"/>
        <v/>
      </c>
      <c r="Z175" s="207" t="str">
        <f t="shared" si="42"/>
        <v/>
      </c>
      <c r="AA175" s="207" t="str">
        <f t="shared" si="43"/>
        <v/>
      </c>
    </row>
    <row r="176" spans="1:27" outlineLevel="1">
      <c r="A176" s="279">
        <v>43546</v>
      </c>
      <c r="B176" s="280" t="s">
        <v>1332</v>
      </c>
      <c r="C176" s="281" t="s">
        <v>3003</v>
      </c>
      <c r="D176" s="281" t="s">
        <v>1329</v>
      </c>
      <c r="E176" s="282" t="s">
        <v>1330</v>
      </c>
      <c r="F176" s="281" t="s">
        <v>102</v>
      </c>
      <c r="G176" s="283">
        <v>1</v>
      </c>
      <c r="H176" s="283">
        <v>10652</v>
      </c>
      <c r="I176" s="283">
        <v>0</v>
      </c>
      <c r="J176" s="284">
        <v>23</v>
      </c>
      <c r="K176" s="284">
        <v>11</v>
      </c>
      <c r="L176" s="284">
        <f>IF(B176="TXO",I176-SUM(J176:K176),IF(B176="FITX",IF(D176="新倉",-SUM(J176:K176),IF(E176="賣",(H176-H175)*G176*200-SUM(J176:K176),(H175-H176)*G176*200-SUM(J176:K176))),IF(D176="新倉",-SUM(J176:K176),IF(E176="賣",(H176-H175)*G176*50-SUM(J176:K176),(H175-H176)*G176*50-SUM(J176:K176)))))</f>
        <v>-34</v>
      </c>
      <c r="M176" s="285">
        <f>L176</f>
        <v>-34</v>
      </c>
      <c r="N176" s="241" t="str">
        <f t="shared" ref="N176:N191" si="51">IF(B176="TXO","",IF(D176="新倉","",IF(E176="賣",(H176-H175)*G176,(H175-H176)*G176)))</f>
        <v/>
      </c>
      <c r="O176" s="207">
        <v>0</v>
      </c>
      <c r="P176" s="34">
        <f>SUM(L176:L177)</f>
        <v>-218</v>
      </c>
      <c r="Q176" s="230" t="s">
        <v>2997</v>
      </c>
      <c r="R176" s="230" t="s">
        <v>2969</v>
      </c>
      <c r="S176" s="230"/>
      <c r="T176" s="61" t="str">
        <f t="shared" ref="T176:T191" si="52">IF(AND(R176="Yes",S176&lt;&gt;"Yes",L176&gt;0,B176&lt;&gt;"TXO"),L176,"")</f>
        <v/>
      </c>
      <c r="U176" s="61">
        <f t="shared" ref="U176:U191" si="53">IF(AND(R176="Yes",S176&lt;&gt;"Yes",L176&lt;0,B176&lt;&gt;"TXO"),L176,"")</f>
        <v>-34</v>
      </c>
      <c r="V176" s="61" t="str">
        <f t="shared" ref="V176:V191" si="54">IF(AND(R176="",S176&lt;&gt;"Yes",L176&gt;0,B176&lt;&gt;"TXO"),L176,"")</f>
        <v/>
      </c>
      <c r="W176" s="61" t="str">
        <f t="shared" ref="W176:W191" si="55">IF(AND(R176="",S176&lt;&gt;"Yes",L176&lt;0,B176&lt;&gt;"TXO"),L176,"")</f>
        <v/>
      </c>
      <c r="X176" s="207" t="str">
        <f t="shared" ref="X176:X191" si="56">IF(AND(R176="Yes",S176="Yes",L176&gt;0,B176&lt;&gt;"TXO"),L176,"")</f>
        <v/>
      </c>
      <c r="Y176" s="207" t="str">
        <f t="shared" ref="Y176:Y191" si="57">IF(AND(R176="Yes",S176="Yes",L176&lt;0,B176&lt;&gt;"TXO"),L176,"")</f>
        <v/>
      </c>
      <c r="Z176" s="207" t="str">
        <f t="shared" ref="Z176:Z191" si="58">IF(AND(R176="",S176="Yes",L176&gt;0,B176&lt;&gt;"TXO"),L176,"")</f>
        <v/>
      </c>
      <c r="AA176" s="207" t="str">
        <f t="shared" ref="AA176:AA191" si="59">IF(AND(R176="",S176="Yes",L176&lt;0,B176&lt;&gt;"TXO"),L176,"")</f>
        <v/>
      </c>
    </row>
    <row r="177" spans="1:27" outlineLevel="2" collapsed="1">
      <c r="A177" s="279">
        <v>43546</v>
      </c>
      <c r="B177" s="280" t="s">
        <v>1332</v>
      </c>
      <c r="C177" s="281" t="s">
        <v>3003</v>
      </c>
      <c r="D177" s="281" t="s">
        <v>1331</v>
      </c>
      <c r="E177" s="282" t="s">
        <v>2221</v>
      </c>
      <c r="F177" s="281" t="s">
        <v>102</v>
      </c>
      <c r="G177" s="283">
        <v>1</v>
      </c>
      <c r="H177" s="283">
        <v>10649</v>
      </c>
      <c r="I177" s="283">
        <v>0</v>
      </c>
      <c r="J177" s="284">
        <v>23</v>
      </c>
      <c r="K177" s="284">
        <v>11</v>
      </c>
      <c r="L177" s="284">
        <f t="shared" si="50"/>
        <v>-184</v>
      </c>
      <c r="M177" s="285">
        <f t="shared" ref="M177:M191" si="60">L177</f>
        <v>-184</v>
      </c>
      <c r="N177" s="241">
        <f t="shared" si="51"/>
        <v>-3</v>
      </c>
      <c r="O177" s="207">
        <v>0</v>
      </c>
      <c r="P177" s="34"/>
      <c r="Q177" s="230" t="s">
        <v>2972</v>
      </c>
      <c r="R177" s="230" t="s">
        <v>2969</v>
      </c>
      <c r="S177" s="230"/>
      <c r="T177" s="61" t="str">
        <f t="shared" si="52"/>
        <v/>
      </c>
      <c r="U177" s="61">
        <f t="shared" si="53"/>
        <v>-184</v>
      </c>
      <c r="V177" s="61" t="str">
        <f t="shared" si="54"/>
        <v/>
      </c>
      <c r="W177" s="61" t="str">
        <f t="shared" si="55"/>
        <v/>
      </c>
      <c r="X177" s="207" t="str">
        <f t="shared" si="56"/>
        <v/>
      </c>
      <c r="Y177" s="207" t="str">
        <f t="shared" si="57"/>
        <v/>
      </c>
      <c r="Z177" s="207" t="str">
        <f t="shared" si="58"/>
        <v/>
      </c>
      <c r="AA177" s="207" t="str">
        <f t="shared" si="59"/>
        <v/>
      </c>
    </row>
    <row r="178" spans="1:27" outlineLevel="1">
      <c r="A178" s="237">
        <v>43551</v>
      </c>
      <c r="B178" s="215" t="s">
        <v>1332</v>
      </c>
      <c r="C178" s="210" t="s">
        <v>3003</v>
      </c>
      <c r="D178" s="210" t="s">
        <v>1329</v>
      </c>
      <c r="E178" s="238" t="s">
        <v>1330</v>
      </c>
      <c r="F178" s="210" t="s">
        <v>102</v>
      </c>
      <c r="G178" s="239">
        <v>1</v>
      </c>
      <c r="H178" s="239">
        <v>10503</v>
      </c>
      <c r="I178" s="239">
        <v>0</v>
      </c>
      <c r="J178" s="14">
        <v>23</v>
      </c>
      <c r="K178" s="14">
        <v>11</v>
      </c>
      <c r="L178" s="14">
        <f t="shared" si="50"/>
        <v>-34</v>
      </c>
      <c r="M178" s="123">
        <f t="shared" si="60"/>
        <v>-34</v>
      </c>
      <c r="N178" s="241" t="str">
        <f t="shared" si="51"/>
        <v/>
      </c>
      <c r="O178" s="207">
        <v>0</v>
      </c>
      <c r="P178" s="34">
        <f>SUM(L178:L179)</f>
        <v>232</v>
      </c>
      <c r="Q178" s="230" t="s">
        <v>2997</v>
      </c>
      <c r="R178" s="230" t="s">
        <v>2969</v>
      </c>
      <c r="S178" s="230"/>
      <c r="T178" s="61" t="str">
        <f t="shared" si="52"/>
        <v/>
      </c>
      <c r="U178" s="61">
        <f t="shared" si="53"/>
        <v>-34</v>
      </c>
      <c r="V178" s="61" t="str">
        <f t="shared" si="54"/>
        <v/>
      </c>
      <c r="W178" s="61" t="str">
        <f t="shared" si="55"/>
        <v/>
      </c>
      <c r="X178" s="207" t="str">
        <f t="shared" si="56"/>
        <v/>
      </c>
      <c r="Y178" s="207" t="str">
        <f t="shared" si="57"/>
        <v/>
      </c>
      <c r="Z178" s="207" t="str">
        <f t="shared" si="58"/>
        <v/>
      </c>
      <c r="AA178" s="207" t="str">
        <f t="shared" si="59"/>
        <v/>
      </c>
    </row>
    <row r="179" spans="1:27" outlineLevel="2">
      <c r="A179" s="237">
        <v>43551</v>
      </c>
      <c r="B179" s="215" t="s">
        <v>1332</v>
      </c>
      <c r="C179" s="210" t="s">
        <v>3003</v>
      </c>
      <c r="D179" s="210" t="s">
        <v>1331</v>
      </c>
      <c r="E179" s="238" t="s">
        <v>2221</v>
      </c>
      <c r="F179" s="210" t="s">
        <v>102</v>
      </c>
      <c r="G179" s="239">
        <v>1</v>
      </c>
      <c r="H179" s="239">
        <v>10509</v>
      </c>
      <c r="I179" s="239">
        <v>0</v>
      </c>
      <c r="J179" s="14">
        <v>23</v>
      </c>
      <c r="K179" s="14">
        <v>11</v>
      </c>
      <c r="L179" s="14">
        <f t="shared" ref="L179:L183" si="61">IF(B179="TXO",I179-SUM(J179:K179),IF(B179="FITX",IF(D179="新倉",-SUM(J179:K179),IF(E179="賣",(H179-H178)*G179*200-SUM(J179:K179),(H178-H179)*G179*200-SUM(J179:K179))),IF(D179="新倉",-SUM(J179:K179),IF(E179="賣",(H179-H178)*G179*50-SUM(J179:K179),(H178-H179)*G179*50-SUM(J179:K179)))))</f>
        <v>266</v>
      </c>
      <c r="M179" s="123">
        <f t="shared" si="60"/>
        <v>266</v>
      </c>
      <c r="N179" s="241">
        <f t="shared" si="51"/>
        <v>6</v>
      </c>
      <c r="O179" s="207">
        <v>0</v>
      </c>
      <c r="P179" s="34"/>
      <c r="Q179" s="230" t="s">
        <v>2976</v>
      </c>
      <c r="R179" s="230" t="s">
        <v>2969</v>
      </c>
      <c r="S179" s="230"/>
      <c r="T179" s="61">
        <f t="shared" si="52"/>
        <v>266</v>
      </c>
      <c r="U179" s="61" t="str">
        <f t="shared" si="53"/>
        <v/>
      </c>
      <c r="V179" s="61" t="str">
        <f t="shared" si="54"/>
        <v/>
      </c>
      <c r="W179" s="61" t="str">
        <f t="shared" si="55"/>
        <v/>
      </c>
      <c r="X179" s="207" t="str">
        <f t="shared" si="56"/>
        <v/>
      </c>
      <c r="Y179" s="207" t="str">
        <f t="shared" si="57"/>
        <v/>
      </c>
      <c r="Z179" s="207" t="str">
        <f t="shared" si="58"/>
        <v/>
      </c>
      <c r="AA179" s="207" t="str">
        <f t="shared" si="59"/>
        <v/>
      </c>
    </row>
    <row r="180" spans="1:27" outlineLevel="1">
      <c r="A180" s="279">
        <v>43552</v>
      </c>
      <c r="B180" s="280" t="s">
        <v>1332</v>
      </c>
      <c r="C180" s="281" t="s">
        <v>3003</v>
      </c>
      <c r="D180" s="281" t="s">
        <v>1329</v>
      </c>
      <c r="E180" s="282" t="s">
        <v>2221</v>
      </c>
      <c r="F180" s="281" t="s">
        <v>102</v>
      </c>
      <c r="G180" s="283">
        <v>2</v>
      </c>
      <c r="H180" s="283">
        <v>10485</v>
      </c>
      <c r="I180" s="283">
        <v>0</v>
      </c>
      <c r="J180" s="284">
        <v>46</v>
      </c>
      <c r="K180" s="284">
        <v>20</v>
      </c>
      <c r="L180" s="284">
        <f t="shared" si="61"/>
        <v>-66</v>
      </c>
      <c r="M180" s="285">
        <f t="shared" si="60"/>
        <v>-66</v>
      </c>
      <c r="N180" s="241" t="str">
        <f t="shared" si="51"/>
        <v/>
      </c>
      <c r="O180" s="207">
        <v>0</v>
      </c>
      <c r="P180" s="34">
        <f>SUM(L180:L183)</f>
        <v>700</v>
      </c>
      <c r="Q180" s="230" t="s">
        <v>2987</v>
      </c>
      <c r="R180" s="230" t="s">
        <v>2969</v>
      </c>
      <c r="S180" s="230"/>
      <c r="T180" s="61" t="str">
        <f t="shared" si="52"/>
        <v/>
      </c>
      <c r="U180" s="61">
        <f t="shared" si="53"/>
        <v>-66</v>
      </c>
      <c r="V180" s="61" t="str">
        <f t="shared" si="54"/>
        <v/>
      </c>
      <c r="W180" s="61" t="str">
        <f t="shared" si="55"/>
        <v/>
      </c>
      <c r="X180" s="207" t="str">
        <f t="shared" si="56"/>
        <v/>
      </c>
      <c r="Y180" s="207" t="str">
        <f t="shared" si="57"/>
        <v/>
      </c>
      <c r="Z180" s="207" t="str">
        <f t="shared" si="58"/>
        <v/>
      </c>
      <c r="AA180" s="207" t="str">
        <f t="shared" si="59"/>
        <v/>
      </c>
    </row>
    <row r="181" spans="1:27" outlineLevel="2" collapsed="1">
      <c r="A181" s="279">
        <v>43552</v>
      </c>
      <c r="B181" s="280" t="s">
        <v>1332</v>
      </c>
      <c r="C181" s="281" t="s">
        <v>3003</v>
      </c>
      <c r="D181" s="281" t="s">
        <v>1331</v>
      </c>
      <c r="E181" s="282" t="s">
        <v>1330</v>
      </c>
      <c r="F181" s="281" t="s">
        <v>102</v>
      </c>
      <c r="G181" s="283">
        <v>2</v>
      </c>
      <c r="H181" s="283">
        <v>10478</v>
      </c>
      <c r="I181" s="283">
        <v>0</v>
      </c>
      <c r="J181" s="284">
        <v>46</v>
      </c>
      <c r="K181" s="284">
        <v>20</v>
      </c>
      <c r="L181" s="284">
        <f t="shared" si="61"/>
        <v>634</v>
      </c>
      <c r="M181" s="285">
        <f t="shared" si="60"/>
        <v>634</v>
      </c>
      <c r="N181" s="241">
        <f t="shared" si="51"/>
        <v>14</v>
      </c>
      <c r="O181" s="207">
        <v>0</v>
      </c>
      <c r="P181" s="34"/>
      <c r="Q181" s="230" t="s">
        <v>3004</v>
      </c>
      <c r="R181" s="230" t="s">
        <v>2969</v>
      </c>
      <c r="S181" s="230"/>
      <c r="T181" s="61">
        <f t="shared" si="52"/>
        <v>634</v>
      </c>
      <c r="U181" s="61" t="str">
        <f t="shared" si="53"/>
        <v/>
      </c>
      <c r="V181" s="61" t="str">
        <f t="shared" si="54"/>
        <v/>
      </c>
      <c r="W181" s="61" t="str">
        <f t="shared" si="55"/>
        <v/>
      </c>
      <c r="X181" s="207" t="str">
        <f t="shared" si="56"/>
        <v/>
      </c>
      <c r="Y181" s="207" t="str">
        <f t="shared" si="57"/>
        <v/>
      </c>
      <c r="Z181" s="207" t="str">
        <f t="shared" si="58"/>
        <v/>
      </c>
      <c r="AA181" s="207" t="str">
        <f t="shared" si="59"/>
        <v/>
      </c>
    </row>
    <row r="182" spans="1:27" outlineLevel="2" collapsed="1">
      <c r="A182" s="279">
        <v>43552</v>
      </c>
      <c r="B182" s="280" t="s">
        <v>1332</v>
      </c>
      <c r="C182" s="281" t="s">
        <v>3003</v>
      </c>
      <c r="D182" s="281" t="s">
        <v>1329</v>
      </c>
      <c r="E182" s="282" t="s">
        <v>1330</v>
      </c>
      <c r="F182" s="281" t="s">
        <v>102</v>
      </c>
      <c r="G182" s="283">
        <v>1</v>
      </c>
      <c r="H182" s="283">
        <v>10534</v>
      </c>
      <c r="I182" s="283">
        <v>0</v>
      </c>
      <c r="J182" s="284">
        <v>23</v>
      </c>
      <c r="K182" s="284">
        <v>11</v>
      </c>
      <c r="L182" s="284">
        <f t="shared" si="61"/>
        <v>-34</v>
      </c>
      <c r="M182" s="285">
        <f t="shared" si="60"/>
        <v>-34</v>
      </c>
      <c r="N182" s="241" t="str">
        <f t="shared" si="51"/>
        <v/>
      </c>
      <c r="O182" s="207">
        <v>0</v>
      </c>
      <c r="P182" s="34"/>
      <c r="Q182" s="230" t="s">
        <v>2998</v>
      </c>
      <c r="S182" s="230"/>
      <c r="T182" s="61" t="str">
        <f t="shared" si="52"/>
        <v/>
      </c>
      <c r="U182" s="61" t="str">
        <f t="shared" si="53"/>
        <v/>
      </c>
      <c r="V182" s="61" t="str">
        <f t="shared" si="54"/>
        <v/>
      </c>
      <c r="W182" s="61">
        <f t="shared" si="55"/>
        <v>-34</v>
      </c>
      <c r="X182" s="207" t="str">
        <f t="shared" si="56"/>
        <v/>
      </c>
      <c r="Y182" s="207" t="str">
        <f t="shared" si="57"/>
        <v/>
      </c>
      <c r="Z182" s="207" t="str">
        <f t="shared" si="58"/>
        <v/>
      </c>
      <c r="AA182" s="207" t="str">
        <f t="shared" si="59"/>
        <v/>
      </c>
    </row>
    <row r="183" spans="1:27" outlineLevel="2" collapsed="1">
      <c r="A183" s="279">
        <v>43552</v>
      </c>
      <c r="B183" s="280" t="s">
        <v>1332</v>
      </c>
      <c r="C183" s="281" t="s">
        <v>3003</v>
      </c>
      <c r="D183" s="281" t="s">
        <v>1331</v>
      </c>
      <c r="E183" s="282" t="s">
        <v>2221</v>
      </c>
      <c r="F183" s="281" t="s">
        <v>102</v>
      </c>
      <c r="G183" s="283">
        <v>1</v>
      </c>
      <c r="H183" s="283">
        <v>10538</v>
      </c>
      <c r="I183" s="283">
        <v>0</v>
      </c>
      <c r="J183" s="284">
        <v>23</v>
      </c>
      <c r="K183" s="284">
        <v>11</v>
      </c>
      <c r="L183" s="284">
        <f t="shared" si="61"/>
        <v>166</v>
      </c>
      <c r="M183" s="285">
        <f t="shared" si="60"/>
        <v>166</v>
      </c>
      <c r="N183" s="241">
        <f t="shared" si="51"/>
        <v>4</v>
      </c>
      <c r="O183" s="207">
        <v>0</v>
      </c>
      <c r="P183" s="34"/>
      <c r="S183" s="230"/>
      <c r="T183" s="61" t="str">
        <f t="shared" si="52"/>
        <v/>
      </c>
      <c r="U183" s="61" t="str">
        <f t="shared" si="53"/>
        <v/>
      </c>
      <c r="V183" s="61">
        <f t="shared" si="54"/>
        <v>166</v>
      </c>
      <c r="W183" s="61" t="str">
        <f t="shared" si="55"/>
        <v/>
      </c>
      <c r="X183" s="207" t="str">
        <f t="shared" si="56"/>
        <v/>
      </c>
      <c r="Y183" s="207" t="str">
        <f t="shared" si="57"/>
        <v/>
      </c>
      <c r="Z183" s="207" t="str">
        <f t="shared" si="58"/>
        <v/>
      </c>
      <c r="AA183" s="207" t="str">
        <f t="shared" si="59"/>
        <v/>
      </c>
    </row>
    <row r="184" spans="1:27" outlineLevel="1">
      <c r="A184" s="237">
        <v>43553</v>
      </c>
      <c r="B184" s="215" t="s">
        <v>1332</v>
      </c>
      <c r="C184" s="210" t="s">
        <v>3003</v>
      </c>
      <c r="D184" s="210" t="s">
        <v>1329</v>
      </c>
      <c r="E184" s="238" t="s">
        <v>2221</v>
      </c>
      <c r="F184" s="210" t="s">
        <v>102</v>
      </c>
      <c r="G184" s="239">
        <v>1</v>
      </c>
      <c r="H184" s="239">
        <v>10600</v>
      </c>
      <c r="I184" s="239">
        <v>0</v>
      </c>
      <c r="J184" s="14">
        <v>23</v>
      </c>
      <c r="K184" s="14">
        <v>11</v>
      </c>
      <c r="L184" s="14">
        <f t="shared" ref="L184" si="62">IF(B184="TXO",I184-SUM(J184:K184),IF(B184="FITX",IF(D184="新倉",-SUM(J184:K184),IF(E184="賣",(H184-H183)*G184*200-SUM(J184:K184),(H183-H184)*G184*200-SUM(J184:K184))),IF(D184="新倉",-SUM(J184:K184),IF(E184="賣",(H184-H183)*G184*50-SUM(J184:K184),(H183-H184)*G184*50-SUM(J184:K184)))))</f>
        <v>-34</v>
      </c>
      <c r="M184" s="123">
        <f t="shared" si="60"/>
        <v>-34</v>
      </c>
      <c r="N184" s="241" t="str">
        <f t="shared" si="51"/>
        <v/>
      </c>
      <c r="O184" s="207">
        <v>0</v>
      </c>
      <c r="P184" s="34">
        <f>SUM(L184:L185)</f>
        <v>-468</v>
      </c>
      <c r="Q184" s="230" t="s">
        <v>2997</v>
      </c>
      <c r="R184" s="230" t="s">
        <v>2969</v>
      </c>
      <c r="S184" s="230"/>
      <c r="T184" s="61" t="str">
        <f t="shared" si="52"/>
        <v/>
      </c>
      <c r="U184" s="61">
        <f t="shared" si="53"/>
        <v>-34</v>
      </c>
      <c r="V184" s="61" t="str">
        <f t="shared" si="54"/>
        <v/>
      </c>
      <c r="W184" s="61" t="str">
        <f t="shared" si="55"/>
        <v/>
      </c>
      <c r="X184" s="207" t="str">
        <f t="shared" si="56"/>
        <v/>
      </c>
      <c r="Y184" s="207" t="str">
        <f t="shared" si="57"/>
        <v/>
      </c>
      <c r="Z184" s="207" t="str">
        <f t="shared" si="58"/>
        <v/>
      </c>
      <c r="AA184" s="207" t="str">
        <f t="shared" si="59"/>
        <v/>
      </c>
    </row>
    <row r="185" spans="1:27" outlineLevel="2">
      <c r="A185" s="237">
        <v>43553</v>
      </c>
      <c r="B185" s="215" t="s">
        <v>1332</v>
      </c>
      <c r="C185" s="210" t="s">
        <v>3003</v>
      </c>
      <c r="D185" s="210" t="s">
        <v>1331</v>
      </c>
      <c r="E185" s="238" t="s">
        <v>1330</v>
      </c>
      <c r="F185" s="210" t="s">
        <v>102</v>
      </c>
      <c r="G185" s="239">
        <v>1</v>
      </c>
      <c r="H185" s="239">
        <v>10608</v>
      </c>
      <c r="I185" s="239">
        <v>0</v>
      </c>
      <c r="J185" s="14">
        <v>23</v>
      </c>
      <c r="K185" s="14">
        <v>11</v>
      </c>
      <c r="L185" s="14">
        <f t="shared" ref="L185:L189" si="63">IF(B185="TXO",I185-SUM(J185:K185),IF(B185="FITX",IF(D185="新倉",-SUM(J185:K185),IF(E185="賣",(H185-H184)*G185*200-SUM(J185:K185),(H184-H185)*G185*200-SUM(J185:K185))),IF(D185="新倉",-SUM(J185:K185),IF(E185="賣",(H185-H184)*G185*50-SUM(J185:K185),(H184-H185)*G185*50-SUM(J185:K185)))))</f>
        <v>-434</v>
      </c>
      <c r="M185" s="123">
        <f t="shared" si="60"/>
        <v>-434</v>
      </c>
      <c r="N185" s="241">
        <f t="shared" si="51"/>
        <v>-8</v>
      </c>
      <c r="O185" s="207">
        <v>0</v>
      </c>
      <c r="P185" s="34"/>
      <c r="Q185" s="230" t="s">
        <v>2972</v>
      </c>
      <c r="R185" s="230" t="s">
        <v>2969</v>
      </c>
      <c r="S185" s="230"/>
      <c r="T185" s="61" t="str">
        <f t="shared" si="52"/>
        <v/>
      </c>
      <c r="U185" s="61">
        <f t="shared" si="53"/>
        <v>-434</v>
      </c>
      <c r="V185" s="61" t="str">
        <f t="shared" si="54"/>
        <v/>
      </c>
      <c r="W185" s="61" t="str">
        <f t="shared" si="55"/>
        <v/>
      </c>
      <c r="X185" s="207" t="str">
        <f t="shared" si="56"/>
        <v/>
      </c>
      <c r="Y185" s="207" t="str">
        <f t="shared" si="57"/>
        <v/>
      </c>
      <c r="Z185" s="207" t="str">
        <f t="shared" si="58"/>
        <v/>
      </c>
      <c r="AA185" s="207" t="str">
        <f t="shared" si="59"/>
        <v/>
      </c>
    </row>
    <row r="186" spans="1:27" outlineLevel="1">
      <c r="A186" s="279">
        <v>43556</v>
      </c>
      <c r="B186" s="280" t="s">
        <v>1332</v>
      </c>
      <c r="C186" s="281" t="s">
        <v>3003</v>
      </c>
      <c r="D186" s="281" t="s">
        <v>1329</v>
      </c>
      <c r="E186" s="282" t="s">
        <v>1330</v>
      </c>
      <c r="F186" s="281" t="s">
        <v>102</v>
      </c>
      <c r="G186" s="283">
        <v>1</v>
      </c>
      <c r="H186" s="283">
        <v>10666</v>
      </c>
      <c r="I186" s="283">
        <v>0</v>
      </c>
      <c r="J186" s="284">
        <v>23</v>
      </c>
      <c r="K186" s="284">
        <v>11</v>
      </c>
      <c r="L186" s="284">
        <f t="shared" si="63"/>
        <v>-34</v>
      </c>
      <c r="M186" s="285">
        <f t="shared" si="60"/>
        <v>-34</v>
      </c>
      <c r="N186" s="241" t="str">
        <f t="shared" si="51"/>
        <v/>
      </c>
      <c r="O186" s="207">
        <v>0</v>
      </c>
      <c r="P186" s="34">
        <f>SUM(L186:L191)</f>
        <v>-354</v>
      </c>
      <c r="Q186" s="230" t="s">
        <v>2997</v>
      </c>
      <c r="R186" s="230" t="s">
        <v>2969</v>
      </c>
      <c r="S186" s="230" t="s">
        <v>2969</v>
      </c>
      <c r="T186" s="61" t="str">
        <f t="shared" si="52"/>
        <v/>
      </c>
      <c r="U186" s="61" t="str">
        <f t="shared" si="53"/>
        <v/>
      </c>
      <c r="V186" s="61" t="str">
        <f t="shared" si="54"/>
        <v/>
      </c>
      <c r="W186" s="61" t="str">
        <f t="shared" si="55"/>
        <v/>
      </c>
      <c r="X186" s="207" t="str">
        <f t="shared" si="56"/>
        <v/>
      </c>
      <c r="Y186" s="207">
        <f t="shared" si="57"/>
        <v>-34</v>
      </c>
      <c r="Z186" s="207" t="str">
        <f t="shared" si="58"/>
        <v/>
      </c>
      <c r="AA186" s="207" t="str">
        <f t="shared" si="59"/>
        <v/>
      </c>
    </row>
    <row r="187" spans="1:27" outlineLevel="2" collapsed="1">
      <c r="A187" s="279">
        <v>43556</v>
      </c>
      <c r="B187" s="280" t="s">
        <v>1332</v>
      </c>
      <c r="C187" s="281" t="s">
        <v>3003</v>
      </c>
      <c r="D187" s="281" t="s">
        <v>1331</v>
      </c>
      <c r="E187" s="282" t="s">
        <v>2221</v>
      </c>
      <c r="F187" s="281" t="s">
        <v>102</v>
      </c>
      <c r="G187" s="283">
        <v>1</v>
      </c>
      <c r="H187" s="283">
        <v>10663</v>
      </c>
      <c r="I187" s="283">
        <v>0</v>
      </c>
      <c r="J187" s="284">
        <v>23</v>
      </c>
      <c r="K187" s="284">
        <v>11</v>
      </c>
      <c r="L187" s="284">
        <f t="shared" si="63"/>
        <v>-184</v>
      </c>
      <c r="M187" s="285">
        <f t="shared" si="60"/>
        <v>-184</v>
      </c>
      <c r="N187" s="241">
        <f t="shared" si="51"/>
        <v>-3</v>
      </c>
      <c r="O187" s="207">
        <v>0</v>
      </c>
      <c r="P187" s="34"/>
      <c r="Q187" s="230" t="s">
        <v>2972</v>
      </c>
      <c r="R187" s="230" t="s">
        <v>2969</v>
      </c>
      <c r="S187" s="230" t="s">
        <v>2969</v>
      </c>
      <c r="T187" s="61" t="str">
        <f t="shared" si="52"/>
        <v/>
      </c>
      <c r="U187" s="61" t="str">
        <f t="shared" si="53"/>
        <v/>
      </c>
      <c r="V187" s="61" t="str">
        <f t="shared" si="54"/>
        <v/>
      </c>
      <c r="W187" s="61" t="str">
        <f t="shared" si="55"/>
        <v/>
      </c>
      <c r="X187" s="207" t="str">
        <f t="shared" si="56"/>
        <v/>
      </c>
      <c r="Y187" s="207">
        <f t="shared" si="57"/>
        <v>-184</v>
      </c>
      <c r="Z187" s="207" t="str">
        <f t="shared" si="58"/>
        <v/>
      </c>
      <c r="AA187" s="207" t="str">
        <f t="shared" si="59"/>
        <v/>
      </c>
    </row>
    <row r="188" spans="1:27" outlineLevel="2" collapsed="1">
      <c r="A188" s="279">
        <v>43556</v>
      </c>
      <c r="B188" s="280" t="s">
        <v>1332</v>
      </c>
      <c r="C188" s="281" t="s">
        <v>3003</v>
      </c>
      <c r="D188" s="281" t="s">
        <v>1329</v>
      </c>
      <c r="E188" s="282" t="s">
        <v>1330</v>
      </c>
      <c r="F188" s="281" t="s">
        <v>102</v>
      </c>
      <c r="G188" s="283">
        <v>1</v>
      </c>
      <c r="H188" s="283">
        <v>10663</v>
      </c>
      <c r="I188" s="283">
        <v>0</v>
      </c>
      <c r="J188" s="284">
        <v>23</v>
      </c>
      <c r="K188" s="284">
        <v>11</v>
      </c>
      <c r="L188" s="284">
        <f t="shared" si="63"/>
        <v>-34</v>
      </c>
      <c r="M188" s="285">
        <f t="shared" si="60"/>
        <v>-34</v>
      </c>
      <c r="N188" s="241" t="str">
        <f t="shared" si="51"/>
        <v/>
      </c>
      <c r="O188" s="207">
        <v>0</v>
      </c>
      <c r="P188" s="34"/>
      <c r="Q188" s="230" t="s">
        <v>2997</v>
      </c>
      <c r="R188" s="230" t="s">
        <v>2969</v>
      </c>
      <c r="S188" s="230" t="s">
        <v>2969</v>
      </c>
      <c r="T188" s="61" t="str">
        <f t="shared" si="52"/>
        <v/>
      </c>
      <c r="U188" s="61" t="str">
        <f t="shared" si="53"/>
        <v/>
      </c>
      <c r="V188" s="61" t="str">
        <f t="shared" si="54"/>
        <v/>
      </c>
      <c r="W188" s="61" t="str">
        <f t="shared" si="55"/>
        <v/>
      </c>
      <c r="X188" s="207" t="str">
        <f t="shared" si="56"/>
        <v/>
      </c>
      <c r="Y188" s="207">
        <f t="shared" si="57"/>
        <v>-34</v>
      </c>
      <c r="Z188" s="207" t="str">
        <f t="shared" si="58"/>
        <v/>
      </c>
      <c r="AA188" s="207" t="str">
        <f t="shared" si="59"/>
        <v/>
      </c>
    </row>
    <row r="189" spans="1:27" outlineLevel="2" collapsed="1">
      <c r="A189" s="279">
        <v>43556</v>
      </c>
      <c r="B189" s="280" t="s">
        <v>1332</v>
      </c>
      <c r="C189" s="281" t="s">
        <v>3003</v>
      </c>
      <c r="D189" s="281" t="s">
        <v>1331</v>
      </c>
      <c r="E189" s="282" t="s">
        <v>2221</v>
      </c>
      <c r="F189" s="281" t="s">
        <v>102</v>
      </c>
      <c r="G189" s="283">
        <v>1</v>
      </c>
      <c r="H189" s="283">
        <v>10664</v>
      </c>
      <c r="I189" s="283">
        <v>0</v>
      </c>
      <c r="J189" s="284">
        <v>23</v>
      </c>
      <c r="K189" s="284">
        <v>11</v>
      </c>
      <c r="L189" s="284">
        <f t="shared" si="63"/>
        <v>16</v>
      </c>
      <c r="M189" s="285">
        <f t="shared" si="60"/>
        <v>16</v>
      </c>
      <c r="N189" s="241">
        <f t="shared" si="51"/>
        <v>1</v>
      </c>
      <c r="O189" s="207">
        <v>0</v>
      </c>
      <c r="P189" s="34"/>
      <c r="Q189" s="230" t="s">
        <v>2975</v>
      </c>
      <c r="R189" s="230" t="s">
        <v>2969</v>
      </c>
      <c r="S189" s="230" t="s">
        <v>2969</v>
      </c>
      <c r="T189" s="61" t="str">
        <f t="shared" si="52"/>
        <v/>
      </c>
      <c r="U189" s="61" t="str">
        <f t="shared" si="53"/>
        <v/>
      </c>
      <c r="V189" s="61" t="str">
        <f t="shared" si="54"/>
        <v/>
      </c>
      <c r="W189" s="61" t="str">
        <f t="shared" si="55"/>
        <v/>
      </c>
      <c r="X189" s="207">
        <f t="shared" si="56"/>
        <v>16</v>
      </c>
      <c r="Y189" s="207" t="str">
        <f t="shared" si="57"/>
        <v/>
      </c>
      <c r="Z189" s="207" t="str">
        <f t="shared" si="58"/>
        <v/>
      </c>
      <c r="AA189" s="207" t="str">
        <f t="shared" si="59"/>
        <v/>
      </c>
    </row>
    <row r="190" spans="1:27" outlineLevel="2" collapsed="1">
      <c r="A190" s="279">
        <v>43556</v>
      </c>
      <c r="B190" s="280" t="s">
        <v>1332</v>
      </c>
      <c r="C190" s="281" t="s">
        <v>3003</v>
      </c>
      <c r="D190" s="281" t="s">
        <v>1329</v>
      </c>
      <c r="E190" s="282" t="s">
        <v>2221</v>
      </c>
      <c r="F190" s="281" t="s">
        <v>102</v>
      </c>
      <c r="G190" s="283">
        <v>1</v>
      </c>
      <c r="H190" s="283">
        <v>10668</v>
      </c>
      <c r="I190" s="283">
        <v>0</v>
      </c>
      <c r="J190" s="284">
        <v>23</v>
      </c>
      <c r="K190" s="284">
        <v>11</v>
      </c>
      <c r="L190" s="284">
        <f t="shared" ref="L190:L191" si="64">IF(B190="TXO",I190-SUM(J190:K190),IF(B190="FITX",IF(D190="新倉",-SUM(J190:K190),IF(E190="賣",(H190-H189)*G190*200-SUM(J190:K190),(H189-H190)*G190*200-SUM(J190:K190))),IF(D190="新倉",-SUM(J190:K190),IF(E190="賣",(H190-H189)*G190*50-SUM(J190:K190),(H189-H190)*G190*50-SUM(J190:K190)))))</f>
        <v>-34</v>
      </c>
      <c r="M190" s="285">
        <f t="shared" si="60"/>
        <v>-34</v>
      </c>
      <c r="N190" s="241" t="str">
        <f t="shared" si="51"/>
        <v/>
      </c>
      <c r="O190" s="207">
        <v>0</v>
      </c>
      <c r="P190" s="34"/>
      <c r="R190" s="230" t="s">
        <v>2969</v>
      </c>
      <c r="S190" s="230" t="s">
        <v>2969</v>
      </c>
      <c r="T190" s="61" t="str">
        <f t="shared" si="52"/>
        <v/>
      </c>
      <c r="U190" s="61" t="str">
        <f t="shared" si="53"/>
        <v/>
      </c>
      <c r="V190" s="61" t="str">
        <f t="shared" si="54"/>
        <v/>
      </c>
      <c r="W190" s="61" t="str">
        <f t="shared" si="55"/>
        <v/>
      </c>
      <c r="X190" s="207" t="str">
        <f t="shared" si="56"/>
        <v/>
      </c>
      <c r="Y190" s="207">
        <f t="shared" si="57"/>
        <v>-34</v>
      </c>
      <c r="Z190" s="207" t="str">
        <f t="shared" si="58"/>
        <v/>
      </c>
      <c r="AA190" s="207" t="str">
        <f t="shared" si="59"/>
        <v/>
      </c>
    </row>
    <row r="191" spans="1:27" ht="17.25" outlineLevel="2" collapsed="1" thickBot="1">
      <c r="A191" s="279">
        <v>43556</v>
      </c>
      <c r="B191" s="280" t="s">
        <v>1332</v>
      </c>
      <c r="C191" s="281" t="s">
        <v>3003</v>
      </c>
      <c r="D191" s="281" t="s">
        <v>1331</v>
      </c>
      <c r="E191" s="282" t="s">
        <v>1330</v>
      </c>
      <c r="F191" s="281" t="s">
        <v>102</v>
      </c>
      <c r="G191" s="283">
        <v>1</v>
      </c>
      <c r="H191" s="283">
        <v>10669</v>
      </c>
      <c r="I191" s="283">
        <v>0</v>
      </c>
      <c r="J191" s="284">
        <v>23</v>
      </c>
      <c r="K191" s="284">
        <v>11</v>
      </c>
      <c r="L191" s="284">
        <f t="shared" si="64"/>
        <v>-84</v>
      </c>
      <c r="M191" s="285">
        <f t="shared" si="60"/>
        <v>-84</v>
      </c>
      <c r="N191" s="241">
        <f t="shared" si="51"/>
        <v>-1</v>
      </c>
      <c r="O191" s="207">
        <v>0</v>
      </c>
      <c r="P191" s="34"/>
      <c r="R191" s="230" t="s">
        <v>2969</v>
      </c>
      <c r="S191" s="230" t="s">
        <v>2969</v>
      </c>
      <c r="T191" s="61" t="str">
        <f t="shared" si="52"/>
        <v/>
      </c>
      <c r="U191" s="61" t="str">
        <f t="shared" si="53"/>
        <v/>
      </c>
      <c r="V191" s="61" t="str">
        <f t="shared" si="54"/>
        <v/>
      </c>
      <c r="W191" s="61" t="str">
        <f t="shared" si="55"/>
        <v/>
      </c>
      <c r="X191" s="207" t="str">
        <f t="shared" si="56"/>
        <v/>
      </c>
      <c r="Y191" s="207">
        <f t="shared" si="57"/>
        <v>-84</v>
      </c>
      <c r="Z191" s="207" t="str">
        <f t="shared" si="58"/>
        <v/>
      </c>
      <c r="AA191" s="207" t="str">
        <f t="shared" si="59"/>
        <v/>
      </c>
    </row>
    <row r="192" spans="1:27" ht="17.25" collapsed="1" thickBot="1">
      <c r="A192" s="254" t="s">
        <v>2160</v>
      </c>
      <c r="B192" s="255"/>
      <c r="C192" s="255"/>
      <c r="D192" s="255"/>
      <c r="E192" s="255"/>
      <c r="F192" s="255"/>
      <c r="G192" s="256"/>
      <c r="H192" s="256"/>
      <c r="I192" s="256"/>
      <c r="J192" s="121"/>
      <c r="K192" s="256"/>
      <c r="L192" s="122">
        <f>SUM(L111:L191)</f>
        <v>-10684</v>
      </c>
      <c r="M192" s="122">
        <f>SUM(M111:M191)</f>
        <v>-14985.005000000001</v>
      </c>
      <c r="N192" s="33"/>
      <c r="P192" s="286"/>
      <c r="R192" s="122">
        <f>SUMIF(R112:R191,"Yes",L112:L191)</f>
        <v>-8132</v>
      </c>
      <c r="S192" s="158"/>
      <c r="T192" s="207">
        <f t="shared" ref="T192:AA192" si="65">SUM(T112:T191)</f>
        <v>2416</v>
      </c>
      <c r="U192" s="207">
        <f t="shared" si="65"/>
        <v>-8464</v>
      </c>
      <c r="V192" s="207">
        <f t="shared" si="65"/>
        <v>249</v>
      </c>
      <c r="W192" s="207">
        <f t="shared" si="65"/>
        <v>-2801</v>
      </c>
      <c r="X192" s="207">
        <f t="shared" si="65"/>
        <v>16</v>
      </c>
      <c r="Y192" s="207">
        <f t="shared" si="65"/>
        <v>-1488</v>
      </c>
      <c r="Z192" s="207">
        <f t="shared" si="65"/>
        <v>0</v>
      </c>
      <c r="AA192" s="207">
        <f t="shared" si="65"/>
        <v>0</v>
      </c>
    </row>
    <row r="193" spans="1:27" ht="17.25" thickBot="1">
      <c r="A193" s="272">
        <v>43563</v>
      </c>
      <c r="B193" s="273"/>
      <c r="C193" s="273" t="s">
        <v>2958</v>
      </c>
      <c r="D193" s="273"/>
      <c r="E193" s="273"/>
      <c r="F193" s="273"/>
      <c r="G193" s="274"/>
      <c r="H193" s="274"/>
      <c r="I193" s="274"/>
      <c r="J193" s="275"/>
      <c r="K193" s="274"/>
      <c r="L193" s="275"/>
      <c r="M193" s="276">
        <f>-4457*0.965</f>
        <v>-4301.0050000000001</v>
      </c>
      <c r="N193" s="33"/>
      <c r="P193" s="277"/>
      <c r="Q193" s="230" t="s">
        <v>3005</v>
      </c>
      <c r="R193" s="207"/>
    </row>
    <row r="194" spans="1:27" outlineLevel="1">
      <c r="A194" s="237">
        <v>43557</v>
      </c>
      <c r="B194" s="215" t="s">
        <v>1332</v>
      </c>
      <c r="C194" s="210" t="s">
        <v>3003</v>
      </c>
      <c r="D194" s="210" t="s">
        <v>1329</v>
      </c>
      <c r="E194" s="238" t="s">
        <v>2221</v>
      </c>
      <c r="F194" s="210" t="s">
        <v>102</v>
      </c>
      <c r="G194" s="239">
        <v>1</v>
      </c>
      <c r="H194" s="239">
        <v>10677</v>
      </c>
      <c r="I194" s="239">
        <v>0</v>
      </c>
      <c r="J194" s="14">
        <v>23</v>
      </c>
      <c r="K194" s="14">
        <v>11</v>
      </c>
      <c r="L194" s="14">
        <f t="shared" ref="L194" si="66">IF(B194="TXO",I194-SUM(J194:K194),IF(B194="FITX",IF(D194="新倉",-SUM(J194:K194),IF(E194="賣",(H194-H193)*G194*200-SUM(J194:K194),(H193-H194)*G194*200-SUM(J194:K194))),IF(D194="新倉",-SUM(J194:K194),IF(E194="賣",(H194-H193)*G194*50-SUM(J194:K194),(H193-H194)*G194*50-SUM(J194:K194)))))</f>
        <v>-34</v>
      </c>
      <c r="M194" s="123">
        <f t="shared" ref="M194:M201" si="67">L194</f>
        <v>-34</v>
      </c>
      <c r="N194" s="241" t="str">
        <f t="shared" ref="N194:N223" si="68">IF(B194="TXO","",IF(D194="新倉","",IF(E194="賣",(H194-H193)*G194,(H193-H194)*G194)))</f>
        <v/>
      </c>
      <c r="O194" s="207">
        <v>0</v>
      </c>
      <c r="P194" s="34">
        <f>SUM(L194:L197)</f>
        <v>-586</v>
      </c>
      <c r="Q194" s="230" t="s">
        <v>2997</v>
      </c>
      <c r="R194" s="230" t="s">
        <v>2969</v>
      </c>
      <c r="S194" s="230"/>
      <c r="T194" s="61" t="str">
        <f t="shared" ref="T194:T223" si="69">IF(AND(R194="Yes",S194&lt;&gt;"Yes",L194&gt;0,B194&lt;&gt;"TXO"),L194,"")</f>
        <v/>
      </c>
      <c r="U194" s="61">
        <f t="shared" ref="U194:U223" si="70">IF(AND(R194="Yes",S194&lt;&gt;"Yes",L194&lt;0,B194&lt;&gt;"TXO"),L194,"")</f>
        <v>-34</v>
      </c>
      <c r="V194" s="61" t="str">
        <f t="shared" ref="V194:V223" si="71">IF(AND(R194="",S194&lt;&gt;"Yes",L194&gt;0,B194&lt;&gt;"TXO"),L194,"")</f>
        <v/>
      </c>
      <c r="W194" s="61" t="str">
        <f t="shared" ref="W194:W223" si="72">IF(AND(R194="",S194&lt;&gt;"Yes",L194&lt;0,B194&lt;&gt;"TXO"),L194,"")</f>
        <v/>
      </c>
      <c r="X194" s="207" t="str">
        <f t="shared" ref="X194:X223" si="73">IF(AND(R194="Yes",S194="Yes",L194&gt;0,B194&lt;&gt;"TXO"),L194,"")</f>
        <v/>
      </c>
      <c r="Y194" s="207" t="str">
        <f t="shared" ref="Y194:Y223" si="74">IF(AND(R194="Yes",S194="Yes",L194&lt;0,B194&lt;&gt;"TXO"),L194,"")</f>
        <v/>
      </c>
      <c r="Z194" s="207" t="str">
        <f t="shared" ref="Z194:Z223" si="75">IF(AND(R194="",S194="Yes",L194&gt;0,B194&lt;&gt;"TXO"),L194,"")</f>
        <v/>
      </c>
      <c r="AA194" s="207" t="str">
        <f t="shared" ref="AA194:AA223" si="76">IF(AND(R194="",S194="Yes",L194&lt;0,B194&lt;&gt;"TXO"),L194,"")</f>
        <v/>
      </c>
    </row>
    <row r="195" spans="1:27" outlineLevel="2">
      <c r="A195" s="237">
        <v>43557</v>
      </c>
      <c r="B195" s="215" t="s">
        <v>1332</v>
      </c>
      <c r="C195" s="210" t="s">
        <v>3003</v>
      </c>
      <c r="D195" s="210" t="s">
        <v>1331</v>
      </c>
      <c r="E195" s="238" t="s">
        <v>1330</v>
      </c>
      <c r="F195" s="210" t="s">
        <v>102</v>
      </c>
      <c r="G195" s="239">
        <v>1</v>
      </c>
      <c r="H195" s="239">
        <v>10692</v>
      </c>
      <c r="I195" s="239">
        <v>0</v>
      </c>
      <c r="J195" s="14">
        <v>23</v>
      </c>
      <c r="K195" s="14">
        <v>11</v>
      </c>
      <c r="L195" s="14">
        <f>IF(B195="TXO",I195-SUM(J195:K195),IF(B195="FITX",IF(D195="新倉",-SUM(J195:K195),IF(E195="賣",(H195-H194)*G195*200-SUM(J195:K195),(H194-H195)*G195*200-SUM(J195:K195))),IF(D195="新倉",-SUM(J195:K195),IF(E195="賣",(H195-H194)*G195*50-SUM(J195:K195),(H194-H195)*G195*50-SUM(J195:K195)))))</f>
        <v>-784</v>
      </c>
      <c r="M195" s="123">
        <f t="shared" si="67"/>
        <v>-784</v>
      </c>
      <c r="N195" s="241">
        <f t="shared" si="68"/>
        <v>-15</v>
      </c>
      <c r="O195" s="207">
        <v>0</v>
      </c>
      <c r="P195" s="34"/>
      <c r="Q195" s="230" t="s">
        <v>2972</v>
      </c>
      <c r="R195" s="230" t="s">
        <v>2969</v>
      </c>
      <c r="S195" s="230"/>
      <c r="T195" s="61" t="str">
        <f t="shared" si="69"/>
        <v/>
      </c>
      <c r="U195" s="61">
        <f t="shared" si="70"/>
        <v>-784</v>
      </c>
      <c r="V195" s="61" t="str">
        <f t="shared" si="71"/>
        <v/>
      </c>
      <c r="W195" s="61" t="str">
        <f t="shared" si="72"/>
        <v/>
      </c>
      <c r="X195" s="207" t="str">
        <f t="shared" si="73"/>
        <v/>
      </c>
      <c r="Y195" s="207" t="str">
        <f t="shared" si="74"/>
        <v/>
      </c>
      <c r="Z195" s="207" t="str">
        <f t="shared" si="75"/>
        <v/>
      </c>
      <c r="AA195" s="207" t="str">
        <f t="shared" si="76"/>
        <v/>
      </c>
    </row>
    <row r="196" spans="1:27" outlineLevel="2">
      <c r="A196" s="237">
        <v>43557</v>
      </c>
      <c r="B196" s="215" t="s">
        <v>1332</v>
      </c>
      <c r="C196" s="210" t="s">
        <v>3003</v>
      </c>
      <c r="D196" s="210" t="s">
        <v>1329</v>
      </c>
      <c r="E196" s="238" t="s">
        <v>2221</v>
      </c>
      <c r="F196" s="210" t="s">
        <v>102</v>
      </c>
      <c r="G196" s="239">
        <v>1</v>
      </c>
      <c r="H196" s="239">
        <v>10684</v>
      </c>
      <c r="I196" s="239">
        <v>0</v>
      </c>
      <c r="J196" s="14">
        <v>23</v>
      </c>
      <c r="K196" s="14">
        <v>11</v>
      </c>
      <c r="L196" s="14">
        <f t="shared" ref="L196" si="77">IF(B196="TXO",I196-SUM(J196:K196),IF(B196="FITX",IF(D196="新倉",-SUM(J196:K196),IF(E196="賣",(H196-H195)*G196*200-SUM(J196:K196),(H195-H196)*G196*200-SUM(J196:K196))),IF(D196="新倉",-SUM(J196:K196),IF(E196="賣",(H196-H195)*G196*50-SUM(J196:K196),(H195-H196)*G196*50-SUM(J196:K196)))))</f>
        <v>-34</v>
      </c>
      <c r="M196" s="123">
        <f t="shared" si="67"/>
        <v>-34</v>
      </c>
      <c r="N196" s="241" t="str">
        <f t="shared" si="68"/>
        <v/>
      </c>
      <c r="O196" s="207">
        <v>0</v>
      </c>
      <c r="P196" s="34"/>
      <c r="Q196" s="230" t="s">
        <v>2997</v>
      </c>
      <c r="R196" s="230" t="s">
        <v>2969</v>
      </c>
      <c r="S196" s="230"/>
      <c r="T196" s="61" t="str">
        <f t="shared" si="69"/>
        <v/>
      </c>
      <c r="U196" s="61">
        <f t="shared" si="70"/>
        <v>-34</v>
      </c>
      <c r="V196" s="61" t="str">
        <f t="shared" si="71"/>
        <v/>
      </c>
      <c r="W196" s="61" t="str">
        <f t="shared" si="72"/>
        <v/>
      </c>
      <c r="X196" s="207" t="str">
        <f t="shared" si="73"/>
        <v/>
      </c>
      <c r="Y196" s="207" t="str">
        <f t="shared" si="74"/>
        <v/>
      </c>
      <c r="Z196" s="207" t="str">
        <f t="shared" si="75"/>
        <v/>
      </c>
      <c r="AA196" s="207" t="str">
        <f t="shared" si="76"/>
        <v/>
      </c>
    </row>
    <row r="197" spans="1:27" outlineLevel="2">
      <c r="A197" s="237">
        <v>43557</v>
      </c>
      <c r="B197" s="215" t="s">
        <v>1332</v>
      </c>
      <c r="C197" s="210" t="s">
        <v>3003</v>
      </c>
      <c r="D197" s="210" t="s">
        <v>1331</v>
      </c>
      <c r="E197" s="238" t="s">
        <v>1330</v>
      </c>
      <c r="F197" s="210" t="s">
        <v>102</v>
      </c>
      <c r="G197" s="239">
        <v>1</v>
      </c>
      <c r="H197" s="239">
        <v>10678</v>
      </c>
      <c r="I197" s="239">
        <v>0</v>
      </c>
      <c r="J197" s="14">
        <v>23</v>
      </c>
      <c r="K197" s="14">
        <v>11</v>
      </c>
      <c r="L197" s="14">
        <f t="shared" ref="L197" si="78">IF(B197="TXO",I197-SUM(J197:K197),IF(B197="FITX",IF(D197="新倉",-SUM(J197:K197),IF(E197="賣",(H197-H196)*G197*200-SUM(J197:K197),(H196-H197)*G197*200-SUM(J197:K197))),IF(D197="新倉",-SUM(J197:K197),IF(E197="賣",(H197-H196)*G197*50-SUM(J197:K197),(H196-H197)*G197*50-SUM(J197:K197)))))</f>
        <v>266</v>
      </c>
      <c r="M197" s="123">
        <f t="shared" si="67"/>
        <v>266</v>
      </c>
      <c r="N197" s="241">
        <f t="shared" si="68"/>
        <v>6</v>
      </c>
      <c r="O197" s="207">
        <v>0</v>
      </c>
      <c r="P197" s="34"/>
      <c r="Q197" s="230" t="s">
        <v>2976</v>
      </c>
      <c r="R197" s="230" t="s">
        <v>2969</v>
      </c>
      <c r="S197" s="230"/>
      <c r="T197" s="61">
        <f t="shared" si="69"/>
        <v>266</v>
      </c>
      <c r="U197" s="61" t="str">
        <f t="shared" si="70"/>
        <v/>
      </c>
      <c r="V197" s="61" t="str">
        <f t="shared" si="71"/>
        <v/>
      </c>
      <c r="W197" s="61" t="str">
        <f t="shared" si="72"/>
        <v/>
      </c>
      <c r="X197" s="207" t="str">
        <f t="shared" si="73"/>
        <v/>
      </c>
      <c r="Y197" s="207" t="str">
        <f t="shared" si="74"/>
        <v/>
      </c>
      <c r="Z197" s="207" t="str">
        <f t="shared" si="75"/>
        <v/>
      </c>
      <c r="AA197" s="207" t="str">
        <f t="shared" si="76"/>
        <v/>
      </c>
    </row>
    <row r="198" spans="1:27" outlineLevel="1">
      <c r="A198" s="279">
        <v>43563</v>
      </c>
      <c r="B198" s="280" t="s">
        <v>1332</v>
      </c>
      <c r="C198" s="281" t="s">
        <v>3003</v>
      </c>
      <c r="D198" s="281" t="s">
        <v>1329</v>
      </c>
      <c r="E198" s="282" t="s">
        <v>1330</v>
      </c>
      <c r="F198" s="281" t="s">
        <v>102</v>
      </c>
      <c r="G198" s="283">
        <v>1</v>
      </c>
      <c r="H198" s="283">
        <v>10788</v>
      </c>
      <c r="I198" s="283">
        <v>0</v>
      </c>
      <c r="J198" s="284">
        <v>23</v>
      </c>
      <c r="K198" s="284">
        <v>11</v>
      </c>
      <c r="L198" s="284">
        <f t="shared" ref="L198:L199" si="79">IF(B198="TXO",I198-SUM(J198:K198),IF(B198="FITX",IF(D198="新倉",-SUM(J198:K198),IF(E198="賣",(H198-H197)*G198*200-SUM(J198:K198),(H197-H198)*G198*200-SUM(J198:K198))),IF(D198="新倉",-SUM(J198:K198),IF(E198="賣",(H198-H197)*G198*50-SUM(J198:K198),(H197-H198)*G198*50-SUM(J198:K198)))))</f>
        <v>-34</v>
      </c>
      <c r="M198" s="285">
        <f t="shared" si="67"/>
        <v>-34</v>
      </c>
      <c r="N198" s="241" t="str">
        <f t="shared" si="68"/>
        <v/>
      </c>
      <c r="O198" s="207">
        <v>0</v>
      </c>
      <c r="P198" s="34">
        <f>SUM(L198:L199)</f>
        <v>-268</v>
      </c>
      <c r="Q198" s="230" t="s">
        <v>2997</v>
      </c>
      <c r="R198" s="230" t="s">
        <v>2969</v>
      </c>
      <c r="S198" s="230" t="s">
        <v>2969</v>
      </c>
      <c r="T198" s="61" t="str">
        <f t="shared" si="69"/>
        <v/>
      </c>
      <c r="U198" s="61" t="str">
        <f t="shared" si="70"/>
        <v/>
      </c>
      <c r="V198" s="61" t="str">
        <f t="shared" si="71"/>
        <v/>
      </c>
      <c r="W198" s="61" t="str">
        <f t="shared" si="72"/>
        <v/>
      </c>
      <c r="X198" s="207" t="str">
        <f t="shared" si="73"/>
        <v/>
      </c>
      <c r="Y198" s="207">
        <f t="shared" si="74"/>
        <v>-34</v>
      </c>
      <c r="Z198" s="207" t="str">
        <f t="shared" si="75"/>
        <v/>
      </c>
      <c r="AA198" s="207" t="str">
        <f t="shared" si="76"/>
        <v/>
      </c>
    </row>
    <row r="199" spans="1:27" outlineLevel="1" collapsed="1">
      <c r="A199" s="279">
        <v>43563</v>
      </c>
      <c r="B199" s="280" t="s">
        <v>1332</v>
      </c>
      <c r="C199" s="281" t="s">
        <v>3003</v>
      </c>
      <c r="D199" s="281" t="s">
        <v>1331</v>
      </c>
      <c r="E199" s="282" t="s">
        <v>2221</v>
      </c>
      <c r="F199" s="281" t="s">
        <v>102</v>
      </c>
      <c r="G199" s="283">
        <v>1</v>
      </c>
      <c r="H199" s="283">
        <v>10784</v>
      </c>
      <c r="I199" s="283">
        <v>0</v>
      </c>
      <c r="J199" s="284">
        <v>23</v>
      </c>
      <c r="K199" s="284">
        <v>11</v>
      </c>
      <c r="L199" s="284">
        <f t="shared" si="79"/>
        <v>-234</v>
      </c>
      <c r="M199" s="285">
        <f t="shared" si="67"/>
        <v>-234</v>
      </c>
      <c r="N199" s="241">
        <f t="shared" si="68"/>
        <v>-4</v>
      </c>
      <c r="O199" s="207">
        <v>0</v>
      </c>
      <c r="P199" s="34"/>
      <c r="Q199" s="230" t="s">
        <v>2972</v>
      </c>
      <c r="R199" s="230" t="s">
        <v>2969</v>
      </c>
      <c r="S199" s="230" t="s">
        <v>2969</v>
      </c>
      <c r="T199" s="61" t="str">
        <f t="shared" si="69"/>
        <v/>
      </c>
      <c r="U199" s="61" t="str">
        <f t="shared" si="70"/>
        <v/>
      </c>
      <c r="V199" s="61" t="str">
        <f t="shared" si="71"/>
        <v/>
      </c>
      <c r="W199" s="61" t="str">
        <f t="shared" si="72"/>
        <v/>
      </c>
      <c r="X199" s="207" t="str">
        <f t="shared" si="73"/>
        <v/>
      </c>
      <c r="Y199" s="207">
        <f t="shared" si="74"/>
        <v>-234</v>
      </c>
      <c r="Z199" s="207" t="str">
        <f t="shared" si="75"/>
        <v/>
      </c>
      <c r="AA199" s="207" t="str">
        <f t="shared" si="76"/>
        <v/>
      </c>
    </row>
    <row r="200" spans="1:27" outlineLevel="1">
      <c r="A200" s="237">
        <v>43564</v>
      </c>
      <c r="B200" s="215" t="s">
        <v>1332</v>
      </c>
      <c r="C200" s="210" t="s">
        <v>3003</v>
      </c>
      <c r="D200" s="210" t="s">
        <v>1329</v>
      </c>
      <c r="E200" s="238" t="s">
        <v>1330</v>
      </c>
      <c r="F200" s="210" t="s">
        <v>102</v>
      </c>
      <c r="G200" s="239">
        <v>1</v>
      </c>
      <c r="H200" s="239">
        <v>10796</v>
      </c>
      <c r="I200" s="239">
        <v>0</v>
      </c>
      <c r="J200" s="14">
        <v>23</v>
      </c>
      <c r="K200" s="14">
        <v>11</v>
      </c>
      <c r="L200" s="14">
        <f>IF(B200="TXO",I200-SUM(J200:K200),IF(B200="FITX",IF(D200="新倉",-SUM(J200:K200),IF(E200="賣",(H200-H199)*G200*200-SUM(J200:K200),(H199-H200)*G200*200-SUM(J200:K200))),IF(D200="新倉",-SUM(J200:K200),IF(E200="賣",(H200-H199)*G200*50-SUM(J200:K200),(H199-H200)*G200*50-SUM(J200:K200)))))</f>
        <v>-34</v>
      </c>
      <c r="M200" s="123">
        <f t="shared" si="67"/>
        <v>-34</v>
      </c>
      <c r="N200" s="241" t="str">
        <f t="shared" si="68"/>
        <v/>
      </c>
      <c r="O200" s="207">
        <v>0</v>
      </c>
      <c r="P200" s="34">
        <f>SUM(L200:L201)</f>
        <v>182</v>
      </c>
      <c r="Q200" s="230" t="s">
        <v>2997</v>
      </c>
      <c r="R200" s="230" t="s">
        <v>2969</v>
      </c>
      <c r="S200" s="230"/>
      <c r="T200" s="61" t="str">
        <f t="shared" si="69"/>
        <v/>
      </c>
      <c r="U200" s="61">
        <f t="shared" si="70"/>
        <v>-34</v>
      </c>
      <c r="V200" s="61" t="str">
        <f t="shared" si="71"/>
        <v/>
      </c>
      <c r="W200" s="61" t="str">
        <f t="shared" si="72"/>
        <v/>
      </c>
      <c r="X200" s="207" t="str">
        <f t="shared" si="73"/>
        <v/>
      </c>
      <c r="Y200" s="207" t="str">
        <f t="shared" si="74"/>
        <v/>
      </c>
      <c r="Z200" s="207" t="str">
        <f t="shared" si="75"/>
        <v/>
      </c>
      <c r="AA200" s="207" t="str">
        <f t="shared" si="76"/>
        <v/>
      </c>
    </row>
    <row r="201" spans="1:27" outlineLevel="1">
      <c r="A201" s="237">
        <v>43564</v>
      </c>
      <c r="B201" s="215" t="s">
        <v>1332</v>
      </c>
      <c r="C201" s="210" t="s">
        <v>3003</v>
      </c>
      <c r="D201" s="210" t="s">
        <v>1331</v>
      </c>
      <c r="E201" s="238" t="s">
        <v>2221</v>
      </c>
      <c r="F201" s="210" t="s">
        <v>102</v>
      </c>
      <c r="G201" s="239">
        <v>1</v>
      </c>
      <c r="H201" s="239">
        <v>10801</v>
      </c>
      <c r="I201" s="239">
        <v>0</v>
      </c>
      <c r="J201" s="14">
        <v>23</v>
      </c>
      <c r="K201" s="14">
        <v>11</v>
      </c>
      <c r="L201" s="14">
        <f>IF(B201="TXO",I201-SUM(J201:K201),IF(B201="FITX",IF(D201="新倉",-SUM(J201:K201),IF(E201="賣",(H201-H200)*G201*200-SUM(J201:K201),(H200-H201)*G201*200-SUM(J201:K201))),IF(D201="新倉",-SUM(J201:K201),IF(E201="賣",(H201-H200)*G201*50-SUM(J201:K201),(H200-H201)*G201*50-SUM(J201:K201)))))</f>
        <v>216</v>
      </c>
      <c r="M201" s="123">
        <f t="shared" si="67"/>
        <v>216</v>
      </c>
      <c r="N201" s="241">
        <f t="shared" si="68"/>
        <v>5</v>
      </c>
      <c r="O201" s="207">
        <v>0</v>
      </c>
      <c r="P201" s="34"/>
      <c r="Q201" s="230" t="s">
        <v>2975</v>
      </c>
      <c r="R201" s="230" t="s">
        <v>2969</v>
      </c>
      <c r="S201" s="230"/>
      <c r="T201" s="61">
        <f t="shared" si="69"/>
        <v>216</v>
      </c>
      <c r="U201" s="61" t="str">
        <f t="shared" si="70"/>
        <v/>
      </c>
      <c r="V201" s="61" t="str">
        <f t="shared" si="71"/>
        <v/>
      </c>
      <c r="W201" s="61" t="str">
        <f t="shared" si="72"/>
        <v/>
      </c>
      <c r="X201" s="207" t="str">
        <f t="shared" si="73"/>
        <v/>
      </c>
      <c r="Y201" s="207" t="str">
        <f t="shared" si="74"/>
        <v/>
      </c>
      <c r="Z201" s="207" t="str">
        <f t="shared" si="75"/>
        <v/>
      </c>
      <c r="AA201" s="207" t="str">
        <f t="shared" si="76"/>
        <v/>
      </c>
    </row>
    <row r="202" spans="1:27" outlineLevel="1">
      <c r="A202" s="279">
        <v>43566</v>
      </c>
      <c r="B202" s="280" t="s">
        <v>1332</v>
      </c>
      <c r="C202" s="281" t="s">
        <v>3003</v>
      </c>
      <c r="D202" s="281" t="s">
        <v>1329</v>
      </c>
      <c r="E202" s="282" t="s">
        <v>2221</v>
      </c>
      <c r="F202" s="281" t="s">
        <v>102</v>
      </c>
      <c r="G202" s="283">
        <v>1</v>
      </c>
      <c r="H202" s="283">
        <v>10802</v>
      </c>
      <c r="I202" s="283">
        <v>0</v>
      </c>
      <c r="J202" s="284">
        <v>23</v>
      </c>
      <c r="K202" s="284">
        <v>11</v>
      </c>
      <c r="L202" s="284">
        <f>IF(B202="TXO",I202-SUM(J202:K202),IF(B202="FITX",IF(D202="新倉",-SUM(J202:K202),IF(E202="賣",(H202-H201)*G202*200-SUM(J202:K202),(H201-H202)*G202*200-SUM(J202:K202))),IF(D202="新倉",-SUM(J202:K202),IF(E202="賣",(H202-H201)*G202*50-SUM(J202:K202),(H201-H202)*G202*50-SUM(J202:K202)))))</f>
        <v>-34</v>
      </c>
      <c r="M202" s="285">
        <f>L202</f>
        <v>-34</v>
      </c>
      <c r="N202" s="241" t="str">
        <f t="shared" si="68"/>
        <v/>
      </c>
      <c r="O202" s="207">
        <v>0</v>
      </c>
      <c r="P202" s="34">
        <f>SUM(L202:L203)</f>
        <v>-418</v>
      </c>
      <c r="Q202" s="230" t="s">
        <v>2997</v>
      </c>
      <c r="R202" s="230" t="s">
        <v>2969</v>
      </c>
      <c r="S202" s="230"/>
      <c r="T202" s="61" t="str">
        <f t="shared" si="69"/>
        <v/>
      </c>
      <c r="U202" s="61">
        <f t="shared" si="70"/>
        <v>-34</v>
      </c>
      <c r="V202" s="61" t="str">
        <f t="shared" si="71"/>
        <v/>
      </c>
      <c r="W202" s="61" t="str">
        <f t="shared" si="72"/>
        <v/>
      </c>
      <c r="X202" s="207" t="str">
        <f t="shared" si="73"/>
        <v/>
      </c>
      <c r="Y202" s="207" t="str">
        <f t="shared" si="74"/>
        <v/>
      </c>
      <c r="Z202" s="207" t="str">
        <f t="shared" si="75"/>
        <v/>
      </c>
      <c r="AA202" s="207" t="str">
        <f t="shared" si="76"/>
        <v/>
      </c>
    </row>
    <row r="203" spans="1:27" outlineLevel="1" collapsed="1">
      <c r="A203" s="279">
        <v>43566</v>
      </c>
      <c r="B203" s="280" t="s">
        <v>1332</v>
      </c>
      <c r="C203" s="281" t="s">
        <v>3003</v>
      </c>
      <c r="D203" s="281" t="s">
        <v>1331</v>
      </c>
      <c r="E203" s="282" t="s">
        <v>1330</v>
      </c>
      <c r="F203" s="281" t="s">
        <v>102</v>
      </c>
      <c r="G203" s="283">
        <v>1</v>
      </c>
      <c r="H203" s="283">
        <v>10809</v>
      </c>
      <c r="I203" s="283">
        <v>0</v>
      </c>
      <c r="J203" s="284">
        <v>23</v>
      </c>
      <c r="K203" s="284">
        <v>11</v>
      </c>
      <c r="L203" s="284">
        <f t="shared" ref="L203" si="80">IF(B203="TXO",I203-SUM(J203:K203),IF(B203="FITX",IF(D203="新倉",-SUM(J203:K203),IF(E203="賣",(H203-H202)*G203*200-SUM(J203:K203),(H202-H203)*G203*200-SUM(J203:K203))),IF(D203="新倉",-SUM(J203:K203),IF(E203="賣",(H203-H202)*G203*50-SUM(J203:K203),(H202-H203)*G203*50-SUM(J203:K203)))))</f>
        <v>-384</v>
      </c>
      <c r="M203" s="285">
        <f t="shared" ref="M203:M213" si="81">L203</f>
        <v>-384</v>
      </c>
      <c r="N203" s="241">
        <f t="shared" si="68"/>
        <v>-7</v>
      </c>
      <c r="O203" s="207">
        <v>0</v>
      </c>
      <c r="P203" s="34"/>
      <c r="Q203" s="230" t="s">
        <v>2972</v>
      </c>
      <c r="R203" s="230" t="s">
        <v>2969</v>
      </c>
      <c r="S203" s="230"/>
      <c r="T203" s="61" t="str">
        <f t="shared" si="69"/>
        <v/>
      </c>
      <c r="U203" s="61">
        <f t="shared" si="70"/>
        <v>-384</v>
      </c>
      <c r="V203" s="61" t="str">
        <f t="shared" si="71"/>
        <v/>
      </c>
      <c r="W203" s="61" t="str">
        <f t="shared" si="72"/>
        <v/>
      </c>
      <c r="X203" s="207" t="str">
        <f t="shared" si="73"/>
        <v/>
      </c>
      <c r="Y203" s="207" t="str">
        <f t="shared" si="74"/>
        <v/>
      </c>
      <c r="Z203" s="207" t="str">
        <f t="shared" si="75"/>
        <v/>
      </c>
      <c r="AA203" s="207" t="str">
        <f t="shared" si="76"/>
        <v/>
      </c>
    </row>
    <row r="204" spans="1:27" outlineLevel="1">
      <c r="A204" s="237">
        <v>43567</v>
      </c>
      <c r="B204" s="215" t="s">
        <v>1332</v>
      </c>
      <c r="C204" s="210" t="s">
        <v>3003</v>
      </c>
      <c r="D204" s="210" t="s">
        <v>1329</v>
      </c>
      <c r="E204" s="238" t="s">
        <v>1330</v>
      </c>
      <c r="F204" s="210" t="s">
        <v>102</v>
      </c>
      <c r="G204" s="239">
        <v>1</v>
      </c>
      <c r="H204" s="239">
        <v>10850</v>
      </c>
      <c r="I204" s="239">
        <v>0</v>
      </c>
      <c r="J204" s="14">
        <v>23</v>
      </c>
      <c r="K204" s="14">
        <v>11</v>
      </c>
      <c r="L204" s="14">
        <f>IF(B204="TXO",I204-SUM(J204:K204),IF(B204="FITX",IF(D204="新倉",-SUM(J204:K204),IF(E204="賣",(H204-H203)*G204*200-SUM(J204:K204),(H203-H204)*G204*200-SUM(J204:K204))),IF(D204="新倉",-SUM(J204:K204),IF(E204="賣",(H204-H203)*G204*50-SUM(J204:K204),(H203-H204)*G204*50-SUM(J204:K204)))))</f>
        <v>-34</v>
      </c>
      <c r="M204" s="123">
        <f t="shared" si="81"/>
        <v>-34</v>
      </c>
      <c r="N204" s="241" t="str">
        <f t="shared" si="68"/>
        <v/>
      </c>
      <c r="O204" s="207">
        <v>0</v>
      </c>
      <c r="P204" s="34">
        <f>SUM(L204:L207)</f>
        <v>-86</v>
      </c>
      <c r="Q204" s="230" t="s">
        <v>2997</v>
      </c>
      <c r="R204" s="230" t="s">
        <v>2969</v>
      </c>
      <c r="S204" s="230"/>
      <c r="T204" s="61" t="str">
        <f t="shared" si="69"/>
        <v/>
      </c>
      <c r="U204" s="61">
        <f t="shared" si="70"/>
        <v>-34</v>
      </c>
      <c r="V204" s="61" t="str">
        <f t="shared" si="71"/>
        <v/>
      </c>
      <c r="W204" s="61" t="str">
        <f t="shared" si="72"/>
        <v/>
      </c>
      <c r="X204" s="207" t="str">
        <f t="shared" si="73"/>
        <v/>
      </c>
      <c r="Y204" s="207" t="str">
        <f t="shared" si="74"/>
        <v/>
      </c>
      <c r="Z204" s="207" t="str">
        <f t="shared" si="75"/>
        <v/>
      </c>
      <c r="AA204" s="207" t="str">
        <f t="shared" si="76"/>
        <v/>
      </c>
    </row>
    <row r="205" spans="1:27" outlineLevel="2">
      <c r="A205" s="237">
        <v>43567</v>
      </c>
      <c r="B205" s="215" t="s">
        <v>1332</v>
      </c>
      <c r="C205" s="210" t="s">
        <v>3003</v>
      </c>
      <c r="D205" s="210" t="s">
        <v>1331</v>
      </c>
      <c r="E205" s="238" t="s">
        <v>2221</v>
      </c>
      <c r="F205" s="210" t="s">
        <v>102</v>
      </c>
      <c r="G205" s="239">
        <v>1</v>
      </c>
      <c r="H205" s="239">
        <v>10847</v>
      </c>
      <c r="I205" s="239">
        <v>0</v>
      </c>
      <c r="J205" s="14">
        <v>23</v>
      </c>
      <c r="K205" s="14">
        <v>11</v>
      </c>
      <c r="L205" s="14">
        <f>IF(B205="TXO",I205-SUM(J205:K205),IF(B205="FITX",IF(D205="新倉",-SUM(J205:K205),IF(E205="賣",(H205-H204)*G205*200-SUM(J205:K205),(H204-H205)*G205*200-SUM(J205:K205))),IF(D205="新倉",-SUM(J205:K205),IF(E205="賣",(H205-H204)*G205*50-SUM(J205:K205),(H204-H205)*G205*50-SUM(J205:K205)))))</f>
        <v>-184</v>
      </c>
      <c r="M205" s="123">
        <f t="shared" si="81"/>
        <v>-184</v>
      </c>
      <c r="N205" s="241">
        <f t="shared" si="68"/>
        <v>-3</v>
      </c>
      <c r="O205" s="207">
        <v>0</v>
      </c>
      <c r="P205" s="34"/>
      <c r="Q205" s="230" t="s">
        <v>2972</v>
      </c>
      <c r="R205" s="230" t="s">
        <v>2969</v>
      </c>
      <c r="S205" s="230"/>
      <c r="T205" s="61" t="str">
        <f t="shared" si="69"/>
        <v/>
      </c>
      <c r="U205" s="61">
        <f t="shared" si="70"/>
        <v>-184</v>
      </c>
      <c r="V205" s="61" t="str">
        <f t="shared" si="71"/>
        <v/>
      </c>
      <c r="W205" s="61" t="str">
        <f t="shared" si="72"/>
        <v/>
      </c>
      <c r="X205" s="207" t="str">
        <f t="shared" si="73"/>
        <v/>
      </c>
      <c r="Y205" s="207" t="str">
        <f t="shared" si="74"/>
        <v/>
      </c>
      <c r="Z205" s="207" t="str">
        <f t="shared" si="75"/>
        <v/>
      </c>
      <c r="AA205" s="207" t="str">
        <f t="shared" si="76"/>
        <v/>
      </c>
    </row>
    <row r="206" spans="1:27" outlineLevel="2">
      <c r="A206" s="237">
        <v>43567</v>
      </c>
      <c r="B206" s="215" t="s">
        <v>1332</v>
      </c>
      <c r="C206" s="210" t="s">
        <v>3003</v>
      </c>
      <c r="D206" s="210" t="s">
        <v>1329</v>
      </c>
      <c r="E206" s="238" t="s">
        <v>2221</v>
      </c>
      <c r="F206" s="210" t="s">
        <v>102</v>
      </c>
      <c r="G206" s="239">
        <v>1</v>
      </c>
      <c r="H206" s="239">
        <v>10843</v>
      </c>
      <c r="I206" s="239">
        <v>0</v>
      </c>
      <c r="J206" s="14">
        <v>23</v>
      </c>
      <c r="K206" s="14">
        <v>11</v>
      </c>
      <c r="L206" s="14">
        <f>IF(B206="TXO",I206-SUM(J206:K206),IF(B206="FITX",IF(D206="新倉",-SUM(J206:K206),IF(E206="賣",(H206-H205)*G206*200-SUM(J206:K206),(H205-H206)*G206*200-SUM(J206:K206))),IF(D206="新倉",-SUM(J206:K206),IF(E206="賣",(H206-H205)*G206*50-SUM(J206:K206),(H205-H206)*G206*50-SUM(J206:K206)))))</f>
        <v>-34</v>
      </c>
      <c r="M206" s="123">
        <f t="shared" si="81"/>
        <v>-34</v>
      </c>
      <c r="N206" s="241" t="str">
        <f t="shared" si="68"/>
        <v/>
      </c>
      <c r="O206" s="207">
        <v>0</v>
      </c>
      <c r="P206" s="34"/>
      <c r="Q206" s="230" t="s">
        <v>2997</v>
      </c>
      <c r="R206" s="230" t="s">
        <v>2969</v>
      </c>
      <c r="S206" s="230"/>
      <c r="T206" s="61" t="str">
        <f t="shared" si="69"/>
        <v/>
      </c>
      <c r="U206" s="61">
        <f t="shared" si="70"/>
        <v>-34</v>
      </c>
      <c r="V206" s="61" t="str">
        <f t="shared" si="71"/>
        <v/>
      </c>
      <c r="W206" s="61" t="str">
        <f t="shared" si="72"/>
        <v/>
      </c>
      <c r="X206" s="207" t="str">
        <f t="shared" si="73"/>
        <v/>
      </c>
      <c r="Y206" s="207" t="str">
        <f t="shared" si="74"/>
        <v/>
      </c>
      <c r="Z206" s="207" t="str">
        <f t="shared" si="75"/>
        <v/>
      </c>
      <c r="AA206" s="207" t="str">
        <f t="shared" si="76"/>
        <v/>
      </c>
    </row>
    <row r="207" spans="1:27" outlineLevel="2">
      <c r="A207" s="237">
        <v>43567</v>
      </c>
      <c r="B207" s="215" t="s">
        <v>1332</v>
      </c>
      <c r="C207" s="210" t="s">
        <v>3003</v>
      </c>
      <c r="D207" s="210" t="s">
        <v>1331</v>
      </c>
      <c r="E207" s="238" t="s">
        <v>1330</v>
      </c>
      <c r="F207" s="210" t="s">
        <v>102</v>
      </c>
      <c r="G207" s="239">
        <v>1</v>
      </c>
      <c r="H207" s="239">
        <v>10839</v>
      </c>
      <c r="I207" s="239">
        <v>0</v>
      </c>
      <c r="J207" s="14">
        <v>23</v>
      </c>
      <c r="K207" s="14">
        <v>11</v>
      </c>
      <c r="L207" s="14">
        <f>IF(B207="TXO",I207-SUM(J207:K207),IF(B207="FITX",IF(D207="新倉",-SUM(J207:K207),IF(E207="賣",(H207-H206)*G207*200-SUM(J207:K207),(H206-H207)*G207*200-SUM(J207:K207))),IF(D207="新倉",-SUM(J207:K207),IF(E207="賣",(H207-H206)*G207*50-SUM(J207:K207),(H206-H207)*G207*50-SUM(J207:K207)))))</f>
        <v>166</v>
      </c>
      <c r="M207" s="123">
        <f t="shared" si="81"/>
        <v>166</v>
      </c>
      <c r="N207" s="241">
        <f t="shared" si="68"/>
        <v>4</v>
      </c>
      <c r="O207" s="207">
        <v>0</v>
      </c>
      <c r="P207" s="34"/>
      <c r="Q207" s="230" t="s">
        <v>2975</v>
      </c>
      <c r="R207" s="230" t="s">
        <v>2969</v>
      </c>
      <c r="S207" s="230"/>
      <c r="T207" s="61">
        <f t="shared" si="69"/>
        <v>166</v>
      </c>
      <c r="U207" s="61" t="str">
        <f t="shared" si="70"/>
        <v/>
      </c>
      <c r="V207" s="61" t="str">
        <f t="shared" si="71"/>
        <v/>
      </c>
      <c r="W207" s="61" t="str">
        <f t="shared" si="72"/>
        <v/>
      </c>
      <c r="X207" s="207" t="str">
        <f t="shared" si="73"/>
        <v/>
      </c>
      <c r="Y207" s="207" t="str">
        <f t="shared" si="74"/>
        <v/>
      </c>
      <c r="Z207" s="207" t="str">
        <f t="shared" si="75"/>
        <v/>
      </c>
      <c r="AA207" s="207" t="str">
        <f t="shared" si="76"/>
        <v/>
      </c>
    </row>
    <row r="208" spans="1:27" outlineLevel="1">
      <c r="A208" s="279">
        <v>43572</v>
      </c>
      <c r="B208" s="280" t="s">
        <v>1332</v>
      </c>
      <c r="C208" s="281" t="s">
        <v>1333</v>
      </c>
      <c r="D208" s="281" t="s">
        <v>1329</v>
      </c>
      <c r="E208" s="282" t="s">
        <v>1330</v>
      </c>
      <c r="F208" s="281" t="s">
        <v>102</v>
      </c>
      <c r="G208" s="283">
        <v>1</v>
      </c>
      <c r="H208" s="283">
        <v>11018</v>
      </c>
      <c r="I208" s="283">
        <v>0</v>
      </c>
      <c r="J208" s="284">
        <v>23</v>
      </c>
      <c r="K208" s="284">
        <v>11</v>
      </c>
      <c r="L208" s="284">
        <f>IF(B208="TXO",I208-SUM(J208:K208),IF(B208="FITX",IF(D208="新倉",-SUM(J208:K208),IF(E208="賣",(H208-H207)*G208*200-SUM(J208:K208),(H207-H208)*G208*200-SUM(J208:K208))),IF(D208="新倉",-SUM(J208:K208),IF(E208="賣",(H208-H207)*G208*50-SUM(J208:K208),(H207-H208)*G208*50-SUM(J208:K208)))))</f>
        <v>-34</v>
      </c>
      <c r="M208" s="285">
        <f t="shared" si="81"/>
        <v>-34</v>
      </c>
      <c r="N208" s="241" t="str">
        <f t="shared" si="68"/>
        <v/>
      </c>
      <c r="O208" s="207">
        <v>0</v>
      </c>
      <c r="P208" s="34">
        <f>SUM(L208:L211)</f>
        <v>-86</v>
      </c>
      <c r="Q208" s="230" t="s">
        <v>2997</v>
      </c>
      <c r="R208" s="230" t="s">
        <v>2969</v>
      </c>
      <c r="S208" s="230" t="s">
        <v>2969</v>
      </c>
      <c r="T208" s="61" t="str">
        <f t="shared" si="69"/>
        <v/>
      </c>
      <c r="U208" s="61" t="str">
        <f t="shared" si="70"/>
        <v/>
      </c>
      <c r="V208" s="61" t="str">
        <f t="shared" si="71"/>
        <v/>
      </c>
      <c r="W208" s="61" t="str">
        <f t="shared" si="72"/>
        <v/>
      </c>
      <c r="X208" s="207" t="str">
        <f t="shared" si="73"/>
        <v/>
      </c>
      <c r="Y208" s="207">
        <f t="shared" si="74"/>
        <v>-34</v>
      </c>
      <c r="Z208" s="207" t="str">
        <f t="shared" si="75"/>
        <v/>
      </c>
      <c r="AA208" s="207" t="str">
        <f t="shared" si="76"/>
        <v/>
      </c>
    </row>
    <row r="209" spans="1:27" outlineLevel="2" collapsed="1">
      <c r="A209" s="279">
        <v>43572</v>
      </c>
      <c r="B209" s="280" t="s">
        <v>1332</v>
      </c>
      <c r="C209" s="281" t="s">
        <v>1333</v>
      </c>
      <c r="D209" s="281" t="s">
        <v>1331</v>
      </c>
      <c r="E209" s="282" t="s">
        <v>2221</v>
      </c>
      <c r="F209" s="281" t="s">
        <v>102</v>
      </c>
      <c r="G209" s="283">
        <v>1</v>
      </c>
      <c r="H209" s="283">
        <v>11016</v>
      </c>
      <c r="I209" s="283">
        <v>0</v>
      </c>
      <c r="J209" s="284">
        <v>23</v>
      </c>
      <c r="K209" s="284">
        <v>11</v>
      </c>
      <c r="L209" s="284">
        <f t="shared" ref="L209" si="82">IF(B209="TXO",I209-SUM(J209:K209),IF(B209="FITX",IF(D209="新倉",-SUM(J209:K209),IF(E209="賣",(H209-H208)*G209*200-SUM(J209:K209),(H208-H209)*G209*200-SUM(J209:K209))),IF(D209="新倉",-SUM(J209:K209),IF(E209="賣",(H209-H208)*G209*50-SUM(J209:K209),(H208-H209)*G209*50-SUM(J209:K209)))))</f>
        <v>-134</v>
      </c>
      <c r="M209" s="285">
        <f t="shared" si="81"/>
        <v>-134</v>
      </c>
      <c r="N209" s="241">
        <f t="shared" si="68"/>
        <v>-2</v>
      </c>
      <c r="O209" s="207">
        <v>0</v>
      </c>
      <c r="P209" s="34"/>
      <c r="Q209" s="230" t="s">
        <v>2972</v>
      </c>
      <c r="R209" s="230" t="s">
        <v>2969</v>
      </c>
      <c r="S209" s="230" t="s">
        <v>2969</v>
      </c>
      <c r="T209" s="61" t="str">
        <f t="shared" si="69"/>
        <v/>
      </c>
      <c r="U209" s="61" t="str">
        <f t="shared" si="70"/>
        <v/>
      </c>
      <c r="V209" s="61" t="str">
        <f t="shared" si="71"/>
        <v/>
      </c>
      <c r="W209" s="61" t="str">
        <f t="shared" si="72"/>
        <v/>
      </c>
      <c r="X209" s="207" t="str">
        <f t="shared" si="73"/>
        <v/>
      </c>
      <c r="Y209" s="207">
        <f t="shared" si="74"/>
        <v>-134</v>
      </c>
      <c r="Z209" s="207" t="str">
        <f t="shared" si="75"/>
        <v/>
      </c>
      <c r="AA209" s="207" t="str">
        <f t="shared" si="76"/>
        <v/>
      </c>
    </row>
    <row r="210" spans="1:27" outlineLevel="2">
      <c r="A210" s="279">
        <v>43572</v>
      </c>
      <c r="B210" s="280" t="s">
        <v>1332</v>
      </c>
      <c r="C210" s="281" t="s">
        <v>1333</v>
      </c>
      <c r="D210" s="281" t="s">
        <v>1329</v>
      </c>
      <c r="E210" s="282" t="s">
        <v>2221</v>
      </c>
      <c r="F210" s="281" t="s">
        <v>102</v>
      </c>
      <c r="G210" s="283">
        <v>1</v>
      </c>
      <c r="H210" s="283">
        <v>11017</v>
      </c>
      <c r="I210" s="283">
        <v>0</v>
      </c>
      <c r="J210" s="284">
        <v>23</v>
      </c>
      <c r="K210" s="284">
        <v>11</v>
      </c>
      <c r="L210" s="284">
        <f>IF(B210="TXO",I210-SUM(J210:K210),IF(B210="FITX",IF(D210="新倉",-SUM(J210:K210),IF(E210="賣",(H210-H209)*G210*200-SUM(J210:K210),(H209-H210)*G210*200-SUM(J210:K210))),IF(D210="新倉",-SUM(J210:K210),IF(E210="賣",(H210-H209)*G210*50-SUM(J210:K210),(H209-H210)*G210*50-SUM(J210:K210)))))</f>
        <v>-34</v>
      </c>
      <c r="M210" s="285">
        <f t="shared" si="81"/>
        <v>-34</v>
      </c>
      <c r="N210" s="241" t="str">
        <f t="shared" si="68"/>
        <v/>
      </c>
      <c r="O210" s="207">
        <v>0</v>
      </c>
      <c r="P210" s="34"/>
      <c r="Q210" s="230" t="s">
        <v>2997</v>
      </c>
      <c r="R210" s="230" t="s">
        <v>2969</v>
      </c>
      <c r="S210" s="230" t="s">
        <v>2969</v>
      </c>
      <c r="T210" s="61" t="str">
        <f t="shared" si="69"/>
        <v/>
      </c>
      <c r="U210" s="61" t="str">
        <f t="shared" si="70"/>
        <v/>
      </c>
      <c r="V210" s="61" t="str">
        <f t="shared" si="71"/>
        <v/>
      </c>
      <c r="W210" s="61" t="str">
        <f t="shared" si="72"/>
        <v/>
      </c>
      <c r="X210" s="207" t="str">
        <f t="shared" si="73"/>
        <v/>
      </c>
      <c r="Y210" s="207">
        <f t="shared" si="74"/>
        <v>-34</v>
      </c>
      <c r="Z210" s="207" t="str">
        <f t="shared" si="75"/>
        <v/>
      </c>
      <c r="AA210" s="207" t="str">
        <f t="shared" si="76"/>
        <v/>
      </c>
    </row>
    <row r="211" spans="1:27" outlineLevel="2" collapsed="1">
      <c r="A211" s="279">
        <v>43572</v>
      </c>
      <c r="B211" s="280" t="s">
        <v>1332</v>
      </c>
      <c r="C211" s="281" t="s">
        <v>1333</v>
      </c>
      <c r="D211" s="281" t="s">
        <v>1331</v>
      </c>
      <c r="E211" s="282" t="s">
        <v>1330</v>
      </c>
      <c r="F211" s="281" t="s">
        <v>102</v>
      </c>
      <c r="G211" s="283">
        <v>1</v>
      </c>
      <c r="H211" s="283">
        <v>11014</v>
      </c>
      <c r="I211" s="283">
        <v>0</v>
      </c>
      <c r="J211" s="284">
        <v>23</v>
      </c>
      <c r="K211" s="284">
        <v>11</v>
      </c>
      <c r="L211" s="284">
        <f t="shared" ref="L211" si="83">IF(B211="TXO",I211-SUM(J211:K211),IF(B211="FITX",IF(D211="新倉",-SUM(J211:K211),IF(E211="賣",(H211-H210)*G211*200-SUM(J211:K211),(H210-H211)*G211*200-SUM(J211:K211))),IF(D211="新倉",-SUM(J211:K211),IF(E211="賣",(H211-H210)*G211*50-SUM(J211:K211),(H210-H211)*G211*50-SUM(J211:K211)))))</f>
        <v>116</v>
      </c>
      <c r="M211" s="285">
        <f t="shared" si="81"/>
        <v>116</v>
      </c>
      <c r="N211" s="241">
        <f t="shared" si="68"/>
        <v>3</v>
      </c>
      <c r="O211" s="207">
        <v>0</v>
      </c>
      <c r="P211" s="34"/>
      <c r="Q211" s="230" t="s">
        <v>2972</v>
      </c>
      <c r="R211" s="230" t="s">
        <v>2969</v>
      </c>
      <c r="S211" s="230" t="s">
        <v>2969</v>
      </c>
      <c r="T211" s="61" t="str">
        <f t="shared" si="69"/>
        <v/>
      </c>
      <c r="U211" s="61" t="str">
        <f t="shared" si="70"/>
        <v/>
      </c>
      <c r="V211" s="61" t="str">
        <f t="shared" si="71"/>
        <v/>
      </c>
      <c r="W211" s="61" t="str">
        <f t="shared" si="72"/>
        <v/>
      </c>
      <c r="X211" s="207">
        <f t="shared" si="73"/>
        <v>116</v>
      </c>
      <c r="Y211" s="207" t="str">
        <f t="shared" si="74"/>
        <v/>
      </c>
      <c r="Z211" s="207" t="str">
        <f t="shared" si="75"/>
        <v/>
      </c>
      <c r="AA211" s="207" t="str">
        <f t="shared" si="76"/>
        <v/>
      </c>
    </row>
    <row r="212" spans="1:27" outlineLevel="1">
      <c r="A212" s="237">
        <v>43573</v>
      </c>
      <c r="B212" s="215" t="s">
        <v>1332</v>
      </c>
      <c r="C212" s="210" t="s">
        <v>1333</v>
      </c>
      <c r="D212" s="210" t="s">
        <v>1329</v>
      </c>
      <c r="E212" s="238" t="s">
        <v>1330</v>
      </c>
      <c r="F212" s="210" t="s">
        <v>102</v>
      </c>
      <c r="G212" s="239">
        <v>1</v>
      </c>
      <c r="H212" s="239">
        <v>11024</v>
      </c>
      <c r="I212" s="239">
        <v>0</v>
      </c>
      <c r="J212" s="14">
        <v>23</v>
      </c>
      <c r="K212" s="14">
        <v>11</v>
      </c>
      <c r="L212" s="14">
        <f>IF(B212="TXO",I212-SUM(J212:K212),IF(B212="FITX",IF(D212="新倉",-SUM(J212:K212),IF(E212="賣",(H212-H211)*G212*200-SUM(J212:K212),(H211-H212)*G212*200-SUM(J212:K212))),IF(D212="新倉",-SUM(J212:K212),IF(E212="賣",(H212-H211)*G212*50-SUM(J212:K212),(H211-H212)*G212*50-SUM(J212:K212)))))</f>
        <v>-34</v>
      </c>
      <c r="M212" s="123">
        <f t="shared" si="81"/>
        <v>-34</v>
      </c>
      <c r="N212" s="241" t="str">
        <f t="shared" si="68"/>
        <v/>
      </c>
      <c r="O212" s="207">
        <v>0</v>
      </c>
      <c r="P212" s="34">
        <f>SUM(L212:L213)</f>
        <v>-718</v>
      </c>
      <c r="Q212" s="230" t="s">
        <v>2997</v>
      </c>
      <c r="R212" s="230" t="s">
        <v>2969</v>
      </c>
      <c r="S212" s="230"/>
      <c r="T212" s="61" t="str">
        <f t="shared" si="69"/>
        <v/>
      </c>
      <c r="U212" s="61">
        <f t="shared" si="70"/>
        <v>-34</v>
      </c>
      <c r="V212" s="61" t="str">
        <f t="shared" si="71"/>
        <v/>
      </c>
      <c r="W212" s="61" t="str">
        <f t="shared" si="72"/>
        <v/>
      </c>
      <c r="X212" s="207" t="str">
        <f t="shared" si="73"/>
        <v/>
      </c>
      <c r="Y212" s="207" t="str">
        <f t="shared" si="74"/>
        <v/>
      </c>
      <c r="Z212" s="207" t="str">
        <f t="shared" si="75"/>
        <v/>
      </c>
      <c r="AA212" s="207" t="str">
        <f t="shared" si="76"/>
        <v/>
      </c>
    </row>
    <row r="213" spans="1:27" outlineLevel="1">
      <c r="A213" s="237">
        <v>43573</v>
      </c>
      <c r="B213" s="215" t="s">
        <v>1332</v>
      </c>
      <c r="C213" s="210" t="s">
        <v>1333</v>
      </c>
      <c r="D213" s="210" t="s">
        <v>1331</v>
      </c>
      <c r="E213" s="238" t="s">
        <v>2221</v>
      </c>
      <c r="F213" s="210" t="s">
        <v>102</v>
      </c>
      <c r="G213" s="239">
        <v>1</v>
      </c>
      <c r="H213" s="239">
        <v>11011</v>
      </c>
      <c r="I213" s="239">
        <v>0</v>
      </c>
      <c r="J213" s="14">
        <v>23</v>
      </c>
      <c r="K213" s="14">
        <v>11</v>
      </c>
      <c r="L213" s="14">
        <f>IF(B213="TXO",I213-SUM(J213:K213),IF(B213="FITX",IF(D213="新倉",-SUM(J213:K213),IF(E213="賣",(H213-H212)*G213*200-SUM(J213:K213),(H212-H213)*G213*200-SUM(J213:K213))),IF(D213="新倉",-SUM(J213:K213),IF(E213="賣",(H213-H212)*G213*50-SUM(J213:K213),(H212-H213)*G213*50-SUM(J213:K213)))))</f>
        <v>-684</v>
      </c>
      <c r="M213" s="123">
        <f t="shared" si="81"/>
        <v>-684</v>
      </c>
      <c r="N213" s="241">
        <f t="shared" si="68"/>
        <v>-13</v>
      </c>
      <c r="O213" s="207">
        <v>0</v>
      </c>
      <c r="P213" s="34"/>
      <c r="Q213" s="230" t="s">
        <v>2972</v>
      </c>
      <c r="R213" s="230" t="s">
        <v>2969</v>
      </c>
      <c r="S213" s="230"/>
      <c r="T213" s="61" t="str">
        <f t="shared" si="69"/>
        <v/>
      </c>
      <c r="U213" s="61">
        <f t="shared" si="70"/>
        <v>-684</v>
      </c>
      <c r="V213" s="61" t="str">
        <f t="shared" si="71"/>
        <v/>
      </c>
      <c r="W213" s="61" t="str">
        <f t="shared" si="72"/>
        <v/>
      </c>
      <c r="X213" s="207" t="str">
        <f t="shared" si="73"/>
        <v/>
      </c>
      <c r="Y213" s="207" t="str">
        <f t="shared" si="74"/>
        <v/>
      </c>
      <c r="Z213" s="207" t="str">
        <f t="shared" si="75"/>
        <v/>
      </c>
      <c r="AA213" s="207" t="str">
        <f t="shared" si="76"/>
        <v/>
      </c>
    </row>
    <row r="214" spans="1:27" outlineLevel="1">
      <c r="A214" s="279">
        <v>43578</v>
      </c>
      <c r="B214" s="280" t="s">
        <v>1332</v>
      </c>
      <c r="C214" s="281" t="s">
        <v>1333</v>
      </c>
      <c r="D214" s="281" t="s">
        <v>1329</v>
      </c>
      <c r="E214" s="282" t="s">
        <v>1330</v>
      </c>
      <c r="F214" s="281" t="s">
        <v>102</v>
      </c>
      <c r="G214" s="283">
        <v>1</v>
      </c>
      <c r="H214" s="283">
        <v>10980</v>
      </c>
      <c r="I214" s="283">
        <v>0</v>
      </c>
      <c r="J214" s="284">
        <v>23</v>
      </c>
      <c r="K214" s="284">
        <v>11</v>
      </c>
      <c r="L214" s="284">
        <f>IF(B214="TXO",I214-SUM(J214:K214),IF(B214="FITX",IF(D214="新倉",-SUM(J214:K214),IF(E214="賣",(H214-H213)*G214*200-SUM(J214:K214),(H213-H214)*G214*200-SUM(J214:K214))),IF(D214="新倉",-SUM(J214:K214),IF(E214="賣",(H214-H213)*G214*50-SUM(J214:K214),(H213-H214)*G214*50-SUM(J214:K214)))))</f>
        <v>-34</v>
      </c>
      <c r="M214" s="285">
        <f>L214</f>
        <v>-34</v>
      </c>
      <c r="N214" s="241" t="str">
        <f t="shared" si="68"/>
        <v/>
      </c>
      <c r="O214" s="207">
        <v>0</v>
      </c>
      <c r="P214" s="34">
        <f>SUM(L214:L215)</f>
        <v>-418</v>
      </c>
      <c r="Q214" s="230" t="s">
        <v>2997</v>
      </c>
      <c r="R214" s="230" t="s">
        <v>2969</v>
      </c>
      <c r="S214" s="230"/>
      <c r="T214" s="61" t="str">
        <f t="shared" si="69"/>
        <v/>
      </c>
      <c r="U214" s="61">
        <f t="shared" si="70"/>
        <v>-34</v>
      </c>
      <c r="V214" s="61" t="str">
        <f t="shared" si="71"/>
        <v/>
      </c>
      <c r="W214" s="61" t="str">
        <f t="shared" si="72"/>
        <v/>
      </c>
      <c r="X214" s="207" t="str">
        <f t="shared" si="73"/>
        <v/>
      </c>
      <c r="Y214" s="207" t="str">
        <f t="shared" si="74"/>
        <v/>
      </c>
      <c r="Z214" s="207" t="str">
        <f t="shared" si="75"/>
        <v/>
      </c>
      <c r="AA214" s="207" t="str">
        <f t="shared" si="76"/>
        <v/>
      </c>
    </row>
    <row r="215" spans="1:27" outlineLevel="1" collapsed="1">
      <c r="A215" s="279">
        <v>43578</v>
      </c>
      <c r="B215" s="280" t="s">
        <v>1332</v>
      </c>
      <c r="C215" s="281" t="s">
        <v>1333</v>
      </c>
      <c r="D215" s="281" t="s">
        <v>1331</v>
      </c>
      <c r="E215" s="282" t="s">
        <v>2221</v>
      </c>
      <c r="F215" s="281" t="s">
        <v>102</v>
      </c>
      <c r="G215" s="283">
        <v>1</v>
      </c>
      <c r="H215" s="283">
        <v>10973</v>
      </c>
      <c r="I215" s="283">
        <v>0</v>
      </c>
      <c r="J215" s="284">
        <v>23</v>
      </c>
      <c r="K215" s="284">
        <v>11</v>
      </c>
      <c r="L215" s="284">
        <f t="shared" ref="L215" si="84">IF(B215="TXO",I215-SUM(J215:K215),IF(B215="FITX",IF(D215="新倉",-SUM(J215:K215),IF(E215="賣",(H215-H214)*G215*200-SUM(J215:K215),(H214-H215)*G215*200-SUM(J215:K215))),IF(D215="新倉",-SUM(J215:K215),IF(E215="賣",(H215-H214)*G215*50-SUM(J215:K215),(H214-H215)*G215*50-SUM(J215:K215)))))</f>
        <v>-384</v>
      </c>
      <c r="M215" s="285">
        <f t="shared" ref="M215:M217" si="85">L215</f>
        <v>-384</v>
      </c>
      <c r="N215" s="241">
        <f t="shared" si="68"/>
        <v>-7</v>
      </c>
      <c r="O215" s="207">
        <v>0</v>
      </c>
      <c r="P215" s="34"/>
      <c r="Q215" s="230" t="s">
        <v>2972</v>
      </c>
      <c r="R215" s="230" t="s">
        <v>2969</v>
      </c>
      <c r="S215" s="230"/>
      <c r="T215" s="61" t="str">
        <f t="shared" si="69"/>
        <v/>
      </c>
      <c r="U215" s="61">
        <f t="shared" si="70"/>
        <v>-384</v>
      </c>
      <c r="V215" s="61" t="str">
        <f t="shared" si="71"/>
        <v/>
      </c>
      <c r="W215" s="61" t="str">
        <f t="shared" si="72"/>
        <v/>
      </c>
      <c r="X215" s="207" t="str">
        <f t="shared" si="73"/>
        <v/>
      </c>
      <c r="Y215" s="207" t="str">
        <f t="shared" si="74"/>
        <v/>
      </c>
      <c r="Z215" s="207" t="str">
        <f t="shared" si="75"/>
        <v/>
      </c>
      <c r="AA215" s="207" t="str">
        <f t="shared" si="76"/>
        <v/>
      </c>
    </row>
    <row r="216" spans="1:27" outlineLevel="1">
      <c r="A216" s="237">
        <v>43579</v>
      </c>
      <c r="B216" s="215" t="s">
        <v>1332</v>
      </c>
      <c r="C216" s="210" t="s">
        <v>1333</v>
      </c>
      <c r="D216" s="210" t="s">
        <v>1329</v>
      </c>
      <c r="E216" s="238" t="s">
        <v>2221</v>
      </c>
      <c r="F216" s="210" t="s">
        <v>102</v>
      </c>
      <c r="G216" s="239">
        <v>1</v>
      </c>
      <c r="H216" s="239">
        <v>11009</v>
      </c>
      <c r="I216" s="239">
        <v>0</v>
      </c>
      <c r="J216" s="14">
        <v>23</v>
      </c>
      <c r="K216" s="14">
        <v>11</v>
      </c>
      <c r="L216" s="14">
        <f>IF(B216="TXO",I216-SUM(J216:K216),IF(B216="FITX",IF(D216="新倉",-SUM(J216:K216),IF(E216="賣",(H216-H215)*G216*200-SUM(J216:K216),(H215-H216)*G216*200-SUM(J216:K216))),IF(D216="新倉",-SUM(J216:K216),IF(E216="賣",(H216-H215)*G216*50-SUM(J216:K216),(H215-H216)*G216*50-SUM(J216:K216)))))</f>
        <v>-34</v>
      </c>
      <c r="M216" s="123">
        <f t="shared" si="85"/>
        <v>-34</v>
      </c>
      <c r="N216" s="241" t="str">
        <f t="shared" si="68"/>
        <v/>
      </c>
      <c r="O216" s="207">
        <v>0</v>
      </c>
      <c r="P216" s="34">
        <f>SUM(L216:L217)</f>
        <v>-568</v>
      </c>
      <c r="Q216" s="230" t="s">
        <v>2997</v>
      </c>
      <c r="R216" s="230" t="s">
        <v>2969</v>
      </c>
      <c r="S216" s="230"/>
      <c r="T216" s="61" t="str">
        <f t="shared" si="69"/>
        <v/>
      </c>
      <c r="U216" s="61">
        <f t="shared" si="70"/>
        <v>-34</v>
      </c>
      <c r="V216" s="61" t="str">
        <f t="shared" si="71"/>
        <v/>
      </c>
      <c r="W216" s="61" t="str">
        <f t="shared" si="72"/>
        <v/>
      </c>
      <c r="X216" s="207" t="str">
        <f t="shared" si="73"/>
        <v/>
      </c>
      <c r="Y216" s="207" t="str">
        <f t="shared" si="74"/>
        <v/>
      </c>
      <c r="Z216" s="207" t="str">
        <f t="shared" si="75"/>
        <v/>
      </c>
      <c r="AA216" s="207" t="str">
        <f t="shared" si="76"/>
        <v/>
      </c>
    </row>
    <row r="217" spans="1:27" outlineLevel="1">
      <c r="A217" s="237">
        <v>43579</v>
      </c>
      <c r="B217" s="215" t="s">
        <v>1332</v>
      </c>
      <c r="C217" s="210" t="s">
        <v>1333</v>
      </c>
      <c r="D217" s="210" t="s">
        <v>1331</v>
      </c>
      <c r="E217" s="238" t="s">
        <v>1330</v>
      </c>
      <c r="F217" s="210" t="s">
        <v>102</v>
      </c>
      <c r="G217" s="239">
        <v>1</v>
      </c>
      <c r="H217" s="239">
        <v>11019</v>
      </c>
      <c r="I217" s="239">
        <v>0</v>
      </c>
      <c r="J217" s="14">
        <v>23</v>
      </c>
      <c r="K217" s="14">
        <v>11</v>
      </c>
      <c r="L217" s="14">
        <f>IF(B217="TXO",I217-SUM(J217:K217),IF(B217="FITX",IF(D217="新倉",-SUM(J217:K217),IF(E217="賣",(H217-H216)*G217*200-SUM(J217:K217),(H216-H217)*G217*200-SUM(J217:K217))),IF(D217="新倉",-SUM(J217:K217),IF(E217="賣",(H217-H216)*G217*50-SUM(J217:K217),(H216-H217)*G217*50-SUM(J217:K217)))))</f>
        <v>-534</v>
      </c>
      <c r="M217" s="123">
        <f t="shared" si="85"/>
        <v>-534</v>
      </c>
      <c r="N217" s="241">
        <f t="shared" si="68"/>
        <v>-10</v>
      </c>
      <c r="O217" s="207">
        <v>0</v>
      </c>
      <c r="P217" s="34"/>
      <c r="Q217" s="230" t="s">
        <v>2972</v>
      </c>
      <c r="R217" s="230" t="s">
        <v>2969</v>
      </c>
      <c r="S217" s="230"/>
      <c r="T217" s="61" t="str">
        <f t="shared" si="69"/>
        <v/>
      </c>
      <c r="U217" s="61">
        <f t="shared" si="70"/>
        <v>-534</v>
      </c>
      <c r="V217" s="61" t="str">
        <f t="shared" si="71"/>
        <v/>
      </c>
      <c r="W217" s="61" t="str">
        <f t="shared" si="72"/>
        <v/>
      </c>
      <c r="X217" s="207" t="str">
        <f t="shared" si="73"/>
        <v/>
      </c>
      <c r="Y217" s="207" t="str">
        <f t="shared" si="74"/>
        <v/>
      </c>
      <c r="Z217" s="207" t="str">
        <f t="shared" si="75"/>
        <v/>
      </c>
      <c r="AA217" s="207" t="str">
        <f t="shared" si="76"/>
        <v/>
      </c>
    </row>
    <row r="218" spans="1:27" outlineLevel="1">
      <c r="A218" s="279">
        <v>43580</v>
      </c>
      <c r="B218" s="280" t="s">
        <v>1332</v>
      </c>
      <c r="C218" s="281" t="s">
        <v>1333</v>
      </c>
      <c r="D218" s="281" t="s">
        <v>1329</v>
      </c>
      <c r="E218" s="282" t="s">
        <v>2221</v>
      </c>
      <c r="F218" s="281" t="s">
        <v>102</v>
      </c>
      <c r="G218" s="283">
        <v>1</v>
      </c>
      <c r="H218" s="283">
        <v>10991</v>
      </c>
      <c r="I218" s="283">
        <v>0</v>
      </c>
      <c r="J218" s="284">
        <v>23</v>
      </c>
      <c r="K218" s="284">
        <v>11</v>
      </c>
      <c r="L218" s="284">
        <f>IF(B218="TXO",I218-SUM(J218:K218),IF(B218="FITX",IF(D218="新倉",-SUM(J218:K218),IF(E218="賣",(H218-H217)*G218*200-SUM(J218:K218),(H217-H218)*G218*200-SUM(J218:K218))),IF(D218="新倉",-SUM(J218:K218),IF(E218="賣",(H218-H217)*G218*50-SUM(J218:K218),(H217-H218)*G218*50-SUM(J218:K218)))))</f>
        <v>-34</v>
      </c>
      <c r="M218" s="285">
        <f>L218</f>
        <v>-34</v>
      </c>
      <c r="N218" s="241" t="str">
        <f t="shared" si="68"/>
        <v/>
      </c>
      <c r="O218" s="207">
        <v>0</v>
      </c>
      <c r="P218" s="34">
        <f>SUM(L218:L219)</f>
        <v>-418</v>
      </c>
      <c r="Q218" s="230" t="s">
        <v>2997</v>
      </c>
      <c r="R218" s="230" t="s">
        <v>2969</v>
      </c>
      <c r="S218" s="230"/>
      <c r="T218" s="61" t="str">
        <f t="shared" si="69"/>
        <v/>
      </c>
      <c r="U218" s="61">
        <f t="shared" si="70"/>
        <v>-34</v>
      </c>
      <c r="V218" s="61" t="str">
        <f t="shared" si="71"/>
        <v/>
      </c>
      <c r="W218" s="61" t="str">
        <f t="shared" si="72"/>
        <v/>
      </c>
      <c r="X218" s="207" t="str">
        <f t="shared" si="73"/>
        <v/>
      </c>
      <c r="Y218" s="207" t="str">
        <f t="shared" si="74"/>
        <v/>
      </c>
      <c r="Z218" s="207" t="str">
        <f t="shared" si="75"/>
        <v/>
      </c>
      <c r="AA218" s="207" t="str">
        <f t="shared" si="76"/>
        <v/>
      </c>
    </row>
    <row r="219" spans="1:27" outlineLevel="1" collapsed="1">
      <c r="A219" s="279">
        <v>43580</v>
      </c>
      <c r="B219" s="280" t="s">
        <v>1332</v>
      </c>
      <c r="C219" s="281" t="s">
        <v>1333</v>
      </c>
      <c r="D219" s="281" t="s">
        <v>1331</v>
      </c>
      <c r="E219" s="282" t="s">
        <v>1330</v>
      </c>
      <c r="F219" s="281" t="s">
        <v>102</v>
      </c>
      <c r="G219" s="283">
        <v>1</v>
      </c>
      <c r="H219" s="283">
        <v>10998</v>
      </c>
      <c r="I219" s="283">
        <v>0</v>
      </c>
      <c r="J219" s="284">
        <v>23</v>
      </c>
      <c r="K219" s="284">
        <v>11</v>
      </c>
      <c r="L219" s="284">
        <f t="shared" ref="L219" si="86">IF(B219="TXO",I219-SUM(J219:K219),IF(B219="FITX",IF(D219="新倉",-SUM(J219:K219),IF(E219="賣",(H219-H218)*G219*200-SUM(J219:K219),(H218-H219)*G219*200-SUM(J219:K219))),IF(D219="新倉",-SUM(J219:K219),IF(E219="賣",(H219-H218)*G219*50-SUM(J219:K219),(H218-H219)*G219*50-SUM(J219:K219)))))</f>
        <v>-384</v>
      </c>
      <c r="M219" s="285">
        <f t="shared" ref="M219:M221" si="87">L219</f>
        <v>-384</v>
      </c>
      <c r="N219" s="241">
        <f t="shared" si="68"/>
        <v>-7</v>
      </c>
      <c r="O219" s="207">
        <v>0</v>
      </c>
      <c r="P219" s="34"/>
      <c r="Q219" s="230" t="s">
        <v>2972</v>
      </c>
      <c r="R219" s="230" t="s">
        <v>2969</v>
      </c>
      <c r="S219" s="230"/>
      <c r="T219" s="61" t="str">
        <f t="shared" si="69"/>
        <v/>
      </c>
      <c r="U219" s="61">
        <f t="shared" si="70"/>
        <v>-384</v>
      </c>
      <c r="V219" s="61" t="str">
        <f t="shared" si="71"/>
        <v/>
      </c>
      <c r="W219" s="61" t="str">
        <f t="shared" si="72"/>
        <v/>
      </c>
      <c r="X219" s="207" t="str">
        <f t="shared" si="73"/>
        <v/>
      </c>
      <c r="Y219" s="207" t="str">
        <f t="shared" si="74"/>
        <v/>
      </c>
      <c r="Z219" s="207" t="str">
        <f t="shared" si="75"/>
        <v/>
      </c>
      <c r="AA219" s="207" t="str">
        <f t="shared" si="76"/>
        <v/>
      </c>
    </row>
    <row r="220" spans="1:27" outlineLevel="1">
      <c r="A220" s="237">
        <v>43584</v>
      </c>
      <c r="B220" s="215" t="s">
        <v>1332</v>
      </c>
      <c r="C220" s="210" t="s">
        <v>1333</v>
      </c>
      <c r="D220" s="210" t="s">
        <v>1329</v>
      </c>
      <c r="E220" s="238" t="s">
        <v>2221</v>
      </c>
      <c r="F220" s="210" t="s">
        <v>102</v>
      </c>
      <c r="G220" s="239">
        <v>1</v>
      </c>
      <c r="H220" s="239">
        <v>10944</v>
      </c>
      <c r="I220" s="239">
        <v>0</v>
      </c>
      <c r="J220" s="14">
        <v>23</v>
      </c>
      <c r="K220" s="14">
        <v>11</v>
      </c>
      <c r="L220" s="14">
        <f>IF(B220="TXO",I220-SUM(J220:K220),IF(B220="FITX",IF(D220="新倉",-SUM(J220:K220),IF(E220="賣",(H220-H219)*G220*200-SUM(J220:K220),(H219-H220)*G220*200-SUM(J220:K220))),IF(D220="新倉",-SUM(J220:K220),IF(E220="賣",(H220-H219)*G220*50-SUM(J220:K220),(H219-H220)*G220*50-SUM(J220:K220)))))</f>
        <v>-34</v>
      </c>
      <c r="M220" s="123">
        <f t="shared" si="87"/>
        <v>-34</v>
      </c>
      <c r="N220" s="241" t="str">
        <f t="shared" si="68"/>
        <v/>
      </c>
      <c r="O220" s="207">
        <v>0</v>
      </c>
      <c r="P220" s="34">
        <f>SUM(L220:L221)</f>
        <v>432</v>
      </c>
      <c r="Q220" s="230" t="s">
        <v>2997</v>
      </c>
      <c r="R220" s="230" t="s">
        <v>2969</v>
      </c>
      <c r="S220" s="230"/>
      <c r="T220" s="61" t="str">
        <f t="shared" si="69"/>
        <v/>
      </c>
      <c r="U220" s="61">
        <f t="shared" si="70"/>
        <v>-34</v>
      </c>
      <c r="V220" s="61" t="str">
        <f t="shared" si="71"/>
        <v/>
      </c>
      <c r="W220" s="61" t="str">
        <f t="shared" si="72"/>
        <v/>
      </c>
      <c r="X220" s="207" t="str">
        <f t="shared" si="73"/>
        <v/>
      </c>
      <c r="Y220" s="207" t="str">
        <f t="shared" si="74"/>
        <v/>
      </c>
      <c r="Z220" s="207" t="str">
        <f t="shared" si="75"/>
        <v/>
      </c>
      <c r="AA220" s="207" t="str">
        <f t="shared" si="76"/>
        <v/>
      </c>
    </row>
    <row r="221" spans="1:27" outlineLevel="1">
      <c r="A221" s="237">
        <v>43584</v>
      </c>
      <c r="B221" s="215" t="s">
        <v>1332</v>
      </c>
      <c r="C221" s="210" t="s">
        <v>1333</v>
      </c>
      <c r="D221" s="210" t="s">
        <v>1331</v>
      </c>
      <c r="E221" s="238" t="s">
        <v>1330</v>
      </c>
      <c r="F221" s="210" t="s">
        <v>102</v>
      </c>
      <c r="G221" s="239">
        <v>1</v>
      </c>
      <c r="H221" s="239">
        <v>10934</v>
      </c>
      <c r="I221" s="239">
        <v>0</v>
      </c>
      <c r="J221" s="14">
        <v>23</v>
      </c>
      <c r="K221" s="14">
        <v>11</v>
      </c>
      <c r="L221" s="14">
        <f>IF(B221="TXO",I221-SUM(J221:K221),IF(B221="FITX",IF(D221="新倉",-SUM(J221:K221),IF(E221="賣",(H221-H220)*G221*200-SUM(J221:K221),(H220-H221)*G221*200-SUM(J221:K221))),IF(D221="新倉",-SUM(J221:K221),IF(E221="賣",(H221-H220)*G221*50-SUM(J221:K221),(H220-H221)*G221*50-SUM(J221:K221)))))</f>
        <v>466</v>
      </c>
      <c r="M221" s="123">
        <f t="shared" si="87"/>
        <v>466</v>
      </c>
      <c r="N221" s="241">
        <f t="shared" si="68"/>
        <v>10</v>
      </c>
      <c r="O221" s="207">
        <v>0</v>
      </c>
      <c r="P221" s="34"/>
      <c r="Q221" s="230" t="s">
        <v>2976</v>
      </c>
      <c r="R221" s="230" t="s">
        <v>2969</v>
      </c>
      <c r="S221" s="230"/>
      <c r="T221" s="61">
        <f t="shared" si="69"/>
        <v>466</v>
      </c>
      <c r="U221" s="61" t="str">
        <f t="shared" si="70"/>
        <v/>
      </c>
      <c r="V221" s="61" t="str">
        <f t="shared" si="71"/>
        <v/>
      </c>
      <c r="W221" s="61" t="str">
        <f t="shared" si="72"/>
        <v/>
      </c>
      <c r="X221" s="207" t="str">
        <f t="shared" si="73"/>
        <v/>
      </c>
      <c r="Y221" s="207" t="str">
        <f t="shared" si="74"/>
        <v/>
      </c>
      <c r="Z221" s="207" t="str">
        <f t="shared" si="75"/>
        <v/>
      </c>
      <c r="AA221" s="207" t="str">
        <f t="shared" si="76"/>
        <v/>
      </c>
    </row>
    <row r="222" spans="1:27" outlineLevel="1">
      <c r="A222" s="279">
        <v>43585</v>
      </c>
      <c r="B222" s="280" t="s">
        <v>1332</v>
      </c>
      <c r="C222" s="281" t="s">
        <v>1333</v>
      </c>
      <c r="D222" s="281" t="s">
        <v>1329</v>
      </c>
      <c r="E222" s="282" t="s">
        <v>1330</v>
      </c>
      <c r="F222" s="281" t="s">
        <v>102</v>
      </c>
      <c r="G222" s="283">
        <v>1</v>
      </c>
      <c r="H222" s="283">
        <v>10911</v>
      </c>
      <c r="I222" s="283">
        <v>0</v>
      </c>
      <c r="J222" s="284">
        <v>23</v>
      </c>
      <c r="K222" s="284">
        <v>11</v>
      </c>
      <c r="L222" s="284">
        <f>IF(B222="TXO",I222-SUM(J222:K222),IF(B222="FITX",IF(D222="新倉",-SUM(J222:K222),IF(E222="賣",(H222-H221)*G222*200-SUM(J222:K222),(H221-H222)*G222*200-SUM(J222:K222))),IF(D222="新倉",-SUM(J222:K222),IF(E222="賣",(H222-H221)*G222*50-SUM(J222:K222),(H221-H222)*G222*50-SUM(J222:K222)))))</f>
        <v>-34</v>
      </c>
      <c r="M222" s="285">
        <f>L222</f>
        <v>-34</v>
      </c>
      <c r="N222" s="241" t="str">
        <f t="shared" si="68"/>
        <v/>
      </c>
      <c r="O222" s="207">
        <v>0</v>
      </c>
      <c r="P222" s="34">
        <f>SUM(L222:L223)</f>
        <v>282</v>
      </c>
      <c r="Q222" s="230" t="s">
        <v>2997</v>
      </c>
      <c r="R222" s="230" t="s">
        <v>2969</v>
      </c>
      <c r="S222" s="230"/>
      <c r="T222" s="61" t="str">
        <f t="shared" si="69"/>
        <v/>
      </c>
      <c r="U222" s="61">
        <f t="shared" si="70"/>
        <v>-34</v>
      </c>
      <c r="V222" s="61" t="str">
        <f t="shared" si="71"/>
        <v/>
      </c>
      <c r="W222" s="61" t="str">
        <f t="shared" si="72"/>
        <v/>
      </c>
      <c r="X222" s="207" t="str">
        <f t="shared" si="73"/>
        <v/>
      </c>
      <c r="Y222" s="207" t="str">
        <f t="shared" si="74"/>
        <v/>
      </c>
      <c r="Z222" s="207" t="str">
        <f t="shared" si="75"/>
        <v/>
      </c>
      <c r="AA222" s="207" t="str">
        <f t="shared" si="76"/>
        <v/>
      </c>
    </row>
    <row r="223" spans="1:27" ht="17.25" outlineLevel="1" collapsed="1" thickBot="1">
      <c r="A223" s="279">
        <v>43585</v>
      </c>
      <c r="B223" s="280" t="s">
        <v>1332</v>
      </c>
      <c r="C223" s="281" t="s">
        <v>1333</v>
      </c>
      <c r="D223" s="281" t="s">
        <v>1331</v>
      </c>
      <c r="E223" s="282" t="s">
        <v>2221</v>
      </c>
      <c r="F223" s="281" t="s">
        <v>102</v>
      </c>
      <c r="G223" s="283">
        <v>1</v>
      </c>
      <c r="H223" s="283">
        <v>10918</v>
      </c>
      <c r="I223" s="283">
        <v>0</v>
      </c>
      <c r="J223" s="284">
        <v>23</v>
      </c>
      <c r="K223" s="284">
        <v>11</v>
      </c>
      <c r="L223" s="284">
        <f t="shared" ref="L223" si="88">IF(B223="TXO",I223-SUM(J223:K223),IF(B223="FITX",IF(D223="新倉",-SUM(J223:K223),IF(E223="賣",(H223-H222)*G223*200-SUM(J223:K223),(H222-H223)*G223*200-SUM(J223:K223))),IF(D223="新倉",-SUM(J223:K223),IF(E223="賣",(H223-H222)*G223*50-SUM(J223:K223),(H222-H223)*G223*50-SUM(J223:K223)))))</f>
        <v>316</v>
      </c>
      <c r="M223" s="285">
        <f t="shared" ref="M223" si="89">L223</f>
        <v>316</v>
      </c>
      <c r="N223" s="241">
        <f t="shared" si="68"/>
        <v>7</v>
      </c>
      <c r="O223" s="207">
        <v>0</v>
      </c>
      <c r="P223" s="34"/>
      <c r="Q223" s="230" t="s">
        <v>2972</v>
      </c>
      <c r="R223" s="230" t="s">
        <v>2969</v>
      </c>
      <c r="S223" s="230"/>
      <c r="T223" s="61">
        <f t="shared" si="69"/>
        <v>316</v>
      </c>
      <c r="U223" s="61" t="str">
        <f t="shared" si="70"/>
        <v/>
      </c>
      <c r="V223" s="61" t="str">
        <f t="shared" si="71"/>
        <v/>
      </c>
      <c r="W223" s="61" t="str">
        <f t="shared" si="72"/>
        <v/>
      </c>
      <c r="X223" s="207" t="str">
        <f t="shared" si="73"/>
        <v/>
      </c>
      <c r="Y223" s="207" t="str">
        <f t="shared" si="74"/>
        <v/>
      </c>
      <c r="Z223" s="207" t="str">
        <f t="shared" si="75"/>
        <v/>
      </c>
      <c r="AA223" s="207" t="str">
        <f t="shared" si="76"/>
        <v/>
      </c>
    </row>
    <row r="224" spans="1:27" ht="17.25" collapsed="1" thickBot="1">
      <c r="A224" s="254" t="s">
        <v>2755</v>
      </c>
      <c r="B224" s="255"/>
      <c r="C224" s="255"/>
      <c r="D224" s="255"/>
      <c r="E224" s="255"/>
      <c r="F224" s="255"/>
      <c r="G224" s="256"/>
      <c r="H224" s="256"/>
      <c r="I224" s="256"/>
      <c r="J224" s="121"/>
      <c r="K224" s="256"/>
      <c r="L224" s="122">
        <f>SUM(L193:L223)</f>
        <v>-2670</v>
      </c>
      <c r="M224" s="122">
        <f>SUM(M194:M223)</f>
        <v>-2670</v>
      </c>
      <c r="N224" s="33"/>
      <c r="P224" s="286"/>
      <c r="R224" s="122">
        <f>SUMIF(R194:R223,"Yes",L194:L223)</f>
        <v>-2670</v>
      </c>
      <c r="S224" s="158"/>
      <c r="T224" s="207">
        <f t="shared" ref="T224:AA224" si="90">SUM(T194:T223)</f>
        <v>1430</v>
      </c>
      <c r="U224" s="207">
        <f t="shared" si="90"/>
        <v>-3746</v>
      </c>
      <c r="V224" s="207">
        <f t="shared" si="90"/>
        <v>0</v>
      </c>
      <c r="W224" s="207">
        <f t="shared" si="90"/>
        <v>0</v>
      </c>
      <c r="X224" s="207">
        <f t="shared" si="90"/>
        <v>116</v>
      </c>
      <c r="Y224" s="207">
        <f t="shared" si="90"/>
        <v>-470</v>
      </c>
      <c r="Z224" s="207">
        <f t="shared" si="90"/>
        <v>0</v>
      </c>
      <c r="AA224" s="207">
        <f t="shared" si="90"/>
        <v>0</v>
      </c>
    </row>
    <row r="225" spans="1:27" ht="17.25" thickBot="1">
      <c r="A225" s="272">
        <v>43593</v>
      </c>
      <c r="B225" s="273"/>
      <c r="C225" s="273" t="s">
        <v>2958</v>
      </c>
      <c r="D225" s="273"/>
      <c r="E225" s="273"/>
      <c r="F225" s="273"/>
      <c r="G225" s="274"/>
      <c r="H225" s="274"/>
      <c r="I225" s="274"/>
      <c r="J225" s="275"/>
      <c r="K225" s="274"/>
      <c r="L225" s="275"/>
      <c r="M225" s="276">
        <f>-4457*0.965</f>
        <v>-4301.0050000000001</v>
      </c>
      <c r="N225" s="33"/>
      <c r="P225" s="277"/>
      <c r="Q225" s="230" t="s">
        <v>3006</v>
      </c>
      <c r="R225" s="207"/>
    </row>
    <row r="226" spans="1:27">
      <c r="A226" s="237">
        <v>43592</v>
      </c>
      <c r="B226" s="215" t="s">
        <v>1332</v>
      </c>
      <c r="C226" s="210" t="s">
        <v>1333</v>
      </c>
      <c r="D226" s="210" t="s">
        <v>1329</v>
      </c>
      <c r="E226" s="238" t="s">
        <v>2221</v>
      </c>
      <c r="F226" s="210" t="s">
        <v>102</v>
      </c>
      <c r="G226" s="239">
        <v>1</v>
      </c>
      <c r="H226" s="239">
        <v>10980</v>
      </c>
      <c r="I226" s="239">
        <v>0</v>
      </c>
      <c r="J226" s="14">
        <v>23</v>
      </c>
      <c r="K226" s="14">
        <v>11</v>
      </c>
      <c r="L226" s="14">
        <f t="shared" ref="L226" si="91">IF(B226="TXO",I226-SUM(J226:K226),IF(B226="FITX",IF(D226="新倉",-SUM(J226:K226),IF(E226="賣",(H226-H225)*G226*200-SUM(J226:K226),(H225-H226)*G226*200-SUM(J226:K226))),IF(D226="新倉",-SUM(J226:K226),IF(E226="賣",(H226-H225)*G226*50-SUM(J226:K226),(H225-H226)*G226*50-SUM(J226:K226)))))</f>
        <v>-34</v>
      </c>
      <c r="M226" s="123">
        <f t="shared" ref="M226:M233" si="92">L226</f>
        <v>-34</v>
      </c>
      <c r="N226" s="241" t="str">
        <f t="shared" ref="N226:N274" si="93">IF(B226="TXO","",IF(D226="新倉","",IF(E226="賣",(H226-H225)*G226,(H225-H226)*G226)))</f>
        <v/>
      </c>
      <c r="O226" s="207">
        <v>0</v>
      </c>
      <c r="P226" s="34">
        <f>SUM(L226:L227)</f>
        <v>-218</v>
      </c>
      <c r="Q226" s="230" t="s">
        <v>2997</v>
      </c>
      <c r="R226" s="230" t="s">
        <v>2969</v>
      </c>
      <c r="S226" s="230"/>
      <c r="T226" s="61" t="str">
        <f t="shared" ref="T226:T274" si="94">IF(AND(R226="Yes",S226&lt;&gt;"Yes",L226&gt;0,B226&lt;&gt;"TXO"),L226,"")</f>
        <v/>
      </c>
      <c r="U226" s="61">
        <f t="shared" ref="U226:U274" si="95">IF(AND(R226="Yes",S226&lt;&gt;"Yes",L226&lt;0,B226&lt;&gt;"TXO"),L226,"")</f>
        <v>-34</v>
      </c>
      <c r="V226" s="61" t="str">
        <f t="shared" ref="V226:V274" si="96">IF(AND(R226="",S226&lt;&gt;"Yes",L226&gt;0,B226&lt;&gt;"TXO"),L226,"")</f>
        <v/>
      </c>
      <c r="W226" s="61" t="str">
        <f t="shared" ref="W226:W274" si="97">IF(AND(R226="",S226&lt;&gt;"Yes",L226&lt;0,B226&lt;&gt;"TXO"),L226,"")</f>
        <v/>
      </c>
      <c r="X226" s="207" t="str">
        <f t="shared" ref="X226:X274" si="98">IF(AND(R226="Yes",S226="Yes",L226&gt;0,B226&lt;&gt;"TXO"),L226,"")</f>
        <v/>
      </c>
      <c r="Y226" s="207" t="str">
        <f t="shared" ref="Y226:Y274" si="99">IF(AND(R226="Yes",S226="Yes",L226&lt;0,B226&lt;&gt;"TXO"),L226,"")</f>
        <v/>
      </c>
      <c r="Z226" s="207" t="str">
        <f t="shared" ref="Z226:Z274" si="100">IF(AND(R226="",S226="Yes",L226&gt;0,B226&lt;&gt;"TXO"),L226,"")</f>
        <v/>
      </c>
      <c r="AA226" s="207" t="str">
        <f t="shared" ref="AA226:AA274" si="101">IF(AND(R226="",S226="Yes",L226&lt;0,B226&lt;&gt;"TXO"),L226,"")</f>
        <v/>
      </c>
    </row>
    <row r="227" spans="1:27" outlineLevel="1">
      <c r="A227" s="237">
        <v>43592</v>
      </c>
      <c r="B227" s="215" t="s">
        <v>1332</v>
      </c>
      <c r="C227" s="210" t="s">
        <v>1333</v>
      </c>
      <c r="D227" s="210" t="s">
        <v>1331</v>
      </c>
      <c r="E227" s="238" t="s">
        <v>1330</v>
      </c>
      <c r="F227" s="210" t="s">
        <v>102</v>
      </c>
      <c r="G227" s="239">
        <v>1</v>
      </c>
      <c r="H227" s="239">
        <v>10983</v>
      </c>
      <c r="I227" s="239">
        <v>0</v>
      </c>
      <c r="J227" s="14">
        <v>23</v>
      </c>
      <c r="K227" s="14">
        <v>11</v>
      </c>
      <c r="L227" s="14">
        <f>IF(B227="TXO",I227-SUM(J227:K227),IF(B227="FITX",IF(D227="新倉",-SUM(J227:K227),IF(E227="賣",(H227-H226)*G227*200-SUM(J227:K227),(H226-H227)*G227*200-SUM(J227:K227))),IF(D227="新倉",-SUM(J227:K227),IF(E227="賣",(H227-H226)*G227*50-SUM(J227:K227),(H226-H227)*G227*50-SUM(J227:K227)))))</f>
        <v>-184</v>
      </c>
      <c r="M227" s="123">
        <f t="shared" si="92"/>
        <v>-184</v>
      </c>
      <c r="N227" s="241">
        <f t="shared" si="93"/>
        <v>-3</v>
      </c>
      <c r="O227" s="207">
        <v>0</v>
      </c>
      <c r="P227" s="34"/>
      <c r="Q227" s="230" t="s">
        <v>2972</v>
      </c>
      <c r="R227" s="230" t="s">
        <v>2969</v>
      </c>
      <c r="S227" s="230"/>
      <c r="T227" s="61" t="str">
        <f t="shared" si="94"/>
        <v/>
      </c>
      <c r="U227" s="61">
        <f t="shared" si="95"/>
        <v>-184</v>
      </c>
      <c r="V227" s="61" t="str">
        <f t="shared" si="96"/>
        <v/>
      </c>
      <c r="W227" s="61" t="str">
        <f t="shared" si="97"/>
        <v/>
      </c>
      <c r="X227" s="207" t="str">
        <f t="shared" si="98"/>
        <v/>
      </c>
      <c r="Y227" s="207" t="str">
        <f t="shared" si="99"/>
        <v/>
      </c>
      <c r="Z227" s="207" t="str">
        <f t="shared" si="100"/>
        <v/>
      </c>
      <c r="AA227" s="207" t="str">
        <f t="shared" si="101"/>
        <v/>
      </c>
    </row>
    <row r="228" spans="1:27">
      <c r="A228" s="279">
        <v>43593</v>
      </c>
      <c r="B228" s="280" t="s">
        <v>1332</v>
      </c>
      <c r="C228" s="281" t="s">
        <v>1333</v>
      </c>
      <c r="D228" s="281" t="s">
        <v>1329</v>
      </c>
      <c r="E228" s="282" t="s">
        <v>1330</v>
      </c>
      <c r="F228" s="281" t="s">
        <v>102</v>
      </c>
      <c r="G228" s="283">
        <v>1</v>
      </c>
      <c r="H228" s="283">
        <v>10919</v>
      </c>
      <c r="I228" s="283">
        <v>0</v>
      </c>
      <c r="J228" s="284">
        <v>23</v>
      </c>
      <c r="K228" s="284">
        <v>11</v>
      </c>
      <c r="L228" s="284">
        <f t="shared" ref="L228" si="102">IF(B228="TXO",I228-SUM(J228:K228),IF(B228="FITX",IF(D228="新倉",-SUM(J228:K228),IF(E228="賣",(H228-H227)*G228*200-SUM(J228:K228),(H227-H228)*G228*200-SUM(J228:K228))),IF(D228="新倉",-SUM(J228:K228),IF(E228="賣",(H228-H227)*G228*50-SUM(J228:K228),(H227-H228)*G228*50-SUM(J228:K228)))))</f>
        <v>-34</v>
      </c>
      <c r="M228" s="285">
        <f t="shared" si="92"/>
        <v>-34</v>
      </c>
      <c r="N228" s="241" t="str">
        <f t="shared" si="93"/>
        <v/>
      </c>
      <c r="O228" s="207">
        <v>0</v>
      </c>
      <c r="P228" s="34">
        <f>SUM(L228:L231)</f>
        <v>-380</v>
      </c>
      <c r="Q228" s="230" t="s">
        <v>2997</v>
      </c>
      <c r="R228" s="230" t="s">
        <v>2969</v>
      </c>
      <c r="S228" s="230"/>
      <c r="T228" s="61" t="str">
        <f t="shared" si="94"/>
        <v/>
      </c>
      <c r="U228" s="61">
        <f t="shared" si="95"/>
        <v>-34</v>
      </c>
      <c r="V228" s="61" t="str">
        <f t="shared" si="96"/>
        <v/>
      </c>
      <c r="W228" s="61" t="str">
        <f t="shared" si="97"/>
        <v/>
      </c>
      <c r="X228" s="207" t="str">
        <f t="shared" si="98"/>
        <v/>
      </c>
      <c r="Y228" s="207" t="str">
        <f t="shared" si="99"/>
        <v/>
      </c>
      <c r="Z228" s="207" t="str">
        <f t="shared" si="100"/>
        <v/>
      </c>
      <c r="AA228" s="207" t="str">
        <f t="shared" si="101"/>
        <v/>
      </c>
    </row>
    <row r="229" spans="1:27" outlineLevel="1">
      <c r="A229" s="279">
        <v>43593</v>
      </c>
      <c r="B229" s="280" t="s">
        <v>1332</v>
      </c>
      <c r="C229" s="281" t="s">
        <v>1333</v>
      </c>
      <c r="D229" s="281" t="s">
        <v>1331</v>
      </c>
      <c r="E229" s="282" t="s">
        <v>2221</v>
      </c>
      <c r="F229" s="281" t="s">
        <v>102</v>
      </c>
      <c r="G229" s="283">
        <v>1</v>
      </c>
      <c r="H229" s="283">
        <v>10925</v>
      </c>
      <c r="I229" s="283">
        <v>0</v>
      </c>
      <c r="J229" s="284">
        <v>23</v>
      </c>
      <c r="K229" s="284">
        <v>11</v>
      </c>
      <c r="L229" s="284">
        <f t="shared" ref="L229:L231" si="103">IF(B229="TXO",I229-SUM(J229:K229),IF(B229="FITX",IF(D229="新倉",-SUM(J229:K229),IF(E229="賣",(H229-H228)*G229*200-SUM(J229:K229),(H228-H229)*G229*200-SUM(J229:K229))),IF(D229="新倉",-SUM(J229:K229),IF(E229="賣",(H229-H228)*G229*50-SUM(J229:K229),(H228-H229)*G229*50-SUM(J229:K229)))))</f>
        <v>266</v>
      </c>
      <c r="M229" s="285">
        <f t="shared" si="92"/>
        <v>266</v>
      </c>
      <c r="N229" s="241">
        <f t="shared" si="93"/>
        <v>6</v>
      </c>
      <c r="O229" s="207">
        <v>0</v>
      </c>
      <c r="P229" s="34"/>
      <c r="Q229" s="230" t="s">
        <v>2976</v>
      </c>
      <c r="R229" s="230" t="s">
        <v>2969</v>
      </c>
      <c r="S229" s="230"/>
      <c r="T229" s="61">
        <f t="shared" si="94"/>
        <v>266</v>
      </c>
      <c r="U229" s="61" t="str">
        <f t="shared" si="95"/>
        <v/>
      </c>
      <c r="V229" s="61" t="str">
        <f t="shared" si="96"/>
        <v/>
      </c>
      <c r="W229" s="61" t="str">
        <f t="shared" si="97"/>
        <v/>
      </c>
      <c r="X229" s="207" t="str">
        <f t="shared" si="98"/>
        <v/>
      </c>
      <c r="Y229" s="207" t="str">
        <f t="shared" si="99"/>
        <v/>
      </c>
      <c r="Z229" s="207" t="str">
        <f t="shared" si="100"/>
        <v/>
      </c>
      <c r="AA229" s="207" t="str">
        <f t="shared" si="101"/>
        <v/>
      </c>
    </row>
    <row r="230" spans="1:27" outlineLevel="1">
      <c r="A230" s="279">
        <v>43593</v>
      </c>
      <c r="B230" s="280" t="s">
        <v>2236</v>
      </c>
      <c r="C230" s="281" t="s">
        <v>3007</v>
      </c>
      <c r="D230" s="281" t="s">
        <v>1329</v>
      </c>
      <c r="E230" s="282" t="s">
        <v>1330</v>
      </c>
      <c r="F230" s="281" t="s">
        <v>102</v>
      </c>
      <c r="G230" s="283">
        <v>2</v>
      </c>
      <c r="H230" s="283">
        <v>1</v>
      </c>
      <c r="I230" s="283">
        <v>-100</v>
      </c>
      <c r="J230" s="284">
        <v>36</v>
      </c>
      <c r="K230" s="284">
        <v>0</v>
      </c>
      <c r="L230" s="284">
        <f t="shared" si="103"/>
        <v>-136</v>
      </c>
      <c r="M230" s="285">
        <f t="shared" si="92"/>
        <v>-136</v>
      </c>
      <c r="N230" s="241" t="str">
        <f t="shared" si="93"/>
        <v/>
      </c>
      <c r="O230" s="207">
        <v>0</v>
      </c>
      <c r="P230" s="34"/>
      <c r="S230" s="230"/>
      <c r="T230" s="61" t="str">
        <f t="shared" si="94"/>
        <v/>
      </c>
      <c r="U230" s="61" t="str">
        <f t="shared" si="95"/>
        <v/>
      </c>
      <c r="V230" s="61" t="str">
        <f t="shared" si="96"/>
        <v/>
      </c>
      <c r="W230" s="61" t="str">
        <f t="shared" si="97"/>
        <v/>
      </c>
      <c r="X230" s="207" t="str">
        <f t="shared" si="98"/>
        <v/>
      </c>
      <c r="Y230" s="207" t="str">
        <f t="shared" si="99"/>
        <v/>
      </c>
      <c r="Z230" s="207" t="str">
        <f t="shared" si="100"/>
        <v/>
      </c>
      <c r="AA230" s="207" t="str">
        <f t="shared" si="101"/>
        <v/>
      </c>
    </row>
    <row r="231" spans="1:27" outlineLevel="1">
      <c r="A231" s="279">
        <v>43593</v>
      </c>
      <c r="B231" s="280" t="s">
        <v>2236</v>
      </c>
      <c r="C231" s="281" t="s">
        <v>3007</v>
      </c>
      <c r="D231" s="281" t="s">
        <v>1329</v>
      </c>
      <c r="E231" s="282" t="s">
        <v>1330</v>
      </c>
      <c r="F231" s="281" t="s">
        <v>102</v>
      </c>
      <c r="G231" s="283">
        <v>2</v>
      </c>
      <c r="H231" s="283">
        <v>4.4000000000000004</v>
      </c>
      <c r="I231" s="283">
        <v>-440</v>
      </c>
      <c r="J231" s="284">
        <v>36</v>
      </c>
      <c r="K231" s="284">
        <v>0</v>
      </c>
      <c r="L231" s="284">
        <f t="shared" si="103"/>
        <v>-476</v>
      </c>
      <c r="M231" s="285">
        <f t="shared" si="92"/>
        <v>-476</v>
      </c>
      <c r="N231" s="241" t="str">
        <f t="shared" si="93"/>
        <v/>
      </c>
      <c r="O231" s="207">
        <v>0</v>
      </c>
      <c r="P231" s="34"/>
      <c r="S231" s="230"/>
      <c r="T231" s="61" t="str">
        <f t="shared" si="94"/>
        <v/>
      </c>
      <c r="U231" s="61" t="str">
        <f t="shared" si="95"/>
        <v/>
      </c>
      <c r="V231" s="61" t="str">
        <f t="shared" si="96"/>
        <v/>
      </c>
      <c r="W231" s="61" t="str">
        <f t="shared" si="97"/>
        <v/>
      </c>
      <c r="X231" s="207" t="str">
        <f t="shared" si="98"/>
        <v/>
      </c>
      <c r="Y231" s="207" t="str">
        <f t="shared" si="99"/>
        <v/>
      </c>
      <c r="Z231" s="207" t="str">
        <f t="shared" si="100"/>
        <v/>
      </c>
      <c r="AA231" s="207" t="str">
        <f t="shared" si="101"/>
        <v/>
      </c>
    </row>
    <row r="232" spans="1:27">
      <c r="A232" s="237">
        <v>43594</v>
      </c>
      <c r="B232" s="215" t="s">
        <v>1332</v>
      </c>
      <c r="C232" s="210" t="s">
        <v>1333</v>
      </c>
      <c r="D232" s="210" t="s">
        <v>1329</v>
      </c>
      <c r="E232" s="238" t="s">
        <v>2221</v>
      </c>
      <c r="F232" s="210" t="s">
        <v>102</v>
      </c>
      <c r="G232" s="239">
        <v>1</v>
      </c>
      <c r="H232" s="239">
        <v>10816</v>
      </c>
      <c r="I232" s="239">
        <v>0</v>
      </c>
      <c r="J232" s="14">
        <v>23</v>
      </c>
      <c r="K232" s="14">
        <v>11</v>
      </c>
      <c r="L232" s="14">
        <f>IF(B232="TXO",I232-SUM(J232:K232),IF(B232="FITX",IF(D232="新倉",-SUM(J232:K232),IF(E232="賣",(H232-H231)*G232*200-SUM(J232:K232),(H231-H232)*G232*200-SUM(J232:K232))),IF(D232="新倉",-SUM(J232:K232),IF(E232="賣",(H232-H231)*G232*50-SUM(J232:K232),(H231-H232)*G232*50-SUM(J232:K232)))))</f>
        <v>-34</v>
      </c>
      <c r="M232" s="123">
        <f t="shared" si="92"/>
        <v>-34</v>
      </c>
      <c r="N232" s="241" t="str">
        <f t="shared" si="93"/>
        <v/>
      </c>
      <c r="O232" s="207">
        <v>0</v>
      </c>
      <c r="P232" s="34">
        <f>SUM(L232:L239)</f>
        <v>-2222</v>
      </c>
      <c r="Q232" s="230" t="s">
        <v>2997</v>
      </c>
      <c r="R232" s="230" t="s">
        <v>2969</v>
      </c>
      <c r="S232" s="230"/>
      <c r="T232" s="61" t="str">
        <f t="shared" si="94"/>
        <v/>
      </c>
      <c r="U232" s="61">
        <f t="shared" si="95"/>
        <v>-34</v>
      </c>
      <c r="V232" s="61" t="str">
        <f t="shared" si="96"/>
        <v/>
      </c>
      <c r="W232" s="61" t="str">
        <f t="shared" si="97"/>
        <v/>
      </c>
      <c r="X232" s="207" t="str">
        <f t="shared" si="98"/>
        <v/>
      </c>
      <c r="Y232" s="207" t="str">
        <f t="shared" si="99"/>
        <v/>
      </c>
      <c r="Z232" s="207" t="str">
        <f t="shared" si="100"/>
        <v/>
      </c>
      <c r="AA232" s="207" t="str">
        <f t="shared" si="101"/>
        <v/>
      </c>
    </row>
    <row r="233" spans="1:27" outlineLevel="1">
      <c r="A233" s="237">
        <v>43594</v>
      </c>
      <c r="B233" s="215" t="s">
        <v>1332</v>
      </c>
      <c r="C233" s="210" t="s">
        <v>1333</v>
      </c>
      <c r="D233" s="210" t="s">
        <v>1331</v>
      </c>
      <c r="E233" s="238" t="s">
        <v>1330</v>
      </c>
      <c r="F233" s="210" t="s">
        <v>102</v>
      </c>
      <c r="G233" s="239">
        <v>1</v>
      </c>
      <c r="H233" s="239">
        <v>10832</v>
      </c>
      <c r="I233" s="239">
        <v>0</v>
      </c>
      <c r="J233" s="14">
        <v>23</v>
      </c>
      <c r="K233" s="14">
        <v>11</v>
      </c>
      <c r="L233" s="14">
        <f>IF(B233="TXO",I233-SUM(J233:K233),IF(B233="FITX",IF(D233="新倉",-SUM(J233:K233),IF(E233="賣",(H233-H232)*G233*200-SUM(J233:K233),(H232-H233)*G233*200-SUM(J233:K233))),IF(D233="新倉",-SUM(J233:K233),IF(E233="賣",(H233-H232)*G233*50-SUM(J233:K233),(H232-H233)*G233*50-SUM(J233:K233)))))</f>
        <v>-834</v>
      </c>
      <c r="M233" s="123">
        <f t="shared" si="92"/>
        <v>-834</v>
      </c>
      <c r="N233" s="241">
        <f t="shared" si="93"/>
        <v>-16</v>
      </c>
      <c r="O233" s="207">
        <v>0</v>
      </c>
      <c r="P233" s="34"/>
      <c r="Q233" s="230" t="s">
        <v>2975</v>
      </c>
      <c r="R233" s="230" t="s">
        <v>2969</v>
      </c>
      <c r="S233" s="230"/>
      <c r="T233" s="61" t="str">
        <f t="shared" si="94"/>
        <v/>
      </c>
      <c r="U233" s="61">
        <f t="shared" si="95"/>
        <v>-834</v>
      </c>
      <c r="V233" s="61" t="str">
        <f t="shared" si="96"/>
        <v/>
      </c>
      <c r="W233" s="61" t="str">
        <f t="shared" si="97"/>
        <v/>
      </c>
      <c r="X233" s="207" t="str">
        <f t="shared" si="98"/>
        <v/>
      </c>
      <c r="Y233" s="207" t="str">
        <f t="shared" si="99"/>
        <v/>
      </c>
      <c r="Z233" s="207" t="str">
        <f t="shared" si="100"/>
        <v/>
      </c>
      <c r="AA233" s="207" t="str">
        <f t="shared" si="101"/>
        <v/>
      </c>
    </row>
    <row r="234" spans="1:27" outlineLevel="1">
      <c r="A234" s="237">
        <v>43594</v>
      </c>
      <c r="B234" s="215" t="s">
        <v>1332</v>
      </c>
      <c r="C234" s="210" t="s">
        <v>1333</v>
      </c>
      <c r="D234" s="210" t="s">
        <v>1329</v>
      </c>
      <c r="E234" s="238" t="s">
        <v>2221</v>
      </c>
      <c r="F234" s="210" t="s">
        <v>102</v>
      </c>
      <c r="G234" s="239">
        <v>1</v>
      </c>
      <c r="H234" s="239">
        <v>10597</v>
      </c>
      <c r="I234" s="239">
        <v>0</v>
      </c>
      <c r="J234" s="14">
        <v>23</v>
      </c>
      <c r="K234" s="14">
        <v>11</v>
      </c>
      <c r="L234" s="14">
        <f>IF(B234="TXO",I234-SUM(J234:K234),IF(B234="FITX",IF(D234="新倉",-SUM(J234:K234),IF(E234="賣",(H234-H233)*G234*200-SUM(J234:K234),(H233-H234)*G234*200-SUM(J234:K234))),IF(D234="新倉",-SUM(J234:K234),IF(E234="賣",(H234-H233)*G234*50-SUM(J234:K234),(H233-H234)*G234*50-SUM(J234:K234)))))</f>
        <v>-34</v>
      </c>
      <c r="M234" s="123">
        <f>L234</f>
        <v>-34</v>
      </c>
      <c r="N234" s="241" t="str">
        <f t="shared" si="93"/>
        <v/>
      </c>
      <c r="O234" s="207">
        <v>0</v>
      </c>
      <c r="P234" s="34"/>
      <c r="Q234" s="230" t="s">
        <v>2997</v>
      </c>
      <c r="R234" s="230" t="s">
        <v>2969</v>
      </c>
      <c r="S234" s="230" t="s">
        <v>2969</v>
      </c>
      <c r="T234" s="61" t="str">
        <f t="shared" si="94"/>
        <v/>
      </c>
      <c r="U234" s="61" t="str">
        <f t="shared" si="95"/>
        <v/>
      </c>
      <c r="V234" s="61" t="str">
        <f t="shared" si="96"/>
        <v/>
      </c>
      <c r="W234" s="61" t="str">
        <f t="shared" si="97"/>
        <v/>
      </c>
      <c r="X234" s="207" t="str">
        <f t="shared" si="98"/>
        <v/>
      </c>
      <c r="Y234" s="207">
        <f t="shared" si="99"/>
        <v>-34</v>
      </c>
      <c r="Z234" s="207" t="str">
        <f t="shared" si="100"/>
        <v/>
      </c>
      <c r="AA234" s="207" t="str">
        <f t="shared" si="101"/>
        <v/>
      </c>
    </row>
    <row r="235" spans="1:27" outlineLevel="1">
      <c r="A235" s="237">
        <v>43594</v>
      </c>
      <c r="B235" s="215" t="s">
        <v>1332</v>
      </c>
      <c r="C235" s="210" t="s">
        <v>1333</v>
      </c>
      <c r="D235" s="210" t="s">
        <v>1331</v>
      </c>
      <c r="E235" s="238" t="s">
        <v>1330</v>
      </c>
      <c r="F235" s="210" t="s">
        <v>102</v>
      </c>
      <c r="G235" s="239">
        <v>1</v>
      </c>
      <c r="H235" s="239">
        <v>10620</v>
      </c>
      <c r="I235" s="239">
        <v>0</v>
      </c>
      <c r="J235" s="14">
        <v>23</v>
      </c>
      <c r="K235" s="14">
        <v>11</v>
      </c>
      <c r="L235" s="14">
        <f t="shared" ref="L235" si="104">IF(B235="TXO",I235-SUM(J235:K235),IF(B235="FITX",IF(D235="新倉",-SUM(J235:K235),IF(E235="賣",(H235-H234)*G235*200-SUM(J235:K235),(H234-H235)*G235*200-SUM(J235:K235))),IF(D235="新倉",-SUM(J235:K235),IF(E235="賣",(H235-H234)*G235*50-SUM(J235:K235),(H234-H235)*G235*50-SUM(J235:K235)))))</f>
        <v>-1184</v>
      </c>
      <c r="M235" s="123">
        <f t="shared" ref="M235:M253" si="105">L235</f>
        <v>-1184</v>
      </c>
      <c r="N235" s="241">
        <f t="shared" si="93"/>
        <v>-23</v>
      </c>
      <c r="O235" s="207">
        <v>0</v>
      </c>
      <c r="P235" s="34"/>
      <c r="Q235" s="230" t="s">
        <v>2972</v>
      </c>
      <c r="R235" s="230" t="s">
        <v>2969</v>
      </c>
      <c r="S235" s="230" t="s">
        <v>2969</v>
      </c>
      <c r="T235" s="61" t="str">
        <f t="shared" si="94"/>
        <v/>
      </c>
      <c r="U235" s="61" t="str">
        <f t="shared" si="95"/>
        <v/>
      </c>
      <c r="V235" s="61" t="str">
        <f t="shared" si="96"/>
        <v/>
      </c>
      <c r="W235" s="61" t="str">
        <f t="shared" si="97"/>
        <v/>
      </c>
      <c r="X235" s="207" t="str">
        <f t="shared" si="98"/>
        <v/>
      </c>
      <c r="Y235" s="207">
        <f t="shared" si="99"/>
        <v>-1184</v>
      </c>
      <c r="Z235" s="207" t="str">
        <f t="shared" si="100"/>
        <v/>
      </c>
      <c r="AA235" s="207" t="str">
        <f t="shared" si="101"/>
        <v/>
      </c>
    </row>
    <row r="236" spans="1:27" outlineLevel="1">
      <c r="A236" s="237">
        <v>43594</v>
      </c>
      <c r="B236" s="215" t="s">
        <v>1332</v>
      </c>
      <c r="C236" s="210" t="s">
        <v>1333</v>
      </c>
      <c r="D236" s="210" t="s">
        <v>1329</v>
      </c>
      <c r="E236" s="238" t="s">
        <v>2221</v>
      </c>
      <c r="F236" s="210" t="s">
        <v>102</v>
      </c>
      <c r="G236" s="239">
        <v>1</v>
      </c>
      <c r="H236" s="239">
        <v>10611</v>
      </c>
      <c r="I236" s="239">
        <v>0</v>
      </c>
      <c r="J236" s="14">
        <v>23</v>
      </c>
      <c r="K236" s="14">
        <v>11</v>
      </c>
      <c r="L236" s="14">
        <f>IF(B236="TXO",I236-SUM(J236:K236),IF(B236="FITX",IF(D236="新倉",-SUM(J236:K236),IF(E236="賣",(H236-H235)*G236*200-SUM(J236:K236),(H235-H236)*G236*200-SUM(J236:K236))),IF(D236="新倉",-SUM(J236:K236),IF(E236="賣",(H236-H235)*G236*50-SUM(J236:K236),(H235-H236)*G236*50-SUM(J236:K236)))))</f>
        <v>-34</v>
      </c>
      <c r="M236" s="123">
        <f t="shared" si="105"/>
        <v>-34</v>
      </c>
      <c r="N236" s="241" t="str">
        <f t="shared" si="93"/>
        <v/>
      </c>
      <c r="O236" s="207">
        <v>0</v>
      </c>
      <c r="P236" s="34"/>
      <c r="Q236" s="230" t="s">
        <v>2997</v>
      </c>
      <c r="R236" s="230" t="s">
        <v>2969</v>
      </c>
      <c r="S236" s="230" t="s">
        <v>2969</v>
      </c>
      <c r="T236" s="61" t="str">
        <f t="shared" si="94"/>
        <v/>
      </c>
      <c r="U236" s="61" t="str">
        <f t="shared" si="95"/>
        <v/>
      </c>
      <c r="V236" s="61" t="str">
        <f t="shared" si="96"/>
        <v/>
      </c>
      <c r="W236" s="61" t="str">
        <f t="shared" si="97"/>
        <v/>
      </c>
      <c r="X236" s="207" t="str">
        <f t="shared" si="98"/>
        <v/>
      </c>
      <c r="Y236" s="207">
        <f t="shared" si="99"/>
        <v>-34</v>
      </c>
      <c r="Z236" s="207" t="str">
        <f t="shared" si="100"/>
        <v/>
      </c>
      <c r="AA236" s="207" t="str">
        <f t="shared" si="101"/>
        <v/>
      </c>
    </row>
    <row r="237" spans="1:27" outlineLevel="1">
      <c r="A237" s="237">
        <v>43594</v>
      </c>
      <c r="B237" s="215" t="s">
        <v>1332</v>
      </c>
      <c r="C237" s="210" t="s">
        <v>1333</v>
      </c>
      <c r="D237" s="210" t="s">
        <v>1331</v>
      </c>
      <c r="E237" s="238" t="s">
        <v>1330</v>
      </c>
      <c r="F237" s="210" t="s">
        <v>102</v>
      </c>
      <c r="G237" s="239">
        <v>1</v>
      </c>
      <c r="H237" s="239">
        <v>10620</v>
      </c>
      <c r="I237" s="239">
        <v>0</v>
      </c>
      <c r="J237" s="14">
        <v>23</v>
      </c>
      <c r="K237" s="14">
        <v>11</v>
      </c>
      <c r="L237" s="14">
        <f>IF(B237="TXO",I237-SUM(J237:K237),IF(B237="FITX",IF(D237="新倉",-SUM(J237:K237),IF(E237="賣",(H237-H236)*G237*200-SUM(J237:K237),(H236-H237)*G237*200-SUM(J237:K237))),IF(D237="新倉",-SUM(J237:K237),IF(E237="賣",(H237-H236)*G237*50-SUM(J237:K237),(H236-H237)*G237*50-SUM(J237:K237)))))</f>
        <v>-484</v>
      </c>
      <c r="M237" s="123">
        <f t="shared" si="105"/>
        <v>-484</v>
      </c>
      <c r="N237" s="241">
        <f t="shared" si="93"/>
        <v>-9</v>
      </c>
      <c r="O237" s="207">
        <v>0</v>
      </c>
      <c r="P237" s="34"/>
      <c r="Q237" s="230" t="s">
        <v>2972</v>
      </c>
      <c r="R237" s="230" t="s">
        <v>2969</v>
      </c>
      <c r="S237" s="230" t="s">
        <v>2969</v>
      </c>
      <c r="T237" s="61" t="str">
        <f t="shared" si="94"/>
        <v/>
      </c>
      <c r="U237" s="61" t="str">
        <f t="shared" si="95"/>
        <v/>
      </c>
      <c r="V237" s="61" t="str">
        <f t="shared" si="96"/>
        <v/>
      </c>
      <c r="W237" s="61" t="str">
        <f t="shared" si="97"/>
        <v/>
      </c>
      <c r="X237" s="207" t="str">
        <f t="shared" si="98"/>
        <v/>
      </c>
      <c r="Y237" s="207">
        <f t="shared" si="99"/>
        <v>-484</v>
      </c>
      <c r="Z237" s="207" t="str">
        <f t="shared" si="100"/>
        <v/>
      </c>
      <c r="AA237" s="207" t="str">
        <f t="shared" si="101"/>
        <v/>
      </c>
    </row>
    <row r="238" spans="1:27" outlineLevel="1">
      <c r="A238" s="237">
        <v>43594</v>
      </c>
      <c r="B238" s="215" t="s">
        <v>1332</v>
      </c>
      <c r="C238" s="210" t="s">
        <v>1333</v>
      </c>
      <c r="D238" s="210" t="s">
        <v>1329</v>
      </c>
      <c r="E238" s="238" t="s">
        <v>1330</v>
      </c>
      <c r="F238" s="210" t="s">
        <v>102</v>
      </c>
      <c r="G238" s="239">
        <v>1</v>
      </c>
      <c r="H238" s="239">
        <v>10672</v>
      </c>
      <c r="I238" s="239">
        <v>0</v>
      </c>
      <c r="J238" s="14">
        <v>23</v>
      </c>
      <c r="K238" s="14">
        <v>11</v>
      </c>
      <c r="L238" s="14">
        <f>IF(B238="TXO",I238-SUM(J238:K238),IF(B238="FITX",IF(D238="新倉",-SUM(J238:K238),IF(E238="賣",(H238-H237)*G238*200-SUM(J238:K238),(H237-H238)*G238*200-SUM(J238:K238))),IF(D238="新倉",-SUM(J238:K238),IF(E238="賣",(H238-H237)*G238*50-SUM(J238:K238),(H237-H238)*G238*50-SUM(J238:K238)))))</f>
        <v>-34</v>
      </c>
      <c r="M238" s="123">
        <f t="shared" si="105"/>
        <v>-34</v>
      </c>
      <c r="N238" s="241" t="str">
        <f t="shared" si="93"/>
        <v/>
      </c>
      <c r="O238" s="207">
        <v>0</v>
      </c>
      <c r="P238" s="34"/>
      <c r="Q238" s="230" t="s">
        <v>2997</v>
      </c>
      <c r="R238" s="230" t="s">
        <v>2969</v>
      </c>
      <c r="S238" s="230" t="s">
        <v>2969</v>
      </c>
      <c r="T238" s="61" t="str">
        <f t="shared" si="94"/>
        <v/>
      </c>
      <c r="U238" s="61" t="str">
        <f t="shared" si="95"/>
        <v/>
      </c>
      <c r="V238" s="61" t="str">
        <f t="shared" si="96"/>
        <v/>
      </c>
      <c r="W238" s="61" t="str">
        <f t="shared" si="97"/>
        <v/>
      </c>
      <c r="X238" s="207" t="str">
        <f t="shared" si="98"/>
        <v/>
      </c>
      <c r="Y238" s="207">
        <f t="shared" si="99"/>
        <v>-34</v>
      </c>
      <c r="Z238" s="207" t="str">
        <f t="shared" si="100"/>
        <v/>
      </c>
      <c r="AA238" s="207" t="str">
        <f t="shared" si="101"/>
        <v/>
      </c>
    </row>
    <row r="239" spans="1:27" outlineLevel="1">
      <c r="A239" s="237">
        <v>43594</v>
      </c>
      <c r="B239" s="215" t="s">
        <v>1332</v>
      </c>
      <c r="C239" s="210" t="s">
        <v>1333</v>
      </c>
      <c r="D239" s="210" t="s">
        <v>1331</v>
      </c>
      <c r="E239" s="238" t="s">
        <v>2221</v>
      </c>
      <c r="F239" s="210" t="s">
        <v>102</v>
      </c>
      <c r="G239" s="239">
        <v>1</v>
      </c>
      <c r="H239" s="239">
        <v>10681</v>
      </c>
      <c r="I239" s="239">
        <v>0</v>
      </c>
      <c r="J239" s="14">
        <v>23</v>
      </c>
      <c r="K239" s="14">
        <v>11</v>
      </c>
      <c r="L239" s="14">
        <f>IF(B239="TXO",I239-SUM(J239:K239),IF(B239="FITX",IF(D239="新倉",-SUM(J239:K239),IF(E239="賣",(H239-H238)*G239*200-SUM(J239:K239),(H238-H239)*G239*200-SUM(J239:K239))),IF(D239="新倉",-SUM(J239:K239),IF(E239="賣",(H239-H238)*G239*50-SUM(J239:K239),(H238-H239)*G239*50-SUM(J239:K239)))))</f>
        <v>416</v>
      </c>
      <c r="M239" s="123">
        <f t="shared" si="105"/>
        <v>416</v>
      </c>
      <c r="N239" s="241">
        <f t="shared" si="93"/>
        <v>9</v>
      </c>
      <c r="O239" s="207">
        <v>0</v>
      </c>
      <c r="P239" s="34"/>
      <c r="Q239" s="230" t="s">
        <v>2976</v>
      </c>
      <c r="R239" s="230" t="s">
        <v>2969</v>
      </c>
      <c r="S239" s="230" t="s">
        <v>2969</v>
      </c>
      <c r="T239" s="61" t="str">
        <f t="shared" si="94"/>
        <v/>
      </c>
      <c r="U239" s="61" t="str">
        <f t="shared" si="95"/>
        <v/>
      </c>
      <c r="V239" s="61" t="str">
        <f t="shared" si="96"/>
        <v/>
      </c>
      <c r="W239" s="61" t="str">
        <f t="shared" si="97"/>
        <v/>
      </c>
      <c r="X239" s="207">
        <f t="shared" si="98"/>
        <v>416</v>
      </c>
      <c r="Y239" s="207" t="str">
        <f t="shared" si="99"/>
        <v/>
      </c>
      <c r="Z239" s="207" t="str">
        <f t="shared" si="100"/>
        <v/>
      </c>
      <c r="AA239" s="207" t="str">
        <f t="shared" si="101"/>
        <v/>
      </c>
    </row>
    <row r="240" spans="1:27">
      <c r="A240" s="279">
        <v>43594</v>
      </c>
      <c r="B240" s="280" t="s">
        <v>2236</v>
      </c>
      <c r="C240" s="281" t="s">
        <v>3008</v>
      </c>
      <c r="D240" s="281" t="s">
        <v>1329</v>
      </c>
      <c r="E240" s="282" t="s">
        <v>1330</v>
      </c>
      <c r="F240" s="281" t="s">
        <v>102</v>
      </c>
      <c r="G240" s="283">
        <v>1</v>
      </c>
      <c r="H240" s="283">
        <v>75</v>
      </c>
      <c r="I240" s="283">
        <v>-3750</v>
      </c>
      <c r="J240" s="284">
        <v>18</v>
      </c>
      <c r="K240" s="284">
        <v>4</v>
      </c>
      <c r="L240" s="284">
        <f>IF(B240="TXO",I240-SUM(J240:K240),IF(B240="FITX",IF(D240="新倉",-SUM(J240:K240),IF(E240="賣",(H240-H239)*G240*200-SUM(J240:K240),(H239-H240)*G240*200-SUM(J240:K240))),IF(D240="新倉",-SUM(J240:K240),IF(E240="賣",(H240-H239)*G240*50-SUM(J240:K240),(H239-H240)*G240*50-SUM(J240:K240)))))</f>
        <v>-3772</v>
      </c>
      <c r="M240" s="285">
        <f t="shared" si="105"/>
        <v>-3772</v>
      </c>
      <c r="N240" s="241" t="str">
        <f t="shared" si="93"/>
        <v/>
      </c>
      <c r="O240" s="207">
        <v>0</v>
      </c>
      <c r="P240" s="34">
        <f>SUM(L240:L243)</f>
        <v>2586</v>
      </c>
      <c r="S240" s="230"/>
      <c r="T240" s="61" t="str">
        <f t="shared" si="94"/>
        <v/>
      </c>
      <c r="U240" s="61" t="str">
        <f t="shared" si="95"/>
        <v/>
      </c>
      <c r="V240" s="61" t="str">
        <f t="shared" si="96"/>
        <v/>
      </c>
      <c r="W240" s="61" t="str">
        <f t="shared" si="97"/>
        <v/>
      </c>
      <c r="X240" s="207" t="str">
        <f t="shared" si="98"/>
        <v/>
      </c>
      <c r="Y240" s="207" t="str">
        <f t="shared" si="99"/>
        <v/>
      </c>
      <c r="Z240" s="207" t="str">
        <f t="shared" si="100"/>
        <v/>
      </c>
      <c r="AA240" s="207" t="str">
        <f t="shared" si="101"/>
        <v/>
      </c>
    </row>
    <row r="241" spans="1:27" outlineLevel="1" collapsed="1">
      <c r="A241" s="279">
        <v>43595</v>
      </c>
      <c r="B241" s="280" t="s">
        <v>2236</v>
      </c>
      <c r="C241" s="281" t="s">
        <v>3008</v>
      </c>
      <c r="D241" s="281" t="s">
        <v>1331</v>
      </c>
      <c r="E241" s="282" t="s">
        <v>2221</v>
      </c>
      <c r="F241" s="281" t="s">
        <v>102</v>
      </c>
      <c r="G241" s="283">
        <v>1</v>
      </c>
      <c r="H241" s="283">
        <v>122</v>
      </c>
      <c r="I241" s="283">
        <v>6100</v>
      </c>
      <c r="J241" s="284">
        <v>18</v>
      </c>
      <c r="K241" s="284">
        <v>6</v>
      </c>
      <c r="L241" s="284">
        <f t="shared" ref="L241" si="106">IF(B241="TXO",I241-SUM(J241:K241),IF(B241="FITX",IF(D241="新倉",-SUM(J241:K241),IF(E241="賣",(H241-H240)*G241*200-SUM(J241:K241),(H240-H241)*G241*200-SUM(J241:K241))),IF(D241="新倉",-SUM(J241:K241),IF(E241="賣",(H241-H240)*G241*50-SUM(J241:K241),(H240-H241)*G241*50-SUM(J241:K241)))))</f>
        <v>6076</v>
      </c>
      <c r="M241" s="285">
        <f t="shared" si="105"/>
        <v>6076</v>
      </c>
      <c r="N241" s="241" t="str">
        <f t="shared" si="93"/>
        <v/>
      </c>
      <c r="O241" s="207">
        <v>0</v>
      </c>
      <c r="P241" s="34"/>
      <c r="S241" s="230"/>
      <c r="T241" s="61" t="str">
        <f t="shared" si="94"/>
        <v/>
      </c>
      <c r="U241" s="61" t="str">
        <f t="shared" si="95"/>
        <v/>
      </c>
      <c r="V241" s="61" t="str">
        <f t="shared" si="96"/>
        <v/>
      </c>
      <c r="W241" s="61" t="str">
        <f t="shared" si="97"/>
        <v/>
      </c>
      <c r="X241" s="207" t="str">
        <f t="shared" si="98"/>
        <v/>
      </c>
      <c r="Y241" s="207" t="str">
        <f t="shared" si="99"/>
        <v/>
      </c>
      <c r="Z241" s="207" t="str">
        <f t="shared" si="100"/>
        <v/>
      </c>
      <c r="AA241" s="207" t="str">
        <f t="shared" si="101"/>
        <v/>
      </c>
    </row>
    <row r="242" spans="1:27" outlineLevel="1">
      <c r="A242" s="279">
        <v>43595</v>
      </c>
      <c r="B242" s="280" t="s">
        <v>1332</v>
      </c>
      <c r="C242" s="281" t="s">
        <v>1333</v>
      </c>
      <c r="D242" s="281" t="s">
        <v>1329</v>
      </c>
      <c r="E242" s="282" t="s">
        <v>2221</v>
      </c>
      <c r="F242" s="281" t="s">
        <v>102</v>
      </c>
      <c r="G242" s="283">
        <v>1</v>
      </c>
      <c r="H242" s="283">
        <v>10700</v>
      </c>
      <c r="I242" s="283">
        <v>0</v>
      </c>
      <c r="J242" s="284">
        <v>23</v>
      </c>
      <c r="K242" s="284">
        <v>11</v>
      </c>
      <c r="L242" s="284">
        <f>IF(B242="TXO",I242-SUM(J242:K242),IF(B242="FITX",IF(D242="新倉",-SUM(J242:K242),IF(E242="賣",(H242-H241)*G242*200-SUM(J242:K242),(H241-H242)*G242*200-SUM(J242:K242))),IF(D242="新倉",-SUM(J242:K242),IF(E242="賣",(H242-H241)*G242*50-SUM(J242:K242),(H241-H242)*G242*50-SUM(J242:K242)))))</f>
        <v>-34</v>
      </c>
      <c r="M242" s="285">
        <f t="shared" si="105"/>
        <v>-34</v>
      </c>
      <c r="N242" s="241" t="str">
        <f t="shared" si="93"/>
        <v/>
      </c>
      <c r="O242" s="207">
        <v>0</v>
      </c>
      <c r="P242" s="34"/>
      <c r="Q242" s="230" t="s">
        <v>2997</v>
      </c>
      <c r="R242" s="230" t="s">
        <v>2969</v>
      </c>
      <c r="S242" s="230"/>
      <c r="T242" s="61" t="str">
        <f t="shared" si="94"/>
        <v/>
      </c>
      <c r="U242" s="61">
        <f t="shared" si="95"/>
        <v>-34</v>
      </c>
      <c r="V242" s="61" t="str">
        <f t="shared" si="96"/>
        <v/>
      </c>
      <c r="W242" s="61" t="str">
        <f t="shared" si="97"/>
        <v/>
      </c>
      <c r="X242" s="207" t="str">
        <f t="shared" si="98"/>
        <v/>
      </c>
      <c r="Y242" s="207" t="str">
        <f t="shared" si="99"/>
        <v/>
      </c>
      <c r="Z242" s="207" t="str">
        <f t="shared" si="100"/>
        <v/>
      </c>
      <c r="AA242" s="207" t="str">
        <f t="shared" si="101"/>
        <v/>
      </c>
    </row>
    <row r="243" spans="1:27" outlineLevel="1">
      <c r="A243" s="279">
        <v>43595</v>
      </c>
      <c r="B243" s="280" t="s">
        <v>1332</v>
      </c>
      <c r="C243" s="281" t="s">
        <v>1333</v>
      </c>
      <c r="D243" s="281" t="s">
        <v>1331</v>
      </c>
      <c r="E243" s="282" t="s">
        <v>1330</v>
      </c>
      <c r="F243" s="281" t="s">
        <v>102</v>
      </c>
      <c r="G243" s="283">
        <v>1</v>
      </c>
      <c r="H243" s="283">
        <v>10693</v>
      </c>
      <c r="I243" s="283">
        <v>0</v>
      </c>
      <c r="J243" s="284">
        <v>23</v>
      </c>
      <c r="K243" s="284">
        <v>11</v>
      </c>
      <c r="L243" s="284">
        <f t="shared" ref="L243" si="107">IF(B243="TXO",I243-SUM(J243:K243),IF(B243="FITX",IF(D243="新倉",-SUM(J243:K243),IF(E243="賣",(H243-H242)*G243*200-SUM(J243:K243),(H242-H243)*G243*200-SUM(J243:K243))),IF(D243="新倉",-SUM(J243:K243),IF(E243="賣",(H243-H242)*G243*50-SUM(J243:K243),(H242-H243)*G243*50-SUM(J243:K243)))))</f>
        <v>316</v>
      </c>
      <c r="M243" s="285">
        <f t="shared" si="105"/>
        <v>316</v>
      </c>
      <c r="N243" s="241">
        <f t="shared" si="93"/>
        <v>7</v>
      </c>
      <c r="O243" s="207">
        <v>0</v>
      </c>
      <c r="P243" s="34"/>
      <c r="Q243" s="230" t="s">
        <v>2976</v>
      </c>
      <c r="R243" s="230" t="s">
        <v>2969</v>
      </c>
      <c r="S243" s="230"/>
      <c r="T243" s="61">
        <f t="shared" si="94"/>
        <v>316</v>
      </c>
      <c r="U243" s="61" t="str">
        <f t="shared" si="95"/>
        <v/>
      </c>
      <c r="V243" s="61" t="str">
        <f t="shared" si="96"/>
        <v/>
      </c>
      <c r="W243" s="61" t="str">
        <f t="shared" si="97"/>
        <v/>
      </c>
      <c r="X243" s="207" t="str">
        <f t="shared" si="98"/>
        <v/>
      </c>
      <c r="Y243" s="207" t="str">
        <f t="shared" si="99"/>
        <v/>
      </c>
      <c r="Z243" s="207" t="str">
        <f t="shared" si="100"/>
        <v/>
      </c>
      <c r="AA243" s="207" t="str">
        <f t="shared" si="101"/>
        <v/>
      </c>
    </row>
    <row r="244" spans="1:27">
      <c r="A244" s="237">
        <v>43598</v>
      </c>
      <c r="B244" s="215" t="s">
        <v>2236</v>
      </c>
      <c r="C244" s="210" t="s">
        <v>3009</v>
      </c>
      <c r="D244" s="210" t="s">
        <v>1329</v>
      </c>
      <c r="E244" s="238" t="s">
        <v>1330</v>
      </c>
      <c r="F244" s="210" t="s">
        <v>102</v>
      </c>
      <c r="G244" s="239">
        <v>1</v>
      </c>
      <c r="H244" s="239">
        <v>6</v>
      </c>
      <c r="I244" s="239">
        <v>-300</v>
      </c>
      <c r="J244" s="14">
        <v>18</v>
      </c>
      <c r="K244" s="14">
        <v>0</v>
      </c>
      <c r="L244" s="14">
        <f t="shared" ref="L244:L247" si="108">IF(B244="TXO",I244-SUM(J244:K244),IF(B244="FITX",IF(D244="新倉",-SUM(J244:K244),IF(E244="賣",(H244-H243)*G244*200-SUM(J244:K244),(H243-H244)*G244*200-SUM(J244:K244))),IF(D244="新倉",-SUM(J244:K244),IF(E244="賣",(H244-H243)*G244*50-SUM(J244:K244),(H243-H244)*G244*50-SUM(J244:K244)))))</f>
        <v>-318</v>
      </c>
      <c r="M244" s="123">
        <f t="shared" si="105"/>
        <v>-318</v>
      </c>
      <c r="N244" s="241" t="str">
        <f t="shared" si="93"/>
        <v/>
      </c>
      <c r="O244" s="207">
        <v>0</v>
      </c>
      <c r="P244" s="34">
        <f>SUM(L244:L247)</f>
        <v>670</v>
      </c>
      <c r="R244" s="230" t="s">
        <v>2969</v>
      </c>
      <c r="S244" s="230"/>
      <c r="T244" s="61" t="str">
        <f t="shared" si="94"/>
        <v/>
      </c>
      <c r="U244" s="61" t="str">
        <f t="shared" si="95"/>
        <v/>
      </c>
      <c r="V244" s="61" t="str">
        <f t="shared" si="96"/>
        <v/>
      </c>
      <c r="W244" s="61" t="str">
        <f t="shared" si="97"/>
        <v/>
      </c>
      <c r="X244" s="207" t="str">
        <f t="shared" si="98"/>
        <v/>
      </c>
      <c r="Y244" s="207" t="str">
        <f t="shared" si="99"/>
        <v/>
      </c>
      <c r="Z244" s="207" t="str">
        <f t="shared" si="100"/>
        <v/>
      </c>
      <c r="AA244" s="207" t="str">
        <f t="shared" si="101"/>
        <v/>
      </c>
    </row>
    <row r="245" spans="1:27" outlineLevel="1">
      <c r="A245" s="237">
        <v>43599</v>
      </c>
      <c r="B245" s="215" t="s">
        <v>2236</v>
      </c>
      <c r="C245" s="210" t="s">
        <v>3009</v>
      </c>
      <c r="D245" s="210" t="s">
        <v>1331</v>
      </c>
      <c r="E245" s="238" t="s">
        <v>2221</v>
      </c>
      <c r="F245" s="210" t="s">
        <v>102</v>
      </c>
      <c r="G245" s="239">
        <v>1</v>
      </c>
      <c r="H245" s="239">
        <v>12.5</v>
      </c>
      <c r="I245" s="239">
        <v>625</v>
      </c>
      <c r="J245" s="14">
        <v>18</v>
      </c>
      <c r="K245" s="14">
        <v>1</v>
      </c>
      <c r="L245" s="14">
        <f t="shared" si="108"/>
        <v>606</v>
      </c>
      <c r="M245" s="123">
        <f t="shared" si="105"/>
        <v>606</v>
      </c>
      <c r="N245" s="241" t="str">
        <f t="shared" si="93"/>
        <v/>
      </c>
      <c r="O245" s="207">
        <v>0</v>
      </c>
      <c r="P245" s="34"/>
      <c r="R245" s="230" t="s">
        <v>2969</v>
      </c>
      <c r="S245" s="230"/>
      <c r="T245" s="61" t="str">
        <f t="shared" si="94"/>
        <v/>
      </c>
      <c r="U245" s="61" t="str">
        <f t="shared" si="95"/>
        <v/>
      </c>
      <c r="V245" s="61" t="str">
        <f t="shared" si="96"/>
        <v/>
      </c>
      <c r="W245" s="61" t="str">
        <f t="shared" si="97"/>
        <v/>
      </c>
      <c r="X245" s="207" t="str">
        <f t="shared" si="98"/>
        <v/>
      </c>
      <c r="Y245" s="207" t="str">
        <f t="shared" si="99"/>
        <v/>
      </c>
      <c r="Z245" s="207" t="str">
        <f t="shared" si="100"/>
        <v/>
      </c>
      <c r="AA245" s="207" t="str">
        <f t="shared" si="101"/>
        <v/>
      </c>
    </row>
    <row r="246" spans="1:27" outlineLevel="1">
      <c r="A246" s="237">
        <v>43599</v>
      </c>
      <c r="B246" s="215" t="s">
        <v>1332</v>
      </c>
      <c r="C246" s="210" t="s">
        <v>1333</v>
      </c>
      <c r="D246" s="210" t="s">
        <v>1329</v>
      </c>
      <c r="E246" s="238" t="s">
        <v>2221</v>
      </c>
      <c r="F246" s="210" t="s">
        <v>102</v>
      </c>
      <c r="G246" s="239">
        <v>1</v>
      </c>
      <c r="H246" s="239">
        <v>10539</v>
      </c>
      <c r="I246" s="239">
        <v>0</v>
      </c>
      <c r="J246" s="14">
        <v>23</v>
      </c>
      <c r="K246" s="14">
        <v>11</v>
      </c>
      <c r="L246" s="14">
        <f t="shared" si="108"/>
        <v>-34</v>
      </c>
      <c r="M246" s="123">
        <f t="shared" si="105"/>
        <v>-34</v>
      </c>
      <c r="N246" s="241" t="str">
        <f t="shared" si="93"/>
        <v/>
      </c>
      <c r="O246" s="207">
        <v>0</v>
      </c>
      <c r="P246" s="34"/>
      <c r="Q246" s="230" t="s">
        <v>2997</v>
      </c>
      <c r="R246" s="230" t="s">
        <v>2969</v>
      </c>
      <c r="S246" s="230" t="s">
        <v>2969</v>
      </c>
      <c r="T246" s="61" t="str">
        <f t="shared" si="94"/>
        <v/>
      </c>
      <c r="U246" s="61" t="str">
        <f t="shared" si="95"/>
        <v/>
      </c>
      <c r="V246" s="61" t="str">
        <f t="shared" si="96"/>
        <v/>
      </c>
      <c r="W246" s="61" t="str">
        <f t="shared" si="97"/>
        <v/>
      </c>
      <c r="X246" s="207" t="str">
        <f t="shared" si="98"/>
        <v/>
      </c>
      <c r="Y246" s="207">
        <f t="shared" si="99"/>
        <v>-34</v>
      </c>
      <c r="Z246" s="207" t="str">
        <f t="shared" si="100"/>
        <v/>
      </c>
      <c r="AA246" s="207" t="str">
        <f t="shared" si="101"/>
        <v/>
      </c>
    </row>
    <row r="247" spans="1:27" outlineLevel="1">
      <c r="A247" s="237">
        <v>43599</v>
      </c>
      <c r="B247" s="215" t="s">
        <v>1332</v>
      </c>
      <c r="C247" s="210" t="s">
        <v>1333</v>
      </c>
      <c r="D247" s="210" t="s">
        <v>1331</v>
      </c>
      <c r="E247" s="238" t="s">
        <v>1330</v>
      </c>
      <c r="F247" s="210" t="s">
        <v>102</v>
      </c>
      <c r="G247" s="239">
        <v>1</v>
      </c>
      <c r="H247" s="239">
        <v>10530</v>
      </c>
      <c r="I247" s="239">
        <v>0</v>
      </c>
      <c r="J247" s="14">
        <v>23</v>
      </c>
      <c r="K247" s="14">
        <v>11</v>
      </c>
      <c r="L247" s="14">
        <f t="shared" si="108"/>
        <v>416</v>
      </c>
      <c r="M247" s="123">
        <f t="shared" si="105"/>
        <v>416</v>
      </c>
      <c r="N247" s="241">
        <f t="shared" si="93"/>
        <v>9</v>
      </c>
      <c r="O247" s="207">
        <v>0</v>
      </c>
      <c r="P247" s="34"/>
      <c r="Q247" s="230" t="s">
        <v>2976</v>
      </c>
      <c r="R247" s="230" t="s">
        <v>2969</v>
      </c>
      <c r="S247" s="230" t="s">
        <v>2969</v>
      </c>
      <c r="T247" s="61" t="str">
        <f t="shared" si="94"/>
        <v/>
      </c>
      <c r="U247" s="61" t="str">
        <f t="shared" si="95"/>
        <v/>
      </c>
      <c r="V247" s="61" t="str">
        <f t="shared" si="96"/>
        <v/>
      </c>
      <c r="W247" s="61" t="str">
        <f t="shared" si="97"/>
        <v/>
      </c>
      <c r="X247" s="207">
        <f t="shared" si="98"/>
        <v>416</v>
      </c>
      <c r="Y247" s="207" t="str">
        <f t="shared" si="99"/>
        <v/>
      </c>
      <c r="Z247" s="207" t="str">
        <f t="shared" si="100"/>
        <v/>
      </c>
      <c r="AA247" s="207" t="str">
        <f t="shared" si="101"/>
        <v/>
      </c>
    </row>
    <row r="248" spans="1:27">
      <c r="A248" s="279">
        <v>43600</v>
      </c>
      <c r="B248" s="280" t="s">
        <v>1332</v>
      </c>
      <c r="C248" s="281" t="s">
        <v>1333</v>
      </c>
      <c r="D248" s="281" t="s">
        <v>1329</v>
      </c>
      <c r="E248" s="282" t="s">
        <v>1330</v>
      </c>
      <c r="F248" s="281" t="s">
        <v>102</v>
      </c>
      <c r="G248" s="283">
        <v>1</v>
      </c>
      <c r="H248" s="283">
        <v>10583</v>
      </c>
      <c r="I248" s="283">
        <v>0</v>
      </c>
      <c r="J248" s="284">
        <v>23</v>
      </c>
      <c r="K248" s="284">
        <v>11</v>
      </c>
      <c r="L248" s="284">
        <f>IF(B248="TXO",I248-SUM(J248:K248),IF(B248="FITX",IF(D248="新倉",-SUM(J248:K248),IF(E248="賣",(H248-H247)*G248*200-SUM(J248:K248),(H247-H248)*G248*200-SUM(J248:K248))),IF(D248="新倉",-SUM(J248:K248),IF(E248="賣",(H248-H247)*G248*50-SUM(J248:K248),(H247-H248)*G248*50-SUM(J248:K248)))))</f>
        <v>-34</v>
      </c>
      <c r="M248" s="285">
        <f t="shared" si="105"/>
        <v>-34</v>
      </c>
      <c r="N248" s="241" t="str">
        <f t="shared" si="93"/>
        <v/>
      </c>
      <c r="O248" s="207">
        <v>0</v>
      </c>
      <c r="P248" s="34">
        <f>SUM(L248:L251)</f>
        <v>64</v>
      </c>
      <c r="Q248" s="230" t="s">
        <v>2997</v>
      </c>
      <c r="R248" s="230" t="s">
        <v>2969</v>
      </c>
      <c r="S248" s="230"/>
      <c r="T248" s="61" t="str">
        <f t="shared" si="94"/>
        <v/>
      </c>
      <c r="U248" s="61">
        <f t="shared" si="95"/>
        <v>-34</v>
      </c>
      <c r="V248" s="61" t="str">
        <f t="shared" si="96"/>
        <v/>
      </c>
      <c r="W248" s="61" t="str">
        <f t="shared" si="97"/>
        <v/>
      </c>
      <c r="X248" s="207" t="str">
        <f t="shared" si="98"/>
        <v/>
      </c>
      <c r="Y248" s="207" t="str">
        <f t="shared" si="99"/>
        <v/>
      </c>
      <c r="Z248" s="207" t="str">
        <f t="shared" si="100"/>
        <v/>
      </c>
      <c r="AA248" s="207" t="str">
        <f t="shared" si="101"/>
        <v/>
      </c>
    </row>
    <row r="249" spans="1:27" outlineLevel="1" collapsed="1">
      <c r="A249" s="279">
        <v>43600</v>
      </c>
      <c r="B249" s="280" t="s">
        <v>1332</v>
      </c>
      <c r="C249" s="281" t="s">
        <v>1333</v>
      </c>
      <c r="D249" s="281" t="s">
        <v>1331</v>
      </c>
      <c r="E249" s="282" t="s">
        <v>2221</v>
      </c>
      <c r="F249" s="281" t="s">
        <v>102</v>
      </c>
      <c r="G249" s="283">
        <v>1</v>
      </c>
      <c r="H249" s="283">
        <v>10582</v>
      </c>
      <c r="I249" s="283">
        <v>0</v>
      </c>
      <c r="J249" s="284">
        <v>23</v>
      </c>
      <c r="K249" s="284">
        <v>11</v>
      </c>
      <c r="L249" s="284">
        <f t="shared" ref="L249" si="109">IF(B249="TXO",I249-SUM(J249:K249),IF(B249="FITX",IF(D249="新倉",-SUM(J249:K249),IF(E249="賣",(H249-H248)*G249*200-SUM(J249:K249),(H248-H249)*G249*200-SUM(J249:K249))),IF(D249="新倉",-SUM(J249:K249),IF(E249="賣",(H249-H248)*G249*50-SUM(J249:K249),(H248-H249)*G249*50-SUM(J249:K249)))))</f>
        <v>-84</v>
      </c>
      <c r="M249" s="285">
        <f t="shared" si="105"/>
        <v>-84</v>
      </c>
      <c r="N249" s="241">
        <f t="shared" si="93"/>
        <v>-1</v>
      </c>
      <c r="O249" s="207">
        <v>0</v>
      </c>
      <c r="P249" s="34"/>
      <c r="Q249" s="230" t="s">
        <v>2976</v>
      </c>
      <c r="R249" s="230" t="s">
        <v>2969</v>
      </c>
      <c r="S249" s="230"/>
      <c r="T249" s="61" t="str">
        <f t="shared" si="94"/>
        <v/>
      </c>
      <c r="U249" s="61">
        <f t="shared" si="95"/>
        <v>-84</v>
      </c>
      <c r="V249" s="61" t="str">
        <f t="shared" si="96"/>
        <v/>
      </c>
      <c r="W249" s="61" t="str">
        <f t="shared" si="97"/>
        <v/>
      </c>
      <c r="X249" s="207" t="str">
        <f t="shared" si="98"/>
        <v/>
      </c>
      <c r="Y249" s="207" t="str">
        <f t="shared" si="99"/>
        <v/>
      </c>
      <c r="Z249" s="207" t="str">
        <f t="shared" si="100"/>
        <v/>
      </c>
      <c r="AA249" s="207" t="str">
        <f t="shared" si="101"/>
        <v/>
      </c>
    </row>
    <row r="250" spans="1:27" outlineLevel="1">
      <c r="A250" s="279">
        <v>43600</v>
      </c>
      <c r="B250" s="280" t="s">
        <v>1332</v>
      </c>
      <c r="C250" s="281" t="s">
        <v>1333</v>
      </c>
      <c r="D250" s="281" t="s">
        <v>1329</v>
      </c>
      <c r="E250" s="282" t="s">
        <v>1330</v>
      </c>
      <c r="F250" s="281" t="s">
        <v>102</v>
      </c>
      <c r="G250" s="283">
        <v>1</v>
      </c>
      <c r="H250" s="283">
        <v>10584</v>
      </c>
      <c r="I250" s="283">
        <v>0</v>
      </c>
      <c r="J250" s="284">
        <v>23</v>
      </c>
      <c r="K250" s="284">
        <v>11</v>
      </c>
      <c r="L250" s="284">
        <f>IF(B250="TXO",I250-SUM(J250:K250),IF(B250="FITX",IF(D250="新倉",-SUM(J250:K250),IF(E250="賣",(H250-H249)*G250*200-SUM(J250:K250),(H249-H250)*G250*200-SUM(J250:K250))),IF(D250="新倉",-SUM(J250:K250),IF(E250="賣",(H250-H249)*G250*50-SUM(J250:K250),(H249-H250)*G250*50-SUM(J250:K250)))))</f>
        <v>-34</v>
      </c>
      <c r="M250" s="285">
        <f t="shared" si="105"/>
        <v>-34</v>
      </c>
      <c r="N250" s="241" t="str">
        <f t="shared" si="93"/>
        <v/>
      </c>
      <c r="O250" s="207">
        <v>0</v>
      </c>
      <c r="P250" s="34"/>
      <c r="Q250" s="230" t="s">
        <v>2997</v>
      </c>
      <c r="R250" s="230" t="s">
        <v>2969</v>
      </c>
      <c r="S250" s="230"/>
      <c r="T250" s="61" t="str">
        <f t="shared" si="94"/>
        <v/>
      </c>
      <c r="U250" s="61">
        <f t="shared" si="95"/>
        <v>-34</v>
      </c>
      <c r="V250" s="61" t="str">
        <f t="shared" si="96"/>
        <v/>
      </c>
      <c r="W250" s="61" t="str">
        <f t="shared" si="97"/>
        <v/>
      </c>
      <c r="X250" s="207" t="str">
        <f t="shared" si="98"/>
        <v/>
      </c>
      <c r="Y250" s="207" t="str">
        <f t="shared" si="99"/>
        <v/>
      </c>
      <c r="Z250" s="207" t="str">
        <f t="shared" si="100"/>
        <v/>
      </c>
      <c r="AA250" s="207" t="str">
        <f t="shared" si="101"/>
        <v/>
      </c>
    </row>
    <row r="251" spans="1:27" outlineLevel="1">
      <c r="A251" s="279">
        <v>43600</v>
      </c>
      <c r="B251" s="280" t="s">
        <v>1332</v>
      </c>
      <c r="C251" s="281" t="s">
        <v>1333</v>
      </c>
      <c r="D251" s="281" t="s">
        <v>1331</v>
      </c>
      <c r="E251" s="282" t="s">
        <v>2221</v>
      </c>
      <c r="F251" s="281" t="s">
        <v>102</v>
      </c>
      <c r="G251" s="283">
        <v>1</v>
      </c>
      <c r="H251" s="283">
        <v>10589</v>
      </c>
      <c r="I251" s="283">
        <v>0</v>
      </c>
      <c r="J251" s="284">
        <v>23</v>
      </c>
      <c r="K251" s="284">
        <v>11</v>
      </c>
      <c r="L251" s="284">
        <f t="shared" ref="L251" si="110">IF(B251="TXO",I251-SUM(J251:K251),IF(B251="FITX",IF(D251="新倉",-SUM(J251:K251),IF(E251="賣",(H251-H250)*G251*200-SUM(J251:K251),(H250-H251)*G251*200-SUM(J251:K251))),IF(D251="新倉",-SUM(J251:K251),IF(E251="賣",(H251-H250)*G251*50-SUM(J251:K251),(H250-H251)*G251*50-SUM(J251:K251)))))</f>
        <v>216</v>
      </c>
      <c r="M251" s="285">
        <f t="shared" si="105"/>
        <v>216</v>
      </c>
      <c r="N251" s="241">
        <f t="shared" si="93"/>
        <v>5</v>
      </c>
      <c r="O251" s="207">
        <v>0</v>
      </c>
      <c r="P251" s="34"/>
      <c r="Q251" s="230" t="s">
        <v>2976</v>
      </c>
      <c r="R251" s="230" t="s">
        <v>2969</v>
      </c>
      <c r="S251" s="230"/>
      <c r="T251" s="61">
        <f t="shared" si="94"/>
        <v>216</v>
      </c>
      <c r="U251" s="61" t="str">
        <f t="shared" si="95"/>
        <v/>
      </c>
      <c r="V251" s="61" t="str">
        <f t="shared" si="96"/>
        <v/>
      </c>
      <c r="W251" s="61" t="str">
        <f t="shared" si="97"/>
        <v/>
      </c>
      <c r="X251" s="207" t="str">
        <f t="shared" si="98"/>
        <v/>
      </c>
      <c r="Y251" s="207" t="str">
        <f t="shared" si="99"/>
        <v/>
      </c>
      <c r="Z251" s="207" t="str">
        <f t="shared" si="100"/>
        <v/>
      </c>
      <c r="AA251" s="207" t="str">
        <f t="shared" si="101"/>
        <v/>
      </c>
    </row>
    <row r="252" spans="1:27">
      <c r="A252" s="237">
        <v>43601</v>
      </c>
      <c r="B252" s="215" t="s">
        <v>1332</v>
      </c>
      <c r="C252" s="210" t="s">
        <v>3010</v>
      </c>
      <c r="D252" s="210" t="s">
        <v>1329</v>
      </c>
      <c r="E252" s="238" t="s">
        <v>1330</v>
      </c>
      <c r="F252" s="210" t="s">
        <v>102</v>
      </c>
      <c r="G252" s="239">
        <v>1</v>
      </c>
      <c r="H252" s="239">
        <v>10549</v>
      </c>
      <c r="I252" s="239">
        <v>0</v>
      </c>
      <c r="J252" s="14">
        <v>23</v>
      </c>
      <c r="K252" s="14">
        <v>11</v>
      </c>
      <c r="L252" s="14">
        <f>IF(B252="TXO",I252-SUM(J252:K252),IF(B252="FITX",IF(D252="新倉",-SUM(J252:K252),IF(E252="賣",(H252-H251)*G252*200-SUM(J252:K252),(H251-H252)*G252*200-SUM(J252:K252))),IF(D252="新倉",-SUM(J252:K252),IF(E252="賣",(H252-H251)*G252*50-SUM(J252:K252),(H251-H252)*G252*50-SUM(J252:K252)))))</f>
        <v>-34</v>
      </c>
      <c r="M252" s="123">
        <f t="shared" si="105"/>
        <v>-34</v>
      </c>
      <c r="N252" s="241" t="str">
        <f t="shared" si="93"/>
        <v/>
      </c>
      <c r="O252" s="207">
        <v>0</v>
      </c>
      <c r="P252" s="34">
        <f>SUM(L252:L259)</f>
        <v>-1121</v>
      </c>
      <c r="Q252" s="230" t="s">
        <v>2997</v>
      </c>
      <c r="R252" s="230" t="s">
        <v>2969</v>
      </c>
      <c r="S252" s="230"/>
      <c r="T252" s="61" t="str">
        <f t="shared" si="94"/>
        <v/>
      </c>
      <c r="U252" s="61">
        <f t="shared" si="95"/>
        <v>-34</v>
      </c>
      <c r="V252" s="61" t="str">
        <f t="shared" si="96"/>
        <v/>
      </c>
      <c r="W252" s="61" t="str">
        <f t="shared" si="97"/>
        <v/>
      </c>
      <c r="X252" s="207" t="str">
        <f t="shared" si="98"/>
        <v/>
      </c>
      <c r="Y252" s="207" t="str">
        <f t="shared" si="99"/>
        <v/>
      </c>
      <c r="Z252" s="207" t="str">
        <f t="shared" si="100"/>
        <v/>
      </c>
      <c r="AA252" s="207" t="str">
        <f t="shared" si="101"/>
        <v/>
      </c>
    </row>
    <row r="253" spans="1:27" outlineLevel="1">
      <c r="A253" s="237">
        <v>43601</v>
      </c>
      <c r="B253" s="215" t="s">
        <v>1332</v>
      </c>
      <c r="C253" s="210" t="s">
        <v>3010</v>
      </c>
      <c r="D253" s="210" t="s">
        <v>1331</v>
      </c>
      <c r="E253" s="238" t="s">
        <v>2221</v>
      </c>
      <c r="F253" s="210" t="s">
        <v>102</v>
      </c>
      <c r="G253" s="239">
        <v>1</v>
      </c>
      <c r="H253" s="239">
        <v>10534</v>
      </c>
      <c r="I253" s="239">
        <v>0</v>
      </c>
      <c r="J253" s="14">
        <v>23</v>
      </c>
      <c r="K253" s="14">
        <v>11</v>
      </c>
      <c r="L253" s="14">
        <f>IF(B253="TXO",I253-SUM(J253:K253),IF(B253="FITX",IF(D253="新倉",-SUM(J253:K253),IF(E253="賣",(H253-H252)*G253*200-SUM(J253:K253),(H252-H253)*G253*200-SUM(J253:K253))),IF(D253="新倉",-SUM(J253:K253),IF(E253="賣",(H253-H252)*G253*50-SUM(J253:K253),(H252-H253)*G253*50-SUM(J253:K253)))))</f>
        <v>-784</v>
      </c>
      <c r="M253" s="123">
        <f t="shared" si="105"/>
        <v>-784</v>
      </c>
      <c r="N253" s="241">
        <f t="shared" si="93"/>
        <v>-15</v>
      </c>
      <c r="O253" s="207">
        <v>0</v>
      </c>
      <c r="P253" s="34"/>
      <c r="Q253" s="230" t="s">
        <v>2983</v>
      </c>
      <c r="R253" s="230" t="s">
        <v>2969</v>
      </c>
      <c r="S253" s="230"/>
      <c r="T253" s="61" t="str">
        <f t="shared" si="94"/>
        <v/>
      </c>
      <c r="U253" s="61">
        <f t="shared" si="95"/>
        <v>-784</v>
      </c>
      <c r="V253" s="61" t="str">
        <f t="shared" si="96"/>
        <v/>
      </c>
      <c r="W253" s="61" t="str">
        <f t="shared" si="97"/>
        <v/>
      </c>
      <c r="X253" s="207" t="str">
        <f t="shared" si="98"/>
        <v/>
      </c>
      <c r="Y253" s="207" t="str">
        <f t="shared" si="99"/>
        <v/>
      </c>
      <c r="Z253" s="207" t="str">
        <f t="shared" si="100"/>
        <v/>
      </c>
      <c r="AA253" s="207" t="str">
        <f t="shared" si="101"/>
        <v/>
      </c>
    </row>
    <row r="254" spans="1:27" outlineLevel="1">
      <c r="A254" s="237">
        <v>43601</v>
      </c>
      <c r="B254" s="215" t="s">
        <v>1332</v>
      </c>
      <c r="C254" s="210" t="s">
        <v>3010</v>
      </c>
      <c r="D254" s="210" t="s">
        <v>1329</v>
      </c>
      <c r="E254" s="238" t="s">
        <v>2221</v>
      </c>
      <c r="F254" s="210" t="s">
        <v>102</v>
      </c>
      <c r="G254" s="239">
        <v>1</v>
      </c>
      <c r="H254" s="239">
        <v>10500</v>
      </c>
      <c r="I254" s="239">
        <v>0</v>
      </c>
      <c r="J254" s="14">
        <v>23</v>
      </c>
      <c r="K254" s="14">
        <v>11</v>
      </c>
      <c r="L254" s="14">
        <f>IF(B254="TXO",I254-SUM(J254:K254),IF(B254="FITX",IF(D254="新倉",-SUM(J254:K254),IF(E254="賣",(H254-H253)*G254*200-SUM(J254:K254),(H253-H254)*G254*200-SUM(J254:K254))),IF(D254="新倉",-SUM(J254:K254),IF(E254="賣",(H254-H253)*G254*50-SUM(J254:K254),(H253-H254)*G254*50-SUM(J254:K254)))))</f>
        <v>-34</v>
      </c>
      <c r="M254" s="123">
        <f>L254</f>
        <v>-34</v>
      </c>
      <c r="N254" s="241" t="str">
        <f t="shared" si="93"/>
        <v/>
      </c>
      <c r="O254" s="207">
        <v>0</v>
      </c>
      <c r="P254" s="34"/>
      <c r="Q254" s="230" t="s">
        <v>2997</v>
      </c>
      <c r="R254" s="230" t="s">
        <v>2969</v>
      </c>
      <c r="S254" s="230"/>
      <c r="T254" s="61" t="str">
        <f t="shared" si="94"/>
        <v/>
      </c>
      <c r="U254" s="61">
        <f t="shared" si="95"/>
        <v>-34</v>
      </c>
      <c r="V254" s="61" t="str">
        <f t="shared" si="96"/>
        <v/>
      </c>
      <c r="W254" s="61" t="str">
        <f t="shared" si="97"/>
        <v/>
      </c>
      <c r="X254" s="207" t="str">
        <f t="shared" si="98"/>
        <v/>
      </c>
      <c r="Y254" s="207" t="str">
        <f t="shared" si="99"/>
        <v/>
      </c>
      <c r="Z254" s="207" t="str">
        <f t="shared" si="100"/>
        <v/>
      </c>
      <c r="AA254" s="207" t="str">
        <f t="shared" si="101"/>
        <v/>
      </c>
    </row>
    <row r="255" spans="1:27" outlineLevel="1">
      <c r="A255" s="237">
        <v>43601</v>
      </c>
      <c r="B255" s="215" t="s">
        <v>1332</v>
      </c>
      <c r="C255" s="210" t="s">
        <v>3010</v>
      </c>
      <c r="D255" s="210" t="s">
        <v>1331</v>
      </c>
      <c r="E255" s="238" t="s">
        <v>1330</v>
      </c>
      <c r="F255" s="210" t="s">
        <v>102</v>
      </c>
      <c r="G255" s="239">
        <v>1</v>
      </c>
      <c r="H255" s="239">
        <v>10493</v>
      </c>
      <c r="I255" s="239">
        <v>0</v>
      </c>
      <c r="J255" s="14">
        <v>23</v>
      </c>
      <c r="K255" s="14">
        <v>10</v>
      </c>
      <c r="L255" s="14">
        <f t="shared" ref="L255" si="111">IF(B255="TXO",I255-SUM(J255:K255),IF(B255="FITX",IF(D255="新倉",-SUM(J255:K255),IF(E255="賣",(H255-H254)*G255*200-SUM(J255:K255),(H254-H255)*G255*200-SUM(J255:K255))),IF(D255="新倉",-SUM(J255:K255),IF(E255="賣",(H255-H254)*G255*50-SUM(J255:K255),(H254-H255)*G255*50-SUM(J255:K255)))))</f>
        <v>317</v>
      </c>
      <c r="M255" s="123">
        <f t="shared" ref="M255:M263" si="112">L255</f>
        <v>317</v>
      </c>
      <c r="N255" s="241">
        <f t="shared" si="93"/>
        <v>7</v>
      </c>
      <c r="O255" s="207">
        <v>0</v>
      </c>
      <c r="P255" s="34"/>
      <c r="Q255" s="230" t="s">
        <v>2976</v>
      </c>
      <c r="R255" s="230" t="s">
        <v>2969</v>
      </c>
      <c r="S255" s="230"/>
      <c r="T255" s="61">
        <f t="shared" si="94"/>
        <v>317</v>
      </c>
      <c r="U255" s="61" t="str">
        <f t="shared" si="95"/>
        <v/>
      </c>
      <c r="V255" s="61" t="str">
        <f t="shared" si="96"/>
        <v/>
      </c>
      <c r="W255" s="61" t="str">
        <f t="shared" si="97"/>
        <v/>
      </c>
      <c r="X255" s="207" t="str">
        <f t="shared" si="98"/>
        <v/>
      </c>
      <c r="Y255" s="207" t="str">
        <f t="shared" si="99"/>
        <v/>
      </c>
      <c r="Z255" s="207" t="str">
        <f t="shared" si="100"/>
        <v/>
      </c>
      <c r="AA255" s="207" t="str">
        <f t="shared" si="101"/>
        <v/>
      </c>
    </row>
    <row r="256" spans="1:27" outlineLevel="1">
      <c r="A256" s="237">
        <v>43601</v>
      </c>
      <c r="B256" s="215" t="s">
        <v>1332</v>
      </c>
      <c r="C256" s="210" t="s">
        <v>3010</v>
      </c>
      <c r="D256" s="210" t="s">
        <v>1329</v>
      </c>
      <c r="E256" s="238" t="s">
        <v>2221</v>
      </c>
      <c r="F256" s="210" t="s">
        <v>102</v>
      </c>
      <c r="G256" s="239">
        <v>1</v>
      </c>
      <c r="H256" s="239">
        <v>10508</v>
      </c>
      <c r="I256" s="239">
        <v>0</v>
      </c>
      <c r="J256" s="14">
        <v>23</v>
      </c>
      <c r="K256" s="14">
        <v>11</v>
      </c>
      <c r="L256" s="14">
        <f>IF(B256="TXO",I256-SUM(J256:K256),IF(B256="FITX",IF(D256="新倉",-SUM(J256:K256),IF(E256="賣",(H256-H255)*G256*200-SUM(J256:K256),(H255-H256)*G256*200-SUM(J256:K256))),IF(D256="新倉",-SUM(J256:K256),IF(E256="賣",(H256-H255)*G256*50-SUM(J256:K256),(H255-H256)*G256*50-SUM(J256:K256)))))</f>
        <v>-34</v>
      </c>
      <c r="M256" s="123">
        <f t="shared" si="112"/>
        <v>-34</v>
      </c>
      <c r="N256" s="241" t="str">
        <f t="shared" si="93"/>
        <v/>
      </c>
      <c r="O256" s="207">
        <v>0</v>
      </c>
      <c r="P256" s="34"/>
      <c r="Q256" s="230" t="s">
        <v>2997</v>
      </c>
      <c r="R256" s="230" t="s">
        <v>2969</v>
      </c>
      <c r="S256" s="230"/>
      <c r="T256" s="61" t="str">
        <f t="shared" si="94"/>
        <v/>
      </c>
      <c r="U256" s="61">
        <f t="shared" si="95"/>
        <v>-34</v>
      </c>
      <c r="V256" s="61" t="str">
        <f t="shared" si="96"/>
        <v/>
      </c>
      <c r="W256" s="61" t="str">
        <f t="shared" si="97"/>
        <v/>
      </c>
      <c r="X256" s="207" t="str">
        <f t="shared" si="98"/>
        <v/>
      </c>
      <c r="Y256" s="207" t="str">
        <f t="shared" si="99"/>
        <v/>
      </c>
      <c r="Z256" s="207" t="str">
        <f t="shared" si="100"/>
        <v/>
      </c>
      <c r="AA256" s="207" t="str">
        <f t="shared" si="101"/>
        <v/>
      </c>
    </row>
    <row r="257" spans="1:27" outlineLevel="1">
      <c r="A257" s="237">
        <v>43601</v>
      </c>
      <c r="B257" s="215" t="s">
        <v>1332</v>
      </c>
      <c r="C257" s="210" t="s">
        <v>3010</v>
      </c>
      <c r="D257" s="210" t="s">
        <v>1331</v>
      </c>
      <c r="E257" s="238" t="s">
        <v>1330</v>
      </c>
      <c r="F257" s="210" t="s">
        <v>102</v>
      </c>
      <c r="G257" s="239">
        <v>1</v>
      </c>
      <c r="H257" s="239">
        <v>10503</v>
      </c>
      <c r="I257" s="239">
        <v>0</v>
      </c>
      <c r="J257" s="14">
        <v>23</v>
      </c>
      <c r="K257" s="14">
        <v>11</v>
      </c>
      <c r="L257" s="14">
        <f>IF(B257="TXO",I257-SUM(J257:K257),IF(B257="FITX",IF(D257="新倉",-SUM(J257:K257),IF(E257="賣",(H257-H256)*G257*200-SUM(J257:K257),(H256-H257)*G257*200-SUM(J257:K257))),IF(D257="新倉",-SUM(J257:K257),IF(E257="賣",(H257-H256)*G257*50-SUM(J257:K257),(H256-H257)*G257*50-SUM(J257:K257)))))</f>
        <v>216</v>
      </c>
      <c r="M257" s="123">
        <f t="shared" si="112"/>
        <v>216</v>
      </c>
      <c r="N257" s="241">
        <f t="shared" si="93"/>
        <v>5</v>
      </c>
      <c r="O257" s="207">
        <v>0</v>
      </c>
      <c r="P257" s="34"/>
      <c r="Q257" s="230" t="s">
        <v>2976</v>
      </c>
      <c r="R257" s="230" t="s">
        <v>2969</v>
      </c>
      <c r="S257" s="230"/>
      <c r="T257" s="61">
        <f t="shared" si="94"/>
        <v>216</v>
      </c>
      <c r="U257" s="61" t="str">
        <f t="shared" si="95"/>
        <v/>
      </c>
      <c r="V257" s="61" t="str">
        <f t="shared" si="96"/>
        <v/>
      </c>
      <c r="W257" s="61" t="str">
        <f t="shared" si="97"/>
        <v/>
      </c>
      <c r="X257" s="207" t="str">
        <f t="shared" si="98"/>
        <v/>
      </c>
      <c r="Y257" s="207" t="str">
        <f t="shared" si="99"/>
        <v/>
      </c>
      <c r="Z257" s="207" t="str">
        <f t="shared" si="100"/>
        <v/>
      </c>
      <c r="AA257" s="207" t="str">
        <f t="shared" si="101"/>
        <v/>
      </c>
    </row>
    <row r="258" spans="1:27" outlineLevel="1">
      <c r="A258" s="237">
        <v>43601</v>
      </c>
      <c r="B258" s="215" t="s">
        <v>1332</v>
      </c>
      <c r="C258" s="210" t="s">
        <v>3010</v>
      </c>
      <c r="D258" s="210" t="s">
        <v>1329</v>
      </c>
      <c r="E258" s="238" t="s">
        <v>2221</v>
      </c>
      <c r="F258" s="210" t="s">
        <v>102</v>
      </c>
      <c r="G258" s="239">
        <v>1</v>
      </c>
      <c r="H258" s="239">
        <v>10512</v>
      </c>
      <c r="I258" s="239">
        <v>0</v>
      </c>
      <c r="J258" s="14">
        <v>23</v>
      </c>
      <c r="K258" s="14">
        <v>11</v>
      </c>
      <c r="L258" s="14">
        <f>IF(B258="TXO",I258-SUM(J258:K258),IF(B258="FITX",IF(D258="新倉",-SUM(J258:K258),IF(E258="賣",(H258-H257)*G258*200-SUM(J258:K258),(H257-H258)*G258*200-SUM(J258:K258))),IF(D258="新倉",-SUM(J258:K258),IF(E258="賣",(H258-H257)*G258*50-SUM(J258:K258),(H257-H258)*G258*50-SUM(J258:K258)))))</f>
        <v>-34</v>
      </c>
      <c r="M258" s="123">
        <f t="shared" si="112"/>
        <v>-34</v>
      </c>
      <c r="N258" s="241" t="str">
        <f t="shared" si="93"/>
        <v/>
      </c>
      <c r="O258" s="207">
        <v>0</v>
      </c>
      <c r="P258" s="34"/>
      <c r="Q258" s="230" t="s">
        <v>2997</v>
      </c>
      <c r="R258" s="230" t="s">
        <v>2969</v>
      </c>
      <c r="S258" s="230"/>
      <c r="T258" s="61" t="str">
        <f t="shared" si="94"/>
        <v/>
      </c>
      <c r="U258" s="61">
        <f t="shared" si="95"/>
        <v>-34</v>
      </c>
      <c r="V258" s="61" t="str">
        <f t="shared" si="96"/>
        <v/>
      </c>
      <c r="W258" s="61" t="str">
        <f t="shared" si="97"/>
        <v/>
      </c>
      <c r="X258" s="207" t="str">
        <f t="shared" si="98"/>
        <v/>
      </c>
      <c r="Y258" s="207" t="str">
        <f t="shared" si="99"/>
        <v/>
      </c>
      <c r="Z258" s="207" t="str">
        <f t="shared" si="100"/>
        <v/>
      </c>
      <c r="AA258" s="207" t="str">
        <f t="shared" si="101"/>
        <v/>
      </c>
    </row>
    <row r="259" spans="1:27" outlineLevel="1">
      <c r="A259" s="237">
        <v>43601</v>
      </c>
      <c r="B259" s="215" t="s">
        <v>1332</v>
      </c>
      <c r="C259" s="210" t="s">
        <v>3010</v>
      </c>
      <c r="D259" s="210" t="s">
        <v>1331</v>
      </c>
      <c r="E259" s="238" t="s">
        <v>1330</v>
      </c>
      <c r="F259" s="210" t="s">
        <v>102</v>
      </c>
      <c r="G259" s="239">
        <v>1</v>
      </c>
      <c r="H259" s="239">
        <v>10526</v>
      </c>
      <c r="I259" s="239">
        <v>0</v>
      </c>
      <c r="J259" s="14">
        <v>23</v>
      </c>
      <c r="K259" s="14">
        <v>11</v>
      </c>
      <c r="L259" s="14">
        <f>IF(B259="TXO",I259-SUM(J259:K259),IF(B259="FITX",IF(D259="新倉",-SUM(J259:K259),IF(E259="賣",(H259-H258)*G259*200-SUM(J259:K259),(H258-H259)*G259*200-SUM(J259:K259))),IF(D259="新倉",-SUM(J259:K259),IF(E259="賣",(H259-H258)*G259*50-SUM(J259:K259),(H258-H259)*G259*50-SUM(J259:K259)))))</f>
        <v>-734</v>
      </c>
      <c r="M259" s="123">
        <f t="shared" si="112"/>
        <v>-734</v>
      </c>
      <c r="N259" s="241">
        <f t="shared" si="93"/>
        <v>-14</v>
      </c>
      <c r="O259" s="207">
        <v>0</v>
      </c>
      <c r="P259" s="34"/>
      <c r="Q259" s="230" t="s">
        <v>2972</v>
      </c>
      <c r="R259" s="230" t="s">
        <v>2969</v>
      </c>
      <c r="S259" s="230"/>
      <c r="T259" s="61" t="str">
        <f t="shared" si="94"/>
        <v/>
      </c>
      <c r="U259" s="61">
        <f t="shared" si="95"/>
        <v>-734</v>
      </c>
      <c r="V259" s="61" t="str">
        <f t="shared" si="96"/>
        <v/>
      </c>
      <c r="W259" s="61" t="str">
        <f t="shared" si="97"/>
        <v/>
      </c>
      <c r="X259" s="207" t="str">
        <f t="shared" si="98"/>
        <v/>
      </c>
      <c r="Y259" s="207" t="str">
        <f t="shared" si="99"/>
        <v/>
      </c>
      <c r="Z259" s="207" t="str">
        <f t="shared" si="100"/>
        <v/>
      </c>
      <c r="AA259" s="207" t="str">
        <f t="shared" si="101"/>
        <v/>
      </c>
    </row>
    <row r="260" spans="1:27">
      <c r="A260" s="279">
        <v>43607</v>
      </c>
      <c r="B260" s="280" t="s">
        <v>1332</v>
      </c>
      <c r="C260" s="281" t="s">
        <v>3010</v>
      </c>
      <c r="D260" s="281" t="s">
        <v>1329</v>
      </c>
      <c r="E260" s="282" t="s">
        <v>1330</v>
      </c>
      <c r="F260" s="281" t="s">
        <v>102</v>
      </c>
      <c r="G260" s="283">
        <v>1</v>
      </c>
      <c r="H260" s="283">
        <v>10496</v>
      </c>
      <c r="I260" s="283">
        <v>0</v>
      </c>
      <c r="J260" s="284">
        <v>23</v>
      </c>
      <c r="K260" s="284">
        <v>10</v>
      </c>
      <c r="L260" s="284">
        <f>IF(B260="TXO",I260-SUM(J260:K260),IF(B260="FITX",IF(D260="新倉",-SUM(J260:K260),IF(E260="賣",(H260-H259)*G260*200-SUM(J260:K260),(H259-H260)*G260*200-SUM(J260:K260))),IF(D260="新倉",-SUM(J260:K260),IF(E260="賣",(H260-H259)*G260*50-SUM(J260:K260),(H259-H260)*G260*50-SUM(J260:K260)))))</f>
        <v>-33</v>
      </c>
      <c r="M260" s="285">
        <f t="shared" si="112"/>
        <v>-33</v>
      </c>
      <c r="N260" s="241" t="str">
        <f t="shared" si="93"/>
        <v/>
      </c>
      <c r="O260" s="207">
        <v>0</v>
      </c>
      <c r="P260" s="34">
        <f>SUM(L260:L261)</f>
        <v>-466</v>
      </c>
      <c r="Q260" s="230" t="s">
        <v>2997</v>
      </c>
      <c r="R260" s="230" t="s">
        <v>2969</v>
      </c>
      <c r="S260" s="230"/>
      <c r="T260" s="61" t="str">
        <f t="shared" si="94"/>
        <v/>
      </c>
      <c r="U260" s="61">
        <f t="shared" si="95"/>
        <v>-33</v>
      </c>
      <c r="V260" s="61" t="str">
        <f t="shared" si="96"/>
        <v/>
      </c>
      <c r="W260" s="61" t="str">
        <f t="shared" si="97"/>
        <v/>
      </c>
      <c r="X260" s="207" t="str">
        <f t="shared" si="98"/>
        <v/>
      </c>
      <c r="Y260" s="207" t="str">
        <f t="shared" si="99"/>
        <v/>
      </c>
      <c r="Z260" s="207" t="str">
        <f t="shared" si="100"/>
        <v/>
      </c>
      <c r="AA260" s="207" t="str">
        <f t="shared" si="101"/>
        <v/>
      </c>
    </row>
    <row r="261" spans="1:27" collapsed="1">
      <c r="A261" s="279">
        <v>43607</v>
      </c>
      <c r="B261" s="280" t="s">
        <v>1332</v>
      </c>
      <c r="C261" s="281" t="s">
        <v>3010</v>
      </c>
      <c r="D261" s="281" t="s">
        <v>1331</v>
      </c>
      <c r="E261" s="282" t="s">
        <v>2221</v>
      </c>
      <c r="F261" s="281" t="s">
        <v>102</v>
      </c>
      <c r="G261" s="283">
        <v>1</v>
      </c>
      <c r="H261" s="283">
        <v>10488</v>
      </c>
      <c r="I261" s="283">
        <v>0</v>
      </c>
      <c r="J261" s="284">
        <v>23</v>
      </c>
      <c r="K261" s="284">
        <v>10</v>
      </c>
      <c r="L261" s="284">
        <f t="shared" ref="L261" si="113">IF(B261="TXO",I261-SUM(J261:K261),IF(B261="FITX",IF(D261="新倉",-SUM(J261:K261),IF(E261="賣",(H261-H260)*G261*200-SUM(J261:K261),(H260-H261)*G261*200-SUM(J261:K261))),IF(D261="新倉",-SUM(J261:K261),IF(E261="賣",(H261-H260)*G261*50-SUM(J261:K261),(H260-H261)*G261*50-SUM(J261:K261)))))</f>
        <v>-433</v>
      </c>
      <c r="M261" s="285">
        <f t="shared" si="112"/>
        <v>-433</v>
      </c>
      <c r="N261" s="241">
        <f t="shared" si="93"/>
        <v>-8</v>
      </c>
      <c r="O261" s="207">
        <v>0</v>
      </c>
      <c r="P261" s="34"/>
      <c r="Q261" s="230" t="s">
        <v>2972</v>
      </c>
      <c r="R261" s="230" t="s">
        <v>2969</v>
      </c>
      <c r="S261" s="230"/>
      <c r="T261" s="61" t="str">
        <f t="shared" si="94"/>
        <v/>
      </c>
      <c r="U261" s="61">
        <f t="shared" si="95"/>
        <v>-433</v>
      </c>
      <c r="V261" s="61" t="str">
        <f t="shared" si="96"/>
        <v/>
      </c>
      <c r="W261" s="61" t="str">
        <f t="shared" si="97"/>
        <v/>
      </c>
      <c r="X261" s="207" t="str">
        <f t="shared" si="98"/>
        <v/>
      </c>
      <c r="Y261" s="207" t="str">
        <f t="shared" si="99"/>
        <v/>
      </c>
      <c r="Z261" s="207" t="str">
        <f t="shared" si="100"/>
        <v/>
      </c>
      <c r="AA261" s="207" t="str">
        <f t="shared" si="101"/>
        <v/>
      </c>
    </row>
    <row r="262" spans="1:27">
      <c r="A262" s="237">
        <v>43608</v>
      </c>
      <c r="B262" s="215" t="s">
        <v>1332</v>
      </c>
      <c r="C262" s="210" t="s">
        <v>3010</v>
      </c>
      <c r="D262" s="210" t="s">
        <v>1329</v>
      </c>
      <c r="E262" s="238" t="s">
        <v>1330</v>
      </c>
      <c r="F262" s="210" t="s">
        <v>102</v>
      </c>
      <c r="G262" s="239">
        <v>1</v>
      </c>
      <c r="H262" s="239">
        <v>10279</v>
      </c>
      <c r="I262" s="239">
        <v>0</v>
      </c>
      <c r="J262" s="14">
        <v>23</v>
      </c>
      <c r="K262" s="14">
        <v>10</v>
      </c>
      <c r="L262" s="14">
        <f>IF(B262="TXO",I262-SUM(J262:K262),IF(B262="FITX",IF(D262="新倉",-SUM(J262:K262),IF(E262="賣",(H262-H261)*G262*200-SUM(J262:K262),(H261-H262)*G262*200-SUM(J262:K262))),IF(D262="新倉",-SUM(J262:K262),IF(E262="賣",(H262-H261)*G262*50-SUM(J262:K262),(H261-H262)*G262*50-SUM(J262:K262)))))</f>
        <v>-33</v>
      </c>
      <c r="M262" s="123">
        <f t="shared" si="112"/>
        <v>-33</v>
      </c>
      <c r="N262" s="241" t="str">
        <f t="shared" si="93"/>
        <v/>
      </c>
      <c r="O262" s="207">
        <v>0</v>
      </c>
      <c r="P262" s="34">
        <f>SUM(L262:L266)</f>
        <v>-2402</v>
      </c>
      <c r="Q262" s="230" t="s">
        <v>2997</v>
      </c>
      <c r="R262" s="230" t="s">
        <v>2969</v>
      </c>
      <c r="S262" s="230"/>
      <c r="T262" s="61" t="str">
        <f t="shared" si="94"/>
        <v/>
      </c>
      <c r="U262" s="61">
        <f t="shared" si="95"/>
        <v>-33</v>
      </c>
      <c r="V262" s="61" t="str">
        <f t="shared" si="96"/>
        <v/>
      </c>
      <c r="W262" s="61" t="str">
        <f t="shared" si="97"/>
        <v/>
      </c>
      <c r="X262" s="207" t="str">
        <f t="shared" si="98"/>
        <v/>
      </c>
      <c r="Y262" s="207" t="str">
        <f t="shared" si="99"/>
        <v/>
      </c>
      <c r="Z262" s="207" t="str">
        <f t="shared" si="100"/>
        <v/>
      </c>
      <c r="AA262" s="207" t="str">
        <f t="shared" si="101"/>
        <v/>
      </c>
    </row>
    <row r="263" spans="1:27" outlineLevel="1">
      <c r="A263" s="237">
        <v>43608</v>
      </c>
      <c r="B263" s="215" t="s">
        <v>1332</v>
      </c>
      <c r="C263" s="210" t="s">
        <v>3010</v>
      </c>
      <c r="D263" s="210" t="s">
        <v>1331</v>
      </c>
      <c r="E263" s="238" t="s">
        <v>2221</v>
      </c>
      <c r="F263" s="210" t="s">
        <v>102</v>
      </c>
      <c r="G263" s="239">
        <v>1</v>
      </c>
      <c r="H263" s="239">
        <v>10273</v>
      </c>
      <c r="I263" s="239">
        <v>0</v>
      </c>
      <c r="J263" s="14">
        <v>23</v>
      </c>
      <c r="K263" s="14">
        <v>10</v>
      </c>
      <c r="L263" s="14">
        <f>IF(B263="TXO",I263-SUM(J263:K263),IF(B263="FITX",IF(D263="新倉",-SUM(J263:K263),IF(E263="賣",(H263-H262)*G263*200-SUM(J263:K263),(H262-H263)*G263*200-SUM(J263:K263))),IF(D263="新倉",-SUM(J263:K263),IF(E263="賣",(H263-H262)*G263*50-SUM(J263:K263),(H262-H263)*G263*50-SUM(J263:K263)))))</f>
        <v>-333</v>
      </c>
      <c r="M263" s="123">
        <f t="shared" si="112"/>
        <v>-333</v>
      </c>
      <c r="N263" s="241">
        <f t="shared" si="93"/>
        <v>-6</v>
      </c>
      <c r="O263" s="207">
        <v>0</v>
      </c>
      <c r="P263" s="34"/>
      <c r="Q263" s="230" t="s">
        <v>2983</v>
      </c>
      <c r="R263" s="230" t="s">
        <v>2969</v>
      </c>
      <c r="S263" s="230"/>
      <c r="T263" s="61" t="str">
        <f t="shared" si="94"/>
        <v/>
      </c>
      <c r="U263" s="61">
        <f t="shared" si="95"/>
        <v>-333</v>
      </c>
      <c r="V263" s="61" t="str">
        <f t="shared" si="96"/>
        <v/>
      </c>
      <c r="W263" s="61" t="str">
        <f t="shared" si="97"/>
        <v/>
      </c>
      <c r="X263" s="207" t="str">
        <f t="shared" si="98"/>
        <v/>
      </c>
      <c r="Y263" s="207" t="str">
        <f t="shared" si="99"/>
        <v/>
      </c>
      <c r="Z263" s="207" t="str">
        <f t="shared" si="100"/>
        <v/>
      </c>
      <c r="AA263" s="207" t="str">
        <f t="shared" si="101"/>
        <v/>
      </c>
    </row>
    <row r="264" spans="1:27" outlineLevel="1">
      <c r="A264" s="237">
        <v>43608</v>
      </c>
      <c r="B264" s="215" t="s">
        <v>1332</v>
      </c>
      <c r="C264" s="210" t="s">
        <v>3010</v>
      </c>
      <c r="D264" s="210" t="s">
        <v>1329</v>
      </c>
      <c r="E264" s="238" t="s">
        <v>2221</v>
      </c>
      <c r="F264" s="210" t="s">
        <v>102</v>
      </c>
      <c r="G264" s="239">
        <v>1</v>
      </c>
      <c r="H264" s="239">
        <v>10281</v>
      </c>
      <c r="I264" s="239">
        <v>0</v>
      </c>
      <c r="J264" s="14">
        <v>23</v>
      </c>
      <c r="K264" s="14">
        <v>10</v>
      </c>
      <c r="L264" s="14">
        <f>IF(B264="TXO",I264-SUM(J264:K264),IF(B264="FITX",IF(D264="新倉",-SUM(J264:K264),IF(E264="賣",(H264-H263)*G264*200-SUM(J264:K264),(H263-H264)*G264*200-SUM(J264:K264))),IF(D264="新倉",-SUM(J264:K264),IF(E264="賣",(H264-H263)*G264*50-SUM(J264:K264),(H263-H264)*G264*50-SUM(J264:K264)))))</f>
        <v>-33</v>
      </c>
      <c r="M264" s="123">
        <f>L264</f>
        <v>-33</v>
      </c>
      <c r="N264" s="241" t="str">
        <f t="shared" si="93"/>
        <v/>
      </c>
      <c r="O264" s="207">
        <v>0</v>
      </c>
      <c r="P264" s="34"/>
      <c r="Q264" s="230" t="s">
        <v>2997</v>
      </c>
      <c r="R264" s="230" t="s">
        <v>2969</v>
      </c>
      <c r="S264" s="230"/>
      <c r="T264" s="61" t="str">
        <f t="shared" si="94"/>
        <v/>
      </c>
      <c r="U264" s="61">
        <f t="shared" si="95"/>
        <v>-33</v>
      </c>
      <c r="V264" s="61" t="str">
        <f t="shared" si="96"/>
        <v/>
      </c>
      <c r="W264" s="61" t="str">
        <f t="shared" si="97"/>
        <v/>
      </c>
      <c r="X264" s="207" t="str">
        <f t="shared" si="98"/>
        <v/>
      </c>
      <c r="Y264" s="207" t="str">
        <f t="shared" si="99"/>
        <v/>
      </c>
      <c r="Z264" s="207" t="str">
        <f t="shared" si="100"/>
        <v/>
      </c>
      <c r="AA264" s="207" t="str">
        <f t="shared" si="101"/>
        <v/>
      </c>
    </row>
    <row r="265" spans="1:27" outlineLevel="1">
      <c r="A265" s="237">
        <v>43608</v>
      </c>
      <c r="B265" s="215" t="s">
        <v>1332</v>
      </c>
      <c r="C265" s="210" t="s">
        <v>3010</v>
      </c>
      <c r="D265" s="210" t="s">
        <v>1331</v>
      </c>
      <c r="E265" s="238" t="s">
        <v>1330</v>
      </c>
      <c r="F265" s="210" t="s">
        <v>102</v>
      </c>
      <c r="G265" s="239">
        <v>1</v>
      </c>
      <c r="H265" s="239">
        <v>10275</v>
      </c>
      <c r="I265" s="239">
        <v>0</v>
      </c>
      <c r="J265" s="14">
        <v>23</v>
      </c>
      <c r="K265" s="14">
        <v>10</v>
      </c>
      <c r="L265" s="14">
        <f t="shared" ref="L265" si="114">IF(B265="TXO",I265-SUM(J265:K265),IF(B265="FITX",IF(D265="新倉",-SUM(J265:K265),IF(E265="賣",(H265-H264)*G265*200-SUM(J265:K265),(H264-H265)*G265*200-SUM(J265:K265))),IF(D265="新倉",-SUM(J265:K265),IF(E265="賣",(H265-H264)*G265*50-SUM(J265:K265),(H264-H265)*G265*50-SUM(J265:K265)))))</f>
        <v>267</v>
      </c>
      <c r="M265" s="123">
        <f t="shared" ref="M265:M270" si="115">L265</f>
        <v>267</v>
      </c>
      <c r="N265" s="241">
        <f t="shared" si="93"/>
        <v>6</v>
      </c>
      <c r="O265" s="207">
        <v>0</v>
      </c>
      <c r="P265" s="34"/>
      <c r="Q265" s="230" t="s">
        <v>2976</v>
      </c>
      <c r="R265" s="230" t="s">
        <v>2969</v>
      </c>
      <c r="S265" s="230"/>
      <c r="T265" s="61">
        <f t="shared" si="94"/>
        <v>267</v>
      </c>
      <c r="U265" s="61" t="str">
        <f t="shared" si="95"/>
        <v/>
      </c>
      <c r="V265" s="61" t="str">
        <f t="shared" si="96"/>
        <v/>
      </c>
      <c r="W265" s="61" t="str">
        <f t="shared" si="97"/>
        <v/>
      </c>
      <c r="X265" s="207" t="str">
        <f t="shared" si="98"/>
        <v/>
      </c>
      <c r="Y265" s="207" t="str">
        <f t="shared" si="99"/>
        <v/>
      </c>
      <c r="Z265" s="207" t="str">
        <f t="shared" si="100"/>
        <v/>
      </c>
      <c r="AA265" s="207" t="str">
        <f t="shared" si="101"/>
        <v/>
      </c>
    </row>
    <row r="266" spans="1:27" outlineLevel="1">
      <c r="A266" s="237">
        <v>43608</v>
      </c>
      <c r="B266" s="215" t="s">
        <v>2236</v>
      </c>
      <c r="C266" s="210" t="s">
        <v>3011</v>
      </c>
      <c r="D266" s="210" t="s">
        <v>1329</v>
      </c>
      <c r="E266" s="238" t="s">
        <v>1330</v>
      </c>
      <c r="F266" s="210" t="s">
        <v>102</v>
      </c>
      <c r="G266" s="239">
        <v>1</v>
      </c>
      <c r="H266" s="239">
        <v>45</v>
      </c>
      <c r="I266" s="239">
        <v>-2250</v>
      </c>
      <c r="J266" s="14">
        <v>18</v>
      </c>
      <c r="K266" s="14">
        <v>2</v>
      </c>
      <c r="L266" s="14">
        <f t="shared" ref="L266:L271" si="116">IF(B266="TXO",I266-SUM(J266:K266),IF(B266="FITX",IF(D266="新倉",-SUM(J266:K266),IF(E266="賣",(H266-H265)*G266*200-SUM(J266:K266),(H265-H266)*G266*200-SUM(J266:K266))),IF(D266="新倉",-SUM(J266:K266),IF(E266="賣",(H266-H265)*G266*50-SUM(J266:K266),(H265-H266)*G266*50-SUM(J266:K266)))))</f>
        <v>-2270</v>
      </c>
      <c r="M266" s="123">
        <f t="shared" si="115"/>
        <v>-2270</v>
      </c>
      <c r="N266" s="241" t="str">
        <f t="shared" si="93"/>
        <v/>
      </c>
      <c r="O266" s="207">
        <v>0</v>
      </c>
      <c r="P266" s="34"/>
      <c r="S266" s="230"/>
      <c r="T266" s="61" t="str">
        <f t="shared" si="94"/>
        <v/>
      </c>
      <c r="U266" s="61" t="str">
        <f t="shared" si="95"/>
        <v/>
      </c>
      <c r="V266" s="61" t="str">
        <f t="shared" si="96"/>
        <v/>
      </c>
      <c r="W266" s="61" t="str">
        <f t="shared" si="97"/>
        <v/>
      </c>
      <c r="X266" s="207" t="str">
        <f t="shared" si="98"/>
        <v/>
      </c>
      <c r="Y266" s="207" t="str">
        <f t="shared" si="99"/>
        <v/>
      </c>
      <c r="Z266" s="207" t="str">
        <f t="shared" si="100"/>
        <v/>
      </c>
      <c r="AA266" s="207" t="str">
        <f t="shared" si="101"/>
        <v/>
      </c>
    </row>
    <row r="267" spans="1:27">
      <c r="A267" s="279">
        <v>43615</v>
      </c>
      <c r="B267" s="280" t="s">
        <v>1332</v>
      </c>
      <c r="C267" s="281" t="s">
        <v>3010</v>
      </c>
      <c r="D267" s="281" t="s">
        <v>1329</v>
      </c>
      <c r="E267" s="282" t="s">
        <v>2221</v>
      </c>
      <c r="F267" s="281" t="s">
        <v>102</v>
      </c>
      <c r="G267" s="283">
        <v>1</v>
      </c>
      <c r="H267" s="283">
        <v>10392</v>
      </c>
      <c r="I267" s="283">
        <v>0</v>
      </c>
      <c r="J267" s="284">
        <v>23</v>
      </c>
      <c r="K267" s="284">
        <v>10</v>
      </c>
      <c r="L267" s="284">
        <f t="shared" si="116"/>
        <v>-33</v>
      </c>
      <c r="M267" s="285">
        <f t="shared" si="115"/>
        <v>-33</v>
      </c>
      <c r="N267" s="241" t="str">
        <f t="shared" si="93"/>
        <v/>
      </c>
      <c r="O267" s="207">
        <v>0</v>
      </c>
      <c r="P267" s="34">
        <f>SUM(L267:L268)</f>
        <v>-466</v>
      </c>
      <c r="Q267" s="230" t="s">
        <v>2997</v>
      </c>
      <c r="R267" s="230" t="s">
        <v>2969</v>
      </c>
      <c r="S267" s="230"/>
      <c r="T267" s="61" t="str">
        <f t="shared" si="94"/>
        <v/>
      </c>
      <c r="U267" s="61">
        <f t="shared" si="95"/>
        <v>-33</v>
      </c>
      <c r="V267" s="61" t="str">
        <f t="shared" si="96"/>
        <v/>
      </c>
      <c r="W267" s="61" t="str">
        <f t="shared" si="97"/>
        <v/>
      </c>
      <c r="X267" s="207" t="str">
        <f t="shared" si="98"/>
        <v/>
      </c>
      <c r="Y267" s="207" t="str">
        <f t="shared" si="99"/>
        <v/>
      </c>
      <c r="Z267" s="207" t="str">
        <f t="shared" si="100"/>
        <v/>
      </c>
      <c r="AA267" s="207" t="str">
        <f t="shared" si="101"/>
        <v/>
      </c>
    </row>
    <row r="268" spans="1:27" collapsed="1">
      <c r="A268" s="279">
        <v>43615</v>
      </c>
      <c r="B268" s="280" t="s">
        <v>1332</v>
      </c>
      <c r="C268" s="281" t="s">
        <v>3010</v>
      </c>
      <c r="D268" s="281" t="s">
        <v>1331</v>
      </c>
      <c r="E268" s="282" t="s">
        <v>1330</v>
      </c>
      <c r="F268" s="281" t="s">
        <v>102</v>
      </c>
      <c r="G268" s="283">
        <v>1</v>
      </c>
      <c r="H268" s="283">
        <v>10400</v>
      </c>
      <c r="I268" s="283">
        <v>0</v>
      </c>
      <c r="J268" s="284">
        <v>23</v>
      </c>
      <c r="K268" s="284">
        <v>10</v>
      </c>
      <c r="L268" s="284">
        <f t="shared" si="116"/>
        <v>-433</v>
      </c>
      <c r="M268" s="285">
        <f t="shared" si="115"/>
        <v>-433</v>
      </c>
      <c r="N268" s="241">
        <f t="shared" si="93"/>
        <v>-8</v>
      </c>
      <c r="O268" s="207">
        <v>0</v>
      </c>
      <c r="P268" s="34"/>
      <c r="Q268" s="230" t="s">
        <v>2972</v>
      </c>
      <c r="R268" s="230" t="s">
        <v>2969</v>
      </c>
      <c r="S268" s="230"/>
      <c r="T268" s="61" t="str">
        <f t="shared" si="94"/>
        <v/>
      </c>
      <c r="U268" s="61">
        <f t="shared" si="95"/>
        <v>-433</v>
      </c>
      <c r="V268" s="61" t="str">
        <f t="shared" si="96"/>
        <v/>
      </c>
      <c r="W268" s="61" t="str">
        <f t="shared" si="97"/>
        <v/>
      </c>
      <c r="X268" s="207" t="str">
        <f t="shared" si="98"/>
        <v/>
      </c>
      <c r="Y268" s="207" t="str">
        <f t="shared" si="99"/>
        <v/>
      </c>
      <c r="Z268" s="207" t="str">
        <f t="shared" si="100"/>
        <v/>
      </c>
      <c r="AA268" s="207" t="str">
        <f t="shared" si="101"/>
        <v/>
      </c>
    </row>
    <row r="269" spans="1:27">
      <c r="A269" s="237">
        <v>43616</v>
      </c>
      <c r="B269" s="215" t="s">
        <v>1332</v>
      </c>
      <c r="C269" s="210" t="s">
        <v>3010</v>
      </c>
      <c r="D269" s="210" t="s">
        <v>1329</v>
      </c>
      <c r="E269" s="238" t="s">
        <v>2221</v>
      </c>
      <c r="F269" s="210" t="s">
        <v>102</v>
      </c>
      <c r="G269" s="239">
        <v>1</v>
      </c>
      <c r="H269" s="239">
        <v>10381</v>
      </c>
      <c r="I269" s="239">
        <v>0</v>
      </c>
      <c r="J269" s="14">
        <v>23</v>
      </c>
      <c r="K269" s="14">
        <v>10</v>
      </c>
      <c r="L269" s="14">
        <f t="shared" si="116"/>
        <v>-33</v>
      </c>
      <c r="M269" s="123">
        <f t="shared" si="115"/>
        <v>-33</v>
      </c>
      <c r="N269" s="241" t="str">
        <f t="shared" si="93"/>
        <v/>
      </c>
      <c r="O269" s="207">
        <v>0</v>
      </c>
      <c r="P269" s="34">
        <f>SUM(L269:L274)</f>
        <v>1202</v>
      </c>
      <c r="Q269" s="230" t="s">
        <v>2997</v>
      </c>
      <c r="R269" s="230" t="s">
        <v>2969</v>
      </c>
      <c r="S269" s="230"/>
      <c r="T269" s="61" t="str">
        <f t="shared" si="94"/>
        <v/>
      </c>
      <c r="U269" s="61">
        <f t="shared" si="95"/>
        <v>-33</v>
      </c>
      <c r="V269" s="61" t="str">
        <f t="shared" si="96"/>
        <v/>
      </c>
      <c r="W269" s="61" t="str">
        <f t="shared" si="97"/>
        <v/>
      </c>
      <c r="X269" s="207" t="str">
        <f t="shared" si="98"/>
        <v/>
      </c>
      <c r="Y269" s="207" t="str">
        <f t="shared" si="99"/>
        <v/>
      </c>
      <c r="Z269" s="207" t="str">
        <f t="shared" si="100"/>
        <v/>
      </c>
      <c r="AA269" s="207" t="str">
        <f t="shared" si="101"/>
        <v/>
      </c>
    </row>
    <row r="270" spans="1:27" outlineLevel="1">
      <c r="A270" s="237">
        <v>43616</v>
      </c>
      <c r="B270" s="215" t="s">
        <v>1332</v>
      </c>
      <c r="C270" s="210" t="s">
        <v>3010</v>
      </c>
      <c r="D270" s="210" t="s">
        <v>1331</v>
      </c>
      <c r="E270" s="238" t="s">
        <v>1330</v>
      </c>
      <c r="F270" s="210" t="s">
        <v>102</v>
      </c>
      <c r="G270" s="239">
        <v>1</v>
      </c>
      <c r="H270" s="239">
        <v>10382</v>
      </c>
      <c r="I270" s="239">
        <v>0</v>
      </c>
      <c r="J270" s="14">
        <v>23</v>
      </c>
      <c r="K270" s="14">
        <v>10</v>
      </c>
      <c r="L270" s="14">
        <f t="shared" si="116"/>
        <v>-83</v>
      </c>
      <c r="M270" s="123">
        <f t="shared" si="115"/>
        <v>-83</v>
      </c>
      <c r="N270" s="241">
        <f t="shared" si="93"/>
        <v>-1</v>
      </c>
      <c r="O270" s="207">
        <v>0</v>
      </c>
      <c r="P270" s="34"/>
      <c r="Q270" s="230" t="s">
        <v>2983</v>
      </c>
      <c r="R270" s="230" t="s">
        <v>2969</v>
      </c>
      <c r="S270" s="230"/>
      <c r="T270" s="61" t="str">
        <f t="shared" si="94"/>
        <v/>
      </c>
      <c r="U270" s="61">
        <f t="shared" si="95"/>
        <v>-83</v>
      </c>
      <c r="V270" s="61" t="str">
        <f t="shared" si="96"/>
        <v/>
      </c>
      <c r="W270" s="61" t="str">
        <f t="shared" si="97"/>
        <v/>
      </c>
      <c r="X270" s="207" t="str">
        <f t="shared" si="98"/>
        <v/>
      </c>
      <c r="Y270" s="207" t="str">
        <f t="shared" si="99"/>
        <v/>
      </c>
      <c r="Z270" s="207" t="str">
        <f t="shared" si="100"/>
        <v/>
      </c>
      <c r="AA270" s="207" t="str">
        <f t="shared" si="101"/>
        <v/>
      </c>
    </row>
    <row r="271" spans="1:27" outlineLevel="1">
      <c r="A271" s="237">
        <v>43616</v>
      </c>
      <c r="B271" s="215" t="s">
        <v>1332</v>
      </c>
      <c r="C271" s="210" t="s">
        <v>3010</v>
      </c>
      <c r="D271" s="210" t="s">
        <v>1329</v>
      </c>
      <c r="E271" s="238" t="s">
        <v>1330</v>
      </c>
      <c r="F271" s="210" t="s">
        <v>102</v>
      </c>
      <c r="G271" s="239">
        <v>1</v>
      </c>
      <c r="H271" s="239">
        <v>10382</v>
      </c>
      <c r="I271" s="239">
        <v>0</v>
      </c>
      <c r="J271" s="14">
        <v>23</v>
      </c>
      <c r="K271" s="14">
        <v>10</v>
      </c>
      <c r="L271" s="14">
        <f t="shared" si="116"/>
        <v>-33</v>
      </c>
      <c r="M271" s="123">
        <f>L271</f>
        <v>-33</v>
      </c>
      <c r="N271" s="241" t="str">
        <f t="shared" si="93"/>
        <v/>
      </c>
      <c r="O271" s="207">
        <v>0</v>
      </c>
      <c r="P271" s="34"/>
      <c r="Q271" s="230" t="s">
        <v>2997</v>
      </c>
      <c r="R271" s="230" t="s">
        <v>2969</v>
      </c>
      <c r="S271" s="230"/>
      <c r="T271" s="61" t="str">
        <f t="shared" si="94"/>
        <v/>
      </c>
      <c r="U271" s="61">
        <f t="shared" si="95"/>
        <v>-33</v>
      </c>
      <c r="V271" s="61" t="str">
        <f t="shared" si="96"/>
        <v/>
      </c>
      <c r="W271" s="61" t="str">
        <f t="shared" si="97"/>
        <v/>
      </c>
      <c r="X271" s="207" t="str">
        <f t="shared" si="98"/>
        <v/>
      </c>
      <c r="Y271" s="207" t="str">
        <f t="shared" si="99"/>
        <v/>
      </c>
      <c r="Z271" s="207" t="str">
        <f t="shared" si="100"/>
        <v/>
      </c>
      <c r="AA271" s="207" t="str">
        <f t="shared" si="101"/>
        <v/>
      </c>
    </row>
    <row r="272" spans="1:27" outlineLevel="1">
      <c r="A272" s="237">
        <v>43616</v>
      </c>
      <c r="B272" s="215" t="s">
        <v>1332</v>
      </c>
      <c r="C272" s="210" t="s">
        <v>3010</v>
      </c>
      <c r="D272" s="210" t="s">
        <v>1331</v>
      </c>
      <c r="E272" s="238" t="s">
        <v>2221</v>
      </c>
      <c r="F272" s="210" t="s">
        <v>102</v>
      </c>
      <c r="G272" s="239">
        <v>1</v>
      </c>
      <c r="H272" s="239">
        <v>10391</v>
      </c>
      <c r="I272" s="239">
        <v>0</v>
      </c>
      <c r="J272" s="14">
        <v>23</v>
      </c>
      <c r="K272" s="14">
        <v>10</v>
      </c>
      <c r="L272" s="14">
        <f t="shared" ref="L272" si="117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417</v>
      </c>
      <c r="M272" s="123">
        <f t="shared" ref="M272:M274" si="118">L272</f>
        <v>417</v>
      </c>
      <c r="N272" s="241">
        <f t="shared" si="93"/>
        <v>9</v>
      </c>
      <c r="O272" s="207">
        <v>0</v>
      </c>
      <c r="P272" s="34"/>
      <c r="Q272" s="230" t="s">
        <v>2976</v>
      </c>
      <c r="R272" s="230" t="s">
        <v>2969</v>
      </c>
      <c r="S272" s="230"/>
      <c r="T272" s="61">
        <f t="shared" si="94"/>
        <v>417</v>
      </c>
      <c r="U272" s="61" t="str">
        <f t="shared" si="95"/>
        <v/>
      </c>
      <c r="V272" s="61" t="str">
        <f t="shared" si="96"/>
        <v/>
      </c>
      <c r="W272" s="61" t="str">
        <f t="shared" si="97"/>
        <v/>
      </c>
      <c r="X272" s="207" t="str">
        <f t="shared" si="98"/>
        <v/>
      </c>
      <c r="Y272" s="207" t="str">
        <f t="shared" si="99"/>
        <v/>
      </c>
      <c r="Z272" s="207" t="str">
        <f t="shared" si="100"/>
        <v/>
      </c>
      <c r="AA272" s="207" t="str">
        <f t="shared" si="101"/>
        <v/>
      </c>
    </row>
    <row r="273" spans="1:27" outlineLevel="1">
      <c r="A273" s="237">
        <v>43616</v>
      </c>
      <c r="B273" s="215" t="s">
        <v>1332</v>
      </c>
      <c r="C273" s="210" t="s">
        <v>3010</v>
      </c>
      <c r="D273" s="210" t="s">
        <v>1329</v>
      </c>
      <c r="E273" s="238" t="s">
        <v>1330</v>
      </c>
      <c r="F273" s="210" t="s">
        <v>102</v>
      </c>
      <c r="G273" s="239">
        <v>1</v>
      </c>
      <c r="H273" s="239">
        <v>10432</v>
      </c>
      <c r="I273" s="239">
        <v>0</v>
      </c>
      <c r="J273" s="14">
        <v>23</v>
      </c>
      <c r="K273" s="14">
        <v>10</v>
      </c>
      <c r="L273" s="14">
        <f>IF(B273="TXO",I273-SUM(J273:K273),IF(B273="FITX",IF(D273="新倉",-SUM(J273:K273),IF(E273="賣",(H273-H272)*G273*200-SUM(J273:K273),(H272-H273)*G273*200-SUM(J273:K273))),IF(D273="新倉",-SUM(J273:K273),IF(E273="賣",(H273-H272)*G273*50-SUM(J273:K273),(H272-H273)*G273*50-SUM(J273:K273)))))</f>
        <v>-33</v>
      </c>
      <c r="M273" s="123">
        <f t="shared" si="118"/>
        <v>-33</v>
      </c>
      <c r="N273" s="241" t="str">
        <f t="shared" si="93"/>
        <v/>
      </c>
      <c r="O273" s="207">
        <v>0</v>
      </c>
      <c r="P273" s="34"/>
      <c r="Q273" s="230" t="s">
        <v>2997</v>
      </c>
      <c r="R273" s="230" t="s">
        <v>2969</v>
      </c>
      <c r="S273" s="230"/>
      <c r="T273" s="61" t="str">
        <f t="shared" si="94"/>
        <v/>
      </c>
      <c r="U273" s="61">
        <f t="shared" si="95"/>
        <v>-33</v>
      </c>
      <c r="V273" s="61" t="str">
        <f t="shared" si="96"/>
        <v/>
      </c>
      <c r="W273" s="61" t="str">
        <f t="shared" si="97"/>
        <v/>
      </c>
      <c r="X273" s="207" t="str">
        <f t="shared" si="98"/>
        <v/>
      </c>
      <c r="Y273" s="207" t="str">
        <f t="shared" si="99"/>
        <v/>
      </c>
      <c r="Z273" s="207" t="str">
        <f t="shared" si="100"/>
        <v/>
      </c>
      <c r="AA273" s="207" t="str">
        <f t="shared" si="101"/>
        <v/>
      </c>
    </row>
    <row r="274" spans="1:27" ht="17.25" outlineLevel="1" thickBot="1">
      <c r="A274" s="237">
        <v>43616</v>
      </c>
      <c r="B274" s="215" t="s">
        <v>1332</v>
      </c>
      <c r="C274" s="210" t="s">
        <v>3010</v>
      </c>
      <c r="D274" s="210" t="s">
        <v>1331</v>
      </c>
      <c r="E274" s="238" t="s">
        <v>2221</v>
      </c>
      <c r="F274" s="210" t="s">
        <v>102</v>
      </c>
      <c r="G274" s="239">
        <v>1</v>
      </c>
      <c r="H274" s="239">
        <v>10452</v>
      </c>
      <c r="I274" s="239">
        <v>0</v>
      </c>
      <c r="J274" s="14">
        <v>23</v>
      </c>
      <c r="K274" s="14">
        <v>10</v>
      </c>
      <c r="L274" s="14">
        <f>IF(B274="TXO",I274-SUM(J274:K274),IF(B274="FITX",IF(D274="新倉",-SUM(J274:K274),IF(E274="賣",(H274-H273)*G274*200-SUM(J274:K274),(H273-H274)*G274*200-SUM(J274:K274))),IF(D274="新倉",-SUM(J274:K274),IF(E274="賣",(H274-H273)*G274*50-SUM(J274:K274),(H273-H274)*G274*50-SUM(J274:K274)))))</f>
        <v>967</v>
      </c>
      <c r="M274" s="123">
        <f t="shared" si="118"/>
        <v>967</v>
      </c>
      <c r="N274" s="241">
        <f t="shared" si="93"/>
        <v>20</v>
      </c>
      <c r="O274" s="207">
        <v>0</v>
      </c>
      <c r="P274" s="34"/>
      <c r="Q274" s="230" t="s">
        <v>2976</v>
      </c>
      <c r="R274" s="230" t="s">
        <v>2969</v>
      </c>
      <c r="S274" s="230"/>
      <c r="T274" s="61">
        <f t="shared" si="94"/>
        <v>967</v>
      </c>
      <c r="U274" s="61" t="str">
        <f t="shared" si="95"/>
        <v/>
      </c>
      <c r="V274" s="61" t="str">
        <f t="shared" si="96"/>
        <v/>
      </c>
      <c r="W274" s="61" t="str">
        <f t="shared" si="97"/>
        <v/>
      </c>
      <c r="X274" s="207" t="str">
        <f t="shared" si="98"/>
        <v/>
      </c>
      <c r="Y274" s="207" t="str">
        <f t="shared" si="99"/>
        <v/>
      </c>
      <c r="Z274" s="207" t="str">
        <f t="shared" si="100"/>
        <v/>
      </c>
      <c r="AA274" s="207" t="str">
        <f t="shared" si="101"/>
        <v/>
      </c>
    </row>
    <row r="275" spans="1:27" ht="17.25" collapsed="1" thickBot="1">
      <c r="A275" s="254" t="s">
        <v>1334</v>
      </c>
      <c r="B275" s="255"/>
      <c r="C275" s="255"/>
      <c r="D275" s="255"/>
      <c r="E275" s="255"/>
      <c r="F275" s="255"/>
      <c r="G275" s="256"/>
      <c r="H275" s="256"/>
      <c r="I275" s="256"/>
      <c r="J275" s="121"/>
      <c r="K275" s="256"/>
      <c r="L275" s="122">
        <f>SUM(L225:L274)</f>
        <v>-2753</v>
      </c>
      <c r="M275" s="122">
        <f>SUM(M226:M274)</f>
        <v>-2753</v>
      </c>
      <c r="N275" s="33"/>
      <c r="P275" s="286"/>
      <c r="R275" s="122">
        <f>SUMIF(R226:R274,"Yes",L226:L274)</f>
        <v>-2175</v>
      </c>
      <c r="S275" s="158"/>
      <c r="T275" s="207">
        <f t="shared" ref="T275:AA275" si="119">SUM(T226:T274)</f>
        <v>2982</v>
      </c>
      <c r="U275" s="207">
        <f t="shared" si="119"/>
        <v>-4473</v>
      </c>
      <c r="V275" s="207">
        <f t="shared" si="119"/>
        <v>0</v>
      </c>
      <c r="W275" s="207">
        <f t="shared" si="119"/>
        <v>0</v>
      </c>
      <c r="X275" s="207">
        <f t="shared" si="119"/>
        <v>832</v>
      </c>
      <c r="Y275" s="207">
        <f t="shared" si="119"/>
        <v>-1804</v>
      </c>
      <c r="Z275" s="207">
        <f t="shared" si="119"/>
        <v>0</v>
      </c>
      <c r="AA275" s="207">
        <f t="shared" si="119"/>
        <v>0</v>
      </c>
    </row>
    <row r="276" spans="1:27" ht="17.25" thickBot="1">
      <c r="A276" s="272">
        <v>43624</v>
      </c>
      <c r="B276" s="273"/>
      <c r="C276" s="273" t="s">
        <v>2958</v>
      </c>
      <c r="D276" s="273"/>
      <c r="E276" s="273"/>
      <c r="F276" s="273"/>
      <c r="G276" s="274"/>
      <c r="H276" s="274"/>
      <c r="I276" s="274"/>
      <c r="J276" s="275"/>
      <c r="K276" s="274"/>
      <c r="L276" s="275"/>
      <c r="M276" s="276">
        <f>-4457*0.965</f>
        <v>-4301.0050000000001</v>
      </c>
      <c r="N276" s="33"/>
      <c r="P276" s="277"/>
      <c r="Q276" s="230" t="s">
        <v>3012</v>
      </c>
      <c r="R276" s="207"/>
    </row>
    <row r="277" spans="1:27">
      <c r="A277" s="237">
        <v>43627</v>
      </c>
      <c r="B277" s="215" t="s">
        <v>2236</v>
      </c>
      <c r="C277" s="210" t="s">
        <v>3013</v>
      </c>
      <c r="D277" s="210" t="s">
        <v>1329</v>
      </c>
      <c r="E277" s="238" t="s">
        <v>1330</v>
      </c>
      <c r="F277" s="210" t="s">
        <v>102</v>
      </c>
      <c r="G277" s="239">
        <v>1</v>
      </c>
      <c r="H277" s="239">
        <v>1.5</v>
      </c>
      <c r="I277" s="239">
        <v>-75</v>
      </c>
      <c r="J277" s="14">
        <v>18</v>
      </c>
      <c r="K277" s="14">
        <v>0</v>
      </c>
      <c r="L277" s="14">
        <f t="shared" ref="L277:L280" si="120">IF(B277="TXO",I277-SUM(J277:K277),IF(B277="FITX",IF(D277="新倉",-SUM(J277:K277),IF(E277="賣",(H277-H276)*G277*200-SUM(J277:K277),(H276-H277)*G277*200-SUM(J277:K277))),IF(D277="新倉",-SUM(J277:K277),IF(E277="賣",(H277-H276)*G277*50-SUM(J277:K277),(H276-H277)*G277*50-SUM(J277:K277)))))</f>
        <v>-93</v>
      </c>
      <c r="M277" s="123">
        <f t="shared" ref="M277:M280" si="121">L277</f>
        <v>-93</v>
      </c>
      <c r="N277" s="241" t="str">
        <f>IF(B277="TXO","",IF(D277="新倉","",IF(E277="賣",(H277-#REF!)*G277,(#REF!-H277)*G277)))</f>
        <v/>
      </c>
      <c r="O277" s="207">
        <v>0</v>
      </c>
      <c r="P277" s="34">
        <f>SUM(L277:L280)</f>
        <v>427</v>
      </c>
      <c r="R277" s="230" t="s">
        <v>2969</v>
      </c>
      <c r="S277" s="230"/>
      <c r="T277" s="61" t="str">
        <f t="shared" ref="T277:T280" si="122">IF(AND(R277="Yes",S277&lt;&gt;"Yes",L277&gt;0,B277&lt;&gt;"TXO"),L277,"")</f>
        <v/>
      </c>
      <c r="U277" s="61" t="str">
        <f t="shared" ref="U277:U280" si="123">IF(AND(R277="Yes",S277&lt;&gt;"Yes",L277&lt;0,B277&lt;&gt;"TXO"),L277,"")</f>
        <v/>
      </c>
      <c r="V277" s="61" t="str">
        <f t="shared" ref="V277:V280" si="124">IF(AND(R277="",S277&lt;&gt;"Yes",L277&gt;0,B277&lt;&gt;"TXO"),L277,"")</f>
        <v/>
      </c>
      <c r="W277" s="61" t="str">
        <f t="shared" ref="W277:W280" si="125">IF(AND(R277="",S277&lt;&gt;"Yes",L277&lt;0,B277&lt;&gt;"TXO"),L277,"")</f>
        <v/>
      </c>
      <c r="X277" s="207" t="str">
        <f t="shared" ref="X277:X280" si="126">IF(AND(R277="Yes",S277="Yes",L277&gt;0,B277&lt;&gt;"TXO"),L277,"")</f>
        <v/>
      </c>
      <c r="Y277" s="207" t="str">
        <f t="shared" ref="Y277:Y280" si="127">IF(AND(R277="Yes",S277="Yes",L277&lt;0,B277&lt;&gt;"TXO"),L277,"")</f>
        <v/>
      </c>
      <c r="Z277" s="207" t="str">
        <f t="shared" ref="Z277:Z280" si="128">IF(AND(R277="",S277="Yes",L277&gt;0,B277&lt;&gt;"TXO"),L277,"")</f>
        <v/>
      </c>
      <c r="AA277" s="207" t="str">
        <f t="shared" ref="AA277:AA280" si="129">IF(AND(R277="",S277="Yes",L277&lt;0,B277&lt;&gt;"TXO"),L277,"")</f>
        <v/>
      </c>
    </row>
    <row r="278" spans="1:27">
      <c r="A278" s="237">
        <v>43627</v>
      </c>
      <c r="B278" s="215" t="s">
        <v>2236</v>
      </c>
      <c r="C278" s="210" t="s">
        <v>3013</v>
      </c>
      <c r="D278" s="210" t="s">
        <v>1331</v>
      </c>
      <c r="E278" s="238" t="s">
        <v>2221</v>
      </c>
      <c r="F278" s="210" t="s">
        <v>102</v>
      </c>
      <c r="G278" s="239">
        <v>1</v>
      </c>
      <c r="H278" s="239">
        <v>2.6</v>
      </c>
      <c r="I278" s="239">
        <v>130</v>
      </c>
      <c r="J278" s="14">
        <v>18</v>
      </c>
      <c r="K278" s="14">
        <v>0</v>
      </c>
      <c r="L278" s="14">
        <f t="shared" si="120"/>
        <v>112</v>
      </c>
      <c r="M278" s="123">
        <f t="shared" si="121"/>
        <v>112</v>
      </c>
      <c r="N278" s="241" t="str">
        <f t="shared" ref="N278:N280" si="130">IF(B278="TXO","",IF(D278="新倉","",IF(E278="賣",(H278-H277)*G278,(H277-H278)*G278)))</f>
        <v/>
      </c>
      <c r="O278" s="207">
        <v>0</v>
      </c>
      <c r="P278" s="34"/>
      <c r="R278" s="230" t="s">
        <v>2969</v>
      </c>
      <c r="S278" s="230"/>
      <c r="T278" s="61" t="str">
        <f t="shared" si="122"/>
        <v/>
      </c>
      <c r="U278" s="61" t="str">
        <f t="shared" si="123"/>
        <v/>
      </c>
      <c r="V278" s="61" t="str">
        <f t="shared" si="124"/>
        <v/>
      </c>
      <c r="W278" s="61" t="str">
        <f t="shared" si="125"/>
        <v/>
      </c>
      <c r="X278" s="207" t="str">
        <f t="shared" si="126"/>
        <v/>
      </c>
      <c r="Y278" s="207" t="str">
        <f t="shared" si="127"/>
        <v/>
      </c>
      <c r="Z278" s="207" t="str">
        <f t="shared" si="128"/>
        <v/>
      </c>
      <c r="AA278" s="207" t="str">
        <f t="shared" si="129"/>
        <v/>
      </c>
    </row>
    <row r="279" spans="1:27">
      <c r="A279" s="237">
        <v>43627</v>
      </c>
      <c r="B279" s="215" t="s">
        <v>2236</v>
      </c>
      <c r="C279" s="210" t="s">
        <v>3014</v>
      </c>
      <c r="D279" s="210" t="s">
        <v>1329</v>
      </c>
      <c r="E279" s="238" t="s">
        <v>1330</v>
      </c>
      <c r="F279" s="210" t="s">
        <v>102</v>
      </c>
      <c r="G279" s="239">
        <v>2</v>
      </c>
      <c r="H279" s="239">
        <v>4.8</v>
      </c>
      <c r="I279" s="239">
        <v>-480</v>
      </c>
      <c r="J279" s="14">
        <v>36</v>
      </c>
      <c r="K279" s="14">
        <v>0</v>
      </c>
      <c r="L279" s="14">
        <f t="shared" si="120"/>
        <v>-516</v>
      </c>
      <c r="M279" s="123">
        <f t="shared" si="121"/>
        <v>-516</v>
      </c>
      <c r="N279" s="241" t="str">
        <f t="shared" si="130"/>
        <v/>
      </c>
      <c r="O279" s="207">
        <v>0</v>
      </c>
      <c r="P279" s="34"/>
      <c r="R279" s="230" t="s">
        <v>2969</v>
      </c>
      <c r="S279" s="230" t="s">
        <v>2969</v>
      </c>
      <c r="T279" s="61" t="str">
        <f t="shared" si="122"/>
        <v/>
      </c>
      <c r="U279" s="61" t="str">
        <f t="shared" si="123"/>
        <v/>
      </c>
      <c r="V279" s="61" t="str">
        <f t="shared" si="124"/>
        <v/>
      </c>
      <c r="W279" s="61" t="str">
        <f t="shared" si="125"/>
        <v/>
      </c>
      <c r="X279" s="207" t="str">
        <f t="shared" si="126"/>
        <v/>
      </c>
      <c r="Y279" s="207" t="str">
        <f t="shared" si="127"/>
        <v/>
      </c>
      <c r="Z279" s="207" t="str">
        <f t="shared" si="128"/>
        <v/>
      </c>
      <c r="AA279" s="207" t="str">
        <f t="shared" si="129"/>
        <v/>
      </c>
    </row>
    <row r="280" spans="1:27">
      <c r="A280" s="237">
        <v>43627</v>
      </c>
      <c r="B280" s="215" t="s">
        <v>2236</v>
      </c>
      <c r="C280" s="210" t="s">
        <v>3014</v>
      </c>
      <c r="D280" s="210" t="s">
        <v>1331</v>
      </c>
      <c r="E280" s="238" t="s">
        <v>2221</v>
      </c>
      <c r="F280" s="210" t="s">
        <v>102</v>
      </c>
      <c r="G280" s="239">
        <v>2</v>
      </c>
      <c r="H280" s="239">
        <v>9.6</v>
      </c>
      <c r="I280" s="239">
        <v>960</v>
      </c>
      <c r="J280" s="14">
        <v>36</v>
      </c>
      <c r="K280" s="14">
        <v>0</v>
      </c>
      <c r="L280" s="14">
        <f t="shared" si="120"/>
        <v>924</v>
      </c>
      <c r="M280" s="123">
        <f t="shared" si="121"/>
        <v>924</v>
      </c>
      <c r="N280" s="241" t="str">
        <f t="shared" si="130"/>
        <v/>
      </c>
      <c r="O280" s="207">
        <v>0</v>
      </c>
      <c r="P280" s="34"/>
      <c r="R280" s="230" t="s">
        <v>2969</v>
      </c>
      <c r="S280" s="230" t="s">
        <v>2969</v>
      </c>
      <c r="T280" s="61" t="str">
        <f t="shared" si="122"/>
        <v/>
      </c>
      <c r="U280" s="61" t="str">
        <f t="shared" si="123"/>
        <v/>
      </c>
      <c r="V280" s="61" t="str">
        <f t="shared" si="124"/>
        <v/>
      </c>
      <c r="W280" s="61" t="str">
        <f t="shared" si="125"/>
        <v/>
      </c>
      <c r="X280" s="207" t="str">
        <f t="shared" si="126"/>
        <v/>
      </c>
      <c r="Y280" s="207" t="str">
        <f t="shared" si="127"/>
        <v/>
      </c>
      <c r="Z280" s="207" t="str">
        <f t="shared" si="128"/>
        <v/>
      </c>
      <c r="AA280" s="207" t="str">
        <f t="shared" si="129"/>
        <v/>
      </c>
    </row>
    <row r="281" spans="1:27" ht="17.25" collapsed="1" thickBot="1">
      <c r="A281" s="237"/>
      <c r="B281" s="215"/>
      <c r="C281" s="210"/>
      <c r="D281" s="210"/>
      <c r="E281" s="238"/>
      <c r="F281" s="210"/>
      <c r="G281" s="239"/>
      <c r="H281" s="239"/>
      <c r="I281" s="239"/>
      <c r="J281" s="14"/>
      <c r="K281" s="14"/>
      <c r="L281" s="14"/>
      <c r="M281" s="123"/>
      <c r="P281" s="34"/>
      <c r="Q281" s="278"/>
      <c r="S281" s="230"/>
      <c r="T281" s="61"/>
      <c r="U281" s="61"/>
      <c r="V281" s="61"/>
      <c r="W281" s="61"/>
    </row>
    <row r="282" spans="1:27" ht="17.25" collapsed="1" thickBot="1">
      <c r="A282" s="254" t="s">
        <v>2223</v>
      </c>
      <c r="B282" s="255"/>
      <c r="C282" s="255"/>
      <c r="D282" s="255"/>
      <c r="E282" s="255"/>
      <c r="F282" s="255"/>
      <c r="G282" s="256"/>
      <c r="H282" s="256"/>
      <c r="I282" s="256"/>
      <c r="J282" s="121"/>
      <c r="K282" s="256"/>
      <c r="L282" s="122">
        <f>SUM(L276:L281)</f>
        <v>427</v>
      </c>
      <c r="M282" s="122">
        <f>SUM(M277:M281)</f>
        <v>427</v>
      </c>
      <c r="N282" s="33"/>
      <c r="P282" s="286"/>
      <c r="R282" s="122">
        <f>SUMIF(R277:R281,"Yes",L277:L281)</f>
        <v>427</v>
      </c>
      <c r="S282" s="158"/>
      <c r="T282" s="207">
        <f t="shared" ref="T282:AA282" si="131">SUM(T277:T281)</f>
        <v>0</v>
      </c>
      <c r="U282" s="207">
        <f t="shared" si="131"/>
        <v>0</v>
      </c>
      <c r="V282" s="207">
        <f t="shared" si="131"/>
        <v>0</v>
      </c>
      <c r="W282" s="207">
        <f t="shared" si="131"/>
        <v>0</v>
      </c>
      <c r="X282" s="207">
        <f t="shared" si="131"/>
        <v>0</v>
      </c>
      <c r="Y282" s="207">
        <f t="shared" si="131"/>
        <v>0</v>
      </c>
      <c r="Z282" s="207">
        <f t="shared" si="131"/>
        <v>0</v>
      </c>
      <c r="AA282" s="207">
        <f t="shared" si="131"/>
        <v>0</v>
      </c>
    </row>
    <row r="283" spans="1:27" ht="17.25" thickBot="1">
      <c r="A283" s="272">
        <v>43624</v>
      </c>
      <c r="B283" s="273"/>
      <c r="C283" s="273" t="s">
        <v>2958</v>
      </c>
      <c r="D283" s="273"/>
      <c r="E283" s="273"/>
      <c r="F283" s="273"/>
      <c r="G283" s="274"/>
      <c r="H283" s="274"/>
      <c r="I283" s="274"/>
      <c r="J283" s="275"/>
      <c r="K283" s="274"/>
      <c r="L283" s="275"/>
      <c r="M283" s="276">
        <f>-4457*0.965</f>
        <v>-4301.0050000000001</v>
      </c>
      <c r="N283" s="33"/>
      <c r="P283" s="277"/>
      <c r="Q283" s="230" t="s">
        <v>3012</v>
      </c>
      <c r="R283" s="207"/>
    </row>
    <row r="284" spans="1:27" ht="17.25" thickBot="1">
      <c r="A284" s="222"/>
      <c r="B284" s="222"/>
      <c r="E284" s="207"/>
      <c r="J284" s="30"/>
      <c r="K284" s="31"/>
      <c r="L284" s="34"/>
      <c r="M284" s="34"/>
      <c r="P284" s="34"/>
      <c r="S284" s="158"/>
      <c r="T284" s="61"/>
      <c r="U284" s="61"/>
      <c r="V284" s="61"/>
      <c r="W284" s="61"/>
      <c r="X284" s="61"/>
      <c r="Y284" s="61"/>
      <c r="Z284" s="61"/>
    </row>
    <row r="285" spans="1:27" s="225" customFormat="1" ht="17.25" collapsed="1" thickBot="1">
      <c r="A285" s="243" t="s">
        <v>1335</v>
      </c>
      <c r="B285" s="244"/>
      <c r="C285" s="244"/>
      <c r="D285" s="244"/>
      <c r="E285" s="244"/>
      <c r="F285" s="244"/>
      <c r="G285" s="245"/>
      <c r="H285" s="245"/>
      <c r="I285" s="245"/>
      <c r="J285" s="124"/>
      <c r="K285" s="245"/>
      <c r="L285" s="125">
        <f>SUM(L66,L110,L192,L224,L275,L282)</f>
        <v>-45194</v>
      </c>
      <c r="M285" s="125">
        <f>SUM(M66,M110,M192,M224,M275)</f>
        <v>-70688.02</v>
      </c>
      <c r="N285" s="126"/>
      <c r="P285" s="286"/>
      <c r="Q285" s="236"/>
      <c r="R285" s="236"/>
      <c r="S285" s="287"/>
    </row>
    <row r="286" spans="1:27" ht="17.25" thickBot="1">
      <c r="A286" s="222"/>
      <c r="B286" s="222"/>
      <c r="E286" s="207"/>
      <c r="J286" s="30"/>
      <c r="K286" s="31"/>
      <c r="L286" s="34"/>
      <c r="M286" s="34"/>
      <c r="P286" s="34"/>
      <c r="S286" s="158"/>
      <c r="T286" s="61"/>
      <c r="U286" s="61"/>
      <c r="V286" s="61"/>
      <c r="W286" s="61"/>
      <c r="X286" s="61"/>
      <c r="Y286" s="61"/>
      <c r="Z286" s="61"/>
    </row>
    <row r="287" spans="1:27" ht="17.25" thickBot="1">
      <c r="E287" s="125" t="s">
        <v>1325</v>
      </c>
      <c r="F287" s="127" t="s">
        <v>7</v>
      </c>
      <c r="G287" s="127" t="s">
        <v>10</v>
      </c>
      <c r="H287" s="127" t="s">
        <v>13</v>
      </c>
      <c r="I287" s="128" t="s">
        <v>1336</v>
      </c>
      <c r="J287" s="128" t="s">
        <v>1337</v>
      </c>
      <c r="N287" s="207"/>
      <c r="O287" s="241"/>
      <c r="P287" s="207"/>
      <c r="Q287" s="258"/>
      <c r="R287" s="258"/>
      <c r="S287" s="211"/>
    </row>
    <row r="288" spans="1:27" ht="17.25" thickBot="1">
      <c r="A288" s="129" t="s">
        <v>1338</v>
      </c>
      <c r="B288" s="130"/>
      <c r="C288" s="131"/>
      <c r="D288" s="132"/>
      <c r="E288" s="133">
        <f>SUMIF($B2:$B285,"TXO",I2:I285)</f>
        <v>-2920</v>
      </c>
      <c r="F288" s="133">
        <f>SUMIF($B2:$B285,"TXO",J2:J285)</f>
        <v>396</v>
      </c>
      <c r="G288" s="133">
        <f>SUMIF($B2:$B285,"TXO",K2:K285)</f>
        <v>16</v>
      </c>
      <c r="H288" s="133">
        <f>SUMIF($B2:$B285,"TXO",L2:L285)</f>
        <v>-3332</v>
      </c>
      <c r="I288" s="134">
        <f>IF(H288=0,0,H288/C294)</f>
        <v>-2.7514745046192449E-2</v>
      </c>
      <c r="J288" s="135"/>
      <c r="K288" s="549" t="s">
        <v>22</v>
      </c>
      <c r="L288" s="136">
        <f ca="1">IF(I288&lt;0,-((1+ABS(I288))^(1/((TODAY()-A6)/365.25))-1),(1+ABS(I288))^(1/((TODAY()-A6)/365.25))-1)</f>
        <v>-3.4932441569468509E-3</v>
      </c>
      <c r="M288" s="136"/>
      <c r="N288" s="207"/>
      <c r="O288" s="241"/>
      <c r="P288" s="207"/>
      <c r="Q288" s="258"/>
      <c r="R288" s="258"/>
      <c r="S288" s="211"/>
      <c r="T288" s="61"/>
      <c r="U288" s="61"/>
      <c r="V288" s="61"/>
      <c r="W288" s="61"/>
      <c r="X288" s="61"/>
      <c r="Y288" s="61"/>
      <c r="Z288" s="61"/>
      <c r="AA288" s="61"/>
    </row>
    <row r="289" spans="1:27" ht="17.25" thickBot="1">
      <c r="A289" s="129" t="s">
        <v>1339</v>
      </c>
      <c r="B289" s="130"/>
      <c r="C289" s="131"/>
      <c r="D289" s="132"/>
      <c r="E289" s="133">
        <f>SUMIF($B2:$B285,"FITX",I2:I285)</f>
        <v>0</v>
      </c>
      <c r="F289" s="133">
        <f>SUMIF($B2:$B285,"FIMTX",J2:J285)</f>
        <v>7130</v>
      </c>
      <c r="G289" s="133">
        <f>SUMIF($B2:$B285,"FITX",K2:K285)</f>
        <v>0</v>
      </c>
      <c r="H289" s="133">
        <f>SUMIF($B2:$B285,"FITX",L2:L285)+SUMIF($B2:$B285,"FIMTX",L2:L285)</f>
        <v>-41862</v>
      </c>
      <c r="I289" s="134">
        <f>IF(H289=0,0,H289/$C$293)</f>
        <v>-0.52752154846514443</v>
      </c>
      <c r="J289" s="134"/>
      <c r="K289" s="549"/>
      <c r="L289" s="136">
        <f ca="1">IF(I289&lt;0,-((1+ABS(I289))^(1/((TODAY()-A6)/365.25))-1),(1+ABS(I289))^(1/((TODAY()-A6)/365.25))-1)</f>
        <v>-5.5935735754654159E-2</v>
      </c>
      <c r="M289" s="136"/>
      <c r="N289" s="207"/>
      <c r="O289" s="241"/>
      <c r="P289" s="207"/>
      <c r="Q289" s="258"/>
      <c r="R289" s="258"/>
      <c r="S289" s="211"/>
      <c r="T289" s="61"/>
      <c r="U289" s="61"/>
      <c r="V289" s="61"/>
      <c r="W289" s="61"/>
      <c r="X289" s="61"/>
      <c r="Y289" s="61"/>
      <c r="Z289" s="61"/>
      <c r="AA289" s="61"/>
    </row>
    <row r="290" spans="1:27" ht="17.25" thickBot="1">
      <c r="A290" s="129" t="s">
        <v>35</v>
      </c>
      <c r="B290" s="130"/>
      <c r="C290" s="131"/>
      <c r="D290" s="132"/>
      <c r="E290" s="133">
        <f>SUM(E288:E289)</f>
        <v>-2920</v>
      </c>
      <c r="F290" s="133">
        <f>SUM(F288:F289)</f>
        <v>7526</v>
      </c>
      <c r="G290" s="133">
        <f>SUM(G288:G289)</f>
        <v>16</v>
      </c>
      <c r="H290" s="133">
        <f>L285</f>
        <v>-45194</v>
      </c>
      <c r="I290" s="134">
        <f>IF(H290=0,0,H290/$C$293)</f>
        <v>-0.56950955189273655</v>
      </c>
      <c r="J290" s="134">
        <f>IF(M285=0,0,M285/$C$293)</f>
        <v>-0.890770956197389</v>
      </c>
      <c r="K290" s="549"/>
      <c r="L290" s="136">
        <f ca="1">IF(I290&lt;0,-((1+ABS(I290))^(1/((TODAY()-A6)/365.25))-1),(1+ABS(I290))^(1/((TODAY()-A6)/365.25))-1)</f>
        <v>-5.9620789510417493E-2</v>
      </c>
      <c r="M290" s="136">
        <f ca="1">IF(J290&lt;0,-((1+ABS(J290))^(1/((TODAY()-A6)/365.25))-1),(1+ABS(J290))^(1/((TODAY()-A6)/365.25))-1)</f>
        <v>-8.527738929835893E-2</v>
      </c>
      <c r="N290" s="207"/>
      <c r="O290" s="241"/>
      <c r="P290" s="207"/>
      <c r="Q290" s="258"/>
      <c r="R290" s="258"/>
      <c r="S290" s="211"/>
    </row>
    <row r="291" spans="1:27" ht="17.25" thickBot="1">
      <c r="A291" s="129" t="s">
        <v>3015</v>
      </c>
      <c r="B291" s="130"/>
      <c r="C291" s="131"/>
      <c r="D291" s="132"/>
      <c r="E291" s="133">
        <f>'18期'!E1854</f>
        <v>95315</v>
      </c>
      <c r="F291" s="133">
        <f>'18期'!F1854</f>
        <v>103194</v>
      </c>
      <c r="G291" s="133">
        <f>'18期'!G1854</f>
        <v>32591</v>
      </c>
      <c r="H291" s="133">
        <f>'18期'!H1854</f>
        <v>-266239</v>
      </c>
      <c r="I291" s="134">
        <f>'18期'!I1854</f>
        <v>-2.1376073865917302</v>
      </c>
      <c r="J291" s="134">
        <f>'18期'!J1854</f>
        <v>-3.4510028502609398</v>
      </c>
      <c r="K291" s="504"/>
      <c r="L291" s="134">
        <f>'18期'!L1854</f>
        <v>-1.4724984062689279</v>
      </c>
      <c r="M291" s="136"/>
      <c r="N291" s="207"/>
      <c r="O291" s="241"/>
      <c r="P291" s="207"/>
      <c r="Q291" s="258"/>
      <c r="R291" s="258"/>
      <c r="S291" s="211"/>
    </row>
    <row r="292" spans="1:27" ht="17.25" thickBot="1">
      <c r="A292" s="129" t="s">
        <v>20</v>
      </c>
      <c r="B292" s="130"/>
      <c r="C292" s="131"/>
      <c r="D292" s="132"/>
      <c r="E292" s="133">
        <f>SUM(E290:E291)</f>
        <v>92395</v>
      </c>
      <c r="F292" s="133">
        <f>SUM(F290:F291)</f>
        <v>110720</v>
      </c>
      <c r="G292" s="133">
        <f>SUM(G290:G291)</f>
        <v>32607</v>
      </c>
      <c r="H292" s="133">
        <f>SUM(H290:H291)</f>
        <v>-311433</v>
      </c>
      <c r="I292" s="134">
        <f>IF(H292=0,0,H292/$C$293)</f>
        <v>-3.9245047633449266</v>
      </c>
      <c r="J292" s="134">
        <f>IF(H292=0,0,(H291+M285)/$C$293)</f>
        <v>-4.2457661676495793</v>
      </c>
      <c r="K292" s="504"/>
      <c r="L292" s="443" t="e">
        <f>H292/#REF!</f>
        <v>#REF!</v>
      </c>
      <c r="M292" s="443">
        <v>-1.7224546221986674</v>
      </c>
      <c r="N292" s="207"/>
      <c r="O292" s="241"/>
      <c r="P292" s="207"/>
      <c r="Q292" s="258"/>
      <c r="R292" s="258"/>
      <c r="S292" s="211"/>
    </row>
    <row r="293" spans="1:27" ht="17.25" thickBot="1">
      <c r="A293" s="137" t="s">
        <v>1340</v>
      </c>
      <c r="B293" s="129"/>
      <c r="C293" s="550">
        <v>79356</v>
      </c>
      <c r="D293" s="551"/>
    </row>
    <row r="294" spans="1:27" ht="17.25" thickBot="1">
      <c r="A294" s="137" t="s">
        <v>1341</v>
      </c>
      <c r="B294" s="129"/>
      <c r="C294" s="552">
        <v>121098.70523627075</v>
      </c>
      <c r="D294" s="551"/>
    </row>
    <row r="295" spans="1:27">
      <c r="A295" s="62"/>
      <c r="B295" s="62"/>
      <c r="D295" s="61"/>
      <c r="E295" s="207"/>
    </row>
    <row r="296" spans="1:27">
      <c r="A296" s="62"/>
      <c r="B296" s="62"/>
      <c r="D296" s="61"/>
      <c r="E296" s="207"/>
    </row>
    <row r="297" spans="1:27">
      <c r="A297" s="62" t="s">
        <v>1342</v>
      </c>
      <c r="B297" s="62"/>
      <c r="D297" s="61"/>
      <c r="E297" s="207"/>
    </row>
    <row r="298" spans="1:27">
      <c r="A298" s="62" t="s">
        <v>1343</v>
      </c>
      <c r="B298" s="62"/>
      <c r="D298" s="61"/>
      <c r="E298" s="207"/>
    </row>
    <row r="299" spans="1:27">
      <c r="A299" s="62"/>
      <c r="B299" s="62"/>
      <c r="D299" s="61"/>
      <c r="E299" s="207"/>
    </row>
    <row r="300" spans="1:27">
      <c r="A300" s="62"/>
      <c r="B300" s="62"/>
      <c r="D300" s="61"/>
      <c r="E300" s="207"/>
    </row>
    <row r="301" spans="1:27">
      <c r="C301" s="226"/>
      <c r="D301" s="269"/>
      <c r="E301" s="207"/>
    </row>
    <row r="302" spans="1:27">
      <c r="C302" s="226"/>
      <c r="D302" s="269"/>
      <c r="E302" s="207"/>
    </row>
    <row r="303" spans="1:27">
      <c r="C303" s="226"/>
      <c r="D303" s="269"/>
      <c r="E303" s="207"/>
    </row>
    <row r="304" spans="1:27">
      <c r="C304" s="226"/>
      <c r="D304" s="269"/>
      <c r="E304" s="207"/>
    </row>
    <row r="305" spans="1:5">
      <c r="C305" s="226"/>
      <c r="D305" s="269"/>
      <c r="E305" s="207"/>
    </row>
    <row r="306" spans="1:5">
      <c r="C306" s="226"/>
      <c r="D306" s="269"/>
      <c r="E306" s="207"/>
    </row>
    <row r="307" spans="1:5">
      <c r="C307" s="226"/>
      <c r="D307" s="226"/>
      <c r="E307" s="207"/>
    </row>
    <row r="308" spans="1:5">
      <c r="C308" s="226"/>
      <c r="D308" s="226"/>
      <c r="E308" s="207"/>
    </row>
    <row r="309" spans="1:5">
      <c r="C309" s="226"/>
      <c r="D309" s="226"/>
      <c r="E309" s="207"/>
    </row>
    <row r="310" spans="1:5">
      <c r="C310" s="226"/>
      <c r="D310" s="226"/>
      <c r="E310" s="207"/>
    </row>
    <row r="311" spans="1:5">
      <c r="C311" s="226"/>
      <c r="D311" s="226"/>
      <c r="E311" s="207"/>
    </row>
    <row r="312" spans="1:5">
      <c r="C312" s="226"/>
      <c r="D312" s="226"/>
      <c r="E312" s="207"/>
    </row>
    <row r="313" spans="1:5">
      <c r="A313" s="226"/>
      <c r="B313" s="226"/>
      <c r="C313" s="226"/>
      <c r="D313" s="226"/>
      <c r="E313" s="207"/>
    </row>
    <row r="314" spans="1:5">
      <c r="A314" s="226"/>
      <c r="B314" s="226"/>
      <c r="C314" s="226"/>
      <c r="D314" s="226"/>
      <c r="E314" s="207"/>
    </row>
    <row r="315" spans="1:5">
      <c r="A315" s="226"/>
      <c r="B315" s="226"/>
      <c r="C315" s="226"/>
      <c r="D315" s="226"/>
      <c r="E315" s="207"/>
    </row>
    <row r="316" spans="1:5">
      <c r="A316" s="226"/>
      <c r="B316" s="226"/>
      <c r="C316" s="226"/>
      <c r="D316" s="226"/>
      <c r="E316" s="207"/>
    </row>
    <row r="317" spans="1:5">
      <c r="A317" s="226"/>
      <c r="B317" s="226"/>
      <c r="C317" s="226"/>
      <c r="D317" s="226"/>
      <c r="E317" s="207"/>
    </row>
    <row r="318" spans="1:5">
      <c r="A318" s="226"/>
      <c r="B318" s="226"/>
      <c r="C318" s="226"/>
      <c r="D318" s="226"/>
      <c r="E318" s="207"/>
    </row>
    <row r="319" spans="1:5">
      <c r="A319" s="226"/>
      <c r="B319" s="226"/>
      <c r="C319" s="226"/>
      <c r="D319" s="226"/>
      <c r="E319" s="207"/>
    </row>
    <row r="320" spans="1:5">
      <c r="A320" s="226"/>
      <c r="B320" s="226"/>
      <c r="C320" s="226"/>
      <c r="D320" s="226"/>
      <c r="E320" s="207"/>
    </row>
  </sheetData>
  <mergeCells count="3">
    <mergeCell ref="K288:K292"/>
    <mergeCell ref="C293:D293"/>
    <mergeCell ref="C294:D294"/>
  </mergeCells>
  <phoneticPr fontId="4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CB4C-0A5B-4EC4-BC6A-E4556B47318A}">
  <sheetPr codeName="Sheet10">
    <outlinePr summaryBelow="0" summaryRight="0"/>
  </sheetPr>
  <dimension ref="A1:AC55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/>
  <cols>
    <col min="1" max="1" width="11.125" style="207" customWidth="1"/>
    <col min="2" max="2" width="10" style="207" hidden="1" customWidth="1"/>
    <col min="3" max="3" width="11.375" style="207" customWidth="1"/>
    <col min="4" max="4" width="11.375" style="226" customWidth="1"/>
    <col min="5" max="5" width="7.125" style="207" customWidth="1"/>
    <col min="6" max="6" width="9.125" style="207" customWidth="1"/>
    <col min="7" max="7" width="12.625" style="207" bestFit="1" customWidth="1"/>
    <col min="8" max="8" width="9.125" style="207" customWidth="1"/>
    <col min="9" max="9" width="11.5" style="207" bestFit="1" customWidth="1"/>
    <col min="10" max="10" width="9.375" style="207" customWidth="1" outlineLevel="1"/>
    <col min="11" max="11" width="13" style="207" customWidth="1" outlineLevel="1"/>
    <col min="12" max="13" width="9.625" style="207" customWidth="1" outlineLevel="1"/>
    <col min="14" max="14" width="9.125" style="207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9.5" style="207" bestFit="1" customWidth="1" collapsed="1"/>
    <col min="19" max="19" width="10.125" style="207" hidden="1" customWidth="1" outlineLevel="1"/>
    <col min="20" max="20" width="0.125" style="207" hidden="1" customWidth="1" outlineLevel="1"/>
    <col min="21" max="21" width="16.875" style="207" customWidth="1" collapsed="1"/>
    <col min="22" max="23" width="12.375" style="207" hidden="1" customWidth="1" outlineLevel="1"/>
    <col min="24" max="24" width="13.875" style="207" customWidth="1"/>
    <col min="25" max="25" width="13.125" style="207" bestFit="1" customWidth="1"/>
    <col min="26" max="26" width="12.875" style="207" bestFit="1" customWidth="1"/>
    <col min="27" max="27" width="12.875" style="207" customWidth="1"/>
    <col min="28" max="28" width="25.125" style="211" customWidth="1"/>
    <col min="29" max="29" width="17.625" style="211" customWidth="1"/>
    <col min="30" max="16384" width="9" style="207"/>
  </cols>
  <sheetData>
    <row r="1" spans="1:29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207" t="s">
        <v>28</v>
      </c>
      <c r="AC1" s="207" t="s">
        <v>29</v>
      </c>
    </row>
    <row r="2" spans="1:29">
      <c r="A2" s="259">
        <v>42004</v>
      </c>
      <c r="B2" s="210"/>
      <c r="C2" s="210"/>
      <c r="D2" s="210" t="str">
        <f>'14股'!D63</f>
        <v>2014 總計</v>
      </c>
      <c r="E2" s="210">
        <f>'14股'!E63</f>
        <v>0</v>
      </c>
      <c r="F2" s="210"/>
      <c r="G2" s="210">
        <f>'14股'!G63</f>
        <v>3121360</v>
      </c>
      <c r="H2" s="210">
        <f>'14股'!H63</f>
        <v>2958</v>
      </c>
      <c r="I2" s="210"/>
      <c r="J2" s="210"/>
      <c r="K2" s="210">
        <f>'14股'!K63</f>
        <v>3074149</v>
      </c>
      <c r="L2" s="210">
        <f>'14股'!L63</f>
        <v>2732</v>
      </c>
      <c r="M2" s="210">
        <f>'14股'!M63</f>
        <v>8934</v>
      </c>
      <c r="N2" s="210">
        <f>'14股'!N63</f>
        <v>0</v>
      </c>
      <c r="O2" s="210">
        <f>'14股'!O63</f>
        <v>0</v>
      </c>
      <c r="P2" s="239">
        <f>'14股'!P63</f>
        <v>-29302.159999999996</v>
      </c>
      <c r="Q2" s="210">
        <f>'14股'!Q63</f>
        <v>0</v>
      </c>
      <c r="R2" s="210">
        <f>'14股'!R63</f>
        <v>55701</v>
      </c>
      <c r="S2" s="210">
        <f>'14股'!S63</f>
        <v>0</v>
      </c>
      <c r="T2" s="210">
        <f>'14股'!T63</f>
        <v>0</v>
      </c>
      <c r="U2" s="210">
        <f>'14股'!U63</f>
        <v>0</v>
      </c>
      <c r="V2" s="210">
        <f>'14股'!V63</f>
        <v>0</v>
      </c>
      <c r="W2" s="210">
        <f>'14股'!W63</f>
        <v>-9.3876259066560715E-3</v>
      </c>
      <c r="X2" s="210">
        <f>'14股'!X63</f>
        <v>0</v>
      </c>
      <c r="Y2" s="210">
        <f>'14股'!Y63</f>
        <v>0</v>
      </c>
      <c r="Z2" s="260"/>
      <c r="AA2" s="82"/>
    </row>
    <row r="3" spans="1:29">
      <c r="A3" s="259">
        <v>42369</v>
      </c>
      <c r="B3" s="210"/>
      <c r="C3" s="210"/>
      <c r="D3" s="210" t="str">
        <f>'15股'!D144</f>
        <v>2015總計</v>
      </c>
      <c r="E3" s="210">
        <f>'15股'!E144</f>
        <v>0</v>
      </c>
      <c r="F3" s="210"/>
      <c r="G3" s="261">
        <f>'15股'!G144</f>
        <v>6783148</v>
      </c>
      <c r="H3" s="261">
        <f>'15股'!H144</f>
        <v>5933</v>
      </c>
      <c r="I3" s="215"/>
      <c r="J3" s="210"/>
      <c r="K3" s="261">
        <f>'15股'!K144</f>
        <v>6685026.9000000004</v>
      </c>
      <c r="L3" s="261">
        <f>'15股'!L144</f>
        <v>6235.2650000000003</v>
      </c>
      <c r="M3" s="261">
        <f>'15股'!M144</f>
        <v>19439</v>
      </c>
      <c r="N3" s="261">
        <f>'15股'!N144</f>
        <v>0</v>
      </c>
      <c r="O3" s="261">
        <f>'15股'!O144</f>
        <v>0</v>
      </c>
      <c r="P3" s="239">
        <f>'15股'!P144</f>
        <v>-92925.804999999993</v>
      </c>
      <c r="Q3" s="261">
        <f>'15股'!Q144</f>
        <v>0</v>
      </c>
      <c r="R3" s="261">
        <f>'15股'!R144</f>
        <v>56818</v>
      </c>
      <c r="S3" s="261">
        <f>'15股'!S144</f>
        <v>0</v>
      </c>
      <c r="T3" s="261">
        <f>'15股'!T144</f>
        <v>0</v>
      </c>
      <c r="U3" s="261">
        <f>'15股'!U144</f>
        <v>0</v>
      </c>
      <c r="V3" s="261">
        <f>'15股'!V144</f>
        <v>0</v>
      </c>
      <c r="W3" s="261">
        <f>'15股'!W144</f>
        <v>0</v>
      </c>
      <c r="X3" s="261">
        <f>'15股'!X144</f>
        <v>-1.3699510168435068E-2</v>
      </c>
      <c r="Y3" s="261">
        <f>'15股'!Y144</f>
        <v>0</v>
      </c>
      <c r="Z3" s="262"/>
      <c r="AA3" s="82"/>
    </row>
    <row r="4" spans="1:29">
      <c r="A4" s="259">
        <v>42735</v>
      </c>
      <c r="B4" s="210"/>
      <c r="C4" s="210"/>
      <c r="D4" s="210" t="str">
        <f>'16股'!D54</f>
        <v>2016總計</v>
      </c>
      <c r="E4" s="210">
        <f>'16股'!E142</f>
        <v>0</v>
      </c>
      <c r="F4" s="210"/>
      <c r="G4" s="261">
        <f>'16股'!G54</f>
        <v>1740430</v>
      </c>
      <c r="H4" s="261">
        <f>'16股'!H54</f>
        <v>1545</v>
      </c>
      <c r="I4" s="215"/>
      <c r="J4" s="210"/>
      <c r="K4" s="261">
        <f>'16股'!K54</f>
        <v>1729190</v>
      </c>
      <c r="L4" s="261">
        <f>'16股'!L54</f>
        <v>1566</v>
      </c>
      <c r="M4" s="261">
        <f>'16股'!M54</f>
        <v>5054</v>
      </c>
      <c r="N4" s="261">
        <f>'16股'!N54</f>
        <v>0</v>
      </c>
      <c r="O4" s="261">
        <f>'16股'!O54</f>
        <v>0</v>
      </c>
      <c r="P4" s="239">
        <f>'16股'!P54</f>
        <v>-24718</v>
      </c>
      <c r="Q4" s="261">
        <f>'16股'!Q54</f>
        <v>0</v>
      </c>
      <c r="R4" s="261">
        <f>'16股'!R54</f>
        <v>0</v>
      </c>
      <c r="S4" s="261">
        <f>'16股'!S142</f>
        <v>0</v>
      </c>
      <c r="T4" s="261">
        <f>'16股'!T142</f>
        <v>0</v>
      </c>
      <c r="U4" s="261">
        <f>'16股'!U54</f>
        <v>0</v>
      </c>
      <c r="V4" s="261">
        <f>'16股'!V142</f>
        <v>0</v>
      </c>
      <c r="W4" s="261">
        <f>'16股'!W142</f>
        <v>0</v>
      </c>
      <c r="X4" s="261">
        <f>'16股'!X54</f>
        <v>-1.42022373781192E-2</v>
      </c>
      <c r="Y4" s="261">
        <f>'16股'!Y54</f>
        <v>0</v>
      </c>
      <c r="Z4" s="262"/>
      <c r="AA4" s="82"/>
    </row>
    <row r="5" spans="1:29">
      <c r="A5" s="259">
        <v>43100</v>
      </c>
      <c r="B5" s="210"/>
      <c r="C5" s="210"/>
      <c r="D5" s="210" t="str">
        <f>'17股'!D37</f>
        <v>2017總計</v>
      </c>
      <c r="E5" s="210">
        <f>'16股'!E143</f>
        <v>0</v>
      </c>
      <c r="F5" s="210"/>
      <c r="G5" s="261">
        <f>'17股'!G37</f>
        <v>856390</v>
      </c>
      <c r="H5" s="261">
        <f>'17股'!H37</f>
        <v>756</v>
      </c>
      <c r="I5" s="215"/>
      <c r="J5" s="210"/>
      <c r="K5" s="261">
        <f>'16股'!K55</f>
        <v>11488365.9</v>
      </c>
      <c r="L5" s="261">
        <f>'16股'!L55</f>
        <v>10533.264999999999</v>
      </c>
      <c r="M5" s="261">
        <f>'16股'!M55</f>
        <v>33427</v>
      </c>
      <c r="N5" s="261">
        <f>'16股'!N55</f>
        <v>0</v>
      </c>
      <c r="O5" s="261">
        <f>'17股'!O37</f>
        <v>0</v>
      </c>
      <c r="P5" s="239">
        <f>'17股'!P37</f>
        <v>-11485.02</v>
      </c>
      <c r="Q5" s="261">
        <f>'17股'!Q37</f>
        <v>0</v>
      </c>
      <c r="R5" s="261">
        <f>'17股'!R37</f>
        <v>2270</v>
      </c>
      <c r="S5" s="261">
        <f>'16股'!S143</f>
        <v>0</v>
      </c>
      <c r="T5" s="261">
        <f>'16股'!T143</f>
        <v>0</v>
      </c>
      <c r="U5" s="261">
        <f>'17股'!U37</f>
        <v>0</v>
      </c>
      <c r="V5" s="261">
        <f>'16股'!V143</f>
        <v>0</v>
      </c>
      <c r="W5" s="261">
        <f>'16股'!W143</f>
        <v>0</v>
      </c>
      <c r="X5" s="261">
        <f>'17股'!X37</f>
        <v>-1.3410969301369704E-2</v>
      </c>
      <c r="Y5" s="261">
        <f>'17股'!Y37</f>
        <v>0</v>
      </c>
      <c r="Z5" s="262"/>
      <c r="AA5" s="82"/>
    </row>
    <row r="6" spans="1:29">
      <c r="A6" s="212"/>
      <c r="B6" s="213"/>
      <c r="C6" s="213"/>
      <c r="D6" s="213"/>
      <c r="E6" s="213"/>
      <c r="F6" s="213"/>
      <c r="G6" s="213"/>
      <c r="H6" s="213"/>
      <c r="I6" s="263"/>
      <c r="J6" s="42"/>
      <c r="K6" s="213"/>
      <c r="L6" s="264"/>
      <c r="M6" s="213"/>
      <c r="N6" s="213"/>
      <c r="O6" s="44"/>
      <c r="P6" s="45"/>
      <c r="Q6" s="45"/>
      <c r="R6" s="45"/>
      <c r="S6" s="45"/>
      <c r="T6" s="45"/>
      <c r="U6" s="69"/>
      <c r="V6" s="69"/>
      <c r="W6" s="71"/>
      <c r="X6" s="46"/>
      <c r="Y6" s="42"/>
      <c r="Z6" s="265"/>
      <c r="AA6" s="82"/>
    </row>
    <row r="7" spans="1:29">
      <c r="A7" s="209">
        <v>43109</v>
      </c>
      <c r="B7" s="210" t="s">
        <v>19</v>
      </c>
      <c r="C7" s="210">
        <v>4306</v>
      </c>
      <c r="D7" s="210" t="str">
        <f>VLOOKUP(C7,每日行情!A:B,2,FALSE)</f>
        <v>炎洲</v>
      </c>
      <c r="E7" s="210">
        <v>2000</v>
      </c>
      <c r="F7" s="210">
        <v>15.45</v>
      </c>
      <c r="G7" s="210">
        <f>E7*F7</f>
        <v>30900</v>
      </c>
      <c r="H7" s="210">
        <v>26</v>
      </c>
      <c r="I7" s="215">
        <v>43124</v>
      </c>
      <c r="J7" s="16">
        <v>14.9</v>
      </c>
      <c r="K7" s="210">
        <f>E7*J7</f>
        <v>29800</v>
      </c>
      <c r="L7" s="17">
        <v>25</v>
      </c>
      <c r="M7" s="210">
        <v>89</v>
      </c>
      <c r="N7" s="210">
        <v>0</v>
      </c>
      <c r="O7" s="13">
        <f>IF(I7="",E7*Y7,0)</f>
        <v>0</v>
      </c>
      <c r="P7" s="14">
        <f>IF(I7="",R7-H7,(K7-H7-SUM(L7:N7)+R7-S7-T7)-G7)+(ROUND(R7*V7,0)-ROUND(R7*(1+V7),0)*W7)</f>
        <v>-1250</v>
      </c>
      <c r="Q7" s="14">
        <f>IF(I7="",(O7-G7-(O7*0.1425%*0.65)-(O7*0.3%)-S7-T7),0)</f>
        <v>0</v>
      </c>
      <c r="R7" s="14"/>
      <c r="S7" s="14">
        <v>10</v>
      </c>
      <c r="T7" s="14">
        <f>IF(ROUND(R7*(1+V7),0)&gt;5000,ROUND(ROUND(R7*(1+V7),0)*2%,0),0)</f>
        <v>0</v>
      </c>
      <c r="U7" s="65">
        <f>(V7*50%)/(1+50%*V7)</f>
        <v>0</v>
      </c>
      <c r="V7" s="65"/>
      <c r="W7" s="66">
        <v>0.11</v>
      </c>
      <c r="X7" s="15">
        <f>(P7+Q7)/G7</f>
        <v>-4.0453074433656956E-2</v>
      </c>
      <c r="Y7" s="16" t="e">
        <f>VLOOKUP(C7,#REF!,3,FALSE)</f>
        <v>#REF!</v>
      </c>
      <c r="Z7" s="38" t="e">
        <f>VLOOKUP(C7,#REF!,6,FALSE)</f>
        <v>#REF!</v>
      </c>
      <c r="AA7" s="82">
        <f ca="1">IF(I7="",((TODAY()-A7)*G7)/365.24,((I7-A7)*G7)/365.24)</f>
        <v>1269.0285839448034</v>
      </c>
      <c r="AB7" s="211" t="s">
        <v>30</v>
      </c>
    </row>
    <row r="8" spans="1:29">
      <c r="A8" s="209">
        <v>43108</v>
      </c>
      <c r="B8" s="210" t="s">
        <v>19</v>
      </c>
      <c r="C8" s="210">
        <v>4207</v>
      </c>
      <c r="D8" s="210" t="str">
        <f>VLOOKUP(C8,每日行情!A:B,2,FALSE)</f>
        <v>環泰</v>
      </c>
      <c r="E8" s="210">
        <v>1000</v>
      </c>
      <c r="F8" s="210">
        <v>13.8</v>
      </c>
      <c r="G8" s="210">
        <f>E8*F8</f>
        <v>13800</v>
      </c>
      <c r="H8" s="210">
        <v>20</v>
      </c>
      <c r="I8" s="215">
        <v>43131</v>
      </c>
      <c r="J8" s="16">
        <v>13.3</v>
      </c>
      <c r="K8" s="210">
        <f>E8*J8</f>
        <v>13300</v>
      </c>
      <c r="L8" s="17">
        <v>20</v>
      </c>
      <c r="M8" s="210">
        <v>39</v>
      </c>
      <c r="N8" s="210">
        <v>0</v>
      </c>
      <c r="O8" s="13">
        <f>IF(I8="",E8*Y8,0)</f>
        <v>0</v>
      </c>
      <c r="P8" s="14">
        <f>IF(I8="",R8-H8,(K8-H8-SUM(L8:N8)+R8-S8-T8)-G8)+(ROUND(R8*V8,0)-ROUND(R8*(1+V8),0)*W8)</f>
        <v>-589</v>
      </c>
      <c r="Q8" s="14">
        <f>IF(I8="",(O8-G8-(O8*0.1425%*0.65)-(O8*0.3%)-S8-T8),0)</f>
        <v>0</v>
      </c>
      <c r="R8" s="14"/>
      <c r="S8" s="14">
        <v>10</v>
      </c>
      <c r="T8" s="14">
        <f>IF(ROUND(R8*(1+V8),0)&gt;5000,ROUND(ROUND(R8*(1+V8),0)*2%,0),0)</f>
        <v>0</v>
      </c>
      <c r="U8" s="65">
        <f>(V8*50%)/(1+50%*V8)</f>
        <v>0</v>
      </c>
      <c r="V8" s="65"/>
      <c r="W8" s="66">
        <v>0.11</v>
      </c>
      <c r="X8" s="15">
        <f>(P8+Q8)/G8</f>
        <v>-4.2681159420289855E-2</v>
      </c>
      <c r="Y8" s="16" t="e">
        <f>VLOOKUP(C8,#REF!,3,FALSE)</f>
        <v>#REF!</v>
      </c>
      <c r="Z8" s="38" t="e">
        <f>VLOOKUP(C8,#REF!,6,FALSE)</f>
        <v>#REF!</v>
      </c>
      <c r="AA8" s="82">
        <f ca="1">IF(I8="",((TODAY()-A8)*G8)/365.24,((I8-A8)*G8)/365.24)</f>
        <v>869.01763224181354</v>
      </c>
      <c r="AB8" s="211" t="s">
        <v>30</v>
      </c>
    </row>
    <row r="9" spans="1:29">
      <c r="A9" s="209">
        <v>43122</v>
      </c>
      <c r="B9" s="210" t="s">
        <v>19</v>
      </c>
      <c r="C9" s="210">
        <v>2311</v>
      </c>
      <c r="D9" s="210" t="e">
        <f>VLOOKUP(C9,每日行情!A:B,2,FALSE)</f>
        <v>#N/A</v>
      </c>
      <c r="E9" s="210">
        <v>1000</v>
      </c>
      <c r="F9" s="210">
        <v>42.3</v>
      </c>
      <c r="G9" s="210">
        <f>E9*F9</f>
        <v>42300</v>
      </c>
      <c r="H9" s="210">
        <v>36</v>
      </c>
      <c r="I9" s="215">
        <v>43132</v>
      </c>
      <c r="J9" s="16">
        <v>40.5</v>
      </c>
      <c r="K9" s="210">
        <f>E9*J9</f>
        <v>40500</v>
      </c>
      <c r="L9" s="17">
        <v>34</v>
      </c>
      <c r="M9" s="210">
        <v>121</v>
      </c>
      <c r="N9" s="210">
        <v>0</v>
      </c>
      <c r="O9" s="13">
        <f>IF(I9="",E9*Y9,0)</f>
        <v>0</v>
      </c>
      <c r="P9" s="14">
        <f>IF(I9="",R9-H9,(K9-H9-SUM(L9:N9)+R9-S9-T9)-G9)+(ROUND(R9*V9,0)-ROUND(R9*(1+V9),0)*W9)</f>
        <v>-2001</v>
      </c>
      <c r="Q9" s="14">
        <f>IF(I9="",(O9-G9-(O9*0.1425%*0.65)-(O9*0.3%)-S9-T9),0)</f>
        <v>0</v>
      </c>
      <c r="R9" s="14"/>
      <c r="S9" s="14">
        <v>10</v>
      </c>
      <c r="T9" s="14">
        <f>IF(ROUND(R9*(1+V9),0)&gt;5000,ROUND(ROUND(R9*(1+V9),0)*2%,0),0)</f>
        <v>0</v>
      </c>
      <c r="U9" s="65">
        <f>(V9*50%)/(1+50%*V9)</f>
        <v>0</v>
      </c>
      <c r="V9" s="65"/>
      <c r="W9" s="66">
        <v>0.11</v>
      </c>
      <c r="X9" s="15">
        <f>(P9+Q9)/G9</f>
        <v>-4.7304964539007094E-2</v>
      </c>
      <c r="Y9" s="16" t="e">
        <f>VLOOKUP(C9,#REF!,3,FALSE)</f>
        <v>#REF!</v>
      </c>
      <c r="Z9" s="38" t="e">
        <f>VLOOKUP(C9,#REF!,6,FALSE)</f>
        <v>#REF!</v>
      </c>
      <c r="AA9" s="82">
        <f ca="1">IF(I9="",((TODAY()-A9)*G9)/365.24,((I9-A9)*G9)/365.24)</f>
        <v>1158.1425911729273</v>
      </c>
      <c r="AB9" s="211" t="s">
        <v>30</v>
      </c>
    </row>
    <row r="10" spans="1:29">
      <c r="A10" s="209">
        <v>43255</v>
      </c>
      <c r="B10" s="210" t="s">
        <v>19</v>
      </c>
      <c r="C10" s="210">
        <v>2027</v>
      </c>
      <c r="D10" s="210" t="str">
        <f>VLOOKUP(C10,每日行情!A:B,2,FALSE)</f>
        <v>大成鋼</v>
      </c>
      <c r="E10" s="210">
        <v>1000</v>
      </c>
      <c r="F10" s="210">
        <v>36.65</v>
      </c>
      <c r="G10" s="210">
        <f>E10*F10</f>
        <v>36650</v>
      </c>
      <c r="H10" s="210">
        <v>34</v>
      </c>
      <c r="I10" s="215">
        <v>43277</v>
      </c>
      <c r="J10" s="16">
        <v>36.1</v>
      </c>
      <c r="K10" s="210">
        <f>E10*J10</f>
        <v>36100</v>
      </c>
      <c r="L10" s="17">
        <v>30.5</v>
      </c>
      <c r="M10" s="210">
        <v>108</v>
      </c>
      <c r="N10" s="210">
        <v>0</v>
      </c>
      <c r="O10" s="13">
        <f>IF(I10="",E10*Y10,0)</f>
        <v>0</v>
      </c>
      <c r="P10" s="14">
        <f>IF(I10="",R10-H10,(K10-H10-SUM(L10:N10)+R10-S10-T10)-G10)+(ROUND(R10*V10,0)-ROUND(R10*(1+V10),0)*W10)</f>
        <v>-732.5</v>
      </c>
      <c r="Q10" s="14">
        <f>IF(I10="",(O10-G10-(O10*0.1425%*0.65)-(O10*0.3%)-S10-T10),0)</f>
        <v>0</v>
      </c>
      <c r="R10" s="14"/>
      <c r="S10" s="14">
        <v>10</v>
      </c>
      <c r="T10" s="14">
        <f>IF(ROUND(R10*(1+V10),0)&gt;5000,ROUND(ROUND(R10*(1+V10),0)*2%,0),0)</f>
        <v>0</v>
      </c>
      <c r="U10" s="65">
        <f>(V10*50%)/(1+50%*V10)</f>
        <v>0</v>
      </c>
      <c r="V10" s="65"/>
      <c r="W10" s="66">
        <v>0.11</v>
      </c>
      <c r="X10" s="15">
        <f>(P10+Q10)/G10</f>
        <v>-1.9986357435197818E-2</v>
      </c>
      <c r="Y10" s="16" t="e">
        <f>VLOOKUP(C10,#REF!,3,FALSE)</f>
        <v>#REF!</v>
      </c>
      <c r="Z10" s="38" t="e">
        <f>VLOOKUP(C10,#REF!,6,FALSE)</f>
        <v>#REF!</v>
      </c>
      <c r="AA10" s="82">
        <f ca="1">IF(I10="",((TODAY()-A10)*G10)/365.24,((I10-A10)*G10)/365.24)</f>
        <v>2207.5895301719415</v>
      </c>
      <c r="AB10" s="211" t="s">
        <v>30</v>
      </c>
      <c r="AC10" s="211" t="s">
        <v>2947</v>
      </c>
    </row>
    <row r="11" spans="1:29">
      <c r="A11" s="209">
        <v>43270</v>
      </c>
      <c r="B11" s="210" t="s">
        <v>19</v>
      </c>
      <c r="C11" s="210">
        <v>2027</v>
      </c>
      <c r="D11" s="210" t="str">
        <f>VLOOKUP(C11,每日行情!A:B,2,FALSE)</f>
        <v>大成鋼</v>
      </c>
      <c r="E11" s="210">
        <v>1000</v>
      </c>
      <c r="F11" s="210">
        <v>40</v>
      </c>
      <c r="G11" s="210">
        <f>E11*F11</f>
        <v>40000</v>
      </c>
      <c r="H11" s="210">
        <v>34</v>
      </c>
      <c r="I11" s="215">
        <v>43277</v>
      </c>
      <c r="J11" s="16">
        <v>36.1</v>
      </c>
      <c r="K11" s="210">
        <f>E11*J11</f>
        <v>36100</v>
      </c>
      <c r="L11" s="17">
        <v>30.5</v>
      </c>
      <c r="M11" s="210">
        <v>108</v>
      </c>
      <c r="N11" s="210">
        <v>0</v>
      </c>
      <c r="O11" s="13">
        <f>IF(I11="",E11*Y11,0)</f>
        <v>0</v>
      </c>
      <c r="P11" s="14">
        <f>IF(I11="",R11-H11,(K11-H11-SUM(L11:N11)+R11-S11-T11)-G11)+(ROUND(R11*V11,0)-ROUND(R11*(1+V11),0)*W11)</f>
        <v>-4082.5</v>
      </c>
      <c r="Q11" s="14">
        <f>IF(I11="",(O11-G11-(O11*0.1425%*0.65)-(O11*0.3%)-S11-T11),0)</f>
        <v>0</v>
      </c>
      <c r="R11" s="14"/>
      <c r="S11" s="14">
        <v>10</v>
      </c>
      <c r="T11" s="14">
        <f>IF(ROUND(R11*(1+V11),0)&gt;5000,ROUND(ROUND(R11*(1+V11),0)*2%,0),0)</f>
        <v>0</v>
      </c>
      <c r="U11" s="65">
        <f>(V11*50%)/(1+50%*V11)</f>
        <v>0</v>
      </c>
      <c r="V11" s="65"/>
      <c r="W11" s="66">
        <v>0.11</v>
      </c>
      <c r="X11" s="15">
        <f>(P11+Q11)/G11</f>
        <v>-0.1020625</v>
      </c>
      <c r="Y11" s="16" t="e">
        <f>VLOOKUP(C11,#REF!,3,FALSE)</f>
        <v>#REF!</v>
      </c>
      <c r="Z11" s="38" t="e">
        <f>VLOOKUP(C11,#REF!,6,FALSE)</f>
        <v>#REF!</v>
      </c>
      <c r="AA11" s="82">
        <f ca="1">IF(I11="",((TODAY()-A11)*G11)/365.24,((I11-A11)*G11)/365.24)</f>
        <v>766.6192092870441</v>
      </c>
      <c r="AB11" s="211" t="s">
        <v>30</v>
      </c>
      <c r="AC11" s="211" t="s">
        <v>2947</v>
      </c>
    </row>
    <row r="12" spans="1:29">
      <c r="A12" s="259"/>
      <c r="B12" s="210"/>
      <c r="C12" s="210"/>
      <c r="D12" s="210"/>
      <c r="E12" s="210"/>
      <c r="F12" s="210"/>
      <c r="G12" s="261"/>
      <c r="H12" s="261"/>
      <c r="I12" s="215"/>
      <c r="J12" s="210"/>
      <c r="K12" s="261"/>
      <c r="L12" s="261"/>
      <c r="M12" s="261"/>
      <c r="N12" s="261"/>
      <c r="O12" s="261"/>
      <c r="P12" s="261"/>
      <c r="Q12" s="14"/>
      <c r="R12" s="261"/>
      <c r="S12" s="210"/>
      <c r="T12" s="14"/>
      <c r="U12" s="65"/>
      <c r="V12" s="266"/>
      <c r="W12" s="267"/>
      <c r="X12" s="266"/>
      <c r="Y12" s="210"/>
      <c r="Z12" s="38"/>
      <c r="AA12" s="82"/>
    </row>
    <row r="13" spans="1:29">
      <c r="A13" s="212"/>
      <c r="B13" s="213"/>
      <c r="C13" s="213"/>
      <c r="D13" s="213"/>
      <c r="E13" s="213"/>
      <c r="F13" s="213"/>
      <c r="G13" s="213"/>
      <c r="H13" s="213"/>
      <c r="I13" s="214"/>
      <c r="J13" s="42"/>
      <c r="K13" s="213"/>
      <c r="L13" s="43"/>
      <c r="M13" s="213"/>
      <c r="N13" s="213"/>
      <c r="O13" s="44"/>
      <c r="P13" s="45"/>
      <c r="Q13" s="45"/>
      <c r="R13" s="45"/>
      <c r="S13" s="45"/>
      <c r="T13" s="45"/>
      <c r="U13" s="69"/>
      <c r="V13" s="69"/>
      <c r="W13" s="71"/>
      <c r="X13" s="46"/>
      <c r="Y13" s="42"/>
      <c r="Z13" s="47"/>
      <c r="AA13" s="82"/>
    </row>
    <row r="14" spans="1:29">
      <c r="A14" s="209"/>
      <c r="B14" s="210"/>
      <c r="C14" s="210"/>
      <c r="D14" s="210"/>
      <c r="E14" s="210"/>
      <c r="F14" s="210"/>
      <c r="G14" s="210"/>
      <c r="H14" s="210"/>
      <c r="I14" s="215"/>
      <c r="J14" s="210"/>
      <c r="K14" s="210"/>
      <c r="L14" s="210"/>
      <c r="M14" s="210"/>
      <c r="N14" s="210"/>
      <c r="O14" s="13"/>
      <c r="P14" s="14"/>
      <c r="Q14" s="14"/>
      <c r="R14" s="14"/>
      <c r="S14" s="14"/>
      <c r="T14" s="14"/>
      <c r="U14" s="14"/>
      <c r="V14" s="65"/>
      <c r="W14" s="66"/>
      <c r="X14" s="15"/>
      <c r="Y14" s="16"/>
      <c r="Z14" s="38"/>
      <c r="AA14" s="82"/>
    </row>
    <row r="15" spans="1:29">
      <c r="A15" s="216">
        <f>MIN(A16:A18)</f>
        <v>0</v>
      </c>
      <c r="B15" s="217"/>
      <c r="C15" s="218"/>
      <c r="D15" s="217"/>
      <c r="E15" s="217"/>
      <c r="F15" s="217"/>
      <c r="G15" s="217"/>
      <c r="H15" s="217"/>
      <c r="I15" s="21"/>
      <c r="J15" s="22"/>
      <c r="K15" s="217"/>
      <c r="L15" s="23"/>
      <c r="M15" s="217"/>
      <c r="N15" s="217"/>
      <c r="O15" s="24"/>
      <c r="P15" s="25"/>
      <c r="Q15" s="25"/>
      <c r="R15" s="25"/>
      <c r="S15" s="25"/>
      <c r="T15" s="25"/>
      <c r="U15" s="25"/>
      <c r="V15" s="70"/>
      <c r="W15" s="72"/>
      <c r="X15" s="26"/>
      <c r="Y15" s="22"/>
      <c r="Z15" s="27"/>
      <c r="AA15" s="82"/>
    </row>
    <row r="16" spans="1:29" hidden="1">
      <c r="A16" s="216"/>
      <c r="B16" s="217"/>
      <c r="C16" s="218"/>
      <c r="D16" s="217"/>
      <c r="E16" s="217"/>
      <c r="F16" s="217"/>
      <c r="G16" s="217"/>
      <c r="H16" s="217"/>
      <c r="I16" s="21"/>
      <c r="J16" s="22"/>
      <c r="K16" s="217"/>
      <c r="L16" s="23"/>
      <c r="M16" s="217"/>
      <c r="N16" s="217"/>
      <c r="O16" s="24"/>
      <c r="P16" s="25"/>
      <c r="Q16" s="25"/>
      <c r="R16" s="25"/>
      <c r="S16" s="25"/>
      <c r="T16" s="25"/>
      <c r="U16" s="25"/>
      <c r="V16" s="70"/>
      <c r="W16" s="72"/>
      <c r="X16" s="26"/>
      <c r="Y16" s="22"/>
      <c r="Z16" s="27"/>
      <c r="AA16" s="82">
        <f>((I16-A16)*G16)/365.24</f>
        <v>0</v>
      </c>
    </row>
    <row r="17" spans="1:29">
      <c r="A17" s="209"/>
      <c r="B17" s="210"/>
      <c r="C17" s="210"/>
      <c r="D17" s="210"/>
      <c r="E17" s="210"/>
      <c r="F17" s="210"/>
      <c r="G17" s="210"/>
      <c r="H17" s="210"/>
      <c r="I17" s="215"/>
      <c r="J17" s="16"/>
      <c r="K17" s="210"/>
      <c r="L17" s="17"/>
      <c r="M17" s="210"/>
      <c r="N17" s="210"/>
      <c r="O17" s="13"/>
      <c r="P17" s="14"/>
      <c r="Q17" s="14"/>
      <c r="R17" s="14"/>
      <c r="S17" s="14"/>
      <c r="T17" s="14"/>
      <c r="U17" s="65"/>
      <c r="V17" s="65"/>
      <c r="W17" s="66"/>
      <c r="X17" s="15"/>
      <c r="Y17" s="16"/>
      <c r="Z17" s="38"/>
      <c r="AA17" s="82"/>
    </row>
    <row r="18" spans="1:29" ht="17.25" thickBot="1">
      <c r="A18" s="219"/>
      <c r="B18" s="220"/>
      <c r="C18" s="220"/>
      <c r="D18" s="220"/>
      <c r="E18" s="220"/>
      <c r="F18" s="220"/>
      <c r="G18" s="220"/>
      <c r="H18" s="220"/>
      <c r="I18" s="221"/>
      <c r="J18" s="51"/>
      <c r="K18" s="220"/>
      <c r="L18" s="52"/>
      <c r="M18" s="220"/>
      <c r="N18" s="220"/>
      <c r="O18" s="53"/>
      <c r="P18" s="54"/>
      <c r="Q18" s="54"/>
      <c r="R18" s="54"/>
      <c r="S18" s="54"/>
      <c r="T18" s="57"/>
      <c r="U18" s="54"/>
      <c r="V18" s="54"/>
      <c r="W18" s="73"/>
      <c r="X18" s="55"/>
      <c r="Y18" s="51"/>
      <c r="Z18" s="56"/>
      <c r="AA18" s="82"/>
    </row>
    <row r="19" spans="1:29" ht="17.25" thickBot="1">
      <c r="A19" s="222"/>
      <c r="D19" s="207"/>
      <c r="I19" s="30"/>
      <c r="J19" s="31"/>
      <c r="L19" s="32"/>
      <c r="O19" s="33"/>
      <c r="P19" s="34"/>
      <c r="Q19" s="34"/>
      <c r="R19" s="34"/>
      <c r="S19" s="34"/>
      <c r="T19" s="34"/>
      <c r="U19" s="34"/>
      <c r="V19" s="34"/>
      <c r="W19" s="34"/>
      <c r="X19" s="35"/>
      <c r="Y19" s="31"/>
      <c r="Z19" s="31"/>
      <c r="AA19" s="82"/>
    </row>
    <row r="20" spans="1:29" ht="17.25" thickBot="1">
      <c r="A20" s="511"/>
      <c r="B20" s="512"/>
      <c r="C20" s="517"/>
      <c r="D20" s="58" t="s">
        <v>21</v>
      </c>
      <c r="E20" s="548"/>
      <c r="F20" s="510"/>
      <c r="G20" s="59">
        <f>SUM(G15:G18)</f>
        <v>0</v>
      </c>
      <c r="H20" s="59">
        <f>SUM(H15:H18)</f>
        <v>0</v>
      </c>
      <c r="I20" s="548"/>
      <c r="J20" s="510"/>
      <c r="K20" s="523"/>
      <c r="L20" s="524"/>
      <c r="M20" s="524"/>
      <c r="N20" s="525"/>
      <c r="O20" s="59">
        <f>SUM(O15:O18)</f>
        <v>0</v>
      </c>
      <c r="P20" s="59">
        <f>SUM(P15:P18)</f>
        <v>0</v>
      </c>
      <c r="Q20" s="59">
        <f>SUM(Q15:Q18)</f>
        <v>0</v>
      </c>
      <c r="R20" s="59">
        <f>SUM(R15:R18)</f>
        <v>0</v>
      </c>
      <c r="S20" s="67"/>
      <c r="T20" s="67"/>
      <c r="U20" s="67"/>
      <c r="V20" s="67"/>
      <c r="W20" s="67"/>
      <c r="X20" s="63" t="e">
        <f>(P20+Q20)/G20</f>
        <v>#DIV/0!</v>
      </c>
      <c r="Y20" s="547" t="s">
        <v>22</v>
      </c>
      <c r="Z20" s="77">
        <f>IF(AA20=0,0,(P20+Q20)/(AA20))</f>
        <v>0</v>
      </c>
      <c r="AA20" s="82">
        <f>SUM(AA15:AA18)</f>
        <v>0</v>
      </c>
    </row>
    <row r="21" spans="1:29" s="225" customFormat="1" ht="17.25" thickBot="1">
      <c r="A21" s="513"/>
      <c r="B21" s="514"/>
      <c r="C21" s="518"/>
      <c r="D21" s="58" t="s">
        <v>3016</v>
      </c>
      <c r="E21" s="509"/>
      <c r="F21" s="510"/>
      <c r="G21" s="60">
        <f>SUM(G6:G18)</f>
        <v>163650</v>
      </c>
      <c r="H21" s="60">
        <f>SUM(H6:H18)</f>
        <v>150</v>
      </c>
      <c r="I21" s="509"/>
      <c r="J21" s="510"/>
      <c r="K21" s="60">
        <f t="shared" ref="K21:R21" si="0">SUM(K6:K18)</f>
        <v>155800</v>
      </c>
      <c r="L21" s="60">
        <f t="shared" si="0"/>
        <v>140</v>
      </c>
      <c r="M21" s="60">
        <f t="shared" si="0"/>
        <v>465</v>
      </c>
      <c r="N21" s="60">
        <f t="shared" si="0"/>
        <v>0</v>
      </c>
      <c r="O21" s="60">
        <f t="shared" si="0"/>
        <v>0</v>
      </c>
      <c r="P21" s="60">
        <f t="shared" si="0"/>
        <v>-8655</v>
      </c>
      <c r="Q21" s="60">
        <f t="shared" si="0"/>
        <v>0</v>
      </c>
      <c r="R21" s="60">
        <f t="shared" si="0"/>
        <v>0</v>
      </c>
      <c r="S21" s="68"/>
      <c r="T21" s="68"/>
      <c r="U21" s="68"/>
      <c r="V21" s="68"/>
      <c r="W21" s="68"/>
      <c r="X21" s="63">
        <f>(P21+Q21)/G21</f>
        <v>-5.2887259395050415E-2</v>
      </c>
      <c r="Y21" s="534"/>
      <c r="Z21" s="77">
        <f ca="1">IF(AA21=0,0,(P21+Q21)/(AA21))</f>
        <v>-1.3802952580560648</v>
      </c>
      <c r="AA21" s="82">
        <f ca="1">SUM(AA2:AA18)</f>
        <v>6270.3975468185308</v>
      </c>
      <c r="AB21" s="223"/>
      <c r="AC21" s="224"/>
    </row>
    <row r="22" spans="1:29" s="225" customFormat="1" ht="17.25" thickBot="1">
      <c r="A22" s="515"/>
      <c r="B22" s="516"/>
      <c r="C22" s="519"/>
      <c r="D22" s="58" t="s">
        <v>20</v>
      </c>
      <c r="E22" s="509"/>
      <c r="F22" s="510"/>
      <c r="G22" s="60">
        <f>SUM(G2:G18)</f>
        <v>12664978</v>
      </c>
      <c r="H22" s="60">
        <f>SUM(H2:H18)</f>
        <v>11342</v>
      </c>
      <c r="I22" s="509"/>
      <c r="J22" s="510"/>
      <c r="K22" s="60">
        <f t="shared" ref="K22:R22" si="1">SUM(K2:K18)</f>
        <v>23132531.800000001</v>
      </c>
      <c r="L22" s="60">
        <f t="shared" si="1"/>
        <v>21206.53</v>
      </c>
      <c r="M22" s="60">
        <f t="shared" si="1"/>
        <v>67319</v>
      </c>
      <c r="N22" s="60">
        <f t="shared" si="1"/>
        <v>0</v>
      </c>
      <c r="O22" s="60">
        <f t="shared" si="1"/>
        <v>0</v>
      </c>
      <c r="P22" s="60">
        <f t="shared" si="1"/>
        <v>-167085.98499999999</v>
      </c>
      <c r="Q22" s="60">
        <f t="shared" si="1"/>
        <v>0</v>
      </c>
      <c r="R22" s="60">
        <f t="shared" si="1"/>
        <v>114789</v>
      </c>
      <c r="S22" s="68"/>
      <c r="T22" s="68"/>
      <c r="U22" s="68"/>
      <c r="V22" s="68"/>
      <c r="W22" s="68"/>
      <c r="X22" s="63">
        <f>(P22+Q22)/G22</f>
        <v>-1.3192757618686744E-2</v>
      </c>
      <c r="Y22" s="535"/>
      <c r="Z22" s="77">
        <f ca="1">IF(AA22=0,0,(P22+Q22)/(AA22))</f>
        <v>-0.17747860105525787</v>
      </c>
      <c r="AA22" s="82">
        <f ca="1">AA21+'16股'!AA55</f>
        <v>941442.99091008643</v>
      </c>
      <c r="AB22" s="223"/>
      <c r="AC22" s="223"/>
    </row>
    <row r="23" spans="1:29">
      <c r="Z23" s="268"/>
      <c r="AA23" s="82"/>
    </row>
    <row r="24" spans="1:29" ht="17.25" thickBot="1">
      <c r="A24" s="269"/>
      <c r="B24" s="226"/>
      <c r="C24" s="226"/>
      <c r="D24" s="207"/>
      <c r="AA24" s="82"/>
    </row>
    <row r="25" spans="1:29" ht="17.25" thickBot="1">
      <c r="A25" s="61"/>
      <c r="C25" s="61" t="s">
        <v>30</v>
      </c>
      <c r="D25" s="146" t="s">
        <v>20</v>
      </c>
      <c r="E25" s="270"/>
      <c r="F25" s="270"/>
      <c r="G25" s="59">
        <f>SUMIF($AB15:$AB18,"阿水一式",G15:G18)</f>
        <v>0</v>
      </c>
      <c r="H25" s="59">
        <f>SUMIF($AB15:$AB18,"阿水一式",H15:H18)</f>
        <v>0</v>
      </c>
      <c r="I25" s="270"/>
      <c r="J25" s="270"/>
      <c r="K25" s="523"/>
      <c r="L25" s="524"/>
      <c r="M25" s="524"/>
      <c r="N25" s="525"/>
      <c r="O25" s="59">
        <f>SUMIF($AB15:$AB18,"阿水一式",O15:O18)</f>
        <v>0</v>
      </c>
      <c r="P25" s="59">
        <f>SUMIF($AB6:$AB18,"阿水一式",P6:P18)</f>
        <v>-8655</v>
      </c>
      <c r="Q25" s="59">
        <f>SUMIF($AB15:$AB18,"阿水一式",Q15:Q18)</f>
        <v>0</v>
      </c>
      <c r="R25" s="59">
        <f>SUMIF($AB15:$AB18,"阿水一式",R15:R18)</f>
        <v>0</v>
      </c>
      <c r="S25" s="67"/>
      <c r="T25" s="67"/>
      <c r="U25" s="67"/>
      <c r="V25" s="67"/>
      <c r="W25" s="67"/>
      <c r="X25" s="63" t="e">
        <f>(P25+Q25)/G25</f>
        <v>#DIV/0!</v>
      </c>
      <c r="Y25" s="270"/>
      <c r="Z25" s="77" t="e">
        <f ca="1">(1+X25)^(1/((TODAY()-A6)/365.25))-1</f>
        <v>#DIV/0!</v>
      </c>
      <c r="AA25" s="82">
        <f>((I25-A25)*G25)/365.24</f>
        <v>0</v>
      </c>
    </row>
    <row r="26" spans="1:29">
      <c r="A26" s="62"/>
      <c r="C26" s="61"/>
      <c r="D26" s="207"/>
    </row>
    <row r="27" spans="1:29">
      <c r="A27" s="62"/>
      <c r="C27" s="61"/>
      <c r="D27" s="207"/>
    </row>
    <row r="28" spans="1:29">
      <c r="A28" s="62"/>
      <c r="C28" s="61"/>
      <c r="D28" s="207"/>
    </row>
    <row r="29" spans="1:29">
      <c r="A29" s="62"/>
      <c r="C29" s="61"/>
      <c r="D29" s="207"/>
    </row>
    <row r="30" spans="1:29">
      <c r="A30" s="62"/>
      <c r="C30" s="61"/>
      <c r="D30" s="207"/>
    </row>
    <row r="31" spans="1:29">
      <c r="A31" s="62"/>
      <c r="C31" s="61"/>
      <c r="D31" s="207"/>
    </row>
    <row r="32" spans="1:29">
      <c r="A32" s="62"/>
      <c r="C32" s="61"/>
      <c r="D32" s="207"/>
    </row>
    <row r="33" spans="1:4">
      <c r="A33" s="62"/>
      <c r="C33" s="61"/>
      <c r="D33" s="207"/>
    </row>
    <row r="34" spans="1:4">
      <c r="A34" s="62"/>
      <c r="C34" s="61"/>
      <c r="D34" s="207"/>
    </row>
    <row r="35" spans="1:4">
      <c r="A35" s="62"/>
      <c r="C35" s="61"/>
      <c r="D35" s="207"/>
    </row>
    <row r="36" spans="1:4">
      <c r="B36" s="226"/>
      <c r="C36" s="269"/>
      <c r="D36" s="207"/>
    </row>
    <row r="37" spans="1:4">
      <c r="B37" s="226"/>
      <c r="C37" s="269"/>
      <c r="D37" s="207"/>
    </row>
    <row r="38" spans="1:4">
      <c r="B38" s="226"/>
      <c r="C38" s="269"/>
      <c r="D38" s="207"/>
    </row>
    <row r="39" spans="1:4">
      <c r="B39" s="226"/>
      <c r="C39" s="269"/>
      <c r="D39" s="207"/>
    </row>
    <row r="40" spans="1:4">
      <c r="B40" s="226"/>
      <c r="C40" s="269"/>
      <c r="D40" s="207"/>
    </row>
    <row r="41" spans="1:4">
      <c r="B41" s="226"/>
      <c r="C41" s="269"/>
      <c r="D41" s="207"/>
    </row>
    <row r="42" spans="1:4">
      <c r="B42" s="226"/>
      <c r="C42" s="226"/>
      <c r="D42" s="207"/>
    </row>
    <row r="43" spans="1:4">
      <c r="B43" s="226"/>
      <c r="C43" s="226"/>
      <c r="D43" s="207"/>
    </row>
    <row r="44" spans="1:4">
      <c r="B44" s="226"/>
      <c r="C44" s="226"/>
      <c r="D44" s="207"/>
    </row>
    <row r="45" spans="1:4">
      <c r="B45" s="226"/>
      <c r="C45" s="226"/>
      <c r="D45" s="207"/>
    </row>
    <row r="46" spans="1:4">
      <c r="B46" s="226"/>
      <c r="C46" s="226"/>
      <c r="D46" s="207"/>
    </row>
    <row r="47" spans="1:4">
      <c r="B47" s="226"/>
      <c r="C47" s="226"/>
      <c r="D47" s="207"/>
    </row>
    <row r="48" spans="1:4">
      <c r="A48" s="226"/>
      <c r="B48" s="226"/>
      <c r="C48" s="226"/>
      <c r="D48" s="207"/>
    </row>
    <row r="49" spans="1:4">
      <c r="A49" s="226"/>
      <c r="B49" s="226"/>
      <c r="C49" s="226"/>
      <c r="D49" s="207"/>
    </row>
    <row r="50" spans="1:4">
      <c r="A50" s="226"/>
      <c r="B50" s="226"/>
      <c r="C50" s="226"/>
      <c r="D50" s="207"/>
    </row>
    <row r="51" spans="1:4">
      <c r="A51" s="226"/>
      <c r="B51" s="226"/>
      <c r="C51" s="226"/>
      <c r="D51" s="207"/>
    </row>
    <row r="52" spans="1:4">
      <c r="A52" s="226"/>
      <c r="B52" s="226"/>
      <c r="C52" s="226"/>
      <c r="D52" s="207"/>
    </row>
    <row r="53" spans="1:4">
      <c r="A53" s="226"/>
      <c r="B53" s="226"/>
      <c r="C53" s="226"/>
      <c r="D53" s="207"/>
    </row>
    <row r="54" spans="1:4">
      <c r="A54" s="226"/>
      <c r="B54" s="226"/>
      <c r="C54" s="226"/>
      <c r="D54" s="207"/>
    </row>
    <row r="55" spans="1:4">
      <c r="A55" s="226"/>
      <c r="B55" s="226"/>
      <c r="C55" s="226"/>
      <c r="D55" s="207"/>
    </row>
  </sheetData>
  <autoFilter ref="A1:AA57" xr:uid="{00000000-0009-0000-0000-000001000000}"/>
  <mergeCells count="6">
    <mergeCell ref="Y20:Y22"/>
    <mergeCell ref="K25:N25"/>
    <mergeCell ref="A20:C22"/>
    <mergeCell ref="E20:F22"/>
    <mergeCell ref="I20:J22"/>
    <mergeCell ref="K20:N20"/>
  </mergeCells>
  <phoneticPr fontId="48" type="noConversion"/>
  <conditionalFormatting sqref="I2:I6 I12:I16 I18:I19">
    <cfRule type="expression" dxfId="8805" priority="5">
      <formula>$I2&gt;(TODAY()-7)</formula>
    </cfRule>
    <cfRule type="expression" dxfId="8804" priority="6">
      <formula>$I2&gt;(TODAY()-30)</formula>
    </cfRule>
  </conditionalFormatting>
  <conditionalFormatting sqref="Z1:AA1 AA2:AA10 Z6:Z10 Z18:Z22 AA18:AA23 Z24:AA1048576">
    <cfRule type="containsText" dxfId="8803" priority="8" operator="containsText" text="▽">
      <formula>NOT(ISERROR(SEARCH("▽",Z1)))</formula>
    </cfRule>
  </conditionalFormatting>
  <conditionalFormatting sqref="Z10:AA17">
    <cfRule type="containsText" dxfId="8802" priority="1" operator="containsText" text="△">
      <formula>NOT(ISERROR(SEARCH("△",Z10)))</formula>
    </cfRule>
    <cfRule type="containsText" dxfId="8801" priority="2" operator="containsText" text="▽">
      <formula>NOT(ISERROR(SEARCH("▽",Z10)))</formula>
    </cfRule>
  </conditionalFormatting>
  <conditionalFormatting sqref="AA2:AA10 Z6:Z10 Z1:AA1 Z18:Z22 AA18:AA23 Z24:AA1048576">
    <cfRule type="containsText" dxfId="8800" priority="7" operator="containsText" text="△">
      <formula>NOT(ISERROR(SEARCH("△",Z1)))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B017-A934-49BE-94D1-C24036DEDE69}">
  <sheetPr codeName="工作表9">
    <outlinePr summaryBelow="0" summaryRight="0"/>
  </sheetPr>
  <dimension ref="A1:AA1882"/>
  <sheetViews>
    <sheetView zoomScale="85" zoomScaleNormal="85" workbookViewId="0">
      <pane xSplit="1" ySplit="1" topLeftCell="B1681" activePane="bottomRight" state="frozen"/>
      <selection activeCell="Z63" sqref="Z63"/>
      <selection pane="topRight" activeCell="Z63" sqref="Z63"/>
      <selection pane="bottomLeft" activeCell="Z63" sqref="Z63"/>
      <selection pane="bottomRight" activeCell="P1863" sqref="P1863"/>
    </sheetView>
  </sheetViews>
  <sheetFormatPr defaultColWidth="9" defaultRowHeight="16.5" outlineLevelRow="2" outlineLevelCol="1"/>
  <cols>
    <col min="1" max="1" width="12.625" style="207" bestFit="1" customWidth="1"/>
    <col min="2" max="2" width="10.5" style="207" customWidth="1"/>
    <col min="3" max="3" width="20.125" style="207" bestFit="1" customWidth="1"/>
    <col min="4" max="4" width="9.5" style="207" bestFit="1" customWidth="1"/>
    <col min="5" max="5" width="10.5" style="226" bestFit="1" customWidth="1"/>
    <col min="6" max="6" width="9.5" style="207" bestFit="1" customWidth="1"/>
    <col min="7" max="7" width="8.125" style="207" bestFit="1" customWidth="1"/>
    <col min="8" max="8" width="11.875" style="207" bestFit="1" customWidth="1"/>
    <col min="9" max="9" width="10.875" style="207" bestFit="1" customWidth="1"/>
    <col min="10" max="10" width="11.5" style="207" bestFit="1" customWidth="1" collapsed="1"/>
    <col min="11" max="11" width="12.5" style="207" customWidth="1"/>
    <col min="12" max="12" width="12.875" style="207" bestFit="1" customWidth="1"/>
    <col min="13" max="13" width="10.875" style="207" customWidth="1" outlineLevel="1"/>
    <col min="14" max="14" width="9.5" style="241" bestFit="1" customWidth="1"/>
    <col min="15" max="15" width="5.5" style="207" hidden="1" customWidth="1"/>
    <col min="16" max="16" width="13.875" style="241" bestFit="1" customWidth="1"/>
    <col min="17" max="17" width="33.5" style="230" customWidth="1"/>
    <col min="18" max="18" width="7.375" style="230" bestFit="1" customWidth="1"/>
    <col min="19" max="19" width="6" style="207" bestFit="1" customWidth="1"/>
    <col min="20" max="20" width="7.125" style="207" bestFit="1" customWidth="1"/>
    <col min="21" max="21" width="6.625" style="207" bestFit="1" customWidth="1"/>
    <col min="22" max="22" width="9.5" style="207" bestFit="1" customWidth="1"/>
    <col min="23" max="23" width="8.875" style="207" bestFit="1" customWidth="1"/>
    <col min="24" max="24" width="12.5" style="207" bestFit="1" customWidth="1"/>
    <col min="25" max="25" width="11.875" style="207" bestFit="1" customWidth="1"/>
    <col min="26" max="26" width="14.875" style="207" bestFit="1" customWidth="1"/>
    <col min="27" max="27" width="14.125" style="207" bestFit="1" customWidth="1"/>
    <col min="28" max="16384" width="9" style="207"/>
  </cols>
  <sheetData>
    <row r="1" spans="1:27" s="208" customFormat="1" ht="17.25" thickBot="1">
      <c r="A1" s="115" t="s">
        <v>2948</v>
      </c>
      <c r="B1" s="116" t="s">
        <v>1318</v>
      </c>
      <c r="C1" s="227" t="s">
        <v>1319</v>
      </c>
      <c r="D1" s="228" t="s">
        <v>1320</v>
      </c>
      <c r="E1" s="116" t="s">
        <v>1321</v>
      </c>
      <c r="F1" s="116" t="s">
        <v>1322</v>
      </c>
      <c r="G1" s="116" t="s">
        <v>1323</v>
      </c>
      <c r="H1" s="116" t="s">
        <v>1324</v>
      </c>
      <c r="I1" s="117" t="s">
        <v>1325</v>
      </c>
      <c r="J1" s="118" t="s">
        <v>7</v>
      </c>
      <c r="K1" s="118" t="s">
        <v>10</v>
      </c>
      <c r="L1" s="119" t="s">
        <v>32</v>
      </c>
      <c r="M1" s="120" t="s">
        <v>1326</v>
      </c>
      <c r="N1" s="229" t="s">
        <v>1327</v>
      </c>
      <c r="P1" s="271"/>
      <c r="Q1" s="230"/>
      <c r="R1" s="230" t="s">
        <v>2594</v>
      </c>
      <c r="S1" s="208" t="s">
        <v>2949</v>
      </c>
      <c r="T1" s="208" t="s">
        <v>2950</v>
      </c>
      <c r="U1" s="208" t="s">
        <v>2951</v>
      </c>
      <c r="V1" s="208" t="s">
        <v>2952</v>
      </c>
      <c r="W1" s="208" t="s">
        <v>2953</v>
      </c>
      <c r="X1" s="208" t="s">
        <v>2954</v>
      </c>
      <c r="Y1" s="208" t="s">
        <v>2955</v>
      </c>
      <c r="Z1" s="208" t="s">
        <v>2956</v>
      </c>
      <c r="AA1" s="208" t="s">
        <v>2957</v>
      </c>
    </row>
    <row r="2" spans="1:27" ht="17.25" thickBot="1">
      <c r="A2" s="272">
        <v>43108</v>
      </c>
      <c r="B2" s="273"/>
      <c r="C2" s="273" t="s">
        <v>3017</v>
      </c>
      <c r="D2" s="273"/>
      <c r="E2" s="273"/>
      <c r="F2" s="273"/>
      <c r="G2" s="274"/>
      <c r="H2" s="274"/>
      <c r="I2" s="274"/>
      <c r="J2" s="275"/>
      <c r="K2" s="274"/>
      <c r="L2" s="275"/>
      <c r="M2" s="276">
        <v>-1217</v>
      </c>
      <c r="N2" s="33"/>
      <c r="P2" s="277"/>
      <c r="Q2" s="230" t="s">
        <v>36</v>
      </c>
      <c r="S2" s="158"/>
      <c r="T2" s="61"/>
      <c r="U2" s="61"/>
      <c r="V2" s="61"/>
      <c r="W2" s="61"/>
    </row>
    <row r="3" spans="1:27" ht="17.25" thickBot="1">
      <c r="A3" s="272">
        <v>43108</v>
      </c>
      <c r="B3" s="273"/>
      <c r="C3" s="273" t="s">
        <v>3018</v>
      </c>
      <c r="D3" s="273"/>
      <c r="E3" s="273"/>
      <c r="F3" s="273"/>
      <c r="G3" s="274"/>
      <c r="H3" s="274"/>
      <c r="I3" s="274"/>
      <c r="J3" s="275"/>
      <c r="K3" s="274"/>
      <c r="L3" s="275"/>
      <c r="M3" s="276">
        <v>364</v>
      </c>
      <c r="N3" s="33"/>
      <c r="P3" s="277"/>
      <c r="S3" s="158"/>
      <c r="T3" s="61"/>
      <c r="U3" s="61"/>
      <c r="V3" s="61"/>
      <c r="W3" s="61"/>
    </row>
    <row r="4" spans="1:27" ht="17.25" thickBot="1">
      <c r="A4" s="272">
        <v>43119</v>
      </c>
      <c r="B4" s="273"/>
      <c r="C4" s="273" t="s">
        <v>2875</v>
      </c>
      <c r="D4" s="273"/>
      <c r="E4" s="273"/>
      <c r="F4" s="273"/>
      <c r="G4" s="274"/>
      <c r="H4" s="274"/>
      <c r="I4" s="274"/>
      <c r="J4" s="275"/>
      <c r="K4" s="274"/>
      <c r="L4" s="275"/>
      <c r="M4" s="276">
        <v>-4490</v>
      </c>
      <c r="N4" s="33"/>
      <c r="P4" s="277"/>
      <c r="Q4" s="230" t="s">
        <v>3019</v>
      </c>
      <c r="S4" s="158"/>
      <c r="T4" s="61"/>
      <c r="U4" s="61"/>
      <c r="V4" s="61"/>
      <c r="W4" s="61"/>
    </row>
    <row r="5" spans="1:27" ht="17.25" collapsed="1" thickBot="1">
      <c r="A5" s="272">
        <v>43122</v>
      </c>
      <c r="B5" s="273"/>
      <c r="C5" s="273" t="s">
        <v>3020</v>
      </c>
      <c r="D5" s="273"/>
      <c r="E5" s="273"/>
      <c r="F5" s="273"/>
      <c r="G5" s="274"/>
      <c r="H5" s="274"/>
      <c r="I5" s="274"/>
      <c r="J5" s="275"/>
      <c r="K5" s="274"/>
      <c r="L5" s="275"/>
      <c r="M5" s="276">
        <v>-8240</v>
      </c>
      <c r="N5" s="33"/>
      <c r="P5" s="277"/>
      <c r="Q5" s="230" t="s">
        <v>3021</v>
      </c>
      <c r="S5" s="158"/>
      <c r="T5" s="61"/>
      <c r="U5" s="61"/>
      <c r="V5" s="61"/>
      <c r="W5" s="61"/>
    </row>
    <row r="6" spans="1:27" ht="17.25" hidden="1" outlineLevel="1" thickBot="1">
      <c r="A6" s="272">
        <v>43128</v>
      </c>
      <c r="B6" s="273"/>
      <c r="C6" s="273" t="s">
        <v>2963</v>
      </c>
      <c r="D6" s="273"/>
      <c r="E6" s="273"/>
      <c r="F6" s="273"/>
      <c r="G6" s="274"/>
      <c r="H6" s="274"/>
      <c r="I6" s="274"/>
      <c r="J6" s="275"/>
      <c r="K6" s="274"/>
      <c r="L6" s="275"/>
      <c r="M6" s="276">
        <v>-5000</v>
      </c>
      <c r="N6" s="33"/>
      <c r="P6" s="277"/>
      <c r="Q6" s="230" t="s">
        <v>2964</v>
      </c>
      <c r="S6" s="158"/>
      <c r="T6" s="61"/>
      <c r="U6" s="61"/>
      <c r="V6" s="61"/>
      <c r="W6" s="61"/>
    </row>
    <row r="7" spans="1:27" ht="17.100000000000001" hidden="1" customHeight="1" outlineLevel="1">
      <c r="A7" s="279">
        <v>43110</v>
      </c>
      <c r="B7" s="280" t="s">
        <v>2236</v>
      </c>
      <c r="C7" s="281" t="s">
        <v>3022</v>
      </c>
      <c r="D7" s="281" t="s">
        <v>1329</v>
      </c>
      <c r="E7" s="282" t="s">
        <v>1330</v>
      </c>
      <c r="F7" s="281" t="s">
        <v>102</v>
      </c>
      <c r="G7" s="283">
        <v>10</v>
      </c>
      <c r="H7" s="283">
        <v>4</v>
      </c>
      <c r="I7" s="283">
        <v>-2000</v>
      </c>
      <c r="J7" s="284">
        <v>180</v>
      </c>
      <c r="K7" s="284">
        <v>0</v>
      </c>
      <c r="L7" s="284">
        <f>IF(B7="TXO",I7-SUM(J7:K7),IF(B7="FITX",IF(D7="新倉",-SUM(J7:K7),IF(E7="賣",(H7-H1)*G7*200-SUM(J7:K7),(H1-H7)*G7*200-SUM(J7:K7))),IF(D7="新倉",-SUM(J7:K7),IF(E7="賣",(H7-H1)*G7*50-SUM(J7:K7),(H1-H7)*G7*50-SUM(J7:K7)))))</f>
        <v>-2180</v>
      </c>
      <c r="M7" s="285">
        <f>L7</f>
        <v>-2180</v>
      </c>
      <c r="N7" s="241" t="str">
        <f>IF(B7="TXO","",IF(D7="新倉","",IF(E7="賣",(H7-H1)*G7,(H1-H7)*G7)))</f>
        <v/>
      </c>
      <c r="O7" s="207">
        <f>ABS(I7)</f>
        <v>2000</v>
      </c>
      <c r="P7" s="34">
        <f>SUM(L7:L10)</f>
        <v>-4970</v>
      </c>
      <c r="S7" s="158"/>
      <c r="T7" s="61"/>
      <c r="U7" s="61"/>
      <c r="V7" s="61"/>
      <c r="W7" s="61"/>
    </row>
    <row r="8" spans="1:27" ht="17.100000000000001" hidden="1" customHeight="1" outlineLevel="2">
      <c r="A8" s="279">
        <v>43110</v>
      </c>
      <c r="B8" s="280" t="s">
        <v>2236</v>
      </c>
      <c r="C8" s="281" t="s">
        <v>3022</v>
      </c>
      <c r="D8" s="281" t="s">
        <v>1331</v>
      </c>
      <c r="E8" s="282" t="s">
        <v>2221</v>
      </c>
      <c r="F8" s="281" t="s">
        <v>102</v>
      </c>
      <c r="G8" s="283">
        <v>10</v>
      </c>
      <c r="H8" s="283">
        <v>0.1</v>
      </c>
      <c r="I8" s="283">
        <v>50</v>
      </c>
      <c r="J8" s="284">
        <v>180</v>
      </c>
      <c r="K8" s="284">
        <v>0</v>
      </c>
      <c r="L8" s="284">
        <f t="shared" ref="L8:L23" si="0">IF(B8="TXO",I8-SUM(J8:K8),IF(B8="FITX",IF(D8="新倉",-SUM(J8:K8),IF(E8="賣",(H8-H7)*G8*200-SUM(J8:K8),(H7-H8)*G8*200-SUM(J8:K8))),IF(D8="新倉",-SUM(J8:K8),IF(E8="賣",(H8-H7)*G8*50-SUM(J8:K8),(H7-H8)*G8*50-SUM(J8:K8)))))</f>
        <v>-130</v>
      </c>
      <c r="M8" s="285">
        <f t="shared" ref="M8:M23" si="1">L8</f>
        <v>-130</v>
      </c>
      <c r="N8" s="241" t="str">
        <f t="shared" ref="N8:N23" si="2">IF(B8="TXO","",IF(D8="新倉","",IF(E8="賣",(H8-H7)*G8,(H7-H8)*G8)))</f>
        <v/>
      </c>
      <c r="O8" s="207">
        <f t="shared" ref="O8:O23" si="3">ABS(I8)</f>
        <v>50</v>
      </c>
      <c r="P8" s="34"/>
      <c r="S8" s="158"/>
      <c r="T8" s="61"/>
      <c r="U8" s="61"/>
      <c r="V8" s="61"/>
      <c r="W8" s="61"/>
    </row>
    <row r="9" spans="1:27" ht="17.100000000000001" hidden="1" customHeight="1" outlineLevel="2">
      <c r="A9" s="279">
        <v>43110</v>
      </c>
      <c r="B9" s="280" t="s">
        <v>2236</v>
      </c>
      <c r="C9" s="281" t="s">
        <v>3022</v>
      </c>
      <c r="D9" s="281" t="s">
        <v>1329</v>
      </c>
      <c r="E9" s="282" t="s">
        <v>1330</v>
      </c>
      <c r="F9" s="281" t="s">
        <v>102</v>
      </c>
      <c r="G9" s="283">
        <v>5</v>
      </c>
      <c r="H9" s="283">
        <v>10</v>
      </c>
      <c r="I9" s="283">
        <v>-2500</v>
      </c>
      <c r="J9" s="284">
        <v>90</v>
      </c>
      <c r="K9" s="284">
        <v>5</v>
      </c>
      <c r="L9" s="284">
        <f t="shared" si="0"/>
        <v>-2595</v>
      </c>
      <c r="M9" s="285">
        <f t="shared" si="1"/>
        <v>-2595</v>
      </c>
      <c r="N9" s="241" t="str">
        <f t="shared" si="2"/>
        <v/>
      </c>
      <c r="O9" s="207">
        <f t="shared" si="3"/>
        <v>2500</v>
      </c>
      <c r="P9" s="34"/>
      <c r="S9" s="158"/>
      <c r="T9" s="61"/>
      <c r="U9" s="61"/>
      <c r="V9" s="61"/>
      <c r="W9" s="61"/>
    </row>
    <row r="10" spans="1:27" ht="17.100000000000001" hidden="1" customHeight="1" outlineLevel="2">
      <c r="A10" s="279">
        <v>43110</v>
      </c>
      <c r="B10" s="280" t="s">
        <v>2236</v>
      </c>
      <c r="C10" s="281" t="s">
        <v>3022</v>
      </c>
      <c r="D10" s="281" t="s">
        <v>1331</v>
      </c>
      <c r="E10" s="282" t="s">
        <v>2221</v>
      </c>
      <c r="F10" s="281" t="s">
        <v>102</v>
      </c>
      <c r="G10" s="283">
        <v>5</v>
      </c>
      <c r="H10" s="283">
        <v>0.1</v>
      </c>
      <c r="I10" s="283">
        <v>25</v>
      </c>
      <c r="J10" s="284">
        <v>90</v>
      </c>
      <c r="K10" s="284">
        <v>0</v>
      </c>
      <c r="L10" s="284">
        <f t="shared" si="0"/>
        <v>-65</v>
      </c>
      <c r="M10" s="285">
        <f t="shared" si="1"/>
        <v>-65</v>
      </c>
      <c r="N10" s="241" t="str">
        <f t="shared" si="2"/>
        <v/>
      </c>
      <c r="O10" s="207">
        <f t="shared" si="3"/>
        <v>25</v>
      </c>
      <c r="P10" s="34"/>
      <c r="S10" s="158"/>
      <c r="T10" s="61"/>
      <c r="U10" s="61"/>
      <c r="V10" s="61"/>
      <c r="W10" s="61"/>
    </row>
    <row r="11" spans="1:27" ht="17.100000000000001" hidden="1" customHeight="1" outlineLevel="1">
      <c r="A11" s="237">
        <v>43111</v>
      </c>
      <c r="B11" s="215" t="s">
        <v>2236</v>
      </c>
      <c r="C11" s="210" t="s">
        <v>3023</v>
      </c>
      <c r="D11" s="210" t="s">
        <v>1329</v>
      </c>
      <c r="E11" s="210" t="s">
        <v>1330</v>
      </c>
      <c r="F11" s="210" t="s">
        <v>102</v>
      </c>
      <c r="G11" s="239">
        <v>1</v>
      </c>
      <c r="H11" s="239">
        <v>37</v>
      </c>
      <c r="I11" s="239">
        <v>-1850</v>
      </c>
      <c r="J11" s="14">
        <v>18</v>
      </c>
      <c r="K11" s="288">
        <v>2</v>
      </c>
      <c r="L11" s="14">
        <f t="shared" si="0"/>
        <v>-1870</v>
      </c>
      <c r="M11" s="123">
        <f t="shared" si="1"/>
        <v>-1870</v>
      </c>
      <c r="N11" s="241" t="str">
        <f t="shared" si="2"/>
        <v/>
      </c>
      <c r="O11" s="207">
        <f t="shared" si="3"/>
        <v>1850</v>
      </c>
      <c r="P11" s="34">
        <f>SUM(L11:L15)</f>
        <v>-4111</v>
      </c>
      <c r="S11" s="158"/>
      <c r="T11" s="61"/>
      <c r="U11" s="61"/>
      <c r="V11" s="61"/>
      <c r="W11" s="61"/>
    </row>
    <row r="12" spans="1:27" ht="17.100000000000001" hidden="1" customHeight="1" outlineLevel="2">
      <c r="A12" s="237">
        <v>43111</v>
      </c>
      <c r="B12" s="215" t="s">
        <v>2236</v>
      </c>
      <c r="C12" s="210" t="s">
        <v>3023</v>
      </c>
      <c r="D12" s="210" t="s">
        <v>1331</v>
      </c>
      <c r="E12" s="210" t="s">
        <v>2221</v>
      </c>
      <c r="F12" s="210" t="s">
        <v>102</v>
      </c>
      <c r="G12" s="239">
        <v>1</v>
      </c>
      <c r="H12" s="239">
        <v>17.5</v>
      </c>
      <c r="I12" s="239">
        <v>875</v>
      </c>
      <c r="J12" s="14">
        <v>18</v>
      </c>
      <c r="K12" s="288">
        <v>1</v>
      </c>
      <c r="L12" s="14">
        <f t="shared" si="0"/>
        <v>856</v>
      </c>
      <c r="M12" s="123">
        <f t="shared" si="1"/>
        <v>856</v>
      </c>
      <c r="N12" s="241" t="str">
        <f t="shared" si="2"/>
        <v/>
      </c>
      <c r="O12" s="207">
        <f t="shared" si="3"/>
        <v>875</v>
      </c>
      <c r="P12" s="34"/>
      <c r="S12" s="158"/>
      <c r="T12" s="61"/>
      <c r="U12" s="61"/>
      <c r="V12" s="61"/>
      <c r="W12" s="61"/>
    </row>
    <row r="13" spans="1:27" ht="17.100000000000001" hidden="1" customHeight="1" outlineLevel="2">
      <c r="A13" s="237">
        <v>43111</v>
      </c>
      <c r="B13" s="215" t="s">
        <v>2236</v>
      </c>
      <c r="C13" s="210" t="s">
        <v>3024</v>
      </c>
      <c r="D13" s="210" t="s">
        <v>1329</v>
      </c>
      <c r="E13" s="210" t="s">
        <v>1330</v>
      </c>
      <c r="F13" s="210" t="s">
        <v>102</v>
      </c>
      <c r="G13" s="239">
        <v>1</v>
      </c>
      <c r="H13" s="239">
        <v>29</v>
      </c>
      <c r="I13" s="239">
        <v>-1450</v>
      </c>
      <c r="J13" s="14">
        <v>18</v>
      </c>
      <c r="K13" s="288">
        <v>1</v>
      </c>
      <c r="L13" s="14">
        <f t="shared" si="0"/>
        <v>-1469</v>
      </c>
      <c r="M13" s="123">
        <f t="shared" si="1"/>
        <v>-1469</v>
      </c>
      <c r="N13" s="241" t="str">
        <f t="shared" si="2"/>
        <v/>
      </c>
      <c r="O13" s="207">
        <f t="shared" si="3"/>
        <v>1450</v>
      </c>
      <c r="P13" s="34"/>
      <c r="S13" s="158"/>
      <c r="T13" s="61"/>
      <c r="U13" s="61"/>
      <c r="V13" s="61"/>
      <c r="W13" s="61"/>
    </row>
    <row r="14" spans="1:27" ht="17.100000000000001" hidden="1" customHeight="1" outlineLevel="2">
      <c r="A14" s="237">
        <v>43111</v>
      </c>
      <c r="B14" s="215" t="s">
        <v>2236</v>
      </c>
      <c r="C14" s="210" t="s">
        <v>3025</v>
      </c>
      <c r="D14" s="210" t="s">
        <v>1329</v>
      </c>
      <c r="E14" s="210" t="s">
        <v>1330</v>
      </c>
      <c r="F14" s="210" t="s">
        <v>102</v>
      </c>
      <c r="G14" s="239">
        <v>5</v>
      </c>
      <c r="H14" s="239">
        <v>1.4</v>
      </c>
      <c r="I14" s="239">
        <v>-350</v>
      </c>
      <c r="J14" s="14">
        <v>90</v>
      </c>
      <c r="K14" s="288">
        <v>0</v>
      </c>
      <c r="L14" s="14">
        <f t="shared" si="0"/>
        <v>-440</v>
      </c>
      <c r="M14" s="123">
        <f t="shared" si="1"/>
        <v>-440</v>
      </c>
      <c r="N14" s="241" t="str">
        <f t="shared" si="2"/>
        <v/>
      </c>
      <c r="O14" s="207">
        <f t="shared" si="3"/>
        <v>350</v>
      </c>
      <c r="P14" s="34"/>
      <c r="S14" s="158"/>
      <c r="T14" s="61"/>
      <c r="U14" s="61"/>
      <c r="V14" s="61"/>
      <c r="W14" s="61"/>
    </row>
    <row r="15" spans="1:27" ht="17.100000000000001" hidden="1" customHeight="1" outlineLevel="2">
      <c r="A15" s="237">
        <v>43111</v>
      </c>
      <c r="B15" s="215" t="s">
        <v>2236</v>
      </c>
      <c r="C15" s="210" t="s">
        <v>3026</v>
      </c>
      <c r="D15" s="210" t="s">
        <v>1329</v>
      </c>
      <c r="E15" s="210" t="s">
        <v>1330</v>
      </c>
      <c r="F15" s="210" t="s">
        <v>102</v>
      </c>
      <c r="G15" s="239">
        <v>2</v>
      </c>
      <c r="H15" s="239">
        <v>11.5</v>
      </c>
      <c r="I15" s="239">
        <v>-1150</v>
      </c>
      <c r="J15" s="14">
        <v>36</v>
      </c>
      <c r="K15" s="288">
        <v>2</v>
      </c>
      <c r="L15" s="14">
        <f t="shared" si="0"/>
        <v>-1188</v>
      </c>
      <c r="M15" s="123">
        <f t="shared" si="1"/>
        <v>-1188</v>
      </c>
      <c r="N15" s="241" t="str">
        <f t="shared" si="2"/>
        <v/>
      </c>
      <c r="O15" s="207">
        <f t="shared" si="3"/>
        <v>1150</v>
      </c>
      <c r="P15" s="34"/>
      <c r="S15" s="158"/>
      <c r="T15" s="61"/>
      <c r="U15" s="61"/>
      <c r="V15" s="61"/>
      <c r="W15" s="61"/>
    </row>
    <row r="16" spans="1:27" ht="17.100000000000001" hidden="1" customHeight="1" outlineLevel="1">
      <c r="A16" s="279">
        <v>43118</v>
      </c>
      <c r="B16" s="280" t="s">
        <v>2236</v>
      </c>
      <c r="C16" s="281" t="s">
        <v>3027</v>
      </c>
      <c r="D16" s="281" t="s">
        <v>1329</v>
      </c>
      <c r="E16" s="282" t="s">
        <v>1330</v>
      </c>
      <c r="F16" s="281" t="s">
        <v>102</v>
      </c>
      <c r="G16" s="283">
        <v>1</v>
      </c>
      <c r="H16" s="283">
        <v>19.5</v>
      </c>
      <c r="I16" s="283">
        <v>-975</v>
      </c>
      <c r="J16" s="284">
        <v>18</v>
      </c>
      <c r="K16" s="284">
        <v>1</v>
      </c>
      <c r="L16" s="284">
        <f t="shared" si="0"/>
        <v>-994</v>
      </c>
      <c r="M16" s="285">
        <f t="shared" si="1"/>
        <v>-994</v>
      </c>
      <c r="N16" s="241" t="str">
        <f t="shared" si="2"/>
        <v/>
      </c>
      <c r="O16" s="207">
        <f t="shared" si="3"/>
        <v>975</v>
      </c>
      <c r="P16" s="34">
        <f>SUM(L16:L17)</f>
        <v>-463</v>
      </c>
      <c r="S16" s="158"/>
      <c r="T16" s="61"/>
      <c r="U16" s="61"/>
      <c r="V16" s="61"/>
      <c r="W16" s="61"/>
    </row>
    <row r="17" spans="1:23" ht="17.100000000000001" hidden="1" customHeight="1" outlineLevel="2">
      <c r="A17" s="279">
        <v>43118</v>
      </c>
      <c r="B17" s="280" t="s">
        <v>2236</v>
      </c>
      <c r="C17" s="281" t="s">
        <v>3027</v>
      </c>
      <c r="D17" s="281" t="s">
        <v>1331</v>
      </c>
      <c r="E17" s="282" t="s">
        <v>2221</v>
      </c>
      <c r="F17" s="281" t="s">
        <v>102</v>
      </c>
      <c r="G17" s="283">
        <v>1</v>
      </c>
      <c r="H17" s="283">
        <v>11</v>
      </c>
      <c r="I17" s="283">
        <v>550</v>
      </c>
      <c r="J17" s="284">
        <v>18</v>
      </c>
      <c r="K17" s="284">
        <v>1</v>
      </c>
      <c r="L17" s="284">
        <f t="shared" si="0"/>
        <v>531</v>
      </c>
      <c r="M17" s="285">
        <f t="shared" si="1"/>
        <v>531</v>
      </c>
      <c r="N17" s="241" t="str">
        <f t="shared" si="2"/>
        <v/>
      </c>
      <c r="O17" s="207">
        <f t="shared" si="3"/>
        <v>550</v>
      </c>
      <c r="P17" s="34"/>
      <c r="S17" s="158"/>
      <c r="T17" s="61"/>
      <c r="U17" s="61"/>
      <c r="V17" s="61"/>
      <c r="W17" s="61"/>
    </row>
    <row r="18" spans="1:23" ht="17.100000000000001" hidden="1" customHeight="1" outlineLevel="1">
      <c r="A18" s="237">
        <v>43124</v>
      </c>
      <c r="B18" s="215" t="s">
        <v>2236</v>
      </c>
      <c r="C18" s="210" t="s">
        <v>3028</v>
      </c>
      <c r="D18" s="210" t="s">
        <v>1329</v>
      </c>
      <c r="E18" s="210" t="s">
        <v>1330</v>
      </c>
      <c r="F18" s="210" t="s">
        <v>102</v>
      </c>
      <c r="G18" s="239">
        <v>1</v>
      </c>
      <c r="H18" s="239">
        <v>100</v>
      </c>
      <c r="I18" s="239">
        <v>-5000</v>
      </c>
      <c r="J18" s="14">
        <v>18</v>
      </c>
      <c r="K18" s="288">
        <v>5</v>
      </c>
      <c r="L18" s="14">
        <f>IF(B18="TXO",I18-SUM(J18:K18),IF(B18="FITX",IF(D18="新倉",-SUM(J18:K18),IF(E18="賣",(H18-H17)*G18*200-SUM(J18:K18),(H17-H18)*G18*200-SUM(J18:K18))),IF(D18="新倉",-SUM(J18:K18),IF(E18="賣",(H18-H17)*G18*50-SUM(J18:K18),(H17-H18)*G18*50-SUM(J18:K18)))))</f>
        <v>-5023</v>
      </c>
      <c r="M18" s="123">
        <f t="shared" si="1"/>
        <v>-5023</v>
      </c>
      <c r="N18" s="241" t="str">
        <f>IF(B18="TXO","",IF(D18="新倉","",IF(E18="賣",(H18-H17)*G18,(H17-H18)*G18)))</f>
        <v/>
      </c>
      <c r="O18" s="207">
        <f t="shared" si="3"/>
        <v>5000</v>
      </c>
      <c r="P18" s="34">
        <f>SUM(L18:L21)</f>
        <v>965</v>
      </c>
      <c r="S18" s="158"/>
      <c r="T18" s="61"/>
      <c r="U18" s="61"/>
      <c r="V18" s="61"/>
      <c r="W18" s="61"/>
    </row>
    <row r="19" spans="1:23" ht="17.100000000000001" hidden="1" customHeight="1" outlineLevel="2">
      <c r="A19" s="237">
        <v>43124</v>
      </c>
      <c r="B19" s="215" t="s">
        <v>2236</v>
      </c>
      <c r="C19" s="210" t="s">
        <v>3028</v>
      </c>
      <c r="D19" s="210" t="s">
        <v>1331</v>
      </c>
      <c r="E19" s="210" t="s">
        <v>2221</v>
      </c>
      <c r="F19" s="210" t="s">
        <v>102</v>
      </c>
      <c r="G19" s="239">
        <v>1</v>
      </c>
      <c r="H19" s="239">
        <v>109</v>
      </c>
      <c r="I19" s="239">
        <v>5450</v>
      </c>
      <c r="J19" s="14">
        <v>18</v>
      </c>
      <c r="K19" s="288">
        <v>5</v>
      </c>
      <c r="L19" s="14">
        <f t="shared" si="0"/>
        <v>5427</v>
      </c>
      <c r="M19" s="123">
        <f t="shared" si="1"/>
        <v>5427</v>
      </c>
      <c r="N19" s="241" t="str">
        <f t="shared" si="2"/>
        <v/>
      </c>
      <c r="O19" s="207">
        <f t="shared" si="3"/>
        <v>5450</v>
      </c>
      <c r="P19" s="34"/>
      <c r="S19" s="158"/>
      <c r="T19" s="61"/>
      <c r="U19" s="61"/>
      <c r="V19" s="61"/>
      <c r="W19" s="61"/>
    </row>
    <row r="20" spans="1:23" ht="17.100000000000001" hidden="1" customHeight="1" outlineLevel="2">
      <c r="A20" s="237">
        <v>43124</v>
      </c>
      <c r="B20" s="215" t="s">
        <v>2236</v>
      </c>
      <c r="C20" s="210" t="s">
        <v>3029</v>
      </c>
      <c r="D20" s="210" t="s">
        <v>1329</v>
      </c>
      <c r="E20" s="210" t="s">
        <v>1330</v>
      </c>
      <c r="F20" s="210" t="s">
        <v>102</v>
      </c>
      <c r="G20" s="239">
        <v>1</v>
      </c>
      <c r="H20" s="239">
        <v>25.5</v>
      </c>
      <c r="I20" s="239">
        <v>-1275</v>
      </c>
      <c r="J20" s="14">
        <v>18</v>
      </c>
      <c r="K20" s="288">
        <v>1</v>
      </c>
      <c r="L20" s="14">
        <f t="shared" si="0"/>
        <v>-1294</v>
      </c>
      <c r="M20" s="123">
        <f t="shared" si="1"/>
        <v>-1294</v>
      </c>
      <c r="N20" s="241" t="str">
        <f t="shared" si="2"/>
        <v/>
      </c>
      <c r="O20" s="207">
        <f t="shared" si="3"/>
        <v>1275</v>
      </c>
      <c r="P20" s="34"/>
      <c r="S20" s="158"/>
      <c r="T20" s="61"/>
      <c r="U20" s="61"/>
      <c r="V20" s="61"/>
      <c r="W20" s="61"/>
    </row>
    <row r="21" spans="1:23" ht="17.100000000000001" hidden="1" customHeight="1" outlineLevel="2">
      <c r="A21" s="237">
        <v>43124</v>
      </c>
      <c r="B21" s="215" t="s">
        <v>2236</v>
      </c>
      <c r="C21" s="210" t="s">
        <v>3029</v>
      </c>
      <c r="D21" s="210" t="s">
        <v>1331</v>
      </c>
      <c r="E21" s="210" t="s">
        <v>2221</v>
      </c>
      <c r="F21" s="210" t="s">
        <v>102</v>
      </c>
      <c r="G21" s="239">
        <v>1</v>
      </c>
      <c r="H21" s="239">
        <v>37.5</v>
      </c>
      <c r="I21" s="239">
        <v>1875</v>
      </c>
      <c r="J21" s="14">
        <v>18</v>
      </c>
      <c r="K21" s="288">
        <v>2</v>
      </c>
      <c r="L21" s="14">
        <f t="shared" si="0"/>
        <v>1855</v>
      </c>
      <c r="M21" s="123">
        <f t="shared" si="1"/>
        <v>1855</v>
      </c>
      <c r="N21" s="241" t="str">
        <f t="shared" si="2"/>
        <v/>
      </c>
      <c r="O21" s="207">
        <f t="shared" si="3"/>
        <v>1875</v>
      </c>
      <c r="P21" s="34"/>
      <c r="S21" s="158"/>
      <c r="T21" s="61"/>
      <c r="U21" s="61"/>
      <c r="V21" s="61"/>
      <c r="W21" s="61"/>
    </row>
    <row r="22" spans="1:23" ht="17.100000000000001" hidden="1" customHeight="1" outlineLevel="1">
      <c r="A22" s="279">
        <v>43131</v>
      </c>
      <c r="B22" s="280" t="s">
        <v>2236</v>
      </c>
      <c r="C22" s="281" t="s">
        <v>3030</v>
      </c>
      <c r="D22" s="281" t="s">
        <v>1329</v>
      </c>
      <c r="E22" s="282" t="s">
        <v>1330</v>
      </c>
      <c r="F22" s="281" t="s">
        <v>102</v>
      </c>
      <c r="G22" s="283">
        <v>1</v>
      </c>
      <c r="H22" s="283">
        <v>14.5</v>
      </c>
      <c r="I22" s="283">
        <v>-725</v>
      </c>
      <c r="J22" s="284">
        <v>18</v>
      </c>
      <c r="K22" s="284">
        <v>1</v>
      </c>
      <c r="L22" s="284">
        <f t="shared" si="0"/>
        <v>-744</v>
      </c>
      <c r="M22" s="285">
        <f t="shared" si="1"/>
        <v>-744</v>
      </c>
      <c r="N22" s="241" t="str">
        <f t="shared" si="2"/>
        <v/>
      </c>
      <c r="O22" s="207">
        <f t="shared" si="3"/>
        <v>725</v>
      </c>
      <c r="P22" s="34">
        <f>SUM(L22:L23)</f>
        <v>-1363</v>
      </c>
      <c r="S22" s="158"/>
      <c r="T22" s="61"/>
      <c r="U22" s="61"/>
      <c r="V22" s="61"/>
      <c r="W22" s="61"/>
    </row>
    <row r="23" spans="1:23" ht="17.45" hidden="1" customHeight="1" outlineLevel="2" thickBot="1">
      <c r="A23" s="279">
        <v>43131</v>
      </c>
      <c r="B23" s="280" t="s">
        <v>2236</v>
      </c>
      <c r="C23" s="281" t="s">
        <v>3030</v>
      </c>
      <c r="D23" s="281" t="s">
        <v>1329</v>
      </c>
      <c r="E23" s="282" t="s">
        <v>1330</v>
      </c>
      <c r="F23" s="281" t="s">
        <v>102</v>
      </c>
      <c r="G23" s="283">
        <v>1</v>
      </c>
      <c r="H23" s="283">
        <v>12</v>
      </c>
      <c r="I23" s="283">
        <v>-600</v>
      </c>
      <c r="J23" s="284">
        <v>18</v>
      </c>
      <c r="K23" s="284">
        <v>1</v>
      </c>
      <c r="L23" s="284">
        <f t="shared" si="0"/>
        <v>-619</v>
      </c>
      <c r="M23" s="285">
        <f t="shared" si="1"/>
        <v>-619</v>
      </c>
      <c r="N23" s="241" t="str">
        <f t="shared" si="2"/>
        <v/>
      </c>
      <c r="O23" s="207">
        <f t="shared" si="3"/>
        <v>600</v>
      </c>
      <c r="P23" s="34"/>
      <c r="S23" s="158"/>
      <c r="T23" s="61"/>
      <c r="U23" s="61"/>
      <c r="V23" s="61"/>
      <c r="W23" s="61"/>
    </row>
    <row r="24" spans="1:23" ht="17.25" thickBot="1">
      <c r="A24" s="254" t="s">
        <v>2136</v>
      </c>
      <c r="B24" s="255"/>
      <c r="C24" s="255"/>
      <c r="D24" s="255"/>
      <c r="E24" s="255"/>
      <c r="F24" s="255"/>
      <c r="G24" s="256"/>
      <c r="H24" s="256"/>
      <c r="I24" s="256"/>
      <c r="J24" s="121"/>
      <c r="K24" s="256"/>
      <c r="L24" s="289">
        <f>SUM(L2:L23)</f>
        <v>-9942</v>
      </c>
      <c r="M24" s="122">
        <f>SUM(M2:M23)</f>
        <v>-28525</v>
      </c>
      <c r="N24" s="33"/>
      <c r="P24" s="286"/>
      <c r="S24" s="158"/>
      <c r="T24" s="61"/>
      <c r="U24" s="61"/>
      <c r="V24" s="61"/>
      <c r="W24" s="61"/>
    </row>
    <row r="25" spans="1:23" ht="17.25" thickBot="1">
      <c r="A25" s="272">
        <v>43137</v>
      </c>
      <c r="B25" s="273"/>
      <c r="C25" s="273" t="s">
        <v>3017</v>
      </c>
      <c r="D25" s="273"/>
      <c r="E25" s="273"/>
      <c r="F25" s="273"/>
      <c r="G25" s="274"/>
      <c r="H25" s="274"/>
      <c r="I25" s="274"/>
      <c r="J25" s="275"/>
      <c r="K25" s="274"/>
      <c r="L25" s="275"/>
      <c r="M25" s="276">
        <v>-1199</v>
      </c>
      <c r="N25" s="33"/>
      <c r="P25" s="277"/>
      <c r="Q25" s="230" t="s">
        <v>36</v>
      </c>
      <c r="S25" s="158"/>
      <c r="T25" s="61"/>
      <c r="U25" s="61"/>
      <c r="V25" s="61"/>
      <c r="W25" s="61"/>
    </row>
    <row r="26" spans="1:23" ht="17.25" thickBot="1">
      <c r="A26" s="272">
        <v>43139</v>
      </c>
      <c r="B26" s="273"/>
      <c r="C26" s="273" t="s">
        <v>3018</v>
      </c>
      <c r="D26" s="273"/>
      <c r="E26" s="273"/>
      <c r="F26" s="273"/>
      <c r="G26" s="274"/>
      <c r="H26" s="274"/>
      <c r="I26" s="274"/>
      <c r="J26" s="275"/>
      <c r="K26" s="274"/>
      <c r="L26" s="275"/>
      <c r="M26" s="276">
        <v>499</v>
      </c>
      <c r="N26" s="33"/>
      <c r="P26" s="277"/>
      <c r="S26" s="158"/>
      <c r="T26" s="61"/>
      <c r="U26" s="61"/>
      <c r="V26" s="61"/>
      <c r="W26" s="61"/>
    </row>
    <row r="27" spans="1:23" ht="17.25" thickBot="1">
      <c r="A27" s="272">
        <v>43150</v>
      </c>
      <c r="B27" s="273"/>
      <c r="C27" s="273" t="s">
        <v>2875</v>
      </c>
      <c r="D27" s="273"/>
      <c r="E27" s="273"/>
      <c r="F27" s="273"/>
      <c r="G27" s="274"/>
      <c r="H27" s="274"/>
      <c r="I27" s="274"/>
      <c r="J27" s="275"/>
      <c r="K27" s="274"/>
      <c r="L27" s="275"/>
      <c r="M27" s="276">
        <v>-4490</v>
      </c>
      <c r="N27" s="33"/>
      <c r="P27" s="277"/>
      <c r="Q27" s="230" t="s">
        <v>3031</v>
      </c>
      <c r="S27" s="158"/>
      <c r="T27" s="61"/>
      <c r="U27" s="61"/>
      <c r="V27" s="61"/>
      <c r="W27" s="61"/>
    </row>
    <row r="28" spans="1:23" ht="17.25" thickBot="1">
      <c r="A28" s="272">
        <v>43153</v>
      </c>
      <c r="B28" s="273"/>
      <c r="C28" s="273" t="s">
        <v>3020</v>
      </c>
      <c r="D28" s="273"/>
      <c r="E28" s="273"/>
      <c r="F28" s="273"/>
      <c r="G28" s="274"/>
      <c r="H28" s="274"/>
      <c r="I28" s="274"/>
      <c r="J28" s="275"/>
      <c r="K28" s="274"/>
      <c r="L28" s="275"/>
      <c r="M28" s="276">
        <v>-8240</v>
      </c>
      <c r="N28" s="33"/>
      <c r="P28" s="277"/>
      <c r="Q28" s="230" t="s">
        <v>3021</v>
      </c>
      <c r="S28" s="158"/>
      <c r="T28" s="61"/>
      <c r="U28" s="61"/>
      <c r="V28" s="61"/>
      <c r="W28" s="61"/>
    </row>
    <row r="29" spans="1:23" ht="17.25" collapsed="1" thickBot="1">
      <c r="A29" s="272">
        <v>43159</v>
      </c>
      <c r="B29" s="273"/>
      <c r="C29" s="273" t="s">
        <v>2963</v>
      </c>
      <c r="D29" s="273"/>
      <c r="E29" s="273"/>
      <c r="F29" s="273"/>
      <c r="G29" s="274"/>
      <c r="H29" s="274"/>
      <c r="I29" s="274"/>
      <c r="J29" s="275"/>
      <c r="K29" s="274"/>
      <c r="L29" s="275"/>
      <c r="M29" s="276">
        <v>-5000</v>
      </c>
      <c r="N29" s="33"/>
      <c r="P29" s="277"/>
      <c r="Q29" s="230" t="s">
        <v>2964</v>
      </c>
      <c r="S29" s="158"/>
      <c r="T29" s="61"/>
      <c r="U29" s="61"/>
      <c r="V29" s="61"/>
      <c r="W29" s="61"/>
    </row>
    <row r="30" spans="1:23" ht="17.25" hidden="1" outlineLevel="1" thickBot="1">
      <c r="A30" s="279">
        <v>43136</v>
      </c>
      <c r="B30" s="280" t="s">
        <v>1332</v>
      </c>
      <c r="C30" s="281" t="s">
        <v>2982</v>
      </c>
      <c r="D30" s="281" t="s">
        <v>1329</v>
      </c>
      <c r="E30" s="282" t="s">
        <v>2221</v>
      </c>
      <c r="F30" s="281" t="s">
        <v>102</v>
      </c>
      <c r="G30" s="283">
        <v>1</v>
      </c>
      <c r="H30" s="283">
        <v>10891</v>
      </c>
      <c r="I30" s="283">
        <v>0</v>
      </c>
      <c r="J30" s="284">
        <v>23</v>
      </c>
      <c r="K30" s="284">
        <v>11</v>
      </c>
      <c r="L30" s="284">
        <f>IF(B30="TXO",I30-SUM(J30:K30),IF(B30="FITX",IF(D30="新倉",-SUM(J30:K30),IF(E30="賣",(H30-H24)*G30*200-SUM(J30:K30),(H24-H30)*G30*200-SUM(J30:K30))),IF(D30="新倉",-SUM(J30:K30),IF(E30="賣",(H30-H24)*G30*50-SUM(J30:K30),(H24-H30)*G30*50-SUM(J30:K30)))))</f>
        <v>-34</v>
      </c>
      <c r="M30" s="285">
        <f>L30</f>
        <v>-34</v>
      </c>
      <c r="N30" s="241" t="str">
        <f>IF(B30="TXO","",IF(D30="新倉","",IF(E30="賣",(H30-H24)*G30,(H24-H30)*G30)))</f>
        <v/>
      </c>
      <c r="O30" s="207">
        <f>ABS(I30)</f>
        <v>0</v>
      </c>
      <c r="P30" s="34">
        <f>SUM(L30:L61)</f>
        <v>202958</v>
      </c>
      <c r="S30" s="158"/>
      <c r="T30" s="61"/>
      <c r="U30" s="61"/>
      <c r="V30" s="61"/>
      <c r="W30" s="61"/>
    </row>
    <row r="31" spans="1:23" ht="17.25" hidden="1" outlineLevel="2" thickBot="1">
      <c r="A31" s="279">
        <v>43136</v>
      </c>
      <c r="B31" s="280" t="s">
        <v>1332</v>
      </c>
      <c r="C31" s="281" t="s">
        <v>2982</v>
      </c>
      <c r="D31" s="281" t="s">
        <v>1331</v>
      </c>
      <c r="E31" s="282" t="s">
        <v>1330</v>
      </c>
      <c r="F31" s="281" t="s">
        <v>102</v>
      </c>
      <c r="G31" s="283">
        <v>1</v>
      </c>
      <c r="H31" s="283">
        <v>10889</v>
      </c>
      <c r="I31" s="283">
        <v>0</v>
      </c>
      <c r="J31" s="284">
        <v>23</v>
      </c>
      <c r="K31" s="284">
        <v>11</v>
      </c>
      <c r="L31" s="284">
        <f t="shared" ref="L31:L61" si="4">IF(B31="TXO",I31-SUM(J31:K31),IF(B31="FITX",IF(D31="新倉",-SUM(J31:K31),IF(E31="賣",(H31-H30)*G31*200-SUM(J31:K31),(H30-H31)*G31*200-SUM(J31:K31))),IF(D31="新倉",-SUM(J31:K31),IF(E31="賣",(H31-H30)*G31*50-SUM(J31:K31),(H30-H31)*G31*50-SUM(J31:K31)))))</f>
        <v>66</v>
      </c>
      <c r="M31" s="285">
        <f t="shared" ref="M31:M61" si="5">L31</f>
        <v>66</v>
      </c>
      <c r="N31" s="241">
        <f t="shared" ref="N31:N61" si="6">IF(B31="TXO","",IF(D31="新倉","",IF(E31="賣",(H31-H30)*G31,(H30-H31)*G31)))</f>
        <v>2</v>
      </c>
      <c r="O31" s="207">
        <f t="shared" ref="O31:O61" si="7">ABS(I31)</f>
        <v>0</v>
      </c>
      <c r="P31" s="34"/>
      <c r="S31" s="158"/>
      <c r="T31" s="61"/>
      <c r="U31" s="61"/>
      <c r="V31" s="61"/>
      <c r="W31" s="61"/>
    </row>
    <row r="32" spans="1:23" ht="17.25" hidden="1" outlineLevel="2" thickBot="1">
      <c r="A32" s="279">
        <v>43136</v>
      </c>
      <c r="B32" s="280" t="s">
        <v>1332</v>
      </c>
      <c r="C32" s="281" t="s">
        <v>2982</v>
      </c>
      <c r="D32" s="281" t="s">
        <v>1329</v>
      </c>
      <c r="E32" s="282" t="s">
        <v>2221</v>
      </c>
      <c r="F32" s="281" t="s">
        <v>102</v>
      </c>
      <c r="G32" s="283">
        <v>1</v>
      </c>
      <c r="H32" s="283">
        <v>10885</v>
      </c>
      <c r="I32" s="283">
        <v>0</v>
      </c>
      <c r="J32" s="284">
        <v>23</v>
      </c>
      <c r="K32" s="284">
        <v>11</v>
      </c>
      <c r="L32" s="284">
        <f t="shared" si="4"/>
        <v>-34</v>
      </c>
      <c r="M32" s="285">
        <f t="shared" si="5"/>
        <v>-34</v>
      </c>
      <c r="N32" s="241" t="str">
        <f t="shared" si="6"/>
        <v/>
      </c>
      <c r="O32" s="207">
        <f t="shared" si="7"/>
        <v>0</v>
      </c>
      <c r="P32" s="34"/>
      <c r="S32" s="158"/>
      <c r="T32" s="61"/>
      <c r="U32" s="61"/>
      <c r="V32" s="61"/>
      <c r="W32" s="61"/>
    </row>
    <row r="33" spans="1:23" ht="17.25" hidden="1" outlineLevel="2" thickBot="1">
      <c r="A33" s="279">
        <v>43136</v>
      </c>
      <c r="B33" s="280" t="s">
        <v>1332</v>
      </c>
      <c r="C33" s="281" t="s">
        <v>2982</v>
      </c>
      <c r="D33" s="281" t="s">
        <v>1331</v>
      </c>
      <c r="E33" s="282" t="s">
        <v>1330</v>
      </c>
      <c r="F33" s="281" t="s">
        <v>102</v>
      </c>
      <c r="G33" s="283">
        <v>1</v>
      </c>
      <c r="H33" s="283">
        <v>10886</v>
      </c>
      <c r="I33" s="283">
        <v>0</v>
      </c>
      <c r="J33" s="284">
        <v>23</v>
      </c>
      <c r="K33" s="284">
        <v>11</v>
      </c>
      <c r="L33" s="284">
        <f t="shared" si="4"/>
        <v>-84</v>
      </c>
      <c r="M33" s="285">
        <f t="shared" si="5"/>
        <v>-84</v>
      </c>
      <c r="N33" s="241">
        <f t="shared" si="6"/>
        <v>-1</v>
      </c>
      <c r="O33" s="207">
        <f t="shared" si="7"/>
        <v>0</v>
      </c>
      <c r="P33" s="34"/>
      <c r="S33" s="158"/>
      <c r="T33" s="61"/>
      <c r="U33" s="61"/>
      <c r="V33" s="61"/>
      <c r="W33" s="61"/>
    </row>
    <row r="34" spans="1:23" ht="17.25" hidden="1" outlineLevel="2" thickBot="1">
      <c r="A34" s="279">
        <v>43136</v>
      </c>
      <c r="B34" s="280" t="s">
        <v>1332</v>
      </c>
      <c r="C34" s="281" t="s">
        <v>2982</v>
      </c>
      <c r="D34" s="281" t="s">
        <v>1329</v>
      </c>
      <c r="E34" s="282" t="s">
        <v>2221</v>
      </c>
      <c r="F34" s="281" t="s">
        <v>102</v>
      </c>
      <c r="G34" s="283">
        <v>1</v>
      </c>
      <c r="H34" s="283">
        <v>10889</v>
      </c>
      <c r="I34" s="283">
        <v>0</v>
      </c>
      <c r="J34" s="284">
        <v>23</v>
      </c>
      <c r="K34" s="284">
        <v>11</v>
      </c>
      <c r="L34" s="284">
        <f t="shared" si="4"/>
        <v>-34</v>
      </c>
      <c r="M34" s="285">
        <f t="shared" si="5"/>
        <v>-34</v>
      </c>
      <c r="N34" s="241" t="str">
        <f t="shared" si="6"/>
        <v/>
      </c>
      <c r="O34" s="207">
        <f t="shared" si="7"/>
        <v>0</v>
      </c>
      <c r="P34" s="34"/>
      <c r="S34" s="158"/>
      <c r="T34" s="61"/>
      <c r="U34" s="61"/>
      <c r="V34" s="61"/>
      <c r="W34" s="61"/>
    </row>
    <row r="35" spans="1:23" ht="17.25" hidden="1" outlineLevel="2" thickBot="1">
      <c r="A35" s="279">
        <v>43136</v>
      </c>
      <c r="B35" s="280" t="s">
        <v>1332</v>
      </c>
      <c r="C35" s="281" t="s">
        <v>2982</v>
      </c>
      <c r="D35" s="281" t="s">
        <v>1331</v>
      </c>
      <c r="E35" s="282" t="s">
        <v>1330</v>
      </c>
      <c r="F35" s="281" t="s">
        <v>102</v>
      </c>
      <c r="G35" s="283">
        <v>1</v>
      </c>
      <c r="H35" s="283">
        <v>10908</v>
      </c>
      <c r="I35" s="283">
        <v>0</v>
      </c>
      <c r="J35" s="284">
        <v>23</v>
      </c>
      <c r="K35" s="284">
        <v>11</v>
      </c>
      <c r="L35" s="284">
        <f t="shared" si="4"/>
        <v>-984</v>
      </c>
      <c r="M35" s="285">
        <f t="shared" si="5"/>
        <v>-984</v>
      </c>
      <c r="N35" s="241">
        <f t="shared" si="6"/>
        <v>-19</v>
      </c>
      <c r="O35" s="207">
        <f t="shared" si="7"/>
        <v>0</v>
      </c>
      <c r="P35" s="34"/>
      <c r="S35" s="158"/>
      <c r="T35" s="61"/>
      <c r="U35" s="61"/>
      <c r="V35" s="61"/>
      <c r="W35" s="61"/>
    </row>
    <row r="36" spans="1:23" ht="17.25" hidden="1" outlineLevel="2" thickBot="1">
      <c r="A36" s="279">
        <v>43136</v>
      </c>
      <c r="B36" s="280" t="s">
        <v>2236</v>
      </c>
      <c r="C36" s="281" t="s">
        <v>3032</v>
      </c>
      <c r="D36" s="281" t="s">
        <v>1329</v>
      </c>
      <c r="E36" s="282" t="s">
        <v>1330</v>
      </c>
      <c r="F36" s="281" t="s">
        <v>102</v>
      </c>
      <c r="G36" s="283">
        <v>1</v>
      </c>
      <c r="H36" s="283">
        <v>29.5</v>
      </c>
      <c r="I36" s="283">
        <v>-1475</v>
      </c>
      <c r="J36" s="284">
        <v>18</v>
      </c>
      <c r="K36" s="284">
        <v>1</v>
      </c>
      <c r="L36" s="284">
        <f t="shared" si="4"/>
        <v>-1494</v>
      </c>
      <c r="M36" s="285">
        <f t="shared" si="5"/>
        <v>-1494</v>
      </c>
      <c r="N36" s="241" t="str">
        <f t="shared" si="6"/>
        <v/>
      </c>
      <c r="O36" s="207">
        <f t="shared" si="7"/>
        <v>1475</v>
      </c>
      <c r="P36" s="34"/>
      <c r="S36" s="158"/>
      <c r="T36" s="61"/>
      <c r="U36" s="61"/>
      <c r="V36" s="61"/>
      <c r="W36" s="61"/>
    </row>
    <row r="37" spans="1:23" ht="17.25" hidden="1" outlineLevel="2" thickBot="1">
      <c r="A37" s="279">
        <v>43136</v>
      </c>
      <c r="B37" s="280" t="s">
        <v>2236</v>
      </c>
      <c r="C37" s="281" t="s">
        <v>3032</v>
      </c>
      <c r="D37" s="281" t="s">
        <v>1331</v>
      </c>
      <c r="E37" s="282" t="s">
        <v>2221</v>
      </c>
      <c r="F37" s="281" t="s">
        <v>102</v>
      </c>
      <c r="G37" s="283">
        <v>1</v>
      </c>
      <c r="H37" s="283">
        <v>39</v>
      </c>
      <c r="I37" s="283">
        <v>1950</v>
      </c>
      <c r="J37" s="284">
        <v>18</v>
      </c>
      <c r="K37" s="284">
        <v>2</v>
      </c>
      <c r="L37" s="284">
        <f t="shared" si="4"/>
        <v>1930</v>
      </c>
      <c r="M37" s="285">
        <f t="shared" si="5"/>
        <v>1930</v>
      </c>
      <c r="N37" s="241" t="str">
        <f t="shared" si="6"/>
        <v/>
      </c>
      <c r="O37" s="207">
        <f t="shared" si="7"/>
        <v>1950</v>
      </c>
      <c r="P37" s="34"/>
      <c r="S37" s="158"/>
      <c r="T37" s="61"/>
      <c r="U37" s="61"/>
      <c r="V37" s="61"/>
      <c r="W37" s="61"/>
    </row>
    <row r="38" spans="1:23" ht="17.25" hidden="1" outlineLevel="2" thickBot="1">
      <c r="A38" s="279">
        <v>43136</v>
      </c>
      <c r="B38" s="280" t="s">
        <v>2236</v>
      </c>
      <c r="C38" s="281" t="s">
        <v>3033</v>
      </c>
      <c r="D38" s="281" t="s">
        <v>1329</v>
      </c>
      <c r="E38" s="282" t="s">
        <v>1330</v>
      </c>
      <c r="F38" s="281" t="s">
        <v>102</v>
      </c>
      <c r="G38" s="283">
        <v>2</v>
      </c>
      <c r="H38" s="283">
        <v>25</v>
      </c>
      <c r="I38" s="283">
        <v>-2500</v>
      </c>
      <c r="J38" s="284">
        <v>36</v>
      </c>
      <c r="K38" s="284">
        <v>2</v>
      </c>
      <c r="L38" s="284">
        <f t="shared" si="4"/>
        <v>-2538</v>
      </c>
      <c r="M38" s="285">
        <f t="shared" si="5"/>
        <v>-2538</v>
      </c>
      <c r="N38" s="241" t="str">
        <f t="shared" si="6"/>
        <v/>
      </c>
      <c r="O38" s="207">
        <f t="shared" si="7"/>
        <v>2500</v>
      </c>
      <c r="P38" s="34"/>
      <c r="S38" s="158"/>
      <c r="T38" s="61"/>
      <c r="U38" s="61"/>
      <c r="V38" s="61"/>
      <c r="W38" s="61"/>
    </row>
    <row r="39" spans="1:23" ht="17.25" hidden="1" outlineLevel="2" thickBot="1">
      <c r="A39" s="279">
        <v>43137</v>
      </c>
      <c r="B39" s="280" t="s">
        <v>2236</v>
      </c>
      <c r="C39" s="281" t="s">
        <v>3033</v>
      </c>
      <c r="D39" s="281" t="s">
        <v>1331</v>
      </c>
      <c r="E39" s="282" t="s">
        <v>2221</v>
      </c>
      <c r="F39" s="281" t="s">
        <v>102</v>
      </c>
      <c r="G39" s="283">
        <v>2</v>
      </c>
      <c r="H39" s="283">
        <v>156</v>
      </c>
      <c r="I39" s="283">
        <v>15600</v>
      </c>
      <c r="J39" s="284">
        <v>36</v>
      </c>
      <c r="K39" s="284">
        <v>16</v>
      </c>
      <c r="L39" s="284">
        <f t="shared" si="4"/>
        <v>15548</v>
      </c>
      <c r="M39" s="285">
        <f t="shared" si="5"/>
        <v>15548</v>
      </c>
      <c r="N39" s="241" t="str">
        <f t="shared" si="6"/>
        <v/>
      </c>
      <c r="O39" s="207">
        <f t="shared" si="7"/>
        <v>15600</v>
      </c>
      <c r="P39" s="34"/>
      <c r="S39" s="158"/>
      <c r="T39" s="61"/>
      <c r="U39" s="61"/>
      <c r="V39" s="61"/>
      <c r="W39" s="61"/>
    </row>
    <row r="40" spans="1:23" ht="17.25" hidden="1" outlineLevel="2" thickBot="1">
      <c r="A40" s="279">
        <v>43136</v>
      </c>
      <c r="B40" s="280" t="s">
        <v>2236</v>
      </c>
      <c r="C40" s="281" t="s">
        <v>3032</v>
      </c>
      <c r="D40" s="281" t="s">
        <v>1329</v>
      </c>
      <c r="E40" s="282" t="s">
        <v>1330</v>
      </c>
      <c r="F40" s="281" t="s">
        <v>102</v>
      </c>
      <c r="G40" s="283">
        <v>1</v>
      </c>
      <c r="H40" s="283">
        <v>35.5</v>
      </c>
      <c r="I40" s="283">
        <v>-1775</v>
      </c>
      <c r="J40" s="284">
        <v>18</v>
      </c>
      <c r="K40" s="284">
        <v>2</v>
      </c>
      <c r="L40" s="284">
        <f t="shared" si="4"/>
        <v>-1795</v>
      </c>
      <c r="M40" s="285">
        <f t="shared" si="5"/>
        <v>-1795</v>
      </c>
      <c r="N40" s="241" t="str">
        <f t="shared" si="6"/>
        <v/>
      </c>
      <c r="O40" s="207">
        <f t="shared" si="7"/>
        <v>1775</v>
      </c>
      <c r="P40" s="34"/>
      <c r="S40" s="158"/>
      <c r="T40" s="61"/>
      <c r="U40" s="61"/>
      <c r="V40" s="61"/>
      <c r="W40" s="61"/>
    </row>
    <row r="41" spans="1:23" ht="17.25" hidden="1" outlineLevel="2" thickBot="1">
      <c r="A41" s="279">
        <v>43137</v>
      </c>
      <c r="B41" s="280" t="s">
        <v>2236</v>
      </c>
      <c r="C41" s="281" t="s">
        <v>3032</v>
      </c>
      <c r="D41" s="281" t="s">
        <v>1331</v>
      </c>
      <c r="E41" s="282" t="s">
        <v>2221</v>
      </c>
      <c r="F41" s="281" t="s">
        <v>102</v>
      </c>
      <c r="G41" s="283">
        <v>1</v>
      </c>
      <c r="H41" s="283">
        <v>196</v>
      </c>
      <c r="I41" s="283">
        <v>9800</v>
      </c>
      <c r="J41" s="284">
        <v>18</v>
      </c>
      <c r="K41" s="284">
        <v>10</v>
      </c>
      <c r="L41" s="284">
        <f t="shared" si="4"/>
        <v>9772</v>
      </c>
      <c r="M41" s="285">
        <f t="shared" si="5"/>
        <v>9772</v>
      </c>
      <c r="N41" s="241" t="str">
        <f t="shared" si="6"/>
        <v/>
      </c>
      <c r="O41" s="207">
        <f t="shared" si="7"/>
        <v>9800</v>
      </c>
      <c r="P41" s="34"/>
      <c r="S41" s="158"/>
      <c r="T41" s="61"/>
      <c r="U41" s="61"/>
      <c r="V41" s="61"/>
      <c r="W41" s="61"/>
    </row>
    <row r="42" spans="1:23" ht="17.25" hidden="1" outlineLevel="2" thickBot="1">
      <c r="A42" s="279">
        <v>43136</v>
      </c>
      <c r="B42" s="280" t="s">
        <v>2236</v>
      </c>
      <c r="C42" s="281" t="s">
        <v>3033</v>
      </c>
      <c r="D42" s="281" t="s">
        <v>1329</v>
      </c>
      <c r="E42" s="282" t="s">
        <v>1330</v>
      </c>
      <c r="F42" s="281" t="s">
        <v>102</v>
      </c>
      <c r="G42" s="283">
        <v>2</v>
      </c>
      <c r="H42" s="283">
        <v>15</v>
      </c>
      <c r="I42" s="283">
        <v>-1500</v>
      </c>
      <c r="J42" s="284">
        <v>36</v>
      </c>
      <c r="K42" s="284">
        <v>2</v>
      </c>
      <c r="L42" s="284">
        <f t="shared" si="4"/>
        <v>-1538</v>
      </c>
      <c r="M42" s="285">
        <f t="shared" si="5"/>
        <v>-1538</v>
      </c>
      <c r="N42" s="241" t="str">
        <f t="shared" si="6"/>
        <v/>
      </c>
      <c r="O42" s="207">
        <f t="shared" si="7"/>
        <v>1500</v>
      </c>
      <c r="P42" s="34"/>
      <c r="S42" s="158"/>
      <c r="T42" s="61"/>
      <c r="U42" s="61"/>
      <c r="V42" s="61"/>
      <c r="W42" s="61"/>
    </row>
    <row r="43" spans="1:23" ht="17.25" hidden="1" outlineLevel="2" thickBot="1">
      <c r="A43" s="279">
        <v>43137</v>
      </c>
      <c r="B43" s="280" t="s">
        <v>2236</v>
      </c>
      <c r="C43" s="281" t="s">
        <v>3033</v>
      </c>
      <c r="D43" s="281" t="s">
        <v>1331</v>
      </c>
      <c r="E43" s="282" t="s">
        <v>2221</v>
      </c>
      <c r="F43" s="281" t="s">
        <v>102</v>
      </c>
      <c r="G43" s="283">
        <v>2</v>
      </c>
      <c r="H43" s="283">
        <v>156</v>
      </c>
      <c r="I43" s="283">
        <v>15600</v>
      </c>
      <c r="J43" s="284">
        <v>36</v>
      </c>
      <c r="K43" s="284">
        <v>16</v>
      </c>
      <c r="L43" s="284">
        <f t="shared" si="4"/>
        <v>15548</v>
      </c>
      <c r="M43" s="285">
        <f t="shared" si="5"/>
        <v>15548</v>
      </c>
      <c r="N43" s="241" t="str">
        <f t="shared" si="6"/>
        <v/>
      </c>
      <c r="O43" s="207">
        <f t="shared" si="7"/>
        <v>15600</v>
      </c>
      <c r="P43" s="34"/>
      <c r="S43" s="158"/>
      <c r="T43" s="61"/>
      <c r="U43" s="61"/>
      <c r="V43" s="61"/>
      <c r="W43" s="61"/>
    </row>
    <row r="44" spans="1:23" ht="17.25" hidden="1" outlineLevel="2" thickBot="1">
      <c r="A44" s="279">
        <v>43136</v>
      </c>
      <c r="B44" s="280" t="s">
        <v>2236</v>
      </c>
      <c r="C44" s="281" t="s">
        <v>3033</v>
      </c>
      <c r="D44" s="281" t="s">
        <v>1329</v>
      </c>
      <c r="E44" s="282" t="s">
        <v>1330</v>
      </c>
      <c r="F44" s="281" t="s">
        <v>102</v>
      </c>
      <c r="G44" s="283">
        <v>2</v>
      </c>
      <c r="H44" s="283">
        <v>5</v>
      </c>
      <c r="I44" s="283">
        <v>-500</v>
      </c>
      <c r="J44" s="284">
        <v>36</v>
      </c>
      <c r="K44" s="284">
        <v>0</v>
      </c>
      <c r="L44" s="284">
        <f t="shared" si="4"/>
        <v>-536</v>
      </c>
      <c r="M44" s="285">
        <f t="shared" si="5"/>
        <v>-536</v>
      </c>
      <c r="N44" s="241" t="str">
        <f t="shared" si="6"/>
        <v/>
      </c>
      <c r="O44" s="207">
        <f t="shared" si="7"/>
        <v>500</v>
      </c>
      <c r="P44" s="34"/>
      <c r="S44" s="158"/>
      <c r="T44" s="61"/>
      <c r="U44" s="61"/>
      <c r="V44" s="61"/>
      <c r="W44" s="61"/>
    </row>
    <row r="45" spans="1:23" ht="17.25" hidden="1" outlineLevel="2" thickBot="1">
      <c r="A45" s="279">
        <v>43137</v>
      </c>
      <c r="B45" s="280" t="s">
        <v>2236</v>
      </c>
      <c r="C45" s="281" t="s">
        <v>3033</v>
      </c>
      <c r="D45" s="281" t="s">
        <v>1331</v>
      </c>
      <c r="E45" s="282" t="s">
        <v>2221</v>
      </c>
      <c r="F45" s="281" t="s">
        <v>102</v>
      </c>
      <c r="G45" s="283">
        <v>2</v>
      </c>
      <c r="H45" s="283">
        <v>347</v>
      </c>
      <c r="I45" s="283">
        <v>34700</v>
      </c>
      <c r="J45" s="284">
        <v>36</v>
      </c>
      <c r="K45" s="284">
        <v>34</v>
      </c>
      <c r="L45" s="284">
        <f t="shared" si="4"/>
        <v>34630</v>
      </c>
      <c r="M45" s="285">
        <f t="shared" si="5"/>
        <v>34630</v>
      </c>
      <c r="N45" s="241" t="str">
        <f t="shared" si="6"/>
        <v/>
      </c>
      <c r="O45" s="207">
        <f t="shared" si="7"/>
        <v>34700</v>
      </c>
      <c r="P45" s="34"/>
      <c r="S45" s="158"/>
      <c r="T45" s="61"/>
      <c r="U45" s="61"/>
      <c r="V45" s="61"/>
      <c r="W45" s="61"/>
    </row>
    <row r="46" spans="1:23" ht="17.25" hidden="1" outlineLevel="2" thickBot="1">
      <c r="A46" s="279">
        <v>43136</v>
      </c>
      <c r="B46" s="280" t="s">
        <v>2236</v>
      </c>
      <c r="C46" s="281" t="s">
        <v>3034</v>
      </c>
      <c r="D46" s="281" t="s">
        <v>1329</v>
      </c>
      <c r="E46" s="282" t="s">
        <v>1330</v>
      </c>
      <c r="F46" s="281" t="s">
        <v>102</v>
      </c>
      <c r="G46" s="283">
        <v>1</v>
      </c>
      <c r="H46" s="283">
        <v>21</v>
      </c>
      <c r="I46" s="283">
        <v>-1050</v>
      </c>
      <c r="J46" s="284">
        <v>18</v>
      </c>
      <c r="K46" s="284">
        <v>1</v>
      </c>
      <c r="L46" s="284">
        <f t="shared" si="4"/>
        <v>-1069</v>
      </c>
      <c r="M46" s="285">
        <f t="shared" si="5"/>
        <v>-1069</v>
      </c>
      <c r="N46" s="241" t="str">
        <f t="shared" si="6"/>
        <v/>
      </c>
      <c r="O46" s="207">
        <f t="shared" si="7"/>
        <v>1050</v>
      </c>
      <c r="P46" s="34"/>
      <c r="S46" s="158"/>
      <c r="T46" s="61"/>
      <c r="U46" s="61"/>
      <c r="V46" s="61"/>
      <c r="W46" s="61"/>
    </row>
    <row r="47" spans="1:23" ht="17.25" hidden="1" outlineLevel="2" thickBot="1">
      <c r="A47" s="279">
        <v>43137</v>
      </c>
      <c r="B47" s="280" t="s">
        <v>2236</v>
      </c>
      <c r="C47" s="281" t="s">
        <v>3034</v>
      </c>
      <c r="D47" s="281" t="s">
        <v>1331</v>
      </c>
      <c r="E47" s="282" t="s">
        <v>2221</v>
      </c>
      <c r="F47" s="281" t="s">
        <v>102</v>
      </c>
      <c r="G47" s="283">
        <v>1</v>
      </c>
      <c r="H47" s="283">
        <v>240</v>
      </c>
      <c r="I47" s="283">
        <v>12000</v>
      </c>
      <c r="J47" s="284">
        <v>18</v>
      </c>
      <c r="K47" s="284">
        <v>12</v>
      </c>
      <c r="L47" s="284">
        <f t="shared" si="4"/>
        <v>11970</v>
      </c>
      <c r="M47" s="285">
        <f t="shared" si="5"/>
        <v>11970</v>
      </c>
      <c r="N47" s="241" t="str">
        <f t="shared" si="6"/>
        <v/>
      </c>
      <c r="O47" s="207">
        <f t="shared" si="7"/>
        <v>12000</v>
      </c>
      <c r="P47" s="34"/>
      <c r="S47" s="158"/>
      <c r="T47" s="61"/>
      <c r="U47" s="61"/>
      <c r="V47" s="61"/>
      <c r="W47" s="61"/>
    </row>
    <row r="48" spans="1:23" ht="17.25" hidden="1" outlineLevel="2" thickBot="1">
      <c r="A48" s="279">
        <v>43136</v>
      </c>
      <c r="B48" s="280" t="s">
        <v>2236</v>
      </c>
      <c r="C48" s="281" t="s">
        <v>3034</v>
      </c>
      <c r="D48" s="281" t="s">
        <v>1329</v>
      </c>
      <c r="E48" s="282" t="s">
        <v>1330</v>
      </c>
      <c r="F48" s="281" t="s">
        <v>102</v>
      </c>
      <c r="G48" s="283">
        <v>1</v>
      </c>
      <c r="H48" s="283">
        <v>21</v>
      </c>
      <c r="I48" s="283">
        <v>-1050</v>
      </c>
      <c r="J48" s="284">
        <v>18</v>
      </c>
      <c r="K48" s="284">
        <v>1</v>
      </c>
      <c r="L48" s="284">
        <f t="shared" si="4"/>
        <v>-1069</v>
      </c>
      <c r="M48" s="285">
        <f t="shared" si="5"/>
        <v>-1069</v>
      </c>
      <c r="N48" s="241" t="str">
        <f t="shared" si="6"/>
        <v/>
      </c>
      <c r="O48" s="207">
        <f t="shared" si="7"/>
        <v>1050</v>
      </c>
      <c r="P48" s="34"/>
      <c r="S48" s="158"/>
      <c r="T48" s="61"/>
      <c r="U48" s="61"/>
      <c r="V48" s="61"/>
      <c r="W48" s="61"/>
    </row>
    <row r="49" spans="1:23" ht="17.25" hidden="1" outlineLevel="2" thickBot="1">
      <c r="A49" s="279">
        <v>43137</v>
      </c>
      <c r="B49" s="280" t="s">
        <v>2236</v>
      </c>
      <c r="C49" s="281" t="s">
        <v>3034</v>
      </c>
      <c r="D49" s="281" t="s">
        <v>1331</v>
      </c>
      <c r="E49" s="282" t="s">
        <v>2221</v>
      </c>
      <c r="F49" s="281" t="s">
        <v>102</v>
      </c>
      <c r="G49" s="283">
        <v>1</v>
      </c>
      <c r="H49" s="283">
        <v>228</v>
      </c>
      <c r="I49" s="283">
        <v>11400</v>
      </c>
      <c r="J49" s="284">
        <v>18</v>
      </c>
      <c r="K49" s="284">
        <v>11</v>
      </c>
      <c r="L49" s="284">
        <f t="shared" si="4"/>
        <v>11371</v>
      </c>
      <c r="M49" s="285">
        <f t="shared" si="5"/>
        <v>11371</v>
      </c>
      <c r="N49" s="241" t="str">
        <f t="shared" si="6"/>
        <v/>
      </c>
      <c r="O49" s="207">
        <f t="shared" si="7"/>
        <v>11400</v>
      </c>
      <c r="P49" s="34"/>
      <c r="S49" s="158"/>
      <c r="T49" s="61"/>
      <c r="U49" s="61"/>
      <c r="V49" s="61"/>
      <c r="W49" s="61"/>
    </row>
    <row r="50" spans="1:23" ht="17.25" hidden="1" outlineLevel="2" thickBot="1">
      <c r="A50" s="279">
        <v>43136</v>
      </c>
      <c r="B50" s="280" t="s">
        <v>2236</v>
      </c>
      <c r="C50" s="281" t="s">
        <v>3032</v>
      </c>
      <c r="D50" s="281" t="s">
        <v>1329</v>
      </c>
      <c r="E50" s="282" t="s">
        <v>1330</v>
      </c>
      <c r="F50" s="281" t="s">
        <v>102</v>
      </c>
      <c r="G50" s="283">
        <v>2</v>
      </c>
      <c r="H50" s="283">
        <v>10</v>
      </c>
      <c r="I50" s="283">
        <v>-1000</v>
      </c>
      <c r="J50" s="284">
        <v>36</v>
      </c>
      <c r="K50" s="284">
        <v>2</v>
      </c>
      <c r="L50" s="284">
        <f t="shared" si="4"/>
        <v>-1038</v>
      </c>
      <c r="M50" s="285">
        <f t="shared" si="5"/>
        <v>-1038</v>
      </c>
      <c r="N50" s="241" t="str">
        <f t="shared" si="6"/>
        <v/>
      </c>
      <c r="O50" s="207">
        <f t="shared" si="7"/>
        <v>1000</v>
      </c>
      <c r="P50" s="34"/>
      <c r="S50" s="158"/>
      <c r="T50" s="61"/>
      <c r="U50" s="61"/>
      <c r="V50" s="61"/>
      <c r="W50" s="61"/>
    </row>
    <row r="51" spans="1:23" ht="17.25" hidden="1" outlineLevel="2" thickBot="1">
      <c r="A51" s="279">
        <v>43137</v>
      </c>
      <c r="B51" s="280" t="s">
        <v>2236</v>
      </c>
      <c r="C51" s="281" t="s">
        <v>3032</v>
      </c>
      <c r="D51" s="281" t="s">
        <v>1331</v>
      </c>
      <c r="E51" s="282" t="s">
        <v>2221</v>
      </c>
      <c r="F51" s="281" t="s">
        <v>102</v>
      </c>
      <c r="G51" s="283">
        <v>2</v>
      </c>
      <c r="H51" s="283">
        <v>206</v>
      </c>
      <c r="I51" s="283">
        <v>20600</v>
      </c>
      <c r="J51" s="284">
        <v>36</v>
      </c>
      <c r="K51" s="284">
        <v>20</v>
      </c>
      <c r="L51" s="284">
        <f t="shared" si="4"/>
        <v>20544</v>
      </c>
      <c r="M51" s="285">
        <f t="shared" si="5"/>
        <v>20544</v>
      </c>
      <c r="N51" s="241" t="str">
        <f t="shared" si="6"/>
        <v/>
      </c>
      <c r="O51" s="207">
        <f t="shared" si="7"/>
        <v>20600</v>
      </c>
      <c r="P51" s="34"/>
      <c r="S51" s="158"/>
      <c r="T51" s="61"/>
      <c r="U51" s="61"/>
      <c r="V51" s="61"/>
      <c r="W51" s="61"/>
    </row>
    <row r="52" spans="1:23" ht="17.25" hidden="1" outlineLevel="2" thickBot="1">
      <c r="A52" s="279">
        <v>43136</v>
      </c>
      <c r="B52" s="280" t="s">
        <v>2236</v>
      </c>
      <c r="C52" s="281" t="s">
        <v>3035</v>
      </c>
      <c r="D52" s="281" t="s">
        <v>1329</v>
      </c>
      <c r="E52" s="282" t="s">
        <v>1330</v>
      </c>
      <c r="F52" s="281" t="s">
        <v>102</v>
      </c>
      <c r="G52" s="283">
        <v>2</v>
      </c>
      <c r="H52" s="283">
        <v>30</v>
      </c>
      <c r="I52" s="283">
        <v>-3000</v>
      </c>
      <c r="J52" s="284">
        <v>36</v>
      </c>
      <c r="K52" s="284">
        <v>4</v>
      </c>
      <c r="L52" s="284">
        <f t="shared" si="4"/>
        <v>-3040</v>
      </c>
      <c r="M52" s="285">
        <f t="shared" si="5"/>
        <v>-3040</v>
      </c>
      <c r="N52" s="241" t="str">
        <f t="shared" si="6"/>
        <v/>
      </c>
      <c r="O52" s="207">
        <f t="shared" si="7"/>
        <v>3000</v>
      </c>
      <c r="P52" s="34"/>
      <c r="S52" s="158"/>
      <c r="T52" s="61"/>
      <c r="U52" s="61"/>
      <c r="V52" s="61"/>
      <c r="W52" s="61"/>
    </row>
    <row r="53" spans="1:23" ht="17.25" hidden="1" outlineLevel="2" thickBot="1">
      <c r="A53" s="279">
        <v>43137</v>
      </c>
      <c r="B53" s="280" t="s">
        <v>2236</v>
      </c>
      <c r="C53" s="281" t="s">
        <v>3035</v>
      </c>
      <c r="D53" s="281" t="s">
        <v>1331</v>
      </c>
      <c r="E53" s="282" t="s">
        <v>2221</v>
      </c>
      <c r="F53" s="281" t="s">
        <v>102</v>
      </c>
      <c r="G53" s="283">
        <v>2</v>
      </c>
      <c r="H53" s="283">
        <v>294</v>
      </c>
      <c r="I53" s="283">
        <v>29400</v>
      </c>
      <c r="J53" s="284">
        <v>36</v>
      </c>
      <c r="K53" s="284">
        <v>30</v>
      </c>
      <c r="L53" s="284">
        <f t="shared" si="4"/>
        <v>29334</v>
      </c>
      <c r="M53" s="285">
        <f t="shared" si="5"/>
        <v>29334</v>
      </c>
      <c r="N53" s="241" t="str">
        <f t="shared" si="6"/>
        <v/>
      </c>
      <c r="O53" s="207">
        <f t="shared" si="7"/>
        <v>29400</v>
      </c>
      <c r="P53" s="34"/>
      <c r="S53" s="158"/>
      <c r="T53" s="61"/>
      <c r="U53" s="61"/>
      <c r="V53" s="61"/>
      <c r="W53" s="61"/>
    </row>
    <row r="54" spans="1:23" ht="17.25" hidden="1" outlineLevel="2" thickBot="1">
      <c r="A54" s="279">
        <v>43136</v>
      </c>
      <c r="B54" s="280" t="s">
        <v>2236</v>
      </c>
      <c r="C54" s="281" t="s">
        <v>3032</v>
      </c>
      <c r="D54" s="281" t="s">
        <v>1329</v>
      </c>
      <c r="E54" s="282" t="s">
        <v>1330</v>
      </c>
      <c r="F54" s="281" t="s">
        <v>102</v>
      </c>
      <c r="G54" s="283">
        <v>1</v>
      </c>
      <c r="H54" s="283">
        <v>12.5</v>
      </c>
      <c r="I54" s="283">
        <v>-625</v>
      </c>
      <c r="J54" s="284">
        <v>18</v>
      </c>
      <c r="K54" s="284">
        <v>1</v>
      </c>
      <c r="L54" s="284">
        <f t="shared" si="4"/>
        <v>-644</v>
      </c>
      <c r="M54" s="285">
        <f t="shared" si="5"/>
        <v>-644</v>
      </c>
      <c r="N54" s="241" t="str">
        <f t="shared" si="6"/>
        <v/>
      </c>
      <c r="O54" s="207">
        <f t="shared" si="7"/>
        <v>625</v>
      </c>
      <c r="P54" s="34"/>
      <c r="S54" s="158"/>
      <c r="T54" s="61"/>
      <c r="U54" s="61"/>
      <c r="V54" s="61"/>
      <c r="W54" s="61"/>
    </row>
    <row r="55" spans="1:23" ht="17.25" hidden="1" outlineLevel="2" thickBot="1">
      <c r="A55" s="279">
        <v>43137</v>
      </c>
      <c r="B55" s="280" t="s">
        <v>2236</v>
      </c>
      <c r="C55" s="281" t="s">
        <v>3032</v>
      </c>
      <c r="D55" s="281" t="s">
        <v>1331</v>
      </c>
      <c r="E55" s="282" t="s">
        <v>2221</v>
      </c>
      <c r="F55" s="281" t="s">
        <v>102</v>
      </c>
      <c r="G55" s="283">
        <v>1</v>
      </c>
      <c r="H55" s="283">
        <v>196</v>
      </c>
      <c r="I55" s="283">
        <v>9800</v>
      </c>
      <c r="J55" s="284">
        <v>18</v>
      </c>
      <c r="K55" s="284">
        <v>10</v>
      </c>
      <c r="L55" s="284">
        <f t="shared" si="4"/>
        <v>9772</v>
      </c>
      <c r="M55" s="285">
        <f t="shared" si="5"/>
        <v>9772</v>
      </c>
      <c r="N55" s="241" t="str">
        <f t="shared" si="6"/>
        <v/>
      </c>
      <c r="O55" s="207">
        <f t="shared" si="7"/>
        <v>9800</v>
      </c>
      <c r="P55" s="34"/>
      <c r="S55" s="158"/>
      <c r="T55" s="61"/>
      <c r="U55" s="61"/>
      <c r="V55" s="61"/>
      <c r="W55" s="61"/>
    </row>
    <row r="56" spans="1:23" ht="17.25" hidden="1" outlineLevel="2" thickBot="1">
      <c r="A56" s="279">
        <v>43136</v>
      </c>
      <c r="B56" s="280" t="s">
        <v>2236</v>
      </c>
      <c r="C56" s="281" t="s">
        <v>3033</v>
      </c>
      <c r="D56" s="281" t="s">
        <v>1329</v>
      </c>
      <c r="E56" s="282" t="s">
        <v>1330</v>
      </c>
      <c r="F56" s="281" t="s">
        <v>102</v>
      </c>
      <c r="G56" s="283">
        <v>1</v>
      </c>
      <c r="H56" s="283">
        <v>6</v>
      </c>
      <c r="I56" s="283">
        <v>-300</v>
      </c>
      <c r="J56" s="284">
        <v>18</v>
      </c>
      <c r="K56" s="284">
        <v>0</v>
      </c>
      <c r="L56" s="284">
        <f t="shared" si="4"/>
        <v>-318</v>
      </c>
      <c r="M56" s="285">
        <f t="shared" si="5"/>
        <v>-318</v>
      </c>
      <c r="N56" s="241" t="str">
        <f t="shared" si="6"/>
        <v/>
      </c>
      <c r="O56" s="207">
        <f t="shared" si="7"/>
        <v>300</v>
      </c>
      <c r="P56" s="34"/>
      <c r="S56" s="158"/>
      <c r="T56" s="61"/>
      <c r="U56" s="61"/>
      <c r="V56" s="61"/>
      <c r="W56" s="61"/>
    </row>
    <row r="57" spans="1:23" ht="17.25" hidden="1" outlineLevel="2" thickBot="1">
      <c r="A57" s="279">
        <v>43137</v>
      </c>
      <c r="B57" s="280" t="s">
        <v>2236</v>
      </c>
      <c r="C57" s="281" t="s">
        <v>3033</v>
      </c>
      <c r="D57" s="281" t="s">
        <v>1331</v>
      </c>
      <c r="E57" s="282" t="s">
        <v>2221</v>
      </c>
      <c r="F57" s="281" t="s">
        <v>102</v>
      </c>
      <c r="G57" s="283">
        <v>1</v>
      </c>
      <c r="H57" s="283">
        <v>169</v>
      </c>
      <c r="I57" s="283">
        <v>8450</v>
      </c>
      <c r="J57" s="284">
        <v>18</v>
      </c>
      <c r="K57" s="284">
        <v>8</v>
      </c>
      <c r="L57" s="284">
        <f t="shared" si="4"/>
        <v>8424</v>
      </c>
      <c r="M57" s="285">
        <f t="shared" si="5"/>
        <v>8424</v>
      </c>
      <c r="N57" s="241" t="str">
        <f t="shared" si="6"/>
        <v/>
      </c>
      <c r="O57" s="207">
        <f t="shared" si="7"/>
        <v>8450</v>
      </c>
      <c r="P57" s="34"/>
      <c r="S57" s="158"/>
      <c r="T57" s="61"/>
      <c r="U57" s="61"/>
      <c r="V57" s="61"/>
      <c r="W57" s="61"/>
    </row>
    <row r="58" spans="1:23" ht="17.25" hidden="1" outlineLevel="2" thickBot="1">
      <c r="A58" s="279">
        <v>43136</v>
      </c>
      <c r="B58" s="280" t="s">
        <v>2236</v>
      </c>
      <c r="C58" s="281" t="s">
        <v>3035</v>
      </c>
      <c r="D58" s="281" t="s">
        <v>1329</v>
      </c>
      <c r="E58" s="282" t="s">
        <v>1330</v>
      </c>
      <c r="F58" s="281" t="s">
        <v>102</v>
      </c>
      <c r="G58" s="283">
        <v>1</v>
      </c>
      <c r="H58" s="283">
        <v>36</v>
      </c>
      <c r="I58" s="283">
        <v>-1800</v>
      </c>
      <c r="J58" s="284">
        <v>18</v>
      </c>
      <c r="K58" s="284">
        <v>2</v>
      </c>
      <c r="L58" s="284">
        <f t="shared" si="4"/>
        <v>-1820</v>
      </c>
      <c r="M58" s="285">
        <f t="shared" si="5"/>
        <v>-1820</v>
      </c>
      <c r="N58" s="241" t="str">
        <f t="shared" si="6"/>
        <v/>
      </c>
      <c r="O58" s="207">
        <f t="shared" si="7"/>
        <v>1800</v>
      </c>
      <c r="P58" s="34"/>
      <c r="S58" s="158"/>
      <c r="T58" s="61"/>
      <c r="U58" s="61"/>
      <c r="V58" s="61"/>
      <c r="W58" s="61"/>
    </row>
    <row r="59" spans="1:23" ht="17.25" hidden="1" outlineLevel="2" thickBot="1">
      <c r="A59" s="279">
        <v>43137</v>
      </c>
      <c r="B59" s="280" t="s">
        <v>2236</v>
      </c>
      <c r="C59" s="281" t="s">
        <v>3035</v>
      </c>
      <c r="D59" s="281" t="s">
        <v>1331</v>
      </c>
      <c r="E59" s="282" t="s">
        <v>2221</v>
      </c>
      <c r="F59" s="281" t="s">
        <v>102</v>
      </c>
      <c r="G59" s="283">
        <v>1</v>
      </c>
      <c r="H59" s="283">
        <v>270</v>
      </c>
      <c r="I59" s="283">
        <v>13500</v>
      </c>
      <c r="J59" s="284">
        <v>18</v>
      </c>
      <c r="K59" s="284">
        <v>14</v>
      </c>
      <c r="L59" s="284">
        <f t="shared" si="4"/>
        <v>13468</v>
      </c>
      <c r="M59" s="285">
        <f t="shared" si="5"/>
        <v>13468</v>
      </c>
      <c r="N59" s="241" t="str">
        <f t="shared" si="6"/>
        <v/>
      </c>
      <c r="O59" s="207">
        <f t="shared" si="7"/>
        <v>13500</v>
      </c>
      <c r="P59" s="34"/>
      <c r="S59" s="158"/>
      <c r="T59" s="61"/>
      <c r="U59" s="61"/>
      <c r="V59" s="61"/>
      <c r="W59" s="61"/>
    </row>
    <row r="60" spans="1:23" ht="17.25" hidden="1" outlineLevel="2" thickBot="1">
      <c r="A60" s="279">
        <v>43136</v>
      </c>
      <c r="B60" s="280" t="s">
        <v>2236</v>
      </c>
      <c r="C60" s="281" t="s">
        <v>3033</v>
      </c>
      <c r="D60" s="281" t="s">
        <v>1329</v>
      </c>
      <c r="E60" s="282" t="s">
        <v>1330</v>
      </c>
      <c r="F60" s="281" t="s">
        <v>102</v>
      </c>
      <c r="G60" s="283">
        <v>5</v>
      </c>
      <c r="H60" s="283">
        <v>13.5</v>
      </c>
      <c r="I60" s="283">
        <v>-3375</v>
      </c>
      <c r="J60" s="284">
        <v>90</v>
      </c>
      <c r="K60" s="284">
        <v>5</v>
      </c>
      <c r="L60" s="284">
        <f t="shared" si="4"/>
        <v>-3470</v>
      </c>
      <c r="M60" s="285">
        <f t="shared" si="5"/>
        <v>-3470</v>
      </c>
      <c r="N60" s="241" t="str">
        <f t="shared" si="6"/>
        <v/>
      </c>
      <c r="O60" s="207">
        <f t="shared" si="7"/>
        <v>3375</v>
      </c>
      <c r="P60" s="34"/>
      <c r="S60" s="158"/>
      <c r="T60" s="61"/>
      <c r="U60" s="61"/>
      <c r="V60" s="61"/>
      <c r="W60" s="61"/>
    </row>
    <row r="61" spans="1:23" ht="17.25" hidden="1" outlineLevel="2" thickBot="1">
      <c r="A61" s="279">
        <v>43137</v>
      </c>
      <c r="B61" s="280" t="s">
        <v>2236</v>
      </c>
      <c r="C61" s="281" t="s">
        <v>3033</v>
      </c>
      <c r="D61" s="281" t="s">
        <v>1331</v>
      </c>
      <c r="E61" s="282" t="s">
        <v>2221</v>
      </c>
      <c r="F61" s="281" t="s">
        <v>102</v>
      </c>
      <c r="G61" s="283">
        <v>5</v>
      </c>
      <c r="H61" s="283">
        <v>169</v>
      </c>
      <c r="I61" s="283">
        <v>42250</v>
      </c>
      <c r="J61" s="284">
        <v>90</v>
      </c>
      <c r="K61" s="284">
        <v>40</v>
      </c>
      <c r="L61" s="284">
        <f t="shared" si="4"/>
        <v>42120</v>
      </c>
      <c r="M61" s="285">
        <f t="shared" si="5"/>
        <v>42120</v>
      </c>
      <c r="N61" s="241" t="str">
        <f t="shared" si="6"/>
        <v/>
      </c>
      <c r="O61" s="207">
        <f t="shared" si="7"/>
        <v>42250</v>
      </c>
      <c r="P61" s="34"/>
      <c r="S61" s="158"/>
      <c r="T61" s="61"/>
      <c r="U61" s="61"/>
      <c r="V61" s="61"/>
      <c r="W61" s="61"/>
    </row>
    <row r="62" spans="1:23" ht="17.25" hidden="1" outlineLevel="1" thickBot="1">
      <c r="A62" s="279">
        <v>43143</v>
      </c>
      <c r="B62" s="280" t="s">
        <v>2236</v>
      </c>
      <c r="C62" s="281" t="s">
        <v>3036</v>
      </c>
      <c r="D62" s="281" t="s">
        <v>1329</v>
      </c>
      <c r="E62" s="282" t="s">
        <v>1330</v>
      </c>
      <c r="F62" s="281" t="s">
        <v>102</v>
      </c>
      <c r="G62" s="283">
        <v>1</v>
      </c>
      <c r="H62" s="283">
        <v>66</v>
      </c>
      <c r="I62" s="283">
        <v>-3300</v>
      </c>
      <c r="J62" s="284">
        <v>18</v>
      </c>
      <c r="K62" s="284">
        <v>3</v>
      </c>
      <c r="L62" s="284">
        <f>IF(B62="TXO",I62-SUM(J62:K62),IF(B62="FITX",IF(D62="新倉",-SUM(J62:K62),IF(E62="賣",(H62-H25)*G62*200-SUM(J62:K62),(H25-H62)*G62*200-SUM(J62:K62))),IF(D62="新倉",-SUM(J62:K62),IF(E62="賣",(H62-H25)*G62*50-SUM(J62:K62),(H25-H62)*G62*50-SUM(J62:K62)))))</f>
        <v>-3321</v>
      </c>
      <c r="M62" s="285">
        <f>L62</f>
        <v>-3321</v>
      </c>
      <c r="N62" s="241" t="str">
        <f>IF(B62="TXO","",IF(D62="新倉","",IF(E62="賣",(H62-H25)*G62,(H25-H62)*G62)))</f>
        <v/>
      </c>
      <c r="O62" s="207">
        <f>ABS(I62)</f>
        <v>3300</v>
      </c>
      <c r="P62" s="34">
        <f>SUM(L62)</f>
        <v>-3321</v>
      </c>
      <c r="S62" s="158"/>
      <c r="T62" s="61"/>
      <c r="U62" s="61"/>
      <c r="V62" s="61"/>
      <c r="W62" s="61"/>
    </row>
    <row r="63" spans="1:23" ht="17.25" hidden="1" outlineLevel="1" thickBot="1">
      <c r="A63" s="279">
        <v>43152</v>
      </c>
      <c r="B63" s="280" t="s">
        <v>2236</v>
      </c>
      <c r="C63" s="281" t="s">
        <v>3037</v>
      </c>
      <c r="D63" s="281" t="s">
        <v>1329</v>
      </c>
      <c r="E63" s="282" t="s">
        <v>1330</v>
      </c>
      <c r="F63" s="281" t="s">
        <v>102</v>
      </c>
      <c r="G63" s="283">
        <v>1</v>
      </c>
      <c r="H63" s="283">
        <v>50</v>
      </c>
      <c r="I63" s="283">
        <v>-2500</v>
      </c>
      <c r="J63" s="284">
        <v>18</v>
      </c>
      <c r="K63" s="284">
        <v>3</v>
      </c>
      <c r="L63" s="284">
        <f>IF(B63="TXO",I63-SUM(J63:K63),IF(B63="FITX",IF(D63="新倉",-SUM(J63:K63),IF(E63="賣",(H63-H27)*G63*200-SUM(J63:K63),(H27-H63)*G63*200-SUM(J63:K63))),IF(D63="新倉",-SUM(J63:K63),IF(E63="賣",(H63-H27)*G63*50-SUM(J63:K63),(H27-H63)*G63*50-SUM(J63:K63)))))</f>
        <v>-2521</v>
      </c>
      <c r="M63" s="285">
        <f t="shared" ref="M63:M71" si="8">L63</f>
        <v>-2521</v>
      </c>
      <c r="N63" s="241" t="str">
        <f>IF(B63="TXO","",IF(D63="新倉","",IF(E63="賣",(H63-H27)*G63,(H27-H63)*G63)))</f>
        <v/>
      </c>
      <c r="O63" s="207">
        <f t="shared" ref="O63:O68" si="9">ABS(I63)</f>
        <v>2500</v>
      </c>
      <c r="P63" s="34">
        <f>SUM(L63:L68)</f>
        <v>6022</v>
      </c>
      <c r="S63" s="158"/>
      <c r="T63" s="61"/>
      <c r="U63" s="61"/>
      <c r="V63" s="61"/>
      <c r="W63" s="61"/>
    </row>
    <row r="64" spans="1:23" ht="17.25" hidden="1" outlineLevel="2" thickBot="1">
      <c r="A64" s="279">
        <v>43157</v>
      </c>
      <c r="B64" s="280" t="s">
        <v>2236</v>
      </c>
      <c r="C64" s="281" t="s">
        <v>3037</v>
      </c>
      <c r="D64" s="281" t="s">
        <v>1331</v>
      </c>
      <c r="E64" s="282" t="s">
        <v>2221</v>
      </c>
      <c r="F64" s="281" t="s">
        <v>102</v>
      </c>
      <c r="G64" s="283">
        <v>1</v>
      </c>
      <c r="H64" s="283">
        <v>107</v>
      </c>
      <c r="I64" s="283">
        <v>5350</v>
      </c>
      <c r="J64" s="284">
        <v>18</v>
      </c>
      <c r="K64" s="284">
        <v>5</v>
      </c>
      <c r="L64" s="284">
        <f t="shared" ref="L64:L71" si="10">IF(B64="TXO",I64-SUM(J64:K64),IF(B64="FITX",IF(D64="新倉",-SUM(J64:K64),IF(E64="賣",(H64-H28)*G64*200-SUM(J64:K64),(H28-H64)*G64*200-SUM(J64:K64))),IF(D64="新倉",-SUM(J64:K64),IF(E64="賣",(H64-H28)*G64*50-SUM(J64:K64),(H28-H64)*G64*50-SUM(J64:K64)))))</f>
        <v>5327</v>
      </c>
      <c r="M64" s="285">
        <f t="shared" si="8"/>
        <v>5327</v>
      </c>
      <c r="N64" s="241" t="str">
        <f t="shared" ref="N64:N71" si="11">IF(B64="TXO","",IF(D64="新倉","",IF(E64="賣",(H64-H28)*G64,(H28-H64)*G64)))</f>
        <v/>
      </c>
      <c r="O64" s="207">
        <f t="shared" si="9"/>
        <v>5350</v>
      </c>
      <c r="P64" s="34"/>
      <c r="S64" s="158"/>
      <c r="T64" s="61"/>
      <c r="U64" s="61"/>
      <c r="V64" s="61"/>
      <c r="W64" s="61"/>
    </row>
    <row r="65" spans="1:23" ht="17.25" hidden="1" outlineLevel="2" thickBot="1">
      <c r="A65" s="279">
        <v>43152</v>
      </c>
      <c r="B65" s="280" t="s">
        <v>2236</v>
      </c>
      <c r="C65" s="281" t="s">
        <v>3038</v>
      </c>
      <c r="D65" s="281" t="s">
        <v>1329</v>
      </c>
      <c r="E65" s="282" t="s">
        <v>1330</v>
      </c>
      <c r="F65" s="281" t="s">
        <v>102</v>
      </c>
      <c r="G65" s="283">
        <v>1</v>
      </c>
      <c r="H65" s="283">
        <v>29</v>
      </c>
      <c r="I65" s="283">
        <v>-1450</v>
      </c>
      <c r="J65" s="284">
        <v>18</v>
      </c>
      <c r="K65" s="284">
        <v>1</v>
      </c>
      <c r="L65" s="284">
        <f t="shared" si="10"/>
        <v>-1469</v>
      </c>
      <c r="M65" s="285">
        <f t="shared" si="8"/>
        <v>-1469</v>
      </c>
      <c r="N65" s="241" t="str">
        <f t="shared" si="11"/>
        <v/>
      </c>
      <c r="O65" s="207">
        <f t="shared" si="9"/>
        <v>1450</v>
      </c>
      <c r="P65" s="34"/>
      <c r="S65" s="158"/>
      <c r="T65" s="61"/>
      <c r="U65" s="61"/>
      <c r="V65" s="61"/>
      <c r="W65" s="61"/>
    </row>
    <row r="66" spans="1:23" ht="17.25" hidden="1" outlineLevel="2" thickBot="1">
      <c r="A66" s="279">
        <v>43157</v>
      </c>
      <c r="B66" s="280" t="s">
        <v>2236</v>
      </c>
      <c r="C66" s="281" t="s">
        <v>3038</v>
      </c>
      <c r="D66" s="281" t="s">
        <v>1331</v>
      </c>
      <c r="E66" s="282" t="s">
        <v>2221</v>
      </c>
      <c r="F66" s="281" t="s">
        <v>102</v>
      </c>
      <c r="G66" s="283">
        <v>1</v>
      </c>
      <c r="H66" s="283">
        <v>50</v>
      </c>
      <c r="I66" s="283">
        <v>2500</v>
      </c>
      <c r="J66" s="284">
        <v>18</v>
      </c>
      <c r="K66" s="284">
        <v>3</v>
      </c>
      <c r="L66" s="284">
        <f t="shared" si="10"/>
        <v>2479</v>
      </c>
      <c r="M66" s="285">
        <f t="shared" si="8"/>
        <v>2479</v>
      </c>
      <c r="N66" s="241" t="str">
        <f t="shared" si="11"/>
        <v/>
      </c>
      <c r="O66" s="207">
        <f t="shared" si="9"/>
        <v>2500</v>
      </c>
      <c r="P66" s="34"/>
      <c r="S66" s="158"/>
      <c r="T66" s="61"/>
      <c r="U66" s="61"/>
      <c r="V66" s="61"/>
      <c r="W66" s="61"/>
    </row>
    <row r="67" spans="1:23" ht="17.25" hidden="1" outlineLevel="2" thickBot="1">
      <c r="A67" s="279">
        <v>43152</v>
      </c>
      <c r="B67" s="280" t="s">
        <v>2236</v>
      </c>
      <c r="C67" s="281" t="s">
        <v>3037</v>
      </c>
      <c r="D67" s="281" t="s">
        <v>1329</v>
      </c>
      <c r="E67" s="282" t="s">
        <v>1330</v>
      </c>
      <c r="F67" s="281" t="s">
        <v>102</v>
      </c>
      <c r="G67" s="283">
        <v>1</v>
      </c>
      <c r="H67" s="283">
        <v>62</v>
      </c>
      <c r="I67" s="283">
        <v>-3100</v>
      </c>
      <c r="J67" s="284">
        <v>18</v>
      </c>
      <c r="K67" s="284">
        <v>3</v>
      </c>
      <c r="L67" s="284">
        <f t="shared" si="10"/>
        <v>-3121</v>
      </c>
      <c r="M67" s="285">
        <f t="shared" si="8"/>
        <v>-3121</v>
      </c>
      <c r="N67" s="241" t="str">
        <f t="shared" si="11"/>
        <v/>
      </c>
      <c r="O67" s="207">
        <f t="shared" si="9"/>
        <v>3100</v>
      </c>
      <c r="P67" s="34"/>
      <c r="S67" s="158"/>
      <c r="T67" s="61"/>
      <c r="U67" s="61"/>
      <c r="V67" s="61"/>
      <c r="W67" s="61"/>
    </row>
    <row r="68" spans="1:23" ht="17.25" hidden="1" outlineLevel="2" thickBot="1">
      <c r="A68" s="279">
        <v>43157</v>
      </c>
      <c r="B68" s="280" t="s">
        <v>2236</v>
      </c>
      <c r="C68" s="281" t="s">
        <v>3037</v>
      </c>
      <c r="D68" s="281" t="s">
        <v>1331</v>
      </c>
      <c r="E68" s="282" t="s">
        <v>2221</v>
      </c>
      <c r="F68" s="281" t="s">
        <v>102</v>
      </c>
      <c r="G68" s="283">
        <v>1</v>
      </c>
      <c r="H68" s="283">
        <v>107</v>
      </c>
      <c r="I68" s="283">
        <v>5350</v>
      </c>
      <c r="J68" s="284">
        <v>18</v>
      </c>
      <c r="K68" s="284">
        <v>5</v>
      </c>
      <c r="L68" s="284">
        <f t="shared" si="10"/>
        <v>5327</v>
      </c>
      <c r="M68" s="285">
        <f t="shared" si="8"/>
        <v>5327</v>
      </c>
      <c r="N68" s="241" t="str">
        <f t="shared" si="11"/>
        <v/>
      </c>
      <c r="O68" s="207">
        <f t="shared" si="9"/>
        <v>5350</v>
      </c>
      <c r="P68" s="34"/>
      <c r="S68" s="158"/>
      <c r="T68" s="61"/>
      <c r="U68" s="61"/>
      <c r="V68" s="61"/>
      <c r="W68" s="61"/>
    </row>
    <row r="69" spans="1:23" ht="17.25" hidden="1" outlineLevel="1" thickBot="1">
      <c r="A69" s="279">
        <v>43152</v>
      </c>
      <c r="B69" s="280" t="s">
        <v>2236</v>
      </c>
      <c r="C69" s="281" t="s">
        <v>3038</v>
      </c>
      <c r="D69" s="281" t="s">
        <v>1329</v>
      </c>
      <c r="E69" s="282" t="s">
        <v>1330</v>
      </c>
      <c r="F69" s="281" t="s">
        <v>102</v>
      </c>
      <c r="G69" s="283">
        <v>1</v>
      </c>
      <c r="H69" s="283">
        <v>29</v>
      </c>
      <c r="I69" s="283">
        <v>-1450</v>
      </c>
      <c r="J69" s="284">
        <v>18</v>
      </c>
      <c r="K69" s="284">
        <v>1</v>
      </c>
      <c r="L69" s="284">
        <f t="shared" si="10"/>
        <v>-1469</v>
      </c>
      <c r="M69" s="285">
        <f t="shared" si="8"/>
        <v>-1469</v>
      </c>
      <c r="N69" s="241" t="str">
        <f t="shared" si="11"/>
        <v/>
      </c>
      <c r="O69" s="207">
        <f>ABS(I69)</f>
        <v>1450</v>
      </c>
      <c r="P69" s="34">
        <f>SUM(L69:L70)</f>
        <v>561</v>
      </c>
      <c r="S69" s="158"/>
      <c r="T69" s="61"/>
      <c r="U69" s="61"/>
      <c r="V69" s="61"/>
      <c r="W69" s="61"/>
    </row>
    <row r="70" spans="1:23" ht="17.25" hidden="1" outlineLevel="2" thickBot="1">
      <c r="A70" s="279">
        <v>43158</v>
      </c>
      <c r="B70" s="280" t="s">
        <v>2236</v>
      </c>
      <c r="C70" s="281" t="s">
        <v>3038</v>
      </c>
      <c r="D70" s="281" t="s">
        <v>1331</v>
      </c>
      <c r="E70" s="282" t="s">
        <v>2221</v>
      </c>
      <c r="F70" s="281" t="s">
        <v>102</v>
      </c>
      <c r="G70" s="283">
        <v>1</v>
      </c>
      <c r="H70" s="283">
        <v>41</v>
      </c>
      <c r="I70" s="283">
        <v>2050</v>
      </c>
      <c r="J70" s="284">
        <v>18</v>
      </c>
      <c r="K70" s="284">
        <v>2</v>
      </c>
      <c r="L70" s="284">
        <f t="shared" si="10"/>
        <v>2030</v>
      </c>
      <c r="M70" s="285">
        <f t="shared" si="8"/>
        <v>2030</v>
      </c>
      <c r="N70" s="241" t="str">
        <f t="shared" si="11"/>
        <v/>
      </c>
      <c r="O70" s="207">
        <f>ABS(I70)</f>
        <v>2050</v>
      </c>
      <c r="P70" s="34"/>
      <c r="S70" s="158"/>
      <c r="T70" s="61"/>
      <c r="U70" s="61"/>
      <c r="V70" s="61"/>
      <c r="W70" s="61"/>
    </row>
    <row r="71" spans="1:23" ht="17.25" hidden="1" outlineLevel="1" thickBot="1">
      <c r="A71" s="279">
        <v>43157</v>
      </c>
      <c r="B71" s="280" t="s">
        <v>2236</v>
      </c>
      <c r="C71" s="281" t="s">
        <v>3039</v>
      </c>
      <c r="D71" s="281" t="s">
        <v>1329</v>
      </c>
      <c r="E71" s="282" t="s">
        <v>1330</v>
      </c>
      <c r="F71" s="281" t="s">
        <v>102</v>
      </c>
      <c r="G71" s="283">
        <v>1</v>
      </c>
      <c r="H71" s="283">
        <v>12</v>
      </c>
      <c r="I71" s="283">
        <v>-600</v>
      </c>
      <c r="J71" s="284">
        <v>18</v>
      </c>
      <c r="K71" s="284">
        <v>1</v>
      </c>
      <c r="L71" s="284">
        <f t="shared" si="10"/>
        <v>-619</v>
      </c>
      <c r="M71" s="285">
        <f t="shared" si="8"/>
        <v>-619</v>
      </c>
      <c r="N71" s="241" t="str">
        <f t="shared" si="11"/>
        <v/>
      </c>
      <c r="O71" s="207">
        <f>ABS(I71)</f>
        <v>600</v>
      </c>
      <c r="P71" s="34">
        <f>SUM(L71:L73)</f>
        <v>-1574</v>
      </c>
      <c r="S71" s="158"/>
      <c r="T71" s="61"/>
      <c r="U71" s="61"/>
      <c r="V71" s="61"/>
      <c r="W71" s="61"/>
    </row>
    <row r="72" spans="1:23" ht="17.25" hidden="1" outlineLevel="1" thickBot="1">
      <c r="A72" s="279">
        <v>43158</v>
      </c>
      <c r="B72" s="280" t="s">
        <v>2236</v>
      </c>
      <c r="C72" s="281" t="s">
        <v>3040</v>
      </c>
      <c r="D72" s="281" t="s">
        <v>1329</v>
      </c>
      <c r="E72" s="282" t="s">
        <v>1330</v>
      </c>
      <c r="F72" s="281" t="s">
        <v>102</v>
      </c>
      <c r="G72" s="283">
        <v>1</v>
      </c>
      <c r="H72" s="283">
        <v>10</v>
      </c>
      <c r="I72" s="283">
        <v>-500</v>
      </c>
      <c r="J72" s="284">
        <v>18</v>
      </c>
      <c r="K72" s="284">
        <v>1</v>
      </c>
      <c r="L72" s="284">
        <f>IF(B72="TXO",I72-SUM(J72:K72),IF(B72="FITX",IF(D72="新倉",-SUM(J72:K72),IF(E72="賣",(H72-H70)*G72*200-SUM(J72:K72),(H70-H72)*G72*200-SUM(J72:K72))),IF(D72="新倉",-SUM(J72:K72),IF(E72="賣",(H72-H70)*G72*50-SUM(J72:K72),(H70-H72)*G72*50-SUM(J72:K72)))))</f>
        <v>-519</v>
      </c>
      <c r="M72" s="285">
        <f>L72</f>
        <v>-519</v>
      </c>
      <c r="N72" s="241" t="str">
        <f>IF(B72="TXO","",IF(D72="新倉","",IF(E72="賣",(H72-H28)*G72,(H28-H72)*G72)))</f>
        <v/>
      </c>
      <c r="O72" s="207">
        <f>ABS(I72)</f>
        <v>500</v>
      </c>
      <c r="P72" s="34"/>
      <c r="S72" s="158"/>
      <c r="T72" s="61"/>
      <c r="U72" s="61"/>
      <c r="V72" s="61"/>
      <c r="W72" s="61"/>
    </row>
    <row r="73" spans="1:23" ht="17.25" hidden="1" outlineLevel="1" thickBot="1">
      <c r="A73" s="279">
        <v>43158</v>
      </c>
      <c r="B73" s="280" t="s">
        <v>2236</v>
      </c>
      <c r="C73" s="281" t="s">
        <v>3041</v>
      </c>
      <c r="D73" s="281" t="s">
        <v>1329</v>
      </c>
      <c r="E73" s="282" t="s">
        <v>1330</v>
      </c>
      <c r="F73" s="281" t="s">
        <v>102</v>
      </c>
      <c r="G73" s="283">
        <v>2</v>
      </c>
      <c r="H73" s="283">
        <v>4</v>
      </c>
      <c r="I73" s="283">
        <v>-400</v>
      </c>
      <c r="J73" s="284">
        <v>36</v>
      </c>
      <c r="K73" s="284">
        <v>0</v>
      </c>
      <c r="L73" s="284">
        <f>IF(B73="TXO",I73-SUM(J73:K73),IF(B73="FITX",IF(D73="新倉",-SUM(J73:K73),IF(E73="賣",(H73-#REF!)*G73*200-SUM(J73:K73),(#REF!-H73)*G73*200-SUM(J73:K73))),IF(D73="新倉",-SUM(J73:K73),IF(E73="賣",(H73-#REF!)*G73*50-SUM(J73:K73),(#REF!-H73)*G73*50-SUM(J73:K73)))))</f>
        <v>-436</v>
      </c>
      <c r="M73" s="285">
        <f>L73</f>
        <v>-436</v>
      </c>
      <c r="N73" s="241" t="str">
        <f>IF(B73="TXO","",IF(D73="新倉","",IF(E73="賣",(H73-H72)*G73,(H72-H73)*G73)))</f>
        <v/>
      </c>
      <c r="O73" s="207">
        <f>ABS(I73)</f>
        <v>400</v>
      </c>
      <c r="P73" s="34"/>
      <c r="S73" s="158"/>
      <c r="T73" s="61"/>
      <c r="U73" s="61"/>
      <c r="V73" s="61"/>
      <c r="W73" s="61"/>
    </row>
    <row r="74" spans="1:23" ht="17.25" thickBot="1">
      <c r="A74" s="254" t="s">
        <v>2129</v>
      </c>
      <c r="B74" s="255"/>
      <c r="C74" s="255"/>
      <c r="D74" s="255"/>
      <c r="E74" s="255"/>
      <c r="F74" s="255"/>
      <c r="G74" s="256"/>
      <c r="H74" s="256"/>
      <c r="I74" s="256"/>
      <c r="J74" s="121"/>
      <c r="K74" s="256"/>
      <c r="L74" s="289">
        <f>SUM(L25:L73)</f>
        <v>204646</v>
      </c>
      <c r="M74" s="122">
        <f>SUM(M25:M73)</f>
        <v>186216</v>
      </c>
      <c r="N74" s="33"/>
      <c r="P74" s="286"/>
      <c r="S74" s="158"/>
      <c r="T74" s="61"/>
      <c r="U74" s="61"/>
      <c r="V74" s="61"/>
      <c r="W74" s="61"/>
    </row>
    <row r="75" spans="1:23" ht="17.25" thickBot="1">
      <c r="A75" s="272">
        <v>43165</v>
      </c>
      <c r="B75" s="273"/>
      <c r="C75" s="273" t="s">
        <v>3017</v>
      </c>
      <c r="D75" s="273"/>
      <c r="E75" s="273"/>
      <c r="F75" s="273"/>
      <c r="G75" s="274"/>
      <c r="H75" s="274"/>
      <c r="I75" s="274"/>
      <c r="J75" s="275"/>
      <c r="K75" s="274"/>
      <c r="L75" s="275"/>
      <c r="M75" s="276">
        <v>-1186</v>
      </c>
      <c r="N75" s="33"/>
      <c r="P75" s="277"/>
      <c r="Q75" s="230" t="s">
        <v>36</v>
      </c>
      <c r="S75" s="158"/>
      <c r="T75" s="61"/>
      <c r="U75" s="61"/>
      <c r="V75" s="61"/>
      <c r="W75" s="61"/>
    </row>
    <row r="76" spans="1:23" ht="17.25" thickBot="1">
      <c r="A76" s="272">
        <v>43167</v>
      </c>
      <c r="B76" s="273"/>
      <c r="C76" s="273" t="s">
        <v>3018</v>
      </c>
      <c r="D76" s="273"/>
      <c r="E76" s="273"/>
      <c r="F76" s="273"/>
      <c r="G76" s="274"/>
      <c r="H76" s="274"/>
      <c r="I76" s="274"/>
      <c r="J76" s="275"/>
      <c r="K76" s="274"/>
      <c r="L76" s="275"/>
      <c r="M76" s="276">
        <v>499</v>
      </c>
      <c r="N76" s="33"/>
      <c r="P76" s="277"/>
      <c r="S76" s="158"/>
      <c r="T76" s="61"/>
      <c r="U76" s="61"/>
      <c r="V76" s="61"/>
      <c r="W76" s="61"/>
    </row>
    <row r="77" spans="1:23" ht="17.25" thickBot="1">
      <c r="A77" s="272">
        <v>43173</v>
      </c>
      <c r="B77" s="273"/>
      <c r="C77" s="273" t="s">
        <v>2960</v>
      </c>
      <c r="D77" s="273"/>
      <c r="E77" s="273"/>
      <c r="F77" s="273"/>
      <c r="G77" s="274"/>
      <c r="H77" s="274"/>
      <c r="I77" s="274"/>
      <c r="J77" s="275"/>
      <c r="K77" s="274"/>
      <c r="L77" s="275"/>
      <c r="M77" s="276">
        <f>-4161*0.965</f>
        <v>-4015.3649999999998</v>
      </c>
      <c r="N77" s="33"/>
      <c r="P77" s="277"/>
      <c r="Q77" s="230" t="s">
        <v>2961</v>
      </c>
      <c r="S77" s="158"/>
      <c r="T77" s="61"/>
      <c r="U77" s="61"/>
      <c r="V77" s="61"/>
      <c r="W77" s="61"/>
    </row>
    <row r="78" spans="1:23" ht="17.25" thickBot="1">
      <c r="A78" s="272">
        <v>43178</v>
      </c>
      <c r="B78" s="273"/>
      <c r="C78" s="273" t="s">
        <v>2875</v>
      </c>
      <c r="D78" s="273"/>
      <c r="E78" s="273"/>
      <c r="F78" s="273"/>
      <c r="G78" s="274"/>
      <c r="H78" s="274"/>
      <c r="I78" s="274"/>
      <c r="J78" s="275"/>
      <c r="K78" s="274"/>
      <c r="L78" s="275"/>
      <c r="M78" s="276">
        <v>-4490</v>
      </c>
      <c r="N78" s="33"/>
      <c r="P78" s="277"/>
      <c r="Q78" s="230" t="s">
        <v>3042</v>
      </c>
      <c r="S78" s="158"/>
      <c r="T78" s="61"/>
      <c r="U78" s="61"/>
      <c r="V78" s="61"/>
      <c r="W78" s="61"/>
    </row>
    <row r="79" spans="1:23" ht="17.25" thickBot="1">
      <c r="A79" s="272">
        <v>43181</v>
      </c>
      <c r="B79" s="273"/>
      <c r="C79" s="273" t="s">
        <v>3020</v>
      </c>
      <c r="D79" s="273"/>
      <c r="E79" s="273"/>
      <c r="F79" s="273"/>
      <c r="G79" s="274"/>
      <c r="H79" s="274"/>
      <c r="I79" s="274"/>
      <c r="J79" s="275"/>
      <c r="K79" s="274"/>
      <c r="L79" s="275"/>
      <c r="M79" s="276">
        <v>-8240</v>
      </c>
      <c r="N79" s="33"/>
      <c r="P79" s="277"/>
      <c r="Q79" s="230" t="s">
        <v>3021</v>
      </c>
      <c r="S79" s="158"/>
      <c r="T79" s="61"/>
      <c r="U79" s="61"/>
      <c r="V79" s="61"/>
      <c r="W79" s="61"/>
    </row>
    <row r="80" spans="1:23" ht="17.25" collapsed="1" thickBot="1">
      <c r="A80" s="272">
        <v>43187</v>
      </c>
      <c r="B80" s="273"/>
      <c r="C80" s="273" t="s">
        <v>2963</v>
      </c>
      <c r="D80" s="273"/>
      <c r="E80" s="273"/>
      <c r="F80" s="273"/>
      <c r="G80" s="274"/>
      <c r="H80" s="274"/>
      <c r="I80" s="274"/>
      <c r="J80" s="275"/>
      <c r="K80" s="274"/>
      <c r="L80" s="275"/>
      <c r="M80" s="276">
        <f>-5000*0.965</f>
        <v>-4825</v>
      </c>
      <c r="N80" s="33"/>
      <c r="P80" s="277"/>
      <c r="Q80" s="230" t="s">
        <v>2964</v>
      </c>
      <c r="S80" s="158"/>
      <c r="T80" s="61"/>
      <c r="U80" s="61"/>
      <c r="V80" s="61"/>
      <c r="W80" s="61"/>
    </row>
    <row r="81" spans="1:23" ht="17.25" hidden="1" outlineLevel="1" thickBot="1">
      <c r="A81" s="279">
        <v>43161</v>
      </c>
      <c r="B81" s="280" t="s">
        <v>2236</v>
      </c>
      <c r="C81" s="281" t="s">
        <v>3043</v>
      </c>
      <c r="D81" s="281" t="s">
        <v>1329</v>
      </c>
      <c r="E81" s="282" t="s">
        <v>1330</v>
      </c>
      <c r="F81" s="281" t="s">
        <v>102</v>
      </c>
      <c r="G81" s="283">
        <v>1</v>
      </c>
      <c r="H81" s="283">
        <v>23.5</v>
      </c>
      <c r="I81" s="283">
        <v>-1175</v>
      </c>
      <c r="J81" s="284">
        <v>18</v>
      </c>
      <c r="K81" s="284">
        <v>1</v>
      </c>
      <c r="L81" s="284">
        <f>IF(B81="TXO",I81-SUM(J81:K81),IF(B81="FITX",IF(D81="新倉",-SUM(J81:K81),IF(E81="賣",(H81-H74)*G81*200-SUM(J81:K81),(H74-H81)*G81*200-SUM(J81:K81))),IF(D81="新倉",-SUM(J81:K81),IF(E81="賣",(H81-H74)*G81*50-SUM(J81:K81),(H74-H81)*G81*50-SUM(J81:K81)))))</f>
        <v>-1194</v>
      </c>
      <c r="M81" s="285">
        <f t="shared" ref="M81:M86" si="12">L81</f>
        <v>-1194</v>
      </c>
      <c r="N81" s="241" t="str">
        <f>IF(B81="TXO","",IF(D81="新倉","",IF(E81="賣",(H81-H73)*G81,(H73-H81)*G81)))</f>
        <v/>
      </c>
      <c r="O81" s="207">
        <f t="shared" ref="O81:O117" si="13">ABS(I81)</f>
        <v>1175</v>
      </c>
      <c r="P81" s="34">
        <f>SUM(L81:L82)</f>
        <v>212</v>
      </c>
      <c r="S81" s="158"/>
      <c r="T81" s="61"/>
      <c r="U81" s="61"/>
      <c r="V81" s="61"/>
      <c r="W81" s="61"/>
    </row>
    <row r="82" spans="1:23" ht="17.25" hidden="1" outlineLevel="2" thickBot="1">
      <c r="A82" s="279">
        <v>43161</v>
      </c>
      <c r="B82" s="280" t="s">
        <v>2236</v>
      </c>
      <c r="C82" s="281" t="s">
        <v>3043</v>
      </c>
      <c r="D82" s="281" t="s">
        <v>1331</v>
      </c>
      <c r="E82" s="282" t="s">
        <v>2221</v>
      </c>
      <c r="F82" s="281" t="s">
        <v>102</v>
      </c>
      <c r="G82" s="283">
        <v>1</v>
      </c>
      <c r="H82" s="283">
        <v>28.5</v>
      </c>
      <c r="I82" s="283">
        <v>1425</v>
      </c>
      <c r="J82" s="284">
        <v>18</v>
      </c>
      <c r="K82" s="284">
        <v>1</v>
      </c>
      <c r="L82" s="284">
        <f t="shared" ref="L82:L86" si="14">IF(B82="TXO",I82-SUM(J82:K82),IF(B82="FITX",IF(D82="新倉",-SUM(J82:K82),IF(E82="賣",(H82-H81)*G82*200-SUM(J82:K82),(H81-H82)*G82*200-SUM(J82:K82))),IF(D82="新倉",-SUM(J82:K82),IF(E82="賣",(H82-H81)*G82*50-SUM(J82:K82),(H81-H82)*G82*50-SUM(J82:K82)))))</f>
        <v>1406</v>
      </c>
      <c r="M82" s="285">
        <f t="shared" si="12"/>
        <v>1406</v>
      </c>
      <c r="N82" s="241" t="str">
        <f>IF(B82="TXO","",IF(D82="新倉","",IF(E82="賣",(H82-H29)*G82,(H29-H82)*G82)))</f>
        <v/>
      </c>
      <c r="O82" s="207">
        <f t="shared" si="13"/>
        <v>1425</v>
      </c>
      <c r="P82" s="34"/>
      <c r="S82" s="158"/>
      <c r="T82" s="61"/>
      <c r="U82" s="61"/>
      <c r="V82" s="61"/>
      <c r="W82" s="61"/>
    </row>
    <row r="83" spans="1:23" ht="17.25" hidden="1" outlineLevel="1" thickBot="1">
      <c r="A83" s="279">
        <v>43164</v>
      </c>
      <c r="B83" s="280" t="s">
        <v>2236</v>
      </c>
      <c r="C83" s="281" t="s">
        <v>3044</v>
      </c>
      <c r="D83" s="281" t="s">
        <v>1329</v>
      </c>
      <c r="E83" s="282" t="s">
        <v>1330</v>
      </c>
      <c r="F83" s="281" t="s">
        <v>102</v>
      </c>
      <c r="G83" s="283">
        <v>1</v>
      </c>
      <c r="H83" s="283">
        <v>20</v>
      </c>
      <c r="I83" s="283">
        <v>-1000</v>
      </c>
      <c r="J83" s="284">
        <v>18</v>
      </c>
      <c r="K83" s="284">
        <v>1</v>
      </c>
      <c r="L83" s="284">
        <f t="shared" si="14"/>
        <v>-1019</v>
      </c>
      <c r="M83" s="285">
        <f t="shared" si="12"/>
        <v>-1019</v>
      </c>
      <c r="N83" s="241" t="str">
        <f>IF(B83="TXO","",IF(D83="新倉","",IF(E83="賣",(H83-H74)*G83,(H74-H83)*G83)))</f>
        <v/>
      </c>
      <c r="O83" s="207">
        <f t="shared" si="13"/>
        <v>1000</v>
      </c>
      <c r="P83" s="34">
        <f>SUM(L83:L86)</f>
        <v>-3351</v>
      </c>
      <c r="S83" s="158"/>
      <c r="T83" s="61"/>
      <c r="U83" s="61"/>
      <c r="V83" s="61"/>
      <c r="W83" s="61"/>
    </row>
    <row r="84" spans="1:23" ht="17.25" hidden="1" outlineLevel="2" thickBot="1">
      <c r="A84" s="279">
        <v>43164</v>
      </c>
      <c r="B84" s="280" t="s">
        <v>2236</v>
      </c>
      <c r="C84" s="281" t="s">
        <v>3045</v>
      </c>
      <c r="D84" s="281" t="s">
        <v>1329</v>
      </c>
      <c r="E84" s="282" t="s">
        <v>1330</v>
      </c>
      <c r="F84" s="281" t="s">
        <v>102</v>
      </c>
      <c r="G84" s="283">
        <v>1</v>
      </c>
      <c r="H84" s="283">
        <v>12.5</v>
      </c>
      <c r="I84" s="283">
        <v>-625</v>
      </c>
      <c r="J84" s="284">
        <v>18</v>
      </c>
      <c r="K84" s="284">
        <v>1</v>
      </c>
      <c r="L84" s="284">
        <f t="shared" si="14"/>
        <v>-644</v>
      </c>
      <c r="M84" s="285">
        <f t="shared" si="12"/>
        <v>-644</v>
      </c>
      <c r="N84" s="241" t="str">
        <f t="shared" ref="N84:N86" si="15">IF(B84="TXO","",IF(D84="新倉","",IF(E84="賣",(H84-H81)*G84,(H81-H84)*G84)))</f>
        <v/>
      </c>
      <c r="O84" s="207">
        <f t="shared" si="13"/>
        <v>625</v>
      </c>
      <c r="P84" s="34"/>
      <c r="S84" s="158"/>
      <c r="T84" s="61"/>
      <c r="U84" s="61"/>
      <c r="V84" s="61"/>
      <c r="W84" s="61"/>
    </row>
    <row r="85" spans="1:23" ht="17.25" hidden="1" outlineLevel="2" thickBot="1">
      <c r="A85" s="279">
        <v>43164</v>
      </c>
      <c r="B85" s="280" t="s">
        <v>2236</v>
      </c>
      <c r="C85" s="281" t="s">
        <v>3045</v>
      </c>
      <c r="D85" s="281" t="s">
        <v>1329</v>
      </c>
      <c r="E85" s="282" t="s">
        <v>1330</v>
      </c>
      <c r="F85" s="281" t="s">
        <v>102</v>
      </c>
      <c r="G85" s="283">
        <v>1</v>
      </c>
      <c r="H85" s="283">
        <v>12</v>
      </c>
      <c r="I85" s="283">
        <v>-600</v>
      </c>
      <c r="J85" s="284">
        <v>18</v>
      </c>
      <c r="K85" s="284">
        <v>1</v>
      </c>
      <c r="L85" s="284">
        <f t="shared" si="14"/>
        <v>-619</v>
      </c>
      <c r="M85" s="285">
        <f t="shared" si="12"/>
        <v>-619</v>
      </c>
      <c r="N85" s="241" t="str">
        <f t="shared" si="15"/>
        <v/>
      </c>
      <c r="O85" s="207">
        <f t="shared" si="13"/>
        <v>600</v>
      </c>
      <c r="P85" s="34"/>
      <c r="S85" s="158"/>
      <c r="T85" s="61"/>
      <c r="U85" s="61"/>
      <c r="V85" s="61"/>
      <c r="W85" s="61"/>
    </row>
    <row r="86" spans="1:23" ht="17.25" hidden="1" outlineLevel="2" thickBot="1">
      <c r="A86" s="279">
        <v>43164</v>
      </c>
      <c r="B86" s="280" t="s">
        <v>2236</v>
      </c>
      <c r="C86" s="281" t="s">
        <v>3044</v>
      </c>
      <c r="D86" s="281" t="s">
        <v>1329</v>
      </c>
      <c r="E86" s="282" t="s">
        <v>1330</v>
      </c>
      <c r="F86" s="281" t="s">
        <v>102</v>
      </c>
      <c r="G86" s="283">
        <v>1</v>
      </c>
      <c r="H86" s="283">
        <v>21</v>
      </c>
      <c r="I86" s="283">
        <v>-1050</v>
      </c>
      <c r="J86" s="284">
        <v>18</v>
      </c>
      <c r="K86" s="284">
        <v>1</v>
      </c>
      <c r="L86" s="284">
        <f t="shared" si="14"/>
        <v>-1069</v>
      </c>
      <c r="M86" s="285">
        <f t="shared" si="12"/>
        <v>-1069</v>
      </c>
      <c r="N86" s="241" t="str">
        <f t="shared" si="15"/>
        <v/>
      </c>
      <c r="O86" s="207">
        <f t="shared" si="13"/>
        <v>1050</v>
      </c>
      <c r="P86" s="34"/>
      <c r="S86" s="158"/>
      <c r="T86" s="61"/>
      <c r="U86" s="61"/>
      <c r="V86" s="61"/>
      <c r="W86" s="61"/>
    </row>
    <row r="87" spans="1:23" ht="17.25" hidden="1" outlineLevel="1" thickBot="1">
      <c r="A87" s="279">
        <v>43167</v>
      </c>
      <c r="B87" s="280" t="s">
        <v>2236</v>
      </c>
      <c r="C87" s="281" t="s">
        <v>3046</v>
      </c>
      <c r="D87" s="281" t="s">
        <v>1329</v>
      </c>
      <c r="E87" s="282" t="s">
        <v>1330</v>
      </c>
      <c r="F87" s="281" t="s">
        <v>102</v>
      </c>
      <c r="G87" s="283">
        <v>1</v>
      </c>
      <c r="H87" s="283">
        <v>58</v>
      </c>
      <c r="I87" s="283">
        <v>-2900</v>
      </c>
      <c r="J87" s="284">
        <v>18</v>
      </c>
      <c r="K87" s="284">
        <v>3</v>
      </c>
      <c r="L87" s="284">
        <f>IF(B87="TXO",I87-SUM(J87:K87),IF(B87="FITX",IF(D87="新倉",-SUM(J87:K87),IF(E87="賣",(H87-H75)*G87*200-SUM(J87:K87),(H75-H87)*G87*200-SUM(J87:K87))),IF(D87="新倉",-SUM(J87:K87),IF(E87="賣",(H87-H75)*G87*50-SUM(J87:K87),(H75-H87)*G87*50-SUM(J87:K87)))))</f>
        <v>-2921</v>
      </c>
      <c r="M87" s="285">
        <f>L87</f>
        <v>-2921</v>
      </c>
      <c r="N87" s="241" t="str">
        <f>IF(B87="TXO","",IF(D87="新倉","",IF(E87="賣",(H87-H85)*G87,(H85-H87)*G87)))</f>
        <v/>
      </c>
      <c r="O87" s="207">
        <f t="shared" si="13"/>
        <v>2900</v>
      </c>
      <c r="P87" s="34">
        <f>SUM(L87:L96)</f>
        <v>3358</v>
      </c>
      <c r="S87" s="158"/>
      <c r="T87" s="61"/>
      <c r="U87" s="61"/>
      <c r="V87" s="61"/>
      <c r="W87" s="61"/>
    </row>
    <row r="88" spans="1:23" ht="17.25" hidden="1" outlineLevel="2" thickBot="1">
      <c r="A88" s="279">
        <v>43168</v>
      </c>
      <c r="B88" s="280" t="s">
        <v>2236</v>
      </c>
      <c r="C88" s="281" t="s">
        <v>3046</v>
      </c>
      <c r="D88" s="281" t="s">
        <v>1331</v>
      </c>
      <c r="E88" s="282" t="s">
        <v>2221</v>
      </c>
      <c r="F88" s="281" t="s">
        <v>102</v>
      </c>
      <c r="G88" s="283">
        <v>1</v>
      </c>
      <c r="H88" s="283">
        <v>76</v>
      </c>
      <c r="I88" s="283">
        <v>3800</v>
      </c>
      <c r="J88" s="284">
        <v>18</v>
      </c>
      <c r="K88" s="284">
        <v>4</v>
      </c>
      <c r="L88" s="284">
        <f t="shared" ref="L88:L96" si="16">IF(B88="TXO",I88-SUM(J88:K88),IF(B88="FITX",IF(D88="新倉",-SUM(J88:K88),IF(E88="賣",(H88-H87)*G88*200-SUM(J88:K88),(H87-H88)*G88*200-SUM(J88:K88))),IF(D88="新倉",-SUM(J88:K88),IF(E88="賣",(H88-H87)*G88*50-SUM(J88:K88),(H87-H88)*G88*50-SUM(J88:K88)))))</f>
        <v>3778</v>
      </c>
      <c r="M88" s="285">
        <f t="shared" ref="M88:M102" si="17">L88</f>
        <v>3778</v>
      </c>
      <c r="N88" s="241" t="str">
        <f>IF(B88="TXO","",IF(D88="新倉","",IF(E88="賣",(H88-H86)*G88,(H86-H88)*G88)))</f>
        <v/>
      </c>
      <c r="O88" s="207">
        <f t="shared" si="13"/>
        <v>3800</v>
      </c>
      <c r="P88" s="34"/>
      <c r="S88" s="158"/>
      <c r="T88" s="61"/>
      <c r="U88" s="61"/>
      <c r="V88" s="61"/>
      <c r="W88" s="61"/>
    </row>
    <row r="89" spans="1:23" ht="17.25" hidden="1" outlineLevel="2" thickBot="1">
      <c r="A89" s="279">
        <v>43167</v>
      </c>
      <c r="B89" s="280" t="s">
        <v>2236</v>
      </c>
      <c r="C89" s="281" t="s">
        <v>3047</v>
      </c>
      <c r="D89" s="281" t="s">
        <v>1329</v>
      </c>
      <c r="E89" s="282" t="s">
        <v>1330</v>
      </c>
      <c r="F89" s="281" t="s">
        <v>102</v>
      </c>
      <c r="G89" s="283">
        <v>1</v>
      </c>
      <c r="H89" s="283">
        <v>83</v>
      </c>
      <c r="I89" s="283">
        <v>-4150</v>
      </c>
      <c r="J89" s="284">
        <v>18</v>
      </c>
      <c r="K89" s="284">
        <v>4</v>
      </c>
      <c r="L89" s="284">
        <f t="shared" si="16"/>
        <v>-4172</v>
      </c>
      <c r="M89" s="285">
        <f t="shared" si="17"/>
        <v>-4172</v>
      </c>
      <c r="N89" s="241" t="str">
        <f>IF(B89="TXO","",IF(D89="新倉","",IF(E89="賣",(H89-H75)*G89,(H75-H89)*G89)))</f>
        <v/>
      </c>
      <c r="O89" s="207">
        <f t="shared" si="13"/>
        <v>4150</v>
      </c>
      <c r="P89" s="34"/>
      <c r="S89" s="158"/>
      <c r="T89" s="61"/>
      <c r="U89" s="61"/>
      <c r="V89" s="61"/>
      <c r="W89" s="61"/>
    </row>
    <row r="90" spans="1:23" ht="17.25" hidden="1" outlineLevel="2" thickBot="1">
      <c r="A90" s="279">
        <v>43168</v>
      </c>
      <c r="B90" s="280" t="s">
        <v>2236</v>
      </c>
      <c r="C90" s="281" t="s">
        <v>3047</v>
      </c>
      <c r="D90" s="281" t="s">
        <v>1331</v>
      </c>
      <c r="E90" s="282" t="s">
        <v>2221</v>
      </c>
      <c r="F90" s="281" t="s">
        <v>102</v>
      </c>
      <c r="G90" s="283">
        <v>1</v>
      </c>
      <c r="H90" s="283">
        <v>108</v>
      </c>
      <c r="I90" s="283">
        <v>5400</v>
      </c>
      <c r="J90" s="284">
        <v>18</v>
      </c>
      <c r="K90" s="284">
        <v>5</v>
      </c>
      <c r="L90" s="284">
        <f t="shared" si="16"/>
        <v>5377</v>
      </c>
      <c r="M90" s="285">
        <f t="shared" si="17"/>
        <v>5377</v>
      </c>
      <c r="N90" s="241" t="str">
        <f>IF(B90="TXO","",IF(D90="新倉","",IF(E90="賣",(H90-H76)*G90,(H76-H90)*G90)))</f>
        <v/>
      </c>
      <c r="O90" s="207">
        <f t="shared" si="13"/>
        <v>5400</v>
      </c>
      <c r="P90" s="34"/>
      <c r="S90" s="158"/>
      <c r="T90" s="61"/>
      <c r="U90" s="61"/>
      <c r="V90" s="61"/>
      <c r="W90" s="61"/>
    </row>
    <row r="91" spans="1:23" ht="17.25" hidden="1" outlineLevel="2" thickBot="1">
      <c r="A91" s="279">
        <v>43167</v>
      </c>
      <c r="B91" s="280" t="s">
        <v>2236</v>
      </c>
      <c r="C91" s="281" t="s">
        <v>3048</v>
      </c>
      <c r="D91" s="281" t="s">
        <v>1329</v>
      </c>
      <c r="E91" s="282" t="s">
        <v>1330</v>
      </c>
      <c r="F91" s="281" t="s">
        <v>102</v>
      </c>
      <c r="G91" s="283">
        <v>1</v>
      </c>
      <c r="H91" s="283">
        <v>34</v>
      </c>
      <c r="I91" s="283">
        <v>-1700</v>
      </c>
      <c r="J91" s="284">
        <v>18</v>
      </c>
      <c r="K91" s="284">
        <v>2</v>
      </c>
      <c r="L91" s="284">
        <f t="shared" si="16"/>
        <v>-1720</v>
      </c>
      <c r="M91" s="285">
        <f t="shared" si="17"/>
        <v>-1720</v>
      </c>
      <c r="N91" s="241" t="str">
        <f t="shared" ref="N91:N102" si="18">IF(B91="TXO","",IF(D91="新倉","",IF(E91="賣",(H91-H87)*G91,(H87-H91)*G91)))</f>
        <v/>
      </c>
      <c r="O91" s="207">
        <f t="shared" si="13"/>
        <v>1700</v>
      </c>
      <c r="P91" s="34"/>
      <c r="S91" s="158"/>
      <c r="T91" s="61"/>
      <c r="U91" s="61"/>
      <c r="V91" s="61"/>
      <c r="W91" s="61"/>
    </row>
    <row r="92" spans="1:23" ht="17.25" hidden="1" outlineLevel="2" thickBot="1">
      <c r="A92" s="279">
        <v>43168</v>
      </c>
      <c r="B92" s="280" t="s">
        <v>2236</v>
      </c>
      <c r="C92" s="281" t="s">
        <v>3048</v>
      </c>
      <c r="D92" s="281" t="s">
        <v>1331</v>
      </c>
      <c r="E92" s="282" t="s">
        <v>2221</v>
      </c>
      <c r="F92" s="281" t="s">
        <v>102</v>
      </c>
      <c r="G92" s="283">
        <v>1</v>
      </c>
      <c r="H92" s="283">
        <v>45</v>
      </c>
      <c r="I92" s="283">
        <v>2250</v>
      </c>
      <c r="J92" s="284">
        <v>18</v>
      </c>
      <c r="K92" s="284">
        <v>2</v>
      </c>
      <c r="L92" s="284">
        <f t="shared" si="16"/>
        <v>2230</v>
      </c>
      <c r="M92" s="285">
        <f t="shared" si="17"/>
        <v>2230</v>
      </c>
      <c r="N92" s="241" t="str">
        <f t="shared" si="18"/>
        <v/>
      </c>
      <c r="O92" s="207">
        <f t="shared" si="13"/>
        <v>2250</v>
      </c>
      <c r="P92" s="34"/>
      <c r="S92" s="158"/>
      <c r="T92" s="61"/>
      <c r="U92" s="61"/>
      <c r="V92" s="61"/>
      <c r="W92" s="61"/>
    </row>
    <row r="93" spans="1:23" ht="17.25" hidden="1" outlineLevel="2" thickBot="1">
      <c r="A93" s="279">
        <v>43167</v>
      </c>
      <c r="B93" s="280" t="s">
        <v>2236</v>
      </c>
      <c r="C93" s="281" t="s">
        <v>3049</v>
      </c>
      <c r="D93" s="281" t="s">
        <v>1329</v>
      </c>
      <c r="E93" s="282" t="s">
        <v>1330</v>
      </c>
      <c r="F93" s="281" t="s">
        <v>102</v>
      </c>
      <c r="G93" s="283">
        <v>2</v>
      </c>
      <c r="H93" s="283">
        <v>10</v>
      </c>
      <c r="I93" s="283">
        <v>-1000</v>
      </c>
      <c r="J93" s="284">
        <v>36</v>
      </c>
      <c r="K93" s="284">
        <v>2</v>
      </c>
      <c r="L93" s="284">
        <f t="shared" si="16"/>
        <v>-1038</v>
      </c>
      <c r="M93" s="285">
        <f t="shared" si="17"/>
        <v>-1038</v>
      </c>
      <c r="N93" s="241" t="str">
        <f t="shared" si="18"/>
        <v/>
      </c>
      <c r="O93" s="207">
        <f t="shared" si="13"/>
        <v>1000</v>
      </c>
      <c r="P93" s="34"/>
      <c r="S93" s="158"/>
      <c r="T93" s="61"/>
      <c r="U93" s="61"/>
      <c r="V93" s="61"/>
      <c r="W93" s="61"/>
    </row>
    <row r="94" spans="1:23" ht="17.25" hidden="1" outlineLevel="2" thickBot="1">
      <c r="A94" s="279">
        <v>43168</v>
      </c>
      <c r="B94" s="280" t="s">
        <v>2236</v>
      </c>
      <c r="C94" s="281" t="s">
        <v>3049</v>
      </c>
      <c r="D94" s="281" t="s">
        <v>1331</v>
      </c>
      <c r="E94" s="282" t="s">
        <v>2221</v>
      </c>
      <c r="F94" s="281" t="s">
        <v>102</v>
      </c>
      <c r="G94" s="283">
        <v>2</v>
      </c>
      <c r="H94" s="283">
        <v>13</v>
      </c>
      <c r="I94" s="283">
        <v>1300</v>
      </c>
      <c r="J94" s="284">
        <v>36</v>
      </c>
      <c r="K94" s="284">
        <v>2</v>
      </c>
      <c r="L94" s="284">
        <f t="shared" si="16"/>
        <v>1262</v>
      </c>
      <c r="M94" s="285">
        <f t="shared" si="17"/>
        <v>1262</v>
      </c>
      <c r="N94" s="241" t="str">
        <f t="shared" si="18"/>
        <v/>
      </c>
      <c r="O94" s="207">
        <f t="shared" si="13"/>
        <v>1300</v>
      </c>
      <c r="P94" s="34"/>
      <c r="S94" s="158"/>
      <c r="T94" s="61"/>
      <c r="U94" s="61"/>
      <c r="V94" s="61"/>
      <c r="W94" s="61"/>
    </row>
    <row r="95" spans="1:23" ht="17.25" hidden="1" outlineLevel="2" thickBot="1">
      <c r="A95" s="279">
        <v>43167</v>
      </c>
      <c r="B95" s="280" t="s">
        <v>2236</v>
      </c>
      <c r="C95" s="281" t="s">
        <v>3049</v>
      </c>
      <c r="D95" s="281" t="s">
        <v>1329</v>
      </c>
      <c r="E95" s="282" t="s">
        <v>1330</v>
      </c>
      <c r="F95" s="281" t="s">
        <v>102</v>
      </c>
      <c r="G95" s="283">
        <v>1</v>
      </c>
      <c r="H95" s="283">
        <v>10</v>
      </c>
      <c r="I95" s="283">
        <v>-500</v>
      </c>
      <c r="J95" s="284">
        <v>18</v>
      </c>
      <c r="K95" s="284">
        <v>1</v>
      </c>
      <c r="L95" s="284">
        <f t="shared" si="16"/>
        <v>-519</v>
      </c>
      <c r="M95" s="285">
        <f t="shared" si="17"/>
        <v>-519</v>
      </c>
      <c r="N95" s="241" t="str">
        <f t="shared" si="18"/>
        <v/>
      </c>
      <c r="O95" s="207">
        <f t="shared" si="13"/>
        <v>500</v>
      </c>
      <c r="P95" s="34"/>
      <c r="S95" s="158"/>
      <c r="T95" s="61"/>
      <c r="U95" s="61"/>
      <c r="V95" s="61"/>
      <c r="W95" s="61"/>
    </row>
    <row r="96" spans="1:23" ht="17.25" hidden="1" outlineLevel="2" thickBot="1">
      <c r="A96" s="279">
        <v>43171</v>
      </c>
      <c r="B96" s="280" t="s">
        <v>2236</v>
      </c>
      <c r="C96" s="281" t="s">
        <v>3049</v>
      </c>
      <c r="D96" s="281" t="s">
        <v>1331</v>
      </c>
      <c r="E96" s="282" t="s">
        <v>2221</v>
      </c>
      <c r="F96" s="281" t="s">
        <v>102</v>
      </c>
      <c r="G96" s="283">
        <v>1</v>
      </c>
      <c r="H96" s="283">
        <v>22</v>
      </c>
      <c r="I96" s="283">
        <v>1100</v>
      </c>
      <c r="J96" s="284">
        <v>18</v>
      </c>
      <c r="K96" s="284">
        <v>1</v>
      </c>
      <c r="L96" s="284">
        <f t="shared" si="16"/>
        <v>1081</v>
      </c>
      <c r="M96" s="285">
        <f t="shared" si="17"/>
        <v>1081</v>
      </c>
      <c r="N96" s="241" t="str">
        <f t="shared" si="18"/>
        <v/>
      </c>
      <c r="O96" s="207">
        <f t="shared" si="13"/>
        <v>1100</v>
      </c>
      <c r="P96" s="34"/>
      <c r="S96" s="158"/>
      <c r="T96" s="61"/>
      <c r="U96" s="61"/>
      <c r="V96" s="61"/>
      <c r="W96" s="61"/>
    </row>
    <row r="97" spans="1:23" ht="17.25" hidden="1" outlineLevel="1" thickBot="1">
      <c r="A97" s="237">
        <v>43171</v>
      </c>
      <c r="B97" s="215" t="s">
        <v>1328</v>
      </c>
      <c r="C97" s="210" t="s">
        <v>3050</v>
      </c>
      <c r="D97" s="210" t="s">
        <v>1329</v>
      </c>
      <c r="E97" s="238" t="s">
        <v>1330</v>
      </c>
      <c r="F97" s="210" t="s">
        <v>102</v>
      </c>
      <c r="G97" s="239">
        <v>1</v>
      </c>
      <c r="H97" s="239">
        <v>20</v>
      </c>
      <c r="I97" s="239">
        <v>-1000</v>
      </c>
      <c r="J97" s="14">
        <v>18</v>
      </c>
      <c r="K97" s="14">
        <v>1</v>
      </c>
      <c r="L97" s="14">
        <f>IF(B97="TXO",I97-SUM(J97:K97),IF(B97="FITX",IF(D97="新倉",-SUM(J97:K97),IF(E97="賣",(H97-H96)*G97*200-SUM(J97:K97),(H96-H97)*G97*200-SUM(J97:K97))),IF(D97="新倉",-SUM(J97:K97),IF(E97="賣",(H97-H96)*G97*50-SUM(J97:K97),(H96-H97)*G97*50-SUM(J97:K97)))))</f>
        <v>-1019</v>
      </c>
      <c r="M97" s="123">
        <f t="shared" si="17"/>
        <v>-1019</v>
      </c>
      <c r="N97" s="241" t="str">
        <f t="shared" si="18"/>
        <v/>
      </c>
      <c r="O97" s="207">
        <f t="shared" si="13"/>
        <v>1000</v>
      </c>
      <c r="P97" s="34">
        <f>SUM(L97:L102)</f>
        <v>-7916</v>
      </c>
      <c r="S97" s="158"/>
      <c r="T97" s="61"/>
      <c r="U97" s="61"/>
      <c r="V97" s="61"/>
      <c r="W97" s="61"/>
    </row>
    <row r="98" spans="1:23" ht="17.25" hidden="1" outlineLevel="2" thickBot="1">
      <c r="A98" s="237">
        <v>43171</v>
      </c>
      <c r="B98" s="215" t="s">
        <v>1328</v>
      </c>
      <c r="C98" s="210" t="s">
        <v>3051</v>
      </c>
      <c r="D98" s="210" t="s">
        <v>1329</v>
      </c>
      <c r="E98" s="238" t="s">
        <v>1330</v>
      </c>
      <c r="F98" s="210" t="s">
        <v>102</v>
      </c>
      <c r="G98" s="239">
        <v>1</v>
      </c>
      <c r="H98" s="239">
        <v>8.9</v>
      </c>
      <c r="I98" s="239">
        <v>-445</v>
      </c>
      <c r="J98" s="14">
        <v>18</v>
      </c>
      <c r="K98" s="14">
        <v>0</v>
      </c>
      <c r="L98" s="14">
        <f>IF(B98="TXO",I98-SUM(J98:K98),IF(B98="FITX",IF(D98="新倉",-SUM(J98:K98),IF(E98="賣",(H98-H97)*G98*200-SUM(J98:K98),(H97-H98)*G98*200-SUM(J98:K98))),IF(D98="新倉",-SUM(J98:K98),IF(E98="賣",(H98-H97)*G98*50-SUM(J98:K98),(H97-H98)*G98*50-SUM(J98:K98)))))</f>
        <v>-463</v>
      </c>
      <c r="M98" s="123">
        <f t="shared" si="17"/>
        <v>-463</v>
      </c>
      <c r="N98" s="241" t="str">
        <f t="shared" si="18"/>
        <v/>
      </c>
      <c r="O98" s="207">
        <f t="shared" si="13"/>
        <v>445</v>
      </c>
      <c r="P98" s="34"/>
      <c r="S98" s="158"/>
      <c r="T98" s="61"/>
      <c r="U98" s="61"/>
      <c r="V98" s="61"/>
      <c r="W98" s="61"/>
    </row>
    <row r="99" spans="1:23" ht="17.25" hidden="1" outlineLevel="2" thickBot="1">
      <c r="A99" s="237">
        <v>43171</v>
      </c>
      <c r="B99" s="215" t="s">
        <v>1328</v>
      </c>
      <c r="C99" s="210" t="s">
        <v>3050</v>
      </c>
      <c r="D99" s="210" t="s">
        <v>1329</v>
      </c>
      <c r="E99" s="238" t="s">
        <v>1330</v>
      </c>
      <c r="F99" s="210" t="s">
        <v>102</v>
      </c>
      <c r="G99" s="239">
        <v>2</v>
      </c>
      <c r="H99" s="239">
        <v>25</v>
      </c>
      <c r="I99" s="239">
        <v>-2500</v>
      </c>
      <c r="J99" s="14">
        <v>36</v>
      </c>
      <c r="K99" s="14">
        <v>2</v>
      </c>
      <c r="L99" s="14">
        <f>IF(B99="TXO",I99-SUM(J99:K99),IF(B99="FITX",IF(D99="新倉",-SUM(J99:K99),IF(E99="賣",(H99-H98)*G99*200-SUM(J99:K99),(H98-H99)*G99*200-SUM(J99:K99))),IF(D99="新倉",-SUM(J99:K99),IF(E99="賣",(H99-H98)*G99*50-SUM(J99:K99),(H98-H99)*G99*50-SUM(J99:K99)))))</f>
        <v>-2538</v>
      </c>
      <c r="M99" s="123">
        <f t="shared" si="17"/>
        <v>-2538</v>
      </c>
      <c r="N99" s="241" t="str">
        <f t="shared" si="18"/>
        <v/>
      </c>
      <c r="O99" s="207">
        <f t="shared" si="13"/>
        <v>2500</v>
      </c>
      <c r="P99" s="34"/>
      <c r="S99" s="158"/>
      <c r="T99" s="61"/>
      <c r="U99" s="61"/>
      <c r="V99" s="61"/>
      <c r="W99" s="61"/>
    </row>
    <row r="100" spans="1:23" ht="17.25" hidden="1" outlineLevel="2" thickBot="1">
      <c r="A100" s="237">
        <v>43171</v>
      </c>
      <c r="B100" s="215" t="s">
        <v>1328</v>
      </c>
      <c r="C100" s="210" t="s">
        <v>3050</v>
      </c>
      <c r="D100" s="210" t="s">
        <v>1329</v>
      </c>
      <c r="E100" s="238" t="s">
        <v>1330</v>
      </c>
      <c r="F100" s="210" t="s">
        <v>102</v>
      </c>
      <c r="G100" s="239">
        <v>1</v>
      </c>
      <c r="H100" s="239">
        <v>30</v>
      </c>
      <c r="I100" s="239">
        <v>-1500</v>
      </c>
      <c r="J100" s="14">
        <v>18</v>
      </c>
      <c r="K100" s="14">
        <v>2</v>
      </c>
      <c r="L100" s="14">
        <f>IF(B100="TXO",I100-SUM(J100:K100),IF(B100="FITX",IF(D100="新倉",-SUM(J100:K100),IF(E100="賣",(H100-H99)*G100*200-SUM(J100:K100),(H99-H100)*G100*200-SUM(J100:K100))),IF(D100="新倉",-SUM(J100:K100),IF(E100="賣",(H100-H99)*G100*50-SUM(J100:K100),(H99-H100)*G100*50-SUM(J100:K100)))))</f>
        <v>-1520</v>
      </c>
      <c r="M100" s="123">
        <f t="shared" si="17"/>
        <v>-1520</v>
      </c>
      <c r="N100" s="241" t="str">
        <f t="shared" si="18"/>
        <v/>
      </c>
      <c r="O100" s="207">
        <f t="shared" si="13"/>
        <v>1500</v>
      </c>
      <c r="P100" s="34"/>
      <c r="S100" s="158"/>
      <c r="T100" s="61"/>
      <c r="U100" s="61"/>
      <c r="V100" s="61"/>
      <c r="W100" s="61"/>
    </row>
    <row r="101" spans="1:23" ht="17.25" hidden="1" outlineLevel="2" thickBot="1">
      <c r="A101" s="237">
        <v>43171</v>
      </c>
      <c r="B101" s="215" t="s">
        <v>1328</v>
      </c>
      <c r="C101" s="210" t="s">
        <v>3051</v>
      </c>
      <c r="D101" s="210" t="s">
        <v>1329</v>
      </c>
      <c r="E101" s="238" t="s">
        <v>1330</v>
      </c>
      <c r="F101" s="210" t="s">
        <v>102</v>
      </c>
      <c r="G101" s="239">
        <v>1</v>
      </c>
      <c r="H101" s="239">
        <v>14.5</v>
      </c>
      <c r="I101" s="239">
        <v>-725</v>
      </c>
      <c r="J101" s="14">
        <v>18</v>
      </c>
      <c r="K101" s="14">
        <v>1</v>
      </c>
      <c r="L101" s="14">
        <f>IF(B101="TXO",I101-SUM(J101:K101),IF(B101="FITX",IF(D101="新倉",-SUM(J101:K101),IF(E101="賣",(H101-H99)*G101*200-SUM(J101:K101),(H99-H101)*G101*200-SUM(J101:K101))),IF(D101="新倉",-SUM(J101:K101),IF(E101="賣",(H101-H99)*G101*50-SUM(J101:K101),(H99-H101)*G101*50-SUM(J101:K101)))))</f>
        <v>-744</v>
      </c>
      <c r="M101" s="123">
        <f t="shared" si="17"/>
        <v>-744</v>
      </c>
      <c r="N101" s="241" t="str">
        <f t="shared" si="18"/>
        <v/>
      </c>
      <c r="O101" s="207">
        <f>ABS(I101)</f>
        <v>725</v>
      </c>
      <c r="P101" s="34"/>
      <c r="S101" s="158"/>
      <c r="T101" s="61"/>
      <c r="U101" s="61"/>
      <c r="V101" s="61"/>
      <c r="W101" s="61"/>
    </row>
    <row r="102" spans="1:23" ht="17.25" hidden="1" outlineLevel="2" thickBot="1">
      <c r="A102" s="237">
        <v>43171</v>
      </c>
      <c r="B102" s="215" t="s">
        <v>1328</v>
      </c>
      <c r="C102" s="210" t="s">
        <v>3052</v>
      </c>
      <c r="D102" s="210" t="s">
        <v>1329</v>
      </c>
      <c r="E102" s="238" t="s">
        <v>1330</v>
      </c>
      <c r="F102" s="210" t="s">
        <v>102</v>
      </c>
      <c r="G102" s="239">
        <v>3</v>
      </c>
      <c r="H102" s="239">
        <v>10.5</v>
      </c>
      <c r="I102" s="239">
        <v>-1575</v>
      </c>
      <c r="J102" s="14">
        <v>54</v>
      </c>
      <c r="K102" s="14">
        <v>3</v>
      </c>
      <c r="L102" s="14">
        <f>IF(B102="TXO",I102-SUM(J102:K102),IF(B102="FITX",IF(D102="新倉",-SUM(J102:K102),IF(E102="賣",(H102-H100)*G102*200-SUM(J102:K102),(H100-H102)*G102*200-SUM(J102:K102))),IF(D102="新倉",-SUM(J102:K102),IF(E102="賣",(H102-H100)*G102*50-SUM(J102:K102),(H100-H102)*G102*50-SUM(J102:K102)))))</f>
        <v>-1632</v>
      </c>
      <c r="M102" s="123">
        <f t="shared" si="17"/>
        <v>-1632</v>
      </c>
      <c r="N102" s="241" t="str">
        <f t="shared" si="18"/>
        <v/>
      </c>
      <c r="O102" s="207">
        <f t="shared" si="13"/>
        <v>1575</v>
      </c>
      <c r="P102" s="34"/>
      <c r="S102" s="158"/>
      <c r="T102" s="61"/>
      <c r="U102" s="61"/>
      <c r="V102" s="61"/>
      <c r="W102" s="61"/>
    </row>
    <row r="103" spans="1:23" ht="17.25" hidden="1" outlineLevel="1" thickBot="1">
      <c r="A103" s="237">
        <v>43182</v>
      </c>
      <c r="B103" s="215" t="s">
        <v>1328</v>
      </c>
      <c r="C103" s="210" t="s">
        <v>3053</v>
      </c>
      <c r="D103" s="210" t="s">
        <v>1329</v>
      </c>
      <c r="E103" s="238" t="s">
        <v>1330</v>
      </c>
      <c r="F103" s="210" t="s">
        <v>102</v>
      </c>
      <c r="G103" s="239">
        <v>1</v>
      </c>
      <c r="H103" s="239">
        <v>64</v>
      </c>
      <c r="I103" s="239">
        <v>-3200</v>
      </c>
      <c r="J103" s="14">
        <v>18</v>
      </c>
      <c r="K103" s="14">
        <v>3</v>
      </c>
      <c r="L103" s="14">
        <f>IF(B103="TXO",I103-SUM(J103:K103),IF(B103="FITX",IF(D103="新倉",-SUM(J103:K103),IF(E103="賣",(H103-H78)*G103*200-SUM(J103:K103),(H78-H103)*G103*200-SUM(J103:K103))),IF(D103="新倉",-SUM(J103:K103),IF(E103="賣",(H103-H78)*G103*50-SUM(J103:K103),(H78-H103)*G103*50-SUM(J103:K103)))))</f>
        <v>-3221</v>
      </c>
      <c r="M103" s="123">
        <f>L103</f>
        <v>-3221</v>
      </c>
      <c r="N103" s="241" t="str">
        <f>IF(B103="TXO","",IF(D103="新倉","",IF(E103="賣",(H103-H102)*G103,(H102-H103)*G103)))</f>
        <v/>
      </c>
      <c r="O103" s="207">
        <f t="shared" si="13"/>
        <v>3200</v>
      </c>
      <c r="P103" s="34">
        <f>SUM(L103:L117)</f>
        <v>-15906</v>
      </c>
      <c r="S103" s="158"/>
      <c r="T103" s="61"/>
      <c r="U103" s="61"/>
      <c r="V103" s="61"/>
      <c r="W103" s="61"/>
    </row>
    <row r="104" spans="1:23" ht="17.25" hidden="1" outlineLevel="2" thickBot="1">
      <c r="A104" s="237">
        <v>43182</v>
      </c>
      <c r="B104" s="215" t="s">
        <v>1328</v>
      </c>
      <c r="C104" s="210" t="s">
        <v>3053</v>
      </c>
      <c r="D104" s="210" t="s">
        <v>1331</v>
      </c>
      <c r="E104" s="238" t="s">
        <v>2221</v>
      </c>
      <c r="F104" s="210" t="s">
        <v>102</v>
      </c>
      <c r="G104" s="239">
        <v>1</v>
      </c>
      <c r="H104" s="239">
        <v>126</v>
      </c>
      <c r="I104" s="239">
        <v>6300</v>
      </c>
      <c r="J104" s="14">
        <v>18</v>
      </c>
      <c r="K104" s="14">
        <v>6</v>
      </c>
      <c r="L104" s="14">
        <f>IF(B104="TXO",I104-SUM(J104:K104),IF(B104="FITX",IF(D104="新倉",-SUM(J104:K104),IF(E104="賣",(H104-H79)*G104*200-SUM(J104:K104),(H79-H104)*G104*200-SUM(J104:K104))),IF(D104="新倉",-SUM(J104:K104),IF(E104="賣",(H104-H79)*G104*50-SUM(J104:K104),(H79-H104)*G104*50-SUM(J104:K104)))))</f>
        <v>6276</v>
      </c>
      <c r="M104" s="123">
        <f t="shared" ref="M104:M117" si="19">L104</f>
        <v>6276</v>
      </c>
      <c r="N104" s="241" t="str">
        <f>IF(B104="TXO","",IF(D104="新倉","",IF(E104="賣",(H104-H77)*G104,(H77-H104)*G104)))</f>
        <v/>
      </c>
      <c r="O104" s="207">
        <f t="shared" si="13"/>
        <v>6300</v>
      </c>
      <c r="P104" s="34"/>
      <c r="S104" s="158"/>
      <c r="T104" s="61"/>
      <c r="U104" s="61"/>
      <c r="V104" s="61"/>
      <c r="W104" s="61"/>
    </row>
    <row r="105" spans="1:23" ht="17.25" hidden="1" outlineLevel="2" thickBot="1">
      <c r="A105" s="237">
        <v>43182</v>
      </c>
      <c r="B105" s="215" t="s">
        <v>1328</v>
      </c>
      <c r="C105" s="210" t="s">
        <v>3054</v>
      </c>
      <c r="D105" s="210" t="s">
        <v>1329</v>
      </c>
      <c r="E105" s="238" t="s">
        <v>1330</v>
      </c>
      <c r="F105" s="210" t="s">
        <v>102</v>
      </c>
      <c r="G105" s="239">
        <v>1</v>
      </c>
      <c r="H105" s="239">
        <v>71</v>
      </c>
      <c r="I105" s="239">
        <v>-3550</v>
      </c>
      <c r="J105" s="14">
        <v>18</v>
      </c>
      <c r="K105" s="14">
        <v>4</v>
      </c>
      <c r="L105" s="14">
        <f t="shared" ref="L105:L117" si="20">IF(B105="TXO",I105-SUM(J105:K105),IF(B105="FITX",IF(D105="新倉",-SUM(J105:K105),IF(E105="賣",(H105-H103)*G105*200-SUM(J105:K105),(H103-H105)*G105*200-SUM(J105:K105))),IF(D105="新倉",-SUM(J105:K105),IF(E105="賣",(H105-H103)*G105*50-SUM(J105:K105),(H103-H105)*G105*50-SUM(J105:K105)))))</f>
        <v>-3572</v>
      </c>
      <c r="M105" s="123">
        <f t="shared" si="19"/>
        <v>-3572</v>
      </c>
      <c r="N105" s="241" t="str">
        <f>IF(B105="TXO","",IF(D105="新倉","",IF(E105="賣",(H105-H78)*G105,(H78-H105)*G105)))</f>
        <v/>
      </c>
      <c r="O105" s="207">
        <f t="shared" si="13"/>
        <v>3550</v>
      </c>
      <c r="P105" s="34"/>
      <c r="S105" s="158"/>
      <c r="T105" s="61"/>
      <c r="U105" s="61"/>
      <c r="V105" s="61"/>
      <c r="W105" s="61"/>
    </row>
    <row r="106" spans="1:23" ht="17.25" hidden="1" outlineLevel="2" thickBot="1">
      <c r="A106" s="237">
        <v>43182</v>
      </c>
      <c r="B106" s="215" t="s">
        <v>1328</v>
      </c>
      <c r="C106" s="210" t="s">
        <v>3054</v>
      </c>
      <c r="D106" s="210" t="s">
        <v>1331</v>
      </c>
      <c r="E106" s="238" t="s">
        <v>2221</v>
      </c>
      <c r="F106" s="210" t="s">
        <v>102</v>
      </c>
      <c r="G106" s="239">
        <v>1</v>
      </c>
      <c r="H106" s="239">
        <v>143</v>
      </c>
      <c r="I106" s="239">
        <v>7150</v>
      </c>
      <c r="J106" s="14">
        <v>18</v>
      </c>
      <c r="K106" s="14">
        <v>7</v>
      </c>
      <c r="L106" s="14">
        <f t="shared" si="20"/>
        <v>7125</v>
      </c>
      <c r="M106" s="123">
        <f t="shared" si="19"/>
        <v>7125</v>
      </c>
      <c r="N106" s="241" t="str">
        <f>IF(B106="TXO","",IF(D106="新倉","",IF(E106="賣",(H106-H79)*G106,(H79-H106)*G106)))</f>
        <v/>
      </c>
      <c r="O106" s="207">
        <f t="shared" si="13"/>
        <v>7150</v>
      </c>
      <c r="P106" s="34"/>
      <c r="S106" s="158"/>
      <c r="T106" s="61"/>
      <c r="U106" s="61"/>
      <c r="V106" s="61"/>
      <c r="W106" s="61"/>
    </row>
    <row r="107" spans="1:23" ht="17.25" hidden="1" outlineLevel="2" thickBot="1">
      <c r="A107" s="237">
        <v>43182</v>
      </c>
      <c r="B107" s="215" t="s">
        <v>1328</v>
      </c>
      <c r="C107" s="210" t="s">
        <v>3055</v>
      </c>
      <c r="D107" s="210" t="s">
        <v>1329</v>
      </c>
      <c r="E107" s="238" t="s">
        <v>1330</v>
      </c>
      <c r="F107" s="210" t="s">
        <v>102</v>
      </c>
      <c r="G107" s="239">
        <v>2</v>
      </c>
      <c r="H107" s="239">
        <v>20</v>
      </c>
      <c r="I107" s="239">
        <v>-2000</v>
      </c>
      <c r="J107" s="14">
        <v>36</v>
      </c>
      <c r="K107" s="14">
        <v>2</v>
      </c>
      <c r="L107" s="14">
        <f t="shared" si="20"/>
        <v>-2038</v>
      </c>
      <c r="M107" s="123">
        <f t="shared" si="19"/>
        <v>-2038</v>
      </c>
      <c r="N107" s="241" t="str">
        <f t="shared" ref="N107:N117" si="21">IF(B107="TXO","",IF(D107="新倉","",IF(E107="賣",(H107-H103)*G107,(H103-H107)*G107)))</f>
        <v/>
      </c>
      <c r="O107" s="207">
        <f t="shared" si="13"/>
        <v>2000</v>
      </c>
      <c r="P107" s="34"/>
      <c r="S107" s="158"/>
      <c r="T107" s="61"/>
      <c r="U107" s="61"/>
      <c r="V107" s="61"/>
      <c r="W107" s="61"/>
    </row>
    <row r="108" spans="1:23" ht="17.25" hidden="1" outlineLevel="2" thickBot="1">
      <c r="A108" s="237">
        <v>43182</v>
      </c>
      <c r="B108" s="215" t="s">
        <v>1328</v>
      </c>
      <c r="C108" s="210" t="s">
        <v>3056</v>
      </c>
      <c r="D108" s="210" t="s">
        <v>1329</v>
      </c>
      <c r="E108" s="238" t="s">
        <v>1330</v>
      </c>
      <c r="F108" s="210" t="s">
        <v>102</v>
      </c>
      <c r="G108" s="239">
        <v>1</v>
      </c>
      <c r="H108" s="239">
        <v>15</v>
      </c>
      <c r="I108" s="239">
        <v>-750</v>
      </c>
      <c r="J108" s="14">
        <v>18</v>
      </c>
      <c r="K108" s="14">
        <v>1</v>
      </c>
      <c r="L108" s="14">
        <f t="shared" si="20"/>
        <v>-769</v>
      </c>
      <c r="M108" s="123">
        <f t="shared" si="19"/>
        <v>-769</v>
      </c>
      <c r="N108" s="241" t="str">
        <f t="shared" si="21"/>
        <v/>
      </c>
      <c r="O108" s="207">
        <f t="shared" si="13"/>
        <v>750</v>
      </c>
      <c r="P108" s="34"/>
      <c r="S108" s="158"/>
      <c r="T108" s="61"/>
      <c r="U108" s="61"/>
      <c r="V108" s="61"/>
      <c r="W108" s="61"/>
    </row>
    <row r="109" spans="1:23" ht="17.25" hidden="1" outlineLevel="2" thickBot="1">
      <c r="A109" s="237">
        <v>43182</v>
      </c>
      <c r="B109" s="215" t="s">
        <v>1328</v>
      </c>
      <c r="C109" s="210" t="s">
        <v>3056</v>
      </c>
      <c r="D109" s="210" t="s">
        <v>1329</v>
      </c>
      <c r="E109" s="238" t="s">
        <v>1330</v>
      </c>
      <c r="F109" s="210" t="s">
        <v>102</v>
      </c>
      <c r="G109" s="239">
        <v>1</v>
      </c>
      <c r="H109" s="239">
        <v>15</v>
      </c>
      <c r="I109" s="239">
        <v>-750</v>
      </c>
      <c r="J109" s="14">
        <v>18</v>
      </c>
      <c r="K109" s="14">
        <v>1</v>
      </c>
      <c r="L109" s="14">
        <f t="shared" si="20"/>
        <v>-769</v>
      </c>
      <c r="M109" s="123">
        <f t="shared" si="19"/>
        <v>-769</v>
      </c>
      <c r="N109" s="241" t="str">
        <f t="shared" si="21"/>
        <v/>
      </c>
      <c r="O109" s="207">
        <f t="shared" si="13"/>
        <v>750</v>
      </c>
      <c r="P109" s="34"/>
      <c r="S109" s="158"/>
      <c r="T109" s="61"/>
      <c r="U109" s="61"/>
      <c r="V109" s="61"/>
      <c r="W109" s="61"/>
    </row>
    <row r="110" spans="1:23" ht="17.25" hidden="1" outlineLevel="2" thickBot="1">
      <c r="A110" s="237">
        <v>43182</v>
      </c>
      <c r="B110" s="215" t="s">
        <v>1328</v>
      </c>
      <c r="C110" s="210" t="s">
        <v>3057</v>
      </c>
      <c r="D110" s="210" t="s">
        <v>1329</v>
      </c>
      <c r="E110" s="238" t="s">
        <v>1330</v>
      </c>
      <c r="F110" s="210" t="s">
        <v>102</v>
      </c>
      <c r="G110" s="239">
        <v>1</v>
      </c>
      <c r="H110" s="239">
        <v>31</v>
      </c>
      <c r="I110" s="239">
        <v>-1550</v>
      </c>
      <c r="J110" s="14">
        <v>18</v>
      </c>
      <c r="K110" s="14">
        <v>2</v>
      </c>
      <c r="L110" s="14">
        <f t="shared" si="20"/>
        <v>-1570</v>
      </c>
      <c r="M110" s="123">
        <f t="shared" si="19"/>
        <v>-1570</v>
      </c>
      <c r="N110" s="241" t="str">
        <f t="shared" si="21"/>
        <v/>
      </c>
      <c r="O110" s="207">
        <f t="shared" si="13"/>
        <v>1550</v>
      </c>
      <c r="P110" s="34"/>
      <c r="S110" s="158"/>
      <c r="T110" s="61"/>
      <c r="U110" s="61"/>
      <c r="V110" s="61"/>
      <c r="W110" s="61"/>
    </row>
    <row r="111" spans="1:23" ht="17.25" hidden="1" outlineLevel="2" thickBot="1">
      <c r="A111" s="237">
        <v>43182</v>
      </c>
      <c r="B111" s="215" t="s">
        <v>1328</v>
      </c>
      <c r="C111" s="210" t="s">
        <v>3053</v>
      </c>
      <c r="D111" s="210" t="s">
        <v>1329</v>
      </c>
      <c r="E111" s="238" t="s">
        <v>1330</v>
      </c>
      <c r="F111" s="210" t="s">
        <v>102</v>
      </c>
      <c r="G111" s="239">
        <v>1</v>
      </c>
      <c r="H111" s="239">
        <v>56</v>
      </c>
      <c r="I111" s="239">
        <v>-2800</v>
      </c>
      <c r="J111" s="14">
        <v>18</v>
      </c>
      <c r="K111" s="14">
        <v>3</v>
      </c>
      <c r="L111" s="14">
        <f t="shared" si="20"/>
        <v>-2821</v>
      </c>
      <c r="M111" s="123">
        <f t="shared" si="19"/>
        <v>-2821</v>
      </c>
      <c r="N111" s="241" t="str">
        <f t="shared" si="21"/>
        <v/>
      </c>
      <c r="O111" s="207">
        <f t="shared" si="13"/>
        <v>2800</v>
      </c>
      <c r="P111" s="34"/>
      <c r="S111" s="158"/>
      <c r="T111" s="61"/>
      <c r="U111" s="61"/>
      <c r="V111" s="61"/>
      <c r="W111" s="61"/>
    </row>
    <row r="112" spans="1:23" ht="17.25" hidden="1" outlineLevel="2" thickBot="1">
      <c r="A112" s="237">
        <v>43182</v>
      </c>
      <c r="B112" s="215" t="s">
        <v>1328</v>
      </c>
      <c r="C112" s="210" t="s">
        <v>3057</v>
      </c>
      <c r="D112" s="210" t="s">
        <v>1329</v>
      </c>
      <c r="E112" s="238" t="s">
        <v>1330</v>
      </c>
      <c r="F112" s="210" t="s">
        <v>102</v>
      </c>
      <c r="G112" s="239">
        <v>1</v>
      </c>
      <c r="H112" s="239">
        <v>28</v>
      </c>
      <c r="I112" s="239">
        <v>-1400</v>
      </c>
      <c r="J112" s="14">
        <v>18</v>
      </c>
      <c r="K112" s="14">
        <v>1</v>
      </c>
      <c r="L112" s="14">
        <f t="shared" si="20"/>
        <v>-1419</v>
      </c>
      <c r="M112" s="123">
        <f t="shared" si="19"/>
        <v>-1419</v>
      </c>
      <c r="N112" s="241" t="str">
        <f t="shared" si="21"/>
        <v/>
      </c>
      <c r="O112" s="207">
        <f t="shared" si="13"/>
        <v>1400</v>
      </c>
      <c r="P112" s="34"/>
      <c r="S112" s="158"/>
      <c r="T112" s="61"/>
      <c r="U112" s="61"/>
      <c r="V112" s="61"/>
      <c r="W112" s="61"/>
    </row>
    <row r="113" spans="1:23" ht="17.25" hidden="1" outlineLevel="2" thickBot="1">
      <c r="A113" s="237">
        <v>43182</v>
      </c>
      <c r="B113" s="215" t="s">
        <v>1328</v>
      </c>
      <c r="C113" s="210" t="s">
        <v>3054</v>
      </c>
      <c r="D113" s="210" t="s">
        <v>1329</v>
      </c>
      <c r="E113" s="238" t="s">
        <v>1330</v>
      </c>
      <c r="F113" s="210" t="s">
        <v>102</v>
      </c>
      <c r="G113" s="239">
        <v>1</v>
      </c>
      <c r="H113" s="239">
        <v>72</v>
      </c>
      <c r="I113" s="239">
        <v>-3600</v>
      </c>
      <c r="J113" s="14">
        <v>18</v>
      </c>
      <c r="K113" s="14">
        <v>4</v>
      </c>
      <c r="L113" s="14">
        <f t="shared" si="20"/>
        <v>-3622</v>
      </c>
      <c r="M113" s="123">
        <f t="shared" si="19"/>
        <v>-3622</v>
      </c>
      <c r="N113" s="241" t="str">
        <f t="shared" si="21"/>
        <v/>
      </c>
      <c r="O113" s="207">
        <f t="shared" si="13"/>
        <v>3600</v>
      </c>
      <c r="P113" s="34"/>
      <c r="S113" s="158"/>
      <c r="T113" s="61"/>
      <c r="U113" s="61"/>
      <c r="V113" s="61"/>
      <c r="W113" s="61"/>
    </row>
    <row r="114" spans="1:23" ht="17.25" hidden="1" outlineLevel="2" thickBot="1">
      <c r="A114" s="237">
        <v>43182</v>
      </c>
      <c r="B114" s="215" t="s">
        <v>1328</v>
      </c>
      <c r="C114" s="210" t="s">
        <v>3058</v>
      </c>
      <c r="D114" s="210" t="s">
        <v>1329</v>
      </c>
      <c r="E114" s="238" t="s">
        <v>1330</v>
      </c>
      <c r="F114" s="210" t="s">
        <v>102</v>
      </c>
      <c r="G114" s="239">
        <v>1</v>
      </c>
      <c r="H114" s="239">
        <v>43</v>
      </c>
      <c r="I114" s="239">
        <v>-2150</v>
      </c>
      <c r="J114" s="14">
        <v>18</v>
      </c>
      <c r="K114" s="14">
        <v>2</v>
      </c>
      <c r="L114" s="14">
        <f t="shared" si="20"/>
        <v>-2170</v>
      </c>
      <c r="M114" s="123">
        <f t="shared" si="19"/>
        <v>-2170</v>
      </c>
      <c r="N114" s="241" t="str">
        <f t="shared" si="21"/>
        <v/>
      </c>
      <c r="O114" s="207">
        <f t="shared" si="13"/>
        <v>2150</v>
      </c>
      <c r="P114" s="34"/>
      <c r="S114" s="158"/>
      <c r="T114" s="61"/>
      <c r="U114" s="61"/>
      <c r="V114" s="61"/>
      <c r="W114" s="61"/>
    </row>
    <row r="115" spans="1:23" ht="17.25" hidden="1" outlineLevel="2" thickBot="1">
      <c r="A115" s="237">
        <v>43182</v>
      </c>
      <c r="B115" s="215" t="s">
        <v>1328</v>
      </c>
      <c r="C115" s="210" t="s">
        <v>3057</v>
      </c>
      <c r="D115" s="210" t="s">
        <v>1329</v>
      </c>
      <c r="E115" s="238" t="s">
        <v>1330</v>
      </c>
      <c r="F115" s="210" t="s">
        <v>102</v>
      </c>
      <c r="G115" s="239">
        <v>1</v>
      </c>
      <c r="H115" s="239">
        <v>32</v>
      </c>
      <c r="I115" s="239">
        <v>-1600</v>
      </c>
      <c r="J115" s="14">
        <v>18</v>
      </c>
      <c r="K115" s="14">
        <v>2</v>
      </c>
      <c r="L115" s="14">
        <f t="shared" si="20"/>
        <v>-1620</v>
      </c>
      <c r="M115" s="123">
        <f t="shared" si="19"/>
        <v>-1620</v>
      </c>
      <c r="N115" s="241" t="str">
        <f t="shared" si="21"/>
        <v/>
      </c>
      <c r="O115" s="207">
        <f t="shared" si="13"/>
        <v>1600</v>
      </c>
      <c r="P115" s="34"/>
      <c r="S115" s="158"/>
      <c r="T115" s="61"/>
      <c r="U115" s="61"/>
      <c r="V115" s="61"/>
      <c r="W115" s="61"/>
    </row>
    <row r="116" spans="1:23" ht="17.25" hidden="1" outlineLevel="2" thickBot="1">
      <c r="A116" s="237">
        <v>43182</v>
      </c>
      <c r="B116" s="215" t="s">
        <v>1328</v>
      </c>
      <c r="C116" s="210" t="s">
        <v>3053</v>
      </c>
      <c r="D116" s="210" t="s">
        <v>1329</v>
      </c>
      <c r="E116" s="238" t="s">
        <v>1330</v>
      </c>
      <c r="F116" s="210" t="s">
        <v>102</v>
      </c>
      <c r="G116" s="239">
        <v>1</v>
      </c>
      <c r="H116" s="239">
        <v>67</v>
      </c>
      <c r="I116" s="239">
        <v>-3350</v>
      </c>
      <c r="J116" s="14">
        <v>18</v>
      </c>
      <c r="K116" s="14">
        <v>3</v>
      </c>
      <c r="L116" s="14">
        <f t="shared" si="20"/>
        <v>-3371</v>
      </c>
      <c r="M116" s="123">
        <f t="shared" si="19"/>
        <v>-3371</v>
      </c>
      <c r="N116" s="241" t="str">
        <f t="shared" si="21"/>
        <v/>
      </c>
      <c r="O116" s="207">
        <f t="shared" si="13"/>
        <v>3350</v>
      </c>
      <c r="P116" s="34"/>
      <c r="S116" s="158"/>
      <c r="T116" s="61"/>
      <c r="U116" s="61"/>
      <c r="V116" s="61"/>
      <c r="W116" s="61"/>
    </row>
    <row r="117" spans="1:23" ht="17.25" hidden="1" outlineLevel="2" thickBot="1">
      <c r="A117" s="237">
        <v>43182</v>
      </c>
      <c r="B117" s="215" t="s">
        <v>1328</v>
      </c>
      <c r="C117" s="210" t="s">
        <v>3058</v>
      </c>
      <c r="D117" s="210" t="s">
        <v>1329</v>
      </c>
      <c r="E117" s="238" t="s">
        <v>1330</v>
      </c>
      <c r="F117" s="210" t="s">
        <v>102</v>
      </c>
      <c r="G117" s="239">
        <v>1</v>
      </c>
      <c r="H117" s="239">
        <v>46.5</v>
      </c>
      <c r="I117" s="239">
        <v>-2325</v>
      </c>
      <c r="J117" s="14">
        <v>18</v>
      </c>
      <c r="K117" s="14">
        <v>2</v>
      </c>
      <c r="L117" s="14">
        <f t="shared" si="20"/>
        <v>-2345</v>
      </c>
      <c r="M117" s="123">
        <f t="shared" si="19"/>
        <v>-2345</v>
      </c>
      <c r="N117" s="241" t="str">
        <f t="shared" si="21"/>
        <v/>
      </c>
      <c r="O117" s="207">
        <f t="shared" si="13"/>
        <v>2325</v>
      </c>
      <c r="P117" s="34"/>
      <c r="S117" s="158"/>
      <c r="T117" s="61"/>
      <c r="U117" s="61"/>
      <c r="V117" s="61"/>
      <c r="W117" s="61"/>
    </row>
    <row r="118" spans="1:23" ht="17.25" thickBot="1">
      <c r="A118" s="254" t="s">
        <v>2160</v>
      </c>
      <c r="B118" s="255"/>
      <c r="C118" s="255"/>
      <c r="D118" s="255"/>
      <c r="E118" s="255"/>
      <c r="F118" s="255"/>
      <c r="G118" s="256"/>
      <c r="H118" s="256"/>
      <c r="I118" s="256"/>
      <c r="J118" s="121"/>
      <c r="K118" s="256"/>
      <c r="L118" s="289">
        <f>SUM(L75:L117)</f>
        <v>-23603</v>
      </c>
      <c r="M118" s="122">
        <f>SUM(M75:M117)</f>
        <v>-45860.364999999998</v>
      </c>
      <c r="N118" s="33"/>
      <c r="P118" s="286"/>
      <c r="S118" s="158"/>
      <c r="T118" s="61"/>
      <c r="U118" s="61"/>
      <c r="V118" s="61"/>
      <c r="W118" s="61"/>
    </row>
    <row r="119" spans="1:23" ht="17.25" thickBot="1">
      <c r="A119" s="272">
        <v>43196</v>
      </c>
      <c r="B119" s="273"/>
      <c r="C119" s="273" t="s">
        <v>3017</v>
      </c>
      <c r="D119" s="273"/>
      <c r="E119" s="273"/>
      <c r="F119" s="273"/>
      <c r="G119" s="274"/>
      <c r="H119" s="274"/>
      <c r="I119" s="274"/>
      <c r="J119" s="275"/>
      <c r="K119" s="274"/>
      <c r="L119" s="275"/>
      <c r="M119" s="276">
        <v>-1177</v>
      </c>
      <c r="N119" s="33"/>
      <c r="P119" s="277"/>
      <c r="Q119" s="230" t="s">
        <v>36</v>
      </c>
      <c r="S119" s="158"/>
      <c r="T119" s="61"/>
      <c r="U119" s="61"/>
      <c r="V119" s="61"/>
      <c r="W119" s="61"/>
    </row>
    <row r="120" spans="1:23" ht="17.25" thickBot="1">
      <c r="A120" s="272">
        <v>43204</v>
      </c>
      <c r="B120" s="273"/>
      <c r="C120" s="273" t="s">
        <v>2960</v>
      </c>
      <c r="D120" s="273"/>
      <c r="E120" s="273"/>
      <c r="F120" s="273"/>
      <c r="G120" s="274"/>
      <c r="H120" s="274"/>
      <c r="I120" s="274"/>
      <c r="J120" s="275"/>
      <c r="K120" s="274"/>
      <c r="L120" s="275"/>
      <c r="M120" s="276">
        <f>-4457*0.965</f>
        <v>-4301.0050000000001</v>
      </c>
      <c r="N120" s="33"/>
      <c r="P120" s="277"/>
      <c r="Q120" s="230" t="s">
        <v>2961</v>
      </c>
      <c r="S120" s="158"/>
      <c r="T120" s="61"/>
      <c r="U120" s="61"/>
      <c r="V120" s="61"/>
      <c r="W120" s="61"/>
    </row>
    <row r="121" spans="1:23" ht="17.25" thickBot="1">
      <c r="A121" s="272">
        <v>43209</v>
      </c>
      <c r="B121" s="273"/>
      <c r="C121" s="273" t="s">
        <v>2875</v>
      </c>
      <c r="D121" s="273"/>
      <c r="E121" s="273"/>
      <c r="F121" s="273"/>
      <c r="G121" s="274"/>
      <c r="H121" s="274"/>
      <c r="I121" s="274"/>
      <c r="J121" s="275"/>
      <c r="K121" s="274"/>
      <c r="L121" s="275"/>
      <c r="M121" s="276">
        <v>-4490</v>
      </c>
      <c r="N121" s="33"/>
      <c r="P121" s="277"/>
      <c r="Q121" s="230" t="s">
        <v>3059</v>
      </c>
      <c r="S121" s="158"/>
      <c r="T121" s="61"/>
      <c r="U121" s="61"/>
      <c r="V121" s="61"/>
      <c r="W121" s="61"/>
    </row>
    <row r="122" spans="1:23" ht="17.25" collapsed="1" thickBot="1">
      <c r="A122" s="272">
        <v>43218</v>
      </c>
      <c r="B122" s="273"/>
      <c r="C122" s="273" t="s">
        <v>2963</v>
      </c>
      <c r="D122" s="273"/>
      <c r="E122" s="273"/>
      <c r="F122" s="273"/>
      <c r="G122" s="274"/>
      <c r="H122" s="274"/>
      <c r="I122" s="274"/>
      <c r="J122" s="275"/>
      <c r="K122" s="274"/>
      <c r="L122" s="275"/>
      <c r="M122" s="276">
        <f>-5000*0.965</f>
        <v>-4825</v>
      </c>
      <c r="N122" s="33"/>
      <c r="P122" s="277"/>
      <c r="Q122" s="230" t="s">
        <v>2964</v>
      </c>
      <c r="S122" s="158"/>
      <c r="T122" s="61"/>
      <c r="U122" s="61"/>
      <c r="V122" s="61"/>
      <c r="W122" s="61"/>
    </row>
    <row r="123" spans="1:23" ht="17.25" hidden="1" outlineLevel="1" thickBot="1">
      <c r="A123" s="237">
        <v>43207</v>
      </c>
      <c r="B123" s="215" t="s">
        <v>2236</v>
      </c>
      <c r="C123" s="210" t="s">
        <v>3060</v>
      </c>
      <c r="D123" s="210" t="s">
        <v>1329</v>
      </c>
      <c r="E123" s="238" t="s">
        <v>1330</v>
      </c>
      <c r="F123" s="210" t="s">
        <v>102</v>
      </c>
      <c r="G123" s="239">
        <v>1</v>
      </c>
      <c r="H123" s="239">
        <v>19</v>
      </c>
      <c r="I123" s="239">
        <v>-950</v>
      </c>
      <c r="J123" s="14">
        <v>18</v>
      </c>
      <c r="K123" s="14">
        <v>1</v>
      </c>
      <c r="L123" s="14">
        <f>IF(B123="TXO",I123-SUM(J123:K123),IF(B123="FITX",IF(D123="新倉",-SUM(J123:K123),IF(E123="賣",(H123-H80)*G123*200-SUM(J123:K123),(H80-H123)*G123*200-SUM(J123:K123))),IF(D123="新倉",-SUM(J123:K123),IF(E123="賣",(H123-H80)*G123*50-SUM(J123:K123),(H80-H123)*G123*50-SUM(J123:K123)))))</f>
        <v>-969</v>
      </c>
      <c r="M123" s="123">
        <f>L123</f>
        <v>-969</v>
      </c>
      <c r="N123" s="241" t="str">
        <f>IF(B123="TXO","",IF(D123="新倉","",IF(E123="賣",(H123-H116)*G123,(H116-H123)*G123)))</f>
        <v/>
      </c>
      <c r="O123" s="207">
        <f>ABS(I123)</f>
        <v>950</v>
      </c>
      <c r="P123" s="34">
        <f>SUM(L123:L125)</f>
        <v>-3970</v>
      </c>
      <c r="S123" s="158"/>
      <c r="T123" s="61"/>
      <c r="U123" s="61"/>
      <c r="V123" s="61"/>
      <c r="W123" s="61"/>
    </row>
    <row r="124" spans="1:23" ht="17.25" hidden="1" outlineLevel="2" thickBot="1">
      <c r="A124" s="237">
        <v>43207</v>
      </c>
      <c r="B124" s="215" t="s">
        <v>2236</v>
      </c>
      <c r="C124" s="210" t="s">
        <v>3060</v>
      </c>
      <c r="D124" s="210" t="s">
        <v>1329</v>
      </c>
      <c r="E124" s="238" t="s">
        <v>1330</v>
      </c>
      <c r="F124" s="210" t="s">
        <v>102</v>
      </c>
      <c r="G124" s="239">
        <v>1</v>
      </c>
      <c r="H124" s="239">
        <v>19</v>
      </c>
      <c r="I124" s="239">
        <v>-950</v>
      </c>
      <c r="J124" s="14">
        <v>18</v>
      </c>
      <c r="K124" s="14">
        <v>1</v>
      </c>
      <c r="L124" s="14">
        <f>IF(B124="TXO",I124-SUM(J124:K124),IF(B124="FITX",IF(D124="新倉",-SUM(J124:K124),IF(E124="賣",(H124-H118)*G124*200-SUM(J124:K124),(H118-H124)*G124*200-SUM(J124:K124))),IF(D124="新倉",-SUM(J124:K124),IF(E124="賣",(H124-H118)*G124*50-SUM(J124:K124),(H118-H124)*G124*50-SUM(J124:K124)))))</f>
        <v>-969</v>
      </c>
      <c r="M124" s="123">
        <f>L124</f>
        <v>-969</v>
      </c>
      <c r="N124" s="241" t="str">
        <f>IF(B124="TXO","",IF(D124="新倉","",IF(E124="賣",(H124-H117)*G124,(H117-H124)*G124)))</f>
        <v/>
      </c>
      <c r="O124" s="207">
        <f>ABS(I124)</f>
        <v>950</v>
      </c>
      <c r="P124" s="34"/>
      <c r="S124" s="158"/>
      <c r="T124" s="61"/>
      <c r="U124" s="61"/>
      <c r="V124" s="61"/>
      <c r="W124" s="61"/>
    </row>
    <row r="125" spans="1:23" ht="17.25" hidden="1" outlineLevel="2" thickBot="1">
      <c r="A125" s="237">
        <v>43207</v>
      </c>
      <c r="B125" s="215" t="s">
        <v>2236</v>
      </c>
      <c r="C125" s="210" t="s">
        <v>3061</v>
      </c>
      <c r="D125" s="210" t="s">
        <v>1329</v>
      </c>
      <c r="E125" s="238" t="s">
        <v>1330</v>
      </c>
      <c r="F125" s="210" t="s">
        <v>102</v>
      </c>
      <c r="G125" s="239">
        <v>4</v>
      </c>
      <c r="H125" s="239">
        <v>9.8000000000000007</v>
      </c>
      <c r="I125" s="239">
        <v>-1960</v>
      </c>
      <c r="J125" s="14">
        <v>72</v>
      </c>
      <c r="K125" s="14">
        <v>0</v>
      </c>
      <c r="L125" s="14">
        <f>IF(B125="TXO",I125-SUM(J125:K125),IF(B125="FITX",IF(D125="新倉",-SUM(J125:K125),IF(E125="賣",(H125-H123)*G125*200-SUM(J125:K125),(H123-H125)*G125*200-SUM(J125:K125))),IF(D125="新倉",-SUM(J125:K125),IF(E125="賣",(H125-H123)*G125*50-SUM(J125:K125),(H123-H125)*G125*50-SUM(J125:K125)))))</f>
        <v>-2032</v>
      </c>
      <c r="M125" s="123">
        <f>L125</f>
        <v>-2032</v>
      </c>
      <c r="N125" s="241" t="str">
        <f>IF(B125="TXO","",IF(D125="新倉","",IF(E125="賣",(H125-H80)*G125,(H80-H125)*G125)))</f>
        <v/>
      </c>
      <c r="O125" s="207">
        <f>ABS(I125)</f>
        <v>1960</v>
      </c>
      <c r="P125" s="34"/>
      <c r="S125" s="158"/>
      <c r="T125" s="61"/>
      <c r="U125" s="61"/>
      <c r="V125" s="61"/>
      <c r="W125" s="61"/>
    </row>
    <row r="126" spans="1:23" ht="17.25" hidden="1" outlineLevel="1" thickBot="1">
      <c r="A126" s="237">
        <v>43210</v>
      </c>
      <c r="B126" s="215" t="s">
        <v>2236</v>
      </c>
      <c r="C126" s="210" t="s">
        <v>3062</v>
      </c>
      <c r="D126" s="210" t="s">
        <v>1329</v>
      </c>
      <c r="E126" s="238" t="s">
        <v>1330</v>
      </c>
      <c r="F126" s="210" t="s">
        <v>102</v>
      </c>
      <c r="G126" s="239">
        <v>1</v>
      </c>
      <c r="H126" s="239">
        <v>75</v>
      </c>
      <c r="I126" s="239">
        <v>-3750</v>
      </c>
      <c r="J126" s="14">
        <v>18</v>
      </c>
      <c r="K126" s="14">
        <v>4</v>
      </c>
      <c r="L126" s="14">
        <f>IF(B126="TXO",I126-SUM(J126:K126),IF(B126="FITX",IF(D126="新倉",-SUM(J126:K126),IF(E126="賣",(H126-H106)*G126*200-SUM(J126:K126),(H106-H126)*G126*200-SUM(J126:K126))),IF(D126="新倉",-SUM(J126:K126),IF(E126="賣",(H126-H106)*G126*50-SUM(J126:K126),(H106-H126)*G126*50-SUM(J126:K126)))))</f>
        <v>-3772</v>
      </c>
      <c r="M126" s="123">
        <f t="shared" ref="M126:M149" si="22">L126</f>
        <v>-3772</v>
      </c>
      <c r="N126" s="241" t="str">
        <f>IF(B126="TXO","",IF(D126="新倉","",IF(E126="賣",(H126-H104)*G126,(H104-H126)*G126)))</f>
        <v/>
      </c>
      <c r="O126" s="207">
        <f t="shared" ref="O126:O149" si="23">ABS(I126)</f>
        <v>3750</v>
      </c>
      <c r="P126" s="34">
        <f>SUM(L126:L149)</f>
        <v>30801</v>
      </c>
      <c r="S126" s="158"/>
      <c r="T126" s="61"/>
      <c r="U126" s="61"/>
      <c r="V126" s="61"/>
      <c r="W126" s="61"/>
    </row>
    <row r="127" spans="1:23" ht="17.25" hidden="1" outlineLevel="2" thickBot="1">
      <c r="A127" s="237">
        <v>43214</v>
      </c>
      <c r="B127" s="215" t="s">
        <v>2236</v>
      </c>
      <c r="C127" s="210" t="s">
        <v>3062</v>
      </c>
      <c r="D127" s="210" t="s">
        <v>1331</v>
      </c>
      <c r="E127" s="238" t="s">
        <v>2221</v>
      </c>
      <c r="F127" s="210" t="s">
        <v>102</v>
      </c>
      <c r="G127" s="239">
        <v>1</v>
      </c>
      <c r="H127" s="239">
        <v>301</v>
      </c>
      <c r="I127" s="239">
        <v>15050</v>
      </c>
      <c r="J127" s="14">
        <v>18</v>
      </c>
      <c r="K127" s="14">
        <v>15</v>
      </c>
      <c r="L127" s="14">
        <f>IF(B127="TXO",I127-SUM(J127:K127),IF(B127="FITX",IF(D127="新倉",-SUM(J127:K127),IF(E127="賣",(H127-H107)*G127*200-SUM(J127:K127),(H107-H127)*G127*200-SUM(J127:K127))),IF(D127="新倉",-SUM(J127:K127),IF(E127="賣",(H127-H107)*G127*50-SUM(J127:K127),(H107-H127)*G127*50-SUM(J127:K127)))))</f>
        <v>15017</v>
      </c>
      <c r="M127" s="123">
        <f t="shared" si="22"/>
        <v>15017</v>
      </c>
      <c r="N127" s="241" t="str">
        <f>IF(B127="TXO","",IF(D127="新倉","",IF(E127="賣",(H127-H105)*G127,(H105-H127)*G127)))</f>
        <v/>
      </c>
      <c r="O127" s="207">
        <f t="shared" si="23"/>
        <v>15050</v>
      </c>
      <c r="P127" s="34"/>
      <c r="S127" s="158"/>
      <c r="T127" s="61"/>
      <c r="U127" s="61"/>
      <c r="V127" s="61"/>
      <c r="W127" s="61"/>
    </row>
    <row r="128" spans="1:23" ht="17.25" hidden="1" outlineLevel="2" thickBot="1">
      <c r="A128" s="237">
        <v>43210</v>
      </c>
      <c r="B128" s="215" t="s">
        <v>2236</v>
      </c>
      <c r="C128" s="210" t="s">
        <v>3063</v>
      </c>
      <c r="D128" s="210" t="s">
        <v>1329</v>
      </c>
      <c r="E128" s="238" t="s">
        <v>1330</v>
      </c>
      <c r="F128" s="210" t="s">
        <v>102</v>
      </c>
      <c r="G128" s="239">
        <v>2</v>
      </c>
      <c r="H128" s="239">
        <v>35.5</v>
      </c>
      <c r="I128" s="239">
        <v>-3550</v>
      </c>
      <c r="J128" s="14">
        <v>36</v>
      </c>
      <c r="K128" s="14">
        <v>4</v>
      </c>
      <c r="L128" s="14">
        <f>IF(B128="TXO",I128-SUM(J128:K128),IF(B128="FITX",IF(D128="新倉",-SUM(J128:K128),IF(E128="賣",(H128-H107)*G128*200-SUM(J128:K128),(H107-H128)*G128*200-SUM(J128:K128))),IF(D128="新倉",-SUM(J128:K128),IF(E128="賣",(H128-H107)*G128*50-SUM(J128:K128),(H107-H128)*G128*50-SUM(J128:K128)))))</f>
        <v>-3590</v>
      </c>
      <c r="M128" s="123">
        <f t="shared" si="22"/>
        <v>-3590</v>
      </c>
      <c r="N128" s="241" t="str">
        <f>IF(B128="TXO","",IF(D128="新倉","",IF(E128="賣",(H128-H105)*G128,(H105-H128)*G128)))</f>
        <v/>
      </c>
      <c r="O128" s="207">
        <f t="shared" si="23"/>
        <v>3550</v>
      </c>
      <c r="P128" s="34"/>
      <c r="S128" s="158"/>
      <c r="T128" s="61"/>
      <c r="U128" s="61"/>
      <c r="V128" s="61"/>
      <c r="W128" s="61"/>
    </row>
    <row r="129" spans="1:23" ht="17.25" hidden="1" outlineLevel="2" thickBot="1">
      <c r="A129" s="237">
        <v>43214</v>
      </c>
      <c r="B129" s="215" t="s">
        <v>2236</v>
      </c>
      <c r="C129" s="210" t="s">
        <v>3063</v>
      </c>
      <c r="D129" s="210" t="s">
        <v>1331</v>
      </c>
      <c r="E129" s="238" t="s">
        <v>2221</v>
      </c>
      <c r="F129" s="210" t="s">
        <v>102</v>
      </c>
      <c r="G129" s="239">
        <v>2</v>
      </c>
      <c r="H129" s="239">
        <v>111</v>
      </c>
      <c r="I129" s="239">
        <v>11100</v>
      </c>
      <c r="J129" s="14">
        <v>36</v>
      </c>
      <c r="K129" s="14">
        <v>12</v>
      </c>
      <c r="L129" s="14">
        <f>IF(B129="TXO",I129-SUM(J129:K129),IF(B129="FITX",IF(D129="新倉",-SUM(J129:K129),IF(E129="賣",(H129-H126)*G129*200-SUM(J129:K129),(H126-H129)*G129*200-SUM(J129:K129))),IF(D129="新倉",-SUM(J129:K129),IF(E129="賣",(H129-H126)*G129*50-SUM(J129:K129),(H126-H129)*G129*50-SUM(J129:K129)))))</f>
        <v>11052</v>
      </c>
      <c r="M129" s="123">
        <f t="shared" si="22"/>
        <v>11052</v>
      </c>
      <c r="N129" s="241" t="str">
        <f>IF(B129="TXO","",IF(D129="新倉","",IF(E129="賣",(H129-H106)*G129,(H106-H129)*G129)))</f>
        <v/>
      </c>
      <c r="O129" s="207">
        <f t="shared" si="23"/>
        <v>11100</v>
      </c>
      <c r="P129" s="34"/>
      <c r="S129" s="158"/>
      <c r="T129" s="61"/>
      <c r="U129" s="61"/>
      <c r="V129" s="61"/>
      <c r="W129" s="61"/>
    </row>
    <row r="130" spans="1:23" ht="17.25" hidden="1" outlineLevel="2" thickBot="1">
      <c r="A130" s="237">
        <v>43210</v>
      </c>
      <c r="B130" s="215" t="s">
        <v>2236</v>
      </c>
      <c r="C130" s="210" t="s">
        <v>3064</v>
      </c>
      <c r="D130" s="210" t="s">
        <v>1329</v>
      </c>
      <c r="E130" s="238" t="s">
        <v>1330</v>
      </c>
      <c r="F130" s="210" t="s">
        <v>102</v>
      </c>
      <c r="G130" s="239">
        <v>1</v>
      </c>
      <c r="H130" s="239">
        <v>50</v>
      </c>
      <c r="I130" s="239">
        <v>-2500</v>
      </c>
      <c r="J130" s="14">
        <v>18</v>
      </c>
      <c r="K130" s="14">
        <v>3</v>
      </c>
      <c r="L130" s="14">
        <f>IF(B130="TXO",I130-SUM(J130:K130),IF(B130="FITX",IF(D130="新倉",-SUM(J130:K130),IF(E130="賣",(H130-H128)*G130*200-SUM(J130:K130),(H128-H130)*G130*200-SUM(J130:K130))),IF(D130="新倉",-SUM(J130:K130),IF(E130="賣",(H130-H128)*G130*50-SUM(J130:K130),(H128-H130)*G130*50-SUM(J130:K130)))))</f>
        <v>-2521</v>
      </c>
      <c r="M130" s="123">
        <f t="shared" si="22"/>
        <v>-2521</v>
      </c>
      <c r="N130" s="241" t="str">
        <f>IF(B130="TXO","",IF(D130="新倉","",IF(E130="賣",(H130-H107)*G130,(H107-H130)*G130)))</f>
        <v/>
      </c>
      <c r="O130" s="207">
        <f t="shared" si="23"/>
        <v>2500</v>
      </c>
      <c r="P130" s="34"/>
      <c r="S130" s="158"/>
      <c r="T130" s="61"/>
      <c r="U130" s="61"/>
      <c r="V130" s="61"/>
      <c r="W130" s="61"/>
    </row>
    <row r="131" spans="1:23" ht="17.25" hidden="1" outlineLevel="2" thickBot="1">
      <c r="A131" s="237">
        <v>43214</v>
      </c>
      <c r="B131" s="215" t="s">
        <v>2236</v>
      </c>
      <c r="C131" s="210" t="s">
        <v>3064</v>
      </c>
      <c r="D131" s="210" t="s">
        <v>1331</v>
      </c>
      <c r="E131" s="238" t="s">
        <v>2221</v>
      </c>
      <c r="F131" s="210" t="s">
        <v>102</v>
      </c>
      <c r="G131" s="239">
        <v>1</v>
      </c>
      <c r="H131" s="239">
        <v>155</v>
      </c>
      <c r="I131" s="239">
        <v>7750</v>
      </c>
      <c r="J131" s="14">
        <v>18</v>
      </c>
      <c r="K131" s="14">
        <v>8</v>
      </c>
      <c r="L131" s="14">
        <f>IF(B131="TXO",I131-SUM(J131:K131),IF(B131="FITX",IF(D131="新倉",-SUM(J131:K131),IF(E131="賣",(H131-H129)*G131*200-SUM(J131:K131),(H129-H131)*G131*200-SUM(J131:K131))),IF(D131="新倉",-SUM(J131:K131),IF(E131="賣",(H131-H129)*G131*50-SUM(J131:K131),(H129-H131)*G131*50-SUM(J131:K131)))))</f>
        <v>7724</v>
      </c>
      <c r="M131" s="123">
        <f t="shared" si="22"/>
        <v>7724</v>
      </c>
      <c r="N131" s="241" t="str">
        <f>IF(B131="TXO","",IF(D131="新倉","",IF(E131="賣",(H131-H126)*G131,(H126-H131)*G131)))</f>
        <v/>
      </c>
      <c r="O131" s="207">
        <f t="shared" si="23"/>
        <v>7750</v>
      </c>
      <c r="P131" s="34"/>
      <c r="S131" s="158"/>
      <c r="T131" s="61"/>
      <c r="U131" s="61"/>
      <c r="V131" s="61"/>
      <c r="W131" s="61"/>
    </row>
    <row r="132" spans="1:23" ht="17.25" hidden="1" outlineLevel="2" thickBot="1">
      <c r="A132" s="237">
        <v>43210</v>
      </c>
      <c r="B132" s="215" t="s">
        <v>2236</v>
      </c>
      <c r="C132" s="210" t="s">
        <v>3065</v>
      </c>
      <c r="D132" s="210" t="s">
        <v>1329</v>
      </c>
      <c r="E132" s="238" t="s">
        <v>1330</v>
      </c>
      <c r="F132" s="210" t="s">
        <v>102</v>
      </c>
      <c r="G132" s="239">
        <v>2</v>
      </c>
      <c r="H132" s="239">
        <v>23</v>
      </c>
      <c r="I132" s="239">
        <v>-2300</v>
      </c>
      <c r="J132" s="14">
        <v>36</v>
      </c>
      <c r="K132" s="14">
        <v>2</v>
      </c>
      <c r="L132" s="14">
        <f>IF(B132="TXO",I132-SUM(J132:K132),IF(B132="FITX",IF(D132="新倉",-SUM(J132:K132),IF(E132="賣",(H132-H130)*G132*200-SUM(J132:K132),(H130-H132)*G132*200-SUM(J132:K132))),IF(D132="新倉",-SUM(J132:K132),IF(E132="賣",(H132-H130)*G132*50-SUM(J132:K132),(H130-H132)*G132*50-SUM(J132:K132)))))</f>
        <v>-2338</v>
      </c>
      <c r="M132" s="123">
        <f t="shared" si="22"/>
        <v>-2338</v>
      </c>
      <c r="N132" s="241" t="str">
        <f>IF(B132="TXO","",IF(D132="新倉","",IF(E132="賣",(H132-H128)*G132,(H128-H132)*G132)))</f>
        <v/>
      </c>
      <c r="O132" s="207">
        <f t="shared" si="23"/>
        <v>2300</v>
      </c>
      <c r="P132" s="34"/>
      <c r="S132" s="158"/>
      <c r="T132" s="61"/>
      <c r="U132" s="61"/>
      <c r="V132" s="61"/>
      <c r="W132" s="61"/>
    </row>
    <row r="133" spans="1:23" ht="17.25" hidden="1" outlineLevel="2" thickBot="1">
      <c r="A133" s="237">
        <v>43214</v>
      </c>
      <c r="B133" s="215" t="s">
        <v>2236</v>
      </c>
      <c r="C133" s="210" t="s">
        <v>3065</v>
      </c>
      <c r="D133" s="210" t="s">
        <v>1331</v>
      </c>
      <c r="E133" s="238" t="s">
        <v>2221</v>
      </c>
      <c r="F133" s="210" t="s">
        <v>102</v>
      </c>
      <c r="G133" s="239">
        <v>2</v>
      </c>
      <c r="H133" s="239">
        <v>70</v>
      </c>
      <c r="I133" s="239">
        <v>7000</v>
      </c>
      <c r="J133" s="14">
        <v>36</v>
      </c>
      <c r="K133" s="14">
        <v>8</v>
      </c>
      <c r="L133" s="14">
        <f>IF(B133="TXO",I133-SUM(J133:K133),IF(B133="FITX",IF(D133="新倉",-SUM(J133:K133),IF(E133="賣",(H133-H131)*G133*200-SUM(J133:K133),(H131-H133)*G133*200-SUM(J133:K133))),IF(D133="新倉",-SUM(J133:K133),IF(E133="賣",(H133-H131)*G133*50-SUM(J133:K133),(H131-H133)*G133*50-SUM(J133:K133)))))</f>
        <v>6956</v>
      </c>
      <c r="M133" s="123">
        <f t="shared" si="22"/>
        <v>6956</v>
      </c>
      <c r="N133" s="241" t="str">
        <f>IF(B133="TXO","",IF(D133="新倉","",IF(E133="賣",(H133-H129)*G133,(H129-H133)*G133)))</f>
        <v/>
      </c>
      <c r="O133" s="207">
        <f t="shared" si="23"/>
        <v>7000</v>
      </c>
      <c r="P133" s="34"/>
      <c r="S133" s="158"/>
      <c r="T133" s="61"/>
      <c r="U133" s="61"/>
      <c r="V133" s="61"/>
      <c r="W133" s="61"/>
    </row>
    <row r="134" spans="1:23" ht="17.25" hidden="1" outlineLevel="2" thickBot="1">
      <c r="A134" s="237">
        <v>43210</v>
      </c>
      <c r="B134" s="215" t="s">
        <v>2236</v>
      </c>
      <c r="C134" s="210" t="s">
        <v>3066</v>
      </c>
      <c r="D134" s="210" t="s">
        <v>1329</v>
      </c>
      <c r="E134" s="238" t="s">
        <v>1330</v>
      </c>
      <c r="F134" s="210" t="s">
        <v>102</v>
      </c>
      <c r="G134" s="239">
        <v>1</v>
      </c>
      <c r="H134" s="239">
        <v>8.6999999999999993</v>
      </c>
      <c r="I134" s="239">
        <v>-435</v>
      </c>
      <c r="J134" s="14">
        <v>18</v>
      </c>
      <c r="K134" s="14">
        <v>0</v>
      </c>
      <c r="L134" s="14">
        <f>IF(B134="TXO",I134-SUM(J134:K134),IF(B134="FITX",IF(D134="新倉",-SUM(J134:K134),IF(E134="賣",(H134-H114)*G134*200-SUM(J134:K134),(H114-H134)*G134*200-SUM(J134:K134))),IF(D134="新倉",-SUM(J134:K134),IF(E134="賣",(H134-H114)*G134*50-SUM(J134:K134),(H114-H134)*G134*50-SUM(J134:K134)))))</f>
        <v>-453</v>
      </c>
      <c r="M134" s="123">
        <f t="shared" si="22"/>
        <v>-453</v>
      </c>
      <c r="N134" s="241" t="str">
        <f>IF(B134="TXO","",IF(D134="新倉","",IF(E134="賣",(H134-H112)*G134,(H112-H134)*G134)))</f>
        <v/>
      </c>
      <c r="O134" s="207">
        <f t="shared" si="23"/>
        <v>435</v>
      </c>
      <c r="P134" s="34"/>
      <c r="S134" s="158"/>
      <c r="T134" s="61"/>
      <c r="U134" s="61"/>
      <c r="V134" s="61"/>
      <c r="W134" s="61"/>
    </row>
    <row r="135" spans="1:23" ht="17.25" hidden="1" outlineLevel="2" thickBot="1">
      <c r="A135" s="237">
        <v>43214</v>
      </c>
      <c r="B135" s="215" t="s">
        <v>2236</v>
      </c>
      <c r="C135" s="210" t="s">
        <v>3066</v>
      </c>
      <c r="D135" s="210" t="s">
        <v>1331</v>
      </c>
      <c r="E135" s="238" t="s">
        <v>2221</v>
      </c>
      <c r="F135" s="210" t="s">
        <v>102</v>
      </c>
      <c r="G135" s="239">
        <v>1</v>
      </c>
      <c r="H135" s="239">
        <v>20</v>
      </c>
      <c r="I135" s="239">
        <v>1000</v>
      </c>
      <c r="J135" s="14">
        <v>18</v>
      </c>
      <c r="K135" s="14">
        <v>1</v>
      </c>
      <c r="L135" s="14">
        <f>IF(B135="TXO",I135-SUM(J135:K135),IF(B135="FITX",IF(D135="新倉",-SUM(J135:K135),IF(E135="賣",(H135-H115)*G135*200-SUM(J135:K135),(H115-H135)*G135*200-SUM(J135:K135))),IF(D135="新倉",-SUM(J135:K135),IF(E135="賣",(H135-H115)*G135*50-SUM(J135:K135),(H115-H135)*G135*50-SUM(J135:K135)))))</f>
        <v>981</v>
      </c>
      <c r="M135" s="123">
        <f t="shared" si="22"/>
        <v>981</v>
      </c>
      <c r="N135" s="241" t="str">
        <f>IF(B135="TXO","",IF(D135="新倉","",IF(E135="賣",(H135-H113)*G135,(H113-H135)*G135)))</f>
        <v/>
      </c>
      <c r="O135" s="207">
        <f t="shared" si="23"/>
        <v>1000</v>
      </c>
      <c r="P135" s="34"/>
      <c r="S135" s="158"/>
      <c r="T135" s="61"/>
      <c r="U135" s="61"/>
      <c r="V135" s="61"/>
      <c r="W135" s="61"/>
    </row>
    <row r="136" spans="1:23" ht="17.25" hidden="1" outlineLevel="2" thickBot="1">
      <c r="A136" s="237">
        <v>43210</v>
      </c>
      <c r="B136" s="215" t="s">
        <v>2236</v>
      </c>
      <c r="C136" s="210" t="s">
        <v>3066</v>
      </c>
      <c r="D136" s="210" t="s">
        <v>1329</v>
      </c>
      <c r="E136" s="238" t="s">
        <v>1330</v>
      </c>
      <c r="F136" s="210" t="s">
        <v>102</v>
      </c>
      <c r="G136" s="239">
        <v>8</v>
      </c>
      <c r="H136" s="239">
        <v>8.6999999999999993</v>
      </c>
      <c r="I136" s="239">
        <v>-3480</v>
      </c>
      <c r="J136" s="14">
        <v>144</v>
      </c>
      <c r="K136" s="14">
        <v>0</v>
      </c>
      <c r="L136" s="14">
        <f>IF(B136="TXO",I136-SUM(J136:K136),IF(B136="FITX",IF(D136="新倉",-SUM(J136:K136),IF(E136="賣",(H136-H115)*G136*200-SUM(J136:K136),(H115-H136)*G136*200-SUM(J136:K136))),IF(D136="新倉",-SUM(J136:K136),IF(E136="賣",(H136-H115)*G136*50-SUM(J136:K136),(H115-H136)*G136*50-SUM(J136:K136)))))</f>
        <v>-3624</v>
      </c>
      <c r="M136" s="123">
        <f t="shared" si="22"/>
        <v>-3624</v>
      </c>
      <c r="N136" s="241" t="str">
        <f>IF(B136="TXO","",IF(D136="新倉","",IF(E136="賣",(H136-H113)*G136,(H113-H136)*G136)))</f>
        <v/>
      </c>
      <c r="O136" s="207">
        <f t="shared" si="23"/>
        <v>3480</v>
      </c>
      <c r="P136" s="34"/>
      <c r="S136" s="158"/>
      <c r="T136" s="61"/>
      <c r="U136" s="61"/>
      <c r="V136" s="61"/>
      <c r="W136" s="61"/>
    </row>
    <row r="137" spans="1:23" ht="17.25" hidden="1" outlineLevel="2" thickBot="1">
      <c r="A137" s="237">
        <v>43214</v>
      </c>
      <c r="B137" s="215" t="s">
        <v>2236</v>
      </c>
      <c r="C137" s="210" t="s">
        <v>3066</v>
      </c>
      <c r="D137" s="210" t="s">
        <v>1331</v>
      </c>
      <c r="E137" s="238" t="s">
        <v>2221</v>
      </c>
      <c r="F137" s="210" t="s">
        <v>102</v>
      </c>
      <c r="G137" s="239">
        <v>8</v>
      </c>
      <c r="H137" s="239">
        <v>10.5</v>
      </c>
      <c r="I137" s="239">
        <v>4200</v>
      </c>
      <c r="J137" s="14">
        <v>144</v>
      </c>
      <c r="K137" s="14">
        <v>8</v>
      </c>
      <c r="L137" s="14">
        <f>IF(B137="TXO",I137-SUM(J137:K137),IF(B137="FITX",IF(D137="新倉",-SUM(J137:K137),IF(E137="賣",(H137-H134)*G137*200-SUM(J137:K137),(H134-H137)*G137*200-SUM(J137:K137))),IF(D137="新倉",-SUM(J137:K137),IF(E137="賣",(H137-H134)*G137*50-SUM(J137:K137),(H134-H137)*G137*50-SUM(J137:K137)))))</f>
        <v>4048</v>
      </c>
      <c r="M137" s="123">
        <f t="shared" si="22"/>
        <v>4048</v>
      </c>
      <c r="N137" s="241" t="str">
        <f>IF(B137="TXO","",IF(D137="新倉","",IF(E137="賣",(H137-H114)*G137,(H114-H137)*G137)))</f>
        <v/>
      </c>
      <c r="O137" s="207">
        <f t="shared" si="23"/>
        <v>4200</v>
      </c>
      <c r="P137" s="34"/>
      <c r="S137" s="158"/>
      <c r="T137" s="61"/>
      <c r="U137" s="61"/>
      <c r="V137" s="61"/>
      <c r="W137" s="61"/>
    </row>
    <row r="138" spans="1:23" ht="17.25" hidden="1" outlineLevel="2" thickBot="1">
      <c r="A138" s="237">
        <v>43210</v>
      </c>
      <c r="B138" s="215" t="s">
        <v>2236</v>
      </c>
      <c r="C138" s="210" t="s">
        <v>3066</v>
      </c>
      <c r="D138" s="210" t="s">
        <v>1329</v>
      </c>
      <c r="E138" s="238" t="s">
        <v>1330</v>
      </c>
      <c r="F138" s="210" t="s">
        <v>102</v>
      </c>
      <c r="G138" s="239">
        <v>1</v>
      </c>
      <c r="H138" s="239">
        <v>8.6999999999999993</v>
      </c>
      <c r="I138" s="239">
        <v>-435</v>
      </c>
      <c r="J138" s="14">
        <v>18</v>
      </c>
      <c r="K138" s="14">
        <v>0</v>
      </c>
      <c r="L138" s="14">
        <f>IF(B138="TXO",I138-SUM(J138:K138),IF(B138="FITX",IF(D138="新倉",-SUM(J138:K138),IF(E138="賣",(H138-H136)*G138*200-SUM(J138:K138),(H136-H138)*G138*200-SUM(J138:K138))),IF(D138="新倉",-SUM(J138:K138),IF(E138="賣",(H138-H136)*G138*50-SUM(J138:K138),(H136-H138)*G138*50-SUM(J138:K138)))))</f>
        <v>-453</v>
      </c>
      <c r="M138" s="123">
        <f t="shared" si="22"/>
        <v>-453</v>
      </c>
      <c r="N138" s="241" t="str">
        <f>IF(B138="TXO","",IF(D138="新倉","",IF(E138="賣",(H138-H115)*G138,(H115-H138)*G138)))</f>
        <v/>
      </c>
      <c r="O138" s="207">
        <f t="shared" si="23"/>
        <v>435</v>
      </c>
      <c r="P138" s="34"/>
      <c r="S138" s="158"/>
      <c r="T138" s="61"/>
      <c r="U138" s="61"/>
      <c r="V138" s="61"/>
      <c r="W138" s="61"/>
    </row>
    <row r="139" spans="1:23" ht="17.25" hidden="1" outlineLevel="2" thickBot="1">
      <c r="A139" s="237">
        <v>43210</v>
      </c>
      <c r="B139" s="215" t="s">
        <v>2236</v>
      </c>
      <c r="C139" s="210" t="s">
        <v>3067</v>
      </c>
      <c r="D139" s="210" t="s">
        <v>1329</v>
      </c>
      <c r="E139" s="238" t="s">
        <v>1330</v>
      </c>
      <c r="F139" s="210" t="s">
        <v>102</v>
      </c>
      <c r="G139" s="239">
        <v>3</v>
      </c>
      <c r="H139" s="239">
        <v>5.0999999999999996</v>
      </c>
      <c r="I139" s="239">
        <v>-765</v>
      </c>
      <c r="J139" s="14">
        <v>54</v>
      </c>
      <c r="K139" s="14">
        <v>0</v>
      </c>
      <c r="L139" s="14">
        <f>IF(B139="TXO",I139-SUM(J139:K139),IF(B139="FITX",IF(D139="新倉",-SUM(J139:K139),IF(E139="賣",(H139-H137)*G139*200-SUM(J139:K139),(H137-H139)*G139*200-SUM(J139:K139))),IF(D139="新倉",-SUM(J139:K139),IF(E139="賣",(H139-H137)*G139*50-SUM(J139:K139),(H137-H139)*G139*50-SUM(J139:K139)))))</f>
        <v>-819</v>
      </c>
      <c r="M139" s="123">
        <f t="shared" si="22"/>
        <v>-819</v>
      </c>
      <c r="N139" s="241" t="str">
        <f>IF(B139="TXO","",IF(D139="新倉","",IF(E139="賣",(H139-H134)*G139,(H134-H139)*G139)))</f>
        <v/>
      </c>
      <c r="O139" s="207">
        <f t="shared" si="23"/>
        <v>765</v>
      </c>
      <c r="P139" s="34"/>
      <c r="S139" s="158"/>
      <c r="T139" s="61"/>
      <c r="U139" s="61"/>
      <c r="V139" s="61"/>
      <c r="W139" s="61"/>
    </row>
    <row r="140" spans="1:23" ht="17.25" hidden="1" outlineLevel="2" thickBot="1">
      <c r="A140" s="237">
        <v>43214</v>
      </c>
      <c r="B140" s="215" t="s">
        <v>2236</v>
      </c>
      <c r="C140" s="210" t="s">
        <v>3067</v>
      </c>
      <c r="D140" s="210" t="s">
        <v>1331</v>
      </c>
      <c r="E140" s="238" t="s">
        <v>2221</v>
      </c>
      <c r="F140" s="210" t="s">
        <v>102</v>
      </c>
      <c r="G140" s="239">
        <v>3</v>
      </c>
      <c r="H140" s="239">
        <v>10</v>
      </c>
      <c r="I140" s="239">
        <v>1500</v>
      </c>
      <c r="J140" s="14">
        <v>54</v>
      </c>
      <c r="K140" s="14">
        <v>3</v>
      </c>
      <c r="L140" s="14">
        <f>IF(B140="TXO",I140-SUM(J140:K140),IF(B140="FITX",IF(D140="新倉",-SUM(J140:K140),IF(E140="賣",(H140-H138)*G140*200-SUM(J140:K140),(H138-H140)*G140*200-SUM(J140:K140))),IF(D140="新倉",-SUM(J140:K140),IF(E140="賣",(H140-H138)*G140*50-SUM(J140:K140),(H138-H140)*G140*50-SUM(J140:K140)))))</f>
        <v>1443</v>
      </c>
      <c r="M140" s="123">
        <f t="shared" si="22"/>
        <v>1443</v>
      </c>
      <c r="N140" s="241" t="str">
        <f>IF(B140="TXO","",IF(D140="新倉","",IF(E140="賣",(H140-H136)*G140,(H136-H140)*G140)))</f>
        <v/>
      </c>
      <c r="O140" s="207">
        <f t="shared" si="23"/>
        <v>1500</v>
      </c>
      <c r="P140" s="34"/>
      <c r="S140" s="158"/>
      <c r="T140" s="61"/>
      <c r="U140" s="61"/>
      <c r="V140" s="61"/>
      <c r="W140" s="61"/>
    </row>
    <row r="141" spans="1:23" ht="17.25" hidden="1" outlineLevel="2" thickBot="1">
      <c r="A141" s="237">
        <v>43210</v>
      </c>
      <c r="B141" s="215" t="s">
        <v>2236</v>
      </c>
      <c r="C141" s="210" t="s">
        <v>3067</v>
      </c>
      <c r="D141" s="210" t="s">
        <v>1329</v>
      </c>
      <c r="E141" s="238" t="s">
        <v>1330</v>
      </c>
      <c r="F141" s="210" t="s">
        <v>102</v>
      </c>
      <c r="G141" s="239">
        <v>2</v>
      </c>
      <c r="H141" s="239">
        <v>5.0999999999999996</v>
      </c>
      <c r="I141" s="239">
        <v>-510</v>
      </c>
      <c r="J141" s="14">
        <v>36</v>
      </c>
      <c r="K141" s="14">
        <v>0</v>
      </c>
      <c r="L141" s="14">
        <f>IF(B141="TXO",I141-SUM(J141:K141),IF(B141="FITX",IF(D141="新倉",-SUM(J141:K141),IF(E141="賣",(H141-H139)*G141*200-SUM(J141:K141),(H139-H141)*G141*200-SUM(J141:K141))),IF(D141="新倉",-SUM(J141:K141),IF(E141="賣",(H141-H139)*G141*50-SUM(J141:K141),(H139-H141)*G141*50-SUM(J141:K141)))))</f>
        <v>-546</v>
      </c>
      <c r="M141" s="123">
        <f t="shared" si="22"/>
        <v>-546</v>
      </c>
      <c r="N141" s="241" t="str">
        <f>IF(B141="TXO","",IF(D141="新倉","",IF(E141="賣",(H141-H137)*G141,(H137-H141)*G141)))</f>
        <v/>
      </c>
      <c r="O141" s="207">
        <f t="shared" si="23"/>
        <v>510</v>
      </c>
      <c r="P141" s="34"/>
      <c r="S141" s="158"/>
      <c r="T141" s="61"/>
      <c r="U141" s="61"/>
      <c r="V141" s="61"/>
      <c r="W141" s="61"/>
    </row>
    <row r="142" spans="1:23" ht="17.25" hidden="1" outlineLevel="2" thickBot="1">
      <c r="A142" s="237">
        <v>43214</v>
      </c>
      <c r="B142" s="215" t="s">
        <v>2236</v>
      </c>
      <c r="C142" s="210" t="s">
        <v>3067</v>
      </c>
      <c r="D142" s="210" t="s">
        <v>1331</v>
      </c>
      <c r="E142" s="238" t="s">
        <v>2221</v>
      </c>
      <c r="F142" s="210" t="s">
        <v>102</v>
      </c>
      <c r="G142" s="239">
        <v>2</v>
      </c>
      <c r="H142" s="239">
        <v>10</v>
      </c>
      <c r="I142" s="239">
        <v>1000</v>
      </c>
      <c r="J142" s="14">
        <v>36</v>
      </c>
      <c r="K142" s="14">
        <v>2</v>
      </c>
      <c r="L142" s="14">
        <f>IF(B142="TXO",I142-SUM(J142:K142),IF(B142="FITX",IF(D142="新倉",-SUM(J142:K142),IF(E142="賣",(H142-H125)*G142*200-SUM(J142:K142),(H125-H142)*G142*200-SUM(J142:K142))),IF(D142="新倉",-SUM(J142:K142),IF(E142="賣",(H142-H125)*G142*50-SUM(J142:K142),(H125-H142)*G142*50-SUM(J142:K142)))))</f>
        <v>962</v>
      </c>
      <c r="M142" s="123">
        <f t="shared" si="22"/>
        <v>962</v>
      </c>
      <c r="N142" s="241" t="str">
        <f>IF(B142="TXO","",IF(D142="新倉","",IF(E142="賣",(H142-H123)*G142,(H123-H142)*G142)))</f>
        <v/>
      </c>
      <c r="O142" s="207">
        <f t="shared" si="23"/>
        <v>1000</v>
      </c>
      <c r="P142" s="34"/>
      <c r="S142" s="158"/>
      <c r="T142" s="61"/>
      <c r="U142" s="61"/>
      <c r="V142" s="61"/>
      <c r="W142" s="61"/>
    </row>
    <row r="143" spans="1:23" ht="17.25" hidden="1" outlineLevel="2" thickBot="1">
      <c r="A143" s="237">
        <v>43210</v>
      </c>
      <c r="B143" s="215" t="s">
        <v>2236</v>
      </c>
      <c r="C143" s="210" t="s">
        <v>3067</v>
      </c>
      <c r="D143" s="210" t="s">
        <v>1329</v>
      </c>
      <c r="E143" s="238" t="s">
        <v>1330</v>
      </c>
      <c r="F143" s="210" t="s">
        <v>102</v>
      </c>
      <c r="G143" s="239">
        <v>1</v>
      </c>
      <c r="H143" s="239">
        <v>5.0999999999999996</v>
      </c>
      <c r="I143" s="239">
        <v>-255</v>
      </c>
      <c r="J143" s="14">
        <v>18</v>
      </c>
      <c r="K143" s="14">
        <v>0</v>
      </c>
      <c r="L143" s="14">
        <f>IF(B143="TXO",I143-SUM(J143:K143),IF(B143="FITX",IF(D143="新倉",-SUM(J143:K143),IF(E143="賣",(H143-H120)*G143*200-SUM(J143:K143),(H120-H143)*G143*200-SUM(J143:K143))),IF(D143="新倉",-SUM(J143:K143),IF(E143="賣",(H143-H120)*G143*50-SUM(J143:K143),(H120-H143)*G143*50-SUM(J143:K143)))))</f>
        <v>-273</v>
      </c>
      <c r="M143" s="123">
        <f>L143</f>
        <v>-273</v>
      </c>
      <c r="N143" s="241" t="str">
        <f>IF(B143="TXO","",IF(D143="新倉","",IF(E143="賣",(H143-H124)*G143,(H124-H143)*G143)))</f>
        <v/>
      </c>
      <c r="O143" s="207">
        <f>ABS(I143)</f>
        <v>255</v>
      </c>
      <c r="P143" s="34"/>
      <c r="S143" s="158"/>
      <c r="T143" s="61"/>
      <c r="U143" s="61"/>
      <c r="V143" s="61"/>
      <c r="W143" s="61"/>
    </row>
    <row r="144" spans="1:23" ht="17.25" hidden="1" outlineLevel="2" thickBot="1">
      <c r="A144" s="237">
        <v>43214</v>
      </c>
      <c r="B144" s="215" t="s">
        <v>2236</v>
      </c>
      <c r="C144" s="210" t="s">
        <v>3067</v>
      </c>
      <c r="D144" s="210" t="s">
        <v>1331</v>
      </c>
      <c r="E144" s="238" t="s">
        <v>2221</v>
      </c>
      <c r="F144" s="210" t="s">
        <v>102</v>
      </c>
      <c r="G144" s="239">
        <v>1</v>
      </c>
      <c r="H144" s="239">
        <v>15</v>
      </c>
      <c r="I144" s="239">
        <v>750</v>
      </c>
      <c r="J144" s="14">
        <v>18</v>
      </c>
      <c r="K144" s="14">
        <v>1</v>
      </c>
      <c r="L144" s="14">
        <f>IF(B144="TXO",I144-SUM(J144:K144),IF(B144="FITX",IF(D144="新倉",-SUM(J144:K144),IF(E144="賣",(H144-H120)*G144*200-SUM(J144:K144),(H120-H144)*G144*200-SUM(J144:K144))),IF(D144="新倉",-SUM(J144:K144),IF(E144="賣",(H144-H120)*G144*50-SUM(J144:K144),(H120-H144)*G144*50-SUM(J144:K144)))))</f>
        <v>731</v>
      </c>
      <c r="M144" s="123">
        <f t="shared" si="22"/>
        <v>731</v>
      </c>
      <c r="N144" s="241" t="str">
        <f>IF(B144="TXO","",IF(D144="新倉","",IF(E144="賣",(H144-H124)*G144,(H124-H144)*G144)))</f>
        <v/>
      </c>
      <c r="O144" s="207">
        <f t="shared" si="23"/>
        <v>750</v>
      </c>
      <c r="P144" s="34"/>
      <c r="S144" s="158"/>
      <c r="T144" s="61"/>
      <c r="U144" s="61"/>
      <c r="V144" s="61"/>
      <c r="W144" s="61"/>
    </row>
    <row r="145" spans="1:23" ht="17.25" hidden="1" outlineLevel="2" thickBot="1">
      <c r="A145" s="237">
        <v>43210</v>
      </c>
      <c r="B145" s="215" t="s">
        <v>2236</v>
      </c>
      <c r="C145" s="210" t="s">
        <v>3067</v>
      </c>
      <c r="D145" s="210" t="s">
        <v>1329</v>
      </c>
      <c r="E145" s="238" t="s">
        <v>1330</v>
      </c>
      <c r="F145" s="210" t="s">
        <v>102</v>
      </c>
      <c r="G145" s="239">
        <v>1</v>
      </c>
      <c r="H145" s="239">
        <v>5.0999999999999996</v>
      </c>
      <c r="I145" s="239">
        <v>-255</v>
      </c>
      <c r="J145" s="14">
        <v>18</v>
      </c>
      <c r="K145" s="14">
        <v>0</v>
      </c>
      <c r="L145" s="14">
        <f>IF(B145="TXO",I145-SUM(J145:K145),IF(B145="FITX",IF(D145="新倉",-SUM(J145:K145),IF(E145="賣",(H145-H142)*G145*200-SUM(J145:K145),(H142-H145)*G145*200-SUM(J145:K145))),IF(D145="新倉",-SUM(J145:K145),IF(E145="賣",(H145-H142)*G145*50-SUM(J145:K145),(H142-H145)*G145*50-SUM(J145:K145)))))</f>
        <v>-273</v>
      </c>
      <c r="M145" s="123">
        <f t="shared" si="22"/>
        <v>-273</v>
      </c>
      <c r="N145" s="241" t="str">
        <f>IF(B145="TXO","",IF(D145="新倉","",IF(E145="賣",(H145-H125)*G145,(H125-H145)*G145)))</f>
        <v/>
      </c>
      <c r="O145" s="207">
        <f t="shared" si="23"/>
        <v>255</v>
      </c>
      <c r="P145" s="34"/>
      <c r="S145" s="158"/>
      <c r="T145" s="61"/>
      <c r="U145" s="61"/>
      <c r="V145" s="61"/>
      <c r="W145" s="61"/>
    </row>
    <row r="146" spans="1:23" ht="17.25" hidden="1" outlineLevel="2" thickBot="1">
      <c r="A146" s="237">
        <v>43214</v>
      </c>
      <c r="B146" s="215" t="s">
        <v>2236</v>
      </c>
      <c r="C146" s="210" t="s">
        <v>3067</v>
      </c>
      <c r="D146" s="210" t="s">
        <v>1331</v>
      </c>
      <c r="E146" s="238" t="s">
        <v>2221</v>
      </c>
      <c r="F146" s="210" t="s">
        <v>102</v>
      </c>
      <c r="G146" s="239">
        <v>1</v>
      </c>
      <c r="H146" s="239">
        <v>20</v>
      </c>
      <c r="I146" s="239">
        <v>1000</v>
      </c>
      <c r="J146" s="14">
        <v>18</v>
      </c>
      <c r="K146" s="14">
        <v>1</v>
      </c>
      <c r="L146" s="14">
        <f>IF(B146="TXO",I146-SUM(J146:K146),IF(B146="FITX",IF(D146="新倉",-SUM(J146:K146),IF(E146="賣",(H146-H144)*G146*200-SUM(J146:K146),(H144-H146)*G146*200-SUM(J146:K146))),IF(D146="新倉",-SUM(J146:K146),IF(E146="賣",(H146-H144)*G146*50-SUM(J146:K146),(H144-H146)*G146*50-SUM(J146:K146)))))</f>
        <v>981</v>
      </c>
      <c r="M146" s="123">
        <f t="shared" si="22"/>
        <v>981</v>
      </c>
      <c r="N146" s="241" t="str">
        <f>IF(B146="TXO","",IF(D146="新倉","",IF(E146="賣",(H146-H120)*G146,(H120-H146)*G146)))</f>
        <v/>
      </c>
      <c r="O146" s="207">
        <f t="shared" si="23"/>
        <v>1000</v>
      </c>
      <c r="P146" s="34"/>
      <c r="S146" s="158"/>
      <c r="T146" s="61"/>
      <c r="U146" s="61"/>
      <c r="V146" s="61"/>
      <c r="W146" s="61"/>
    </row>
    <row r="147" spans="1:23" ht="17.25" hidden="1" outlineLevel="2" thickBot="1">
      <c r="A147" s="237">
        <v>43210</v>
      </c>
      <c r="B147" s="215" t="s">
        <v>2236</v>
      </c>
      <c r="C147" s="210" t="s">
        <v>3067</v>
      </c>
      <c r="D147" s="210" t="s">
        <v>1329</v>
      </c>
      <c r="E147" s="238" t="s">
        <v>1330</v>
      </c>
      <c r="F147" s="210" t="s">
        <v>102</v>
      </c>
      <c r="G147" s="239">
        <v>2</v>
      </c>
      <c r="H147" s="239">
        <v>5.0999999999999996</v>
      </c>
      <c r="I147" s="239">
        <v>-510</v>
      </c>
      <c r="J147" s="14">
        <v>36</v>
      </c>
      <c r="K147" s="14">
        <v>0</v>
      </c>
      <c r="L147" s="14">
        <f>IF(B147="TXO",I147-SUM(J147:K147),IF(B147="FITX",IF(D147="新倉",-SUM(J147:K147),IF(E147="賣",(H147-H145)*G147*200-SUM(J147:K147),(H145-H147)*G147*200-SUM(J147:K147))),IF(D147="新倉",-SUM(J147:K147),IF(E147="賣",(H147-H145)*G147*50-SUM(J147:K147),(H145-H147)*G147*50-SUM(J147:K147)))))</f>
        <v>-546</v>
      </c>
      <c r="M147" s="123">
        <f t="shared" si="22"/>
        <v>-546</v>
      </c>
      <c r="N147" s="241" t="str">
        <f>IF(B147="TXO","",IF(D147="新倉","",IF(E147="賣",(H147-H142)*G147,(H142-H147)*G147)))</f>
        <v/>
      </c>
      <c r="O147" s="207">
        <f t="shared" si="23"/>
        <v>510</v>
      </c>
      <c r="P147" s="34"/>
      <c r="S147" s="158"/>
      <c r="T147" s="61"/>
      <c r="U147" s="61"/>
      <c r="V147" s="61"/>
      <c r="W147" s="61"/>
    </row>
    <row r="148" spans="1:23" ht="17.25" hidden="1" outlineLevel="2" thickBot="1">
      <c r="A148" s="237">
        <v>43210</v>
      </c>
      <c r="B148" s="215" t="s">
        <v>2236</v>
      </c>
      <c r="C148" s="210" t="s">
        <v>3067</v>
      </c>
      <c r="D148" s="210" t="s">
        <v>1329</v>
      </c>
      <c r="E148" s="238" t="s">
        <v>1330</v>
      </c>
      <c r="F148" s="210" t="s">
        <v>102</v>
      </c>
      <c r="G148" s="239">
        <v>1</v>
      </c>
      <c r="H148" s="239">
        <v>5.0999999999999996</v>
      </c>
      <c r="I148" s="239">
        <v>-255</v>
      </c>
      <c r="J148" s="14">
        <v>18</v>
      </c>
      <c r="K148" s="14">
        <v>0</v>
      </c>
      <c r="L148" s="14">
        <f>IF(B148="TXO",I148-SUM(J148:K148),IF(B148="FITX",IF(D148="新倉",-SUM(J148:K148),IF(E148="賣",(H148-H146)*G148*200-SUM(J148:K148),(H146-H148)*G148*200-SUM(J148:K148))),IF(D148="新倉",-SUM(J148:K148),IF(E148="賣",(H148-H146)*G148*50-SUM(J148:K148),(H146-H148)*G148*50-SUM(J148:K148)))))</f>
        <v>-273</v>
      </c>
      <c r="M148" s="123">
        <f t="shared" si="22"/>
        <v>-273</v>
      </c>
      <c r="N148" s="241" t="str">
        <f>IF(B148="TXO","",IF(D148="新倉","",IF(E148="賣",(H148-H144)*G148,(H144-H148)*G148)))</f>
        <v/>
      </c>
      <c r="O148" s="207">
        <f t="shared" si="23"/>
        <v>255</v>
      </c>
      <c r="P148" s="34"/>
      <c r="S148" s="158"/>
      <c r="T148" s="61"/>
      <c r="U148" s="61"/>
      <c r="V148" s="61"/>
      <c r="W148" s="61"/>
    </row>
    <row r="149" spans="1:23" ht="17.25" hidden="1" outlineLevel="2" thickBot="1">
      <c r="A149" s="237">
        <v>43214</v>
      </c>
      <c r="B149" s="215" t="s">
        <v>2236</v>
      </c>
      <c r="C149" s="210" t="s">
        <v>3067</v>
      </c>
      <c r="D149" s="210" t="s">
        <v>1331</v>
      </c>
      <c r="E149" s="238" t="s">
        <v>2221</v>
      </c>
      <c r="F149" s="210" t="s">
        <v>102</v>
      </c>
      <c r="G149" s="239">
        <v>1</v>
      </c>
      <c r="H149" s="239">
        <v>8.1</v>
      </c>
      <c r="I149" s="239">
        <v>405</v>
      </c>
      <c r="J149" s="14">
        <v>18</v>
      </c>
      <c r="K149" s="14">
        <v>0</v>
      </c>
      <c r="L149" s="14">
        <f>IF(B149="TXO",I149-SUM(J149:K149),IF(B149="FITX",IF(D149="新倉",-SUM(J149:K149),IF(E149="賣",(H149-H147)*G149*200-SUM(J149:K149),(H147-H149)*G149*200-SUM(J149:K149))),IF(D149="新倉",-SUM(J149:K149),IF(E149="賣",(H149-H147)*G149*50-SUM(J149:K149),(H147-H149)*G149*50-SUM(J149:K149)))))</f>
        <v>387</v>
      </c>
      <c r="M149" s="123">
        <f t="shared" si="22"/>
        <v>387</v>
      </c>
      <c r="N149" s="241" t="str">
        <f>IF(B149="TXO","",IF(D149="新倉","",IF(E149="賣",(H149-H145)*G149,(H145-H149)*G149)))</f>
        <v/>
      </c>
      <c r="O149" s="207">
        <f t="shared" si="23"/>
        <v>405</v>
      </c>
      <c r="P149" s="34"/>
      <c r="S149" s="158"/>
      <c r="T149" s="61"/>
      <c r="U149" s="61"/>
      <c r="V149" s="61"/>
      <c r="W149" s="61"/>
    </row>
    <row r="150" spans="1:23" ht="17.25" thickBot="1">
      <c r="A150" s="254" t="s">
        <v>2755</v>
      </c>
      <c r="B150" s="255"/>
      <c r="C150" s="255"/>
      <c r="D150" s="255"/>
      <c r="E150" s="255"/>
      <c r="F150" s="255"/>
      <c r="G150" s="256"/>
      <c r="H150" s="256"/>
      <c r="I150" s="256"/>
      <c r="J150" s="121"/>
      <c r="K150" s="256"/>
      <c r="L150" s="122">
        <f>SUM(L119:L149)</f>
        <v>26831</v>
      </c>
      <c r="M150" s="290">
        <f>SUM(M119:M149)</f>
        <v>12037.994999999999</v>
      </c>
      <c r="N150" s="33"/>
      <c r="P150" s="286"/>
      <c r="S150" s="158"/>
      <c r="T150" s="61"/>
      <c r="U150" s="61"/>
      <c r="V150" s="61"/>
      <c r="W150" s="61"/>
    </row>
    <row r="151" spans="1:23" ht="17.25" thickBot="1">
      <c r="A151" s="272">
        <v>43228</v>
      </c>
      <c r="B151" s="273"/>
      <c r="C151" s="273" t="s">
        <v>3017</v>
      </c>
      <c r="D151" s="273"/>
      <c r="E151" s="273"/>
      <c r="F151" s="273"/>
      <c r="G151" s="274"/>
      <c r="H151" s="274"/>
      <c r="I151" s="274"/>
      <c r="J151" s="275"/>
      <c r="K151" s="274"/>
      <c r="L151" s="275"/>
      <c r="M151" s="276">
        <f>-1005-155</f>
        <v>-1160</v>
      </c>
      <c r="N151" s="33"/>
      <c r="P151" s="277"/>
      <c r="Q151" s="230" t="s">
        <v>36</v>
      </c>
      <c r="S151" s="158"/>
      <c r="T151" s="61"/>
      <c r="U151" s="61"/>
      <c r="V151" s="61"/>
      <c r="W151" s="61"/>
    </row>
    <row r="152" spans="1:23" ht="17.25" thickBot="1">
      <c r="A152" s="272">
        <v>43234</v>
      </c>
      <c r="B152" s="273"/>
      <c r="C152" s="273" t="s">
        <v>2960</v>
      </c>
      <c r="D152" s="273"/>
      <c r="E152" s="273"/>
      <c r="F152" s="273"/>
      <c r="G152" s="274"/>
      <c r="H152" s="274"/>
      <c r="I152" s="274"/>
      <c r="J152" s="275"/>
      <c r="K152" s="274"/>
      <c r="L152" s="275"/>
      <c r="M152" s="276">
        <f>-4457*0.965</f>
        <v>-4301.0050000000001</v>
      </c>
      <c r="N152" s="33"/>
      <c r="P152" s="277"/>
      <c r="Q152" s="230" t="s">
        <v>2961</v>
      </c>
      <c r="S152" s="158"/>
      <c r="T152" s="61"/>
      <c r="U152" s="61"/>
      <c r="V152" s="61"/>
      <c r="W152" s="61"/>
    </row>
    <row r="153" spans="1:23" ht="17.25" thickBot="1">
      <c r="A153" s="272">
        <v>43239</v>
      </c>
      <c r="B153" s="273"/>
      <c r="C153" s="273" t="s">
        <v>2875</v>
      </c>
      <c r="D153" s="273"/>
      <c r="E153" s="273"/>
      <c r="F153" s="273"/>
      <c r="G153" s="274"/>
      <c r="H153" s="274"/>
      <c r="I153" s="274"/>
      <c r="J153" s="275"/>
      <c r="K153" s="274"/>
      <c r="L153" s="275"/>
      <c r="M153" s="276">
        <v>-4490</v>
      </c>
      <c r="N153" s="33"/>
      <c r="P153" s="277"/>
      <c r="Q153" s="230" t="s">
        <v>3068</v>
      </c>
      <c r="S153" s="158"/>
      <c r="T153" s="61"/>
      <c r="U153" s="61"/>
      <c r="V153" s="61"/>
      <c r="W153" s="61"/>
    </row>
    <row r="154" spans="1:23" ht="17.25" collapsed="1" thickBot="1">
      <c r="A154" s="272">
        <v>43248</v>
      </c>
      <c r="B154" s="273"/>
      <c r="C154" s="273" t="s">
        <v>2963</v>
      </c>
      <c r="D154" s="273"/>
      <c r="E154" s="273"/>
      <c r="F154" s="273"/>
      <c r="G154" s="274"/>
      <c r="H154" s="274"/>
      <c r="I154" s="274"/>
      <c r="J154" s="275"/>
      <c r="K154" s="274"/>
      <c r="L154" s="275"/>
      <c r="M154" s="276">
        <f>-5000*0.965</f>
        <v>-4825</v>
      </c>
      <c r="N154" s="33"/>
      <c r="P154" s="277"/>
      <c r="Q154" s="230" t="s">
        <v>2964</v>
      </c>
      <c r="S154" s="158"/>
      <c r="T154" s="61"/>
      <c r="U154" s="61"/>
      <c r="V154" s="61"/>
      <c r="W154" s="61"/>
    </row>
    <row r="155" spans="1:23" ht="17.25" hidden="1" outlineLevel="1" thickBot="1">
      <c r="A155" s="279">
        <v>43222</v>
      </c>
      <c r="B155" s="280" t="s">
        <v>3069</v>
      </c>
      <c r="C155" s="281" t="s">
        <v>3070</v>
      </c>
      <c r="D155" s="281" t="s">
        <v>1329</v>
      </c>
      <c r="E155" s="282" t="s">
        <v>2221</v>
      </c>
      <c r="F155" s="281" t="s">
        <v>102</v>
      </c>
      <c r="G155" s="283">
        <v>1</v>
      </c>
      <c r="H155" s="283">
        <v>10590</v>
      </c>
      <c r="I155" s="283">
        <v>0</v>
      </c>
      <c r="J155" s="284">
        <v>45</v>
      </c>
      <c r="K155" s="284">
        <v>42</v>
      </c>
      <c r="L155" s="284">
        <f>IF(B155="TXO",I155-SUM(J155:K155),IF(B155="FITX",IF(D155="新倉",-SUM(J155:K155),IF(E155="賣",(H155-H150)*G155*200-SUM(J155:K155),(H150-H155)*G155*200-SUM(J155:K155))),IF(D155="新倉",-SUM(J155:K155),IF(E155="賣",(H155-H150)*G155*50-SUM(J155:K155),(H150-H155)*G155*50-SUM(J155:K155)))))</f>
        <v>-87</v>
      </c>
      <c r="M155" s="285">
        <f>L155</f>
        <v>-87</v>
      </c>
      <c r="N155" s="241" t="str">
        <f>IF(B155="TXO","",IF(D155="新倉","",IF(E155="賣",(H155-H150)*G155,(H150-H155)*G155)))</f>
        <v/>
      </c>
      <c r="O155" s="207">
        <f>ABS(I155)</f>
        <v>0</v>
      </c>
      <c r="P155" s="34">
        <f>SUM(L155:L156)</f>
        <v>426</v>
      </c>
      <c r="S155" s="158"/>
      <c r="T155" s="61"/>
      <c r="U155" s="61"/>
      <c r="V155" s="61"/>
      <c r="W155" s="61"/>
    </row>
    <row r="156" spans="1:23" ht="17.25" hidden="1" outlineLevel="1" collapsed="1" thickBot="1">
      <c r="A156" s="279">
        <v>43222</v>
      </c>
      <c r="B156" s="280" t="s">
        <v>3069</v>
      </c>
      <c r="C156" s="281" t="s">
        <v>3070</v>
      </c>
      <c r="D156" s="281" t="s">
        <v>1331</v>
      </c>
      <c r="E156" s="282" t="s">
        <v>1330</v>
      </c>
      <c r="F156" s="281" t="s">
        <v>102</v>
      </c>
      <c r="G156" s="283">
        <v>1</v>
      </c>
      <c r="H156" s="283">
        <v>10587</v>
      </c>
      <c r="I156" s="283">
        <v>0</v>
      </c>
      <c r="J156" s="284">
        <v>45</v>
      </c>
      <c r="K156" s="284">
        <v>42</v>
      </c>
      <c r="L156" s="284">
        <f t="shared" ref="L156:L162" si="24">IF(B156="TXO",I156-SUM(J156:K156),IF(B156="FITX",IF(D156="新倉",-SUM(J156:K156),IF(E156="賣",(H156-H155)*G156*200-SUM(J156:K156),(H155-H156)*G156*200-SUM(J156:K156))),IF(D156="新倉",-SUM(J156:K156),IF(E156="賣",(H156-H155)*G156*50-SUM(J156:K156),(H155-H156)*G156*50-SUM(J156:K156)))))</f>
        <v>513</v>
      </c>
      <c r="M156" s="285">
        <f t="shared" ref="M156:M162" si="25">L156</f>
        <v>513</v>
      </c>
      <c r="N156" s="241">
        <f t="shared" ref="N156:N162" si="26">IF(B156="TXO","",IF(D156="新倉","",IF(E156="賣",(H156-H155)*G156,(H155-H156)*G156)))</f>
        <v>3</v>
      </c>
      <c r="O156" s="207">
        <f>ABS(I156)</f>
        <v>0</v>
      </c>
      <c r="P156" s="34"/>
      <c r="S156" s="158"/>
      <c r="T156" s="61"/>
      <c r="U156" s="61"/>
      <c r="V156" s="61"/>
      <c r="W156" s="61"/>
    </row>
    <row r="157" spans="1:23" ht="17.25" hidden="1" outlineLevel="1" thickBot="1">
      <c r="A157" s="237">
        <v>43223</v>
      </c>
      <c r="B157" s="215" t="s">
        <v>3069</v>
      </c>
      <c r="C157" s="210" t="s">
        <v>3070</v>
      </c>
      <c r="D157" s="210" t="s">
        <v>1329</v>
      </c>
      <c r="E157" s="238" t="s">
        <v>2221</v>
      </c>
      <c r="F157" s="210" t="s">
        <v>102</v>
      </c>
      <c r="G157" s="239">
        <v>1</v>
      </c>
      <c r="H157" s="239">
        <v>10553</v>
      </c>
      <c r="I157" s="239">
        <v>0</v>
      </c>
      <c r="J157" s="14">
        <v>45</v>
      </c>
      <c r="K157" s="14">
        <v>42</v>
      </c>
      <c r="L157" s="14">
        <f t="shared" si="24"/>
        <v>-87</v>
      </c>
      <c r="M157" s="123">
        <f t="shared" si="25"/>
        <v>-87</v>
      </c>
      <c r="N157" s="241" t="str">
        <f t="shared" si="26"/>
        <v/>
      </c>
      <c r="O157" s="207">
        <f t="shared" ref="O157:O162" si="27">ABS(I157)</f>
        <v>0</v>
      </c>
      <c r="P157" s="34">
        <f>SUM(L157:L162)</f>
        <v>1878</v>
      </c>
      <c r="S157" s="158"/>
      <c r="T157" s="61"/>
      <c r="U157" s="61"/>
      <c r="V157" s="61"/>
      <c r="W157" s="61"/>
    </row>
    <row r="158" spans="1:23" ht="17.25" hidden="1" outlineLevel="2" collapsed="1" thickBot="1">
      <c r="A158" s="237">
        <v>43223</v>
      </c>
      <c r="B158" s="215" t="s">
        <v>3069</v>
      </c>
      <c r="C158" s="210" t="s">
        <v>3070</v>
      </c>
      <c r="D158" s="210" t="s">
        <v>1331</v>
      </c>
      <c r="E158" s="238" t="s">
        <v>1330</v>
      </c>
      <c r="F158" s="210" t="s">
        <v>102</v>
      </c>
      <c r="G158" s="239">
        <v>1</v>
      </c>
      <c r="H158" s="239">
        <v>10542</v>
      </c>
      <c r="I158" s="239">
        <v>0</v>
      </c>
      <c r="J158" s="14">
        <v>45</v>
      </c>
      <c r="K158" s="14">
        <v>42</v>
      </c>
      <c r="L158" s="14">
        <f t="shared" si="24"/>
        <v>2113</v>
      </c>
      <c r="M158" s="123">
        <f t="shared" si="25"/>
        <v>2113</v>
      </c>
      <c r="N158" s="241">
        <f t="shared" si="26"/>
        <v>11</v>
      </c>
      <c r="O158" s="207">
        <f t="shared" si="27"/>
        <v>0</v>
      </c>
      <c r="P158" s="34"/>
      <c r="S158" s="158"/>
      <c r="T158" s="61"/>
      <c r="U158" s="61"/>
      <c r="V158" s="61"/>
      <c r="W158" s="61"/>
    </row>
    <row r="159" spans="1:23" ht="17.25" hidden="1" outlineLevel="2" collapsed="1" thickBot="1">
      <c r="A159" s="237">
        <v>43223</v>
      </c>
      <c r="B159" s="215" t="s">
        <v>3069</v>
      </c>
      <c r="C159" s="210" t="s">
        <v>3070</v>
      </c>
      <c r="D159" s="210" t="s">
        <v>1329</v>
      </c>
      <c r="E159" s="238" t="s">
        <v>2221</v>
      </c>
      <c r="F159" s="210" t="s">
        <v>102</v>
      </c>
      <c r="G159" s="239">
        <v>1</v>
      </c>
      <c r="H159" s="239">
        <v>10553</v>
      </c>
      <c r="I159" s="239">
        <v>0</v>
      </c>
      <c r="J159" s="14">
        <v>45</v>
      </c>
      <c r="K159" s="14">
        <v>42</v>
      </c>
      <c r="L159" s="14">
        <f t="shared" si="24"/>
        <v>-87</v>
      </c>
      <c r="M159" s="123">
        <f t="shared" si="25"/>
        <v>-87</v>
      </c>
      <c r="N159" s="241" t="str">
        <f t="shared" si="26"/>
        <v/>
      </c>
      <c r="O159" s="207">
        <f t="shared" si="27"/>
        <v>0</v>
      </c>
      <c r="P159" s="34"/>
      <c r="S159" s="158"/>
      <c r="T159" s="61"/>
      <c r="U159" s="61"/>
      <c r="V159" s="61"/>
      <c r="W159" s="61"/>
    </row>
    <row r="160" spans="1:23" ht="17.25" hidden="1" outlineLevel="2" collapsed="1" thickBot="1">
      <c r="A160" s="237">
        <v>43223</v>
      </c>
      <c r="B160" s="215" t="s">
        <v>3069</v>
      </c>
      <c r="C160" s="210" t="s">
        <v>3070</v>
      </c>
      <c r="D160" s="210" t="s">
        <v>1331</v>
      </c>
      <c r="E160" s="238" t="s">
        <v>1330</v>
      </c>
      <c r="F160" s="210" t="s">
        <v>102</v>
      </c>
      <c r="G160" s="239">
        <v>1</v>
      </c>
      <c r="H160" s="239">
        <v>10554</v>
      </c>
      <c r="I160" s="239">
        <v>0</v>
      </c>
      <c r="J160" s="14">
        <v>45</v>
      </c>
      <c r="K160" s="14">
        <v>42</v>
      </c>
      <c r="L160" s="14">
        <f t="shared" si="24"/>
        <v>-287</v>
      </c>
      <c r="M160" s="123">
        <f t="shared" si="25"/>
        <v>-287</v>
      </c>
      <c r="N160" s="241">
        <f t="shared" si="26"/>
        <v>-1</v>
      </c>
      <c r="O160" s="207">
        <f t="shared" si="27"/>
        <v>0</v>
      </c>
      <c r="P160" s="34"/>
      <c r="S160" s="158"/>
      <c r="T160" s="61"/>
      <c r="U160" s="61"/>
      <c r="V160" s="61"/>
      <c r="W160" s="61"/>
    </row>
    <row r="161" spans="1:23" ht="17.25" hidden="1" outlineLevel="2" collapsed="1" thickBot="1">
      <c r="A161" s="237">
        <v>43223</v>
      </c>
      <c r="B161" s="215" t="s">
        <v>3069</v>
      </c>
      <c r="C161" s="210" t="s">
        <v>3070</v>
      </c>
      <c r="D161" s="210" t="s">
        <v>1329</v>
      </c>
      <c r="E161" s="238" t="s">
        <v>1330</v>
      </c>
      <c r="F161" s="210" t="s">
        <v>102</v>
      </c>
      <c r="G161" s="239">
        <v>1</v>
      </c>
      <c r="H161" s="239">
        <v>10509</v>
      </c>
      <c r="I161" s="239">
        <v>0</v>
      </c>
      <c r="J161" s="14">
        <v>45</v>
      </c>
      <c r="K161" s="14">
        <v>42</v>
      </c>
      <c r="L161" s="14">
        <f t="shared" si="24"/>
        <v>-87</v>
      </c>
      <c r="M161" s="123">
        <f t="shared" si="25"/>
        <v>-87</v>
      </c>
      <c r="N161" s="241" t="str">
        <f t="shared" si="26"/>
        <v/>
      </c>
      <c r="O161" s="207">
        <f t="shared" si="27"/>
        <v>0</v>
      </c>
      <c r="P161" s="34"/>
      <c r="S161" s="158"/>
      <c r="T161" s="61"/>
      <c r="U161" s="61"/>
      <c r="V161" s="61"/>
      <c r="W161" s="61"/>
    </row>
    <row r="162" spans="1:23" ht="17.25" hidden="1" outlineLevel="2" collapsed="1" thickBot="1">
      <c r="A162" s="237">
        <v>43223</v>
      </c>
      <c r="B162" s="215" t="s">
        <v>3069</v>
      </c>
      <c r="C162" s="210" t="s">
        <v>3070</v>
      </c>
      <c r="D162" s="210" t="s">
        <v>1331</v>
      </c>
      <c r="E162" s="238" t="s">
        <v>2221</v>
      </c>
      <c r="F162" s="210" t="s">
        <v>102</v>
      </c>
      <c r="G162" s="239">
        <v>1</v>
      </c>
      <c r="H162" s="239">
        <v>10511</v>
      </c>
      <c r="I162" s="239">
        <v>0</v>
      </c>
      <c r="J162" s="14">
        <v>45</v>
      </c>
      <c r="K162" s="14">
        <v>42</v>
      </c>
      <c r="L162" s="14">
        <f t="shared" si="24"/>
        <v>313</v>
      </c>
      <c r="M162" s="123">
        <f t="shared" si="25"/>
        <v>313</v>
      </c>
      <c r="N162" s="241">
        <f t="shared" si="26"/>
        <v>2</v>
      </c>
      <c r="O162" s="207">
        <f t="shared" si="27"/>
        <v>0</v>
      </c>
      <c r="P162" s="34"/>
      <c r="S162" s="158"/>
      <c r="T162" s="61"/>
      <c r="U162" s="61"/>
      <c r="V162" s="61"/>
      <c r="W162" s="61"/>
    </row>
    <row r="163" spans="1:23" ht="17.25" hidden="1" outlineLevel="1" thickBot="1">
      <c r="A163" s="279">
        <v>43224</v>
      </c>
      <c r="B163" s="280" t="s">
        <v>3069</v>
      </c>
      <c r="C163" s="281" t="s">
        <v>3070</v>
      </c>
      <c r="D163" s="281" t="s">
        <v>1329</v>
      </c>
      <c r="E163" s="282" t="s">
        <v>2221</v>
      </c>
      <c r="F163" s="281" t="s">
        <v>102</v>
      </c>
      <c r="G163" s="283">
        <v>1</v>
      </c>
      <c r="H163" s="283">
        <v>10487</v>
      </c>
      <c r="I163" s="283">
        <v>0</v>
      </c>
      <c r="J163" s="284">
        <v>45</v>
      </c>
      <c r="K163" s="284">
        <v>42</v>
      </c>
      <c r="L163" s="284">
        <f>IF(B163="TXO",I163-SUM(J163:K163),IF(B163="FITX",IF(D163="新倉",-SUM(J163:K163),IF(E163="賣",(H163-H162)*G163*200-SUM(J163:K163),(H162-H163)*G163*200-SUM(J163:K163))),IF(D163="新倉",-SUM(J163:K163),IF(E163="賣",(H163-H162)*G163*50-SUM(J163:K163),(H162-H163)*G163*50-SUM(J163:K163)))))</f>
        <v>-87</v>
      </c>
      <c r="M163" s="285">
        <f>L163</f>
        <v>-87</v>
      </c>
      <c r="N163" s="241" t="str">
        <f>IF(B163="TXO","",IF(D163="新倉","",IF(E163="賣",(H163-H162)*G163,(H162-H163)*G163)))</f>
        <v/>
      </c>
      <c r="O163" s="207">
        <f>ABS(I163)</f>
        <v>0</v>
      </c>
      <c r="P163" s="34">
        <f>SUM(L163:L174)</f>
        <v>18</v>
      </c>
      <c r="S163" s="158"/>
      <c r="T163" s="61"/>
      <c r="U163" s="61"/>
      <c r="V163" s="61"/>
      <c r="W163" s="61"/>
    </row>
    <row r="164" spans="1:23" ht="17.25" hidden="1" outlineLevel="2" thickBot="1">
      <c r="A164" s="279">
        <v>43224</v>
      </c>
      <c r="B164" s="280" t="s">
        <v>3069</v>
      </c>
      <c r="C164" s="281" t="s">
        <v>3070</v>
      </c>
      <c r="D164" s="281" t="s">
        <v>1331</v>
      </c>
      <c r="E164" s="282" t="s">
        <v>1330</v>
      </c>
      <c r="F164" s="281" t="s">
        <v>102</v>
      </c>
      <c r="G164" s="283">
        <v>1</v>
      </c>
      <c r="H164" s="283">
        <v>10482</v>
      </c>
      <c r="I164" s="283">
        <v>0</v>
      </c>
      <c r="J164" s="284">
        <v>45</v>
      </c>
      <c r="K164" s="284">
        <v>42</v>
      </c>
      <c r="L164" s="284">
        <f t="shared" ref="L164:L174" si="28">IF(B164="TXO",I164-SUM(J164:K164),IF(B164="FITX",IF(D164="新倉",-SUM(J164:K164),IF(E164="賣",(H164-H163)*G164*200-SUM(J164:K164),(H163-H164)*G164*200-SUM(J164:K164))),IF(D164="新倉",-SUM(J164:K164),IF(E164="賣",(H164-H163)*G164*50-SUM(J164:K164),(H163-H164)*G164*50-SUM(J164:K164)))))</f>
        <v>913</v>
      </c>
      <c r="M164" s="285">
        <f t="shared" ref="M164:M210" si="29">L164</f>
        <v>913</v>
      </c>
      <c r="N164" s="241">
        <f t="shared" ref="N164:N196" si="30">IF(B164="TXO","",IF(D164="新倉","",IF(E164="賣",(H164-H163)*G164,(H163-H164)*G164)))</f>
        <v>5</v>
      </c>
      <c r="O164" s="207">
        <f>ABS(I164)</f>
        <v>0</v>
      </c>
      <c r="P164" s="34"/>
      <c r="S164" s="158"/>
      <c r="T164" s="61"/>
      <c r="U164" s="61"/>
      <c r="V164" s="61"/>
      <c r="W164" s="61"/>
    </row>
    <row r="165" spans="1:23" ht="17.25" hidden="1" outlineLevel="2" thickBot="1">
      <c r="A165" s="279">
        <v>43224</v>
      </c>
      <c r="B165" s="280" t="s">
        <v>3069</v>
      </c>
      <c r="C165" s="281" t="s">
        <v>3070</v>
      </c>
      <c r="D165" s="281" t="s">
        <v>1329</v>
      </c>
      <c r="E165" s="282" t="s">
        <v>2221</v>
      </c>
      <c r="F165" s="281" t="s">
        <v>102</v>
      </c>
      <c r="G165" s="283">
        <v>1</v>
      </c>
      <c r="H165" s="283">
        <v>10487</v>
      </c>
      <c r="I165" s="283">
        <v>0</v>
      </c>
      <c r="J165" s="284">
        <v>45</v>
      </c>
      <c r="K165" s="284">
        <v>42</v>
      </c>
      <c r="L165" s="284">
        <f t="shared" si="28"/>
        <v>-87</v>
      </c>
      <c r="M165" s="285">
        <f t="shared" si="29"/>
        <v>-87</v>
      </c>
      <c r="N165" s="241" t="str">
        <f t="shared" si="30"/>
        <v/>
      </c>
      <c r="O165" s="207">
        <f>ABS(I165)</f>
        <v>0</v>
      </c>
      <c r="P165" s="34"/>
      <c r="S165" s="158"/>
      <c r="T165" s="61"/>
      <c r="U165" s="61"/>
      <c r="V165" s="61"/>
      <c r="W165" s="61"/>
    </row>
    <row r="166" spans="1:23" ht="17.25" hidden="1" outlineLevel="2" thickBot="1">
      <c r="A166" s="279">
        <v>43224</v>
      </c>
      <c r="B166" s="280" t="s">
        <v>3069</v>
      </c>
      <c r="C166" s="281" t="s">
        <v>3070</v>
      </c>
      <c r="D166" s="281" t="s">
        <v>1331</v>
      </c>
      <c r="E166" s="282" t="s">
        <v>1330</v>
      </c>
      <c r="F166" s="281" t="s">
        <v>102</v>
      </c>
      <c r="G166" s="283">
        <v>1</v>
      </c>
      <c r="H166" s="283">
        <v>10497</v>
      </c>
      <c r="I166" s="283">
        <v>0</v>
      </c>
      <c r="J166" s="284">
        <v>45</v>
      </c>
      <c r="K166" s="284">
        <v>42</v>
      </c>
      <c r="L166" s="284">
        <f t="shared" si="28"/>
        <v>-2087</v>
      </c>
      <c r="M166" s="285">
        <f t="shared" si="29"/>
        <v>-2087</v>
      </c>
      <c r="N166" s="241">
        <f t="shared" si="30"/>
        <v>-10</v>
      </c>
      <c r="O166" s="207">
        <f>ABS(I166)</f>
        <v>0</v>
      </c>
      <c r="P166" s="34"/>
      <c r="S166" s="158"/>
      <c r="T166" s="61"/>
      <c r="U166" s="61"/>
      <c r="V166" s="61"/>
      <c r="W166" s="61"/>
    </row>
    <row r="167" spans="1:23" ht="17.25" hidden="1" outlineLevel="2" thickBot="1">
      <c r="A167" s="279">
        <v>43224</v>
      </c>
      <c r="B167" s="280" t="s">
        <v>3069</v>
      </c>
      <c r="C167" s="281" t="s">
        <v>3070</v>
      </c>
      <c r="D167" s="281" t="s">
        <v>1329</v>
      </c>
      <c r="E167" s="282" t="s">
        <v>1330</v>
      </c>
      <c r="F167" s="281" t="s">
        <v>102</v>
      </c>
      <c r="G167" s="283">
        <v>1</v>
      </c>
      <c r="H167" s="283">
        <v>10510</v>
      </c>
      <c r="I167" s="283">
        <v>0</v>
      </c>
      <c r="J167" s="284">
        <v>45</v>
      </c>
      <c r="K167" s="284">
        <v>42</v>
      </c>
      <c r="L167" s="284">
        <f t="shared" si="28"/>
        <v>-87</v>
      </c>
      <c r="M167" s="285">
        <f t="shared" si="29"/>
        <v>-87</v>
      </c>
      <c r="N167" s="241" t="str">
        <f t="shared" si="30"/>
        <v/>
      </c>
      <c r="O167" s="207">
        <f t="shared" ref="O167:O210" si="31">ABS(I167)</f>
        <v>0</v>
      </c>
      <c r="P167" s="34"/>
      <c r="S167" s="158"/>
      <c r="T167" s="61"/>
      <c r="U167" s="61"/>
      <c r="V167" s="61"/>
      <c r="W167" s="61"/>
    </row>
    <row r="168" spans="1:23" ht="17.25" hidden="1" outlineLevel="2" thickBot="1">
      <c r="A168" s="279">
        <v>43224</v>
      </c>
      <c r="B168" s="280" t="s">
        <v>3069</v>
      </c>
      <c r="C168" s="281" t="s">
        <v>3070</v>
      </c>
      <c r="D168" s="281" t="s">
        <v>1331</v>
      </c>
      <c r="E168" s="282" t="s">
        <v>2221</v>
      </c>
      <c r="F168" s="281" t="s">
        <v>102</v>
      </c>
      <c r="G168" s="283">
        <v>1</v>
      </c>
      <c r="H168" s="283">
        <v>10507</v>
      </c>
      <c r="I168" s="283">
        <v>0</v>
      </c>
      <c r="J168" s="284">
        <v>45</v>
      </c>
      <c r="K168" s="284">
        <v>42</v>
      </c>
      <c r="L168" s="284">
        <f t="shared" si="28"/>
        <v>-687</v>
      </c>
      <c r="M168" s="285">
        <f t="shared" si="29"/>
        <v>-687</v>
      </c>
      <c r="N168" s="241">
        <f t="shared" si="30"/>
        <v>-3</v>
      </c>
      <c r="O168" s="207">
        <f t="shared" si="31"/>
        <v>0</v>
      </c>
      <c r="P168" s="34"/>
      <c r="S168" s="158"/>
      <c r="T168" s="61"/>
      <c r="U168" s="61"/>
      <c r="V168" s="61"/>
      <c r="W168" s="61"/>
    </row>
    <row r="169" spans="1:23" ht="17.25" hidden="1" outlineLevel="2" thickBot="1">
      <c r="A169" s="279">
        <v>43224</v>
      </c>
      <c r="B169" s="280" t="s">
        <v>1332</v>
      </c>
      <c r="C169" s="281" t="s">
        <v>1333</v>
      </c>
      <c r="D169" s="281" t="s">
        <v>1329</v>
      </c>
      <c r="E169" s="282" t="s">
        <v>1330</v>
      </c>
      <c r="F169" s="281" t="s">
        <v>102</v>
      </c>
      <c r="G169" s="283">
        <v>1</v>
      </c>
      <c r="H169" s="283">
        <v>10519</v>
      </c>
      <c r="I169" s="283">
        <v>0</v>
      </c>
      <c r="J169" s="284">
        <v>23</v>
      </c>
      <c r="K169" s="284">
        <v>11</v>
      </c>
      <c r="L169" s="284">
        <f t="shared" si="28"/>
        <v>-34</v>
      </c>
      <c r="M169" s="285">
        <f t="shared" si="29"/>
        <v>-34</v>
      </c>
      <c r="N169" s="241" t="str">
        <f t="shared" si="30"/>
        <v/>
      </c>
      <c r="O169" s="207">
        <f t="shared" si="31"/>
        <v>0</v>
      </c>
      <c r="P169" s="34"/>
      <c r="S169" s="158"/>
      <c r="T169" s="61"/>
      <c r="U169" s="61"/>
      <c r="V169" s="61"/>
      <c r="W169" s="61"/>
    </row>
    <row r="170" spans="1:23" ht="17.25" hidden="1" outlineLevel="2" thickBot="1">
      <c r="A170" s="279">
        <v>43224</v>
      </c>
      <c r="B170" s="280" t="s">
        <v>1332</v>
      </c>
      <c r="C170" s="281" t="s">
        <v>1333</v>
      </c>
      <c r="D170" s="281" t="s">
        <v>1331</v>
      </c>
      <c r="E170" s="282" t="s">
        <v>2221</v>
      </c>
      <c r="F170" s="281" t="s">
        <v>102</v>
      </c>
      <c r="G170" s="283">
        <v>1</v>
      </c>
      <c r="H170" s="283">
        <v>10514</v>
      </c>
      <c r="I170" s="283">
        <v>0</v>
      </c>
      <c r="J170" s="284">
        <v>23</v>
      </c>
      <c r="K170" s="284">
        <v>11</v>
      </c>
      <c r="L170" s="284">
        <f t="shared" si="28"/>
        <v>-284</v>
      </c>
      <c r="M170" s="285">
        <f t="shared" si="29"/>
        <v>-284</v>
      </c>
      <c r="N170" s="241">
        <f t="shared" si="30"/>
        <v>-5</v>
      </c>
      <c r="O170" s="207">
        <f t="shared" si="31"/>
        <v>0</v>
      </c>
      <c r="P170" s="34"/>
      <c r="S170" s="158"/>
      <c r="T170" s="61"/>
      <c r="U170" s="61"/>
      <c r="V170" s="61"/>
      <c r="W170" s="61"/>
    </row>
    <row r="171" spans="1:23" ht="17.25" hidden="1" outlineLevel="2" thickBot="1">
      <c r="A171" s="279">
        <v>43224</v>
      </c>
      <c r="B171" s="280" t="s">
        <v>1332</v>
      </c>
      <c r="C171" s="281" t="s">
        <v>1333</v>
      </c>
      <c r="D171" s="281" t="s">
        <v>1329</v>
      </c>
      <c r="E171" s="282" t="s">
        <v>1330</v>
      </c>
      <c r="F171" s="281" t="s">
        <v>102</v>
      </c>
      <c r="G171" s="283">
        <v>1</v>
      </c>
      <c r="H171" s="283">
        <v>10528</v>
      </c>
      <c r="I171" s="283">
        <v>0</v>
      </c>
      <c r="J171" s="284">
        <v>23</v>
      </c>
      <c r="K171" s="284">
        <v>11</v>
      </c>
      <c r="L171" s="284">
        <f t="shared" si="28"/>
        <v>-34</v>
      </c>
      <c r="M171" s="285">
        <f t="shared" si="29"/>
        <v>-34</v>
      </c>
      <c r="N171" s="241" t="str">
        <f t="shared" si="30"/>
        <v/>
      </c>
      <c r="O171" s="207">
        <f t="shared" si="31"/>
        <v>0</v>
      </c>
      <c r="P171" s="34"/>
      <c r="S171" s="158"/>
      <c r="T171" s="61"/>
      <c r="U171" s="61"/>
      <c r="V171" s="61"/>
      <c r="W171" s="61"/>
    </row>
    <row r="172" spans="1:23" ht="17.25" hidden="1" outlineLevel="2" thickBot="1">
      <c r="A172" s="279">
        <v>43224</v>
      </c>
      <c r="B172" s="280" t="s">
        <v>1332</v>
      </c>
      <c r="C172" s="281" t="s">
        <v>1333</v>
      </c>
      <c r="D172" s="281" t="s">
        <v>1331</v>
      </c>
      <c r="E172" s="282" t="s">
        <v>2221</v>
      </c>
      <c r="F172" s="281" t="s">
        <v>102</v>
      </c>
      <c r="G172" s="283">
        <v>1</v>
      </c>
      <c r="H172" s="283">
        <v>10530</v>
      </c>
      <c r="I172" s="283">
        <v>0</v>
      </c>
      <c r="J172" s="284">
        <v>23</v>
      </c>
      <c r="K172" s="284">
        <v>11</v>
      </c>
      <c r="L172" s="284">
        <f t="shared" si="28"/>
        <v>66</v>
      </c>
      <c r="M172" s="285">
        <f t="shared" si="29"/>
        <v>66</v>
      </c>
      <c r="N172" s="241">
        <f t="shared" si="30"/>
        <v>2</v>
      </c>
      <c r="O172" s="207">
        <f t="shared" si="31"/>
        <v>0</v>
      </c>
      <c r="P172" s="34"/>
      <c r="S172" s="158"/>
      <c r="T172" s="61"/>
      <c r="U172" s="61"/>
      <c r="V172" s="61"/>
      <c r="W172" s="61"/>
    </row>
    <row r="173" spans="1:23" ht="17.25" hidden="1" outlineLevel="2" thickBot="1">
      <c r="A173" s="279">
        <v>43224</v>
      </c>
      <c r="B173" s="280" t="s">
        <v>3069</v>
      </c>
      <c r="C173" s="281" t="s">
        <v>3070</v>
      </c>
      <c r="D173" s="281" t="s">
        <v>1329</v>
      </c>
      <c r="E173" s="282" t="s">
        <v>1330</v>
      </c>
      <c r="F173" s="281" t="s">
        <v>102</v>
      </c>
      <c r="G173" s="283">
        <v>1</v>
      </c>
      <c r="H173" s="283">
        <v>10571</v>
      </c>
      <c r="I173" s="283">
        <v>0</v>
      </c>
      <c r="J173" s="284">
        <v>45</v>
      </c>
      <c r="K173" s="284">
        <v>42</v>
      </c>
      <c r="L173" s="284">
        <f t="shared" si="28"/>
        <v>-87</v>
      </c>
      <c r="M173" s="285">
        <f t="shared" si="29"/>
        <v>-87</v>
      </c>
      <c r="N173" s="241" t="str">
        <f t="shared" si="30"/>
        <v/>
      </c>
      <c r="O173" s="207">
        <f t="shared" si="31"/>
        <v>0</v>
      </c>
      <c r="P173" s="34"/>
      <c r="S173" s="158"/>
      <c r="T173" s="61"/>
      <c r="U173" s="61"/>
      <c r="V173" s="61"/>
      <c r="W173" s="61"/>
    </row>
    <row r="174" spans="1:23" ht="17.25" hidden="1" outlineLevel="2" thickBot="1">
      <c r="A174" s="279">
        <v>43224</v>
      </c>
      <c r="B174" s="280" t="s">
        <v>3069</v>
      </c>
      <c r="C174" s="281" t="s">
        <v>3070</v>
      </c>
      <c r="D174" s="281" t="s">
        <v>1331</v>
      </c>
      <c r="E174" s="282" t="s">
        <v>2221</v>
      </c>
      <c r="F174" s="281" t="s">
        <v>102</v>
      </c>
      <c r="G174" s="283">
        <v>1</v>
      </c>
      <c r="H174" s="283">
        <v>10584</v>
      </c>
      <c r="I174" s="283">
        <v>0</v>
      </c>
      <c r="J174" s="284">
        <v>45</v>
      </c>
      <c r="K174" s="284">
        <v>42</v>
      </c>
      <c r="L174" s="284">
        <f t="shared" si="28"/>
        <v>2513</v>
      </c>
      <c r="M174" s="285">
        <f t="shared" si="29"/>
        <v>2513</v>
      </c>
      <c r="N174" s="241">
        <f t="shared" si="30"/>
        <v>13</v>
      </c>
      <c r="O174" s="207">
        <f t="shared" si="31"/>
        <v>0</v>
      </c>
      <c r="P174" s="34"/>
      <c r="S174" s="158"/>
      <c r="T174" s="61"/>
      <c r="U174" s="61"/>
      <c r="V174" s="61"/>
      <c r="W174" s="61"/>
    </row>
    <row r="175" spans="1:23" ht="17.25" hidden="1" outlineLevel="1" thickBot="1">
      <c r="A175" s="237">
        <v>43227</v>
      </c>
      <c r="B175" s="215" t="s">
        <v>3069</v>
      </c>
      <c r="C175" s="210" t="s">
        <v>3070</v>
      </c>
      <c r="D175" s="210" t="s">
        <v>1329</v>
      </c>
      <c r="E175" s="238" t="s">
        <v>2221</v>
      </c>
      <c r="F175" s="210" t="s">
        <v>102</v>
      </c>
      <c r="G175" s="239">
        <v>1</v>
      </c>
      <c r="H175" s="239">
        <v>10585</v>
      </c>
      <c r="I175" s="239">
        <v>0</v>
      </c>
      <c r="J175" s="14">
        <v>45</v>
      </c>
      <c r="K175" s="14">
        <v>42</v>
      </c>
      <c r="L175" s="14">
        <f>IF(B175="TXO",I175-SUM(J175:K175),IF(B175="FITX",IF(D175="新倉",-SUM(J175:K175),IF(E175="賣",(H175-H174)*G175*200-SUM(J175:K175),(H174-H175)*G175*200-SUM(J175:K175))),IF(D175="新倉",-SUM(J175:K175),IF(E175="賣",(H175-H174)*G175*50-SUM(J175:K175),(H174-H175)*G175*50-SUM(J175:K175)))))</f>
        <v>-87</v>
      </c>
      <c r="M175" s="123">
        <f t="shared" si="29"/>
        <v>-87</v>
      </c>
      <c r="N175" s="241" t="str">
        <f t="shared" si="30"/>
        <v/>
      </c>
      <c r="O175" s="207">
        <f t="shared" si="31"/>
        <v>0</v>
      </c>
      <c r="P175" s="34">
        <f>SUM(L175:L184)</f>
        <v>-2870</v>
      </c>
      <c r="S175" s="158"/>
      <c r="T175" s="61"/>
      <c r="U175" s="61"/>
      <c r="V175" s="61"/>
      <c r="W175" s="61"/>
    </row>
    <row r="176" spans="1:23" ht="17.25" hidden="1" outlineLevel="2" collapsed="1" thickBot="1">
      <c r="A176" s="237">
        <v>43227</v>
      </c>
      <c r="B176" s="215" t="s">
        <v>3069</v>
      </c>
      <c r="C176" s="210" t="s">
        <v>3070</v>
      </c>
      <c r="D176" s="210" t="s">
        <v>1331</v>
      </c>
      <c r="E176" s="238" t="s">
        <v>1330</v>
      </c>
      <c r="F176" s="210" t="s">
        <v>102</v>
      </c>
      <c r="G176" s="239">
        <v>1</v>
      </c>
      <c r="H176" s="239">
        <v>10589</v>
      </c>
      <c r="I176" s="239">
        <v>0</v>
      </c>
      <c r="J176" s="14">
        <v>45</v>
      </c>
      <c r="K176" s="14">
        <v>42</v>
      </c>
      <c r="L176" s="14">
        <f t="shared" ref="L176:L187" si="32">IF(B176="TXO",I176-SUM(J176:K176),IF(B176="FITX",IF(D176="新倉",-SUM(J176:K176),IF(E176="賣",(H176-H175)*G176*200-SUM(J176:K176),(H175-H176)*G176*200-SUM(J176:K176))),IF(D176="新倉",-SUM(J176:K176),IF(E176="賣",(H176-H175)*G176*50-SUM(J176:K176),(H175-H176)*G176*50-SUM(J176:K176)))))</f>
        <v>-887</v>
      </c>
      <c r="M176" s="123">
        <f t="shared" si="29"/>
        <v>-887</v>
      </c>
      <c r="N176" s="241">
        <f t="shared" si="30"/>
        <v>-4</v>
      </c>
      <c r="O176" s="207">
        <f t="shared" si="31"/>
        <v>0</v>
      </c>
      <c r="P176" s="34"/>
      <c r="S176" s="158"/>
      <c r="T176" s="61"/>
      <c r="U176" s="61"/>
      <c r="V176" s="61"/>
      <c r="W176" s="61"/>
    </row>
    <row r="177" spans="1:23" ht="17.25" hidden="1" outlineLevel="2" collapsed="1" thickBot="1">
      <c r="A177" s="237">
        <v>43227</v>
      </c>
      <c r="B177" s="215" t="s">
        <v>3069</v>
      </c>
      <c r="C177" s="210" t="s">
        <v>3070</v>
      </c>
      <c r="D177" s="210" t="s">
        <v>1329</v>
      </c>
      <c r="E177" s="238" t="s">
        <v>1330</v>
      </c>
      <c r="F177" s="210" t="s">
        <v>102</v>
      </c>
      <c r="G177" s="239">
        <v>1</v>
      </c>
      <c r="H177" s="239">
        <v>10584</v>
      </c>
      <c r="I177" s="239">
        <v>0</v>
      </c>
      <c r="J177" s="14">
        <v>45</v>
      </c>
      <c r="K177" s="14">
        <v>42</v>
      </c>
      <c r="L177" s="14">
        <f t="shared" si="32"/>
        <v>-87</v>
      </c>
      <c r="M177" s="123">
        <f t="shared" si="29"/>
        <v>-87</v>
      </c>
      <c r="N177" s="241" t="str">
        <f t="shared" si="30"/>
        <v/>
      </c>
      <c r="O177" s="207">
        <f t="shared" si="31"/>
        <v>0</v>
      </c>
      <c r="P177" s="34"/>
      <c r="S177" s="158"/>
      <c r="T177" s="61"/>
      <c r="U177" s="61"/>
      <c r="V177" s="61"/>
      <c r="W177" s="61"/>
    </row>
    <row r="178" spans="1:23" ht="17.25" hidden="1" outlineLevel="2" collapsed="1" thickBot="1">
      <c r="A178" s="237">
        <v>43227</v>
      </c>
      <c r="B178" s="215" t="s">
        <v>3069</v>
      </c>
      <c r="C178" s="210" t="s">
        <v>3070</v>
      </c>
      <c r="D178" s="210" t="s">
        <v>1331</v>
      </c>
      <c r="E178" s="238" t="s">
        <v>2221</v>
      </c>
      <c r="F178" s="210" t="s">
        <v>102</v>
      </c>
      <c r="G178" s="239">
        <v>1</v>
      </c>
      <c r="H178" s="239">
        <v>10578</v>
      </c>
      <c r="I178" s="239">
        <v>0</v>
      </c>
      <c r="J178" s="14">
        <v>45</v>
      </c>
      <c r="K178" s="14">
        <v>42</v>
      </c>
      <c r="L178" s="14">
        <f t="shared" si="32"/>
        <v>-1287</v>
      </c>
      <c r="M178" s="123">
        <f t="shared" si="29"/>
        <v>-1287</v>
      </c>
      <c r="N178" s="241">
        <f t="shared" si="30"/>
        <v>-6</v>
      </c>
      <c r="O178" s="207">
        <f t="shared" si="31"/>
        <v>0</v>
      </c>
      <c r="P178" s="34"/>
      <c r="S178" s="158"/>
      <c r="T178" s="61"/>
      <c r="U178" s="61"/>
      <c r="V178" s="61"/>
      <c r="W178" s="61"/>
    </row>
    <row r="179" spans="1:23" ht="17.25" hidden="1" outlineLevel="2" collapsed="1" thickBot="1">
      <c r="A179" s="237">
        <v>43227</v>
      </c>
      <c r="B179" s="215" t="s">
        <v>3069</v>
      </c>
      <c r="C179" s="210" t="s">
        <v>3070</v>
      </c>
      <c r="D179" s="210" t="s">
        <v>1329</v>
      </c>
      <c r="E179" s="238" t="s">
        <v>2221</v>
      </c>
      <c r="F179" s="210" t="s">
        <v>102</v>
      </c>
      <c r="G179" s="239">
        <v>1</v>
      </c>
      <c r="H179" s="239">
        <v>10579</v>
      </c>
      <c r="I179" s="239">
        <v>0</v>
      </c>
      <c r="J179" s="14">
        <v>45</v>
      </c>
      <c r="K179" s="14">
        <v>42</v>
      </c>
      <c r="L179" s="14">
        <f t="shared" si="32"/>
        <v>-87</v>
      </c>
      <c r="M179" s="123">
        <f t="shared" si="29"/>
        <v>-87</v>
      </c>
      <c r="N179" s="241" t="str">
        <f t="shared" si="30"/>
        <v/>
      </c>
      <c r="O179" s="207">
        <f>ABS(I179)</f>
        <v>0</v>
      </c>
      <c r="P179" s="34"/>
      <c r="S179" s="158"/>
      <c r="T179" s="61"/>
      <c r="U179" s="61"/>
      <c r="V179" s="61"/>
      <c r="W179" s="61"/>
    </row>
    <row r="180" spans="1:23" ht="17.25" hidden="1" outlineLevel="2" collapsed="1" thickBot="1">
      <c r="A180" s="237">
        <v>43227</v>
      </c>
      <c r="B180" s="215" t="s">
        <v>3069</v>
      </c>
      <c r="C180" s="210" t="s">
        <v>3070</v>
      </c>
      <c r="D180" s="210" t="s">
        <v>1331</v>
      </c>
      <c r="E180" s="238" t="s">
        <v>1330</v>
      </c>
      <c r="F180" s="210" t="s">
        <v>102</v>
      </c>
      <c r="G180" s="239">
        <v>1</v>
      </c>
      <c r="H180" s="239">
        <v>10585</v>
      </c>
      <c r="I180" s="239">
        <v>0</v>
      </c>
      <c r="J180" s="14">
        <v>45</v>
      </c>
      <c r="K180" s="14">
        <v>42</v>
      </c>
      <c r="L180" s="14">
        <f t="shared" si="32"/>
        <v>-1287</v>
      </c>
      <c r="M180" s="123">
        <f t="shared" si="29"/>
        <v>-1287</v>
      </c>
      <c r="N180" s="241">
        <f t="shared" si="30"/>
        <v>-6</v>
      </c>
      <c r="O180" s="207">
        <f>ABS(I180)</f>
        <v>0</v>
      </c>
      <c r="P180" s="34"/>
      <c r="S180" s="158"/>
      <c r="T180" s="61"/>
      <c r="U180" s="61"/>
      <c r="V180" s="61"/>
      <c r="W180" s="61"/>
    </row>
    <row r="181" spans="1:23" ht="17.25" hidden="1" outlineLevel="2" collapsed="1" thickBot="1">
      <c r="A181" s="237">
        <v>43227</v>
      </c>
      <c r="B181" s="215" t="s">
        <v>3069</v>
      </c>
      <c r="C181" s="210" t="s">
        <v>3070</v>
      </c>
      <c r="D181" s="210" t="s">
        <v>1329</v>
      </c>
      <c r="E181" s="238" t="s">
        <v>1330</v>
      </c>
      <c r="F181" s="210" t="s">
        <v>102</v>
      </c>
      <c r="G181" s="239">
        <v>1</v>
      </c>
      <c r="H181" s="239">
        <v>10603</v>
      </c>
      <c r="I181" s="239">
        <v>0</v>
      </c>
      <c r="J181" s="14">
        <v>45</v>
      </c>
      <c r="K181" s="14">
        <v>42</v>
      </c>
      <c r="L181" s="14">
        <f t="shared" si="32"/>
        <v>-87</v>
      </c>
      <c r="M181" s="123">
        <f t="shared" si="29"/>
        <v>-87</v>
      </c>
      <c r="N181" s="241" t="str">
        <f t="shared" si="30"/>
        <v/>
      </c>
      <c r="O181" s="207">
        <f>ABS(I181)</f>
        <v>0</v>
      </c>
      <c r="P181" s="34"/>
      <c r="S181" s="158"/>
      <c r="T181" s="61"/>
      <c r="U181" s="61"/>
      <c r="V181" s="61"/>
      <c r="W181" s="61"/>
    </row>
    <row r="182" spans="1:23" ht="17.25" hidden="1" outlineLevel="2" collapsed="1" thickBot="1">
      <c r="A182" s="237">
        <v>43227</v>
      </c>
      <c r="B182" s="215" t="s">
        <v>3069</v>
      </c>
      <c r="C182" s="210" t="s">
        <v>3070</v>
      </c>
      <c r="D182" s="210" t="s">
        <v>1331</v>
      </c>
      <c r="E182" s="238" t="s">
        <v>2221</v>
      </c>
      <c r="F182" s="210" t="s">
        <v>102</v>
      </c>
      <c r="G182" s="239">
        <v>1</v>
      </c>
      <c r="H182" s="239">
        <v>10609</v>
      </c>
      <c r="I182" s="239">
        <v>0</v>
      </c>
      <c r="J182" s="14">
        <v>45</v>
      </c>
      <c r="K182" s="14">
        <v>42</v>
      </c>
      <c r="L182" s="14">
        <f t="shared" si="32"/>
        <v>1113</v>
      </c>
      <c r="M182" s="123">
        <f t="shared" si="29"/>
        <v>1113</v>
      </c>
      <c r="N182" s="241">
        <f t="shared" si="30"/>
        <v>6</v>
      </c>
      <c r="O182" s="207">
        <f>ABS(I182)</f>
        <v>0</v>
      </c>
      <c r="P182" s="34"/>
      <c r="S182" s="158"/>
      <c r="T182" s="61"/>
      <c r="U182" s="61"/>
      <c r="V182" s="61"/>
      <c r="W182" s="61"/>
    </row>
    <row r="183" spans="1:23" ht="17.25" hidden="1" outlineLevel="2" collapsed="1" thickBot="1">
      <c r="A183" s="237">
        <v>43227</v>
      </c>
      <c r="B183" s="215" t="s">
        <v>3069</v>
      </c>
      <c r="C183" s="210" t="s">
        <v>3070</v>
      </c>
      <c r="D183" s="210" t="s">
        <v>1329</v>
      </c>
      <c r="E183" s="238" t="s">
        <v>2221</v>
      </c>
      <c r="F183" s="210" t="s">
        <v>102</v>
      </c>
      <c r="G183" s="239">
        <v>1</v>
      </c>
      <c r="H183" s="239">
        <v>10586</v>
      </c>
      <c r="I183" s="239">
        <v>0</v>
      </c>
      <c r="J183" s="14">
        <v>45</v>
      </c>
      <c r="K183" s="14">
        <v>42</v>
      </c>
      <c r="L183" s="14">
        <f t="shared" si="32"/>
        <v>-87</v>
      </c>
      <c r="M183" s="123">
        <f t="shared" si="29"/>
        <v>-87</v>
      </c>
      <c r="N183" s="241" t="str">
        <f t="shared" si="30"/>
        <v/>
      </c>
      <c r="O183" s="207">
        <f t="shared" si="31"/>
        <v>0</v>
      </c>
      <c r="P183" s="34"/>
      <c r="S183" s="158"/>
      <c r="T183" s="61"/>
      <c r="U183" s="61"/>
      <c r="V183" s="61"/>
      <c r="W183" s="61"/>
    </row>
    <row r="184" spans="1:23" ht="17.25" hidden="1" outlineLevel="2" collapsed="1" thickBot="1">
      <c r="A184" s="237">
        <v>43227</v>
      </c>
      <c r="B184" s="215" t="s">
        <v>3069</v>
      </c>
      <c r="C184" s="210" t="s">
        <v>3070</v>
      </c>
      <c r="D184" s="210" t="s">
        <v>1331</v>
      </c>
      <c r="E184" s="238" t="s">
        <v>1330</v>
      </c>
      <c r="F184" s="210" t="s">
        <v>102</v>
      </c>
      <c r="G184" s="239">
        <v>1</v>
      </c>
      <c r="H184" s="239">
        <v>10586</v>
      </c>
      <c r="I184" s="239">
        <v>0</v>
      </c>
      <c r="J184" s="14">
        <v>45</v>
      </c>
      <c r="K184" s="14">
        <v>42</v>
      </c>
      <c r="L184" s="14">
        <f t="shared" si="32"/>
        <v>-87</v>
      </c>
      <c r="M184" s="123">
        <f t="shared" si="29"/>
        <v>-87</v>
      </c>
      <c r="N184" s="241">
        <f t="shared" si="30"/>
        <v>0</v>
      </c>
      <c r="O184" s="207">
        <f t="shared" si="31"/>
        <v>0</v>
      </c>
      <c r="P184" s="34"/>
      <c r="S184" s="158"/>
      <c r="T184" s="61"/>
      <c r="U184" s="61"/>
      <c r="V184" s="61"/>
      <c r="W184" s="61"/>
    </row>
    <row r="185" spans="1:23" ht="17.25" hidden="1" outlineLevel="1" collapsed="1" thickBot="1">
      <c r="A185" s="279">
        <v>43228</v>
      </c>
      <c r="B185" s="280" t="s">
        <v>3069</v>
      </c>
      <c r="C185" s="281" t="s">
        <v>3070</v>
      </c>
      <c r="D185" s="281" t="s">
        <v>1329</v>
      </c>
      <c r="E185" s="282" t="s">
        <v>1330</v>
      </c>
      <c r="F185" s="281" t="s">
        <v>102</v>
      </c>
      <c r="G185" s="283">
        <v>1</v>
      </c>
      <c r="H185" s="283">
        <v>10659</v>
      </c>
      <c r="I185" s="283">
        <v>0</v>
      </c>
      <c r="J185" s="284">
        <v>45</v>
      </c>
      <c r="K185" s="284">
        <v>43</v>
      </c>
      <c r="L185" s="284">
        <f>IF(B185="TXO",I185-SUM(J185:K185),IF(B185="FITX",IF(D185="新倉",-SUM(J185:K185),IF(E185="賣",(H185-H184)*G185*200-SUM(J185:K185),(H184-H185)*G185*200-SUM(J185:K185))),IF(D185="新倉",-SUM(J185:K185),IF(E185="賣",(H185-H184)*G185*50-SUM(J185:K185),(H184-H185)*G185*50-SUM(J185:K185)))))</f>
        <v>-88</v>
      </c>
      <c r="M185" s="285">
        <f t="shared" si="29"/>
        <v>-88</v>
      </c>
      <c r="N185" s="241" t="str">
        <f>IF(B185="TXO","",IF(D185="新倉","",IF(E185="賣",(H185-H184)*G185,(H184-H185)*G185)))</f>
        <v/>
      </c>
      <c r="O185" s="207">
        <f t="shared" si="31"/>
        <v>0</v>
      </c>
      <c r="P185" s="34">
        <f>SUM(L185:L186)</f>
        <v>-1376</v>
      </c>
      <c r="S185" s="158"/>
      <c r="T185" s="61"/>
      <c r="U185" s="61"/>
      <c r="V185" s="61"/>
      <c r="W185" s="61"/>
    </row>
    <row r="186" spans="1:23" ht="17.25" hidden="1" outlineLevel="1" thickBot="1">
      <c r="A186" s="279">
        <v>43228</v>
      </c>
      <c r="B186" s="280" t="s">
        <v>3069</v>
      </c>
      <c r="C186" s="281" t="s">
        <v>3070</v>
      </c>
      <c r="D186" s="281" t="s">
        <v>1331</v>
      </c>
      <c r="E186" s="282" t="s">
        <v>2221</v>
      </c>
      <c r="F186" s="281" t="s">
        <v>102</v>
      </c>
      <c r="G186" s="283">
        <v>1</v>
      </c>
      <c r="H186" s="283">
        <v>10653</v>
      </c>
      <c r="I186" s="283">
        <v>0</v>
      </c>
      <c r="J186" s="284">
        <v>45</v>
      </c>
      <c r="K186" s="284">
        <v>43</v>
      </c>
      <c r="L186" s="284">
        <f t="shared" si="32"/>
        <v>-1288</v>
      </c>
      <c r="M186" s="285">
        <f t="shared" si="29"/>
        <v>-1288</v>
      </c>
      <c r="N186" s="241">
        <f t="shared" si="30"/>
        <v>-6</v>
      </c>
      <c r="O186" s="207">
        <f t="shared" si="31"/>
        <v>0</v>
      </c>
      <c r="P186" s="34"/>
      <c r="S186" s="158"/>
      <c r="T186" s="61"/>
      <c r="U186" s="61"/>
      <c r="V186" s="61"/>
      <c r="W186" s="61"/>
    </row>
    <row r="187" spans="1:23" ht="17.25" hidden="1" outlineLevel="1" thickBot="1">
      <c r="A187" s="237">
        <v>43231</v>
      </c>
      <c r="B187" s="215" t="s">
        <v>3069</v>
      </c>
      <c r="C187" s="210" t="s">
        <v>3070</v>
      </c>
      <c r="D187" s="210" t="s">
        <v>1329</v>
      </c>
      <c r="E187" s="238" t="s">
        <v>1330</v>
      </c>
      <c r="F187" s="210" t="s">
        <v>102</v>
      </c>
      <c r="G187" s="239">
        <v>1</v>
      </c>
      <c r="H187" s="239">
        <v>10891</v>
      </c>
      <c r="I187" s="239">
        <v>0</v>
      </c>
      <c r="J187" s="14">
        <v>45</v>
      </c>
      <c r="K187" s="14">
        <v>44</v>
      </c>
      <c r="L187" s="14">
        <f t="shared" si="32"/>
        <v>-89</v>
      </c>
      <c r="M187" s="123">
        <f t="shared" si="29"/>
        <v>-89</v>
      </c>
      <c r="N187" s="241" t="str">
        <f t="shared" si="30"/>
        <v/>
      </c>
      <c r="O187" s="207">
        <f t="shared" si="31"/>
        <v>0</v>
      </c>
      <c r="P187" s="34">
        <f>SUM(L187:L190)</f>
        <v>-956</v>
      </c>
      <c r="S187" s="158"/>
      <c r="T187" s="61"/>
      <c r="U187" s="61"/>
      <c r="V187" s="61"/>
      <c r="W187" s="61"/>
    </row>
    <row r="188" spans="1:23" ht="17.25" hidden="1" outlineLevel="2" collapsed="1" thickBot="1">
      <c r="A188" s="237">
        <v>43231</v>
      </c>
      <c r="B188" s="215" t="s">
        <v>3069</v>
      </c>
      <c r="C188" s="210" t="s">
        <v>3070</v>
      </c>
      <c r="D188" s="210" t="s">
        <v>1331</v>
      </c>
      <c r="E188" s="238" t="s">
        <v>2221</v>
      </c>
      <c r="F188" s="210" t="s">
        <v>102</v>
      </c>
      <c r="G188" s="239">
        <v>1</v>
      </c>
      <c r="H188" s="239">
        <v>10892</v>
      </c>
      <c r="I188" s="239">
        <v>0</v>
      </c>
      <c r="J188" s="14">
        <v>45</v>
      </c>
      <c r="K188" s="14">
        <v>44</v>
      </c>
      <c r="L188" s="14">
        <f t="shared" ref="L188:L196" si="33">IF(B188="TXO",I188-SUM(J188:K188),IF(B188="FITX",IF(D188="新倉",-SUM(J188:K188),IF(E188="賣",(H188-H187)*G188*200-SUM(J188:K188),(H187-H188)*G188*200-SUM(J188:K188))),IF(D188="新倉",-SUM(J188:K188),IF(E188="賣",(H188-H187)*G188*50-SUM(J188:K188),(H187-H188)*G188*50-SUM(J188:K188)))))</f>
        <v>111</v>
      </c>
      <c r="M188" s="123">
        <f t="shared" si="29"/>
        <v>111</v>
      </c>
      <c r="N188" s="241">
        <f t="shared" si="30"/>
        <v>1</v>
      </c>
      <c r="O188" s="207">
        <f t="shared" si="31"/>
        <v>0</v>
      </c>
      <c r="P188" s="34"/>
      <c r="S188" s="158"/>
      <c r="T188" s="61"/>
      <c r="U188" s="61"/>
      <c r="V188" s="61"/>
      <c r="W188" s="61"/>
    </row>
    <row r="189" spans="1:23" ht="17.25" hidden="1" outlineLevel="2" collapsed="1" thickBot="1">
      <c r="A189" s="237">
        <v>43231</v>
      </c>
      <c r="B189" s="215" t="s">
        <v>3069</v>
      </c>
      <c r="C189" s="210" t="s">
        <v>3070</v>
      </c>
      <c r="D189" s="210" t="s">
        <v>1329</v>
      </c>
      <c r="E189" s="238" t="s">
        <v>1330</v>
      </c>
      <c r="F189" s="210" t="s">
        <v>102</v>
      </c>
      <c r="G189" s="239">
        <v>1</v>
      </c>
      <c r="H189" s="239">
        <v>10897</v>
      </c>
      <c r="I189" s="239">
        <v>0</v>
      </c>
      <c r="J189" s="14">
        <v>45</v>
      </c>
      <c r="K189" s="14">
        <v>44</v>
      </c>
      <c r="L189" s="14">
        <f t="shared" si="33"/>
        <v>-89</v>
      </c>
      <c r="M189" s="123">
        <f t="shared" si="29"/>
        <v>-89</v>
      </c>
      <c r="N189" s="241" t="str">
        <f t="shared" si="30"/>
        <v/>
      </c>
      <c r="O189" s="207">
        <f t="shared" si="31"/>
        <v>0</v>
      </c>
      <c r="P189" s="34"/>
      <c r="S189" s="158"/>
      <c r="T189" s="61"/>
      <c r="U189" s="61"/>
      <c r="V189" s="61"/>
      <c r="W189" s="61"/>
    </row>
    <row r="190" spans="1:23" ht="17.25" hidden="1" outlineLevel="2" collapsed="1" thickBot="1">
      <c r="A190" s="237">
        <v>43231</v>
      </c>
      <c r="B190" s="215" t="s">
        <v>3069</v>
      </c>
      <c r="C190" s="210" t="s">
        <v>3070</v>
      </c>
      <c r="D190" s="210" t="s">
        <v>1331</v>
      </c>
      <c r="E190" s="238" t="s">
        <v>2221</v>
      </c>
      <c r="F190" s="210" t="s">
        <v>102</v>
      </c>
      <c r="G190" s="239">
        <v>1</v>
      </c>
      <c r="H190" s="239">
        <v>10893</v>
      </c>
      <c r="I190" s="239">
        <v>0</v>
      </c>
      <c r="J190" s="14">
        <v>45</v>
      </c>
      <c r="K190" s="14">
        <v>44</v>
      </c>
      <c r="L190" s="14">
        <f t="shared" si="33"/>
        <v>-889</v>
      </c>
      <c r="M190" s="123">
        <f t="shared" si="29"/>
        <v>-889</v>
      </c>
      <c r="N190" s="241">
        <f t="shared" si="30"/>
        <v>-4</v>
      </c>
      <c r="O190" s="207">
        <f t="shared" si="31"/>
        <v>0</v>
      </c>
      <c r="P190" s="34"/>
      <c r="S190" s="158"/>
      <c r="T190" s="61"/>
      <c r="U190" s="61"/>
      <c r="V190" s="61"/>
      <c r="W190" s="61"/>
    </row>
    <row r="191" spans="1:23" ht="17.25" hidden="1" outlineLevel="1" thickBot="1">
      <c r="A191" s="279">
        <v>43234</v>
      </c>
      <c r="B191" s="280" t="s">
        <v>2236</v>
      </c>
      <c r="C191" s="281" t="s">
        <v>3071</v>
      </c>
      <c r="D191" s="281" t="s">
        <v>1329</v>
      </c>
      <c r="E191" s="282" t="s">
        <v>1330</v>
      </c>
      <c r="F191" s="281" t="s">
        <v>102</v>
      </c>
      <c r="G191" s="283">
        <v>1</v>
      </c>
      <c r="H191" s="283">
        <v>22</v>
      </c>
      <c r="I191" s="283">
        <v>-1100</v>
      </c>
      <c r="J191" s="284">
        <v>18</v>
      </c>
      <c r="K191" s="284">
        <v>1</v>
      </c>
      <c r="L191" s="284">
        <f t="shared" si="33"/>
        <v>-1119</v>
      </c>
      <c r="M191" s="285">
        <f t="shared" si="29"/>
        <v>-1119</v>
      </c>
      <c r="N191" s="241" t="str">
        <f t="shared" si="30"/>
        <v/>
      </c>
      <c r="O191" s="207">
        <f t="shared" si="31"/>
        <v>1100</v>
      </c>
      <c r="P191" s="34">
        <f>SUM(L191:L196)</f>
        <v>-3095</v>
      </c>
      <c r="S191" s="158"/>
      <c r="T191" s="61"/>
      <c r="U191" s="61"/>
      <c r="V191" s="61"/>
      <c r="W191" s="61"/>
    </row>
    <row r="192" spans="1:23" ht="17.25" hidden="1" outlineLevel="2" thickBot="1">
      <c r="A192" s="279">
        <v>43234</v>
      </c>
      <c r="B192" s="280" t="s">
        <v>2236</v>
      </c>
      <c r="C192" s="281" t="s">
        <v>3072</v>
      </c>
      <c r="D192" s="281" t="s">
        <v>1329</v>
      </c>
      <c r="E192" s="282" t="s">
        <v>1330</v>
      </c>
      <c r="F192" s="281" t="s">
        <v>102</v>
      </c>
      <c r="G192" s="283">
        <v>1</v>
      </c>
      <c r="H192" s="283">
        <v>44</v>
      </c>
      <c r="I192" s="283">
        <v>-2200</v>
      </c>
      <c r="J192" s="284">
        <v>18</v>
      </c>
      <c r="K192" s="284">
        <v>2</v>
      </c>
      <c r="L192" s="284">
        <f t="shared" si="33"/>
        <v>-2220</v>
      </c>
      <c r="M192" s="285">
        <f t="shared" si="29"/>
        <v>-2220</v>
      </c>
      <c r="N192" s="241" t="str">
        <f t="shared" si="30"/>
        <v/>
      </c>
      <c r="O192" s="207">
        <f t="shared" si="31"/>
        <v>2200</v>
      </c>
      <c r="P192" s="34"/>
      <c r="S192" s="158"/>
      <c r="T192" s="61"/>
      <c r="U192" s="61"/>
      <c r="V192" s="61"/>
      <c r="W192" s="61"/>
    </row>
    <row r="193" spans="1:23" ht="17.25" hidden="1" outlineLevel="2" thickBot="1">
      <c r="A193" s="279">
        <v>43234</v>
      </c>
      <c r="B193" s="280" t="s">
        <v>3069</v>
      </c>
      <c r="C193" s="281" t="s">
        <v>3070</v>
      </c>
      <c r="D193" s="281" t="s">
        <v>1329</v>
      </c>
      <c r="E193" s="282" t="s">
        <v>2221</v>
      </c>
      <c r="F193" s="281" t="s">
        <v>102</v>
      </c>
      <c r="G193" s="283">
        <v>1</v>
      </c>
      <c r="H193" s="283">
        <v>10946</v>
      </c>
      <c r="I193" s="283">
        <v>0</v>
      </c>
      <c r="J193" s="284">
        <v>45</v>
      </c>
      <c r="K193" s="284">
        <v>44</v>
      </c>
      <c r="L193" s="284">
        <f t="shared" si="33"/>
        <v>-89</v>
      </c>
      <c r="M193" s="285">
        <f t="shared" si="29"/>
        <v>-89</v>
      </c>
      <c r="N193" s="241" t="str">
        <f t="shared" si="30"/>
        <v/>
      </c>
      <c r="O193" s="207">
        <f t="shared" si="31"/>
        <v>0</v>
      </c>
      <c r="P193" s="34"/>
      <c r="S193" s="158"/>
      <c r="T193" s="61"/>
      <c r="U193" s="61"/>
      <c r="V193" s="61"/>
      <c r="W193" s="61"/>
    </row>
    <row r="194" spans="1:23" ht="17.25" hidden="1" outlineLevel="2" thickBot="1">
      <c r="A194" s="279">
        <v>43234</v>
      </c>
      <c r="B194" s="280" t="s">
        <v>3069</v>
      </c>
      <c r="C194" s="281" t="s">
        <v>3070</v>
      </c>
      <c r="D194" s="281" t="s">
        <v>1331</v>
      </c>
      <c r="E194" s="282" t="s">
        <v>1330</v>
      </c>
      <c r="F194" s="281" t="s">
        <v>102</v>
      </c>
      <c r="G194" s="283">
        <v>1</v>
      </c>
      <c r="H194" s="283">
        <v>10946</v>
      </c>
      <c r="I194" s="283">
        <v>0</v>
      </c>
      <c r="J194" s="284">
        <v>45</v>
      </c>
      <c r="K194" s="284">
        <v>44</v>
      </c>
      <c r="L194" s="284">
        <f t="shared" si="33"/>
        <v>-89</v>
      </c>
      <c r="M194" s="285">
        <f t="shared" si="29"/>
        <v>-89</v>
      </c>
      <c r="N194" s="241">
        <f t="shared" si="30"/>
        <v>0</v>
      </c>
      <c r="O194" s="207">
        <f t="shared" si="31"/>
        <v>0</v>
      </c>
      <c r="P194" s="34"/>
      <c r="S194" s="158"/>
      <c r="T194" s="61"/>
      <c r="U194" s="61"/>
      <c r="V194" s="61"/>
      <c r="W194" s="61"/>
    </row>
    <row r="195" spans="1:23" ht="17.25" hidden="1" outlineLevel="2" thickBot="1">
      <c r="A195" s="279">
        <v>43234</v>
      </c>
      <c r="B195" s="280" t="s">
        <v>3069</v>
      </c>
      <c r="C195" s="281" t="s">
        <v>3070</v>
      </c>
      <c r="D195" s="281" t="s">
        <v>1329</v>
      </c>
      <c r="E195" s="282" t="s">
        <v>1330</v>
      </c>
      <c r="F195" s="281" t="s">
        <v>102</v>
      </c>
      <c r="G195" s="283">
        <v>1</v>
      </c>
      <c r="H195" s="283">
        <v>10945</v>
      </c>
      <c r="I195" s="283">
        <v>0</v>
      </c>
      <c r="J195" s="284">
        <v>45</v>
      </c>
      <c r="K195" s="284">
        <v>44</v>
      </c>
      <c r="L195" s="284">
        <f t="shared" si="33"/>
        <v>-89</v>
      </c>
      <c r="M195" s="285">
        <f t="shared" si="29"/>
        <v>-89</v>
      </c>
      <c r="N195" s="241" t="str">
        <f t="shared" si="30"/>
        <v/>
      </c>
      <c r="O195" s="207">
        <f t="shared" si="31"/>
        <v>0</v>
      </c>
      <c r="P195" s="34"/>
      <c r="S195" s="158"/>
      <c r="T195" s="61"/>
      <c r="U195" s="61"/>
      <c r="V195" s="61"/>
      <c r="W195" s="61"/>
    </row>
    <row r="196" spans="1:23" ht="17.25" hidden="1" outlineLevel="2" thickBot="1">
      <c r="A196" s="279">
        <v>43234</v>
      </c>
      <c r="B196" s="280" t="s">
        <v>3069</v>
      </c>
      <c r="C196" s="281" t="s">
        <v>3070</v>
      </c>
      <c r="D196" s="281" t="s">
        <v>1331</v>
      </c>
      <c r="E196" s="282" t="s">
        <v>2221</v>
      </c>
      <c r="F196" s="281" t="s">
        <v>102</v>
      </c>
      <c r="G196" s="283">
        <v>1</v>
      </c>
      <c r="H196" s="283">
        <v>10948</v>
      </c>
      <c r="I196" s="283">
        <v>0</v>
      </c>
      <c r="J196" s="284">
        <v>45</v>
      </c>
      <c r="K196" s="284">
        <v>44</v>
      </c>
      <c r="L196" s="284">
        <f t="shared" si="33"/>
        <v>511</v>
      </c>
      <c r="M196" s="285">
        <f t="shared" si="29"/>
        <v>511</v>
      </c>
      <c r="N196" s="241">
        <f t="shared" si="30"/>
        <v>3</v>
      </c>
      <c r="O196" s="207">
        <f t="shared" si="31"/>
        <v>0</v>
      </c>
      <c r="P196" s="34"/>
      <c r="S196" s="158"/>
      <c r="T196" s="61"/>
      <c r="U196" s="61"/>
      <c r="V196" s="61"/>
      <c r="W196" s="61"/>
    </row>
    <row r="197" spans="1:23" ht="17.25" hidden="1" outlineLevel="1" thickBot="1">
      <c r="A197" s="237">
        <v>43235</v>
      </c>
      <c r="B197" s="215" t="s">
        <v>2236</v>
      </c>
      <c r="C197" s="210" t="s">
        <v>3072</v>
      </c>
      <c r="D197" s="210" t="s">
        <v>1329</v>
      </c>
      <c r="E197" s="238" t="s">
        <v>1330</v>
      </c>
      <c r="F197" s="210" t="s">
        <v>102</v>
      </c>
      <c r="G197" s="239">
        <v>1</v>
      </c>
      <c r="H197" s="239">
        <v>18</v>
      </c>
      <c r="I197" s="239">
        <v>-900</v>
      </c>
      <c r="J197" s="14">
        <v>18</v>
      </c>
      <c r="K197" s="14">
        <v>1</v>
      </c>
      <c r="L197" s="14">
        <f>IF(B197="TXO",I197-SUM(J197:K197),IF(B197="FITX",IF(D197="新倉",-SUM(J197:K197),IF(E197="賣",(H197-H152)*G197*200-SUM(J197:K197),(H152-H197)*G197*200-SUM(J197:K197))),IF(D197="新倉",-SUM(J197:K197),IF(E197="賣",(H197-H152)*G197*50-SUM(J197:K197),(H152-H197)*G197*50-SUM(J197:K197)))))</f>
        <v>-919</v>
      </c>
      <c r="M197" s="123">
        <f t="shared" si="29"/>
        <v>-919</v>
      </c>
      <c r="N197" s="241" t="str">
        <f>IF(B197="TXO","",IF(D197="新倉","",IF(E197="賣",(H197-H152)*G197,(H152-H197)*G197)))</f>
        <v/>
      </c>
      <c r="O197" s="207">
        <f t="shared" si="31"/>
        <v>900</v>
      </c>
      <c r="P197" s="34">
        <f>SUM(L197:L204)</f>
        <v>-707</v>
      </c>
      <c r="S197" s="158"/>
      <c r="T197" s="61"/>
      <c r="U197" s="61"/>
      <c r="V197" s="61"/>
      <c r="W197" s="61"/>
    </row>
    <row r="198" spans="1:23" ht="17.25" hidden="1" outlineLevel="2" collapsed="1" thickBot="1">
      <c r="A198" s="237">
        <v>43235</v>
      </c>
      <c r="B198" s="215" t="s">
        <v>2236</v>
      </c>
      <c r="C198" s="210" t="s">
        <v>3071</v>
      </c>
      <c r="D198" s="210" t="s">
        <v>1329</v>
      </c>
      <c r="E198" s="238" t="s">
        <v>1330</v>
      </c>
      <c r="F198" s="210" t="s">
        <v>102</v>
      </c>
      <c r="G198" s="239">
        <v>1</v>
      </c>
      <c r="H198" s="239">
        <v>6</v>
      </c>
      <c r="I198" s="239">
        <v>-300</v>
      </c>
      <c r="J198" s="14">
        <v>18</v>
      </c>
      <c r="K198" s="14">
        <v>0</v>
      </c>
      <c r="L198" s="14">
        <f t="shared" ref="L198:L210" si="34">IF(B198="TXO",I198-SUM(J198:K198),IF(B198="FITX",IF(D198="新倉",-SUM(J198:K198),IF(E198="賣",(H198-H197)*G198*200-SUM(J198:K198),(H197-H198)*G198*200-SUM(J198:K198))),IF(D198="新倉",-SUM(J198:K198),IF(E198="賣",(H198-H197)*G198*50-SUM(J198:K198),(H197-H198)*G198*50-SUM(J198:K198)))))</f>
        <v>-318</v>
      </c>
      <c r="M198" s="123">
        <f t="shared" si="29"/>
        <v>-318</v>
      </c>
      <c r="N198" s="241" t="str">
        <f t="shared" ref="N198:N210" si="35">IF(B198="TXO","",IF(D198="新倉","",IF(E198="賣",(H198-H197)*G198,(H197-H198)*G198)))</f>
        <v/>
      </c>
      <c r="O198" s="207">
        <f t="shared" si="31"/>
        <v>300</v>
      </c>
      <c r="P198" s="34"/>
      <c r="S198" s="158"/>
      <c r="T198" s="61"/>
      <c r="U198" s="61"/>
      <c r="V198" s="61"/>
      <c r="W198" s="61"/>
    </row>
    <row r="199" spans="1:23" ht="17.25" hidden="1" outlineLevel="2" collapsed="1" thickBot="1">
      <c r="A199" s="237">
        <v>43235</v>
      </c>
      <c r="B199" s="215" t="s">
        <v>1332</v>
      </c>
      <c r="C199" s="210" t="s">
        <v>1333</v>
      </c>
      <c r="D199" s="210" t="s">
        <v>1329</v>
      </c>
      <c r="E199" s="238" t="s">
        <v>2221</v>
      </c>
      <c r="F199" s="210" t="s">
        <v>102</v>
      </c>
      <c r="G199" s="239">
        <v>1</v>
      </c>
      <c r="H199" s="239">
        <v>10905</v>
      </c>
      <c r="I199" s="239">
        <v>0</v>
      </c>
      <c r="J199" s="14">
        <v>23</v>
      </c>
      <c r="K199" s="14">
        <v>11</v>
      </c>
      <c r="L199" s="14">
        <f t="shared" si="34"/>
        <v>-34</v>
      </c>
      <c r="M199" s="123">
        <f t="shared" si="29"/>
        <v>-34</v>
      </c>
      <c r="N199" s="241" t="str">
        <f t="shared" si="35"/>
        <v/>
      </c>
      <c r="O199" s="207">
        <f t="shared" si="31"/>
        <v>0</v>
      </c>
      <c r="P199" s="34"/>
      <c r="S199" s="158"/>
      <c r="T199" s="61"/>
      <c r="U199" s="61"/>
      <c r="V199" s="61"/>
      <c r="W199" s="61"/>
    </row>
    <row r="200" spans="1:23" ht="17.25" hidden="1" outlineLevel="2" collapsed="1" thickBot="1">
      <c r="A200" s="237">
        <v>43235</v>
      </c>
      <c r="B200" s="215" t="s">
        <v>1332</v>
      </c>
      <c r="C200" s="210" t="s">
        <v>1333</v>
      </c>
      <c r="D200" s="210" t="s">
        <v>1331</v>
      </c>
      <c r="E200" s="238" t="s">
        <v>1330</v>
      </c>
      <c r="F200" s="210" t="s">
        <v>102</v>
      </c>
      <c r="G200" s="239">
        <v>1</v>
      </c>
      <c r="H200" s="239">
        <v>10890</v>
      </c>
      <c r="I200" s="239">
        <v>0</v>
      </c>
      <c r="J200" s="14">
        <v>23</v>
      </c>
      <c r="K200" s="14">
        <v>11</v>
      </c>
      <c r="L200" s="14">
        <f t="shared" si="34"/>
        <v>716</v>
      </c>
      <c r="M200" s="123">
        <f t="shared" si="29"/>
        <v>716</v>
      </c>
      <c r="N200" s="241">
        <f t="shared" si="35"/>
        <v>15</v>
      </c>
      <c r="O200" s="207">
        <f t="shared" si="31"/>
        <v>0</v>
      </c>
      <c r="P200" s="34"/>
      <c r="S200" s="158"/>
      <c r="T200" s="61"/>
      <c r="U200" s="61"/>
      <c r="V200" s="61"/>
      <c r="W200" s="61"/>
    </row>
    <row r="201" spans="1:23" ht="17.25" hidden="1" outlineLevel="2" collapsed="1" thickBot="1">
      <c r="A201" s="237">
        <v>43235</v>
      </c>
      <c r="B201" s="215" t="s">
        <v>3069</v>
      </c>
      <c r="C201" s="210" t="s">
        <v>3070</v>
      </c>
      <c r="D201" s="210" t="s">
        <v>1329</v>
      </c>
      <c r="E201" s="238" t="s">
        <v>2221</v>
      </c>
      <c r="F201" s="210" t="s">
        <v>102</v>
      </c>
      <c r="G201" s="239">
        <v>1</v>
      </c>
      <c r="H201" s="239">
        <v>10837</v>
      </c>
      <c r="I201" s="239">
        <v>0</v>
      </c>
      <c r="J201" s="14">
        <v>45</v>
      </c>
      <c r="K201" s="14">
        <v>43</v>
      </c>
      <c r="L201" s="14">
        <f t="shared" si="34"/>
        <v>-88</v>
      </c>
      <c r="M201" s="123">
        <f t="shared" si="29"/>
        <v>-88</v>
      </c>
      <c r="N201" s="241" t="str">
        <f t="shared" si="35"/>
        <v/>
      </c>
      <c r="O201" s="207">
        <f t="shared" si="31"/>
        <v>0</v>
      </c>
      <c r="P201" s="34"/>
      <c r="S201" s="158"/>
      <c r="T201" s="61"/>
      <c r="U201" s="61"/>
      <c r="V201" s="61"/>
      <c r="W201" s="61"/>
    </row>
    <row r="202" spans="1:23" ht="17.25" hidden="1" outlineLevel="2" collapsed="1" thickBot="1">
      <c r="A202" s="237">
        <v>43235</v>
      </c>
      <c r="B202" s="215" t="s">
        <v>3069</v>
      </c>
      <c r="C202" s="210" t="s">
        <v>3070</v>
      </c>
      <c r="D202" s="210" t="s">
        <v>1331</v>
      </c>
      <c r="E202" s="238" t="s">
        <v>1330</v>
      </c>
      <c r="F202" s="210" t="s">
        <v>102</v>
      </c>
      <c r="G202" s="239">
        <v>1</v>
      </c>
      <c r="H202" s="239">
        <v>10842</v>
      </c>
      <c r="I202" s="239">
        <v>0</v>
      </c>
      <c r="J202" s="14">
        <v>45</v>
      </c>
      <c r="K202" s="14">
        <v>43</v>
      </c>
      <c r="L202" s="14">
        <f t="shared" si="34"/>
        <v>-1088</v>
      </c>
      <c r="M202" s="123">
        <f t="shared" si="29"/>
        <v>-1088</v>
      </c>
      <c r="N202" s="241">
        <f t="shared" si="35"/>
        <v>-5</v>
      </c>
      <c r="O202" s="207">
        <f t="shared" si="31"/>
        <v>0</v>
      </c>
      <c r="P202" s="34"/>
      <c r="S202" s="158"/>
      <c r="T202" s="61"/>
      <c r="U202" s="61"/>
      <c r="V202" s="61"/>
      <c r="W202" s="61"/>
    </row>
    <row r="203" spans="1:23" ht="17.25" hidden="1" outlineLevel="2" collapsed="1" thickBot="1">
      <c r="A203" s="237">
        <v>43235</v>
      </c>
      <c r="B203" s="215" t="s">
        <v>3069</v>
      </c>
      <c r="C203" s="210" t="s">
        <v>3070</v>
      </c>
      <c r="D203" s="210" t="s">
        <v>1329</v>
      </c>
      <c r="E203" s="238" t="s">
        <v>2221</v>
      </c>
      <c r="F203" s="210" t="s">
        <v>102</v>
      </c>
      <c r="G203" s="239">
        <v>1</v>
      </c>
      <c r="H203" s="239">
        <v>10837</v>
      </c>
      <c r="I203" s="239">
        <v>0</v>
      </c>
      <c r="J203" s="14">
        <v>45</v>
      </c>
      <c r="K203" s="14">
        <v>43</v>
      </c>
      <c r="L203" s="14">
        <f t="shared" si="34"/>
        <v>-88</v>
      </c>
      <c r="M203" s="123">
        <f t="shared" si="29"/>
        <v>-88</v>
      </c>
      <c r="N203" s="241" t="str">
        <f t="shared" si="35"/>
        <v/>
      </c>
      <c r="O203" s="207">
        <f t="shared" si="31"/>
        <v>0</v>
      </c>
      <c r="P203" s="34"/>
      <c r="S203" s="158"/>
      <c r="T203" s="61"/>
      <c r="U203" s="61"/>
      <c r="V203" s="61"/>
      <c r="W203" s="61"/>
    </row>
    <row r="204" spans="1:23" ht="17.25" hidden="1" outlineLevel="2" collapsed="1" thickBot="1">
      <c r="A204" s="237">
        <v>43235</v>
      </c>
      <c r="B204" s="215" t="s">
        <v>3069</v>
      </c>
      <c r="C204" s="210" t="s">
        <v>3070</v>
      </c>
      <c r="D204" s="210" t="s">
        <v>1331</v>
      </c>
      <c r="E204" s="238" t="s">
        <v>1330</v>
      </c>
      <c r="F204" s="210" t="s">
        <v>102</v>
      </c>
      <c r="G204" s="239">
        <v>1</v>
      </c>
      <c r="H204" s="239">
        <v>10831</v>
      </c>
      <c r="I204" s="239">
        <v>0</v>
      </c>
      <c r="J204" s="14">
        <v>45</v>
      </c>
      <c r="K204" s="14">
        <v>43</v>
      </c>
      <c r="L204" s="14">
        <f t="shared" si="34"/>
        <v>1112</v>
      </c>
      <c r="M204" s="123">
        <f t="shared" si="29"/>
        <v>1112</v>
      </c>
      <c r="N204" s="241">
        <f t="shared" si="35"/>
        <v>6</v>
      </c>
      <c r="O204" s="207">
        <f t="shared" si="31"/>
        <v>0</v>
      </c>
      <c r="P204" s="34"/>
      <c r="S204" s="158"/>
      <c r="T204" s="61"/>
      <c r="U204" s="61"/>
      <c r="V204" s="61"/>
      <c r="W204" s="61"/>
    </row>
    <row r="205" spans="1:23" ht="17.25" hidden="1" outlineLevel="1" thickBot="1">
      <c r="A205" s="279">
        <v>43236</v>
      </c>
      <c r="B205" s="280" t="s">
        <v>2236</v>
      </c>
      <c r="C205" s="281" t="s">
        <v>3073</v>
      </c>
      <c r="D205" s="281" t="s">
        <v>1329</v>
      </c>
      <c r="E205" s="282" t="s">
        <v>1330</v>
      </c>
      <c r="F205" s="281" t="s">
        <v>102</v>
      </c>
      <c r="G205" s="283">
        <v>1</v>
      </c>
      <c r="H205" s="283">
        <v>54</v>
      </c>
      <c r="I205" s="283">
        <v>-2700</v>
      </c>
      <c r="J205" s="284">
        <v>18</v>
      </c>
      <c r="K205" s="284">
        <v>3</v>
      </c>
      <c r="L205" s="284">
        <f t="shared" si="34"/>
        <v>-2721</v>
      </c>
      <c r="M205" s="285">
        <f t="shared" si="29"/>
        <v>-2721</v>
      </c>
      <c r="N205" s="241" t="str">
        <f t="shared" si="35"/>
        <v/>
      </c>
      <c r="O205" s="207">
        <f t="shared" si="31"/>
        <v>2700</v>
      </c>
      <c r="P205" s="34">
        <f>SUM(L205:L210)</f>
        <v>-699</v>
      </c>
      <c r="S205" s="158"/>
      <c r="T205" s="61"/>
      <c r="U205" s="61"/>
      <c r="V205" s="61"/>
      <c r="W205" s="61"/>
    </row>
    <row r="206" spans="1:23" ht="17.25" hidden="1" outlineLevel="2" thickBot="1">
      <c r="A206" s="279">
        <v>43236</v>
      </c>
      <c r="B206" s="280" t="s">
        <v>2236</v>
      </c>
      <c r="C206" s="281" t="s">
        <v>3073</v>
      </c>
      <c r="D206" s="281" t="s">
        <v>1331</v>
      </c>
      <c r="E206" s="282" t="s">
        <v>2221</v>
      </c>
      <c r="F206" s="281" t="s">
        <v>102</v>
      </c>
      <c r="G206" s="283">
        <v>1</v>
      </c>
      <c r="H206" s="283">
        <v>88</v>
      </c>
      <c r="I206" s="283">
        <v>4400</v>
      </c>
      <c r="J206" s="284">
        <v>18</v>
      </c>
      <c r="K206" s="284">
        <v>4</v>
      </c>
      <c r="L206" s="284">
        <f t="shared" si="34"/>
        <v>4378</v>
      </c>
      <c r="M206" s="285">
        <f t="shared" si="29"/>
        <v>4378</v>
      </c>
      <c r="N206" s="241" t="str">
        <f t="shared" si="35"/>
        <v/>
      </c>
      <c r="O206" s="207">
        <f t="shared" si="31"/>
        <v>4400</v>
      </c>
      <c r="P206" s="34"/>
      <c r="S206" s="158"/>
      <c r="T206" s="61"/>
      <c r="U206" s="61"/>
      <c r="V206" s="61"/>
      <c r="W206" s="61"/>
    </row>
    <row r="207" spans="1:23" ht="17.25" hidden="1" outlineLevel="2" thickBot="1">
      <c r="A207" s="279">
        <v>43236</v>
      </c>
      <c r="B207" s="280" t="s">
        <v>3069</v>
      </c>
      <c r="C207" s="281" t="s">
        <v>3070</v>
      </c>
      <c r="D207" s="281" t="s">
        <v>1329</v>
      </c>
      <c r="E207" s="282" t="s">
        <v>2221</v>
      </c>
      <c r="F207" s="281" t="s">
        <v>102</v>
      </c>
      <c r="G207" s="283">
        <v>1</v>
      </c>
      <c r="H207" s="283">
        <v>10876</v>
      </c>
      <c r="I207" s="283">
        <v>0</v>
      </c>
      <c r="J207" s="284">
        <v>45</v>
      </c>
      <c r="K207" s="284">
        <v>44</v>
      </c>
      <c r="L207" s="284">
        <f t="shared" si="34"/>
        <v>-89</v>
      </c>
      <c r="M207" s="285">
        <f t="shared" si="29"/>
        <v>-89</v>
      </c>
      <c r="N207" s="241" t="str">
        <f t="shared" si="35"/>
        <v/>
      </c>
      <c r="O207" s="207">
        <f t="shared" si="31"/>
        <v>0</v>
      </c>
      <c r="P207" s="34"/>
      <c r="S207" s="158"/>
      <c r="T207" s="61"/>
      <c r="U207" s="61"/>
      <c r="V207" s="61"/>
      <c r="W207" s="61"/>
    </row>
    <row r="208" spans="1:23" ht="17.25" hidden="1" outlineLevel="2" thickBot="1">
      <c r="A208" s="279">
        <v>43236</v>
      </c>
      <c r="B208" s="280" t="s">
        <v>3069</v>
      </c>
      <c r="C208" s="281" t="s">
        <v>3070</v>
      </c>
      <c r="D208" s="281" t="s">
        <v>1331</v>
      </c>
      <c r="E208" s="282" t="s">
        <v>1330</v>
      </c>
      <c r="F208" s="281" t="s">
        <v>102</v>
      </c>
      <c r="G208" s="283">
        <v>1</v>
      </c>
      <c r="H208" s="283">
        <v>10886</v>
      </c>
      <c r="I208" s="283">
        <v>0</v>
      </c>
      <c r="J208" s="284">
        <v>45</v>
      </c>
      <c r="K208" s="284">
        <v>44</v>
      </c>
      <c r="L208" s="284">
        <f t="shared" si="34"/>
        <v>-2089</v>
      </c>
      <c r="M208" s="285">
        <f t="shared" si="29"/>
        <v>-2089</v>
      </c>
      <c r="N208" s="241">
        <f t="shared" si="35"/>
        <v>-10</v>
      </c>
      <c r="O208" s="207">
        <f t="shared" si="31"/>
        <v>0</v>
      </c>
      <c r="P208" s="34"/>
      <c r="S208" s="158"/>
      <c r="T208" s="61"/>
      <c r="U208" s="61"/>
      <c r="V208" s="61"/>
      <c r="W208" s="61"/>
    </row>
    <row r="209" spans="1:23" ht="17.25" hidden="1" outlineLevel="2" thickBot="1">
      <c r="A209" s="279">
        <v>43236</v>
      </c>
      <c r="B209" s="280" t="s">
        <v>3069</v>
      </c>
      <c r="C209" s="281" t="s">
        <v>3074</v>
      </c>
      <c r="D209" s="281" t="s">
        <v>1329</v>
      </c>
      <c r="E209" s="282" t="s">
        <v>2221</v>
      </c>
      <c r="F209" s="281" t="s">
        <v>102</v>
      </c>
      <c r="G209" s="283">
        <v>1</v>
      </c>
      <c r="H209" s="283">
        <v>10893</v>
      </c>
      <c r="I209" s="283">
        <v>0</v>
      </c>
      <c r="J209" s="284">
        <v>45</v>
      </c>
      <c r="K209" s="284">
        <v>44</v>
      </c>
      <c r="L209" s="284">
        <f t="shared" si="34"/>
        <v>-89</v>
      </c>
      <c r="M209" s="285">
        <f t="shared" si="29"/>
        <v>-89</v>
      </c>
      <c r="N209" s="241" t="str">
        <f t="shared" si="35"/>
        <v/>
      </c>
      <c r="O209" s="207">
        <f t="shared" si="31"/>
        <v>0</v>
      </c>
      <c r="P209" s="34"/>
      <c r="S209" s="158"/>
      <c r="T209" s="61"/>
      <c r="U209" s="61"/>
      <c r="V209" s="61"/>
      <c r="W209" s="61"/>
    </row>
    <row r="210" spans="1:23" ht="17.25" hidden="1" outlineLevel="2" thickBot="1">
      <c r="A210" s="279">
        <v>43236</v>
      </c>
      <c r="B210" s="280" t="s">
        <v>3069</v>
      </c>
      <c r="C210" s="281" t="s">
        <v>3074</v>
      </c>
      <c r="D210" s="281" t="s">
        <v>1331</v>
      </c>
      <c r="E210" s="282" t="s">
        <v>1330</v>
      </c>
      <c r="F210" s="281" t="s">
        <v>102</v>
      </c>
      <c r="G210" s="283">
        <v>1</v>
      </c>
      <c r="H210" s="283">
        <v>10893</v>
      </c>
      <c r="I210" s="283">
        <v>0</v>
      </c>
      <c r="J210" s="284">
        <v>45</v>
      </c>
      <c r="K210" s="284">
        <v>44</v>
      </c>
      <c r="L210" s="284">
        <f t="shared" si="34"/>
        <v>-89</v>
      </c>
      <c r="M210" s="285">
        <f t="shared" si="29"/>
        <v>-89</v>
      </c>
      <c r="N210" s="241">
        <f t="shared" si="35"/>
        <v>0</v>
      </c>
      <c r="O210" s="207">
        <f t="shared" si="31"/>
        <v>0</v>
      </c>
      <c r="P210" s="34"/>
      <c r="S210" s="158"/>
      <c r="T210" s="61"/>
      <c r="U210" s="61"/>
      <c r="V210" s="61"/>
      <c r="W210" s="61"/>
    </row>
    <row r="211" spans="1:23" ht="17.25" hidden="1" outlineLevel="1" thickBot="1">
      <c r="A211" s="237">
        <v>43237</v>
      </c>
      <c r="B211" s="215" t="s">
        <v>1332</v>
      </c>
      <c r="C211" s="210" t="s">
        <v>3010</v>
      </c>
      <c r="D211" s="210" t="s">
        <v>1329</v>
      </c>
      <c r="E211" s="238" t="s">
        <v>2221</v>
      </c>
      <c r="F211" s="210" t="s">
        <v>102</v>
      </c>
      <c r="G211" s="239">
        <v>1</v>
      </c>
      <c r="H211" s="239">
        <v>10878</v>
      </c>
      <c r="I211" s="239">
        <v>0</v>
      </c>
      <c r="J211" s="14">
        <v>23</v>
      </c>
      <c r="K211" s="14">
        <v>11</v>
      </c>
      <c r="L211" s="14">
        <f>IF(B211="TXO",I211-SUM(J211:K211),IF(B211="FITX",IF(D211="新倉",-SUM(J211:K211),IF(E211="賣",(H211-H210)*G211*200-SUM(J211:K211),(H210-H211)*G211*200-SUM(J211:K211))),IF(D211="新倉",-SUM(J211:K211),IF(E211="賣",(H211-H210)*G211*50-SUM(J211:K211),(H210-H211)*G211*50-SUM(J211:K211)))))</f>
        <v>-34</v>
      </c>
      <c r="M211" s="123">
        <f>L211</f>
        <v>-34</v>
      </c>
      <c r="N211" s="241" t="str">
        <f>IF(B211="TXO","",IF(D211="新倉","",IF(E211="賣",(H211-H210)*G211,(H210-H211)*G211)))</f>
        <v/>
      </c>
      <c r="O211" s="207">
        <f>ABS(I211)</f>
        <v>0</v>
      </c>
      <c r="P211" s="34">
        <f>SUM(L211:L228)</f>
        <v>238</v>
      </c>
      <c r="S211" s="158"/>
      <c r="T211" s="61"/>
      <c r="U211" s="61"/>
      <c r="V211" s="61"/>
      <c r="W211" s="61"/>
    </row>
    <row r="212" spans="1:23" ht="17.25" hidden="1" outlineLevel="2" collapsed="1" thickBot="1">
      <c r="A212" s="237">
        <v>43237</v>
      </c>
      <c r="B212" s="215" t="s">
        <v>1332</v>
      </c>
      <c r="C212" s="210" t="s">
        <v>3010</v>
      </c>
      <c r="D212" s="210" t="s">
        <v>1331</v>
      </c>
      <c r="E212" s="238" t="s">
        <v>1330</v>
      </c>
      <c r="F212" s="210" t="s">
        <v>102</v>
      </c>
      <c r="G212" s="239">
        <v>1</v>
      </c>
      <c r="H212" s="239">
        <v>10875</v>
      </c>
      <c r="I212" s="239">
        <v>0</v>
      </c>
      <c r="J212" s="14">
        <v>23</v>
      </c>
      <c r="K212" s="14">
        <v>11</v>
      </c>
      <c r="L212" s="14">
        <f t="shared" ref="L212:L229" si="36">IF(B212="TXO",I212-SUM(J212:K212),IF(B212="FITX",IF(D212="新倉",-SUM(J212:K212),IF(E212="賣",(H212-H211)*G212*200-SUM(J212:K212),(H211-H212)*G212*200-SUM(J212:K212))),IF(D212="新倉",-SUM(J212:K212),IF(E212="賣",(H212-H211)*G212*50-SUM(J212:K212),(H211-H212)*G212*50-SUM(J212:K212)))))</f>
        <v>116</v>
      </c>
      <c r="M212" s="123">
        <f t="shared" ref="M212:M253" si="37">L212</f>
        <v>116</v>
      </c>
      <c r="N212" s="241">
        <f t="shared" ref="N212:N253" si="38">IF(B212="TXO","",IF(D212="新倉","",IF(E212="賣",(H212-H211)*G212,(H211-H212)*G212)))</f>
        <v>3</v>
      </c>
      <c r="O212" s="207">
        <f t="shared" ref="O212:O275" si="39">ABS(I212)</f>
        <v>0</v>
      </c>
      <c r="P212" s="34"/>
      <c r="S212" s="158"/>
      <c r="T212" s="61"/>
      <c r="U212" s="61"/>
      <c r="V212" s="61"/>
      <c r="W212" s="61"/>
    </row>
    <row r="213" spans="1:23" ht="17.25" hidden="1" outlineLevel="2" collapsed="1" thickBot="1">
      <c r="A213" s="237">
        <v>43237</v>
      </c>
      <c r="B213" s="215" t="s">
        <v>1332</v>
      </c>
      <c r="C213" s="210" t="s">
        <v>3010</v>
      </c>
      <c r="D213" s="210" t="s">
        <v>1329</v>
      </c>
      <c r="E213" s="238" t="s">
        <v>2221</v>
      </c>
      <c r="F213" s="210" t="s">
        <v>102</v>
      </c>
      <c r="G213" s="239">
        <v>1</v>
      </c>
      <c r="H213" s="239">
        <v>10879</v>
      </c>
      <c r="I213" s="239">
        <v>0</v>
      </c>
      <c r="J213" s="14">
        <v>23</v>
      </c>
      <c r="K213" s="14">
        <v>11</v>
      </c>
      <c r="L213" s="14">
        <f t="shared" si="36"/>
        <v>-34</v>
      </c>
      <c r="M213" s="123">
        <f t="shared" si="37"/>
        <v>-34</v>
      </c>
      <c r="N213" s="241" t="str">
        <f t="shared" si="38"/>
        <v/>
      </c>
      <c r="O213" s="207">
        <f t="shared" si="39"/>
        <v>0</v>
      </c>
      <c r="P213" s="34"/>
      <c r="S213" s="158"/>
      <c r="T213" s="61"/>
      <c r="U213" s="61"/>
      <c r="V213" s="61"/>
      <c r="W213" s="61"/>
    </row>
    <row r="214" spans="1:23" ht="17.25" hidden="1" outlineLevel="2" collapsed="1" thickBot="1">
      <c r="A214" s="237">
        <v>43237</v>
      </c>
      <c r="B214" s="215" t="s">
        <v>1332</v>
      </c>
      <c r="C214" s="210" t="s">
        <v>3010</v>
      </c>
      <c r="D214" s="210" t="s">
        <v>1331</v>
      </c>
      <c r="E214" s="238" t="s">
        <v>1330</v>
      </c>
      <c r="F214" s="210" t="s">
        <v>102</v>
      </c>
      <c r="G214" s="239">
        <v>1</v>
      </c>
      <c r="H214" s="239">
        <v>10875</v>
      </c>
      <c r="I214" s="239">
        <v>0</v>
      </c>
      <c r="J214" s="14">
        <v>23</v>
      </c>
      <c r="K214" s="14">
        <v>11</v>
      </c>
      <c r="L214" s="14">
        <f t="shared" si="36"/>
        <v>166</v>
      </c>
      <c r="M214" s="123">
        <f t="shared" si="37"/>
        <v>166</v>
      </c>
      <c r="N214" s="241">
        <f t="shared" si="38"/>
        <v>4</v>
      </c>
      <c r="O214" s="207">
        <f t="shared" si="39"/>
        <v>0</v>
      </c>
      <c r="P214" s="34"/>
      <c r="S214" s="158"/>
      <c r="T214" s="61"/>
      <c r="U214" s="61"/>
      <c r="V214" s="61"/>
      <c r="W214" s="61"/>
    </row>
    <row r="215" spans="1:23" ht="17.25" hidden="1" outlineLevel="2" collapsed="1" thickBot="1">
      <c r="A215" s="237">
        <v>43237</v>
      </c>
      <c r="B215" s="215" t="s">
        <v>1332</v>
      </c>
      <c r="C215" s="210" t="s">
        <v>3010</v>
      </c>
      <c r="D215" s="210" t="s">
        <v>1329</v>
      </c>
      <c r="E215" s="238" t="s">
        <v>2221</v>
      </c>
      <c r="F215" s="210" t="s">
        <v>102</v>
      </c>
      <c r="G215" s="239">
        <v>1</v>
      </c>
      <c r="H215" s="239">
        <v>10892</v>
      </c>
      <c r="I215" s="239">
        <v>0</v>
      </c>
      <c r="J215" s="14">
        <v>23</v>
      </c>
      <c r="K215" s="14">
        <v>11</v>
      </c>
      <c r="L215" s="14">
        <f t="shared" si="36"/>
        <v>-34</v>
      </c>
      <c r="M215" s="123">
        <f t="shared" si="37"/>
        <v>-34</v>
      </c>
      <c r="N215" s="241" t="str">
        <f t="shared" si="38"/>
        <v/>
      </c>
      <c r="O215" s="207">
        <f t="shared" si="39"/>
        <v>0</v>
      </c>
      <c r="P215" s="34"/>
      <c r="S215" s="158"/>
      <c r="T215" s="61"/>
      <c r="U215" s="61"/>
      <c r="V215" s="61"/>
      <c r="W215" s="61"/>
    </row>
    <row r="216" spans="1:23" ht="17.25" hidden="1" outlineLevel="2" collapsed="1" thickBot="1">
      <c r="A216" s="237">
        <v>43237</v>
      </c>
      <c r="B216" s="215" t="s">
        <v>1332</v>
      </c>
      <c r="C216" s="210" t="s">
        <v>3010</v>
      </c>
      <c r="D216" s="210" t="s">
        <v>1331</v>
      </c>
      <c r="E216" s="238" t="s">
        <v>1330</v>
      </c>
      <c r="F216" s="210" t="s">
        <v>102</v>
      </c>
      <c r="G216" s="239">
        <v>1</v>
      </c>
      <c r="H216" s="239">
        <v>10875</v>
      </c>
      <c r="I216" s="239">
        <v>0</v>
      </c>
      <c r="J216" s="14">
        <v>23</v>
      </c>
      <c r="K216" s="14">
        <v>11</v>
      </c>
      <c r="L216" s="14">
        <f t="shared" si="36"/>
        <v>816</v>
      </c>
      <c r="M216" s="123">
        <f t="shared" si="37"/>
        <v>816</v>
      </c>
      <c r="N216" s="241">
        <f t="shared" si="38"/>
        <v>17</v>
      </c>
      <c r="O216" s="207">
        <f t="shared" si="39"/>
        <v>0</v>
      </c>
      <c r="P216" s="34"/>
      <c r="S216" s="158"/>
      <c r="T216" s="61"/>
      <c r="U216" s="61"/>
      <c r="V216" s="61"/>
      <c r="W216" s="61"/>
    </row>
    <row r="217" spans="1:23" ht="17.25" hidden="1" outlineLevel="2" thickBot="1">
      <c r="A217" s="237">
        <v>43237</v>
      </c>
      <c r="B217" s="215" t="s">
        <v>1332</v>
      </c>
      <c r="C217" s="210" t="s">
        <v>3010</v>
      </c>
      <c r="D217" s="210" t="s">
        <v>1329</v>
      </c>
      <c r="E217" s="238" t="s">
        <v>1330</v>
      </c>
      <c r="F217" s="210" t="s">
        <v>102</v>
      </c>
      <c r="G217" s="239">
        <v>1</v>
      </c>
      <c r="H217" s="239">
        <v>10814</v>
      </c>
      <c r="I217" s="239">
        <v>0</v>
      </c>
      <c r="J217" s="14">
        <v>23</v>
      </c>
      <c r="K217" s="14">
        <v>11</v>
      </c>
      <c r="L217" s="14">
        <f t="shared" si="36"/>
        <v>-34</v>
      </c>
      <c r="M217" s="123">
        <f t="shared" si="37"/>
        <v>-34</v>
      </c>
      <c r="N217" s="241" t="str">
        <f t="shared" si="38"/>
        <v/>
      </c>
      <c r="O217" s="207">
        <f t="shared" si="39"/>
        <v>0</v>
      </c>
      <c r="P217" s="34"/>
      <c r="S217" s="158"/>
      <c r="T217" s="61"/>
      <c r="U217" s="61"/>
      <c r="V217" s="61"/>
      <c r="W217" s="61"/>
    </row>
    <row r="218" spans="1:23" ht="17.25" hidden="1" outlineLevel="2" collapsed="1" thickBot="1">
      <c r="A218" s="237">
        <v>43237</v>
      </c>
      <c r="B218" s="215" t="s">
        <v>1332</v>
      </c>
      <c r="C218" s="210" t="s">
        <v>3010</v>
      </c>
      <c r="D218" s="210" t="s">
        <v>1331</v>
      </c>
      <c r="E218" s="238" t="s">
        <v>2221</v>
      </c>
      <c r="F218" s="210" t="s">
        <v>102</v>
      </c>
      <c r="G218" s="239">
        <v>1</v>
      </c>
      <c r="H218" s="239">
        <v>10809</v>
      </c>
      <c r="I218" s="239">
        <v>0</v>
      </c>
      <c r="J218" s="14">
        <v>23</v>
      </c>
      <c r="K218" s="14">
        <v>11</v>
      </c>
      <c r="L218" s="14">
        <f t="shared" si="36"/>
        <v>-284</v>
      </c>
      <c r="M218" s="123">
        <f t="shared" si="37"/>
        <v>-284</v>
      </c>
      <c r="N218" s="241">
        <f t="shared" si="38"/>
        <v>-5</v>
      </c>
      <c r="O218" s="207">
        <f t="shared" si="39"/>
        <v>0</v>
      </c>
      <c r="P218" s="34"/>
      <c r="S218" s="158"/>
      <c r="T218" s="61"/>
      <c r="U218" s="61"/>
      <c r="V218" s="61"/>
      <c r="W218" s="61"/>
    </row>
    <row r="219" spans="1:23" ht="17.25" hidden="1" outlineLevel="2" collapsed="1" thickBot="1">
      <c r="A219" s="237">
        <v>43237</v>
      </c>
      <c r="B219" s="215" t="s">
        <v>1332</v>
      </c>
      <c r="C219" s="210" t="s">
        <v>3010</v>
      </c>
      <c r="D219" s="210" t="s">
        <v>1329</v>
      </c>
      <c r="E219" s="238" t="s">
        <v>1330</v>
      </c>
      <c r="F219" s="210" t="s">
        <v>102</v>
      </c>
      <c r="G219" s="239">
        <v>1</v>
      </c>
      <c r="H219" s="239">
        <v>10814</v>
      </c>
      <c r="I219" s="239">
        <v>0</v>
      </c>
      <c r="J219" s="14">
        <v>23</v>
      </c>
      <c r="K219" s="14">
        <v>11</v>
      </c>
      <c r="L219" s="14">
        <f t="shared" si="36"/>
        <v>-34</v>
      </c>
      <c r="M219" s="123">
        <f t="shared" si="37"/>
        <v>-34</v>
      </c>
      <c r="N219" s="241" t="str">
        <f t="shared" si="38"/>
        <v/>
      </c>
      <c r="O219" s="207">
        <f t="shared" si="39"/>
        <v>0</v>
      </c>
      <c r="P219" s="34"/>
      <c r="S219" s="158"/>
      <c r="T219" s="61"/>
      <c r="U219" s="61"/>
      <c r="V219" s="61"/>
      <c r="W219" s="61"/>
    </row>
    <row r="220" spans="1:23" ht="17.25" hidden="1" outlineLevel="2" collapsed="1" thickBot="1">
      <c r="A220" s="237">
        <v>43237</v>
      </c>
      <c r="B220" s="215" t="s">
        <v>1332</v>
      </c>
      <c r="C220" s="210" t="s">
        <v>3010</v>
      </c>
      <c r="D220" s="210" t="s">
        <v>1331</v>
      </c>
      <c r="E220" s="238" t="s">
        <v>2221</v>
      </c>
      <c r="F220" s="210" t="s">
        <v>102</v>
      </c>
      <c r="G220" s="239">
        <v>1</v>
      </c>
      <c r="H220" s="239">
        <v>10809</v>
      </c>
      <c r="I220" s="239">
        <v>0</v>
      </c>
      <c r="J220" s="14">
        <v>23</v>
      </c>
      <c r="K220" s="14">
        <v>11</v>
      </c>
      <c r="L220" s="14">
        <f t="shared" si="36"/>
        <v>-284</v>
      </c>
      <c r="M220" s="123">
        <f t="shared" si="37"/>
        <v>-284</v>
      </c>
      <c r="N220" s="241">
        <f t="shared" si="38"/>
        <v>-5</v>
      </c>
      <c r="O220" s="207">
        <f t="shared" si="39"/>
        <v>0</v>
      </c>
      <c r="P220" s="34"/>
      <c r="S220" s="158"/>
      <c r="T220" s="61"/>
      <c r="U220" s="61"/>
      <c r="V220" s="61"/>
      <c r="W220" s="61"/>
    </row>
    <row r="221" spans="1:23" ht="17.25" hidden="1" outlineLevel="2" collapsed="1" thickBot="1">
      <c r="A221" s="237">
        <v>43237</v>
      </c>
      <c r="B221" s="215" t="s">
        <v>1332</v>
      </c>
      <c r="C221" s="210" t="s">
        <v>3010</v>
      </c>
      <c r="D221" s="210" t="s">
        <v>1329</v>
      </c>
      <c r="E221" s="238" t="s">
        <v>2221</v>
      </c>
      <c r="F221" s="210" t="s">
        <v>102</v>
      </c>
      <c r="G221" s="239">
        <v>1</v>
      </c>
      <c r="H221" s="239">
        <v>10814</v>
      </c>
      <c r="I221" s="239">
        <v>0</v>
      </c>
      <c r="J221" s="14">
        <v>23</v>
      </c>
      <c r="K221" s="14">
        <v>11</v>
      </c>
      <c r="L221" s="14">
        <f t="shared" si="36"/>
        <v>-34</v>
      </c>
      <c r="M221" s="123">
        <f t="shared" si="37"/>
        <v>-34</v>
      </c>
      <c r="N221" s="241" t="str">
        <f t="shared" si="38"/>
        <v/>
      </c>
      <c r="O221" s="207">
        <f t="shared" si="39"/>
        <v>0</v>
      </c>
      <c r="P221" s="34"/>
      <c r="S221" s="158"/>
      <c r="T221" s="61"/>
      <c r="U221" s="61"/>
      <c r="V221" s="61"/>
      <c r="W221" s="61"/>
    </row>
    <row r="222" spans="1:23" ht="17.25" hidden="1" outlineLevel="2" collapsed="1" thickBot="1">
      <c r="A222" s="237">
        <v>43237</v>
      </c>
      <c r="B222" s="215" t="s">
        <v>1332</v>
      </c>
      <c r="C222" s="210" t="s">
        <v>3010</v>
      </c>
      <c r="D222" s="210" t="s">
        <v>1331</v>
      </c>
      <c r="E222" s="238" t="s">
        <v>1330</v>
      </c>
      <c r="F222" s="210" t="s">
        <v>102</v>
      </c>
      <c r="G222" s="239">
        <v>1</v>
      </c>
      <c r="H222" s="239">
        <v>10817</v>
      </c>
      <c r="I222" s="239">
        <v>0</v>
      </c>
      <c r="J222" s="14">
        <v>23</v>
      </c>
      <c r="K222" s="14">
        <v>11</v>
      </c>
      <c r="L222" s="14">
        <f t="shared" si="36"/>
        <v>-184</v>
      </c>
      <c r="M222" s="123">
        <f t="shared" si="37"/>
        <v>-184</v>
      </c>
      <c r="N222" s="241">
        <f t="shared" si="38"/>
        <v>-3</v>
      </c>
      <c r="O222" s="207">
        <f t="shared" si="39"/>
        <v>0</v>
      </c>
      <c r="P222" s="34"/>
      <c r="S222" s="158"/>
      <c r="T222" s="61"/>
      <c r="U222" s="61"/>
      <c r="V222" s="61"/>
      <c r="W222" s="61"/>
    </row>
    <row r="223" spans="1:23" ht="17.25" hidden="1" outlineLevel="2" thickBot="1">
      <c r="A223" s="237">
        <v>43237</v>
      </c>
      <c r="B223" s="215" t="s">
        <v>1332</v>
      </c>
      <c r="C223" s="210" t="s">
        <v>3010</v>
      </c>
      <c r="D223" s="210" t="s">
        <v>1329</v>
      </c>
      <c r="E223" s="238" t="s">
        <v>2221</v>
      </c>
      <c r="F223" s="210" t="s">
        <v>102</v>
      </c>
      <c r="G223" s="239">
        <v>1</v>
      </c>
      <c r="H223" s="239">
        <v>10815</v>
      </c>
      <c r="I223" s="239">
        <v>0</v>
      </c>
      <c r="J223" s="14">
        <v>23</v>
      </c>
      <c r="K223" s="14">
        <v>11</v>
      </c>
      <c r="L223" s="14">
        <f t="shared" si="36"/>
        <v>-34</v>
      </c>
      <c r="M223" s="123">
        <f t="shared" si="37"/>
        <v>-34</v>
      </c>
      <c r="N223" s="241" t="str">
        <f t="shared" si="38"/>
        <v/>
      </c>
      <c r="O223" s="207">
        <f t="shared" si="39"/>
        <v>0</v>
      </c>
      <c r="P223" s="34"/>
      <c r="S223" s="158"/>
      <c r="T223" s="61"/>
      <c r="U223" s="61"/>
      <c r="V223" s="61"/>
      <c r="W223" s="61"/>
    </row>
    <row r="224" spans="1:23" ht="17.25" hidden="1" outlineLevel="2" collapsed="1" thickBot="1">
      <c r="A224" s="237">
        <v>43237</v>
      </c>
      <c r="B224" s="215" t="s">
        <v>1332</v>
      </c>
      <c r="C224" s="210" t="s">
        <v>3010</v>
      </c>
      <c r="D224" s="210" t="s">
        <v>1331</v>
      </c>
      <c r="E224" s="238" t="s">
        <v>1330</v>
      </c>
      <c r="F224" s="210" t="s">
        <v>102</v>
      </c>
      <c r="G224" s="239">
        <v>1</v>
      </c>
      <c r="H224" s="239">
        <v>10817</v>
      </c>
      <c r="I224" s="239">
        <v>0</v>
      </c>
      <c r="J224" s="14">
        <v>23</v>
      </c>
      <c r="K224" s="14">
        <v>11</v>
      </c>
      <c r="L224" s="14">
        <f t="shared" si="36"/>
        <v>-134</v>
      </c>
      <c r="M224" s="123">
        <f t="shared" si="37"/>
        <v>-134</v>
      </c>
      <c r="N224" s="241">
        <f t="shared" si="38"/>
        <v>-2</v>
      </c>
      <c r="O224" s="207">
        <f t="shared" si="39"/>
        <v>0</v>
      </c>
      <c r="P224" s="34"/>
      <c r="S224" s="158"/>
      <c r="T224" s="61"/>
      <c r="U224" s="61"/>
      <c r="V224" s="61"/>
      <c r="W224" s="61"/>
    </row>
    <row r="225" spans="1:23" ht="17.25" hidden="1" outlineLevel="2" collapsed="1" thickBot="1">
      <c r="A225" s="237">
        <v>43237</v>
      </c>
      <c r="B225" s="215" t="s">
        <v>1332</v>
      </c>
      <c r="C225" s="210" t="s">
        <v>3010</v>
      </c>
      <c r="D225" s="210" t="s">
        <v>1329</v>
      </c>
      <c r="E225" s="238" t="s">
        <v>2221</v>
      </c>
      <c r="F225" s="210" t="s">
        <v>102</v>
      </c>
      <c r="G225" s="239">
        <v>1</v>
      </c>
      <c r="H225" s="239">
        <v>10824</v>
      </c>
      <c r="I225" s="239">
        <v>0</v>
      </c>
      <c r="J225" s="14">
        <v>23</v>
      </c>
      <c r="K225" s="14">
        <v>11</v>
      </c>
      <c r="L225" s="14">
        <f t="shared" si="36"/>
        <v>-34</v>
      </c>
      <c r="M225" s="123">
        <f t="shared" si="37"/>
        <v>-34</v>
      </c>
      <c r="N225" s="241" t="str">
        <f t="shared" si="38"/>
        <v/>
      </c>
      <c r="O225" s="207">
        <f t="shared" si="39"/>
        <v>0</v>
      </c>
      <c r="P225" s="34"/>
      <c r="S225" s="158"/>
      <c r="T225" s="61"/>
      <c r="U225" s="61"/>
      <c r="V225" s="61"/>
      <c r="W225" s="61"/>
    </row>
    <row r="226" spans="1:23" ht="17.25" hidden="1" outlineLevel="2" collapsed="1" thickBot="1">
      <c r="A226" s="237">
        <v>43237</v>
      </c>
      <c r="B226" s="215" t="s">
        <v>1332</v>
      </c>
      <c r="C226" s="210" t="s">
        <v>3010</v>
      </c>
      <c r="D226" s="210" t="s">
        <v>1331</v>
      </c>
      <c r="E226" s="238" t="s">
        <v>1330</v>
      </c>
      <c r="F226" s="210" t="s">
        <v>102</v>
      </c>
      <c r="G226" s="239">
        <v>1</v>
      </c>
      <c r="H226" s="239">
        <v>10820</v>
      </c>
      <c r="I226" s="239">
        <v>0</v>
      </c>
      <c r="J226" s="14">
        <v>23</v>
      </c>
      <c r="K226" s="14">
        <v>11</v>
      </c>
      <c r="L226" s="14">
        <f t="shared" si="36"/>
        <v>166</v>
      </c>
      <c r="M226" s="123">
        <f t="shared" si="37"/>
        <v>166</v>
      </c>
      <c r="N226" s="241">
        <f t="shared" si="38"/>
        <v>4</v>
      </c>
      <c r="O226" s="207">
        <f t="shared" si="39"/>
        <v>0</v>
      </c>
      <c r="P226" s="34"/>
      <c r="S226" s="158"/>
      <c r="T226" s="61"/>
      <c r="U226" s="61"/>
      <c r="V226" s="61"/>
      <c r="W226" s="61"/>
    </row>
    <row r="227" spans="1:23" ht="17.25" hidden="1" outlineLevel="2" collapsed="1" thickBot="1">
      <c r="A227" s="237">
        <v>43237</v>
      </c>
      <c r="B227" s="215" t="s">
        <v>1332</v>
      </c>
      <c r="C227" s="210" t="s">
        <v>3010</v>
      </c>
      <c r="D227" s="210" t="s">
        <v>1329</v>
      </c>
      <c r="E227" s="238" t="s">
        <v>2221</v>
      </c>
      <c r="F227" s="210" t="s">
        <v>102</v>
      </c>
      <c r="G227" s="239">
        <v>1</v>
      </c>
      <c r="H227" s="239">
        <v>10824</v>
      </c>
      <c r="I227" s="239">
        <v>0</v>
      </c>
      <c r="J227" s="14">
        <v>23</v>
      </c>
      <c r="K227" s="14">
        <v>11</v>
      </c>
      <c r="L227" s="14">
        <f t="shared" si="36"/>
        <v>-34</v>
      </c>
      <c r="M227" s="123">
        <f t="shared" si="37"/>
        <v>-34</v>
      </c>
      <c r="N227" s="241" t="str">
        <f t="shared" si="38"/>
        <v/>
      </c>
      <c r="O227" s="207">
        <f t="shared" si="39"/>
        <v>0</v>
      </c>
      <c r="P227" s="34"/>
      <c r="S227" s="158"/>
      <c r="T227" s="61"/>
      <c r="U227" s="61"/>
      <c r="V227" s="61"/>
      <c r="W227" s="61"/>
    </row>
    <row r="228" spans="1:23" ht="17.25" hidden="1" outlineLevel="2" thickBot="1">
      <c r="A228" s="237">
        <v>43237</v>
      </c>
      <c r="B228" s="215" t="s">
        <v>1332</v>
      </c>
      <c r="C228" s="210" t="s">
        <v>3010</v>
      </c>
      <c r="D228" s="210" t="s">
        <v>1331</v>
      </c>
      <c r="E228" s="238" t="s">
        <v>1330</v>
      </c>
      <c r="F228" s="210" t="s">
        <v>102</v>
      </c>
      <c r="G228" s="239">
        <v>1</v>
      </c>
      <c r="H228" s="239">
        <v>10820</v>
      </c>
      <c r="I228" s="239">
        <v>0</v>
      </c>
      <c r="J228" s="14">
        <v>23</v>
      </c>
      <c r="K228" s="14">
        <v>11</v>
      </c>
      <c r="L228" s="14">
        <f t="shared" si="36"/>
        <v>166</v>
      </c>
      <c r="M228" s="123">
        <f t="shared" si="37"/>
        <v>166</v>
      </c>
      <c r="N228" s="241">
        <f t="shared" si="38"/>
        <v>4</v>
      </c>
      <c r="O228" s="207">
        <f t="shared" si="39"/>
        <v>0</v>
      </c>
      <c r="P228" s="34"/>
      <c r="S228" s="158"/>
      <c r="T228" s="61"/>
      <c r="U228" s="61"/>
      <c r="V228" s="61"/>
      <c r="W228" s="61"/>
    </row>
    <row r="229" spans="1:23" ht="17.25" hidden="1" outlineLevel="1" thickBot="1">
      <c r="A229" s="279">
        <v>43238</v>
      </c>
      <c r="B229" s="280" t="s">
        <v>1332</v>
      </c>
      <c r="C229" s="281" t="s">
        <v>3010</v>
      </c>
      <c r="D229" s="281" t="s">
        <v>1329</v>
      </c>
      <c r="E229" s="282" t="s">
        <v>2221</v>
      </c>
      <c r="F229" s="281" t="s">
        <v>102</v>
      </c>
      <c r="G229" s="283">
        <v>1</v>
      </c>
      <c r="H229" s="283">
        <v>10837</v>
      </c>
      <c r="I229" s="283">
        <v>0</v>
      </c>
      <c r="J229" s="284">
        <v>23</v>
      </c>
      <c r="K229" s="284">
        <v>11</v>
      </c>
      <c r="L229" s="284">
        <f t="shared" si="36"/>
        <v>-34</v>
      </c>
      <c r="M229" s="285">
        <f t="shared" si="37"/>
        <v>-34</v>
      </c>
      <c r="N229" s="241" t="str">
        <f t="shared" si="38"/>
        <v/>
      </c>
      <c r="O229" s="207">
        <f t="shared" si="39"/>
        <v>0</v>
      </c>
      <c r="P229" s="34">
        <f>SUM(L229:L236)</f>
        <v>128</v>
      </c>
      <c r="S229" s="158"/>
      <c r="T229" s="61"/>
      <c r="U229" s="61"/>
      <c r="V229" s="61"/>
      <c r="W229" s="61"/>
    </row>
    <row r="230" spans="1:23" ht="17.25" hidden="1" outlineLevel="2" thickBot="1">
      <c r="A230" s="279">
        <v>43238</v>
      </c>
      <c r="B230" s="280" t="s">
        <v>1332</v>
      </c>
      <c r="C230" s="281" t="s">
        <v>3010</v>
      </c>
      <c r="D230" s="281" t="s">
        <v>1331</v>
      </c>
      <c r="E230" s="282" t="s">
        <v>1330</v>
      </c>
      <c r="F230" s="281" t="s">
        <v>102</v>
      </c>
      <c r="G230" s="283">
        <v>1</v>
      </c>
      <c r="H230" s="283">
        <v>10835</v>
      </c>
      <c r="I230" s="283">
        <v>0</v>
      </c>
      <c r="J230" s="284">
        <v>23</v>
      </c>
      <c r="K230" s="284">
        <v>11</v>
      </c>
      <c r="L230" s="284">
        <f t="shared" ref="L230:L253" si="40">IF(B230="TXO",I230-SUM(J230:K230),IF(B230="FITX",IF(D230="新倉",-SUM(J230:K230),IF(E230="賣",(H230-H229)*G230*200-SUM(J230:K230),(H229-H230)*G230*200-SUM(J230:K230))),IF(D230="新倉",-SUM(J230:K230),IF(E230="賣",(H230-H229)*G230*50-SUM(J230:K230),(H229-H230)*G230*50-SUM(J230:K230)))))</f>
        <v>66</v>
      </c>
      <c r="M230" s="285">
        <f t="shared" si="37"/>
        <v>66</v>
      </c>
      <c r="N230" s="241">
        <f t="shared" si="38"/>
        <v>2</v>
      </c>
      <c r="O230" s="207">
        <f t="shared" si="39"/>
        <v>0</v>
      </c>
      <c r="P230" s="34"/>
      <c r="S230" s="158"/>
      <c r="T230" s="61"/>
      <c r="U230" s="61"/>
      <c r="V230" s="61"/>
      <c r="W230" s="61"/>
    </row>
    <row r="231" spans="1:23" ht="17.25" hidden="1" outlineLevel="2" thickBot="1">
      <c r="A231" s="279">
        <v>43238</v>
      </c>
      <c r="B231" s="280" t="s">
        <v>1332</v>
      </c>
      <c r="C231" s="281" t="s">
        <v>3010</v>
      </c>
      <c r="D231" s="281" t="s">
        <v>1329</v>
      </c>
      <c r="E231" s="282" t="s">
        <v>2221</v>
      </c>
      <c r="F231" s="281" t="s">
        <v>102</v>
      </c>
      <c r="G231" s="283">
        <v>1</v>
      </c>
      <c r="H231" s="283">
        <v>10837</v>
      </c>
      <c r="I231" s="283">
        <v>0</v>
      </c>
      <c r="J231" s="284">
        <v>23</v>
      </c>
      <c r="K231" s="284">
        <v>11</v>
      </c>
      <c r="L231" s="284">
        <f t="shared" si="40"/>
        <v>-34</v>
      </c>
      <c r="M231" s="285">
        <f t="shared" si="37"/>
        <v>-34</v>
      </c>
      <c r="N231" s="241" t="str">
        <f t="shared" si="38"/>
        <v/>
      </c>
      <c r="O231" s="207">
        <f>ABS(I231)</f>
        <v>0</v>
      </c>
      <c r="P231" s="34"/>
      <c r="S231" s="158"/>
      <c r="T231" s="61"/>
      <c r="U231" s="61"/>
      <c r="V231" s="61"/>
      <c r="W231" s="61"/>
    </row>
    <row r="232" spans="1:23" ht="17.25" hidden="1" outlineLevel="2" thickBot="1">
      <c r="A232" s="279">
        <v>43238</v>
      </c>
      <c r="B232" s="280" t="s">
        <v>1332</v>
      </c>
      <c r="C232" s="281" t="s">
        <v>3010</v>
      </c>
      <c r="D232" s="281" t="s">
        <v>1331</v>
      </c>
      <c r="E232" s="282" t="s">
        <v>1330</v>
      </c>
      <c r="F232" s="281" t="s">
        <v>102</v>
      </c>
      <c r="G232" s="283">
        <v>1</v>
      </c>
      <c r="H232" s="283">
        <v>10836</v>
      </c>
      <c r="I232" s="283">
        <v>0</v>
      </c>
      <c r="J232" s="284">
        <v>23</v>
      </c>
      <c r="K232" s="284">
        <v>11</v>
      </c>
      <c r="L232" s="284">
        <f t="shared" si="40"/>
        <v>16</v>
      </c>
      <c r="M232" s="285">
        <f t="shared" si="37"/>
        <v>16</v>
      </c>
      <c r="N232" s="241">
        <f t="shared" si="38"/>
        <v>1</v>
      </c>
      <c r="O232" s="207">
        <f>ABS(I232)</f>
        <v>0</v>
      </c>
      <c r="P232" s="34"/>
      <c r="S232" s="158"/>
      <c r="T232" s="61"/>
      <c r="U232" s="61"/>
      <c r="V232" s="61"/>
      <c r="W232" s="61"/>
    </row>
    <row r="233" spans="1:23" ht="17.25" hidden="1" outlineLevel="2" thickBot="1">
      <c r="A233" s="279">
        <v>43238</v>
      </c>
      <c r="B233" s="280" t="s">
        <v>1332</v>
      </c>
      <c r="C233" s="281" t="s">
        <v>3010</v>
      </c>
      <c r="D233" s="281" t="s">
        <v>1329</v>
      </c>
      <c r="E233" s="282" t="s">
        <v>2221</v>
      </c>
      <c r="F233" s="281" t="s">
        <v>102</v>
      </c>
      <c r="G233" s="283">
        <v>1</v>
      </c>
      <c r="H233" s="283">
        <v>10838</v>
      </c>
      <c r="I233" s="283">
        <v>0</v>
      </c>
      <c r="J233" s="284">
        <v>23</v>
      </c>
      <c r="K233" s="284">
        <v>11</v>
      </c>
      <c r="L233" s="284">
        <f t="shared" si="40"/>
        <v>-34</v>
      </c>
      <c r="M233" s="285">
        <f t="shared" si="37"/>
        <v>-34</v>
      </c>
      <c r="N233" s="241" t="str">
        <f t="shared" si="38"/>
        <v/>
      </c>
      <c r="O233" s="207">
        <f t="shared" si="39"/>
        <v>0</v>
      </c>
      <c r="P233" s="34"/>
      <c r="S233" s="158"/>
      <c r="T233" s="61"/>
      <c r="U233" s="61"/>
      <c r="V233" s="61"/>
      <c r="W233" s="61"/>
    </row>
    <row r="234" spans="1:23" ht="17.25" hidden="1" outlineLevel="2" thickBot="1">
      <c r="A234" s="279">
        <v>43238</v>
      </c>
      <c r="B234" s="280" t="s">
        <v>1332</v>
      </c>
      <c r="C234" s="281" t="s">
        <v>3010</v>
      </c>
      <c r="D234" s="281" t="s">
        <v>1331</v>
      </c>
      <c r="E234" s="282" t="s">
        <v>1330</v>
      </c>
      <c r="F234" s="281" t="s">
        <v>102</v>
      </c>
      <c r="G234" s="283">
        <v>1</v>
      </c>
      <c r="H234" s="283">
        <v>10835</v>
      </c>
      <c r="I234" s="283">
        <v>0</v>
      </c>
      <c r="J234" s="284">
        <v>23</v>
      </c>
      <c r="K234" s="284">
        <v>11</v>
      </c>
      <c r="L234" s="284">
        <f t="shared" si="40"/>
        <v>116</v>
      </c>
      <c r="M234" s="285">
        <f t="shared" si="37"/>
        <v>116</v>
      </c>
      <c r="N234" s="241">
        <f t="shared" si="38"/>
        <v>3</v>
      </c>
      <c r="O234" s="207">
        <f t="shared" si="39"/>
        <v>0</v>
      </c>
      <c r="P234" s="34"/>
      <c r="S234" s="158"/>
      <c r="T234" s="61"/>
      <c r="U234" s="61"/>
      <c r="V234" s="61"/>
      <c r="W234" s="61"/>
    </row>
    <row r="235" spans="1:23" ht="17.25" hidden="1" outlineLevel="2" thickBot="1">
      <c r="A235" s="279">
        <v>43238</v>
      </c>
      <c r="B235" s="280" t="s">
        <v>1332</v>
      </c>
      <c r="C235" s="281" t="s">
        <v>3010</v>
      </c>
      <c r="D235" s="281" t="s">
        <v>1329</v>
      </c>
      <c r="E235" s="282" t="s">
        <v>2221</v>
      </c>
      <c r="F235" s="281" t="s">
        <v>102</v>
      </c>
      <c r="G235" s="283">
        <v>1</v>
      </c>
      <c r="H235" s="283">
        <v>10838</v>
      </c>
      <c r="I235" s="283">
        <v>0</v>
      </c>
      <c r="J235" s="284">
        <v>23</v>
      </c>
      <c r="K235" s="284">
        <v>11</v>
      </c>
      <c r="L235" s="284">
        <f t="shared" si="40"/>
        <v>-34</v>
      </c>
      <c r="M235" s="285">
        <f t="shared" si="37"/>
        <v>-34</v>
      </c>
      <c r="N235" s="241" t="str">
        <f t="shared" si="38"/>
        <v/>
      </c>
      <c r="O235" s="207">
        <f t="shared" si="39"/>
        <v>0</v>
      </c>
      <c r="P235" s="34"/>
      <c r="S235" s="158"/>
      <c r="T235" s="61"/>
      <c r="U235" s="61"/>
      <c r="V235" s="61"/>
      <c r="W235" s="61"/>
    </row>
    <row r="236" spans="1:23" ht="17.25" hidden="1" outlineLevel="2" thickBot="1">
      <c r="A236" s="279">
        <v>43238</v>
      </c>
      <c r="B236" s="280" t="s">
        <v>1332</v>
      </c>
      <c r="C236" s="281" t="s">
        <v>3010</v>
      </c>
      <c r="D236" s="281" t="s">
        <v>1331</v>
      </c>
      <c r="E236" s="282" t="s">
        <v>1330</v>
      </c>
      <c r="F236" s="281" t="s">
        <v>102</v>
      </c>
      <c r="G236" s="283">
        <v>1</v>
      </c>
      <c r="H236" s="283">
        <v>10836</v>
      </c>
      <c r="I236" s="283">
        <v>0</v>
      </c>
      <c r="J236" s="284">
        <v>23</v>
      </c>
      <c r="K236" s="284">
        <v>11</v>
      </c>
      <c r="L236" s="284">
        <f t="shared" si="40"/>
        <v>66</v>
      </c>
      <c r="M236" s="285">
        <f t="shared" si="37"/>
        <v>66</v>
      </c>
      <c r="N236" s="241">
        <f t="shared" si="38"/>
        <v>2</v>
      </c>
      <c r="O236" s="207">
        <f t="shared" si="39"/>
        <v>0</v>
      </c>
      <c r="P236" s="34"/>
      <c r="S236" s="158"/>
      <c r="T236" s="61"/>
      <c r="U236" s="61"/>
      <c r="V236" s="61"/>
      <c r="W236" s="61"/>
    </row>
    <row r="237" spans="1:23" ht="17.25" hidden="1" outlineLevel="1" thickBot="1">
      <c r="A237" s="237">
        <v>43242</v>
      </c>
      <c r="B237" s="215" t="s">
        <v>1332</v>
      </c>
      <c r="C237" s="210" t="s">
        <v>3010</v>
      </c>
      <c r="D237" s="210" t="s">
        <v>1329</v>
      </c>
      <c r="E237" s="238" t="s">
        <v>1330</v>
      </c>
      <c r="F237" s="210" t="s">
        <v>102</v>
      </c>
      <c r="G237" s="239">
        <v>1</v>
      </c>
      <c r="H237" s="239">
        <v>10918</v>
      </c>
      <c r="I237" s="239">
        <v>0</v>
      </c>
      <c r="J237" s="14">
        <v>23</v>
      </c>
      <c r="K237" s="14">
        <v>11</v>
      </c>
      <c r="L237" s="14">
        <f>IF(B237="TXO",I237-SUM(J237:K237),IF(B237="FITX",IF(D237="新倉",-SUM(J237:K237),IF(E237="賣",(H237-H236)*G237*200-SUM(J237:K237),(H236-H237)*G237*200-SUM(J237:K237))),IF(D237="新倉",-SUM(J237:K237),IF(E237="賣",(H237-H236)*G237*50-SUM(J237:K237),(H236-H237)*G237*50-SUM(J237:K237)))))</f>
        <v>-34</v>
      </c>
      <c r="M237" s="123">
        <f t="shared" si="37"/>
        <v>-34</v>
      </c>
      <c r="N237" s="241" t="str">
        <f>IF(B237="TXO","",IF(D237="新倉","",IF(E237="賣",(H237-H236)*G237,(H236-H237)*G237)))</f>
        <v/>
      </c>
      <c r="O237" s="207">
        <f t="shared" si="39"/>
        <v>0</v>
      </c>
      <c r="P237" s="34">
        <f>SUM(L237:L252)</f>
        <v>-4354</v>
      </c>
      <c r="S237" s="158"/>
      <c r="T237" s="61"/>
      <c r="U237" s="61"/>
      <c r="V237" s="61"/>
      <c r="W237" s="61"/>
    </row>
    <row r="238" spans="1:23" ht="17.25" hidden="1" outlineLevel="2" collapsed="1" thickBot="1">
      <c r="A238" s="237">
        <v>43242</v>
      </c>
      <c r="B238" s="215" t="s">
        <v>1332</v>
      </c>
      <c r="C238" s="210" t="s">
        <v>3010</v>
      </c>
      <c r="D238" s="210" t="s">
        <v>1331</v>
      </c>
      <c r="E238" s="238" t="s">
        <v>2221</v>
      </c>
      <c r="F238" s="210" t="s">
        <v>102</v>
      </c>
      <c r="G238" s="239">
        <v>1</v>
      </c>
      <c r="H238" s="239">
        <v>10919</v>
      </c>
      <c r="I238" s="239">
        <v>0</v>
      </c>
      <c r="J238" s="14">
        <v>23</v>
      </c>
      <c r="K238" s="14">
        <v>11</v>
      </c>
      <c r="L238" s="14">
        <f t="shared" si="40"/>
        <v>16</v>
      </c>
      <c r="M238" s="123">
        <f t="shared" si="37"/>
        <v>16</v>
      </c>
      <c r="N238" s="241">
        <f t="shared" si="38"/>
        <v>1</v>
      </c>
      <c r="O238" s="207">
        <f t="shared" si="39"/>
        <v>0</v>
      </c>
      <c r="P238" s="34"/>
      <c r="S238" s="158"/>
      <c r="T238" s="61"/>
      <c r="U238" s="61"/>
      <c r="V238" s="61"/>
      <c r="W238" s="61"/>
    </row>
    <row r="239" spans="1:23" ht="17.25" hidden="1" outlineLevel="2" collapsed="1" thickBot="1">
      <c r="A239" s="237">
        <v>43242</v>
      </c>
      <c r="B239" s="215" t="s">
        <v>1332</v>
      </c>
      <c r="C239" s="210" t="s">
        <v>3010</v>
      </c>
      <c r="D239" s="210" t="s">
        <v>1329</v>
      </c>
      <c r="E239" s="238" t="s">
        <v>1330</v>
      </c>
      <c r="F239" s="210" t="s">
        <v>102</v>
      </c>
      <c r="G239" s="239">
        <v>1</v>
      </c>
      <c r="H239" s="239">
        <v>10917</v>
      </c>
      <c r="I239" s="239">
        <v>0</v>
      </c>
      <c r="J239" s="14">
        <v>23</v>
      </c>
      <c r="K239" s="14">
        <v>11</v>
      </c>
      <c r="L239" s="14">
        <f t="shared" si="40"/>
        <v>-34</v>
      </c>
      <c r="M239" s="123">
        <f t="shared" si="37"/>
        <v>-34</v>
      </c>
      <c r="N239" s="241" t="str">
        <f t="shared" si="38"/>
        <v/>
      </c>
      <c r="O239" s="207">
        <f t="shared" si="39"/>
        <v>0</v>
      </c>
      <c r="P239" s="34"/>
      <c r="S239" s="158"/>
      <c r="T239" s="61"/>
      <c r="U239" s="61"/>
      <c r="V239" s="61"/>
      <c r="W239" s="61"/>
    </row>
    <row r="240" spans="1:23" ht="17.25" hidden="1" outlineLevel="2" collapsed="1" thickBot="1">
      <c r="A240" s="237">
        <v>43242</v>
      </c>
      <c r="B240" s="215" t="s">
        <v>1332</v>
      </c>
      <c r="C240" s="210" t="s">
        <v>3010</v>
      </c>
      <c r="D240" s="210" t="s">
        <v>1331</v>
      </c>
      <c r="E240" s="238" t="s">
        <v>2221</v>
      </c>
      <c r="F240" s="210" t="s">
        <v>102</v>
      </c>
      <c r="G240" s="239">
        <v>1</v>
      </c>
      <c r="H240" s="239">
        <v>10919</v>
      </c>
      <c r="I240" s="239">
        <v>0</v>
      </c>
      <c r="J240" s="14">
        <v>23</v>
      </c>
      <c r="K240" s="14">
        <v>11</v>
      </c>
      <c r="L240" s="14">
        <f t="shared" si="40"/>
        <v>66</v>
      </c>
      <c r="M240" s="123">
        <f t="shared" si="37"/>
        <v>66</v>
      </c>
      <c r="N240" s="241">
        <f t="shared" si="38"/>
        <v>2</v>
      </c>
      <c r="O240" s="207">
        <f t="shared" si="39"/>
        <v>0</v>
      </c>
      <c r="P240" s="34"/>
      <c r="S240" s="158"/>
      <c r="T240" s="61"/>
      <c r="U240" s="61"/>
      <c r="V240" s="61"/>
      <c r="W240" s="61"/>
    </row>
    <row r="241" spans="1:23" ht="17.25" hidden="1" outlineLevel="2" collapsed="1" thickBot="1">
      <c r="A241" s="237">
        <v>43242</v>
      </c>
      <c r="B241" s="215" t="s">
        <v>1332</v>
      </c>
      <c r="C241" s="210" t="s">
        <v>3010</v>
      </c>
      <c r="D241" s="210" t="s">
        <v>1329</v>
      </c>
      <c r="E241" s="238" t="s">
        <v>1330</v>
      </c>
      <c r="F241" s="210" t="s">
        <v>102</v>
      </c>
      <c r="G241" s="239">
        <v>1</v>
      </c>
      <c r="H241" s="239">
        <v>10917</v>
      </c>
      <c r="I241" s="239">
        <v>0</v>
      </c>
      <c r="J241" s="14">
        <v>23</v>
      </c>
      <c r="K241" s="14">
        <v>11</v>
      </c>
      <c r="L241" s="14">
        <f t="shared" si="40"/>
        <v>-34</v>
      </c>
      <c r="M241" s="123">
        <f t="shared" si="37"/>
        <v>-34</v>
      </c>
      <c r="N241" s="241" t="str">
        <f t="shared" si="38"/>
        <v/>
      </c>
      <c r="O241" s="207">
        <f t="shared" si="39"/>
        <v>0</v>
      </c>
      <c r="P241" s="34"/>
      <c r="S241" s="158"/>
      <c r="T241" s="61"/>
      <c r="U241" s="61"/>
      <c r="V241" s="61"/>
      <c r="W241" s="61"/>
    </row>
    <row r="242" spans="1:23" ht="17.25" hidden="1" outlineLevel="2" collapsed="1" thickBot="1">
      <c r="A242" s="237">
        <v>43242</v>
      </c>
      <c r="B242" s="215" t="s">
        <v>1332</v>
      </c>
      <c r="C242" s="210" t="s">
        <v>3010</v>
      </c>
      <c r="D242" s="210" t="s">
        <v>1331</v>
      </c>
      <c r="E242" s="238" t="s">
        <v>2221</v>
      </c>
      <c r="F242" s="210" t="s">
        <v>102</v>
      </c>
      <c r="G242" s="239">
        <v>1</v>
      </c>
      <c r="H242" s="239">
        <v>10919</v>
      </c>
      <c r="I242" s="239">
        <v>0</v>
      </c>
      <c r="J242" s="14">
        <v>23</v>
      </c>
      <c r="K242" s="14">
        <v>11</v>
      </c>
      <c r="L242" s="14">
        <f t="shared" si="40"/>
        <v>66</v>
      </c>
      <c r="M242" s="123">
        <f t="shared" si="37"/>
        <v>66</v>
      </c>
      <c r="N242" s="241">
        <f t="shared" si="38"/>
        <v>2</v>
      </c>
      <c r="O242" s="207">
        <f t="shared" si="39"/>
        <v>0</v>
      </c>
      <c r="P242" s="34"/>
      <c r="S242" s="158"/>
      <c r="T242" s="61"/>
      <c r="U242" s="61"/>
      <c r="V242" s="61"/>
      <c r="W242" s="61"/>
    </row>
    <row r="243" spans="1:23" ht="17.25" hidden="1" outlineLevel="2" thickBot="1">
      <c r="A243" s="237">
        <v>43242</v>
      </c>
      <c r="B243" s="215" t="s">
        <v>3069</v>
      </c>
      <c r="C243" s="210" t="s">
        <v>3074</v>
      </c>
      <c r="D243" s="210" t="s">
        <v>1329</v>
      </c>
      <c r="E243" s="238" t="s">
        <v>1330</v>
      </c>
      <c r="F243" s="210" t="s">
        <v>102</v>
      </c>
      <c r="G243" s="239">
        <v>1</v>
      </c>
      <c r="H243" s="239">
        <v>10980</v>
      </c>
      <c r="I243" s="239">
        <v>0</v>
      </c>
      <c r="J243" s="14">
        <v>45</v>
      </c>
      <c r="K243" s="14">
        <v>44</v>
      </c>
      <c r="L243" s="14">
        <f t="shared" si="40"/>
        <v>-89</v>
      </c>
      <c r="M243" s="123">
        <f t="shared" si="37"/>
        <v>-89</v>
      </c>
      <c r="N243" s="241" t="str">
        <f t="shared" si="38"/>
        <v/>
      </c>
      <c r="O243" s="207">
        <f t="shared" si="39"/>
        <v>0</v>
      </c>
      <c r="P243" s="34"/>
      <c r="S243" s="158"/>
      <c r="T243" s="61"/>
      <c r="U243" s="61"/>
      <c r="V243" s="61"/>
      <c r="W243" s="61"/>
    </row>
    <row r="244" spans="1:23" ht="17.25" hidden="1" outlineLevel="2" collapsed="1" thickBot="1">
      <c r="A244" s="237">
        <v>43242</v>
      </c>
      <c r="B244" s="215" t="s">
        <v>3069</v>
      </c>
      <c r="C244" s="210" t="s">
        <v>3074</v>
      </c>
      <c r="D244" s="210" t="s">
        <v>1331</v>
      </c>
      <c r="E244" s="238" t="s">
        <v>2221</v>
      </c>
      <c r="F244" s="210" t="s">
        <v>102</v>
      </c>
      <c r="G244" s="239">
        <v>1</v>
      </c>
      <c r="H244" s="239">
        <v>10967</v>
      </c>
      <c r="I244" s="239">
        <v>0</v>
      </c>
      <c r="J244" s="14">
        <v>45</v>
      </c>
      <c r="K244" s="14">
        <v>44</v>
      </c>
      <c r="L244" s="14">
        <f t="shared" si="40"/>
        <v>-2689</v>
      </c>
      <c r="M244" s="123">
        <f t="shared" si="37"/>
        <v>-2689</v>
      </c>
      <c r="N244" s="241">
        <f t="shared" si="38"/>
        <v>-13</v>
      </c>
      <c r="O244" s="207">
        <f t="shared" si="39"/>
        <v>0</v>
      </c>
      <c r="P244" s="34"/>
      <c r="S244" s="158"/>
      <c r="T244" s="61"/>
      <c r="U244" s="61"/>
      <c r="V244" s="61"/>
      <c r="W244" s="61"/>
    </row>
    <row r="245" spans="1:23" ht="17.25" hidden="1" outlineLevel="2" collapsed="1" thickBot="1">
      <c r="A245" s="237">
        <v>43242</v>
      </c>
      <c r="B245" s="215" t="s">
        <v>1332</v>
      </c>
      <c r="C245" s="210" t="s">
        <v>3010</v>
      </c>
      <c r="D245" s="210" t="s">
        <v>1329</v>
      </c>
      <c r="E245" s="238" t="s">
        <v>2221</v>
      </c>
      <c r="F245" s="210" t="s">
        <v>102</v>
      </c>
      <c r="G245" s="239">
        <v>1</v>
      </c>
      <c r="H245" s="239">
        <v>10961</v>
      </c>
      <c r="I245" s="239">
        <v>0</v>
      </c>
      <c r="J245" s="14">
        <v>23</v>
      </c>
      <c r="K245" s="14">
        <v>11</v>
      </c>
      <c r="L245" s="14">
        <f t="shared" si="40"/>
        <v>-34</v>
      </c>
      <c r="M245" s="123">
        <f t="shared" si="37"/>
        <v>-34</v>
      </c>
      <c r="N245" s="241" t="str">
        <f t="shared" si="38"/>
        <v/>
      </c>
      <c r="O245" s="207">
        <f t="shared" si="39"/>
        <v>0</v>
      </c>
      <c r="P245" s="34"/>
      <c r="S245" s="158"/>
      <c r="T245" s="61"/>
      <c r="U245" s="61"/>
      <c r="V245" s="61"/>
      <c r="W245" s="61"/>
    </row>
    <row r="246" spans="1:23" ht="17.25" hidden="1" outlineLevel="2" collapsed="1" thickBot="1">
      <c r="A246" s="237">
        <v>43242</v>
      </c>
      <c r="B246" s="215" t="s">
        <v>1332</v>
      </c>
      <c r="C246" s="210" t="s">
        <v>3010</v>
      </c>
      <c r="D246" s="210" t="s">
        <v>1331</v>
      </c>
      <c r="E246" s="238" t="s">
        <v>1330</v>
      </c>
      <c r="F246" s="210" t="s">
        <v>102</v>
      </c>
      <c r="G246" s="239">
        <v>1</v>
      </c>
      <c r="H246" s="239">
        <v>10974</v>
      </c>
      <c r="I246" s="239">
        <v>0</v>
      </c>
      <c r="J246" s="14">
        <v>23</v>
      </c>
      <c r="K246" s="14">
        <v>11</v>
      </c>
      <c r="L246" s="14">
        <f t="shared" si="40"/>
        <v>-684</v>
      </c>
      <c r="M246" s="123">
        <f t="shared" si="37"/>
        <v>-684</v>
      </c>
      <c r="N246" s="241">
        <f t="shared" si="38"/>
        <v>-13</v>
      </c>
      <c r="O246" s="207">
        <f t="shared" si="39"/>
        <v>0</v>
      </c>
      <c r="P246" s="34"/>
      <c r="S246" s="158"/>
      <c r="T246" s="61"/>
      <c r="U246" s="61"/>
      <c r="V246" s="61"/>
      <c r="W246" s="61"/>
    </row>
    <row r="247" spans="1:23" ht="17.25" hidden="1" outlineLevel="2" collapsed="1" thickBot="1">
      <c r="A247" s="237">
        <v>43242</v>
      </c>
      <c r="B247" s="215" t="s">
        <v>1332</v>
      </c>
      <c r="C247" s="210" t="s">
        <v>3010</v>
      </c>
      <c r="D247" s="210" t="s">
        <v>1329</v>
      </c>
      <c r="E247" s="238" t="s">
        <v>2221</v>
      </c>
      <c r="F247" s="210" t="s">
        <v>102</v>
      </c>
      <c r="G247" s="239">
        <v>1</v>
      </c>
      <c r="H247" s="239">
        <v>10960</v>
      </c>
      <c r="I247" s="239">
        <v>0</v>
      </c>
      <c r="J247" s="14">
        <v>23</v>
      </c>
      <c r="K247" s="14">
        <v>11</v>
      </c>
      <c r="L247" s="14">
        <f t="shared" si="40"/>
        <v>-34</v>
      </c>
      <c r="M247" s="123">
        <f t="shared" si="37"/>
        <v>-34</v>
      </c>
      <c r="N247" s="241" t="str">
        <f t="shared" si="38"/>
        <v/>
      </c>
      <c r="O247" s="207">
        <f t="shared" si="39"/>
        <v>0</v>
      </c>
      <c r="P247" s="34"/>
      <c r="S247" s="158"/>
      <c r="T247" s="61"/>
      <c r="U247" s="61"/>
      <c r="V247" s="61"/>
      <c r="W247" s="61"/>
    </row>
    <row r="248" spans="1:23" ht="17.25" hidden="1" outlineLevel="2" collapsed="1" thickBot="1">
      <c r="A248" s="237">
        <v>43242</v>
      </c>
      <c r="B248" s="215" t="s">
        <v>1332</v>
      </c>
      <c r="C248" s="210" t="s">
        <v>3010</v>
      </c>
      <c r="D248" s="210" t="s">
        <v>1331</v>
      </c>
      <c r="E248" s="238" t="s">
        <v>1330</v>
      </c>
      <c r="F248" s="210" t="s">
        <v>102</v>
      </c>
      <c r="G248" s="239">
        <v>1</v>
      </c>
      <c r="H248" s="239">
        <v>10974</v>
      </c>
      <c r="I248" s="239">
        <v>0</v>
      </c>
      <c r="J248" s="14">
        <v>23</v>
      </c>
      <c r="K248" s="14">
        <v>11</v>
      </c>
      <c r="L248" s="14">
        <f t="shared" si="40"/>
        <v>-734</v>
      </c>
      <c r="M248" s="123">
        <f t="shared" si="37"/>
        <v>-734</v>
      </c>
      <c r="N248" s="241">
        <f t="shared" si="38"/>
        <v>-14</v>
      </c>
      <c r="O248" s="207">
        <f t="shared" si="39"/>
        <v>0</v>
      </c>
      <c r="P248" s="34"/>
      <c r="S248" s="158"/>
      <c r="T248" s="61"/>
      <c r="U248" s="61"/>
      <c r="V248" s="61"/>
      <c r="W248" s="61"/>
    </row>
    <row r="249" spans="1:23" ht="17.25" hidden="1" outlineLevel="2" thickBot="1">
      <c r="A249" s="237">
        <v>43242</v>
      </c>
      <c r="B249" s="215" t="s">
        <v>1332</v>
      </c>
      <c r="C249" s="210" t="s">
        <v>3010</v>
      </c>
      <c r="D249" s="210" t="s">
        <v>1329</v>
      </c>
      <c r="E249" s="238" t="s">
        <v>1330</v>
      </c>
      <c r="F249" s="210" t="s">
        <v>102</v>
      </c>
      <c r="G249" s="239">
        <v>1</v>
      </c>
      <c r="H249" s="239">
        <v>10918</v>
      </c>
      <c r="I249" s="239">
        <v>0</v>
      </c>
      <c r="J249" s="14">
        <v>23</v>
      </c>
      <c r="K249" s="14">
        <v>11</v>
      </c>
      <c r="L249" s="14">
        <f t="shared" si="40"/>
        <v>-34</v>
      </c>
      <c r="M249" s="123">
        <f t="shared" si="37"/>
        <v>-34</v>
      </c>
      <c r="N249" s="241" t="str">
        <f t="shared" si="38"/>
        <v/>
      </c>
      <c r="O249" s="207">
        <f t="shared" si="39"/>
        <v>0</v>
      </c>
      <c r="P249" s="34"/>
      <c r="S249" s="158"/>
      <c r="T249" s="61"/>
      <c r="U249" s="61"/>
      <c r="V249" s="61"/>
      <c r="W249" s="61"/>
    </row>
    <row r="250" spans="1:23" ht="17.25" hidden="1" outlineLevel="2" collapsed="1" thickBot="1">
      <c r="A250" s="237">
        <v>43242</v>
      </c>
      <c r="B250" s="215" t="s">
        <v>1332</v>
      </c>
      <c r="C250" s="210" t="s">
        <v>3010</v>
      </c>
      <c r="D250" s="210" t="s">
        <v>1331</v>
      </c>
      <c r="E250" s="238" t="s">
        <v>2221</v>
      </c>
      <c r="F250" s="210" t="s">
        <v>102</v>
      </c>
      <c r="G250" s="239">
        <v>1</v>
      </c>
      <c r="H250" s="239">
        <v>10918</v>
      </c>
      <c r="I250" s="239">
        <v>0</v>
      </c>
      <c r="J250" s="14">
        <v>23</v>
      </c>
      <c r="K250" s="14">
        <v>11</v>
      </c>
      <c r="L250" s="14">
        <f t="shared" si="40"/>
        <v>-34</v>
      </c>
      <c r="M250" s="123">
        <f t="shared" si="37"/>
        <v>-34</v>
      </c>
      <c r="N250" s="241">
        <f t="shared" si="38"/>
        <v>0</v>
      </c>
      <c r="O250" s="207">
        <f t="shared" si="39"/>
        <v>0</v>
      </c>
      <c r="P250" s="34"/>
      <c r="S250" s="158"/>
      <c r="T250" s="61"/>
      <c r="U250" s="61"/>
      <c r="V250" s="61"/>
      <c r="W250" s="61"/>
    </row>
    <row r="251" spans="1:23" ht="17.25" hidden="1" outlineLevel="2" collapsed="1" thickBot="1">
      <c r="A251" s="237">
        <v>43242</v>
      </c>
      <c r="B251" s="215" t="s">
        <v>1332</v>
      </c>
      <c r="C251" s="210" t="s">
        <v>3010</v>
      </c>
      <c r="D251" s="210" t="s">
        <v>1329</v>
      </c>
      <c r="E251" s="238" t="s">
        <v>1330</v>
      </c>
      <c r="F251" s="210" t="s">
        <v>102</v>
      </c>
      <c r="G251" s="239">
        <v>1</v>
      </c>
      <c r="H251" s="239">
        <v>10918</v>
      </c>
      <c r="I251" s="239">
        <v>0</v>
      </c>
      <c r="J251" s="14">
        <v>23</v>
      </c>
      <c r="K251" s="14">
        <v>11</v>
      </c>
      <c r="L251" s="14">
        <f t="shared" si="40"/>
        <v>-34</v>
      </c>
      <c r="M251" s="123">
        <f t="shared" si="37"/>
        <v>-34</v>
      </c>
      <c r="N251" s="241" t="str">
        <f t="shared" si="38"/>
        <v/>
      </c>
      <c r="O251" s="207">
        <f t="shared" si="39"/>
        <v>0</v>
      </c>
      <c r="P251" s="34"/>
      <c r="S251" s="158"/>
      <c r="T251" s="61"/>
      <c r="U251" s="61"/>
      <c r="V251" s="61"/>
      <c r="W251" s="61"/>
    </row>
    <row r="252" spans="1:23" ht="17.25" hidden="1" outlineLevel="2" collapsed="1" thickBot="1">
      <c r="A252" s="237">
        <v>43242</v>
      </c>
      <c r="B252" s="215" t="s">
        <v>1332</v>
      </c>
      <c r="C252" s="210" t="s">
        <v>3010</v>
      </c>
      <c r="D252" s="210" t="s">
        <v>1331</v>
      </c>
      <c r="E252" s="238" t="s">
        <v>2221</v>
      </c>
      <c r="F252" s="210" t="s">
        <v>102</v>
      </c>
      <c r="G252" s="239">
        <v>1</v>
      </c>
      <c r="H252" s="239">
        <v>10918</v>
      </c>
      <c r="I252" s="239">
        <v>0</v>
      </c>
      <c r="J252" s="14">
        <v>23</v>
      </c>
      <c r="K252" s="14">
        <v>11</v>
      </c>
      <c r="L252" s="14">
        <f t="shared" si="40"/>
        <v>-34</v>
      </c>
      <c r="M252" s="123">
        <f t="shared" si="37"/>
        <v>-34</v>
      </c>
      <c r="N252" s="241">
        <f t="shared" si="38"/>
        <v>0</v>
      </c>
      <c r="O252" s="207">
        <f t="shared" si="39"/>
        <v>0</v>
      </c>
      <c r="P252" s="34"/>
      <c r="S252" s="158"/>
      <c r="T252" s="61"/>
      <c r="U252" s="61"/>
      <c r="V252" s="61"/>
      <c r="W252" s="61"/>
    </row>
    <row r="253" spans="1:23" ht="17.25" hidden="1" outlineLevel="1" collapsed="1" thickBot="1">
      <c r="A253" s="279">
        <v>43243</v>
      </c>
      <c r="B253" s="280" t="s">
        <v>1332</v>
      </c>
      <c r="C253" s="281" t="s">
        <v>3010</v>
      </c>
      <c r="D253" s="281" t="s">
        <v>1329</v>
      </c>
      <c r="E253" s="282" t="s">
        <v>1330</v>
      </c>
      <c r="F253" s="281" t="s">
        <v>102</v>
      </c>
      <c r="G253" s="283">
        <v>1</v>
      </c>
      <c r="H253" s="283">
        <v>10843</v>
      </c>
      <c r="I253" s="283">
        <v>0</v>
      </c>
      <c r="J253" s="284">
        <v>23</v>
      </c>
      <c r="K253" s="284">
        <v>11</v>
      </c>
      <c r="L253" s="284">
        <f t="shared" si="40"/>
        <v>-34</v>
      </c>
      <c r="M253" s="285">
        <f t="shared" si="37"/>
        <v>-34</v>
      </c>
      <c r="N253" s="241" t="str">
        <f t="shared" si="38"/>
        <v/>
      </c>
      <c r="O253" s="207">
        <f t="shared" si="39"/>
        <v>0</v>
      </c>
      <c r="P253" s="34">
        <f>SUM(L253:L254)</f>
        <v>82</v>
      </c>
      <c r="S253" s="158"/>
      <c r="T253" s="61"/>
      <c r="U253" s="61"/>
      <c r="V253" s="61"/>
      <c r="W253" s="61"/>
    </row>
    <row r="254" spans="1:23" ht="17.25" hidden="1" outlineLevel="1" thickBot="1">
      <c r="A254" s="279">
        <v>43243</v>
      </c>
      <c r="B254" s="280" t="s">
        <v>1332</v>
      </c>
      <c r="C254" s="281" t="s">
        <v>3010</v>
      </c>
      <c r="D254" s="281" t="s">
        <v>1331</v>
      </c>
      <c r="E254" s="282" t="s">
        <v>2221</v>
      </c>
      <c r="F254" s="281" t="s">
        <v>102</v>
      </c>
      <c r="G254" s="283">
        <v>1</v>
      </c>
      <c r="H254" s="283">
        <v>10846</v>
      </c>
      <c r="I254" s="283">
        <v>0</v>
      </c>
      <c r="J254" s="284">
        <v>23</v>
      </c>
      <c r="K254" s="284">
        <v>11</v>
      </c>
      <c r="L254" s="284">
        <f>IF(B254="TXO",I254-SUM(J254:K254),IF(B254="FITX",IF(D254="新倉",-SUM(J254:K254),IF(E254="賣",(H254-H253)*G254*200-SUM(J254:K254),(H253-H254)*G254*200-SUM(J254:K254))),IF(D254="新倉",-SUM(J254:K254),IF(E254="賣",(H254-H253)*G254*50-SUM(J254:K254),(H253-H254)*G254*50-SUM(J254:K254)))))</f>
        <v>116</v>
      </c>
      <c r="M254" s="285">
        <f>L254</f>
        <v>116</v>
      </c>
      <c r="N254" s="241">
        <f>IF(B254="TXO","",IF(D254="新倉","",IF(E254="賣",(H254-H253)*G254,(H253-H254)*G254)))</f>
        <v>3</v>
      </c>
      <c r="O254" s="207">
        <f t="shared" si="39"/>
        <v>0</v>
      </c>
      <c r="P254" s="34"/>
      <c r="S254" s="158"/>
      <c r="T254" s="61"/>
      <c r="U254" s="61"/>
      <c r="V254" s="61"/>
      <c r="W254" s="61"/>
    </row>
    <row r="255" spans="1:23" ht="17.25" hidden="1" outlineLevel="1" thickBot="1">
      <c r="A255" s="237">
        <v>43244</v>
      </c>
      <c r="B255" s="215" t="s">
        <v>1332</v>
      </c>
      <c r="C255" s="210" t="s">
        <v>3010</v>
      </c>
      <c r="D255" s="210" t="s">
        <v>1329</v>
      </c>
      <c r="E255" s="238" t="s">
        <v>2221</v>
      </c>
      <c r="F255" s="210" t="s">
        <v>102</v>
      </c>
      <c r="G255" s="239">
        <v>1</v>
      </c>
      <c r="H255" s="239">
        <v>10869</v>
      </c>
      <c r="I255" s="239">
        <v>0</v>
      </c>
      <c r="J255" s="14">
        <v>23</v>
      </c>
      <c r="K255" s="14">
        <v>11</v>
      </c>
      <c r="L255" s="14">
        <f>IF(B255="TXO",I255-SUM(J255:K255),IF(B255="FITX",IF(D255="新倉",-SUM(J255:K255),IF(E255="賣",(H255-H254)*G255*200-SUM(J255:K255),(H254-H255)*G255*200-SUM(J255:K255))),IF(D255="新倉",-SUM(J255:K255),IF(E255="賣",(H255-H254)*G255*50-SUM(J255:K255),(H254-H255)*G255*50-SUM(J255:K255)))))</f>
        <v>-34</v>
      </c>
      <c r="M255" s="123">
        <f>L255</f>
        <v>-34</v>
      </c>
      <c r="N255" s="241" t="str">
        <f>IF(B255="TXO","",IF(D255="新倉","",IF(E255="賣",(H255-H254)*G255,(H254-H255)*G255)))</f>
        <v/>
      </c>
      <c r="O255" s="207">
        <f t="shared" si="39"/>
        <v>0</v>
      </c>
      <c r="P255" s="34">
        <f>SUM(L255:L262)</f>
        <v>-1722</v>
      </c>
      <c r="S255" s="158"/>
      <c r="T255" s="61"/>
      <c r="U255" s="61"/>
      <c r="V255" s="61"/>
      <c r="W255" s="61"/>
    </row>
    <row r="256" spans="1:23" ht="17.25" hidden="1" outlineLevel="2" collapsed="1" thickBot="1">
      <c r="A256" s="237">
        <v>43244</v>
      </c>
      <c r="B256" s="215" t="s">
        <v>1332</v>
      </c>
      <c r="C256" s="210" t="s">
        <v>3010</v>
      </c>
      <c r="D256" s="210" t="s">
        <v>1331</v>
      </c>
      <c r="E256" s="238" t="s">
        <v>1330</v>
      </c>
      <c r="F256" s="210" t="s">
        <v>102</v>
      </c>
      <c r="G256" s="239">
        <v>1</v>
      </c>
      <c r="H256" s="239">
        <v>10875</v>
      </c>
      <c r="I256" s="239">
        <v>0</v>
      </c>
      <c r="J256" s="14">
        <v>23</v>
      </c>
      <c r="K256" s="14">
        <v>11</v>
      </c>
      <c r="L256" s="14">
        <f t="shared" ref="L256:L270" si="41">IF(B256="TXO",I256-SUM(J256:K256),IF(B256="FITX",IF(D256="新倉",-SUM(J256:K256),IF(E256="賣",(H256-H255)*G256*200-SUM(J256:K256),(H255-H256)*G256*200-SUM(J256:K256))),IF(D256="新倉",-SUM(J256:K256),IF(E256="賣",(H256-H255)*G256*50-SUM(J256:K256),(H255-H256)*G256*50-SUM(J256:K256)))))</f>
        <v>-334</v>
      </c>
      <c r="M256" s="123">
        <f t="shared" ref="M256:M290" si="42">L256</f>
        <v>-334</v>
      </c>
      <c r="N256" s="241">
        <f t="shared" ref="N256:N270" si="43">IF(B256="TXO","",IF(D256="新倉","",IF(E256="賣",(H256-H255)*G256,(H255-H256)*G256)))</f>
        <v>-6</v>
      </c>
      <c r="O256" s="207">
        <f t="shared" si="39"/>
        <v>0</v>
      </c>
      <c r="P256" s="34"/>
      <c r="S256" s="158"/>
      <c r="T256" s="61"/>
      <c r="U256" s="61"/>
      <c r="V256" s="61"/>
      <c r="W256" s="61"/>
    </row>
    <row r="257" spans="1:23" ht="17.25" hidden="1" outlineLevel="2" collapsed="1" thickBot="1">
      <c r="A257" s="237">
        <v>43244</v>
      </c>
      <c r="B257" s="215" t="s">
        <v>1332</v>
      </c>
      <c r="C257" s="210" t="s">
        <v>3010</v>
      </c>
      <c r="D257" s="210" t="s">
        <v>1329</v>
      </c>
      <c r="E257" s="238" t="s">
        <v>2221</v>
      </c>
      <c r="F257" s="210" t="s">
        <v>102</v>
      </c>
      <c r="G257" s="239">
        <v>1</v>
      </c>
      <c r="H257" s="239">
        <v>10870</v>
      </c>
      <c r="I257" s="239">
        <v>0</v>
      </c>
      <c r="J257" s="14">
        <v>23</v>
      </c>
      <c r="K257" s="14">
        <v>11</v>
      </c>
      <c r="L257" s="14">
        <f t="shared" si="41"/>
        <v>-34</v>
      </c>
      <c r="M257" s="123">
        <f t="shared" si="42"/>
        <v>-34</v>
      </c>
      <c r="N257" s="241" t="str">
        <f t="shared" si="43"/>
        <v/>
      </c>
      <c r="O257" s="207">
        <f t="shared" si="39"/>
        <v>0</v>
      </c>
      <c r="P257" s="34"/>
      <c r="S257" s="158"/>
      <c r="T257" s="61"/>
      <c r="U257" s="61"/>
      <c r="V257" s="61"/>
      <c r="W257" s="61"/>
    </row>
    <row r="258" spans="1:23" ht="17.25" hidden="1" outlineLevel="2" collapsed="1" thickBot="1">
      <c r="A258" s="237">
        <v>43244</v>
      </c>
      <c r="B258" s="215" t="s">
        <v>1332</v>
      </c>
      <c r="C258" s="210" t="s">
        <v>3010</v>
      </c>
      <c r="D258" s="210" t="s">
        <v>1331</v>
      </c>
      <c r="E258" s="238" t="s">
        <v>1330</v>
      </c>
      <c r="F258" s="210" t="s">
        <v>102</v>
      </c>
      <c r="G258" s="239">
        <v>1</v>
      </c>
      <c r="H258" s="239">
        <v>10875</v>
      </c>
      <c r="I258" s="239">
        <v>0</v>
      </c>
      <c r="J258" s="14">
        <v>23</v>
      </c>
      <c r="K258" s="14">
        <v>11</v>
      </c>
      <c r="L258" s="14">
        <f t="shared" si="41"/>
        <v>-284</v>
      </c>
      <c r="M258" s="123">
        <f t="shared" si="42"/>
        <v>-284</v>
      </c>
      <c r="N258" s="241">
        <f t="shared" si="43"/>
        <v>-5</v>
      </c>
      <c r="O258" s="207">
        <f t="shared" si="39"/>
        <v>0</v>
      </c>
      <c r="P258" s="34"/>
      <c r="S258" s="158"/>
      <c r="T258" s="61"/>
      <c r="U258" s="61"/>
      <c r="V258" s="61"/>
      <c r="W258" s="61"/>
    </row>
    <row r="259" spans="1:23" ht="17.25" hidden="1" outlineLevel="2" collapsed="1" thickBot="1">
      <c r="A259" s="237">
        <v>43244</v>
      </c>
      <c r="B259" s="215" t="s">
        <v>1332</v>
      </c>
      <c r="C259" s="210" t="s">
        <v>3010</v>
      </c>
      <c r="D259" s="210" t="s">
        <v>1329</v>
      </c>
      <c r="E259" s="238" t="s">
        <v>2221</v>
      </c>
      <c r="F259" s="210" t="s">
        <v>102</v>
      </c>
      <c r="G259" s="239">
        <v>1</v>
      </c>
      <c r="H259" s="239">
        <v>10870</v>
      </c>
      <c r="I259" s="239">
        <v>0</v>
      </c>
      <c r="J259" s="14">
        <v>23</v>
      </c>
      <c r="K259" s="14">
        <v>11</v>
      </c>
      <c r="L259" s="14">
        <f t="shared" si="41"/>
        <v>-34</v>
      </c>
      <c r="M259" s="123">
        <f t="shared" si="42"/>
        <v>-34</v>
      </c>
      <c r="N259" s="241" t="str">
        <f t="shared" si="43"/>
        <v/>
      </c>
      <c r="O259" s="207">
        <f t="shared" si="39"/>
        <v>0</v>
      </c>
      <c r="P259" s="34"/>
      <c r="S259" s="158"/>
      <c r="T259" s="61"/>
      <c r="U259" s="61"/>
      <c r="V259" s="61"/>
      <c r="W259" s="61"/>
    </row>
    <row r="260" spans="1:23" ht="17.25" hidden="1" outlineLevel="2" collapsed="1" thickBot="1">
      <c r="A260" s="237">
        <v>43244</v>
      </c>
      <c r="B260" s="215" t="s">
        <v>1332</v>
      </c>
      <c r="C260" s="210" t="s">
        <v>3010</v>
      </c>
      <c r="D260" s="210" t="s">
        <v>1331</v>
      </c>
      <c r="E260" s="238" t="s">
        <v>1330</v>
      </c>
      <c r="F260" s="210" t="s">
        <v>102</v>
      </c>
      <c r="G260" s="239">
        <v>1</v>
      </c>
      <c r="H260" s="239">
        <v>10875</v>
      </c>
      <c r="I260" s="239">
        <v>0</v>
      </c>
      <c r="J260" s="14">
        <v>23</v>
      </c>
      <c r="K260" s="14">
        <v>11</v>
      </c>
      <c r="L260" s="14">
        <f t="shared" si="41"/>
        <v>-284</v>
      </c>
      <c r="M260" s="123">
        <f t="shared" si="42"/>
        <v>-284</v>
      </c>
      <c r="N260" s="241">
        <f t="shared" si="43"/>
        <v>-5</v>
      </c>
      <c r="O260" s="207">
        <f t="shared" si="39"/>
        <v>0</v>
      </c>
      <c r="P260" s="34"/>
      <c r="S260" s="158"/>
      <c r="T260" s="61"/>
      <c r="U260" s="61"/>
      <c r="V260" s="61"/>
      <c r="W260" s="61"/>
    </row>
    <row r="261" spans="1:23" ht="17.25" hidden="1" outlineLevel="2" thickBot="1">
      <c r="A261" s="237">
        <v>43244</v>
      </c>
      <c r="B261" s="215" t="s">
        <v>1332</v>
      </c>
      <c r="C261" s="210" t="s">
        <v>3010</v>
      </c>
      <c r="D261" s="210" t="s">
        <v>1329</v>
      </c>
      <c r="E261" s="238" t="s">
        <v>2221</v>
      </c>
      <c r="F261" s="210" t="s">
        <v>102</v>
      </c>
      <c r="G261" s="239">
        <v>1</v>
      </c>
      <c r="H261" s="239">
        <v>10860</v>
      </c>
      <c r="I261" s="239">
        <v>0</v>
      </c>
      <c r="J261" s="14">
        <v>23</v>
      </c>
      <c r="K261" s="14">
        <v>11</v>
      </c>
      <c r="L261" s="14">
        <f t="shared" si="41"/>
        <v>-34</v>
      </c>
      <c r="M261" s="123">
        <f t="shared" si="42"/>
        <v>-34</v>
      </c>
      <c r="N261" s="241" t="str">
        <f t="shared" si="43"/>
        <v/>
      </c>
      <c r="O261" s="207">
        <f t="shared" si="39"/>
        <v>0</v>
      </c>
      <c r="P261" s="34"/>
      <c r="S261" s="158"/>
      <c r="T261" s="61"/>
      <c r="U261" s="61"/>
      <c r="V261" s="61"/>
      <c r="W261" s="61"/>
    </row>
    <row r="262" spans="1:23" ht="17.25" hidden="1" outlineLevel="2" collapsed="1" thickBot="1">
      <c r="A262" s="237">
        <v>43244</v>
      </c>
      <c r="B262" s="215" t="s">
        <v>1332</v>
      </c>
      <c r="C262" s="210" t="s">
        <v>3010</v>
      </c>
      <c r="D262" s="210" t="s">
        <v>1331</v>
      </c>
      <c r="E262" s="238" t="s">
        <v>1330</v>
      </c>
      <c r="F262" s="210" t="s">
        <v>102</v>
      </c>
      <c r="G262" s="239">
        <v>1</v>
      </c>
      <c r="H262" s="239">
        <v>10873</v>
      </c>
      <c r="I262" s="239">
        <v>0</v>
      </c>
      <c r="J262" s="14">
        <v>23</v>
      </c>
      <c r="K262" s="14">
        <v>11</v>
      </c>
      <c r="L262" s="14">
        <f t="shared" si="41"/>
        <v>-684</v>
      </c>
      <c r="M262" s="123">
        <f t="shared" si="42"/>
        <v>-684</v>
      </c>
      <c r="N262" s="241">
        <f t="shared" si="43"/>
        <v>-13</v>
      </c>
      <c r="O262" s="207">
        <f t="shared" si="39"/>
        <v>0</v>
      </c>
      <c r="P262" s="34"/>
      <c r="S262" s="158"/>
      <c r="T262" s="61"/>
      <c r="U262" s="61"/>
      <c r="V262" s="61"/>
      <c r="W262" s="61"/>
    </row>
    <row r="263" spans="1:23" ht="17.25" hidden="1" outlineLevel="1" thickBot="1">
      <c r="A263" s="279">
        <v>43248</v>
      </c>
      <c r="B263" s="280" t="s">
        <v>1332</v>
      </c>
      <c r="C263" s="281" t="s">
        <v>3010</v>
      </c>
      <c r="D263" s="281" t="s">
        <v>1329</v>
      </c>
      <c r="E263" s="282" t="s">
        <v>2221</v>
      </c>
      <c r="F263" s="281" t="s">
        <v>102</v>
      </c>
      <c r="G263" s="283">
        <v>1</v>
      </c>
      <c r="H263" s="283">
        <v>10976</v>
      </c>
      <c r="I263" s="283">
        <v>0</v>
      </c>
      <c r="J263" s="284">
        <v>23</v>
      </c>
      <c r="K263" s="284">
        <v>11</v>
      </c>
      <c r="L263" s="284">
        <f t="shared" si="41"/>
        <v>-34</v>
      </c>
      <c r="M263" s="285">
        <f t="shared" si="42"/>
        <v>-34</v>
      </c>
      <c r="N263" s="241" t="str">
        <f t="shared" si="43"/>
        <v/>
      </c>
      <c r="O263" s="207">
        <f t="shared" si="39"/>
        <v>0</v>
      </c>
      <c r="P263" s="34">
        <f>SUM(L263:L270)</f>
        <v>-1422</v>
      </c>
      <c r="S263" s="158"/>
      <c r="T263" s="61"/>
      <c r="U263" s="61"/>
      <c r="V263" s="61"/>
      <c r="W263" s="61"/>
    </row>
    <row r="264" spans="1:23" ht="17.25" hidden="1" outlineLevel="2" thickBot="1">
      <c r="A264" s="279">
        <v>43248</v>
      </c>
      <c r="B264" s="280" t="s">
        <v>1332</v>
      </c>
      <c r="C264" s="281" t="s">
        <v>3010</v>
      </c>
      <c r="D264" s="281" t="s">
        <v>1331</v>
      </c>
      <c r="E264" s="282" t="s">
        <v>1330</v>
      </c>
      <c r="F264" s="281" t="s">
        <v>102</v>
      </c>
      <c r="G264" s="283">
        <v>1</v>
      </c>
      <c r="H264" s="283">
        <v>10981</v>
      </c>
      <c r="I264" s="283">
        <v>0</v>
      </c>
      <c r="J264" s="284">
        <v>23</v>
      </c>
      <c r="K264" s="284">
        <v>11</v>
      </c>
      <c r="L264" s="284">
        <f t="shared" si="41"/>
        <v>-284</v>
      </c>
      <c r="M264" s="285">
        <f t="shared" si="42"/>
        <v>-284</v>
      </c>
      <c r="N264" s="241">
        <f t="shared" si="43"/>
        <v>-5</v>
      </c>
      <c r="O264" s="207">
        <f t="shared" si="39"/>
        <v>0</v>
      </c>
      <c r="P264" s="34"/>
      <c r="S264" s="158"/>
      <c r="T264" s="61"/>
      <c r="U264" s="61"/>
      <c r="V264" s="61"/>
      <c r="W264" s="61"/>
    </row>
    <row r="265" spans="1:23" ht="17.25" hidden="1" outlineLevel="2" thickBot="1">
      <c r="A265" s="279">
        <v>43248</v>
      </c>
      <c r="B265" s="280" t="s">
        <v>1332</v>
      </c>
      <c r="C265" s="281" t="s">
        <v>3010</v>
      </c>
      <c r="D265" s="281" t="s">
        <v>1329</v>
      </c>
      <c r="E265" s="282" t="s">
        <v>2221</v>
      </c>
      <c r="F265" s="281" t="s">
        <v>102</v>
      </c>
      <c r="G265" s="283">
        <v>1</v>
      </c>
      <c r="H265" s="283">
        <v>10976</v>
      </c>
      <c r="I265" s="283">
        <v>0</v>
      </c>
      <c r="J265" s="284">
        <v>23</v>
      </c>
      <c r="K265" s="284">
        <v>11</v>
      </c>
      <c r="L265" s="284">
        <f t="shared" si="41"/>
        <v>-34</v>
      </c>
      <c r="M265" s="285">
        <f t="shared" si="42"/>
        <v>-34</v>
      </c>
      <c r="N265" s="241" t="str">
        <f t="shared" si="43"/>
        <v/>
      </c>
      <c r="O265" s="207">
        <f t="shared" si="39"/>
        <v>0</v>
      </c>
      <c r="P265" s="34"/>
      <c r="S265" s="158"/>
      <c r="T265" s="61"/>
      <c r="U265" s="61"/>
      <c r="V265" s="61"/>
      <c r="W265" s="61"/>
    </row>
    <row r="266" spans="1:23" ht="17.25" hidden="1" outlineLevel="2" thickBot="1">
      <c r="A266" s="279">
        <v>43248</v>
      </c>
      <c r="B266" s="280" t="s">
        <v>1332</v>
      </c>
      <c r="C266" s="281" t="s">
        <v>3010</v>
      </c>
      <c r="D266" s="281" t="s">
        <v>1331</v>
      </c>
      <c r="E266" s="282" t="s">
        <v>1330</v>
      </c>
      <c r="F266" s="281" t="s">
        <v>102</v>
      </c>
      <c r="G266" s="283">
        <v>1</v>
      </c>
      <c r="H266" s="283">
        <v>10981</v>
      </c>
      <c r="I266" s="283">
        <v>0</v>
      </c>
      <c r="J266" s="284">
        <v>23</v>
      </c>
      <c r="K266" s="284">
        <v>11</v>
      </c>
      <c r="L266" s="284">
        <f t="shared" si="41"/>
        <v>-284</v>
      </c>
      <c r="M266" s="285">
        <f t="shared" si="42"/>
        <v>-284</v>
      </c>
      <c r="N266" s="241">
        <f t="shared" si="43"/>
        <v>-5</v>
      </c>
      <c r="O266" s="207">
        <f t="shared" si="39"/>
        <v>0</v>
      </c>
      <c r="P266" s="34"/>
      <c r="S266" s="158"/>
      <c r="T266" s="61"/>
      <c r="U266" s="61"/>
      <c r="V266" s="61"/>
      <c r="W266" s="61"/>
    </row>
    <row r="267" spans="1:23" ht="17.25" hidden="1" outlineLevel="2" thickBot="1">
      <c r="A267" s="279">
        <v>43248</v>
      </c>
      <c r="B267" s="280" t="s">
        <v>1332</v>
      </c>
      <c r="C267" s="281" t="s">
        <v>3010</v>
      </c>
      <c r="D267" s="281" t="s">
        <v>1329</v>
      </c>
      <c r="E267" s="282" t="s">
        <v>2221</v>
      </c>
      <c r="F267" s="281" t="s">
        <v>102</v>
      </c>
      <c r="G267" s="283">
        <v>1</v>
      </c>
      <c r="H267" s="283">
        <v>10964</v>
      </c>
      <c r="I267" s="283">
        <v>0</v>
      </c>
      <c r="J267" s="284">
        <v>23</v>
      </c>
      <c r="K267" s="284">
        <v>11</v>
      </c>
      <c r="L267" s="284">
        <f t="shared" si="41"/>
        <v>-34</v>
      </c>
      <c r="M267" s="285">
        <f t="shared" si="42"/>
        <v>-34</v>
      </c>
      <c r="N267" s="241" t="str">
        <f t="shared" si="43"/>
        <v/>
      </c>
      <c r="O267" s="207">
        <f t="shared" si="39"/>
        <v>0</v>
      </c>
      <c r="P267" s="34"/>
      <c r="S267" s="158"/>
      <c r="T267" s="61"/>
      <c r="U267" s="61"/>
      <c r="V267" s="61"/>
      <c r="W267" s="61"/>
    </row>
    <row r="268" spans="1:23" ht="17.25" hidden="1" outlineLevel="2" thickBot="1">
      <c r="A268" s="279">
        <v>43248</v>
      </c>
      <c r="B268" s="280" t="s">
        <v>1332</v>
      </c>
      <c r="C268" s="281" t="s">
        <v>3010</v>
      </c>
      <c r="D268" s="281" t="s">
        <v>1331</v>
      </c>
      <c r="E268" s="282" t="s">
        <v>1330</v>
      </c>
      <c r="F268" s="281" t="s">
        <v>102</v>
      </c>
      <c r="G268" s="283">
        <v>1</v>
      </c>
      <c r="H268" s="283">
        <v>10970</v>
      </c>
      <c r="I268" s="283">
        <v>0</v>
      </c>
      <c r="J268" s="284">
        <v>23</v>
      </c>
      <c r="K268" s="284">
        <v>11</v>
      </c>
      <c r="L268" s="284">
        <f t="shared" si="41"/>
        <v>-334</v>
      </c>
      <c r="M268" s="285">
        <f t="shared" si="42"/>
        <v>-334</v>
      </c>
      <c r="N268" s="241">
        <f t="shared" si="43"/>
        <v>-6</v>
      </c>
      <c r="O268" s="207">
        <f t="shared" si="39"/>
        <v>0</v>
      </c>
      <c r="P268" s="34"/>
      <c r="S268" s="158"/>
      <c r="T268" s="61"/>
      <c r="U268" s="61"/>
      <c r="V268" s="61"/>
      <c r="W268" s="61"/>
    </row>
    <row r="269" spans="1:23" ht="17.25" hidden="1" outlineLevel="2" thickBot="1">
      <c r="A269" s="279">
        <v>43248</v>
      </c>
      <c r="B269" s="280" t="s">
        <v>1332</v>
      </c>
      <c r="C269" s="281" t="s">
        <v>3010</v>
      </c>
      <c r="D269" s="281" t="s">
        <v>1329</v>
      </c>
      <c r="E269" s="282" t="s">
        <v>2221</v>
      </c>
      <c r="F269" s="281" t="s">
        <v>102</v>
      </c>
      <c r="G269" s="283">
        <v>1</v>
      </c>
      <c r="H269" s="283">
        <v>10963</v>
      </c>
      <c r="I269" s="283">
        <v>0</v>
      </c>
      <c r="J269" s="284">
        <v>23</v>
      </c>
      <c r="K269" s="284">
        <v>11</v>
      </c>
      <c r="L269" s="284">
        <f t="shared" si="41"/>
        <v>-34</v>
      </c>
      <c r="M269" s="285">
        <f t="shared" si="42"/>
        <v>-34</v>
      </c>
      <c r="N269" s="241" t="str">
        <f t="shared" si="43"/>
        <v/>
      </c>
      <c r="O269" s="207">
        <f t="shared" si="39"/>
        <v>0</v>
      </c>
      <c r="P269" s="34"/>
      <c r="S269" s="158"/>
      <c r="T269" s="61"/>
      <c r="U269" s="61"/>
      <c r="V269" s="61"/>
      <c r="W269" s="61"/>
    </row>
    <row r="270" spans="1:23" ht="17.25" hidden="1" outlineLevel="2" thickBot="1">
      <c r="A270" s="279">
        <v>43248</v>
      </c>
      <c r="B270" s="280" t="s">
        <v>1332</v>
      </c>
      <c r="C270" s="281" t="s">
        <v>3010</v>
      </c>
      <c r="D270" s="281" t="s">
        <v>1331</v>
      </c>
      <c r="E270" s="282" t="s">
        <v>1330</v>
      </c>
      <c r="F270" s="281" t="s">
        <v>102</v>
      </c>
      <c r="G270" s="283">
        <v>1</v>
      </c>
      <c r="H270" s="283">
        <v>10970</v>
      </c>
      <c r="I270" s="283">
        <v>0</v>
      </c>
      <c r="J270" s="284">
        <v>23</v>
      </c>
      <c r="K270" s="284">
        <v>11</v>
      </c>
      <c r="L270" s="284">
        <f t="shared" si="41"/>
        <v>-384</v>
      </c>
      <c r="M270" s="285">
        <f t="shared" si="42"/>
        <v>-384</v>
      </c>
      <c r="N270" s="241">
        <f t="shared" si="43"/>
        <v>-7</v>
      </c>
      <c r="O270" s="207">
        <f t="shared" si="39"/>
        <v>0</v>
      </c>
      <c r="P270" s="34"/>
      <c r="S270" s="158"/>
      <c r="T270" s="61"/>
      <c r="U270" s="61"/>
      <c r="V270" s="61"/>
      <c r="W270" s="61"/>
    </row>
    <row r="271" spans="1:23" ht="17.25" hidden="1" outlineLevel="1" collapsed="1" thickBot="1">
      <c r="A271" s="237">
        <v>43249</v>
      </c>
      <c r="B271" s="215" t="s">
        <v>1332</v>
      </c>
      <c r="C271" s="210" t="s">
        <v>3010</v>
      </c>
      <c r="D271" s="210" t="s">
        <v>1329</v>
      </c>
      <c r="E271" s="238" t="s">
        <v>1330</v>
      </c>
      <c r="F271" s="210" t="s">
        <v>102</v>
      </c>
      <c r="G271" s="239">
        <v>1</v>
      </c>
      <c r="H271" s="239">
        <v>10930</v>
      </c>
      <c r="I271" s="239">
        <v>0</v>
      </c>
      <c r="J271" s="14">
        <v>23</v>
      </c>
      <c r="K271" s="14">
        <v>11</v>
      </c>
      <c r="L271" s="14">
        <f>IF(B271="TXO",I271-SUM(J271:K271),IF(B271="FITX",IF(D271="新倉",-SUM(J271:K271),IF(E271="賣",(H271-H154)*G271*200-SUM(J271:K271),(H154-H271)*G271*200-SUM(J271:K271))),IF(D271="新倉",-SUM(J271:K271),IF(E271="賣",(H271-H154)*G271*50-SUM(J271:K271),(H154-H271)*G271*50-SUM(J271:K271)))))</f>
        <v>-34</v>
      </c>
      <c r="M271" s="123">
        <f t="shared" si="42"/>
        <v>-34</v>
      </c>
      <c r="N271" s="241" t="str">
        <f>IF(B271="TXO","",IF(D271="新倉","",IF(E271="賣",(H271-H154)*G271,(H154-H271)*G271)))</f>
        <v/>
      </c>
      <c r="O271" s="207">
        <f t="shared" si="39"/>
        <v>0</v>
      </c>
      <c r="P271" s="34">
        <f>SUM(L271:L272)</f>
        <v>-118</v>
      </c>
      <c r="S271" s="158"/>
      <c r="T271" s="61"/>
      <c r="U271" s="61"/>
      <c r="V271" s="61"/>
      <c r="W271" s="61"/>
    </row>
    <row r="272" spans="1:23" ht="17.25" hidden="1" outlineLevel="1" collapsed="1" thickBot="1">
      <c r="A272" s="237">
        <v>43249</v>
      </c>
      <c r="B272" s="215" t="s">
        <v>1332</v>
      </c>
      <c r="C272" s="210" t="s">
        <v>3010</v>
      </c>
      <c r="D272" s="210" t="s">
        <v>1331</v>
      </c>
      <c r="E272" s="238" t="s">
        <v>2221</v>
      </c>
      <c r="F272" s="210" t="s">
        <v>102</v>
      </c>
      <c r="G272" s="239">
        <v>1</v>
      </c>
      <c r="H272" s="239">
        <v>10929</v>
      </c>
      <c r="I272" s="239">
        <v>0</v>
      </c>
      <c r="J272" s="14">
        <v>23</v>
      </c>
      <c r="K272" s="14">
        <v>11</v>
      </c>
      <c r="L272" s="14">
        <f t="shared" ref="L272:L290" si="44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-84</v>
      </c>
      <c r="M272" s="123">
        <f t="shared" si="42"/>
        <v>-84</v>
      </c>
      <c r="N272" s="241">
        <f t="shared" ref="N272:N290" si="45">IF(B272="TXO","",IF(D272="新倉","",IF(E272="賣",(H272-H271)*G272,(H271-H272)*G272)))</f>
        <v>-1</v>
      </c>
      <c r="O272" s="207">
        <f t="shared" si="39"/>
        <v>0</v>
      </c>
      <c r="P272" s="34"/>
      <c r="S272" s="158"/>
      <c r="T272" s="61"/>
      <c r="U272" s="61"/>
      <c r="V272" s="61"/>
      <c r="W272" s="61"/>
    </row>
    <row r="273" spans="1:23" ht="17.25" hidden="1" outlineLevel="1" thickBot="1">
      <c r="A273" s="279">
        <v>43250</v>
      </c>
      <c r="B273" s="280" t="s">
        <v>1328</v>
      </c>
      <c r="C273" s="281" t="s">
        <v>3075</v>
      </c>
      <c r="D273" s="281" t="s">
        <v>1329</v>
      </c>
      <c r="E273" s="282" t="s">
        <v>1330</v>
      </c>
      <c r="F273" s="281" t="s">
        <v>102</v>
      </c>
      <c r="G273" s="283">
        <v>2</v>
      </c>
      <c r="H273" s="283">
        <v>30</v>
      </c>
      <c r="I273" s="283">
        <v>-3000</v>
      </c>
      <c r="J273" s="284">
        <v>36</v>
      </c>
      <c r="K273" s="284">
        <v>4</v>
      </c>
      <c r="L273" s="284">
        <f t="shared" si="44"/>
        <v>-3040</v>
      </c>
      <c r="M273" s="285">
        <f t="shared" si="42"/>
        <v>-3040</v>
      </c>
      <c r="N273" s="241" t="str">
        <f t="shared" si="45"/>
        <v/>
      </c>
      <c r="O273" s="207">
        <f t="shared" si="39"/>
        <v>3000</v>
      </c>
      <c r="P273" s="34">
        <f>SUM(L273:L289)</f>
        <v>-26799</v>
      </c>
      <c r="S273" s="158"/>
      <c r="T273" s="61"/>
      <c r="U273" s="61"/>
      <c r="V273" s="61"/>
      <c r="W273" s="61"/>
    </row>
    <row r="274" spans="1:23" ht="17.25" hidden="1" outlineLevel="2" thickBot="1">
      <c r="A274" s="279">
        <v>43250</v>
      </c>
      <c r="B274" s="280" t="s">
        <v>2236</v>
      </c>
      <c r="C274" s="281" t="s">
        <v>3076</v>
      </c>
      <c r="D274" s="281" t="s">
        <v>1329</v>
      </c>
      <c r="E274" s="282" t="s">
        <v>1330</v>
      </c>
      <c r="F274" s="281" t="s">
        <v>102</v>
      </c>
      <c r="G274" s="283">
        <v>1</v>
      </c>
      <c r="H274" s="283">
        <v>50</v>
      </c>
      <c r="I274" s="283">
        <v>-2500</v>
      </c>
      <c r="J274" s="284">
        <v>18</v>
      </c>
      <c r="K274" s="284">
        <v>3</v>
      </c>
      <c r="L274" s="284">
        <f t="shared" si="44"/>
        <v>-2521</v>
      </c>
      <c r="M274" s="285">
        <f t="shared" si="42"/>
        <v>-2521</v>
      </c>
      <c r="N274" s="241" t="str">
        <f t="shared" si="45"/>
        <v/>
      </c>
      <c r="O274" s="207">
        <f t="shared" si="39"/>
        <v>2500</v>
      </c>
      <c r="P274" s="34"/>
      <c r="S274" s="158"/>
      <c r="T274" s="61"/>
      <c r="U274" s="61"/>
      <c r="V274" s="61"/>
      <c r="W274" s="61"/>
    </row>
    <row r="275" spans="1:23" ht="17.25" hidden="1" outlineLevel="2" thickBot="1">
      <c r="A275" s="279">
        <v>43250</v>
      </c>
      <c r="B275" s="280" t="s">
        <v>2236</v>
      </c>
      <c r="C275" s="281" t="s">
        <v>3077</v>
      </c>
      <c r="D275" s="281" t="s">
        <v>1329</v>
      </c>
      <c r="E275" s="282" t="s">
        <v>1330</v>
      </c>
      <c r="F275" s="281" t="s">
        <v>102</v>
      </c>
      <c r="G275" s="283">
        <v>2</v>
      </c>
      <c r="H275" s="283">
        <v>20</v>
      </c>
      <c r="I275" s="283">
        <v>-2000</v>
      </c>
      <c r="J275" s="284">
        <v>36</v>
      </c>
      <c r="K275" s="284">
        <v>2</v>
      </c>
      <c r="L275" s="284">
        <f t="shared" si="44"/>
        <v>-2038</v>
      </c>
      <c r="M275" s="285">
        <f t="shared" si="42"/>
        <v>-2038</v>
      </c>
      <c r="N275" s="241" t="str">
        <f t="shared" si="45"/>
        <v/>
      </c>
      <c r="O275" s="207">
        <f t="shared" si="39"/>
        <v>2000</v>
      </c>
      <c r="P275" s="34"/>
      <c r="S275" s="158"/>
      <c r="T275" s="61"/>
      <c r="U275" s="61"/>
      <c r="V275" s="61"/>
      <c r="W275" s="61"/>
    </row>
    <row r="276" spans="1:23" ht="17.25" hidden="1" outlineLevel="2" thickBot="1">
      <c r="A276" s="279">
        <v>43250</v>
      </c>
      <c r="B276" s="280" t="s">
        <v>2236</v>
      </c>
      <c r="C276" s="281" t="s">
        <v>3078</v>
      </c>
      <c r="D276" s="281" t="s">
        <v>1329</v>
      </c>
      <c r="E276" s="282" t="s">
        <v>1330</v>
      </c>
      <c r="F276" s="281" t="s">
        <v>102</v>
      </c>
      <c r="G276" s="283">
        <v>2</v>
      </c>
      <c r="H276" s="283">
        <v>12</v>
      </c>
      <c r="I276" s="283">
        <v>-1200</v>
      </c>
      <c r="J276" s="284">
        <v>36</v>
      </c>
      <c r="K276" s="284">
        <v>2</v>
      </c>
      <c r="L276" s="284">
        <f t="shared" si="44"/>
        <v>-1238</v>
      </c>
      <c r="M276" s="285">
        <f t="shared" si="42"/>
        <v>-1238</v>
      </c>
      <c r="N276" s="241" t="str">
        <f t="shared" si="45"/>
        <v/>
      </c>
      <c r="O276" s="207">
        <f t="shared" ref="O276:O290" si="46">ABS(I276)</f>
        <v>1200</v>
      </c>
      <c r="P276" s="34"/>
      <c r="S276" s="158"/>
      <c r="T276" s="61"/>
      <c r="U276" s="61"/>
      <c r="V276" s="61"/>
      <c r="W276" s="61"/>
    </row>
    <row r="277" spans="1:23" ht="17.25" hidden="1" outlineLevel="2" thickBot="1">
      <c r="A277" s="279">
        <v>43250</v>
      </c>
      <c r="B277" s="280" t="s">
        <v>2236</v>
      </c>
      <c r="C277" s="281" t="s">
        <v>3079</v>
      </c>
      <c r="D277" s="281" t="s">
        <v>1329</v>
      </c>
      <c r="E277" s="282" t="s">
        <v>1330</v>
      </c>
      <c r="F277" s="281" t="s">
        <v>102</v>
      </c>
      <c r="G277" s="283">
        <v>1</v>
      </c>
      <c r="H277" s="283">
        <v>39</v>
      </c>
      <c r="I277" s="283">
        <v>-1950</v>
      </c>
      <c r="J277" s="284">
        <v>18</v>
      </c>
      <c r="K277" s="284">
        <v>2</v>
      </c>
      <c r="L277" s="284">
        <f t="shared" si="44"/>
        <v>-1970</v>
      </c>
      <c r="M277" s="285">
        <f t="shared" si="42"/>
        <v>-1970</v>
      </c>
      <c r="N277" s="241" t="str">
        <f t="shared" si="45"/>
        <v/>
      </c>
      <c r="O277" s="207">
        <f t="shared" si="46"/>
        <v>1950</v>
      </c>
      <c r="P277" s="34"/>
      <c r="S277" s="158"/>
      <c r="T277" s="61"/>
      <c r="U277" s="61"/>
      <c r="V277" s="61"/>
      <c r="W277" s="61"/>
    </row>
    <row r="278" spans="1:23" ht="17.25" hidden="1" outlineLevel="2" thickBot="1">
      <c r="A278" s="279">
        <v>43250</v>
      </c>
      <c r="B278" s="280" t="s">
        <v>2236</v>
      </c>
      <c r="C278" s="281" t="s">
        <v>3078</v>
      </c>
      <c r="D278" s="281" t="s">
        <v>1329</v>
      </c>
      <c r="E278" s="282" t="s">
        <v>1330</v>
      </c>
      <c r="F278" s="281" t="s">
        <v>102</v>
      </c>
      <c r="G278" s="283">
        <v>3</v>
      </c>
      <c r="H278" s="283">
        <v>18</v>
      </c>
      <c r="I278" s="283">
        <v>-2700</v>
      </c>
      <c r="J278" s="284">
        <v>54</v>
      </c>
      <c r="K278" s="284">
        <v>3</v>
      </c>
      <c r="L278" s="284">
        <f t="shared" si="44"/>
        <v>-2757</v>
      </c>
      <c r="M278" s="285">
        <f t="shared" si="42"/>
        <v>-2757</v>
      </c>
      <c r="N278" s="241" t="str">
        <f t="shared" si="45"/>
        <v/>
      </c>
      <c r="O278" s="207">
        <f t="shared" si="46"/>
        <v>2700</v>
      </c>
      <c r="P278" s="34"/>
      <c r="S278" s="158"/>
      <c r="T278" s="61"/>
      <c r="U278" s="61"/>
      <c r="V278" s="61"/>
      <c r="W278" s="61"/>
    </row>
    <row r="279" spans="1:23" ht="17.25" hidden="1" outlineLevel="2" thickBot="1">
      <c r="A279" s="279">
        <v>43250</v>
      </c>
      <c r="B279" s="280" t="s">
        <v>2236</v>
      </c>
      <c r="C279" s="281" t="s">
        <v>3077</v>
      </c>
      <c r="D279" s="281" t="s">
        <v>1329</v>
      </c>
      <c r="E279" s="282" t="s">
        <v>1330</v>
      </c>
      <c r="F279" s="281" t="s">
        <v>102</v>
      </c>
      <c r="G279" s="283">
        <v>2</v>
      </c>
      <c r="H279" s="283">
        <v>29</v>
      </c>
      <c r="I279" s="283">
        <v>-2900</v>
      </c>
      <c r="J279" s="284">
        <v>36</v>
      </c>
      <c r="K279" s="284">
        <v>2</v>
      </c>
      <c r="L279" s="284">
        <f t="shared" si="44"/>
        <v>-2938</v>
      </c>
      <c r="M279" s="285">
        <f t="shared" si="42"/>
        <v>-2938</v>
      </c>
      <c r="N279" s="241" t="str">
        <f t="shared" si="45"/>
        <v/>
      </c>
      <c r="O279" s="207">
        <f t="shared" si="46"/>
        <v>2900</v>
      </c>
      <c r="P279" s="34"/>
      <c r="S279" s="158"/>
      <c r="T279" s="61"/>
      <c r="U279" s="61"/>
      <c r="V279" s="61"/>
      <c r="W279" s="61"/>
    </row>
    <row r="280" spans="1:23" ht="17.25" hidden="1" outlineLevel="2" thickBot="1">
      <c r="A280" s="279">
        <v>43250</v>
      </c>
      <c r="B280" s="280" t="s">
        <v>2236</v>
      </c>
      <c r="C280" s="281" t="s">
        <v>3079</v>
      </c>
      <c r="D280" s="281" t="s">
        <v>1329</v>
      </c>
      <c r="E280" s="282" t="s">
        <v>1330</v>
      </c>
      <c r="F280" s="281" t="s">
        <v>102</v>
      </c>
      <c r="G280" s="283">
        <v>1</v>
      </c>
      <c r="H280" s="283">
        <v>38</v>
      </c>
      <c r="I280" s="283">
        <v>-1900</v>
      </c>
      <c r="J280" s="284">
        <v>18</v>
      </c>
      <c r="K280" s="284">
        <v>2</v>
      </c>
      <c r="L280" s="284">
        <f t="shared" si="44"/>
        <v>-1920</v>
      </c>
      <c r="M280" s="285">
        <f t="shared" si="42"/>
        <v>-1920</v>
      </c>
      <c r="N280" s="241" t="str">
        <f t="shared" si="45"/>
        <v/>
      </c>
      <c r="O280" s="207">
        <f t="shared" si="46"/>
        <v>1900</v>
      </c>
      <c r="P280" s="34"/>
      <c r="S280" s="158"/>
      <c r="T280" s="61"/>
      <c r="U280" s="61"/>
      <c r="V280" s="61"/>
      <c r="W280" s="61"/>
    </row>
    <row r="281" spans="1:23" ht="17.25" hidden="1" outlineLevel="2" thickBot="1">
      <c r="A281" s="279">
        <v>43250</v>
      </c>
      <c r="B281" s="280" t="s">
        <v>2236</v>
      </c>
      <c r="C281" s="281" t="s">
        <v>3080</v>
      </c>
      <c r="D281" s="281" t="s">
        <v>1329</v>
      </c>
      <c r="E281" s="282" t="s">
        <v>1330</v>
      </c>
      <c r="F281" s="281" t="s">
        <v>102</v>
      </c>
      <c r="G281" s="283">
        <v>1</v>
      </c>
      <c r="H281" s="283">
        <v>62</v>
      </c>
      <c r="I281" s="283">
        <v>-3100</v>
      </c>
      <c r="J281" s="284">
        <v>18</v>
      </c>
      <c r="K281" s="284">
        <v>3</v>
      </c>
      <c r="L281" s="284">
        <f t="shared" si="44"/>
        <v>-3121</v>
      </c>
      <c r="M281" s="285">
        <f t="shared" si="42"/>
        <v>-3121</v>
      </c>
      <c r="N281" s="241" t="str">
        <f t="shared" si="45"/>
        <v/>
      </c>
      <c r="O281" s="207">
        <f t="shared" si="46"/>
        <v>3100</v>
      </c>
      <c r="P281" s="34"/>
      <c r="S281" s="158"/>
      <c r="T281" s="61"/>
      <c r="U281" s="61"/>
      <c r="V281" s="61"/>
      <c r="W281" s="61"/>
    </row>
    <row r="282" spans="1:23" ht="17.25" hidden="1" outlineLevel="2" thickBot="1">
      <c r="A282" s="279">
        <v>43250</v>
      </c>
      <c r="B282" s="280" t="s">
        <v>2236</v>
      </c>
      <c r="C282" s="281" t="s">
        <v>3081</v>
      </c>
      <c r="D282" s="281" t="s">
        <v>1329</v>
      </c>
      <c r="E282" s="282" t="s">
        <v>1330</v>
      </c>
      <c r="F282" s="281" t="s">
        <v>102</v>
      </c>
      <c r="G282" s="283">
        <v>1</v>
      </c>
      <c r="H282" s="283">
        <v>20</v>
      </c>
      <c r="I282" s="283">
        <v>-1000</v>
      </c>
      <c r="J282" s="284">
        <v>18</v>
      </c>
      <c r="K282" s="284">
        <v>1</v>
      </c>
      <c r="L282" s="284">
        <f t="shared" si="44"/>
        <v>-1019</v>
      </c>
      <c r="M282" s="285">
        <f t="shared" si="42"/>
        <v>-1019</v>
      </c>
      <c r="N282" s="241" t="str">
        <f t="shared" si="45"/>
        <v/>
      </c>
      <c r="O282" s="207">
        <f t="shared" si="46"/>
        <v>1000</v>
      </c>
      <c r="P282" s="34"/>
      <c r="S282" s="158"/>
      <c r="T282" s="61"/>
      <c r="U282" s="61"/>
      <c r="V282" s="61"/>
      <c r="W282" s="61"/>
    </row>
    <row r="283" spans="1:23" ht="17.25" hidden="1" outlineLevel="2" thickBot="1">
      <c r="A283" s="279">
        <v>43250</v>
      </c>
      <c r="B283" s="280" t="s">
        <v>1332</v>
      </c>
      <c r="C283" s="281" t="s">
        <v>3010</v>
      </c>
      <c r="D283" s="281" t="s">
        <v>1329</v>
      </c>
      <c r="E283" s="282" t="s">
        <v>1330</v>
      </c>
      <c r="F283" s="281" t="s">
        <v>102</v>
      </c>
      <c r="G283" s="283">
        <v>1</v>
      </c>
      <c r="H283" s="283">
        <v>10845</v>
      </c>
      <c r="I283" s="283">
        <v>0</v>
      </c>
      <c r="J283" s="284">
        <v>23</v>
      </c>
      <c r="K283" s="284">
        <v>11</v>
      </c>
      <c r="L283" s="284">
        <f t="shared" si="44"/>
        <v>-34</v>
      </c>
      <c r="M283" s="285">
        <f t="shared" si="42"/>
        <v>-34</v>
      </c>
      <c r="N283" s="241" t="str">
        <f t="shared" si="45"/>
        <v/>
      </c>
      <c r="O283" s="207">
        <f t="shared" si="46"/>
        <v>0</v>
      </c>
      <c r="P283" s="34"/>
      <c r="S283" s="158"/>
      <c r="T283" s="61"/>
      <c r="U283" s="61"/>
      <c r="V283" s="61"/>
      <c r="W283" s="61"/>
    </row>
    <row r="284" spans="1:23" ht="17.25" hidden="1" outlineLevel="2" thickBot="1">
      <c r="A284" s="279">
        <v>43250</v>
      </c>
      <c r="B284" s="280" t="s">
        <v>1332</v>
      </c>
      <c r="C284" s="281" t="s">
        <v>3010</v>
      </c>
      <c r="D284" s="281" t="s">
        <v>1331</v>
      </c>
      <c r="E284" s="282" t="s">
        <v>2221</v>
      </c>
      <c r="F284" s="281" t="s">
        <v>102</v>
      </c>
      <c r="G284" s="283">
        <v>1</v>
      </c>
      <c r="H284" s="283">
        <v>10832</v>
      </c>
      <c r="I284" s="283">
        <v>0</v>
      </c>
      <c r="J284" s="284">
        <v>23</v>
      </c>
      <c r="K284" s="284">
        <v>11</v>
      </c>
      <c r="L284" s="284">
        <f t="shared" si="44"/>
        <v>-684</v>
      </c>
      <c r="M284" s="285">
        <f t="shared" si="42"/>
        <v>-684</v>
      </c>
      <c r="N284" s="241">
        <f t="shared" si="45"/>
        <v>-13</v>
      </c>
      <c r="O284" s="207">
        <f t="shared" si="46"/>
        <v>0</v>
      </c>
      <c r="P284" s="34"/>
      <c r="S284" s="158"/>
      <c r="T284" s="61"/>
      <c r="U284" s="61"/>
      <c r="V284" s="61"/>
      <c r="W284" s="61"/>
    </row>
    <row r="285" spans="1:23" ht="17.25" hidden="1" outlineLevel="2" thickBot="1">
      <c r="A285" s="279">
        <v>43250</v>
      </c>
      <c r="B285" s="280" t="s">
        <v>2236</v>
      </c>
      <c r="C285" s="281" t="s">
        <v>3078</v>
      </c>
      <c r="D285" s="281" t="s">
        <v>1329</v>
      </c>
      <c r="E285" s="282" t="s">
        <v>1330</v>
      </c>
      <c r="F285" s="281" t="s">
        <v>102</v>
      </c>
      <c r="G285" s="283">
        <v>3</v>
      </c>
      <c r="H285" s="283">
        <v>8.6</v>
      </c>
      <c r="I285" s="283">
        <v>-1290</v>
      </c>
      <c r="J285" s="284">
        <v>54</v>
      </c>
      <c r="K285" s="284">
        <v>0</v>
      </c>
      <c r="L285" s="284">
        <f t="shared" si="44"/>
        <v>-1344</v>
      </c>
      <c r="M285" s="285">
        <f t="shared" si="42"/>
        <v>-1344</v>
      </c>
      <c r="N285" s="241" t="str">
        <f t="shared" si="45"/>
        <v/>
      </c>
      <c r="O285" s="207">
        <f t="shared" si="46"/>
        <v>1290</v>
      </c>
      <c r="P285" s="34"/>
      <c r="S285" s="158"/>
      <c r="T285" s="61"/>
      <c r="U285" s="61"/>
      <c r="V285" s="61"/>
      <c r="W285" s="61"/>
    </row>
    <row r="286" spans="1:23" ht="17.25" hidden="1" outlineLevel="2" thickBot="1">
      <c r="A286" s="279">
        <v>43250</v>
      </c>
      <c r="B286" s="280" t="s">
        <v>2236</v>
      </c>
      <c r="C286" s="281" t="s">
        <v>3077</v>
      </c>
      <c r="D286" s="281" t="s">
        <v>1329</v>
      </c>
      <c r="E286" s="282" t="s">
        <v>1330</v>
      </c>
      <c r="F286" s="281" t="s">
        <v>102</v>
      </c>
      <c r="G286" s="283">
        <v>2</v>
      </c>
      <c r="H286" s="283">
        <v>14</v>
      </c>
      <c r="I286" s="283">
        <v>-1400</v>
      </c>
      <c r="J286" s="284">
        <v>36</v>
      </c>
      <c r="K286" s="284">
        <v>2</v>
      </c>
      <c r="L286" s="284">
        <f t="shared" si="44"/>
        <v>-1438</v>
      </c>
      <c r="M286" s="285">
        <f t="shared" si="42"/>
        <v>-1438</v>
      </c>
      <c r="N286" s="241" t="str">
        <f t="shared" si="45"/>
        <v/>
      </c>
      <c r="O286" s="207">
        <f t="shared" si="46"/>
        <v>1400</v>
      </c>
      <c r="P286" s="34"/>
      <c r="S286" s="158"/>
      <c r="T286" s="61"/>
      <c r="U286" s="61"/>
      <c r="V286" s="61"/>
      <c r="W286" s="61"/>
    </row>
    <row r="287" spans="1:23" ht="17.25" hidden="1" outlineLevel="2" thickBot="1">
      <c r="A287" s="279">
        <v>43250</v>
      </c>
      <c r="B287" s="280" t="s">
        <v>1328</v>
      </c>
      <c r="C287" s="281" t="s">
        <v>3079</v>
      </c>
      <c r="D287" s="281" t="s">
        <v>1329</v>
      </c>
      <c r="E287" s="282" t="s">
        <v>1330</v>
      </c>
      <c r="F287" s="281" t="s">
        <v>102</v>
      </c>
      <c r="G287" s="283">
        <v>1</v>
      </c>
      <c r="H287" s="283">
        <v>19</v>
      </c>
      <c r="I287" s="283">
        <v>-950</v>
      </c>
      <c r="J287" s="284">
        <v>18</v>
      </c>
      <c r="K287" s="284">
        <v>1</v>
      </c>
      <c r="L287" s="284">
        <f t="shared" si="44"/>
        <v>-969</v>
      </c>
      <c r="M287" s="285">
        <f t="shared" si="42"/>
        <v>-969</v>
      </c>
      <c r="N287" s="241" t="str">
        <f t="shared" si="45"/>
        <v/>
      </c>
      <c r="O287" s="207">
        <f t="shared" si="46"/>
        <v>950</v>
      </c>
      <c r="P287" s="34"/>
      <c r="S287" s="158"/>
      <c r="T287" s="61"/>
      <c r="U287" s="61"/>
      <c r="V287" s="61"/>
      <c r="W287" s="61"/>
    </row>
    <row r="288" spans="1:23" ht="17.25" hidden="1" outlineLevel="2" thickBot="1">
      <c r="A288" s="279">
        <v>43250</v>
      </c>
      <c r="B288" s="280" t="s">
        <v>1332</v>
      </c>
      <c r="C288" s="281" t="s">
        <v>3010</v>
      </c>
      <c r="D288" s="281" t="s">
        <v>1329</v>
      </c>
      <c r="E288" s="282" t="s">
        <v>1330</v>
      </c>
      <c r="F288" s="281" t="s">
        <v>102</v>
      </c>
      <c r="G288" s="283">
        <v>1</v>
      </c>
      <c r="H288" s="283">
        <v>10841</v>
      </c>
      <c r="I288" s="283">
        <v>0</v>
      </c>
      <c r="J288" s="284">
        <v>23</v>
      </c>
      <c r="K288" s="284">
        <v>11</v>
      </c>
      <c r="L288" s="284">
        <f t="shared" si="44"/>
        <v>-34</v>
      </c>
      <c r="M288" s="285">
        <f t="shared" si="42"/>
        <v>-34</v>
      </c>
      <c r="N288" s="241" t="str">
        <f t="shared" si="45"/>
        <v/>
      </c>
      <c r="O288" s="207">
        <f t="shared" si="46"/>
        <v>0</v>
      </c>
      <c r="P288" s="34"/>
      <c r="S288" s="158"/>
      <c r="T288" s="61"/>
      <c r="U288" s="61"/>
      <c r="V288" s="61"/>
      <c r="W288" s="61"/>
    </row>
    <row r="289" spans="1:23" ht="17.25" hidden="1" outlineLevel="2" thickBot="1">
      <c r="A289" s="279">
        <v>43250</v>
      </c>
      <c r="B289" s="280" t="s">
        <v>1332</v>
      </c>
      <c r="C289" s="281" t="s">
        <v>3010</v>
      </c>
      <c r="D289" s="281" t="s">
        <v>1331</v>
      </c>
      <c r="E289" s="282" t="s">
        <v>2221</v>
      </c>
      <c r="F289" s="281" t="s">
        <v>102</v>
      </c>
      <c r="G289" s="283">
        <v>1</v>
      </c>
      <c r="H289" s="283">
        <v>10847</v>
      </c>
      <c r="I289" s="283">
        <v>0</v>
      </c>
      <c r="J289" s="284">
        <v>23</v>
      </c>
      <c r="K289" s="284">
        <v>11</v>
      </c>
      <c r="L289" s="284">
        <f t="shared" si="44"/>
        <v>266</v>
      </c>
      <c r="M289" s="285">
        <f t="shared" si="42"/>
        <v>266</v>
      </c>
      <c r="N289" s="241">
        <f t="shared" si="45"/>
        <v>6</v>
      </c>
      <c r="O289" s="207">
        <f t="shared" si="46"/>
        <v>0</v>
      </c>
      <c r="P289" s="34"/>
      <c r="S289" s="158"/>
      <c r="T289" s="61"/>
      <c r="U289" s="61"/>
      <c r="V289" s="61"/>
      <c r="W289" s="61"/>
    </row>
    <row r="290" spans="1:23" ht="17.25" hidden="1" outlineLevel="1" collapsed="1" thickBot="1">
      <c r="A290" s="237">
        <v>43251</v>
      </c>
      <c r="B290" s="215" t="s">
        <v>1328</v>
      </c>
      <c r="C290" s="210" t="s">
        <v>3082</v>
      </c>
      <c r="D290" s="210" t="s">
        <v>1329</v>
      </c>
      <c r="E290" s="238" t="s">
        <v>1330</v>
      </c>
      <c r="F290" s="210" t="s">
        <v>102</v>
      </c>
      <c r="G290" s="239">
        <v>1</v>
      </c>
      <c r="H290" s="239">
        <v>8</v>
      </c>
      <c r="I290" s="239">
        <v>-400</v>
      </c>
      <c r="J290" s="14">
        <v>18</v>
      </c>
      <c r="K290" s="14">
        <v>0</v>
      </c>
      <c r="L290" s="14">
        <f t="shared" si="44"/>
        <v>-418</v>
      </c>
      <c r="M290" s="123">
        <f t="shared" si="42"/>
        <v>-418</v>
      </c>
      <c r="N290" s="241" t="str">
        <f t="shared" si="45"/>
        <v/>
      </c>
      <c r="O290" s="207">
        <f t="shared" si="46"/>
        <v>400</v>
      </c>
      <c r="P290" s="34">
        <f>SUM(L290)</f>
        <v>-418</v>
      </c>
      <c r="S290" s="158"/>
      <c r="T290" s="61"/>
      <c r="U290" s="61"/>
      <c r="V290" s="61"/>
      <c r="W290" s="61"/>
    </row>
    <row r="291" spans="1:23" ht="17.25" thickBot="1">
      <c r="A291" s="254" t="s">
        <v>1334</v>
      </c>
      <c r="B291" s="255"/>
      <c r="C291" s="255"/>
      <c r="D291" s="255"/>
      <c r="E291" s="255"/>
      <c r="F291" s="255"/>
      <c r="G291" s="256"/>
      <c r="H291" s="256"/>
      <c r="I291" s="256"/>
      <c r="J291" s="121"/>
      <c r="K291" s="256"/>
      <c r="L291" s="122">
        <f>SUM(L151:L290)</f>
        <v>-41766</v>
      </c>
      <c r="M291" s="290">
        <f>SUM(M151:M290)</f>
        <v>-56542.005000000005</v>
      </c>
      <c r="N291" s="33"/>
      <c r="P291" s="286"/>
      <c r="S291" s="158"/>
      <c r="T291" s="61"/>
      <c r="U291" s="61"/>
      <c r="V291" s="61"/>
      <c r="W291" s="61"/>
    </row>
    <row r="292" spans="1:23" ht="17.25" thickBot="1">
      <c r="A292" s="272">
        <v>43257</v>
      </c>
      <c r="B292" s="273"/>
      <c r="C292" s="273" t="s">
        <v>3017</v>
      </c>
      <c r="D292" s="273"/>
      <c r="E292" s="273"/>
      <c r="F292" s="273"/>
      <c r="G292" s="274"/>
      <c r="H292" s="274"/>
      <c r="I292" s="274"/>
      <c r="J292" s="275"/>
      <c r="K292" s="274"/>
      <c r="L292" s="275"/>
      <c r="M292" s="276">
        <v>-1146</v>
      </c>
      <c r="N292" s="33"/>
      <c r="P292" s="277"/>
      <c r="Q292" s="230" t="s">
        <v>36</v>
      </c>
      <c r="S292" s="158"/>
      <c r="T292" s="61"/>
      <c r="U292" s="61"/>
      <c r="V292" s="61"/>
      <c r="W292" s="61"/>
    </row>
    <row r="293" spans="1:23" ht="17.25" thickBot="1">
      <c r="A293" s="272">
        <v>43265</v>
      </c>
      <c r="B293" s="273"/>
      <c r="C293" s="273" t="s">
        <v>2960</v>
      </c>
      <c r="D293" s="273"/>
      <c r="E293" s="273"/>
      <c r="F293" s="273"/>
      <c r="G293" s="274"/>
      <c r="H293" s="274"/>
      <c r="I293" s="274"/>
      <c r="J293" s="275"/>
      <c r="K293" s="274"/>
      <c r="L293" s="275"/>
      <c r="M293" s="276">
        <f>-4457*0.965</f>
        <v>-4301.0050000000001</v>
      </c>
      <c r="N293" s="33"/>
      <c r="P293" s="277"/>
      <c r="Q293" s="230" t="s">
        <v>2961</v>
      </c>
      <c r="S293" s="158"/>
      <c r="T293" s="61"/>
      <c r="U293" s="61"/>
      <c r="V293" s="61"/>
      <c r="W293" s="61"/>
    </row>
    <row r="294" spans="1:23" ht="17.25" thickBot="1">
      <c r="A294" s="272">
        <v>43270</v>
      </c>
      <c r="B294" s="273"/>
      <c r="C294" s="273" t="s">
        <v>2875</v>
      </c>
      <c r="D294" s="273"/>
      <c r="E294" s="273"/>
      <c r="F294" s="273"/>
      <c r="G294" s="274"/>
      <c r="H294" s="274"/>
      <c r="I294" s="274"/>
      <c r="J294" s="275"/>
      <c r="K294" s="274"/>
      <c r="L294" s="275"/>
      <c r="M294" s="276">
        <v>-4490</v>
      </c>
      <c r="N294" s="33"/>
      <c r="P294" s="277"/>
      <c r="Q294" s="230" t="s">
        <v>3083</v>
      </c>
      <c r="S294" s="158"/>
      <c r="T294" s="61"/>
      <c r="U294" s="61"/>
      <c r="V294" s="61"/>
      <c r="W294" s="61"/>
    </row>
    <row r="295" spans="1:23" ht="17.25" collapsed="1" thickBot="1">
      <c r="A295" s="272">
        <v>43279</v>
      </c>
      <c r="B295" s="273"/>
      <c r="C295" s="273" t="s">
        <v>2963</v>
      </c>
      <c r="D295" s="273"/>
      <c r="E295" s="273"/>
      <c r="F295" s="273"/>
      <c r="G295" s="274"/>
      <c r="H295" s="274"/>
      <c r="I295" s="274"/>
      <c r="J295" s="275"/>
      <c r="K295" s="274"/>
      <c r="L295" s="275"/>
      <c r="M295" s="276">
        <f>-5000*0.965</f>
        <v>-4825</v>
      </c>
      <c r="N295" s="33"/>
      <c r="P295" s="277"/>
      <c r="Q295" s="230" t="s">
        <v>2964</v>
      </c>
      <c r="S295" s="158"/>
      <c r="T295" s="61"/>
      <c r="U295" s="61"/>
      <c r="V295" s="61"/>
      <c r="W295" s="61"/>
    </row>
    <row r="296" spans="1:23" ht="17.25" hidden="1" outlineLevel="1" thickBot="1">
      <c r="A296" s="237">
        <v>43257</v>
      </c>
      <c r="B296" s="215" t="s">
        <v>1328</v>
      </c>
      <c r="C296" s="210" t="s">
        <v>3084</v>
      </c>
      <c r="D296" s="210" t="s">
        <v>1329</v>
      </c>
      <c r="E296" s="238" t="s">
        <v>1330</v>
      </c>
      <c r="F296" s="210" t="s">
        <v>102</v>
      </c>
      <c r="G296" s="239">
        <v>1</v>
      </c>
      <c r="H296" s="239">
        <v>10</v>
      </c>
      <c r="I296" s="239">
        <v>-500</v>
      </c>
      <c r="J296" s="14">
        <v>18</v>
      </c>
      <c r="K296" s="14">
        <v>1</v>
      </c>
      <c r="L296" s="14">
        <f>IF(B296="TXO",I296-SUM(J296:K296),IF(B296="FITX",IF(D296="新倉",-SUM(J296:K296),IF(E296="賣",(H296-#REF!)*G296*200-SUM(J296:K296),(#REF!-H296)*G296*200-SUM(J296:K296))),IF(D296="新倉",-SUM(J296:K296),IF(E296="賣",(H296-#REF!)*G296*50-SUM(J296:K296),(#REF!-H296)*G296*50-SUM(J296:K296)))))</f>
        <v>-519</v>
      </c>
      <c r="M296" s="123">
        <f t="shared" ref="M296:M307" si="47">L296</f>
        <v>-519</v>
      </c>
      <c r="N296" s="241" t="str">
        <f>IF(B296="TXO","",IF(D296="新倉","",IF(E296="賣",(H296-#REF!)*G296,(#REF!-H296)*G296)))</f>
        <v/>
      </c>
      <c r="O296" s="207">
        <f t="shared" ref="O296:O307" si="48">ABS(I296)</f>
        <v>500</v>
      </c>
      <c r="P296" s="34">
        <f>SUM(L296:L299)</f>
        <v>-3326</v>
      </c>
      <c r="S296" s="158"/>
      <c r="T296" s="61"/>
      <c r="U296" s="61"/>
      <c r="V296" s="61"/>
      <c r="W296" s="61"/>
    </row>
    <row r="297" spans="1:23" ht="17.25" hidden="1" outlineLevel="2" collapsed="1" thickBot="1">
      <c r="A297" s="237">
        <v>43257</v>
      </c>
      <c r="B297" s="215" t="s">
        <v>1328</v>
      </c>
      <c r="C297" s="210" t="s">
        <v>3084</v>
      </c>
      <c r="D297" s="210" t="s">
        <v>1329</v>
      </c>
      <c r="E297" s="238" t="s">
        <v>1330</v>
      </c>
      <c r="F297" s="210" t="s">
        <v>102</v>
      </c>
      <c r="G297" s="239">
        <v>1</v>
      </c>
      <c r="H297" s="239">
        <v>15</v>
      </c>
      <c r="I297" s="239">
        <v>-750</v>
      </c>
      <c r="J297" s="14">
        <v>18</v>
      </c>
      <c r="K297" s="14">
        <v>1</v>
      </c>
      <c r="L297" s="14">
        <f>IF(B297="TXO",I297-SUM(J297:K297),IF(B297="FITX",IF(D297="新倉",-SUM(J297:K297),IF(E297="賣",(H297-H296)*G297*200-SUM(J297:K297),(H296-H297)*G297*200-SUM(J297:K297))),IF(D297="新倉",-SUM(J297:K297),IF(E297="賣",(H297-H296)*G297*50-SUM(J297:K297),(H296-H297)*G297*50-SUM(J297:K297)))))</f>
        <v>-769</v>
      </c>
      <c r="M297" s="123">
        <f t="shared" si="47"/>
        <v>-769</v>
      </c>
      <c r="N297" s="241" t="str">
        <f>IF(B297="TXO","",IF(D297="新倉","",IF(E297="賣",(H297-H296)*G297,(H296-H297)*G297)))</f>
        <v/>
      </c>
      <c r="O297" s="207">
        <f t="shared" si="48"/>
        <v>750</v>
      </c>
      <c r="P297" s="34"/>
      <c r="S297" s="158"/>
      <c r="T297" s="61"/>
      <c r="U297" s="61"/>
      <c r="V297" s="61"/>
      <c r="W297" s="61"/>
    </row>
    <row r="298" spans="1:23" ht="17.25" hidden="1" outlineLevel="2" collapsed="1" thickBot="1">
      <c r="A298" s="237">
        <v>43257</v>
      </c>
      <c r="B298" s="215" t="s">
        <v>1328</v>
      </c>
      <c r="C298" s="210" t="s">
        <v>3084</v>
      </c>
      <c r="D298" s="210" t="s">
        <v>1329</v>
      </c>
      <c r="E298" s="238" t="s">
        <v>1330</v>
      </c>
      <c r="F298" s="210" t="s">
        <v>102</v>
      </c>
      <c r="G298" s="239">
        <v>1</v>
      </c>
      <c r="H298" s="239">
        <v>20</v>
      </c>
      <c r="I298" s="239">
        <v>-1000</v>
      </c>
      <c r="J298" s="14">
        <v>18</v>
      </c>
      <c r="K298" s="14">
        <v>1</v>
      </c>
      <c r="L298" s="14">
        <f>IF(B298="TXO",I298-SUM(J298:K298),IF(B298="FITX",IF(D298="新倉",-SUM(J298:K298),IF(E298="賣",(H298-H297)*G298*200-SUM(J298:K298),(H297-H298)*G298*200-SUM(J298:K298))),IF(D298="新倉",-SUM(J298:K298),IF(E298="賣",(H298-H297)*G298*50-SUM(J298:K298),(H297-H298)*G298*50-SUM(J298:K298)))))</f>
        <v>-1019</v>
      </c>
      <c r="M298" s="123">
        <f t="shared" si="47"/>
        <v>-1019</v>
      </c>
      <c r="N298" s="241" t="str">
        <f>IF(B298="TXO","",IF(D298="新倉","",IF(E298="賣",(H298-H297)*G298,(H297-H298)*G298)))</f>
        <v/>
      </c>
      <c r="O298" s="207">
        <f t="shared" si="48"/>
        <v>1000</v>
      </c>
      <c r="P298" s="34"/>
      <c r="S298" s="158"/>
      <c r="T298" s="61"/>
      <c r="U298" s="61"/>
      <c r="V298" s="61"/>
      <c r="W298" s="61"/>
    </row>
    <row r="299" spans="1:23" ht="17.25" hidden="1" outlineLevel="2" collapsed="1" thickBot="1">
      <c r="A299" s="237">
        <v>43257</v>
      </c>
      <c r="B299" s="215" t="s">
        <v>1328</v>
      </c>
      <c r="C299" s="210" t="s">
        <v>3084</v>
      </c>
      <c r="D299" s="210" t="s">
        <v>1329</v>
      </c>
      <c r="E299" s="238" t="s">
        <v>1330</v>
      </c>
      <c r="F299" s="210" t="s">
        <v>102</v>
      </c>
      <c r="G299" s="239">
        <v>1</v>
      </c>
      <c r="H299" s="239">
        <v>20</v>
      </c>
      <c r="I299" s="239">
        <v>-1000</v>
      </c>
      <c r="J299" s="14">
        <v>18</v>
      </c>
      <c r="K299" s="14">
        <v>1</v>
      </c>
      <c r="L299" s="14">
        <f>IF(B299="TXO",I299-SUM(J299:K299),IF(B299="FITX",IF(D299="新倉",-SUM(J299:K299),IF(E299="賣",(H299-H298)*G299*200-SUM(J299:K299),(H298-H299)*G299*200-SUM(J299:K299))),IF(D299="新倉",-SUM(J299:K299),IF(E299="賣",(H299-H298)*G299*50-SUM(J299:K299),(H298-H299)*G299*50-SUM(J299:K299)))))</f>
        <v>-1019</v>
      </c>
      <c r="M299" s="123">
        <f t="shared" si="47"/>
        <v>-1019</v>
      </c>
      <c r="N299" s="241" t="str">
        <f>IF(B299="TXO","",IF(D299="新倉","",IF(E299="賣",(H299-H298)*G299,(H298-H299)*G299)))</f>
        <v/>
      </c>
      <c r="O299" s="207">
        <f t="shared" si="48"/>
        <v>1000</v>
      </c>
      <c r="P299" s="34"/>
      <c r="S299" s="158"/>
      <c r="T299" s="61"/>
      <c r="U299" s="61"/>
      <c r="V299" s="61"/>
      <c r="W299" s="61"/>
    </row>
    <row r="300" spans="1:23" ht="17.25" hidden="1" outlineLevel="1" thickBot="1">
      <c r="A300" s="279">
        <v>43258</v>
      </c>
      <c r="B300" s="280" t="s">
        <v>1332</v>
      </c>
      <c r="C300" s="281" t="s">
        <v>3010</v>
      </c>
      <c r="D300" s="281" t="s">
        <v>1329</v>
      </c>
      <c r="E300" s="282" t="s">
        <v>1330</v>
      </c>
      <c r="F300" s="281" t="s">
        <v>102</v>
      </c>
      <c r="G300" s="283">
        <v>1</v>
      </c>
      <c r="H300" s="283">
        <v>11230</v>
      </c>
      <c r="I300" s="283">
        <v>0</v>
      </c>
      <c r="J300" s="284">
        <v>23</v>
      </c>
      <c r="K300" s="284">
        <v>11</v>
      </c>
      <c r="L300" s="284">
        <f>IF(B300="TXO",I300-SUM(J300:K300),IF(B300="FITX",IF(D300="新倉",-SUM(J300:K300),IF(E300="賣",(H300-H299)*G300*200-SUM(J300:K300),(H299-H300)*G300*200-SUM(J300:K300))),IF(D300="新倉",-SUM(J300:K300),IF(E300="賣",(H300-H299)*G300*50-SUM(J300:K300),(H299-H300)*G300*50-SUM(J300:K300)))))</f>
        <v>-34</v>
      </c>
      <c r="M300" s="285">
        <f t="shared" si="47"/>
        <v>-34</v>
      </c>
      <c r="N300" s="241" t="str">
        <f>IF(B300="TXO","",IF(D300="新倉","",IF(E300="賣",(H300-H299)*G300,(H299-H300)*G300)))</f>
        <v/>
      </c>
      <c r="O300" s="207">
        <f t="shared" si="48"/>
        <v>0</v>
      </c>
      <c r="P300" s="34">
        <f>SUM(L300:L301)</f>
        <v>-818</v>
      </c>
      <c r="S300" s="158"/>
      <c r="T300" s="61"/>
      <c r="U300" s="61"/>
      <c r="V300" s="61"/>
      <c r="W300" s="61"/>
    </row>
    <row r="301" spans="1:23" ht="17.25" hidden="1" outlineLevel="2" thickBot="1">
      <c r="A301" s="279">
        <v>43258</v>
      </c>
      <c r="B301" s="280" t="s">
        <v>1332</v>
      </c>
      <c r="C301" s="281" t="s">
        <v>3010</v>
      </c>
      <c r="D301" s="281" t="s">
        <v>1331</v>
      </c>
      <c r="E301" s="282" t="s">
        <v>2221</v>
      </c>
      <c r="F301" s="281" t="s">
        <v>102</v>
      </c>
      <c r="G301" s="283">
        <v>1</v>
      </c>
      <c r="H301" s="283">
        <v>11215</v>
      </c>
      <c r="I301" s="283">
        <v>0</v>
      </c>
      <c r="J301" s="284">
        <v>23</v>
      </c>
      <c r="K301" s="284">
        <v>11</v>
      </c>
      <c r="L301" s="284">
        <f>IF(B301="TXO",I301-SUM(J301:K301),IF(B301="FITX",IF(D301="新倉",-SUM(J301:K301),IF(E301="賣",(H301-H300)*G301*200-SUM(J301:K301),(H300-H301)*G301*200-SUM(J301:K301))),IF(D301="新倉",-SUM(J301:K301),IF(E301="賣",(H301-H300)*G301*50-SUM(J301:K301),(H300-H301)*G301*50-SUM(J301:K301)))))</f>
        <v>-784</v>
      </c>
      <c r="M301" s="285">
        <f t="shared" si="47"/>
        <v>-784</v>
      </c>
      <c r="N301" s="241">
        <f>IF(B301="TXO","",IF(D301="新倉","",IF(E301="賣",(H301-H300)*G301,(H300-H301)*G301)))</f>
        <v>-15</v>
      </c>
      <c r="O301" s="207">
        <f t="shared" si="48"/>
        <v>0</v>
      </c>
      <c r="P301" s="34"/>
      <c r="S301" s="158"/>
      <c r="T301" s="61"/>
      <c r="U301" s="61"/>
      <c r="V301" s="61"/>
      <c r="W301" s="61"/>
    </row>
    <row r="302" spans="1:23" ht="17.25" hidden="1" outlineLevel="1" thickBot="1">
      <c r="A302" s="237">
        <v>43262</v>
      </c>
      <c r="B302" s="215" t="s">
        <v>1332</v>
      </c>
      <c r="C302" s="210" t="s">
        <v>3010</v>
      </c>
      <c r="D302" s="210" t="s">
        <v>1329</v>
      </c>
      <c r="E302" s="238" t="s">
        <v>1330</v>
      </c>
      <c r="F302" s="210" t="s">
        <v>102</v>
      </c>
      <c r="G302" s="239">
        <v>1</v>
      </c>
      <c r="H302" s="239">
        <v>11119</v>
      </c>
      <c r="I302" s="239">
        <v>0</v>
      </c>
      <c r="J302" s="14">
        <v>23</v>
      </c>
      <c r="K302" s="14">
        <v>11</v>
      </c>
      <c r="L302" s="14">
        <f t="shared" ref="L302:L307" si="49">IF(B302="TXO",I302-SUM(J302:K302),IF(B302="FITX",IF(D302="新倉",-SUM(J302:K302),IF(E302="賣",(H302-H301)*G302*200-SUM(J302:K302),(H301-H302)*G302*200-SUM(J302:K302))),IF(D302="新倉",-SUM(J302:K302),IF(E302="賣",(H302-H301)*G302*50-SUM(J302:K302),(H301-H302)*G302*50-SUM(J302:K302)))))</f>
        <v>-34</v>
      </c>
      <c r="M302" s="123">
        <f t="shared" si="47"/>
        <v>-34</v>
      </c>
      <c r="N302" s="241" t="str">
        <f t="shared" ref="N302:N307" si="50">IF(B302="TXO","",IF(D302="新倉","",IF(E302="賣",(H302-H301)*G302,(H301-H302)*G302)))</f>
        <v/>
      </c>
      <c r="O302" s="207">
        <f t="shared" si="48"/>
        <v>0</v>
      </c>
      <c r="P302" s="34">
        <f>SUM(L302:L305)</f>
        <v>-3107</v>
      </c>
      <c r="S302" s="158"/>
      <c r="T302" s="61"/>
      <c r="U302" s="61"/>
      <c r="V302" s="61"/>
      <c r="W302" s="61"/>
    </row>
    <row r="303" spans="1:23" ht="17.25" hidden="1" outlineLevel="2" collapsed="1" thickBot="1">
      <c r="A303" s="237">
        <v>43262</v>
      </c>
      <c r="B303" s="215" t="s">
        <v>1332</v>
      </c>
      <c r="C303" s="210" t="s">
        <v>3010</v>
      </c>
      <c r="D303" s="210" t="s">
        <v>1331</v>
      </c>
      <c r="E303" s="238" t="s">
        <v>2221</v>
      </c>
      <c r="F303" s="210" t="s">
        <v>102</v>
      </c>
      <c r="G303" s="239">
        <v>1</v>
      </c>
      <c r="H303" s="239">
        <v>11117</v>
      </c>
      <c r="I303" s="239">
        <v>0</v>
      </c>
      <c r="J303" s="14">
        <v>23</v>
      </c>
      <c r="K303" s="14">
        <v>11</v>
      </c>
      <c r="L303" s="14">
        <f t="shared" si="49"/>
        <v>-134</v>
      </c>
      <c r="M303" s="123">
        <f t="shared" si="47"/>
        <v>-134</v>
      </c>
      <c r="N303" s="241">
        <f t="shared" si="50"/>
        <v>-2</v>
      </c>
      <c r="O303" s="207">
        <f t="shared" si="48"/>
        <v>0</v>
      </c>
      <c r="P303" s="34"/>
      <c r="S303" s="158"/>
      <c r="T303" s="61"/>
      <c r="U303" s="61"/>
      <c r="V303" s="61"/>
      <c r="W303" s="61"/>
    </row>
    <row r="304" spans="1:23" ht="17.25" hidden="1" outlineLevel="2" collapsed="1" thickBot="1">
      <c r="A304" s="237">
        <v>43262</v>
      </c>
      <c r="B304" s="215" t="s">
        <v>1328</v>
      </c>
      <c r="C304" s="210" t="s">
        <v>3085</v>
      </c>
      <c r="D304" s="210" t="s">
        <v>1329</v>
      </c>
      <c r="E304" s="238" t="s">
        <v>1330</v>
      </c>
      <c r="F304" s="210" t="s">
        <v>102</v>
      </c>
      <c r="G304" s="239">
        <v>1</v>
      </c>
      <c r="H304" s="239">
        <v>22</v>
      </c>
      <c r="I304" s="239">
        <v>-1100</v>
      </c>
      <c r="J304" s="14">
        <v>18</v>
      </c>
      <c r="K304" s="14">
        <v>1</v>
      </c>
      <c r="L304" s="14">
        <f t="shared" si="49"/>
        <v>-1119</v>
      </c>
      <c r="M304" s="123">
        <f t="shared" si="47"/>
        <v>-1119</v>
      </c>
      <c r="N304" s="241" t="str">
        <f t="shared" si="50"/>
        <v/>
      </c>
      <c r="O304" s="207">
        <f t="shared" si="48"/>
        <v>1100</v>
      </c>
      <c r="P304" s="34"/>
      <c r="S304" s="158"/>
      <c r="T304" s="61"/>
      <c r="U304" s="61"/>
      <c r="V304" s="61"/>
      <c r="W304" s="61"/>
    </row>
    <row r="305" spans="1:23" ht="17.25" hidden="1" outlineLevel="2" collapsed="1" thickBot="1">
      <c r="A305" s="237">
        <v>43262</v>
      </c>
      <c r="B305" s="215" t="s">
        <v>1328</v>
      </c>
      <c r="C305" s="210" t="s">
        <v>3086</v>
      </c>
      <c r="D305" s="210" t="s">
        <v>1329</v>
      </c>
      <c r="E305" s="238" t="s">
        <v>1330</v>
      </c>
      <c r="F305" s="210" t="s">
        <v>102</v>
      </c>
      <c r="G305" s="239">
        <v>1</v>
      </c>
      <c r="H305" s="239">
        <v>36</v>
      </c>
      <c r="I305" s="239">
        <v>-1800</v>
      </c>
      <c r="J305" s="14">
        <v>18</v>
      </c>
      <c r="K305" s="14">
        <v>2</v>
      </c>
      <c r="L305" s="14">
        <f t="shared" si="49"/>
        <v>-1820</v>
      </c>
      <c r="M305" s="123">
        <f t="shared" si="47"/>
        <v>-1820</v>
      </c>
      <c r="N305" s="241" t="str">
        <f t="shared" si="50"/>
        <v/>
      </c>
      <c r="O305" s="207">
        <f t="shared" si="48"/>
        <v>1800</v>
      </c>
      <c r="P305" s="34"/>
      <c r="S305" s="158"/>
      <c r="T305" s="61"/>
      <c r="U305" s="61"/>
      <c r="V305" s="61"/>
      <c r="W305" s="61"/>
    </row>
    <row r="306" spans="1:23" ht="17.25" hidden="1" outlineLevel="1" thickBot="1">
      <c r="A306" s="279">
        <v>43264</v>
      </c>
      <c r="B306" s="280" t="s">
        <v>1332</v>
      </c>
      <c r="C306" s="281" t="s">
        <v>3010</v>
      </c>
      <c r="D306" s="281" t="s">
        <v>1329</v>
      </c>
      <c r="E306" s="282" t="s">
        <v>2221</v>
      </c>
      <c r="F306" s="281" t="s">
        <v>102</v>
      </c>
      <c r="G306" s="283">
        <v>1</v>
      </c>
      <c r="H306" s="283">
        <v>11142</v>
      </c>
      <c r="I306" s="283">
        <v>0</v>
      </c>
      <c r="J306" s="284">
        <v>23</v>
      </c>
      <c r="K306" s="284">
        <v>11</v>
      </c>
      <c r="L306" s="284">
        <f t="shared" si="49"/>
        <v>-34</v>
      </c>
      <c r="M306" s="285">
        <f t="shared" si="47"/>
        <v>-34</v>
      </c>
      <c r="N306" s="241" t="str">
        <f t="shared" si="50"/>
        <v/>
      </c>
      <c r="O306" s="207">
        <f t="shared" si="48"/>
        <v>0</v>
      </c>
      <c r="P306" s="34">
        <f>SUM(L306:L307)</f>
        <v>-368</v>
      </c>
      <c r="S306" s="158"/>
      <c r="T306" s="61"/>
      <c r="U306" s="61"/>
      <c r="V306" s="61"/>
      <c r="W306" s="61"/>
    </row>
    <row r="307" spans="1:23" ht="17.25" hidden="1" outlineLevel="2" thickBot="1">
      <c r="A307" s="279">
        <v>43264</v>
      </c>
      <c r="B307" s="280" t="s">
        <v>1332</v>
      </c>
      <c r="C307" s="281" t="s">
        <v>3010</v>
      </c>
      <c r="D307" s="281" t="s">
        <v>1331</v>
      </c>
      <c r="E307" s="282" t="s">
        <v>1330</v>
      </c>
      <c r="F307" s="281" t="s">
        <v>102</v>
      </c>
      <c r="G307" s="283">
        <v>1</v>
      </c>
      <c r="H307" s="283">
        <v>11148</v>
      </c>
      <c r="I307" s="283">
        <v>0</v>
      </c>
      <c r="J307" s="284">
        <v>23</v>
      </c>
      <c r="K307" s="284">
        <v>11</v>
      </c>
      <c r="L307" s="284">
        <f t="shared" si="49"/>
        <v>-334</v>
      </c>
      <c r="M307" s="285">
        <f t="shared" si="47"/>
        <v>-334</v>
      </c>
      <c r="N307" s="241">
        <f t="shared" si="50"/>
        <v>-6</v>
      </c>
      <c r="O307" s="207">
        <f t="shared" si="48"/>
        <v>0</v>
      </c>
      <c r="P307" s="34"/>
      <c r="S307" s="158"/>
      <c r="T307" s="61"/>
      <c r="U307" s="61"/>
      <c r="V307" s="61"/>
      <c r="W307" s="61"/>
    </row>
    <row r="308" spans="1:23" ht="17.25" hidden="1" outlineLevel="1" thickBot="1">
      <c r="A308" s="237">
        <v>43265</v>
      </c>
      <c r="B308" s="215" t="s">
        <v>1332</v>
      </c>
      <c r="C308" s="210" t="s">
        <v>3010</v>
      </c>
      <c r="D308" s="210" t="s">
        <v>1329</v>
      </c>
      <c r="E308" s="238" t="s">
        <v>1330</v>
      </c>
      <c r="F308" s="210" t="s">
        <v>102</v>
      </c>
      <c r="G308" s="239">
        <v>1</v>
      </c>
      <c r="H308" s="239">
        <v>11010</v>
      </c>
      <c r="I308" s="239">
        <v>0</v>
      </c>
      <c r="J308" s="14">
        <v>23</v>
      </c>
      <c r="K308" s="14">
        <v>11</v>
      </c>
      <c r="L308" s="14">
        <f t="shared" ref="L308:L314" si="51">IF(B308="TXO",I308-SUM(J308:K308),IF(B308="FITX",IF(D308="新倉",-SUM(J308:K308),IF(E308="賣",(H308-H307)*G308*200-SUM(J308:K308),(H307-H308)*G308*200-SUM(J308:K308))),IF(D308="新倉",-SUM(J308:K308),IF(E308="賣",(H308-H307)*G308*50-SUM(J308:K308),(H307-H308)*G308*50-SUM(J308:K308)))))</f>
        <v>-34</v>
      </c>
      <c r="M308" s="123">
        <f>L308</f>
        <v>-34</v>
      </c>
      <c r="N308" s="241" t="str">
        <f>IF(B308="TXO","",IF(D308="新倉","",IF(E308="賣",(H308-H307)*G308,(H307-H308)*G308)))</f>
        <v/>
      </c>
      <c r="O308" s="207">
        <f>ABS(I308)</f>
        <v>0</v>
      </c>
      <c r="P308" s="34">
        <f>SUM(L308:L311)</f>
        <v>-236</v>
      </c>
      <c r="S308" s="158"/>
      <c r="T308" s="61"/>
      <c r="U308" s="61"/>
      <c r="V308" s="61"/>
      <c r="W308" s="61"/>
    </row>
    <row r="309" spans="1:23" ht="17.25" hidden="1" outlineLevel="2" collapsed="1" thickBot="1">
      <c r="A309" s="237">
        <v>43265</v>
      </c>
      <c r="B309" s="215" t="s">
        <v>1332</v>
      </c>
      <c r="C309" s="210" t="s">
        <v>3010</v>
      </c>
      <c r="D309" s="210" t="s">
        <v>1331</v>
      </c>
      <c r="E309" s="238" t="s">
        <v>1330</v>
      </c>
      <c r="F309" s="210" t="s">
        <v>102</v>
      </c>
      <c r="G309" s="239">
        <v>1</v>
      </c>
      <c r="H309" s="239">
        <v>11012</v>
      </c>
      <c r="I309" s="239">
        <v>0</v>
      </c>
      <c r="J309" s="14">
        <v>23</v>
      </c>
      <c r="K309" s="14">
        <v>11</v>
      </c>
      <c r="L309" s="14">
        <f t="shared" si="51"/>
        <v>-134</v>
      </c>
      <c r="M309" s="123">
        <f>L309</f>
        <v>-134</v>
      </c>
      <c r="N309" s="241">
        <f>IF(B309="TXO","",IF(D309="新倉","",IF(E309="賣",(H309-H308)*G309,(H308-H309)*G309)))</f>
        <v>-2</v>
      </c>
      <c r="O309" s="207">
        <f>ABS(I309)</f>
        <v>0</v>
      </c>
      <c r="P309" s="34"/>
      <c r="S309" s="158"/>
      <c r="T309" s="61"/>
      <c r="U309" s="61"/>
      <c r="V309" s="61"/>
      <c r="W309" s="61"/>
    </row>
    <row r="310" spans="1:23" ht="17.25" hidden="1" outlineLevel="2" collapsed="1" thickBot="1">
      <c r="A310" s="237">
        <v>43265</v>
      </c>
      <c r="B310" s="215" t="s">
        <v>1332</v>
      </c>
      <c r="C310" s="210" t="s">
        <v>3010</v>
      </c>
      <c r="D310" s="210" t="s">
        <v>1329</v>
      </c>
      <c r="E310" s="238" t="s">
        <v>2221</v>
      </c>
      <c r="F310" s="210" t="s">
        <v>102</v>
      </c>
      <c r="G310" s="239">
        <v>1</v>
      </c>
      <c r="H310" s="239">
        <v>11010</v>
      </c>
      <c r="I310" s="239">
        <v>0</v>
      </c>
      <c r="J310" s="14">
        <v>23</v>
      </c>
      <c r="K310" s="14">
        <v>11</v>
      </c>
      <c r="L310" s="14">
        <f t="shared" si="51"/>
        <v>-34</v>
      </c>
      <c r="M310" s="123">
        <f>L310</f>
        <v>-34</v>
      </c>
      <c r="N310" s="241" t="str">
        <f>IF(B310="TXO","",IF(D310="新倉","",IF(E310="賣",(H310-H309)*G310,(H309-H310)*G310)))</f>
        <v/>
      </c>
      <c r="O310" s="207">
        <f>ABS(I310)</f>
        <v>0</v>
      </c>
      <c r="P310" s="34"/>
      <c r="S310" s="158"/>
      <c r="T310" s="61"/>
      <c r="U310" s="61"/>
      <c r="V310" s="61"/>
      <c r="W310" s="61"/>
    </row>
    <row r="311" spans="1:23" ht="17.25" hidden="1" outlineLevel="2" collapsed="1" thickBot="1">
      <c r="A311" s="237">
        <v>43265</v>
      </c>
      <c r="B311" s="215" t="s">
        <v>1332</v>
      </c>
      <c r="C311" s="210" t="s">
        <v>3010</v>
      </c>
      <c r="D311" s="210" t="s">
        <v>1331</v>
      </c>
      <c r="E311" s="238" t="s">
        <v>2221</v>
      </c>
      <c r="F311" s="210" t="s">
        <v>102</v>
      </c>
      <c r="G311" s="239">
        <v>1</v>
      </c>
      <c r="H311" s="239">
        <v>11010</v>
      </c>
      <c r="I311" s="239">
        <v>0</v>
      </c>
      <c r="J311" s="14">
        <v>23</v>
      </c>
      <c r="K311" s="14">
        <v>11</v>
      </c>
      <c r="L311" s="14">
        <f t="shared" si="51"/>
        <v>-34</v>
      </c>
      <c r="M311" s="123">
        <f>L311</f>
        <v>-34</v>
      </c>
      <c r="N311" s="241">
        <f>IF(B311="TXO","",IF(D311="新倉","",IF(E311="賣",(H311-H310)*G311,(H310-H311)*G311)))</f>
        <v>0</v>
      </c>
      <c r="O311" s="207">
        <f>ABS(I311)</f>
        <v>0</v>
      </c>
      <c r="P311" s="34"/>
      <c r="S311" s="158"/>
      <c r="T311" s="61"/>
      <c r="U311" s="61"/>
      <c r="V311" s="61"/>
      <c r="W311" s="61"/>
    </row>
    <row r="312" spans="1:23" ht="17.25" hidden="1" outlineLevel="1" thickBot="1">
      <c r="A312" s="279">
        <v>43266</v>
      </c>
      <c r="B312" s="280" t="s">
        <v>1332</v>
      </c>
      <c r="C312" s="281" t="s">
        <v>3010</v>
      </c>
      <c r="D312" s="281" t="s">
        <v>1329</v>
      </c>
      <c r="E312" s="282" t="s">
        <v>2221</v>
      </c>
      <c r="F312" s="281" t="s">
        <v>102</v>
      </c>
      <c r="G312" s="283">
        <v>1</v>
      </c>
      <c r="H312" s="283">
        <v>11000</v>
      </c>
      <c r="I312" s="283">
        <v>0</v>
      </c>
      <c r="J312" s="284">
        <v>23</v>
      </c>
      <c r="K312" s="284">
        <v>11</v>
      </c>
      <c r="L312" s="284">
        <f t="shared" si="51"/>
        <v>-34</v>
      </c>
      <c r="M312" s="285">
        <f t="shared" ref="M312:M328" si="52">L312</f>
        <v>-34</v>
      </c>
      <c r="N312" s="241" t="str">
        <f t="shared" ref="N312:N313" si="53">IF(B312="TXO","",IF(D312="新倉","",IF(E312="賣",(H312-H311)*G312,(H311-H312)*G312)))</f>
        <v/>
      </c>
      <c r="O312" s="207">
        <f t="shared" ref="O312:O338" si="54">ABS(I312)</f>
        <v>0</v>
      </c>
      <c r="P312" s="34">
        <f>SUM(L312:L313)</f>
        <v>532</v>
      </c>
      <c r="S312" s="158"/>
      <c r="T312" s="61"/>
      <c r="U312" s="61"/>
      <c r="V312" s="61"/>
      <c r="W312" s="61"/>
    </row>
    <row r="313" spans="1:23" ht="17.25" hidden="1" outlineLevel="2" thickBot="1">
      <c r="A313" s="279">
        <v>43266</v>
      </c>
      <c r="B313" s="280" t="s">
        <v>1332</v>
      </c>
      <c r="C313" s="281" t="s">
        <v>3010</v>
      </c>
      <c r="D313" s="281" t="s">
        <v>1331</v>
      </c>
      <c r="E313" s="282" t="s">
        <v>1330</v>
      </c>
      <c r="F313" s="281" t="s">
        <v>102</v>
      </c>
      <c r="G313" s="283">
        <v>1</v>
      </c>
      <c r="H313" s="283">
        <v>10988</v>
      </c>
      <c r="I313" s="283">
        <v>0</v>
      </c>
      <c r="J313" s="284">
        <v>23</v>
      </c>
      <c r="K313" s="284">
        <v>11</v>
      </c>
      <c r="L313" s="284">
        <f t="shared" si="51"/>
        <v>566</v>
      </c>
      <c r="M313" s="285">
        <f t="shared" si="52"/>
        <v>566</v>
      </c>
      <c r="N313" s="241">
        <f t="shared" si="53"/>
        <v>12</v>
      </c>
      <c r="O313" s="207">
        <f t="shared" si="54"/>
        <v>0</v>
      </c>
      <c r="P313" s="34"/>
      <c r="S313" s="158"/>
      <c r="T313" s="61"/>
      <c r="U313" s="61"/>
      <c r="V313" s="61"/>
      <c r="W313" s="61"/>
    </row>
    <row r="314" spans="1:23" ht="17.25" hidden="1" outlineLevel="1" thickBot="1">
      <c r="A314" s="237">
        <v>43271</v>
      </c>
      <c r="B314" s="215" t="s">
        <v>2236</v>
      </c>
      <c r="C314" s="210" t="s">
        <v>3087</v>
      </c>
      <c r="D314" s="210" t="s">
        <v>1331</v>
      </c>
      <c r="E314" s="238" t="s">
        <v>2221</v>
      </c>
      <c r="F314" s="210" t="s">
        <v>102</v>
      </c>
      <c r="G314" s="239">
        <v>1</v>
      </c>
      <c r="H314" s="239">
        <v>41.5</v>
      </c>
      <c r="I314" s="239">
        <v>2075</v>
      </c>
      <c r="J314" s="14">
        <v>18</v>
      </c>
      <c r="K314" s="14">
        <v>2</v>
      </c>
      <c r="L314" s="14">
        <f t="shared" si="51"/>
        <v>2055</v>
      </c>
      <c r="M314" s="123">
        <f t="shared" si="52"/>
        <v>2055</v>
      </c>
      <c r="N314" s="241" t="str">
        <f>IF(B314="TXO","",IF(D314="新倉","",IF(E314="賣",(H314-H313)*G314,(H313-H314)*G314)))</f>
        <v/>
      </c>
      <c r="O314" s="207">
        <f t="shared" si="54"/>
        <v>2075</v>
      </c>
      <c r="P314" s="34">
        <f>SUM(L314:L321)</f>
        <v>8079</v>
      </c>
      <c r="S314" s="158"/>
      <c r="T314" s="61"/>
      <c r="U314" s="61"/>
      <c r="V314" s="61"/>
      <c r="W314" s="61"/>
    </row>
    <row r="315" spans="1:23" ht="17.25" hidden="1" outlineLevel="2" collapsed="1" thickBot="1">
      <c r="A315" s="237">
        <v>43271</v>
      </c>
      <c r="B315" s="215" t="s">
        <v>2236</v>
      </c>
      <c r="C315" s="210" t="s">
        <v>3087</v>
      </c>
      <c r="D315" s="210" t="s">
        <v>1331</v>
      </c>
      <c r="E315" s="238" t="s">
        <v>2221</v>
      </c>
      <c r="F315" s="210" t="s">
        <v>102</v>
      </c>
      <c r="G315" s="239">
        <v>1</v>
      </c>
      <c r="H315" s="239">
        <v>41.5</v>
      </c>
      <c r="I315" s="239">
        <v>2075</v>
      </c>
      <c r="J315" s="14">
        <v>18</v>
      </c>
      <c r="K315" s="14">
        <v>2</v>
      </c>
      <c r="L315" s="14">
        <f t="shared" ref="L315:L328" si="55">IF(B315="TXO",I315-SUM(J315:K315),IF(B315="FITX",IF(D315="新倉",-SUM(J315:K315),IF(E315="賣",(H315-H314)*G315*200-SUM(J315:K315),(H314-H315)*G315*200-SUM(J315:K315))),IF(D315="新倉",-SUM(J315:K315),IF(E315="賣",(H315-H314)*G315*50-SUM(J315:K315),(H314-H315)*G315*50-SUM(J315:K315)))))</f>
        <v>2055</v>
      </c>
      <c r="M315" s="123">
        <f t="shared" si="52"/>
        <v>2055</v>
      </c>
      <c r="N315" s="241" t="str">
        <f t="shared" ref="N315:N338" si="56">IF(B315="TXO","",IF(D315="新倉","",IF(E315="賣",(H315-H314)*G315,(H314-H315)*G315)))</f>
        <v/>
      </c>
      <c r="O315" s="207">
        <f t="shared" si="54"/>
        <v>2075</v>
      </c>
      <c r="P315" s="34"/>
      <c r="S315" s="158"/>
      <c r="T315" s="61"/>
      <c r="U315" s="61"/>
      <c r="V315" s="61"/>
      <c r="W315" s="61"/>
    </row>
    <row r="316" spans="1:23" ht="17.25" hidden="1" outlineLevel="2" collapsed="1" thickBot="1">
      <c r="A316" s="237">
        <v>43271</v>
      </c>
      <c r="B316" s="215" t="s">
        <v>2236</v>
      </c>
      <c r="C316" s="210" t="s">
        <v>3087</v>
      </c>
      <c r="D316" s="210" t="s">
        <v>1331</v>
      </c>
      <c r="E316" s="238" t="s">
        <v>2221</v>
      </c>
      <c r="F316" s="210" t="s">
        <v>102</v>
      </c>
      <c r="G316" s="239">
        <v>1</v>
      </c>
      <c r="H316" s="239">
        <v>41.5</v>
      </c>
      <c r="I316" s="239">
        <v>2075</v>
      </c>
      <c r="J316" s="14">
        <v>18</v>
      </c>
      <c r="K316" s="14">
        <v>2</v>
      </c>
      <c r="L316" s="14">
        <f t="shared" si="55"/>
        <v>2055</v>
      </c>
      <c r="M316" s="123">
        <f t="shared" si="52"/>
        <v>2055</v>
      </c>
      <c r="N316" s="241" t="str">
        <f t="shared" si="56"/>
        <v/>
      </c>
      <c r="O316" s="207">
        <f t="shared" si="54"/>
        <v>2075</v>
      </c>
      <c r="P316" s="34"/>
      <c r="S316" s="158"/>
      <c r="T316" s="61"/>
      <c r="U316" s="61"/>
      <c r="V316" s="61"/>
      <c r="W316" s="61"/>
    </row>
    <row r="317" spans="1:23" ht="17.25" hidden="1" outlineLevel="2" collapsed="1" thickBot="1">
      <c r="A317" s="237">
        <v>43271</v>
      </c>
      <c r="B317" s="215" t="s">
        <v>2236</v>
      </c>
      <c r="C317" s="210" t="s">
        <v>3087</v>
      </c>
      <c r="D317" s="210" t="s">
        <v>1331</v>
      </c>
      <c r="E317" s="238" t="s">
        <v>2221</v>
      </c>
      <c r="F317" s="210" t="s">
        <v>102</v>
      </c>
      <c r="G317" s="239">
        <v>1</v>
      </c>
      <c r="H317" s="239">
        <v>41.5</v>
      </c>
      <c r="I317" s="239">
        <v>2075</v>
      </c>
      <c r="J317" s="14">
        <v>18</v>
      </c>
      <c r="K317" s="14">
        <v>2</v>
      </c>
      <c r="L317" s="14">
        <f t="shared" si="55"/>
        <v>2055</v>
      </c>
      <c r="M317" s="123">
        <f t="shared" si="52"/>
        <v>2055</v>
      </c>
      <c r="N317" s="241" t="str">
        <f t="shared" si="56"/>
        <v/>
      </c>
      <c r="O317" s="207">
        <f t="shared" si="54"/>
        <v>2075</v>
      </c>
      <c r="P317" s="34"/>
      <c r="S317" s="158"/>
      <c r="T317" s="61"/>
      <c r="U317" s="61"/>
      <c r="V317" s="61"/>
      <c r="W317" s="61"/>
    </row>
    <row r="318" spans="1:23" ht="17.25" hidden="1" outlineLevel="2" collapsed="1" thickBot="1">
      <c r="A318" s="237">
        <v>43271</v>
      </c>
      <c r="B318" s="215" t="s">
        <v>2236</v>
      </c>
      <c r="C318" s="210" t="s">
        <v>3088</v>
      </c>
      <c r="D318" s="210" t="s">
        <v>1331</v>
      </c>
      <c r="E318" s="238" t="s">
        <v>2221</v>
      </c>
      <c r="F318" s="210" t="s">
        <v>102</v>
      </c>
      <c r="G318" s="239">
        <v>1</v>
      </c>
      <c r="H318" s="239">
        <v>88</v>
      </c>
      <c r="I318" s="239">
        <v>4400</v>
      </c>
      <c r="J318" s="14">
        <v>18</v>
      </c>
      <c r="K318" s="14">
        <v>4</v>
      </c>
      <c r="L318" s="14">
        <f t="shared" si="55"/>
        <v>4378</v>
      </c>
      <c r="M318" s="123">
        <f t="shared" si="52"/>
        <v>4378</v>
      </c>
      <c r="N318" s="241" t="str">
        <f t="shared" si="56"/>
        <v/>
      </c>
      <c r="O318" s="207">
        <f t="shared" si="54"/>
        <v>4400</v>
      </c>
      <c r="P318" s="34"/>
      <c r="S318" s="158"/>
      <c r="T318" s="61"/>
      <c r="U318" s="61"/>
      <c r="V318" s="61"/>
      <c r="W318" s="61"/>
    </row>
    <row r="319" spans="1:23" ht="17.25" hidden="1" outlineLevel="2" collapsed="1" thickBot="1">
      <c r="A319" s="237">
        <v>43271</v>
      </c>
      <c r="B319" s="215" t="s">
        <v>2236</v>
      </c>
      <c r="C319" s="210" t="s">
        <v>3088</v>
      </c>
      <c r="D319" s="210" t="s">
        <v>1329</v>
      </c>
      <c r="E319" s="238" t="s">
        <v>1330</v>
      </c>
      <c r="F319" s="210" t="s">
        <v>102</v>
      </c>
      <c r="G319" s="239">
        <v>1</v>
      </c>
      <c r="H319" s="239">
        <v>45.5</v>
      </c>
      <c r="I319" s="239">
        <v>-2275</v>
      </c>
      <c r="J319" s="14">
        <v>18</v>
      </c>
      <c r="K319" s="14">
        <v>2</v>
      </c>
      <c r="L319" s="14">
        <f t="shared" si="55"/>
        <v>-2295</v>
      </c>
      <c r="M319" s="123">
        <f t="shared" si="52"/>
        <v>-2295</v>
      </c>
      <c r="N319" s="241" t="str">
        <f t="shared" si="56"/>
        <v/>
      </c>
      <c r="O319" s="207">
        <f t="shared" si="54"/>
        <v>2275</v>
      </c>
      <c r="P319" s="34"/>
      <c r="S319" s="158"/>
      <c r="T319" s="61"/>
      <c r="U319" s="61"/>
      <c r="V319" s="61"/>
      <c r="W319" s="61"/>
    </row>
    <row r="320" spans="1:23" ht="17.25" hidden="1" outlineLevel="2" thickBot="1">
      <c r="A320" s="237">
        <v>43271</v>
      </c>
      <c r="B320" s="215" t="s">
        <v>2236</v>
      </c>
      <c r="C320" s="210" t="s">
        <v>3087</v>
      </c>
      <c r="D320" s="210" t="s">
        <v>1329</v>
      </c>
      <c r="E320" s="238" t="s">
        <v>1330</v>
      </c>
      <c r="F320" s="210" t="s">
        <v>102</v>
      </c>
      <c r="G320" s="239">
        <v>2</v>
      </c>
      <c r="H320" s="239">
        <v>9</v>
      </c>
      <c r="I320" s="239">
        <v>-900</v>
      </c>
      <c r="J320" s="14">
        <v>36</v>
      </c>
      <c r="K320" s="14">
        <v>0</v>
      </c>
      <c r="L320" s="14">
        <f t="shared" si="55"/>
        <v>-936</v>
      </c>
      <c r="M320" s="123">
        <f t="shared" si="52"/>
        <v>-936</v>
      </c>
      <c r="N320" s="241" t="str">
        <f t="shared" si="56"/>
        <v/>
      </c>
      <c r="O320" s="207">
        <f t="shared" si="54"/>
        <v>900</v>
      </c>
      <c r="P320" s="34"/>
      <c r="S320" s="158"/>
      <c r="T320" s="61"/>
      <c r="U320" s="61"/>
      <c r="V320" s="61"/>
      <c r="W320" s="61"/>
    </row>
    <row r="321" spans="1:23" ht="17.25" hidden="1" outlineLevel="2" collapsed="1" thickBot="1">
      <c r="A321" s="237">
        <v>43271</v>
      </c>
      <c r="B321" s="215" t="s">
        <v>2236</v>
      </c>
      <c r="C321" s="210" t="s">
        <v>3087</v>
      </c>
      <c r="D321" s="210" t="s">
        <v>1329</v>
      </c>
      <c r="E321" s="238" t="s">
        <v>1330</v>
      </c>
      <c r="F321" s="210" t="s">
        <v>102</v>
      </c>
      <c r="G321" s="239">
        <v>2</v>
      </c>
      <c r="H321" s="239">
        <v>12.5</v>
      </c>
      <c r="I321" s="239">
        <v>-1250</v>
      </c>
      <c r="J321" s="14">
        <v>36</v>
      </c>
      <c r="K321" s="14">
        <v>2</v>
      </c>
      <c r="L321" s="14">
        <f t="shared" si="55"/>
        <v>-1288</v>
      </c>
      <c r="M321" s="123">
        <f t="shared" si="52"/>
        <v>-1288</v>
      </c>
      <c r="N321" s="241" t="str">
        <f t="shared" si="56"/>
        <v/>
      </c>
      <c r="O321" s="207">
        <f t="shared" si="54"/>
        <v>1250</v>
      </c>
      <c r="P321" s="34"/>
      <c r="S321" s="158"/>
      <c r="T321" s="61"/>
      <c r="U321" s="61"/>
      <c r="V321" s="61"/>
      <c r="W321" s="61"/>
    </row>
    <row r="322" spans="1:23" ht="17.25" hidden="1" outlineLevel="1" thickBot="1">
      <c r="A322" s="279">
        <v>43276</v>
      </c>
      <c r="B322" s="280" t="s">
        <v>1332</v>
      </c>
      <c r="C322" s="281" t="s">
        <v>3089</v>
      </c>
      <c r="D322" s="281" t="s">
        <v>1329</v>
      </c>
      <c r="E322" s="282" t="s">
        <v>2221</v>
      </c>
      <c r="F322" s="281" t="s">
        <v>102</v>
      </c>
      <c r="G322" s="283">
        <v>1</v>
      </c>
      <c r="H322" s="283">
        <v>10618</v>
      </c>
      <c r="I322" s="283">
        <v>0</v>
      </c>
      <c r="J322" s="284">
        <v>23</v>
      </c>
      <c r="K322" s="284">
        <v>11</v>
      </c>
      <c r="L322" s="284">
        <f t="shared" si="55"/>
        <v>-34</v>
      </c>
      <c r="M322" s="285">
        <f t="shared" si="52"/>
        <v>-34</v>
      </c>
      <c r="N322" s="241" t="str">
        <f t="shared" si="56"/>
        <v/>
      </c>
      <c r="O322" s="207">
        <f t="shared" si="54"/>
        <v>0</v>
      </c>
      <c r="P322" s="34">
        <f>SUM(L322:L327)</f>
        <v>-804</v>
      </c>
      <c r="S322" s="158"/>
      <c r="T322" s="61"/>
      <c r="U322" s="61"/>
      <c r="V322" s="61"/>
      <c r="W322" s="61"/>
    </row>
    <row r="323" spans="1:23" ht="17.25" hidden="1" outlineLevel="2" thickBot="1">
      <c r="A323" s="279">
        <v>43276</v>
      </c>
      <c r="B323" s="280" t="s">
        <v>1332</v>
      </c>
      <c r="C323" s="281" t="s">
        <v>3089</v>
      </c>
      <c r="D323" s="281" t="s">
        <v>1331</v>
      </c>
      <c r="E323" s="282" t="s">
        <v>1330</v>
      </c>
      <c r="F323" s="281" t="s">
        <v>102</v>
      </c>
      <c r="G323" s="283">
        <v>1</v>
      </c>
      <c r="H323" s="283">
        <v>10628</v>
      </c>
      <c r="I323" s="283">
        <v>0</v>
      </c>
      <c r="J323" s="284">
        <v>23</v>
      </c>
      <c r="K323" s="284">
        <v>11</v>
      </c>
      <c r="L323" s="284">
        <f t="shared" si="55"/>
        <v>-534</v>
      </c>
      <c r="M323" s="285">
        <f t="shared" si="52"/>
        <v>-534</v>
      </c>
      <c r="N323" s="241">
        <f t="shared" si="56"/>
        <v>-10</v>
      </c>
      <c r="O323" s="207">
        <f t="shared" si="54"/>
        <v>0</v>
      </c>
      <c r="P323" s="34"/>
      <c r="S323" s="158"/>
      <c r="T323" s="61"/>
      <c r="U323" s="61"/>
      <c r="V323" s="61"/>
      <c r="W323" s="61"/>
    </row>
    <row r="324" spans="1:23" ht="17.25" hidden="1" outlineLevel="2" thickBot="1">
      <c r="A324" s="279">
        <v>43276</v>
      </c>
      <c r="B324" s="280" t="s">
        <v>1332</v>
      </c>
      <c r="C324" s="281" t="s">
        <v>3089</v>
      </c>
      <c r="D324" s="281" t="s">
        <v>1329</v>
      </c>
      <c r="E324" s="282" t="s">
        <v>2221</v>
      </c>
      <c r="F324" s="281" t="s">
        <v>102</v>
      </c>
      <c r="G324" s="283">
        <v>1</v>
      </c>
      <c r="H324" s="283">
        <v>10618</v>
      </c>
      <c r="I324" s="283">
        <v>0</v>
      </c>
      <c r="J324" s="284">
        <v>23</v>
      </c>
      <c r="K324" s="284">
        <v>11</v>
      </c>
      <c r="L324" s="284">
        <f t="shared" si="55"/>
        <v>-34</v>
      </c>
      <c r="M324" s="285">
        <f t="shared" si="52"/>
        <v>-34</v>
      </c>
      <c r="N324" s="241" t="str">
        <f t="shared" si="56"/>
        <v/>
      </c>
      <c r="O324" s="207">
        <f t="shared" si="54"/>
        <v>0</v>
      </c>
      <c r="P324" s="34"/>
      <c r="S324" s="158"/>
      <c r="T324" s="61"/>
      <c r="U324" s="61"/>
      <c r="V324" s="61"/>
      <c r="W324" s="61"/>
    </row>
    <row r="325" spans="1:23" ht="17.25" hidden="1" outlineLevel="2" thickBot="1">
      <c r="A325" s="279">
        <v>43276</v>
      </c>
      <c r="B325" s="280" t="s">
        <v>1332</v>
      </c>
      <c r="C325" s="281" t="s">
        <v>3089</v>
      </c>
      <c r="D325" s="281" t="s">
        <v>1331</v>
      </c>
      <c r="E325" s="282" t="s">
        <v>1330</v>
      </c>
      <c r="F325" s="281" t="s">
        <v>102</v>
      </c>
      <c r="G325" s="283">
        <v>1</v>
      </c>
      <c r="H325" s="283">
        <v>10612</v>
      </c>
      <c r="I325" s="283">
        <v>0</v>
      </c>
      <c r="J325" s="284">
        <v>23</v>
      </c>
      <c r="K325" s="284">
        <v>11</v>
      </c>
      <c r="L325" s="284">
        <f t="shared" si="55"/>
        <v>266</v>
      </c>
      <c r="M325" s="285">
        <f t="shared" si="52"/>
        <v>266</v>
      </c>
      <c r="N325" s="241">
        <f t="shared" si="56"/>
        <v>6</v>
      </c>
      <c r="O325" s="207">
        <f t="shared" si="54"/>
        <v>0</v>
      </c>
      <c r="P325" s="34"/>
      <c r="S325" s="158"/>
      <c r="T325" s="61"/>
      <c r="U325" s="61"/>
      <c r="V325" s="61"/>
      <c r="W325" s="61"/>
    </row>
    <row r="326" spans="1:23" ht="17.25" hidden="1" outlineLevel="2" thickBot="1">
      <c r="A326" s="279">
        <v>43276</v>
      </c>
      <c r="B326" s="280" t="s">
        <v>1332</v>
      </c>
      <c r="C326" s="281" t="s">
        <v>3089</v>
      </c>
      <c r="D326" s="281" t="s">
        <v>1329</v>
      </c>
      <c r="E326" s="282" t="s">
        <v>2221</v>
      </c>
      <c r="F326" s="281" t="s">
        <v>102</v>
      </c>
      <c r="G326" s="283">
        <v>1</v>
      </c>
      <c r="H326" s="283">
        <v>10502</v>
      </c>
      <c r="I326" s="283">
        <v>0</v>
      </c>
      <c r="J326" s="284">
        <v>23</v>
      </c>
      <c r="K326" s="284">
        <v>11</v>
      </c>
      <c r="L326" s="284">
        <f t="shared" si="55"/>
        <v>-34</v>
      </c>
      <c r="M326" s="285">
        <f t="shared" si="52"/>
        <v>-34</v>
      </c>
      <c r="N326" s="241" t="str">
        <f t="shared" si="56"/>
        <v/>
      </c>
      <c r="O326" s="207">
        <f t="shared" si="54"/>
        <v>0</v>
      </c>
      <c r="P326" s="34"/>
      <c r="S326" s="158"/>
      <c r="T326" s="61"/>
      <c r="U326" s="61"/>
      <c r="V326" s="61"/>
      <c r="W326" s="61"/>
    </row>
    <row r="327" spans="1:23" ht="17.25" hidden="1" outlineLevel="2" thickBot="1">
      <c r="A327" s="279">
        <v>43276</v>
      </c>
      <c r="B327" s="280" t="s">
        <v>1332</v>
      </c>
      <c r="C327" s="281" t="s">
        <v>3089</v>
      </c>
      <c r="D327" s="281" t="s">
        <v>1331</v>
      </c>
      <c r="E327" s="282" t="s">
        <v>1330</v>
      </c>
      <c r="F327" s="281" t="s">
        <v>102</v>
      </c>
      <c r="G327" s="283">
        <v>1</v>
      </c>
      <c r="H327" s="283">
        <v>10510</v>
      </c>
      <c r="I327" s="283">
        <v>0</v>
      </c>
      <c r="J327" s="284">
        <v>23</v>
      </c>
      <c r="K327" s="284">
        <v>11</v>
      </c>
      <c r="L327" s="284">
        <f t="shared" si="55"/>
        <v>-434</v>
      </c>
      <c r="M327" s="285">
        <f t="shared" si="52"/>
        <v>-434</v>
      </c>
      <c r="N327" s="241">
        <f t="shared" si="56"/>
        <v>-8</v>
      </c>
      <c r="O327" s="207">
        <f t="shared" si="54"/>
        <v>0</v>
      </c>
      <c r="P327" s="34"/>
      <c r="S327" s="158"/>
      <c r="T327" s="61"/>
      <c r="U327" s="61"/>
      <c r="V327" s="61"/>
      <c r="W327" s="61"/>
    </row>
    <row r="328" spans="1:23" ht="17.25" hidden="1" outlineLevel="1" thickBot="1">
      <c r="A328" s="237">
        <v>43277</v>
      </c>
      <c r="B328" s="215" t="s">
        <v>1328</v>
      </c>
      <c r="C328" s="210" t="s">
        <v>3090</v>
      </c>
      <c r="D328" s="210" t="s">
        <v>1329</v>
      </c>
      <c r="E328" s="238" t="s">
        <v>1330</v>
      </c>
      <c r="F328" s="210" t="s">
        <v>102</v>
      </c>
      <c r="G328" s="239">
        <v>1</v>
      </c>
      <c r="H328" s="239">
        <v>14</v>
      </c>
      <c r="I328" s="239">
        <v>-700</v>
      </c>
      <c r="J328" s="14">
        <v>18</v>
      </c>
      <c r="K328" s="14">
        <v>1</v>
      </c>
      <c r="L328" s="14">
        <f t="shared" si="55"/>
        <v>-719</v>
      </c>
      <c r="M328" s="123">
        <f t="shared" si="52"/>
        <v>-719</v>
      </c>
      <c r="N328" s="241" t="str">
        <f t="shared" si="56"/>
        <v/>
      </c>
      <c r="O328" s="207">
        <f t="shared" si="54"/>
        <v>700</v>
      </c>
      <c r="P328" s="34">
        <f>SUM(L328:L333)</f>
        <v>-594</v>
      </c>
      <c r="S328" s="158"/>
      <c r="T328" s="61"/>
      <c r="U328" s="61"/>
      <c r="V328" s="61"/>
      <c r="W328" s="61"/>
    </row>
    <row r="329" spans="1:23" ht="17.25" hidden="1" outlineLevel="2" collapsed="1" thickBot="1">
      <c r="A329" s="237">
        <v>43277</v>
      </c>
      <c r="B329" s="215" t="s">
        <v>1328</v>
      </c>
      <c r="C329" s="210" t="s">
        <v>3091</v>
      </c>
      <c r="D329" s="210" t="s">
        <v>1331</v>
      </c>
      <c r="E329" s="238" t="s">
        <v>2221</v>
      </c>
      <c r="F329" s="210" t="s">
        <v>102</v>
      </c>
      <c r="G329" s="239">
        <v>1</v>
      </c>
      <c r="H329" s="239">
        <v>51</v>
      </c>
      <c r="I329" s="239">
        <v>2550</v>
      </c>
      <c r="J329" s="14">
        <v>18</v>
      </c>
      <c r="K329" s="14">
        <v>3</v>
      </c>
      <c r="L329" s="14">
        <f>IF(B329="TXO",I329-SUM(J329:K329),IF(B329="FITX",IF(D329="新倉",-SUM(J329:K329),IF(E329="賣",(H329-H328)*G329*200-SUM(J329:K329),(H328-H329)*G329*200-SUM(J329:K329))),IF(D329="新倉",-SUM(J329:K329),IF(E329="賣",(H329-H328)*G329*50-SUM(J329:K329),(H328-H329)*G329*50-SUM(J329:K329)))))</f>
        <v>2529</v>
      </c>
      <c r="M329" s="123">
        <f>L329</f>
        <v>2529</v>
      </c>
      <c r="N329" s="241" t="str">
        <f>IF(B329="TXO","",IF(D329="新倉","",IF(E329="賣",(H329-H328)*G329,(H328-H329)*G329)))</f>
        <v/>
      </c>
      <c r="O329" s="207">
        <f t="shared" si="54"/>
        <v>2550</v>
      </c>
      <c r="P329" s="34"/>
      <c r="S329" s="158"/>
      <c r="T329" s="61"/>
      <c r="U329" s="61"/>
      <c r="V329" s="61"/>
      <c r="W329" s="61"/>
    </row>
    <row r="330" spans="1:23" ht="17.25" hidden="1" outlineLevel="2" collapsed="1" thickBot="1">
      <c r="A330" s="237">
        <v>43277</v>
      </c>
      <c r="B330" s="215" t="s">
        <v>1328</v>
      </c>
      <c r="C330" s="210" t="s">
        <v>3091</v>
      </c>
      <c r="D330" s="210" t="s">
        <v>1331</v>
      </c>
      <c r="E330" s="238" t="s">
        <v>2221</v>
      </c>
      <c r="F330" s="210" t="s">
        <v>102</v>
      </c>
      <c r="G330" s="239">
        <v>1</v>
      </c>
      <c r="H330" s="239">
        <v>51</v>
      </c>
      <c r="I330" s="239">
        <v>2550</v>
      </c>
      <c r="J330" s="14">
        <v>18</v>
      </c>
      <c r="K330" s="14">
        <v>3</v>
      </c>
      <c r="L330" s="14">
        <f>IF(B330="TXO",I330-SUM(J330:K330),IF(B330="FITX",IF(D330="新倉",-SUM(J330:K330),IF(E330="賣",(H330-H329)*G330*200-SUM(J330:K330),(H329-H330)*G330*200-SUM(J330:K330))),IF(D330="新倉",-SUM(J330:K330),IF(E330="賣",(H330-H329)*G330*50-SUM(J330:K330),(H329-H330)*G330*50-SUM(J330:K330)))))</f>
        <v>2529</v>
      </c>
      <c r="M330" s="123">
        <f>L330</f>
        <v>2529</v>
      </c>
      <c r="N330" s="241" t="str">
        <f>IF(B330="TXO","",IF(D330="新倉","",IF(E330="賣",(H330-H329)*G330,(H329-H330)*G330)))</f>
        <v/>
      </c>
      <c r="O330" s="207">
        <f t="shared" si="54"/>
        <v>2550</v>
      </c>
      <c r="P330" s="34"/>
      <c r="S330" s="158"/>
      <c r="T330" s="61"/>
      <c r="U330" s="61"/>
      <c r="V330" s="61"/>
      <c r="W330" s="61"/>
    </row>
    <row r="331" spans="1:23" ht="17.25" hidden="1" outlineLevel="2" collapsed="1" thickBot="1">
      <c r="A331" s="237">
        <v>43277</v>
      </c>
      <c r="B331" s="215" t="s">
        <v>1328</v>
      </c>
      <c r="C331" s="210" t="s">
        <v>3091</v>
      </c>
      <c r="D331" s="210" t="s">
        <v>1329</v>
      </c>
      <c r="E331" s="238" t="s">
        <v>1330</v>
      </c>
      <c r="F331" s="210" t="s">
        <v>102</v>
      </c>
      <c r="G331" s="239">
        <v>1</v>
      </c>
      <c r="H331" s="239">
        <v>28</v>
      </c>
      <c r="I331" s="239">
        <v>-1400</v>
      </c>
      <c r="J331" s="14">
        <v>18</v>
      </c>
      <c r="K331" s="14">
        <v>1</v>
      </c>
      <c r="L331" s="14">
        <f>IF(B331="TXO",I331-SUM(J331:K331),IF(B331="FITX",IF(D331="新倉",-SUM(J331:K331),IF(E331="賣",(H331-H330)*G331*200-SUM(J331:K331),(H330-H331)*G331*200-SUM(J331:K331))),IF(D331="新倉",-SUM(J331:K331),IF(E331="賣",(H331-H330)*G331*50-SUM(J331:K331),(H330-H331)*G331*50-SUM(J331:K331)))))</f>
        <v>-1419</v>
      </c>
      <c r="M331" s="123">
        <f>L331</f>
        <v>-1419</v>
      </c>
      <c r="N331" s="241" t="str">
        <f t="shared" si="56"/>
        <v/>
      </c>
      <c r="O331" s="207">
        <f t="shared" si="54"/>
        <v>1400</v>
      </c>
      <c r="P331" s="34"/>
      <c r="S331" s="158"/>
      <c r="T331" s="61"/>
      <c r="U331" s="61"/>
      <c r="V331" s="61"/>
      <c r="W331" s="61"/>
    </row>
    <row r="332" spans="1:23" ht="17.25" hidden="1" outlineLevel="2" collapsed="1" thickBot="1">
      <c r="A332" s="237">
        <v>43277</v>
      </c>
      <c r="B332" s="215" t="s">
        <v>1328</v>
      </c>
      <c r="C332" s="210" t="s">
        <v>3090</v>
      </c>
      <c r="D332" s="210" t="s">
        <v>1329</v>
      </c>
      <c r="E332" s="238" t="s">
        <v>1330</v>
      </c>
      <c r="F332" s="210" t="s">
        <v>102</v>
      </c>
      <c r="G332" s="239">
        <v>1</v>
      </c>
      <c r="H332" s="239">
        <v>25.5</v>
      </c>
      <c r="I332" s="239">
        <v>-1275</v>
      </c>
      <c r="J332" s="14">
        <v>18</v>
      </c>
      <c r="K332" s="14">
        <v>1</v>
      </c>
      <c r="L332" s="14">
        <f>IF(B332="TXO",I332-SUM(J332:K332),IF(B332="FITX",IF(D332="新倉",-SUM(J332:K332),IF(E332="賣",(H332-H331)*G332*200-SUM(J332:K332),(H331-H332)*G332*200-SUM(J332:K332))),IF(D332="新倉",-SUM(J332:K332),IF(E332="賣",(H332-H331)*G332*50-SUM(J332:K332),(H331-H332)*G332*50-SUM(J332:K332)))))</f>
        <v>-1294</v>
      </c>
      <c r="M332" s="123">
        <f>L332</f>
        <v>-1294</v>
      </c>
      <c r="N332" s="241" t="str">
        <f t="shared" si="56"/>
        <v/>
      </c>
      <c r="O332" s="207">
        <f t="shared" si="54"/>
        <v>1275</v>
      </c>
      <c r="P332" s="34"/>
      <c r="S332" s="158"/>
      <c r="T332" s="61"/>
      <c r="U332" s="61"/>
      <c r="V332" s="61"/>
      <c r="W332" s="61"/>
    </row>
    <row r="333" spans="1:23" ht="17.25" hidden="1" outlineLevel="2" collapsed="1" thickBot="1">
      <c r="A333" s="237">
        <v>43277</v>
      </c>
      <c r="B333" s="215" t="s">
        <v>1328</v>
      </c>
      <c r="C333" s="210" t="s">
        <v>3091</v>
      </c>
      <c r="D333" s="210" t="s">
        <v>1329</v>
      </c>
      <c r="E333" s="238" t="s">
        <v>1330</v>
      </c>
      <c r="F333" s="210" t="s">
        <v>102</v>
      </c>
      <c r="G333" s="239">
        <v>1</v>
      </c>
      <c r="H333" s="239">
        <v>44</v>
      </c>
      <c r="I333" s="239">
        <v>-2200</v>
      </c>
      <c r="J333" s="14">
        <v>18</v>
      </c>
      <c r="K333" s="14">
        <v>2</v>
      </c>
      <c r="L333" s="14">
        <f>IF(B333="TXO",I333-SUM(J333:K333),IF(B333="FITX",IF(D333="新倉",-SUM(J333:K333),IF(E333="賣",(H333-H332)*G333*200-SUM(J333:K333),(H332-H333)*G333*200-SUM(J333:K333))),IF(D333="新倉",-SUM(J333:K333),IF(E333="賣",(H333-H332)*G333*50-SUM(J333:K333),(H332-H333)*G333*50-SUM(J333:K333)))))</f>
        <v>-2220</v>
      </c>
      <c r="M333" s="123">
        <f>L333</f>
        <v>-2220</v>
      </c>
      <c r="N333" s="241" t="str">
        <f t="shared" si="56"/>
        <v/>
      </c>
      <c r="O333" s="207">
        <f t="shared" si="54"/>
        <v>2200</v>
      </c>
      <c r="P333" s="34"/>
      <c r="S333" s="158"/>
      <c r="T333" s="61"/>
      <c r="U333" s="61"/>
      <c r="V333" s="61"/>
      <c r="W333" s="61"/>
    </row>
    <row r="334" spans="1:23" ht="17.25" hidden="1" outlineLevel="1" thickBot="1">
      <c r="A334" s="279">
        <v>43280</v>
      </c>
      <c r="B334" s="280" t="s">
        <v>1332</v>
      </c>
      <c r="C334" s="281" t="s">
        <v>3089</v>
      </c>
      <c r="D334" s="281" t="s">
        <v>1329</v>
      </c>
      <c r="E334" s="282" t="s">
        <v>2221</v>
      </c>
      <c r="F334" s="281" t="s">
        <v>102</v>
      </c>
      <c r="G334" s="283">
        <v>1</v>
      </c>
      <c r="H334" s="283">
        <v>10690</v>
      </c>
      <c r="I334" s="283">
        <v>0</v>
      </c>
      <c r="J334" s="284">
        <v>23</v>
      </c>
      <c r="K334" s="284">
        <v>11</v>
      </c>
      <c r="L334" s="284">
        <f t="shared" ref="L334" si="57">IF(B334="TXO",I334-SUM(J334:K334),IF(B334="FITX",IF(D334="新倉",-SUM(J334:K334),IF(E334="賣",(H334-H333)*G334*200-SUM(J334:K334),(H333-H334)*G334*200-SUM(J334:K334))),IF(D334="新倉",-SUM(J334:K334),IF(E334="賣",(H334-H333)*G334*50-SUM(J334:K334),(H333-H334)*G334*50-SUM(J334:K334)))))</f>
        <v>-34</v>
      </c>
      <c r="M334" s="285">
        <f t="shared" ref="M334:M338" si="58">L334</f>
        <v>-34</v>
      </c>
      <c r="N334" s="241" t="str">
        <f t="shared" si="56"/>
        <v/>
      </c>
      <c r="O334" s="207">
        <f t="shared" si="54"/>
        <v>0</v>
      </c>
      <c r="P334" s="34">
        <f>SUM(L334:L338)</f>
        <v>-3993</v>
      </c>
      <c r="S334" s="158"/>
      <c r="T334" s="61"/>
      <c r="U334" s="61"/>
      <c r="V334" s="61"/>
      <c r="W334" s="61"/>
    </row>
    <row r="335" spans="1:23" ht="17.25" hidden="1" outlineLevel="2" thickBot="1">
      <c r="A335" s="279">
        <v>43280</v>
      </c>
      <c r="B335" s="280" t="s">
        <v>1332</v>
      </c>
      <c r="C335" s="281" t="s">
        <v>3089</v>
      </c>
      <c r="D335" s="281" t="s">
        <v>1331</v>
      </c>
      <c r="E335" s="282" t="s">
        <v>1330</v>
      </c>
      <c r="F335" s="281" t="s">
        <v>102</v>
      </c>
      <c r="G335" s="283">
        <v>1</v>
      </c>
      <c r="H335" s="283">
        <v>10695</v>
      </c>
      <c r="I335" s="283">
        <v>0</v>
      </c>
      <c r="J335" s="284">
        <v>23</v>
      </c>
      <c r="K335" s="284">
        <v>11</v>
      </c>
      <c r="L335" s="284">
        <f t="shared" ref="L335:L338" si="59">IF(B335="TXO",I335-SUM(J335:K335),IF(B335="FITX",IF(D335="新倉",-SUM(J335:K335),IF(E335="賣",(H335-H334)*G335*200-SUM(J335:K335),(H334-H335)*G335*200-SUM(J335:K335))),IF(D335="新倉",-SUM(J335:K335),IF(E335="賣",(H335-H334)*G335*50-SUM(J335:K335),(H334-H335)*G335*50-SUM(J335:K335)))))</f>
        <v>-284</v>
      </c>
      <c r="M335" s="285">
        <f t="shared" si="58"/>
        <v>-284</v>
      </c>
      <c r="N335" s="241">
        <f t="shared" si="56"/>
        <v>-5</v>
      </c>
      <c r="O335" s="207">
        <f t="shared" si="54"/>
        <v>0</v>
      </c>
      <c r="P335" s="34"/>
      <c r="S335" s="158"/>
      <c r="T335" s="61"/>
      <c r="U335" s="61"/>
      <c r="V335" s="61"/>
      <c r="W335" s="61"/>
    </row>
    <row r="336" spans="1:23" ht="17.25" hidden="1" outlineLevel="2" thickBot="1">
      <c r="A336" s="279">
        <v>43280</v>
      </c>
      <c r="B336" s="280" t="s">
        <v>1328</v>
      </c>
      <c r="C336" s="281" t="s">
        <v>3092</v>
      </c>
      <c r="D336" s="281" t="s">
        <v>1329</v>
      </c>
      <c r="E336" s="282" t="s">
        <v>1330</v>
      </c>
      <c r="F336" s="281" t="s">
        <v>102</v>
      </c>
      <c r="G336" s="283">
        <v>1</v>
      </c>
      <c r="H336" s="283">
        <v>35</v>
      </c>
      <c r="I336" s="283">
        <v>-1750</v>
      </c>
      <c r="J336" s="284">
        <v>18</v>
      </c>
      <c r="K336" s="284">
        <v>2</v>
      </c>
      <c r="L336" s="284">
        <f t="shared" si="59"/>
        <v>-1770</v>
      </c>
      <c r="M336" s="285">
        <f t="shared" si="58"/>
        <v>-1770</v>
      </c>
      <c r="N336" s="241" t="str">
        <f t="shared" si="56"/>
        <v/>
      </c>
      <c r="O336" s="207">
        <f t="shared" si="54"/>
        <v>1750</v>
      </c>
      <c r="P336" s="34"/>
      <c r="S336" s="158"/>
      <c r="T336" s="61"/>
      <c r="U336" s="61"/>
      <c r="V336" s="61"/>
      <c r="W336" s="61"/>
    </row>
    <row r="337" spans="1:23" ht="17.25" hidden="1" outlineLevel="2" thickBot="1">
      <c r="A337" s="279">
        <v>43280</v>
      </c>
      <c r="B337" s="280" t="s">
        <v>1328</v>
      </c>
      <c r="C337" s="281" t="s">
        <v>3093</v>
      </c>
      <c r="D337" s="281" t="s">
        <v>1329</v>
      </c>
      <c r="E337" s="282" t="s">
        <v>1330</v>
      </c>
      <c r="F337" s="281" t="s">
        <v>102</v>
      </c>
      <c r="G337" s="283">
        <v>1</v>
      </c>
      <c r="H337" s="283">
        <v>19</v>
      </c>
      <c r="I337" s="283">
        <v>-950</v>
      </c>
      <c r="J337" s="284">
        <v>18</v>
      </c>
      <c r="K337" s="284">
        <v>1</v>
      </c>
      <c r="L337" s="284">
        <f t="shared" si="59"/>
        <v>-969</v>
      </c>
      <c r="M337" s="285">
        <f t="shared" si="58"/>
        <v>-969</v>
      </c>
      <c r="N337" s="241" t="str">
        <f t="shared" si="56"/>
        <v/>
      </c>
      <c r="O337" s="207">
        <f t="shared" si="54"/>
        <v>950</v>
      </c>
      <c r="P337" s="34"/>
      <c r="S337" s="158"/>
      <c r="T337" s="61"/>
      <c r="U337" s="61"/>
      <c r="V337" s="61"/>
      <c r="W337" s="61"/>
    </row>
    <row r="338" spans="1:23" ht="17.25" hidden="1" outlineLevel="2" thickBot="1">
      <c r="A338" s="279">
        <v>43280</v>
      </c>
      <c r="B338" s="280" t="s">
        <v>1328</v>
      </c>
      <c r="C338" s="281" t="s">
        <v>3094</v>
      </c>
      <c r="D338" s="281" t="s">
        <v>1329</v>
      </c>
      <c r="E338" s="282" t="s">
        <v>1330</v>
      </c>
      <c r="F338" s="281" t="s">
        <v>102</v>
      </c>
      <c r="G338" s="283">
        <v>2</v>
      </c>
      <c r="H338" s="283">
        <v>9</v>
      </c>
      <c r="I338" s="283">
        <v>-900</v>
      </c>
      <c r="J338" s="284">
        <v>36</v>
      </c>
      <c r="K338" s="284">
        <v>0</v>
      </c>
      <c r="L338" s="284">
        <f t="shared" si="59"/>
        <v>-936</v>
      </c>
      <c r="M338" s="285">
        <f t="shared" si="58"/>
        <v>-936</v>
      </c>
      <c r="N338" s="241" t="str">
        <f t="shared" si="56"/>
        <v/>
      </c>
      <c r="O338" s="207">
        <f t="shared" si="54"/>
        <v>900</v>
      </c>
      <c r="P338" s="34"/>
      <c r="S338" s="158"/>
      <c r="T338" s="61"/>
      <c r="U338" s="61"/>
      <c r="V338" s="61"/>
      <c r="W338" s="61"/>
    </row>
    <row r="339" spans="1:23" ht="17.25" thickBot="1">
      <c r="A339" s="254" t="s">
        <v>2223</v>
      </c>
      <c r="B339" s="255"/>
      <c r="C339" s="255"/>
      <c r="D339" s="255"/>
      <c r="E339" s="255"/>
      <c r="F339" s="255"/>
      <c r="G339" s="256"/>
      <c r="H339" s="256"/>
      <c r="I339" s="256"/>
      <c r="J339" s="121"/>
      <c r="K339" s="256"/>
      <c r="L339" s="122">
        <f>SUM(L292:L338)</f>
        <v>-4635</v>
      </c>
      <c r="M339" s="290">
        <f>SUM(M292:M338)</f>
        <v>-19397.005000000001</v>
      </c>
      <c r="N339" s="33"/>
      <c r="P339" s="286"/>
      <c r="S339" s="158"/>
      <c r="T339" s="61"/>
      <c r="U339" s="61"/>
      <c r="V339" s="61"/>
      <c r="W339" s="61"/>
    </row>
    <row r="340" spans="1:23" ht="17.25" thickBot="1">
      <c r="A340" s="272">
        <v>43287</v>
      </c>
      <c r="B340" s="273"/>
      <c r="C340" s="273" t="s">
        <v>3017</v>
      </c>
      <c r="D340" s="273"/>
      <c r="E340" s="273"/>
      <c r="F340" s="273"/>
      <c r="G340" s="274"/>
      <c r="H340" s="274"/>
      <c r="I340" s="274"/>
      <c r="J340" s="275"/>
      <c r="K340" s="274"/>
      <c r="L340" s="275"/>
      <c r="M340" s="276">
        <v>-1132</v>
      </c>
      <c r="N340" s="33"/>
      <c r="P340" s="277"/>
      <c r="Q340" s="230" t="s">
        <v>36</v>
      </c>
      <c r="S340" s="158"/>
      <c r="T340" s="61"/>
      <c r="U340" s="61"/>
      <c r="V340" s="61"/>
      <c r="W340" s="61"/>
    </row>
    <row r="341" spans="1:23" ht="17.25" thickBot="1">
      <c r="A341" s="272">
        <v>43295</v>
      </c>
      <c r="B341" s="273"/>
      <c r="C341" s="273" t="s">
        <v>2960</v>
      </c>
      <c r="D341" s="273"/>
      <c r="E341" s="273"/>
      <c r="F341" s="273"/>
      <c r="G341" s="274"/>
      <c r="H341" s="274"/>
      <c r="I341" s="274"/>
      <c r="J341" s="275"/>
      <c r="K341" s="274"/>
      <c r="L341" s="275"/>
      <c r="M341" s="276">
        <f>-4457*0.965</f>
        <v>-4301.0050000000001</v>
      </c>
      <c r="N341" s="33"/>
      <c r="P341" s="277"/>
      <c r="Q341" s="230" t="s">
        <v>2961</v>
      </c>
      <c r="S341" s="158"/>
      <c r="T341" s="61"/>
      <c r="U341" s="61"/>
      <c r="V341" s="61"/>
      <c r="W341" s="61"/>
    </row>
    <row r="342" spans="1:23" ht="17.25" thickBot="1">
      <c r="A342" s="272">
        <v>43300</v>
      </c>
      <c r="B342" s="273"/>
      <c r="C342" s="273" t="s">
        <v>2875</v>
      </c>
      <c r="D342" s="273"/>
      <c r="E342" s="273"/>
      <c r="F342" s="273"/>
      <c r="G342" s="274"/>
      <c r="H342" s="274"/>
      <c r="I342" s="274"/>
      <c r="J342" s="275"/>
      <c r="K342" s="274"/>
      <c r="L342" s="275"/>
      <c r="M342" s="276">
        <v>-4490</v>
      </c>
      <c r="N342" s="33"/>
      <c r="P342" s="277"/>
      <c r="Q342" s="230" t="s">
        <v>3095</v>
      </c>
      <c r="S342" s="158"/>
      <c r="T342" s="61"/>
      <c r="U342" s="61"/>
      <c r="V342" s="61"/>
      <c r="W342" s="61"/>
    </row>
    <row r="343" spans="1:23" ht="17.25" collapsed="1" thickBot="1">
      <c r="A343" s="272">
        <v>43309</v>
      </c>
      <c r="B343" s="273"/>
      <c r="C343" s="273" t="s">
        <v>2963</v>
      </c>
      <c r="D343" s="273"/>
      <c r="E343" s="273"/>
      <c r="F343" s="273"/>
      <c r="G343" s="274"/>
      <c r="H343" s="274"/>
      <c r="I343" s="274"/>
      <c r="J343" s="275"/>
      <c r="K343" s="274"/>
      <c r="L343" s="275"/>
      <c r="M343" s="276">
        <f>-5000*0.965</f>
        <v>-4825</v>
      </c>
      <c r="N343" s="33"/>
      <c r="P343" s="277"/>
      <c r="Q343" s="230" t="s">
        <v>2964</v>
      </c>
      <c r="S343" s="158"/>
      <c r="T343" s="61"/>
      <c r="U343" s="61"/>
      <c r="V343" s="61"/>
      <c r="W343" s="61"/>
    </row>
    <row r="344" spans="1:23" ht="17.25" hidden="1" outlineLevel="1" thickBot="1">
      <c r="A344" s="279">
        <v>43283</v>
      </c>
      <c r="B344" s="280" t="s">
        <v>1332</v>
      </c>
      <c r="C344" s="281" t="s">
        <v>3089</v>
      </c>
      <c r="D344" s="281" t="s">
        <v>1329</v>
      </c>
      <c r="E344" s="282" t="s">
        <v>2221</v>
      </c>
      <c r="F344" s="281" t="s">
        <v>102</v>
      </c>
      <c r="G344" s="283">
        <v>1</v>
      </c>
      <c r="H344" s="283">
        <v>10691</v>
      </c>
      <c r="I344" s="283">
        <v>0</v>
      </c>
      <c r="J344" s="284">
        <v>23</v>
      </c>
      <c r="K344" s="284">
        <v>11</v>
      </c>
      <c r="L344" s="284">
        <f>IF(B344="TXO",I344-SUM(J344:K344),IF(B344="FITX",IF(D344="新倉",-SUM(J344:K344),IF(E344="賣",(H344-#REF!)*G344*200-SUM(J344:K344),(#REF!-H344)*G344*200-SUM(J344:K344))),IF(D344="新倉",-SUM(J344:K344),IF(E344="賣",(H344-#REF!)*G344*50-SUM(J344:K344),(#REF!-H344)*G344*50-SUM(J344:K344)))))</f>
        <v>-34</v>
      </c>
      <c r="M344" s="285">
        <f t="shared" ref="M344:M367" si="60">L344</f>
        <v>-34</v>
      </c>
      <c r="N344" s="241" t="str">
        <f>IF(B344="TXO","",IF(D344="新倉","",IF(E344="賣",(H344-#REF!)*G344,(#REF!-H344)*G344)))</f>
        <v/>
      </c>
      <c r="O344" s="207">
        <f t="shared" ref="O344:O367" si="61">ABS(I344)</f>
        <v>0</v>
      </c>
      <c r="P344" s="34">
        <f>SUM(L344:L345)</f>
        <v>32</v>
      </c>
      <c r="S344" s="158"/>
      <c r="T344" s="61"/>
      <c r="U344" s="61"/>
      <c r="V344" s="61"/>
      <c r="W344" s="61"/>
    </row>
    <row r="345" spans="1:23" ht="17.25" hidden="1" outlineLevel="1" thickBot="1">
      <c r="A345" s="279">
        <v>43283</v>
      </c>
      <c r="B345" s="280" t="s">
        <v>1332</v>
      </c>
      <c r="C345" s="281" t="s">
        <v>3089</v>
      </c>
      <c r="D345" s="281" t="s">
        <v>1331</v>
      </c>
      <c r="E345" s="282" t="s">
        <v>1330</v>
      </c>
      <c r="F345" s="281" t="s">
        <v>102</v>
      </c>
      <c r="G345" s="283">
        <v>1</v>
      </c>
      <c r="H345" s="283">
        <v>10689</v>
      </c>
      <c r="I345" s="283">
        <v>0</v>
      </c>
      <c r="J345" s="284">
        <v>23</v>
      </c>
      <c r="K345" s="284">
        <v>11</v>
      </c>
      <c r="L345" s="284">
        <f>IF(B345="TXO",I345-SUM(J345:K345),IF(B345="FITX",IF(D345="新倉",-SUM(J345:K345),IF(E345="賣",(H345-H344)*G345*200-SUM(J345:K345),(H344-H345)*G345*200-SUM(J345:K345))),IF(D345="新倉",-SUM(J345:K345),IF(E345="賣",(H345-H344)*G345*50-SUM(J345:K345),(H344-H345)*G345*50-SUM(J345:K345)))))</f>
        <v>66</v>
      </c>
      <c r="M345" s="285">
        <f t="shared" si="60"/>
        <v>66</v>
      </c>
      <c r="N345" s="241">
        <f t="shared" ref="N345:N367" si="62">IF(B345="TXO","",IF(D345="新倉","",IF(E345="賣",(H345-H344)*G345,(H344-H345)*G345)))</f>
        <v>2</v>
      </c>
      <c r="O345" s="207">
        <f t="shared" si="61"/>
        <v>0</v>
      </c>
      <c r="P345" s="34"/>
      <c r="S345" s="158"/>
      <c r="T345" s="61"/>
      <c r="U345" s="61"/>
      <c r="V345" s="61"/>
      <c r="W345" s="61"/>
    </row>
    <row r="346" spans="1:23" ht="17.25" hidden="1" outlineLevel="1" thickBot="1">
      <c r="A346" s="237">
        <v>43284</v>
      </c>
      <c r="B346" s="215" t="s">
        <v>3096</v>
      </c>
      <c r="C346" s="210" t="s">
        <v>3089</v>
      </c>
      <c r="D346" s="210" t="s">
        <v>1329</v>
      </c>
      <c r="E346" s="238" t="s">
        <v>1330</v>
      </c>
      <c r="F346" s="210" t="s">
        <v>102</v>
      </c>
      <c r="G346" s="239">
        <v>1</v>
      </c>
      <c r="H346" s="239">
        <v>10595</v>
      </c>
      <c r="I346" s="239">
        <v>0</v>
      </c>
      <c r="J346" s="14">
        <v>23</v>
      </c>
      <c r="K346" s="14">
        <v>11</v>
      </c>
      <c r="L346" s="14">
        <f>IF(B346="TXO",I346-SUM(J346:K346),IF(B346="FITX",IF(D346="新倉",-SUM(J346:K346),IF(E346="賣",(H346-H345)*G346*200-SUM(J346:K346),(H345-H346)*G346*200-SUM(J346:K346))),IF(D346="新倉",-SUM(J346:K346),IF(E346="賣",(H346-H345)*G346*50-SUM(J346:K346),(H345-H346)*G346*50-SUM(J346:K346)))))</f>
        <v>-34</v>
      </c>
      <c r="M346" s="123">
        <f t="shared" si="60"/>
        <v>-34</v>
      </c>
      <c r="N346" s="241" t="str">
        <f t="shared" si="62"/>
        <v/>
      </c>
      <c r="O346" s="207">
        <f t="shared" si="61"/>
        <v>0</v>
      </c>
      <c r="P346" s="34">
        <f>SUM(L346:L354)</f>
        <v>-2532</v>
      </c>
      <c r="S346" s="158"/>
      <c r="T346" s="61"/>
      <c r="U346" s="61"/>
      <c r="V346" s="61"/>
      <c r="W346" s="61"/>
    </row>
    <row r="347" spans="1:23" ht="17.25" hidden="1" outlineLevel="2" collapsed="1" thickBot="1">
      <c r="A347" s="237">
        <v>43284</v>
      </c>
      <c r="B347" s="215" t="s">
        <v>3096</v>
      </c>
      <c r="C347" s="210" t="s">
        <v>3089</v>
      </c>
      <c r="D347" s="210" t="s">
        <v>1331</v>
      </c>
      <c r="E347" s="238" t="s">
        <v>2221</v>
      </c>
      <c r="F347" s="210" t="s">
        <v>102</v>
      </c>
      <c r="G347" s="239">
        <v>1</v>
      </c>
      <c r="H347" s="239">
        <v>10607</v>
      </c>
      <c r="I347" s="239">
        <v>0</v>
      </c>
      <c r="J347" s="14">
        <v>23</v>
      </c>
      <c r="K347" s="14">
        <v>11</v>
      </c>
      <c r="L347" s="14">
        <f t="shared" ref="L347:L353" si="63">IF(B347="TXO",I347-SUM(J347:K347),IF(B347="FITX",IF(D347="新倉",-SUM(J347:K347),IF(E347="賣",(H347-H346)*G347*200-SUM(J347:K347),(H346-H347)*G347*200-SUM(J347:K347))),IF(D347="新倉",-SUM(J347:K347),IF(E347="賣",(H347-H346)*G347*50-SUM(J347:K347),(H346-H347)*G347*50-SUM(J347:K347)))))</f>
        <v>566</v>
      </c>
      <c r="M347" s="123">
        <f t="shared" si="60"/>
        <v>566</v>
      </c>
      <c r="N347" s="241">
        <f t="shared" si="62"/>
        <v>12</v>
      </c>
      <c r="O347" s="207">
        <f t="shared" si="61"/>
        <v>0</v>
      </c>
      <c r="P347" s="34"/>
      <c r="S347" s="158"/>
      <c r="T347" s="61"/>
      <c r="U347" s="61"/>
      <c r="V347" s="61"/>
      <c r="W347" s="61"/>
    </row>
    <row r="348" spans="1:23" ht="17.25" hidden="1" outlineLevel="2" collapsed="1" thickBot="1">
      <c r="A348" s="237">
        <v>43284</v>
      </c>
      <c r="B348" s="215" t="s">
        <v>1328</v>
      </c>
      <c r="C348" s="210" t="s">
        <v>3097</v>
      </c>
      <c r="D348" s="210" t="s">
        <v>1329</v>
      </c>
      <c r="E348" s="238" t="s">
        <v>1330</v>
      </c>
      <c r="F348" s="210" t="s">
        <v>102</v>
      </c>
      <c r="G348" s="239">
        <v>5</v>
      </c>
      <c r="H348" s="239">
        <v>3</v>
      </c>
      <c r="I348" s="239">
        <v>-750</v>
      </c>
      <c r="J348" s="14">
        <v>90</v>
      </c>
      <c r="K348" s="14">
        <v>0</v>
      </c>
      <c r="L348" s="14">
        <f t="shared" si="63"/>
        <v>-840</v>
      </c>
      <c r="M348" s="123">
        <f t="shared" si="60"/>
        <v>-840</v>
      </c>
      <c r="N348" s="241" t="str">
        <f t="shared" si="62"/>
        <v/>
      </c>
      <c r="O348" s="207">
        <f t="shared" si="61"/>
        <v>750</v>
      </c>
      <c r="P348" s="34"/>
      <c r="S348" s="158"/>
      <c r="T348" s="61"/>
      <c r="U348" s="61"/>
      <c r="V348" s="61"/>
      <c r="W348" s="61"/>
    </row>
    <row r="349" spans="1:23" ht="17.25" hidden="1" outlineLevel="2" collapsed="1" thickBot="1">
      <c r="A349" s="237">
        <v>43284</v>
      </c>
      <c r="B349" s="215" t="s">
        <v>1328</v>
      </c>
      <c r="C349" s="210" t="s">
        <v>3097</v>
      </c>
      <c r="D349" s="210" t="s">
        <v>1329</v>
      </c>
      <c r="E349" s="238" t="s">
        <v>1330</v>
      </c>
      <c r="F349" s="210" t="s">
        <v>102</v>
      </c>
      <c r="G349" s="239">
        <v>10</v>
      </c>
      <c r="H349" s="239">
        <v>5.7</v>
      </c>
      <c r="I349" s="239">
        <v>-2850</v>
      </c>
      <c r="J349" s="14">
        <v>180</v>
      </c>
      <c r="K349" s="14">
        <v>0</v>
      </c>
      <c r="L349" s="14">
        <f t="shared" si="63"/>
        <v>-3030</v>
      </c>
      <c r="M349" s="123">
        <f t="shared" si="60"/>
        <v>-3030</v>
      </c>
      <c r="N349" s="241" t="str">
        <f t="shared" si="62"/>
        <v/>
      </c>
      <c r="O349" s="207">
        <f t="shared" si="61"/>
        <v>2850</v>
      </c>
      <c r="P349" s="34"/>
      <c r="S349" s="158"/>
      <c r="T349" s="61"/>
      <c r="U349" s="61"/>
      <c r="V349" s="61"/>
      <c r="W349" s="61"/>
    </row>
    <row r="350" spans="1:23" ht="17.25" hidden="1" outlineLevel="2" collapsed="1" thickBot="1">
      <c r="A350" s="237">
        <v>43284</v>
      </c>
      <c r="B350" s="215" t="s">
        <v>1328</v>
      </c>
      <c r="C350" s="210" t="s">
        <v>3097</v>
      </c>
      <c r="D350" s="210" t="s">
        <v>1329</v>
      </c>
      <c r="E350" s="238" t="s">
        <v>1330</v>
      </c>
      <c r="F350" s="210" t="s">
        <v>102</v>
      </c>
      <c r="G350" s="239">
        <v>1</v>
      </c>
      <c r="H350" s="239">
        <v>5.8</v>
      </c>
      <c r="I350" s="239">
        <v>-290</v>
      </c>
      <c r="J350" s="14">
        <v>18</v>
      </c>
      <c r="K350" s="14">
        <v>0</v>
      </c>
      <c r="L350" s="14">
        <f t="shared" si="63"/>
        <v>-308</v>
      </c>
      <c r="M350" s="123">
        <f t="shared" si="60"/>
        <v>-308</v>
      </c>
      <c r="N350" s="241" t="str">
        <f t="shared" si="62"/>
        <v/>
      </c>
      <c r="O350" s="207">
        <f t="shared" si="61"/>
        <v>290</v>
      </c>
      <c r="P350" s="34"/>
      <c r="S350" s="158"/>
      <c r="T350" s="61"/>
      <c r="U350" s="61"/>
      <c r="V350" s="61"/>
      <c r="W350" s="61"/>
    </row>
    <row r="351" spans="1:23" ht="17.25" hidden="1" outlineLevel="2" collapsed="1" thickBot="1">
      <c r="A351" s="237">
        <v>43284</v>
      </c>
      <c r="B351" s="215" t="s">
        <v>3096</v>
      </c>
      <c r="C351" s="210" t="s">
        <v>3089</v>
      </c>
      <c r="D351" s="210" t="s">
        <v>1329</v>
      </c>
      <c r="E351" s="238" t="s">
        <v>2221</v>
      </c>
      <c r="F351" s="210" t="s">
        <v>102</v>
      </c>
      <c r="G351" s="239">
        <v>1</v>
      </c>
      <c r="H351" s="239">
        <v>10631</v>
      </c>
      <c r="I351" s="239">
        <v>0</v>
      </c>
      <c r="J351" s="14">
        <v>23</v>
      </c>
      <c r="K351" s="14">
        <v>11</v>
      </c>
      <c r="L351" s="14">
        <f t="shared" si="63"/>
        <v>-34</v>
      </c>
      <c r="M351" s="123">
        <f t="shared" si="60"/>
        <v>-34</v>
      </c>
      <c r="N351" s="241" t="str">
        <f t="shared" si="62"/>
        <v/>
      </c>
      <c r="O351" s="207">
        <f t="shared" si="61"/>
        <v>0</v>
      </c>
      <c r="P351" s="34"/>
      <c r="S351" s="158"/>
      <c r="T351" s="61"/>
      <c r="U351" s="61"/>
      <c r="V351" s="61"/>
      <c r="W351" s="61"/>
    </row>
    <row r="352" spans="1:23" ht="17.25" hidden="1" outlineLevel="2" collapsed="1" thickBot="1">
      <c r="A352" s="237">
        <v>43284</v>
      </c>
      <c r="B352" s="215" t="s">
        <v>3096</v>
      </c>
      <c r="C352" s="210" t="s">
        <v>3089</v>
      </c>
      <c r="D352" s="210" t="s">
        <v>1331</v>
      </c>
      <c r="E352" s="238" t="s">
        <v>1330</v>
      </c>
      <c r="F352" s="210" t="s">
        <v>102</v>
      </c>
      <c r="G352" s="239">
        <v>1</v>
      </c>
      <c r="H352" s="239">
        <v>10619</v>
      </c>
      <c r="I352" s="239">
        <v>0</v>
      </c>
      <c r="J352" s="14">
        <v>23</v>
      </c>
      <c r="K352" s="14">
        <v>11</v>
      </c>
      <c r="L352" s="14">
        <f t="shared" si="63"/>
        <v>566</v>
      </c>
      <c r="M352" s="123">
        <f t="shared" si="60"/>
        <v>566</v>
      </c>
      <c r="N352" s="241">
        <f t="shared" si="62"/>
        <v>12</v>
      </c>
      <c r="O352" s="207">
        <f t="shared" si="61"/>
        <v>0</v>
      </c>
      <c r="P352" s="34"/>
      <c r="S352" s="158"/>
      <c r="T352" s="61"/>
      <c r="U352" s="61"/>
      <c r="V352" s="61"/>
      <c r="W352" s="61"/>
    </row>
    <row r="353" spans="1:23" ht="17.25" hidden="1" outlineLevel="2" collapsed="1" thickBot="1">
      <c r="A353" s="237">
        <v>43284</v>
      </c>
      <c r="B353" s="215" t="s">
        <v>3096</v>
      </c>
      <c r="C353" s="210" t="s">
        <v>3089</v>
      </c>
      <c r="D353" s="210" t="s">
        <v>1329</v>
      </c>
      <c r="E353" s="238" t="s">
        <v>2221</v>
      </c>
      <c r="F353" s="210" t="s">
        <v>102</v>
      </c>
      <c r="G353" s="239">
        <v>1</v>
      </c>
      <c r="H353" s="239">
        <v>10632</v>
      </c>
      <c r="I353" s="239">
        <v>0</v>
      </c>
      <c r="J353" s="14">
        <v>23</v>
      </c>
      <c r="K353" s="14">
        <v>11</v>
      </c>
      <c r="L353" s="14">
        <f t="shared" si="63"/>
        <v>-34</v>
      </c>
      <c r="M353" s="123">
        <f t="shared" si="60"/>
        <v>-34</v>
      </c>
      <c r="N353" s="241" t="str">
        <f t="shared" si="62"/>
        <v/>
      </c>
      <c r="O353" s="207">
        <f t="shared" si="61"/>
        <v>0</v>
      </c>
      <c r="P353" s="34"/>
      <c r="S353" s="158"/>
      <c r="T353" s="61"/>
      <c r="U353" s="61"/>
      <c r="V353" s="61"/>
      <c r="W353" s="61"/>
    </row>
    <row r="354" spans="1:23" ht="17.25" hidden="1" outlineLevel="2" thickBot="1">
      <c r="A354" s="237">
        <v>43284</v>
      </c>
      <c r="B354" s="215" t="s">
        <v>3096</v>
      </c>
      <c r="C354" s="210" t="s">
        <v>3089</v>
      </c>
      <c r="D354" s="210" t="s">
        <v>1331</v>
      </c>
      <c r="E354" s="238" t="s">
        <v>1330</v>
      </c>
      <c r="F354" s="210" t="s">
        <v>102</v>
      </c>
      <c r="G354" s="239">
        <v>1</v>
      </c>
      <c r="H354" s="239">
        <v>10619</v>
      </c>
      <c r="I354" s="239">
        <v>0</v>
      </c>
      <c r="J354" s="14">
        <v>23</v>
      </c>
      <c r="K354" s="14">
        <v>11</v>
      </c>
      <c r="L354" s="14">
        <f t="shared" ref="L354:L365" si="64">IF(B354="TXO",I354-SUM(J354:K354),IF(B354="FITX",IF(D354="新倉",-SUM(J354:K354),IF(E354="賣",(H354-H353)*G354*200-SUM(J354:K354),(H353-H354)*G354*200-SUM(J354:K354))),IF(D354="新倉",-SUM(J354:K354),IF(E354="賣",(H354-H353)*G354*50-SUM(J354:K354),(H353-H354)*G354*50-SUM(J354:K354)))))</f>
        <v>616</v>
      </c>
      <c r="M354" s="123">
        <f t="shared" si="60"/>
        <v>616</v>
      </c>
      <c r="N354" s="241">
        <f t="shared" si="62"/>
        <v>13</v>
      </c>
      <c r="O354" s="207">
        <f t="shared" si="61"/>
        <v>0</v>
      </c>
      <c r="P354" s="34"/>
      <c r="S354" s="158"/>
      <c r="T354" s="61"/>
      <c r="U354" s="61"/>
      <c r="V354" s="61"/>
      <c r="W354" s="61"/>
    </row>
    <row r="355" spans="1:23" ht="17.25" hidden="1" outlineLevel="1" thickBot="1">
      <c r="A355" s="279">
        <v>43286</v>
      </c>
      <c r="B355" s="280" t="s">
        <v>1328</v>
      </c>
      <c r="C355" s="281" t="s">
        <v>3098</v>
      </c>
      <c r="D355" s="281" t="s">
        <v>1329</v>
      </c>
      <c r="E355" s="282" t="s">
        <v>1330</v>
      </c>
      <c r="F355" s="281" t="s">
        <v>102</v>
      </c>
      <c r="G355" s="283">
        <v>1</v>
      </c>
      <c r="H355" s="283">
        <v>32</v>
      </c>
      <c r="I355" s="283">
        <v>-1600</v>
      </c>
      <c r="J355" s="284">
        <v>18</v>
      </c>
      <c r="K355" s="284">
        <v>2</v>
      </c>
      <c r="L355" s="284">
        <f t="shared" si="64"/>
        <v>-1620</v>
      </c>
      <c r="M355" s="285">
        <f t="shared" si="60"/>
        <v>-1620</v>
      </c>
      <c r="N355" s="241" t="str">
        <f t="shared" si="62"/>
        <v/>
      </c>
      <c r="O355" s="207">
        <f t="shared" si="61"/>
        <v>1600</v>
      </c>
      <c r="P355" s="34">
        <f>SUM(L355)</f>
        <v>-1620</v>
      </c>
      <c r="S355" s="158"/>
      <c r="T355" s="61"/>
      <c r="U355" s="61"/>
      <c r="V355" s="61"/>
      <c r="W355" s="61"/>
    </row>
    <row r="356" spans="1:23" ht="17.25" hidden="1" outlineLevel="1" thickBot="1">
      <c r="A356" s="237">
        <v>43287</v>
      </c>
      <c r="B356" s="215" t="s">
        <v>3096</v>
      </c>
      <c r="C356" s="210" t="s">
        <v>3089</v>
      </c>
      <c r="D356" s="210" t="s">
        <v>1329</v>
      </c>
      <c r="E356" s="238" t="s">
        <v>1330</v>
      </c>
      <c r="F356" s="210" t="s">
        <v>102</v>
      </c>
      <c r="G356" s="239">
        <v>1</v>
      </c>
      <c r="H356" s="239">
        <v>10526</v>
      </c>
      <c r="I356" s="239">
        <v>0</v>
      </c>
      <c r="J356" s="14">
        <v>23</v>
      </c>
      <c r="K356" s="14">
        <v>11</v>
      </c>
      <c r="L356" s="14">
        <f>IF(B356="TXO",I356-SUM(J356:K356),IF(B356="FITX",IF(D356="新倉",-SUM(J356:K356),IF(E356="賣",(H356-H355)*G356*200-SUM(J356:K356),(H355-H356)*G356*200-SUM(J356:K356))),IF(D356="新倉",-SUM(J356:K356),IF(E356="賣",(H356-H355)*G356*50-SUM(J356:K356),(H355-H356)*G356*50-SUM(J356:K356)))))</f>
        <v>-34</v>
      </c>
      <c r="M356" s="123">
        <f t="shared" si="60"/>
        <v>-34</v>
      </c>
      <c r="N356" s="241" t="str">
        <f>IF(B356="TXO","",IF(D356="新倉","",IF(E356="賣",(H356-H355)*G356,(H355-H356)*G356)))</f>
        <v/>
      </c>
      <c r="O356" s="207">
        <f t="shared" si="61"/>
        <v>0</v>
      </c>
      <c r="P356" s="34">
        <f>SUM(L356:L360)</f>
        <v>2194</v>
      </c>
      <c r="S356" s="158"/>
      <c r="T356" s="61"/>
      <c r="U356" s="61"/>
      <c r="V356" s="61"/>
      <c r="W356" s="61"/>
    </row>
    <row r="357" spans="1:23" ht="17.25" hidden="1" outlineLevel="2" collapsed="1" thickBot="1">
      <c r="A357" s="237">
        <v>43287</v>
      </c>
      <c r="B357" s="215" t="s">
        <v>3096</v>
      </c>
      <c r="C357" s="210" t="s">
        <v>3089</v>
      </c>
      <c r="D357" s="210" t="s">
        <v>1331</v>
      </c>
      <c r="E357" s="238" t="s">
        <v>2221</v>
      </c>
      <c r="F357" s="210" t="s">
        <v>102</v>
      </c>
      <c r="G357" s="239">
        <v>1</v>
      </c>
      <c r="H357" s="239">
        <v>10533</v>
      </c>
      <c r="I357" s="239">
        <v>0</v>
      </c>
      <c r="J357" s="14">
        <v>23</v>
      </c>
      <c r="K357" s="14">
        <v>11</v>
      </c>
      <c r="L357" s="14">
        <f t="shared" si="64"/>
        <v>316</v>
      </c>
      <c r="M357" s="123">
        <f t="shared" si="60"/>
        <v>316</v>
      </c>
      <c r="N357" s="241">
        <f t="shared" si="62"/>
        <v>7</v>
      </c>
      <c r="O357" s="207">
        <f t="shared" si="61"/>
        <v>0</v>
      </c>
      <c r="P357" s="34"/>
      <c r="S357" s="158"/>
      <c r="T357" s="61"/>
      <c r="U357" s="61"/>
      <c r="V357" s="61"/>
      <c r="W357" s="61"/>
    </row>
    <row r="358" spans="1:23" ht="17.25" hidden="1" outlineLevel="2" collapsed="1" thickBot="1">
      <c r="A358" s="237">
        <v>43287</v>
      </c>
      <c r="B358" s="215" t="s">
        <v>1328</v>
      </c>
      <c r="C358" s="210" t="s">
        <v>3098</v>
      </c>
      <c r="D358" s="210" t="s">
        <v>1331</v>
      </c>
      <c r="E358" s="238" t="s">
        <v>2221</v>
      </c>
      <c r="F358" s="210" t="s">
        <v>102</v>
      </c>
      <c r="G358" s="239">
        <v>1</v>
      </c>
      <c r="H358" s="239">
        <v>46</v>
      </c>
      <c r="I358" s="239">
        <v>2300</v>
      </c>
      <c r="J358" s="14">
        <v>18</v>
      </c>
      <c r="K358" s="14">
        <v>2</v>
      </c>
      <c r="L358" s="14">
        <f t="shared" si="64"/>
        <v>2280</v>
      </c>
      <c r="M358" s="123">
        <f t="shared" si="60"/>
        <v>2280</v>
      </c>
      <c r="N358" s="241" t="str">
        <f t="shared" si="62"/>
        <v/>
      </c>
      <c r="O358" s="207">
        <f t="shared" si="61"/>
        <v>2300</v>
      </c>
      <c r="P358" s="34"/>
      <c r="S358" s="158"/>
      <c r="T358" s="61"/>
      <c r="U358" s="61"/>
      <c r="V358" s="61"/>
      <c r="W358" s="61"/>
    </row>
    <row r="359" spans="1:23" ht="17.25" hidden="1" outlineLevel="2" collapsed="1" thickBot="1">
      <c r="A359" s="237">
        <v>43287</v>
      </c>
      <c r="B359" s="215" t="s">
        <v>3096</v>
      </c>
      <c r="C359" s="210" t="s">
        <v>3089</v>
      </c>
      <c r="D359" s="210" t="s">
        <v>1329</v>
      </c>
      <c r="E359" s="238" t="s">
        <v>2221</v>
      </c>
      <c r="F359" s="210" t="s">
        <v>102</v>
      </c>
      <c r="G359" s="239">
        <v>1</v>
      </c>
      <c r="H359" s="239">
        <v>10551</v>
      </c>
      <c r="I359" s="239">
        <v>0</v>
      </c>
      <c r="J359" s="14">
        <v>23</v>
      </c>
      <c r="K359" s="14">
        <v>11</v>
      </c>
      <c r="L359" s="14">
        <f t="shared" si="64"/>
        <v>-34</v>
      </c>
      <c r="M359" s="123">
        <f t="shared" si="60"/>
        <v>-34</v>
      </c>
      <c r="N359" s="241" t="str">
        <f t="shared" si="62"/>
        <v/>
      </c>
      <c r="O359" s="207">
        <f t="shared" si="61"/>
        <v>0</v>
      </c>
      <c r="P359" s="34"/>
      <c r="S359" s="158"/>
      <c r="T359" s="61"/>
      <c r="U359" s="61"/>
      <c r="V359" s="61"/>
      <c r="W359" s="61"/>
    </row>
    <row r="360" spans="1:23" ht="17.25" hidden="1" outlineLevel="2" thickBot="1">
      <c r="A360" s="237">
        <v>43287</v>
      </c>
      <c r="B360" s="215" t="s">
        <v>3096</v>
      </c>
      <c r="C360" s="210" t="s">
        <v>3089</v>
      </c>
      <c r="D360" s="210" t="s">
        <v>1331</v>
      </c>
      <c r="E360" s="238" t="s">
        <v>1330</v>
      </c>
      <c r="F360" s="210" t="s">
        <v>102</v>
      </c>
      <c r="G360" s="239">
        <v>1</v>
      </c>
      <c r="H360" s="239">
        <v>10557</v>
      </c>
      <c r="I360" s="239">
        <v>0</v>
      </c>
      <c r="J360" s="14">
        <v>23</v>
      </c>
      <c r="K360" s="14">
        <v>11</v>
      </c>
      <c r="L360" s="14">
        <f t="shared" si="64"/>
        <v>-334</v>
      </c>
      <c r="M360" s="123">
        <f t="shared" si="60"/>
        <v>-334</v>
      </c>
      <c r="N360" s="241">
        <f t="shared" si="62"/>
        <v>-6</v>
      </c>
      <c r="O360" s="207">
        <f t="shared" si="61"/>
        <v>0</v>
      </c>
      <c r="P360" s="34"/>
      <c r="S360" s="158"/>
      <c r="T360" s="61"/>
      <c r="U360" s="61"/>
      <c r="V360" s="61"/>
      <c r="W360" s="61"/>
    </row>
    <row r="361" spans="1:23" ht="17.25" hidden="1" outlineLevel="1" thickBot="1">
      <c r="A361" s="279">
        <v>43290</v>
      </c>
      <c r="B361" s="280" t="s">
        <v>1328</v>
      </c>
      <c r="C361" s="281" t="s">
        <v>3099</v>
      </c>
      <c r="D361" s="281" t="s">
        <v>1329</v>
      </c>
      <c r="E361" s="282" t="s">
        <v>1330</v>
      </c>
      <c r="F361" s="281" t="s">
        <v>102</v>
      </c>
      <c r="G361" s="283">
        <v>1</v>
      </c>
      <c r="H361" s="283">
        <v>35</v>
      </c>
      <c r="I361" s="283">
        <v>-1750</v>
      </c>
      <c r="J361" s="284">
        <v>18</v>
      </c>
      <c r="K361" s="284">
        <v>2</v>
      </c>
      <c r="L361" s="284">
        <f t="shared" si="64"/>
        <v>-1770</v>
      </c>
      <c r="M361" s="285">
        <f t="shared" si="60"/>
        <v>-1770</v>
      </c>
      <c r="N361" s="241" t="str">
        <f t="shared" si="62"/>
        <v/>
      </c>
      <c r="O361" s="207">
        <f t="shared" si="61"/>
        <v>1750</v>
      </c>
      <c r="P361" s="34">
        <f>SUM(L361:L367)</f>
        <v>-6946</v>
      </c>
      <c r="S361" s="158"/>
      <c r="T361" s="61"/>
      <c r="U361" s="61"/>
      <c r="V361" s="61"/>
      <c r="W361" s="61"/>
    </row>
    <row r="362" spans="1:23" ht="17.25" hidden="1" outlineLevel="2" thickBot="1">
      <c r="A362" s="279">
        <v>43290</v>
      </c>
      <c r="B362" s="280" t="s">
        <v>3096</v>
      </c>
      <c r="C362" s="281" t="s">
        <v>3089</v>
      </c>
      <c r="D362" s="281" t="s">
        <v>1329</v>
      </c>
      <c r="E362" s="282" t="s">
        <v>2221</v>
      </c>
      <c r="F362" s="281" t="s">
        <v>102</v>
      </c>
      <c r="G362" s="283">
        <v>1</v>
      </c>
      <c r="H362" s="283">
        <v>10646</v>
      </c>
      <c r="I362" s="283">
        <v>0</v>
      </c>
      <c r="J362" s="284">
        <v>23</v>
      </c>
      <c r="K362" s="284">
        <v>11</v>
      </c>
      <c r="L362" s="284">
        <f t="shared" si="64"/>
        <v>-34</v>
      </c>
      <c r="M362" s="285">
        <f t="shared" si="60"/>
        <v>-34</v>
      </c>
      <c r="N362" s="241" t="str">
        <f t="shared" si="62"/>
        <v/>
      </c>
      <c r="O362" s="207">
        <f t="shared" si="61"/>
        <v>0</v>
      </c>
      <c r="P362" s="34"/>
      <c r="S362" s="158"/>
      <c r="T362" s="61"/>
      <c r="U362" s="61"/>
      <c r="V362" s="61"/>
      <c r="W362" s="61"/>
    </row>
    <row r="363" spans="1:23" ht="17.25" hidden="1" outlineLevel="2" thickBot="1">
      <c r="A363" s="279">
        <v>43290</v>
      </c>
      <c r="B363" s="280" t="s">
        <v>3096</v>
      </c>
      <c r="C363" s="281" t="s">
        <v>3089</v>
      </c>
      <c r="D363" s="281" t="s">
        <v>1331</v>
      </c>
      <c r="E363" s="282" t="s">
        <v>1330</v>
      </c>
      <c r="F363" s="281" t="s">
        <v>102</v>
      </c>
      <c r="G363" s="283">
        <v>1</v>
      </c>
      <c r="H363" s="283">
        <v>10658</v>
      </c>
      <c r="I363" s="283">
        <v>0</v>
      </c>
      <c r="J363" s="284">
        <v>23</v>
      </c>
      <c r="K363" s="284">
        <v>11</v>
      </c>
      <c r="L363" s="284">
        <f t="shared" si="64"/>
        <v>-634</v>
      </c>
      <c r="M363" s="285">
        <f t="shared" si="60"/>
        <v>-634</v>
      </c>
      <c r="N363" s="241">
        <f t="shared" si="62"/>
        <v>-12</v>
      </c>
      <c r="O363" s="207">
        <f t="shared" si="61"/>
        <v>0</v>
      </c>
      <c r="P363" s="34"/>
      <c r="S363" s="158"/>
      <c r="T363" s="61"/>
      <c r="U363" s="61"/>
      <c r="V363" s="61"/>
      <c r="W363" s="61"/>
    </row>
    <row r="364" spans="1:23" ht="17.25" hidden="1" outlineLevel="2" thickBot="1">
      <c r="A364" s="279">
        <v>43290</v>
      </c>
      <c r="B364" s="280" t="s">
        <v>3096</v>
      </c>
      <c r="C364" s="281" t="s">
        <v>3089</v>
      </c>
      <c r="D364" s="281" t="s">
        <v>1329</v>
      </c>
      <c r="E364" s="282" t="s">
        <v>1330</v>
      </c>
      <c r="F364" s="281" t="s">
        <v>102</v>
      </c>
      <c r="G364" s="283">
        <v>1</v>
      </c>
      <c r="H364" s="283">
        <v>10656</v>
      </c>
      <c r="I364" s="283">
        <v>0</v>
      </c>
      <c r="J364" s="284">
        <v>23</v>
      </c>
      <c r="K364" s="284">
        <v>11</v>
      </c>
      <c r="L364" s="284">
        <f t="shared" si="64"/>
        <v>-34</v>
      </c>
      <c r="M364" s="285">
        <f t="shared" si="60"/>
        <v>-34</v>
      </c>
      <c r="N364" s="241" t="str">
        <f t="shared" si="62"/>
        <v/>
      </c>
      <c r="O364" s="207">
        <f t="shared" si="61"/>
        <v>0</v>
      </c>
      <c r="P364" s="34"/>
      <c r="S364" s="158"/>
      <c r="T364" s="61"/>
      <c r="U364" s="61"/>
      <c r="V364" s="61"/>
      <c r="W364" s="61"/>
    </row>
    <row r="365" spans="1:23" ht="17.25" hidden="1" outlineLevel="2" thickBot="1">
      <c r="A365" s="279">
        <v>43290</v>
      </c>
      <c r="B365" s="280" t="s">
        <v>3096</v>
      </c>
      <c r="C365" s="281" t="s">
        <v>3089</v>
      </c>
      <c r="D365" s="281" t="s">
        <v>1331</v>
      </c>
      <c r="E365" s="282" t="s">
        <v>2221</v>
      </c>
      <c r="F365" s="281" t="s">
        <v>102</v>
      </c>
      <c r="G365" s="283">
        <v>1</v>
      </c>
      <c r="H365" s="283">
        <v>10653</v>
      </c>
      <c r="I365" s="283">
        <v>0</v>
      </c>
      <c r="J365" s="284">
        <v>23</v>
      </c>
      <c r="K365" s="284">
        <v>11</v>
      </c>
      <c r="L365" s="284">
        <f t="shared" si="64"/>
        <v>-184</v>
      </c>
      <c r="M365" s="285">
        <f t="shared" si="60"/>
        <v>-184</v>
      </c>
      <c r="N365" s="241">
        <f t="shared" si="62"/>
        <v>-3</v>
      </c>
      <c r="O365" s="207">
        <f t="shared" si="61"/>
        <v>0</v>
      </c>
      <c r="P365" s="34"/>
      <c r="S365" s="158"/>
      <c r="T365" s="61"/>
      <c r="U365" s="61"/>
      <c r="V365" s="61"/>
      <c r="W365" s="61"/>
    </row>
    <row r="366" spans="1:23" ht="17.25" hidden="1" outlineLevel="2" thickBot="1">
      <c r="A366" s="279">
        <v>43290</v>
      </c>
      <c r="B366" s="280" t="s">
        <v>1328</v>
      </c>
      <c r="C366" s="281" t="s">
        <v>3099</v>
      </c>
      <c r="D366" s="281" t="s">
        <v>1329</v>
      </c>
      <c r="E366" s="282" t="s">
        <v>1330</v>
      </c>
      <c r="F366" s="281" t="s">
        <v>102</v>
      </c>
      <c r="G366" s="283">
        <v>1</v>
      </c>
      <c r="H366" s="283">
        <v>40</v>
      </c>
      <c r="I366" s="283">
        <v>-2000</v>
      </c>
      <c r="J366" s="284">
        <v>18</v>
      </c>
      <c r="K366" s="284">
        <v>2</v>
      </c>
      <c r="L366" s="284">
        <f t="shared" ref="L366:L371" si="65">IF(B366="TXO",I366-SUM(J366:K366),IF(B366="FITX",IF(D366="新倉",-SUM(J366:K366),IF(E366="賣",(H366-H365)*G366*200-SUM(J366:K366),(H365-H366)*G366*200-SUM(J366:K366))),IF(D366="新倉",-SUM(J366:K366),IF(E366="賣",(H366-H365)*G366*50-SUM(J366:K366),(H365-H366)*G366*50-SUM(J366:K366)))))</f>
        <v>-2020</v>
      </c>
      <c r="M366" s="285">
        <f t="shared" si="60"/>
        <v>-2020</v>
      </c>
      <c r="N366" s="241" t="str">
        <f t="shared" si="62"/>
        <v/>
      </c>
      <c r="O366" s="207">
        <f t="shared" si="61"/>
        <v>2000</v>
      </c>
      <c r="P366" s="34"/>
      <c r="S366" s="158"/>
      <c r="T366" s="61"/>
      <c r="U366" s="61"/>
      <c r="V366" s="61"/>
      <c r="W366" s="61"/>
    </row>
    <row r="367" spans="1:23" ht="17.25" hidden="1" outlineLevel="2" thickBot="1">
      <c r="A367" s="279">
        <v>43290</v>
      </c>
      <c r="B367" s="280" t="s">
        <v>1328</v>
      </c>
      <c r="C367" s="281" t="s">
        <v>3100</v>
      </c>
      <c r="D367" s="281" t="s">
        <v>1329</v>
      </c>
      <c r="E367" s="282" t="s">
        <v>1330</v>
      </c>
      <c r="F367" s="281" t="s">
        <v>102</v>
      </c>
      <c r="G367" s="283">
        <v>1</v>
      </c>
      <c r="H367" s="283">
        <v>45</v>
      </c>
      <c r="I367" s="283">
        <v>-2250</v>
      </c>
      <c r="J367" s="284">
        <v>18</v>
      </c>
      <c r="K367" s="284">
        <v>2</v>
      </c>
      <c r="L367" s="284">
        <f t="shared" si="65"/>
        <v>-2270</v>
      </c>
      <c r="M367" s="285">
        <f t="shared" si="60"/>
        <v>-2270</v>
      </c>
      <c r="N367" s="241" t="str">
        <f t="shared" si="62"/>
        <v/>
      </c>
      <c r="O367" s="207">
        <f t="shared" si="61"/>
        <v>2250</v>
      </c>
      <c r="P367" s="34"/>
      <c r="S367" s="158"/>
      <c r="T367" s="61"/>
      <c r="U367" s="61"/>
      <c r="V367" s="61"/>
      <c r="W367" s="61"/>
    </row>
    <row r="368" spans="1:23" ht="17.25" hidden="1" outlineLevel="1" thickBot="1">
      <c r="A368" s="237">
        <v>43294</v>
      </c>
      <c r="B368" s="215" t="s">
        <v>2236</v>
      </c>
      <c r="C368" s="210" t="s">
        <v>3101</v>
      </c>
      <c r="D368" s="210" t="s">
        <v>1329</v>
      </c>
      <c r="E368" s="238" t="s">
        <v>1330</v>
      </c>
      <c r="F368" s="210" t="s">
        <v>102</v>
      </c>
      <c r="G368" s="239">
        <v>1</v>
      </c>
      <c r="H368" s="239">
        <v>12</v>
      </c>
      <c r="I368" s="239">
        <v>-600</v>
      </c>
      <c r="J368" s="14">
        <v>18</v>
      </c>
      <c r="K368" s="14">
        <v>1</v>
      </c>
      <c r="L368" s="14">
        <f t="shared" si="65"/>
        <v>-619</v>
      </c>
      <c r="M368" s="123">
        <f>L368</f>
        <v>-619</v>
      </c>
      <c r="N368" s="241" t="str">
        <f>IF(B368="TXO","",IF(D368="新倉","",IF(E368="賣",(H368-H367)*G368,(H367-H368)*G368)))</f>
        <v/>
      </c>
      <c r="O368" s="207">
        <f>ABS(I368)</f>
        <v>600</v>
      </c>
      <c r="P368" s="34">
        <f>SUM(L368:L371)</f>
        <v>-2131</v>
      </c>
      <c r="S368" s="158"/>
      <c r="T368" s="61"/>
      <c r="U368" s="61"/>
      <c r="V368" s="61"/>
      <c r="W368" s="61"/>
    </row>
    <row r="369" spans="1:27" ht="17.25" hidden="1" outlineLevel="2" collapsed="1" thickBot="1">
      <c r="A369" s="237">
        <v>43294</v>
      </c>
      <c r="B369" s="215" t="s">
        <v>2236</v>
      </c>
      <c r="C369" s="210" t="s">
        <v>3102</v>
      </c>
      <c r="D369" s="210" t="s">
        <v>1329</v>
      </c>
      <c r="E369" s="238" t="s">
        <v>1330</v>
      </c>
      <c r="F369" s="210" t="s">
        <v>102</v>
      </c>
      <c r="G369" s="239">
        <v>1</v>
      </c>
      <c r="H369" s="239">
        <v>24.5</v>
      </c>
      <c r="I369" s="239">
        <v>-1225</v>
      </c>
      <c r="J369" s="14">
        <v>18</v>
      </c>
      <c r="K369" s="14">
        <v>1</v>
      </c>
      <c r="L369" s="14">
        <f t="shared" si="65"/>
        <v>-1244</v>
      </c>
      <c r="M369" s="123">
        <f>L369</f>
        <v>-1244</v>
      </c>
      <c r="N369" s="241" t="str">
        <f>IF(B369="TXO","",IF(D369="新倉","",IF(E369="賣",(H369-H368)*G369,(H368-H369)*G369)))</f>
        <v/>
      </c>
      <c r="O369" s="207">
        <f>ABS(I369)</f>
        <v>1225</v>
      </c>
      <c r="P369" s="34"/>
      <c r="S369" s="158"/>
      <c r="T369" s="61"/>
      <c r="U369" s="61"/>
      <c r="V369" s="61"/>
      <c r="W369" s="61"/>
    </row>
    <row r="370" spans="1:27" ht="17.25" hidden="1" outlineLevel="2" collapsed="1" thickBot="1">
      <c r="A370" s="237">
        <v>43294</v>
      </c>
      <c r="B370" s="215" t="s">
        <v>1332</v>
      </c>
      <c r="C370" s="210" t="s">
        <v>3089</v>
      </c>
      <c r="D370" s="210" t="s">
        <v>1329</v>
      </c>
      <c r="E370" s="238" t="s">
        <v>1330</v>
      </c>
      <c r="F370" s="210" t="s">
        <v>102</v>
      </c>
      <c r="G370" s="239">
        <v>1</v>
      </c>
      <c r="H370" s="239">
        <v>10843</v>
      </c>
      <c r="I370" s="239">
        <v>0</v>
      </c>
      <c r="J370" s="14">
        <v>23</v>
      </c>
      <c r="K370" s="14">
        <v>11</v>
      </c>
      <c r="L370" s="14">
        <f t="shared" si="65"/>
        <v>-34</v>
      </c>
      <c r="M370" s="123">
        <f>L370</f>
        <v>-34</v>
      </c>
      <c r="N370" s="241" t="str">
        <f>IF(B370="TXO","",IF(D370="新倉","",IF(E370="賣",(H370-H369)*G370,(H369-H370)*G370)))</f>
        <v/>
      </c>
      <c r="O370" s="207">
        <f>ABS(I370)</f>
        <v>0</v>
      </c>
      <c r="P370" s="34"/>
      <c r="S370" s="158"/>
      <c r="T370" s="61"/>
      <c r="U370" s="61"/>
      <c r="V370" s="61"/>
      <c r="W370" s="61"/>
    </row>
    <row r="371" spans="1:27" ht="17.25" hidden="1" outlineLevel="2" collapsed="1" thickBot="1">
      <c r="A371" s="237">
        <v>43294</v>
      </c>
      <c r="B371" s="215" t="s">
        <v>1332</v>
      </c>
      <c r="C371" s="210" t="s">
        <v>3089</v>
      </c>
      <c r="D371" s="210" t="s">
        <v>1331</v>
      </c>
      <c r="E371" s="238" t="s">
        <v>2221</v>
      </c>
      <c r="F371" s="210" t="s">
        <v>102</v>
      </c>
      <c r="G371" s="239">
        <v>1</v>
      </c>
      <c r="H371" s="239">
        <v>10839</v>
      </c>
      <c r="I371" s="239">
        <v>0</v>
      </c>
      <c r="J371" s="14">
        <v>23</v>
      </c>
      <c r="K371" s="14">
        <v>11</v>
      </c>
      <c r="L371" s="14">
        <f t="shared" si="65"/>
        <v>-234</v>
      </c>
      <c r="M371" s="123">
        <f>L371</f>
        <v>-234</v>
      </c>
      <c r="N371" s="241">
        <f>IF(B371="TXO","",IF(D371="新倉","",IF(E371="賣",(H371-H370)*G371,(H370-H371)*G371)))</f>
        <v>-4</v>
      </c>
      <c r="O371" s="207">
        <f>ABS(I371)</f>
        <v>0</v>
      </c>
      <c r="P371" s="34"/>
      <c r="S371" s="158"/>
      <c r="T371" s="61"/>
      <c r="U371" s="61"/>
      <c r="V371" s="61"/>
      <c r="W371" s="61"/>
    </row>
    <row r="372" spans="1:27" ht="17.25" thickBot="1">
      <c r="A372" s="254" t="s">
        <v>2226</v>
      </c>
      <c r="B372" s="255"/>
      <c r="C372" s="255"/>
      <c r="D372" s="255"/>
      <c r="E372" s="255"/>
      <c r="F372" s="255"/>
      <c r="G372" s="256"/>
      <c r="H372" s="256"/>
      <c r="I372" s="256"/>
      <c r="J372" s="121"/>
      <c r="K372" s="256"/>
      <c r="L372" s="122">
        <f>SUM(L340:L371)</f>
        <v>-11003</v>
      </c>
      <c r="M372" s="290">
        <f>SUM(M340:M371)</f>
        <v>-25751.005000000001</v>
      </c>
      <c r="N372" s="33"/>
      <c r="P372" s="286"/>
      <c r="S372" s="158"/>
      <c r="T372" s="61"/>
      <c r="U372" s="61"/>
      <c r="V372" s="61"/>
      <c r="W372" s="61"/>
    </row>
    <row r="373" spans="1:27" ht="17.25" thickBot="1">
      <c r="A373" s="272">
        <v>43322</v>
      </c>
      <c r="B373" s="273"/>
      <c r="C373" s="273" t="s">
        <v>3017</v>
      </c>
      <c r="D373" s="273"/>
      <c r="E373" s="273"/>
      <c r="F373" s="273"/>
      <c r="G373" s="274"/>
      <c r="H373" s="274"/>
      <c r="I373" s="274"/>
      <c r="J373" s="275"/>
      <c r="K373" s="274"/>
      <c r="L373" s="275"/>
      <c r="M373" s="276">
        <v>-1119</v>
      </c>
      <c r="N373" s="33"/>
      <c r="P373" s="277"/>
      <c r="Q373" s="230" t="s">
        <v>36</v>
      </c>
      <c r="S373" s="158"/>
      <c r="T373" s="61"/>
      <c r="U373" s="61"/>
      <c r="V373" s="61"/>
      <c r="W373" s="61"/>
    </row>
    <row r="374" spans="1:27" ht="17.25" thickBot="1">
      <c r="A374" s="272">
        <v>43326</v>
      </c>
      <c r="B374" s="273"/>
      <c r="C374" s="273" t="s">
        <v>2960</v>
      </c>
      <c r="D374" s="273"/>
      <c r="E374" s="273"/>
      <c r="F374" s="273"/>
      <c r="G374" s="274"/>
      <c r="H374" s="274"/>
      <c r="I374" s="274"/>
      <c r="J374" s="275"/>
      <c r="K374" s="274"/>
      <c r="L374" s="275"/>
      <c r="M374" s="276">
        <f>-4457*0.965</f>
        <v>-4301.0050000000001</v>
      </c>
      <c r="N374" s="33"/>
      <c r="P374" s="277"/>
      <c r="Q374" s="230" t="s">
        <v>2961</v>
      </c>
      <c r="S374" s="158"/>
      <c r="T374" s="61"/>
      <c r="U374" s="61"/>
      <c r="V374" s="61"/>
      <c r="W374" s="61"/>
    </row>
    <row r="375" spans="1:27" ht="17.25" thickBot="1">
      <c r="A375" s="272">
        <v>43331</v>
      </c>
      <c r="B375" s="273"/>
      <c r="C375" s="273" t="s">
        <v>2875</v>
      </c>
      <c r="D375" s="273"/>
      <c r="E375" s="273"/>
      <c r="F375" s="273"/>
      <c r="G375" s="274"/>
      <c r="H375" s="274"/>
      <c r="I375" s="274"/>
      <c r="J375" s="275"/>
      <c r="K375" s="274"/>
      <c r="L375" s="275"/>
      <c r="M375" s="276">
        <v>-4490</v>
      </c>
      <c r="N375" s="33"/>
      <c r="P375" s="277"/>
      <c r="Q375" s="230" t="s">
        <v>3103</v>
      </c>
      <c r="S375" s="158"/>
      <c r="T375" s="61"/>
      <c r="U375" s="61"/>
      <c r="V375" s="61"/>
      <c r="W375" s="61"/>
    </row>
    <row r="376" spans="1:27" ht="17.25" collapsed="1" thickBot="1">
      <c r="A376" s="272">
        <v>43340</v>
      </c>
      <c r="B376" s="273"/>
      <c r="C376" s="273" t="s">
        <v>2963</v>
      </c>
      <c r="D376" s="273"/>
      <c r="E376" s="273"/>
      <c r="F376" s="273"/>
      <c r="G376" s="274"/>
      <c r="H376" s="274"/>
      <c r="I376" s="274"/>
      <c r="J376" s="275"/>
      <c r="K376" s="274"/>
      <c r="L376" s="275"/>
      <c r="M376" s="276">
        <f>-5000*0.965</f>
        <v>-4825</v>
      </c>
      <c r="N376" s="33"/>
      <c r="P376" s="277"/>
      <c r="Q376" s="230" t="s">
        <v>2964</v>
      </c>
      <c r="S376" s="158"/>
      <c r="T376" s="61" t="str">
        <f>IF(AND(R376="Yes",S376&lt;&gt;"Yes",L376&gt;0,B376&lt;&gt;"TXO"),L376,"")</f>
        <v/>
      </c>
      <c r="U376" s="61" t="str">
        <f>IF(AND(R376="Yes",S376&lt;&gt;"Yes",L376&lt;0,B376&lt;&gt;"TXO"),L376,"")</f>
        <v/>
      </c>
      <c r="V376" s="61" t="str">
        <f>IF(AND(R376="",S376&lt;&gt;"Yes",L376&gt;0,B376&lt;&gt;"TXO"),L376,"")</f>
        <v/>
      </c>
      <c r="W376" s="61" t="str">
        <f>IF(AND(R376="",S376&lt;&gt;"Yes",L376&lt;0,B376&lt;&gt;"TXO"),L376,"")</f>
        <v/>
      </c>
      <c r="X376" s="207" t="str">
        <f>IF(AND(R376="Yes",S376="Yes",L376&gt;0,B376&lt;&gt;"TXO"),L376,"")</f>
        <v/>
      </c>
      <c r="Y376" s="207" t="str">
        <f>IF(AND(R376="Yes",S376="Yes",L376&lt;0,B376&lt;&gt;"TXO"),L376,"")</f>
        <v/>
      </c>
      <c r="Z376" s="207" t="str">
        <f>IF(AND(R376="",S376="Yes",L376&gt;0,B376&lt;&gt;"TXO"),L376,"")</f>
        <v/>
      </c>
      <c r="AA376" s="207" t="str">
        <f>IF(AND(R376="",S376="Yes",L376&lt;0,B376&lt;&gt;"TXO"),L376,"")</f>
        <v/>
      </c>
    </row>
    <row r="377" spans="1:27" ht="17.25" hidden="1" outlineLevel="1" thickBot="1">
      <c r="A377" s="237">
        <v>43318</v>
      </c>
      <c r="B377" s="215" t="s">
        <v>1332</v>
      </c>
      <c r="C377" s="210" t="s">
        <v>3104</v>
      </c>
      <c r="D377" s="210" t="s">
        <v>1329</v>
      </c>
      <c r="E377" s="238" t="s">
        <v>1330</v>
      </c>
      <c r="F377" s="210" t="s">
        <v>102</v>
      </c>
      <c r="G377" s="239">
        <v>1</v>
      </c>
      <c r="H377" s="239">
        <v>10989</v>
      </c>
      <c r="I377" s="239">
        <v>0</v>
      </c>
      <c r="J377" s="14">
        <v>23</v>
      </c>
      <c r="K377" s="14">
        <v>11</v>
      </c>
      <c r="L377" s="14">
        <f>IF(B377="TXO",I377-SUM(J377:K377),IF(B377="FITX",IF(D377="新倉",-SUM(J377:K377),IF(E377="賣",(H377-#REF!)*G377*200-SUM(J377:K377),(#REF!-H377)*G377*200-SUM(J377:K377))),IF(D377="新倉",-SUM(J377:K377),IF(E377="賣",(H377-#REF!)*G377*50-SUM(J377:K377),(#REF!-H377)*G377*50-SUM(J377:K377)))))</f>
        <v>-34</v>
      </c>
      <c r="M377" s="123">
        <f>L377</f>
        <v>-34</v>
      </c>
      <c r="N377" s="241" t="str">
        <f>IF(B377="TXO","",IF(D377="新倉","",IF(E377="賣",(H377-#REF!)*G377,(#REF!-H377)*G377)))</f>
        <v/>
      </c>
      <c r="O377" s="207">
        <f t="shared" ref="O377:O399" si="66">ABS(I377)</f>
        <v>0</v>
      </c>
      <c r="P377" s="34">
        <f>SUM(L377:L390)</f>
        <v>-1076</v>
      </c>
      <c r="S377" s="158"/>
      <c r="T377" s="61"/>
      <c r="U377" s="61"/>
      <c r="V377" s="61"/>
      <c r="W377" s="61"/>
    </row>
    <row r="378" spans="1:27" ht="17.25" hidden="1" outlineLevel="2" thickBot="1">
      <c r="A378" s="237">
        <v>43318</v>
      </c>
      <c r="B378" s="215" t="s">
        <v>1332</v>
      </c>
      <c r="C378" s="210" t="s">
        <v>3104</v>
      </c>
      <c r="D378" s="210" t="s">
        <v>1331</v>
      </c>
      <c r="E378" s="238" t="s">
        <v>2221</v>
      </c>
      <c r="F378" s="210" t="s">
        <v>102</v>
      </c>
      <c r="G378" s="239">
        <v>1</v>
      </c>
      <c r="H378" s="239">
        <v>10998</v>
      </c>
      <c r="I378" s="239">
        <v>0</v>
      </c>
      <c r="J378" s="14">
        <v>23</v>
      </c>
      <c r="K378" s="14">
        <v>11</v>
      </c>
      <c r="L378" s="14">
        <f>IF(B378="TXO",I378-SUM(J378:K378),IF(B378="FITX",IF(D378="新倉",-SUM(J378:K378),IF(E378="賣",(H378-H377)*G378*200-SUM(J378:K378),(H377-H378)*G378*200-SUM(J378:K378))),IF(D378="新倉",-SUM(J378:K378),IF(E378="賣",(H378-H377)*G378*50-SUM(J378:K378),(H377-H378)*G378*50-SUM(J378:K378)))))</f>
        <v>416</v>
      </c>
      <c r="M378" s="123">
        <f>L378</f>
        <v>416</v>
      </c>
      <c r="N378" s="241">
        <f>IF(B378="TXO","",IF(D378="新倉","",IF(E378="賣",(H378-H377)*G378,(H377-H378)*G378)))</f>
        <v>9</v>
      </c>
      <c r="O378" s="207">
        <f t="shared" si="66"/>
        <v>0</v>
      </c>
      <c r="P378" s="34"/>
      <c r="S378" s="158"/>
      <c r="T378" s="61"/>
      <c r="U378" s="61"/>
      <c r="V378" s="61"/>
      <c r="W378" s="61"/>
    </row>
    <row r="379" spans="1:27" ht="17.25" hidden="1" outlineLevel="2" thickBot="1">
      <c r="A379" s="237">
        <v>43318</v>
      </c>
      <c r="B379" s="215" t="s">
        <v>1332</v>
      </c>
      <c r="C379" s="210" t="s">
        <v>3104</v>
      </c>
      <c r="D379" s="210" t="s">
        <v>1329</v>
      </c>
      <c r="E379" s="238" t="s">
        <v>1330</v>
      </c>
      <c r="F379" s="210" t="s">
        <v>102</v>
      </c>
      <c r="G379" s="239">
        <v>1</v>
      </c>
      <c r="H379" s="239">
        <v>10988</v>
      </c>
      <c r="I379" s="239">
        <v>0</v>
      </c>
      <c r="J379" s="14">
        <v>23</v>
      </c>
      <c r="K379" s="14">
        <v>11</v>
      </c>
      <c r="L379" s="14">
        <f t="shared" ref="L379:L390" si="67">IF(B379="TXO",I379-SUM(J379:K379),IF(B379="FITX",IF(D379="新倉",-SUM(J379:K379),IF(E379="賣",(H379-H378)*G379*200-SUM(J379:K379),(H378-H379)*G379*200-SUM(J379:K379))),IF(D379="新倉",-SUM(J379:K379),IF(E379="賣",(H379-H378)*G379*50-SUM(J379:K379),(H378-H379)*G379*50-SUM(J379:K379)))))</f>
        <v>-34</v>
      </c>
      <c r="M379" s="123">
        <f t="shared" ref="M379:M390" si="68">L379</f>
        <v>-34</v>
      </c>
      <c r="N379" s="241" t="str">
        <f t="shared" ref="N379:N390" si="69">IF(B379="TXO","",IF(D379="新倉","",IF(E379="賣",(H379-H378)*G379,(H378-H379)*G379)))</f>
        <v/>
      </c>
      <c r="O379" s="207">
        <f t="shared" si="66"/>
        <v>0</v>
      </c>
      <c r="P379" s="34"/>
      <c r="S379" s="158"/>
      <c r="T379" s="61"/>
      <c r="U379" s="61"/>
      <c r="V379" s="61"/>
      <c r="W379" s="61"/>
    </row>
    <row r="380" spans="1:27" ht="17.25" hidden="1" outlineLevel="2" thickBot="1">
      <c r="A380" s="237">
        <v>43318</v>
      </c>
      <c r="B380" s="215" t="s">
        <v>1332</v>
      </c>
      <c r="C380" s="210" t="s">
        <v>3104</v>
      </c>
      <c r="D380" s="210" t="s">
        <v>1331</v>
      </c>
      <c r="E380" s="238" t="s">
        <v>2221</v>
      </c>
      <c r="F380" s="210" t="s">
        <v>102</v>
      </c>
      <c r="G380" s="239">
        <v>1</v>
      </c>
      <c r="H380" s="239">
        <v>10998</v>
      </c>
      <c r="I380" s="239">
        <v>0</v>
      </c>
      <c r="J380" s="14">
        <v>23</v>
      </c>
      <c r="K380" s="14">
        <v>11</v>
      </c>
      <c r="L380" s="14">
        <f t="shared" si="67"/>
        <v>466</v>
      </c>
      <c r="M380" s="123">
        <f t="shared" si="68"/>
        <v>466</v>
      </c>
      <c r="N380" s="241">
        <f t="shared" si="69"/>
        <v>10</v>
      </c>
      <c r="O380" s="207">
        <f t="shared" si="66"/>
        <v>0</v>
      </c>
      <c r="P380" s="34"/>
      <c r="S380" s="158"/>
      <c r="T380" s="61"/>
      <c r="U380" s="61"/>
      <c r="V380" s="61"/>
      <c r="W380" s="61"/>
    </row>
    <row r="381" spans="1:27" ht="17.25" hidden="1" outlineLevel="2" thickBot="1">
      <c r="A381" s="237">
        <v>43318</v>
      </c>
      <c r="B381" s="215" t="s">
        <v>1332</v>
      </c>
      <c r="C381" s="210" t="s">
        <v>3104</v>
      </c>
      <c r="D381" s="210" t="s">
        <v>1329</v>
      </c>
      <c r="E381" s="238" t="s">
        <v>1330</v>
      </c>
      <c r="F381" s="210" t="s">
        <v>102</v>
      </c>
      <c r="G381" s="239">
        <v>1</v>
      </c>
      <c r="H381" s="239">
        <v>10987</v>
      </c>
      <c r="I381" s="239">
        <v>0</v>
      </c>
      <c r="J381" s="14">
        <v>23</v>
      </c>
      <c r="K381" s="14">
        <v>11</v>
      </c>
      <c r="L381" s="14">
        <f t="shared" si="67"/>
        <v>-34</v>
      </c>
      <c r="M381" s="123">
        <f t="shared" si="68"/>
        <v>-34</v>
      </c>
      <c r="N381" s="241" t="str">
        <f t="shared" si="69"/>
        <v/>
      </c>
      <c r="O381" s="207">
        <f t="shared" si="66"/>
        <v>0</v>
      </c>
      <c r="P381" s="34"/>
      <c r="S381" s="158"/>
      <c r="T381" s="61"/>
      <c r="U381" s="61"/>
      <c r="V381" s="61"/>
      <c r="W381" s="61"/>
    </row>
    <row r="382" spans="1:27" ht="17.25" hidden="1" outlineLevel="2" thickBot="1">
      <c r="A382" s="237">
        <v>43318</v>
      </c>
      <c r="B382" s="215" t="s">
        <v>1332</v>
      </c>
      <c r="C382" s="210" t="s">
        <v>3104</v>
      </c>
      <c r="D382" s="210" t="s">
        <v>1331</v>
      </c>
      <c r="E382" s="238" t="s">
        <v>2221</v>
      </c>
      <c r="F382" s="210" t="s">
        <v>102</v>
      </c>
      <c r="G382" s="239">
        <v>1</v>
      </c>
      <c r="H382" s="239">
        <v>10993</v>
      </c>
      <c r="I382" s="239">
        <v>0</v>
      </c>
      <c r="J382" s="14">
        <v>23</v>
      </c>
      <c r="K382" s="14">
        <v>11</v>
      </c>
      <c r="L382" s="14">
        <f t="shared" si="67"/>
        <v>266</v>
      </c>
      <c r="M382" s="123">
        <f t="shared" si="68"/>
        <v>266</v>
      </c>
      <c r="N382" s="241">
        <f t="shared" si="69"/>
        <v>6</v>
      </c>
      <c r="O382" s="207">
        <f t="shared" si="66"/>
        <v>0</v>
      </c>
      <c r="P382" s="34"/>
      <c r="S382" s="158"/>
      <c r="T382" s="61"/>
      <c r="U382" s="61"/>
      <c r="V382" s="61"/>
      <c r="W382" s="61"/>
    </row>
    <row r="383" spans="1:27" ht="17.25" hidden="1" outlineLevel="2" thickBot="1">
      <c r="A383" s="237">
        <v>43318</v>
      </c>
      <c r="B383" s="215" t="s">
        <v>1332</v>
      </c>
      <c r="C383" s="210" t="s">
        <v>3104</v>
      </c>
      <c r="D383" s="210" t="s">
        <v>1329</v>
      </c>
      <c r="E383" s="238" t="s">
        <v>2221</v>
      </c>
      <c r="F383" s="210" t="s">
        <v>102</v>
      </c>
      <c r="G383" s="239">
        <v>1</v>
      </c>
      <c r="H383" s="239">
        <v>10983</v>
      </c>
      <c r="I383" s="239">
        <v>0</v>
      </c>
      <c r="J383" s="14">
        <v>23</v>
      </c>
      <c r="K383" s="14">
        <v>11</v>
      </c>
      <c r="L383" s="14">
        <f t="shared" si="67"/>
        <v>-34</v>
      </c>
      <c r="M383" s="123">
        <f t="shared" si="68"/>
        <v>-34</v>
      </c>
      <c r="N383" s="241" t="str">
        <f t="shared" si="69"/>
        <v/>
      </c>
      <c r="O383" s="207">
        <f t="shared" si="66"/>
        <v>0</v>
      </c>
      <c r="P383" s="34"/>
      <c r="S383" s="158"/>
      <c r="T383" s="61"/>
      <c r="U383" s="61"/>
      <c r="V383" s="61"/>
      <c r="W383" s="61"/>
    </row>
    <row r="384" spans="1:27" ht="17.25" hidden="1" outlineLevel="2" thickBot="1">
      <c r="A384" s="237">
        <v>43318</v>
      </c>
      <c r="B384" s="215" t="s">
        <v>1332</v>
      </c>
      <c r="C384" s="210" t="s">
        <v>3104</v>
      </c>
      <c r="D384" s="210" t="s">
        <v>1331</v>
      </c>
      <c r="E384" s="238" t="s">
        <v>1330</v>
      </c>
      <c r="F384" s="210" t="s">
        <v>102</v>
      </c>
      <c r="G384" s="239">
        <v>1</v>
      </c>
      <c r="H384" s="239">
        <v>10993</v>
      </c>
      <c r="I384" s="239">
        <v>0</v>
      </c>
      <c r="J384" s="14">
        <v>23</v>
      </c>
      <c r="K384" s="14">
        <v>11</v>
      </c>
      <c r="L384" s="14">
        <f t="shared" si="67"/>
        <v>-534</v>
      </c>
      <c r="M384" s="123">
        <f t="shared" si="68"/>
        <v>-534</v>
      </c>
      <c r="N384" s="241">
        <f t="shared" si="69"/>
        <v>-10</v>
      </c>
      <c r="O384" s="207">
        <f t="shared" si="66"/>
        <v>0</v>
      </c>
      <c r="P384" s="34"/>
      <c r="S384" s="158"/>
      <c r="T384" s="61"/>
      <c r="U384" s="61"/>
      <c r="V384" s="61"/>
      <c r="W384" s="61"/>
    </row>
    <row r="385" spans="1:23" ht="17.25" hidden="1" outlineLevel="2" thickBot="1">
      <c r="A385" s="237">
        <v>43318</v>
      </c>
      <c r="B385" s="215" t="s">
        <v>1332</v>
      </c>
      <c r="C385" s="210" t="s">
        <v>3104</v>
      </c>
      <c r="D385" s="210" t="s">
        <v>1329</v>
      </c>
      <c r="E385" s="238" t="s">
        <v>2221</v>
      </c>
      <c r="F385" s="210" t="s">
        <v>102</v>
      </c>
      <c r="G385" s="239">
        <v>1</v>
      </c>
      <c r="H385" s="239">
        <v>10981</v>
      </c>
      <c r="I385" s="239">
        <v>0</v>
      </c>
      <c r="J385" s="14">
        <v>23</v>
      </c>
      <c r="K385" s="14">
        <v>11</v>
      </c>
      <c r="L385" s="14">
        <f t="shared" si="67"/>
        <v>-34</v>
      </c>
      <c r="M385" s="123">
        <f t="shared" si="68"/>
        <v>-34</v>
      </c>
      <c r="N385" s="241" t="str">
        <f t="shared" si="69"/>
        <v/>
      </c>
      <c r="O385" s="207">
        <f t="shared" si="66"/>
        <v>0</v>
      </c>
      <c r="P385" s="34"/>
      <c r="S385" s="158"/>
      <c r="T385" s="61"/>
      <c r="U385" s="61"/>
      <c r="V385" s="61"/>
      <c r="W385" s="61"/>
    </row>
    <row r="386" spans="1:23" ht="17.25" hidden="1" outlineLevel="2" thickBot="1">
      <c r="A386" s="237">
        <v>43318</v>
      </c>
      <c r="B386" s="215" t="s">
        <v>1332</v>
      </c>
      <c r="C386" s="210" t="s">
        <v>3104</v>
      </c>
      <c r="D386" s="210" t="s">
        <v>1331</v>
      </c>
      <c r="E386" s="238" t="s">
        <v>1330</v>
      </c>
      <c r="F386" s="210" t="s">
        <v>102</v>
      </c>
      <c r="G386" s="239">
        <v>1</v>
      </c>
      <c r="H386" s="239">
        <v>10993</v>
      </c>
      <c r="I386" s="239">
        <v>0</v>
      </c>
      <c r="J386" s="14">
        <v>23</v>
      </c>
      <c r="K386" s="14">
        <v>11</v>
      </c>
      <c r="L386" s="14">
        <f t="shared" si="67"/>
        <v>-634</v>
      </c>
      <c r="M386" s="123">
        <f t="shared" si="68"/>
        <v>-634</v>
      </c>
      <c r="N386" s="241">
        <f t="shared" si="69"/>
        <v>-12</v>
      </c>
      <c r="O386" s="207">
        <f t="shared" si="66"/>
        <v>0</v>
      </c>
      <c r="P386" s="34"/>
      <c r="S386" s="158"/>
      <c r="T386" s="61"/>
      <c r="U386" s="61"/>
      <c r="V386" s="61"/>
      <c r="W386" s="61"/>
    </row>
    <row r="387" spans="1:23" ht="17.25" hidden="1" outlineLevel="2" thickBot="1">
      <c r="A387" s="237">
        <v>43318</v>
      </c>
      <c r="B387" s="215" t="s">
        <v>1332</v>
      </c>
      <c r="C387" s="210" t="s">
        <v>3104</v>
      </c>
      <c r="D387" s="210" t="s">
        <v>1329</v>
      </c>
      <c r="E387" s="238" t="s">
        <v>2221</v>
      </c>
      <c r="F387" s="210" t="s">
        <v>102</v>
      </c>
      <c r="G387" s="239">
        <v>1</v>
      </c>
      <c r="H387" s="239">
        <v>10982</v>
      </c>
      <c r="I387" s="239">
        <v>0</v>
      </c>
      <c r="J387" s="14">
        <v>23</v>
      </c>
      <c r="K387" s="14">
        <v>11</v>
      </c>
      <c r="L387" s="14">
        <f t="shared" si="67"/>
        <v>-34</v>
      </c>
      <c r="M387" s="123">
        <f t="shared" si="68"/>
        <v>-34</v>
      </c>
      <c r="N387" s="241" t="str">
        <f t="shared" si="69"/>
        <v/>
      </c>
      <c r="O387" s="207">
        <f t="shared" si="66"/>
        <v>0</v>
      </c>
      <c r="P387" s="34"/>
      <c r="S387" s="158"/>
      <c r="T387" s="61"/>
      <c r="U387" s="61"/>
      <c r="V387" s="61"/>
      <c r="W387" s="61"/>
    </row>
    <row r="388" spans="1:23" ht="17.25" hidden="1" outlineLevel="2" thickBot="1">
      <c r="A388" s="237">
        <v>43318</v>
      </c>
      <c r="B388" s="215" t="s">
        <v>1332</v>
      </c>
      <c r="C388" s="210" t="s">
        <v>3104</v>
      </c>
      <c r="D388" s="210" t="s">
        <v>1331</v>
      </c>
      <c r="E388" s="238" t="s">
        <v>1330</v>
      </c>
      <c r="F388" s="210" t="s">
        <v>102</v>
      </c>
      <c r="G388" s="239">
        <v>1</v>
      </c>
      <c r="H388" s="239">
        <v>10989</v>
      </c>
      <c r="I388" s="239">
        <v>0</v>
      </c>
      <c r="J388" s="14">
        <v>23</v>
      </c>
      <c r="K388" s="14">
        <v>11</v>
      </c>
      <c r="L388" s="14">
        <f t="shared" si="67"/>
        <v>-384</v>
      </c>
      <c r="M388" s="123">
        <f t="shared" si="68"/>
        <v>-384</v>
      </c>
      <c r="N388" s="241">
        <f t="shared" si="69"/>
        <v>-7</v>
      </c>
      <c r="O388" s="207">
        <f t="shared" si="66"/>
        <v>0</v>
      </c>
      <c r="P388" s="34"/>
      <c r="S388" s="158"/>
      <c r="T388" s="61"/>
      <c r="U388" s="61"/>
      <c r="V388" s="61"/>
      <c r="W388" s="61"/>
    </row>
    <row r="389" spans="1:23" ht="17.25" hidden="1" outlineLevel="2" thickBot="1">
      <c r="A389" s="237">
        <v>43318</v>
      </c>
      <c r="B389" s="215" t="s">
        <v>1332</v>
      </c>
      <c r="C389" s="210" t="s">
        <v>3104</v>
      </c>
      <c r="D389" s="210" t="s">
        <v>1329</v>
      </c>
      <c r="E389" s="238" t="s">
        <v>2221</v>
      </c>
      <c r="F389" s="210" t="s">
        <v>102</v>
      </c>
      <c r="G389" s="239">
        <v>1</v>
      </c>
      <c r="H389" s="239">
        <v>10981</v>
      </c>
      <c r="I389" s="239">
        <v>0</v>
      </c>
      <c r="J389" s="14">
        <v>23</v>
      </c>
      <c r="K389" s="14">
        <v>11</v>
      </c>
      <c r="L389" s="14">
        <f t="shared" si="67"/>
        <v>-34</v>
      </c>
      <c r="M389" s="123">
        <f t="shared" si="68"/>
        <v>-34</v>
      </c>
      <c r="N389" s="241" t="str">
        <f t="shared" si="69"/>
        <v/>
      </c>
      <c r="O389" s="207">
        <f t="shared" si="66"/>
        <v>0</v>
      </c>
      <c r="P389" s="34"/>
      <c r="S389" s="158"/>
      <c r="T389" s="61"/>
      <c r="U389" s="61"/>
      <c r="V389" s="61"/>
      <c r="W389" s="61"/>
    </row>
    <row r="390" spans="1:23" ht="17.25" hidden="1" outlineLevel="2" thickBot="1">
      <c r="A390" s="237">
        <v>43318</v>
      </c>
      <c r="B390" s="215" t="s">
        <v>1332</v>
      </c>
      <c r="C390" s="210" t="s">
        <v>3104</v>
      </c>
      <c r="D390" s="210" t="s">
        <v>1331</v>
      </c>
      <c r="E390" s="238" t="s">
        <v>1330</v>
      </c>
      <c r="F390" s="210" t="s">
        <v>102</v>
      </c>
      <c r="G390" s="239">
        <v>1</v>
      </c>
      <c r="H390" s="239">
        <v>10989</v>
      </c>
      <c r="I390" s="239">
        <v>0</v>
      </c>
      <c r="J390" s="14">
        <v>23</v>
      </c>
      <c r="K390" s="14">
        <v>11</v>
      </c>
      <c r="L390" s="14">
        <f t="shared" si="67"/>
        <v>-434</v>
      </c>
      <c r="M390" s="123">
        <f t="shared" si="68"/>
        <v>-434</v>
      </c>
      <c r="N390" s="241">
        <f t="shared" si="69"/>
        <v>-8</v>
      </c>
      <c r="O390" s="207">
        <f t="shared" si="66"/>
        <v>0</v>
      </c>
      <c r="P390" s="34"/>
      <c r="S390" s="158"/>
      <c r="T390" s="61"/>
      <c r="U390" s="61"/>
      <c r="V390" s="61"/>
      <c r="W390" s="61"/>
    </row>
    <row r="391" spans="1:23" ht="17.25" hidden="1" outlineLevel="1" thickBot="1">
      <c r="A391" s="279">
        <v>43319</v>
      </c>
      <c r="B391" s="280" t="s">
        <v>1332</v>
      </c>
      <c r="C391" s="281" t="s">
        <v>3104</v>
      </c>
      <c r="D391" s="281" t="s">
        <v>1329</v>
      </c>
      <c r="E391" s="282" t="s">
        <v>2221</v>
      </c>
      <c r="F391" s="281" t="s">
        <v>102</v>
      </c>
      <c r="G391" s="283">
        <v>1</v>
      </c>
      <c r="H391" s="283">
        <v>10985</v>
      </c>
      <c r="I391" s="283">
        <v>0</v>
      </c>
      <c r="J391" s="284">
        <v>23</v>
      </c>
      <c r="K391" s="284">
        <v>11</v>
      </c>
      <c r="L391" s="284">
        <f>IF(B391="TXO",I391-SUM(J391:K391),IF(B391="FITX",IF(D391="新倉",-SUM(J391:K391),IF(E391="賣",(H391-H390)*G391*200-SUM(J391:K391),(H390-H391)*G391*200-SUM(J391:K391))),IF(D391="新倉",-SUM(J391:K391),IF(E391="賣",(H391-H390)*G391*50-SUM(J391:K391),(H390-H391)*G391*50-SUM(J391:K391)))))</f>
        <v>-34</v>
      </c>
      <c r="M391" s="285">
        <f>L391</f>
        <v>-34</v>
      </c>
      <c r="N391" s="241" t="str">
        <f>IF(B391="TXO","",IF(D391="新倉","",IF(E391="賣",(H391-H390)*G391,(H390-H391)*G391)))</f>
        <v/>
      </c>
      <c r="O391" s="207">
        <f t="shared" si="66"/>
        <v>0</v>
      </c>
      <c r="P391" s="34">
        <f>SUM(L391:L398)</f>
        <v>-122</v>
      </c>
      <c r="S391" s="158"/>
      <c r="T391" s="61"/>
      <c r="U391" s="61"/>
      <c r="V391" s="61"/>
      <c r="W391" s="61"/>
    </row>
    <row r="392" spans="1:23" ht="17.25" hidden="1" outlineLevel="2" thickBot="1">
      <c r="A392" s="279">
        <v>43319</v>
      </c>
      <c r="B392" s="280" t="s">
        <v>1332</v>
      </c>
      <c r="C392" s="281" t="s">
        <v>3104</v>
      </c>
      <c r="D392" s="281" t="s">
        <v>1331</v>
      </c>
      <c r="E392" s="282" t="s">
        <v>1330</v>
      </c>
      <c r="F392" s="281" t="s">
        <v>102</v>
      </c>
      <c r="G392" s="283">
        <v>1</v>
      </c>
      <c r="H392" s="283">
        <v>10980</v>
      </c>
      <c r="I392" s="283">
        <v>0</v>
      </c>
      <c r="J392" s="284">
        <v>23</v>
      </c>
      <c r="K392" s="284">
        <v>11</v>
      </c>
      <c r="L392" s="284">
        <f t="shared" ref="L392:L398" si="70">IF(B392="TXO",I392-SUM(J392:K392),IF(B392="FITX",IF(D392="新倉",-SUM(J392:K392),IF(E392="賣",(H392-H391)*G392*200-SUM(J392:K392),(H391-H392)*G392*200-SUM(J392:K392))),IF(D392="新倉",-SUM(J392:K392),IF(E392="賣",(H392-H391)*G392*50-SUM(J392:K392),(H391-H392)*G392*50-SUM(J392:K392)))))</f>
        <v>216</v>
      </c>
      <c r="M392" s="285">
        <f t="shared" ref="M392:M398" si="71">L392</f>
        <v>216</v>
      </c>
      <c r="N392" s="241">
        <f t="shared" ref="N392:N398" si="72">IF(B392="TXO","",IF(D392="新倉","",IF(E392="賣",(H392-H391)*G392,(H391-H392)*G392)))</f>
        <v>5</v>
      </c>
      <c r="O392" s="207">
        <f t="shared" si="66"/>
        <v>0</v>
      </c>
      <c r="P392" s="34"/>
      <c r="S392" s="158"/>
      <c r="T392" s="61"/>
      <c r="U392" s="61"/>
      <c r="V392" s="61"/>
      <c r="W392" s="61"/>
    </row>
    <row r="393" spans="1:23" ht="17.25" hidden="1" outlineLevel="2" thickBot="1">
      <c r="A393" s="279">
        <v>43319</v>
      </c>
      <c r="B393" s="280" t="s">
        <v>1332</v>
      </c>
      <c r="C393" s="281" t="s">
        <v>3104</v>
      </c>
      <c r="D393" s="281" t="s">
        <v>1329</v>
      </c>
      <c r="E393" s="282" t="s">
        <v>2221</v>
      </c>
      <c r="F393" s="281" t="s">
        <v>102</v>
      </c>
      <c r="G393" s="283">
        <v>1</v>
      </c>
      <c r="H393" s="283">
        <v>10984</v>
      </c>
      <c r="I393" s="283">
        <v>0</v>
      </c>
      <c r="J393" s="284">
        <v>23</v>
      </c>
      <c r="K393" s="284">
        <v>11</v>
      </c>
      <c r="L393" s="284">
        <f t="shared" si="70"/>
        <v>-34</v>
      </c>
      <c r="M393" s="285">
        <f t="shared" si="71"/>
        <v>-34</v>
      </c>
      <c r="N393" s="241" t="str">
        <f t="shared" si="72"/>
        <v/>
      </c>
      <c r="O393" s="207">
        <f t="shared" si="66"/>
        <v>0</v>
      </c>
      <c r="P393" s="34"/>
      <c r="S393" s="158"/>
      <c r="T393" s="61"/>
      <c r="U393" s="61"/>
      <c r="V393" s="61"/>
      <c r="W393" s="61"/>
    </row>
    <row r="394" spans="1:23" ht="17.25" hidden="1" outlineLevel="2" thickBot="1">
      <c r="A394" s="279">
        <v>43319</v>
      </c>
      <c r="B394" s="280" t="s">
        <v>1332</v>
      </c>
      <c r="C394" s="281" t="s">
        <v>3104</v>
      </c>
      <c r="D394" s="281" t="s">
        <v>1331</v>
      </c>
      <c r="E394" s="282" t="s">
        <v>1330</v>
      </c>
      <c r="F394" s="281" t="s">
        <v>102</v>
      </c>
      <c r="G394" s="283">
        <v>1</v>
      </c>
      <c r="H394" s="283">
        <v>10980</v>
      </c>
      <c r="I394" s="283">
        <v>0</v>
      </c>
      <c r="J394" s="284">
        <v>23</v>
      </c>
      <c r="K394" s="284">
        <v>11</v>
      </c>
      <c r="L394" s="284">
        <f t="shared" si="70"/>
        <v>166</v>
      </c>
      <c r="M394" s="285">
        <f t="shared" si="71"/>
        <v>166</v>
      </c>
      <c r="N394" s="241">
        <f t="shared" si="72"/>
        <v>4</v>
      </c>
      <c r="O394" s="207">
        <f t="shared" si="66"/>
        <v>0</v>
      </c>
      <c r="P394" s="34"/>
      <c r="S394" s="158"/>
      <c r="T394" s="61"/>
      <c r="U394" s="61"/>
      <c r="V394" s="61"/>
      <c r="W394" s="61"/>
    </row>
    <row r="395" spans="1:23" ht="17.25" hidden="1" outlineLevel="2" thickBot="1">
      <c r="A395" s="279">
        <v>43319</v>
      </c>
      <c r="B395" s="280" t="s">
        <v>1332</v>
      </c>
      <c r="C395" s="281" t="s">
        <v>3104</v>
      </c>
      <c r="D395" s="281" t="s">
        <v>1329</v>
      </c>
      <c r="E395" s="282" t="s">
        <v>1330</v>
      </c>
      <c r="F395" s="281" t="s">
        <v>102</v>
      </c>
      <c r="G395" s="283">
        <v>1</v>
      </c>
      <c r="H395" s="283">
        <v>10982</v>
      </c>
      <c r="I395" s="283">
        <v>0</v>
      </c>
      <c r="J395" s="284">
        <v>23</v>
      </c>
      <c r="K395" s="284">
        <v>11</v>
      </c>
      <c r="L395" s="284">
        <f t="shared" si="70"/>
        <v>-34</v>
      </c>
      <c r="M395" s="285">
        <f t="shared" si="71"/>
        <v>-34</v>
      </c>
      <c r="N395" s="241" t="str">
        <f t="shared" si="72"/>
        <v/>
      </c>
      <c r="O395" s="207">
        <f t="shared" si="66"/>
        <v>0</v>
      </c>
      <c r="P395" s="34"/>
      <c r="S395" s="158"/>
      <c r="T395" s="61"/>
      <c r="U395" s="61"/>
      <c r="V395" s="61"/>
      <c r="W395" s="61"/>
    </row>
    <row r="396" spans="1:23" ht="17.25" hidden="1" outlineLevel="2" thickBot="1">
      <c r="A396" s="279">
        <v>43319</v>
      </c>
      <c r="B396" s="280" t="s">
        <v>1332</v>
      </c>
      <c r="C396" s="281" t="s">
        <v>3104</v>
      </c>
      <c r="D396" s="281" t="s">
        <v>1331</v>
      </c>
      <c r="E396" s="282" t="s">
        <v>2221</v>
      </c>
      <c r="F396" s="281" t="s">
        <v>102</v>
      </c>
      <c r="G396" s="283">
        <v>1</v>
      </c>
      <c r="H396" s="283">
        <v>10979</v>
      </c>
      <c r="I396" s="283">
        <v>0</v>
      </c>
      <c r="J396" s="284">
        <v>23</v>
      </c>
      <c r="K396" s="284">
        <v>11</v>
      </c>
      <c r="L396" s="284">
        <f t="shared" si="70"/>
        <v>-184</v>
      </c>
      <c r="M396" s="285">
        <f t="shared" si="71"/>
        <v>-184</v>
      </c>
      <c r="N396" s="241">
        <f t="shared" si="72"/>
        <v>-3</v>
      </c>
      <c r="O396" s="207">
        <f t="shared" si="66"/>
        <v>0</v>
      </c>
      <c r="P396" s="34"/>
      <c r="S396" s="158"/>
      <c r="T396" s="61"/>
      <c r="U396" s="61"/>
      <c r="V396" s="61"/>
      <c r="W396" s="61"/>
    </row>
    <row r="397" spans="1:23" ht="17.25" hidden="1" outlineLevel="2" thickBot="1">
      <c r="A397" s="279">
        <v>43319</v>
      </c>
      <c r="B397" s="280" t="s">
        <v>1332</v>
      </c>
      <c r="C397" s="281" t="s">
        <v>3104</v>
      </c>
      <c r="D397" s="281" t="s">
        <v>1329</v>
      </c>
      <c r="E397" s="282" t="s">
        <v>1330</v>
      </c>
      <c r="F397" s="281" t="s">
        <v>102</v>
      </c>
      <c r="G397" s="283">
        <v>1</v>
      </c>
      <c r="H397" s="283">
        <v>10982</v>
      </c>
      <c r="I397" s="283">
        <v>0</v>
      </c>
      <c r="J397" s="284">
        <v>23</v>
      </c>
      <c r="K397" s="284">
        <v>11</v>
      </c>
      <c r="L397" s="284">
        <f t="shared" si="70"/>
        <v>-34</v>
      </c>
      <c r="M397" s="285">
        <f t="shared" si="71"/>
        <v>-34</v>
      </c>
      <c r="N397" s="241" t="str">
        <f t="shared" si="72"/>
        <v/>
      </c>
      <c r="O397" s="207">
        <f t="shared" si="66"/>
        <v>0</v>
      </c>
      <c r="P397" s="34"/>
      <c r="S397" s="158"/>
      <c r="T397" s="61"/>
      <c r="U397" s="61"/>
      <c r="V397" s="61"/>
      <c r="W397" s="61"/>
    </row>
    <row r="398" spans="1:23" ht="17.25" hidden="1" outlineLevel="2" thickBot="1">
      <c r="A398" s="279">
        <v>43319</v>
      </c>
      <c r="B398" s="280" t="s">
        <v>1332</v>
      </c>
      <c r="C398" s="281" t="s">
        <v>3104</v>
      </c>
      <c r="D398" s="281" t="s">
        <v>1331</v>
      </c>
      <c r="E398" s="282" t="s">
        <v>2221</v>
      </c>
      <c r="F398" s="281" t="s">
        <v>102</v>
      </c>
      <c r="G398" s="283">
        <v>1</v>
      </c>
      <c r="H398" s="283">
        <v>10979</v>
      </c>
      <c r="I398" s="283">
        <v>0</v>
      </c>
      <c r="J398" s="284">
        <v>23</v>
      </c>
      <c r="K398" s="284">
        <v>11</v>
      </c>
      <c r="L398" s="284">
        <f t="shared" si="70"/>
        <v>-184</v>
      </c>
      <c r="M398" s="285">
        <f t="shared" si="71"/>
        <v>-184</v>
      </c>
      <c r="N398" s="241">
        <f t="shared" si="72"/>
        <v>-3</v>
      </c>
      <c r="O398" s="207">
        <f t="shared" si="66"/>
        <v>0</v>
      </c>
      <c r="P398" s="34"/>
      <c r="S398" s="158"/>
      <c r="T398" s="61"/>
      <c r="U398" s="61"/>
      <c r="V398" s="61"/>
      <c r="W398" s="61"/>
    </row>
    <row r="399" spans="1:23" ht="17.25" hidden="1" outlineLevel="1" thickBot="1">
      <c r="A399" s="237">
        <v>43320</v>
      </c>
      <c r="B399" s="215" t="s">
        <v>2236</v>
      </c>
      <c r="C399" s="210" t="s">
        <v>3105</v>
      </c>
      <c r="D399" s="210" t="s">
        <v>1329</v>
      </c>
      <c r="E399" s="238" t="s">
        <v>1330</v>
      </c>
      <c r="F399" s="210" t="s">
        <v>102</v>
      </c>
      <c r="G399" s="239">
        <v>1</v>
      </c>
      <c r="H399" s="239">
        <v>6.8</v>
      </c>
      <c r="I399" s="239">
        <v>-340</v>
      </c>
      <c r="J399" s="14">
        <v>18</v>
      </c>
      <c r="K399" s="14">
        <v>0</v>
      </c>
      <c r="L399" s="14">
        <f>IF(B399="TXO",I399-SUM(J399:K399),IF(B399="FITX",IF(D399="新倉",-SUM(J399:K399),IF(E399="賣",(H399-H398)*G399*200-SUM(J399:K399),(H398-H399)*G399*200-SUM(J399:K399))),IF(D399="新倉",-SUM(J399:K399),IF(E399="賣",(H399-H398)*G399*50-SUM(J399:K399),(H398-H399)*G399*50-SUM(J399:K399)))))</f>
        <v>-358</v>
      </c>
      <c r="M399" s="123">
        <f>L399</f>
        <v>-358</v>
      </c>
      <c r="N399" s="241" t="str">
        <f>IF(B399="TXO","",IF(D399="新倉","",IF(E399="賣",(H399-H398)*G399,(H398-H399)*G399)))</f>
        <v/>
      </c>
      <c r="O399" s="207">
        <f t="shared" si="66"/>
        <v>340</v>
      </c>
      <c r="P399" s="34">
        <f>SUM(L399)</f>
        <v>-358</v>
      </c>
      <c r="S399" s="158"/>
      <c r="T399" s="61"/>
      <c r="U399" s="61"/>
      <c r="V399" s="61"/>
      <c r="W399" s="61"/>
    </row>
    <row r="400" spans="1:23" ht="17.25" hidden="1" outlineLevel="1" thickBot="1">
      <c r="A400" s="279">
        <v>43321</v>
      </c>
      <c r="B400" s="280" t="s">
        <v>1332</v>
      </c>
      <c r="C400" s="281" t="s">
        <v>3104</v>
      </c>
      <c r="D400" s="281" t="s">
        <v>1329</v>
      </c>
      <c r="E400" s="282" t="s">
        <v>2221</v>
      </c>
      <c r="F400" s="281" t="s">
        <v>102</v>
      </c>
      <c r="G400" s="283">
        <v>1</v>
      </c>
      <c r="H400" s="283">
        <v>11004</v>
      </c>
      <c r="I400" s="283">
        <v>0</v>
      </c>
      <c r="J400" s="284">
        <v>23</v>
      </c>
      <c r="K400" s="284">
        <v>11</v>
      </c>
      <c r="L400" s="284">
        <f>IF(B400="TXO",I400-SUM(J400:K400),IF(B400="FITX",IF(D400="新倉",-SUM(J400:K400),IF(E400="賣",(H400-H399)*G400*200-SUM(J400:K400),(H399-H400)*G400*200-SUM(J400:K400))),IF(D400="新倉",-SUM(J400:K400),IF(E400="賣",(H400-H399)*G400*50-SUM(J400:K400),(H399-H400)*G400*50-SUM(J400:K400)))))</f>
        <v>-34</v>
      </c>
      <c r="M400" s="285">
        <f>L400</f>
        <v>-34</v>
      </c>
      <c r="N400" s="241" t="str">
        <f>IF(B400="TXO","",IF(D400="新倉","",IF(E400="賣",(H400-H399)*G400,(H399-H400)*G400)))</f>
        <v/>
      </c>
      <c r="O400" s="207">
        <f>ABS(I400)</f>
        <v>0</v>
      </c>
      <c r="P400" s="34">
        <f>SUM(L400:L407)</f>
        <v>-922</v>
      </c>
      <c r="S400" s="158"/>
      <c r="T400" s="61"/>
      <c r="U400" s="61"/>
      <c r="V400" s="61"/>
      <c r="W400" s="61"/>
    </row>
    <row r="401" spans="1:23" ht="17.25" hidden="1" outlineLevel="2" thickBot="1">
      <c r="A401" s="279">
        <v>43321</v>
      </c>
      <c r="B401" s="280" t="s">
        <v>1332</v>
      </c>
      <c r="C401" s="281" t="s">
        <v>3104</v>
      </c>
      <c r="D401" s="281" t="s">
        <v>1331</v>
      </c>
      <c r="E401" s="282" t="s">
        <v>1330</v>
      </c>
      <c r="F401" s="281" t="s">
        <v>102</v>
      </c>
      <c r="G401" s="283">
        <v>1</v>
      </c>
      <c r="H401" s="283">
        <v>10995</v>
      </c>
      <c r="I401" s="283">
        <v>0</v>
      </c>
      <c r="J401" s="284">
        <v>23</v>
      </c>
      <c r="K401" s="284">
        <v>11</v>
      </c>
      <c r="L401" s="284">
        <f t="shared" ref="L401:L439" si="73">IF(B401="TXO",I401-SUM(J401:K401),IF(B401="FITX",IF(D401="新倉",-SUM(J401:K401),IF(E401="賣",(H401-H400)*G401*200-SUM(J401:K401),(H400-H401)*G401*200-SUM(J401:K401))),IF(D401="新倉",-SUM(J401:K401),IF(E401="賣",(H401-H400)*G401*50-SUM(J401:K401),(H400-H401)*G401*50-SUM(J401:K401)))))</f>
        <v>416</v>
      </c>
      <c r="M401" s="285">
        <f t="shared" ref="M401:M464" si="74">L401</f>
        <v>416</v>
      </c>
      <c r="N401" s="241">
        <f t="shared" ref="N401:N456" si="75">IF(B401="TXO","",IF(D401="新倉","",IF(E401="賣",(H401-H400)*G401,(H400-H401)*G401)))</f>
        <v>9</v>
      </c>
      <c r="O401" s="207">
        <f t="shared" ref="O401:O464" si="76">ABS(I401)</f>
        <v>0</v>
      </c>
      <c r="P401" s="34"/>
      <c r="S401" s="158"/>
      <c r="T401" s="61"/>
      <c r="U401" s="61"/>
      <c r="V401" s="61"/>
      <c r="W401" s="61"/>
    </row>
    <row r="402" spans="1:23" ht="17.25" hidden="1" outlineLevel="2" thickBot="1">
      <c r="A402" s="279">
        <v>43321</v>
      </c>
      <c r="B402" s="280" t="s">
        <v>1332</v>
      </c>
      <c r="C402" s="281" t="s">
        <v>3104</v>
      </c>
      <c r="D402" s="281" t="s">
        <v>1329</v>
      </c>
      <c r="E402" s="282" t="s">
        <v>2221</v>
      </c>
      <c r="F402" s="281" t="s">
        <v>102</v>
      </c>
      <c r="G402" s="283">
        <v>1</v>
      </c>
      <c r="H402" s="283">
        <v>10978</v>
      </c>
      <c r="I402" s="283">
        <v>0</v>
      </c>
      <c r="J402" s="284">
        <v>23</v>
      </c>
      <c r="K402" s="284">
        <v>11</v>
      </c>
      <c r="L402" s="284">
        <f t="shared" si="73"/>
        <v>-34</v>
      </c>
      <c r="M402" s="285">
        <f t="shared" si="74"/>
        <v>-34</v>
      </c>
      <c r="N402" s="241" t="str">
        <f t="shared" si="75"/>
        <v/>
      </c>
      <c r="O402" s="207">
        <f t="shared" si="76"/>
        <v>0</v>
      </c>
      <c r="P402" s="34"/>
      <c r="S402" s="158"/>
      <c r="T402" s="61"/>
      <c r="U402" s="61"/>
      <c r="V402" s="61"/>
      <c r="W402" s="61"/>
    </row>
    <row r="403" spans="1:23" ht="17.25" hidden="1" outlineLevel="2" thickBot="1">
      <c r="A403" s="279">
        <v>43321</v>
      </c>
      <c r="B403" s="280" t="s">
        <v>1332</v>
      </c>
      <c r="C403" s="281" t="s">
        <v>3104</v>
      </c>
      <c r="D403" s="281" t="s">
        <v>1331</v>
      </c>
      <c r="E403" s="282" t="s">
        <v>1330</v>
      </c>
      <c r="F403" s="281" t="s">
        <v>102</v>
      </c>
      <c r="G403" s="283">
        <v>1</v>
      </c>
      <c r="H403" s="283">
        <v>10992</v>
      </c>
      <c r="I403" s="283">
        <v>0</v>
      </c>
      <c r="J403" s="284">
        <v>23</v>
      </c>
      <c r="K403" s="284">
        <v>11</v>
      </c>
      <c r="L403" s="284">
        <f t="shared" si="73"/>
        <v>-734</v>
      </c>
      <c r="M403" s="285">
        <f t="shared" si="74"/>
        <v>-734</v>
      </c>
      <c r="N403" s="241">
        <f t="shared" si="75"/>
        <v>-14</v>
      </c>
      <c r="O403" s="207">
        <f t="shared" si="76"/>
        <v>0</v>
      </c>
      <c r="P403" s="34"/>
      <c r="S403" s="158"/>
      <c r="T403" s="61"/>
      <c r="U403" s="61"/>
      <c r="V403" s="61"/>
      <c r="W403" s="61"/>
    </row>
    <row r="404" spans="1:23" ht="17.25" hidden="1" outlineLevel="2" thickBot="1">
      <c r="A404" s="279">
        <v>43321</v>
      </c>
      <c r="B404" s="280" t="s">
        <v>1332</v>
      </c>
      <c r="C404" s="281" t="s">
        <v>3104</v>
      </c>
      <c r="D404" s="281" t="s">
        <v>1329</v>
      </c>
      <c r="E404" s="282" t="s">
        <v>1330</v>
      </c>
      <c r="F404" s="281" t="s">
        <v>102</v>
      </c>
      <c r="G404" s="283">
        <v>1</v>
      </c>
      <c r="H404" s="283">
        <v>11022</v>
      </c>
      <c r="I404" s="283">
        <v>0</v>
      </c>
      <c r="J404" s="284">
        <v>23</v>
      </c>
      <c r="K404" s="284">
        <v>11</v>
      </c>
      <c r="L404" s="284">
        <f t="shared" si="73"/>
        <v>-34</v>
      </c>
      <c r="M404" s="285">
        <f t="shared" si="74"/>
        <v>-34</v>
      </c>
      <c r="N404" s="241" t="str">
        <f t="shared" si="75"/>
        <v/>
      </c>
      <c r="O404" s="207">
        <f t="shared" si="76"/>
        <v>0</v>
      </c>
      <c r="P404" s="34"/>
      <c r="S404" s="158"/>
      <c r="T404" s="61"/>
      <c r="U404" s="61"/>
      <c r="V404" s="61"/>
      <c r="W404" s="61"/>
    </row>
    <row r="405" spans="1:23" ht="17.25" hidden="1" outlineLevel="2" thickBot="1">
      <c r="A405" s="279">
        <v>43321</v>
      </c>
      <c r="B405" s="280" t="s">
        <v>1332</v>
      </c>
      <c r="C405" s="281" t="s">
        <v>3104</v>
      </c>
      <c r="D405" s="281" t="s">
        <v>1331</v>
      </c>
      <c r="E405" s="282" t="s">
        <v>2221</v>
      </c>
      <c r="F405" s="281" t="s">
        <v>102</v>
      </c>
      <c r="G405" s="283">
        <v>1</v>
      </c>
      <c r="H405" s="283">
        <v>11018</v>
      </c>
      <c r="I405" s="283">
        <v>0</v>
      </c>
      <c r="J405" s="284">
        <v>23</v>
      </c>
      <c r="K405" s="284">
        <v>11</v>
      </c>
      <c r="L405" s="284">
        <f t="shared" si="73"/>
        <v>-234</v>
      </c>
      <c r="M405" s="285">
        <f t="shared" si="74"/>
        <v>-234</v>
      </c>
      <c r="N405" s="241">
        <f t="shared" si="75"/>
        <v>-4</v>
      </c>
      <c r="O405" s="207">
        <f t="shared" si="76"/>
        <v>0</v>
      </c>
      <c r="P405" s="34"/>
      <c r="S405" s="158"/>
      <c r="T405" s="61"/>
      <c r="U405" s="61"/>
      <c r="V405" s="61"/>
      <c r="W405" s="61"/>
    </row>
    <row r="406" spans="1:23" ht="17.25" hidden="1" outlineLevel="2" thickBot="1">
      <c r="A406" s="279">
        <v>43321</v>
      </c>
      <c r="B406" s="280" t="s">
        <v>1332</v>
      </c>
      <c r="C406" s="281" t="s">
        <v>3104</v>
      </c>
      <c r="D406" s="281" t="s">
        <v>1329</v>
      </c>
      <c r="E406" s="282" t="s">
        <v>1330</v>
      </c>
      <c r="F406" s="281" t="s">
        <v>102</v>
      </c>
      <c r="G406" s="283">
        <v>1</v>
      </c>
      <c r="H406" s="283">
        <v>11022</v>
      </c>
      <c r="I406" s="283">
        <v>0</v>
      </c>
      <c r="J406" s="284">
        <v>23</v>
      </c>
      <c r="K406" s="284">
        <v>11</v>
      </c>
      <c r="L406" s="284">
        <f t="shared" si="73"/>
        <v>-34</v>
      </c>
      <c r="M406" s="285">
        <f t="shared" si="74"/>
        <v>-34</v>
      </c>
      <c r="N406" s="241" t="str">
        <f t="shared" si="75"/>
        <v/>
      </c>
      <c r="O406" s="207">
        <f t="shared" si="76"/>
        <v>0</v>
      </c>
      <c r="P406" s="34"/>
      <c r="S406" s="158"/>
      <c r="T406" s="61"/>
      <c r="U406" s="61"/>
      <c r="V406" s="61"/>
      <c r="W406" s="61"/>
    </row>
    <row r="407" spans="1:23" ht="17.25" hidden="1" outlineLevel="2" thickBot="1">
      <c r="A407" s="279">
        <v>43321</v>
      </c>
      <c r="B407" s="280" t="s">
        <v>1332</v>
      </c>
      <c r="C407" s="281" t="s">
        <v>3104</v>
      </c>
      <c r="D407" s="281" t="s">
        <v>1331</v>
      </c>
      <c r="E407" s="282" t="s">
        <v>2221</v>
      </c>
      <c r="F407" s="281" t="s">
        <v>102</v>
      </c>
      <c r="G407" s="283">
        <v>1</v>
      </c>
      <c r="H407" s="283">
        <v>11018</v>
      </c>
      <c r="I407" s="283">
        <v>0</v>
      </c>
      <c r="J407" s="284">
        <v>23</v>
      </c>
      <c r="K407" s="284">
        <v>11</v>
      </c>
      <c r="L407" s="284">
        <f t="shared" si="73"/>
        <v>-234</v>
      </c>
      <c r="M407" s="285">
        <f t="shared" si="74"/>
        <v>-234</v>
      </c>
      <c r="N407" s="241">
        <f t="shared" si="75"/>
        <v>-4</v>
      </c>
      <c r="O407" s="207">
        <f t="shared" si="76"/>
        <v>0</v>
      </c>
      <c r="P407" s="34"/>
      <c r="S407" s="158"/>
      <c r="T407" s="61"/>
      <c r="U407" s="61"/>
      <c r="V407" s="61"/>
      <c r="W407" s="61"/>
    </row>
    <row r="408" spans="1:23" ht="17.25" hidden="1" outlineLevel="1" thickBot="1">
      <c r="A408" s="237">
        <v>43325</v>
      </c>
      <c r="B408" s="215" t="s">
        <v>2236</v>
      </c>
      <c r="C408" s="210" t="s">
        <v>3106</v>
      </c>
      <c r="D408" s="210" t="s">
        <v>1329</v>
      </c>
      <c r="E408" s="238" t="s">
        <v>1330</v>
      </c>
      <c r="F408" s="210" t="s">
        <v>102</v>
      </c>
      <c r="G408" s="239">
        <v>2</v>
      </c>
      <c r="H408" s="239">
        <v>8</v>
      </c>
      <c r="I408" s="239">
        <v>-800</v>
      </c>
      <c r="J408" s="14">
        <v>36</v>
      </c>
      <c r="K408" s="14">
        <v>0</v>
      </c>
      <c r="L408" s="14">
        <f>IF(B408="TXO",I408-SUM(J408:K408),IF(B408="FITX",IF(D408="新倉",-SUM(J408:K408),IF(E408="賣",(H408-H407)*G408*200-SUM(J408:K408),(H407-H408)*G408*200-SUM(J408:K408))),IF(D408="新倉",-SUM(J408:K408),IF(E408="賣",(H408-H407)*G408*50-SUM(J408:K408),(H407-H408)*G408*50-SUM(J408:K408)))))</f>
        <v>-836</v>
      </c>
      <c r="M408" s="123">
        <f t="shared" si="74"/>
        <v>-836</v>
      </c>
      <c r="N408" s="241" t="str">
        <f>IF(B408="TXO","",IF(D408="新倉","",IF(E408="賣",(H408-H407)*G408,(H407-H408)*G408)))</f>
        <v/>
      </c>
      <c r="O408" s="207">
        <f t="shared" si="76"/>
        <v>800</v>
      </c>
      <c r="P408" s="34">
        <f>SUM(L408:L418)</f>
        <v>-4564</v>
      </c>
      <c r="S408" s="158"/>
      <c r="T408" s="61"/>
      <c r="U408" s="61"/>
      <c r="V408" s="61"/>
      <c r="W408" s="61"/>
    </row>
    <row r="409" spans="1:23" ht="17.25" hidden="1" outlineLevel="2" thickBot="1">
      <c r="A409" s="237">
        <v>43325</v>
      </c>
      <c r="B409" s="215" t="s">
        <v>2236</v>
      </c>
      <c r="C409" s="210" t="s">
        <v>3106</v>
      </c>
      <c r="D409" s="210" t="s">
        <v>1329</v>
      </c>
      <c r="E409" s="238" t="s">
        <v>1330</v>
      </c>
      <c r="F409" s="210" t="s">
        <v>102</v>
      </c>
      <c r="G409" s="239">
        <v>1</v>
      </c>
      <c r="H409" s="239">
        <v>8</v>
      </c>
      <c r="I409" s="239">
        <v>-400</v>
      </c>
      <c r="J409" s="14">
        <v>18</v>
      </c>
      <c r="K409" s="14">
        <v>0</v>
      </c>
      <c r="L409" s="14">
        <f t="shared" si="73"/>
        <v>-418</v>
      </c>
      <c r="M409" s="123">
        <f t="shared" si="74"/>
        <v>-418</v>
      </c>
      <c r="N409" s="241" t="str">
        <f t="shared" si="75"/>
        <v/>
      </c>
      <c r="O409" s="207">
        <f t="shared" si="76"/>
        <v>400</v>
      </c>
      <c r="P409" s="34"/>
      <c r="S409" s="158"/>
      <c r="T409" s="61"/>
      <c r="U409" s="61"/>
      <c r="V409" s="61"/>
      <c r="W409" s="61"/>
    </row>
    <row r="410" spans="1:23" ht="17.25" hidden="1" outlineLevel="2" thickBot="1">
      <c r="A410" s="237">
        <v>43325</v>
      </c>
      <c r="B410" s="215" t="s">
        <v>2236</v>
      </c>
      <c r="C410" s="210" t="s">
        <v>3107</v>
      </c>
      <c r="D410" s="210" t="s">
        <v>1329</v>
      </c>
      <c r="E410" s="238" t="s">
        <v>1330</v>
      </c>
      <c r="F410" s="210" t="s">
        <v>102</v>
      </c>
      <c r="G410" s="239">
        <v>2</v>
      </c>
      <c r="H410" s="239">
        <v>20</v>
      </c>
      <c r="I410" s="239">
        <v>-2000</v>
      </c>
      <c r="J410" s="14">
        <v>36</v>
      </c>
      <c r="K410" s="14">
        <v>2</v>
      </c>
      <c r="L410" s="14">
        <f t="shared" si="73"/>
        <v>-2038</v>
      </c>
      <c r="M410" s="123">
        <f t="shared" si="74"/>
        <v>-2038</v>
      </c>
      <c r="N410" s="241" t="str">
        <f t="shared" si="75"/>
        <v/>
      </c>
      <c r="O410" s="207">
        <f t="shared" si="76"/>
        <v>2000</v>
      </c>
      <c r="P410" s="34"/>
      <c r="S410" s="158"/>
      <c r="T410" s="61"/>
      <c r="U410" s="61"/>
      <c r="V410" s="61"/>
      <c r="W410" s="61"/>
    </row>
    <row r="411" spans="1:23" ht="17.25" hidden="1" outlineLevel="2" thickBot="1">
      <c r="A411" s="237">
        <v>43325</v>
      </c>
      <c r="B411" s="215" t="s">
        <v>1332</v>
      </c>
      <c r="C411" s="210" t="s">
        <v>3104</v>
      </c>
      <c r="D411" s="210" t="s">
        <v>1329</v>
      </c>
      <c r="E411" s="238" t="s">
        <v>2221</v>
      </c>
      <c r="F411" s="210" t="s">
        <v>102</v>
      </c>
      <c r="G411" s="239">
        <v>1</v>
      </c>
      <c r="H411" s="239">
        <v>10735</v>
      </c>
      <c r="I411" s="239">
        <v>0</v>
      </c>
      <c r="J411" s="14">
        <v>23</v>
      </c>
      <c r="K411" s="14">
        <v>11</v>
      </c>
      <c r="L411" s="14">
        <f t="shared" si="73"/>
        <v>-34</v>
      </c>
      <c r="M411" s="123">
        <f t="shared" si="74"/>
        <v>-34</v>
      </c>
      <c r="N411" s="241" t="str">
        <f t="shared" si="75"/>
        <v/>
      </c>
      <c r="O411" s="207">
        <f t="shared" si="76"/>
        <v>0</v>
      </c>
      <c r="P411" s="34"/>
      <c r="S411" s="158"/>
      <c r="T411" s="61"/>
      <c r="U411" s="61"/>
      <c r="V411" s="61"/>
      <c r="W411" s="61"/>
    </row>
    <row r="412" spans="1:23" ht="17.25" hidden="1" outlineLevel="2" thickBot="1">
      <c r="A412" s="237">
        <v>43325</v>
      </c>
      <c r="B412" s="215" t="s">
        <v>1332</v>
      </c>
      <c r="C412" s="210" t="s">
        <v>3104</v>
      </c>
      <c r="D412" s="210" t="s">
        <v>1331</v>
      </c>
      <c r="E412" s="238" t="s">
        <v>1330</v>
      </c>
      <c r="F412" s="210" t="s">
        <v>102</v>
      </c>
      <c r="G412" s="239">
        <v>1</v>
      </c>
      <c r="H412" s="239">
        <v>10748</v>
      </c>
      <c r="I412" s="239">
        <v>0</v>
      </c>
      <c r="J412" s="14">
        <v>23</v>
      </c>
      <c r="K412" s="14">
        <v>11</v>
      </c>
      <c r="L412" s="14">
        <f t="shared" si="73"/>
        <v>-684</v>
      </c>
      <c r="M412" s="123">
        <f t="shared" si="74"/>
        <v>-684</v>
      </c>
      <c r="N412" s="241">
        <f t="shared" si="75"/>
        <v>-13</v>
      </c>
      <c r="O412" s="207">
        <f t="shared" si="76"/>
        <v>0</v>
      </c>
      <c r="P412" s="34"/>
      <c r="S412" s="158"/>
      <c r="T412" s="61"/>
      <c r="U412" s="61"/>
      <c r="V412" s="61"/>
      <c r="W412" s="61"/>
    </row>
    <row r="413" spans="1:23" ht="17.25" hidden="1" outlineLevel="2" thickBot="1">
      <c r="A413" s="237">
        <v>43325</v>
      </c>
      <c r="B413" s="215" t="s">
        <v>1332</v>
      </c>
      <c r="C413" s="210" t="s">
        <v>3104</v>
      </c>
      <c r="D413" s="210" t="s">
        <v>1329</v>
      </c>
      <c r="E413" s="238" t="s">
        <v>2221</v>
      </c>
      <c r="F413" s="210" t="s">
        <v>102</v>
      </c>
      <c r="G413" s="239">
        <v>1</v>
      </c>
      <c r="H413" s="239">
        <v>10739</v>
      </c>
      <c r="I413" s="239">
        <v>0</v>
      </c>
      <c r="J413" s="14">
        <v>23</v>
      </c>
      <c r="K413" s="14">
        <v>11</v>
      </c>
      <c r="L413" s="14">
        <f t="shared" si="73"/>
        <v>-34</v>
      </c>
      <c r="M413" s="123">
        <f t="shared" si="74"/>
        <v>-34</v>
      </c>
      <c r="N413" s="241" t="str">
        <f t="shared" si="75"/>
        <v/>
      </c>
      <c r="O413" s="207">
        <f t="shared" si="76"/>
        <v>0</v>
      </c>
      <c r="P413" s="34"/>
      <c r="S413" s="158"/>
      <c r="T413" s="61"/>
      <c r="U413" s="61"/>
      <c r="V413" s="61"/>
      <c r="W413" s="61"/>
    </row>
    <row r="414" spans="1:23" ht="17.25" hidden="1" outlineLevel="2" thickBot="1">
      <c r="A414" s="237">
        <v>43325</v>
      </c>
      <c r="B414" s="215" t="s">
        <v>1332</v>
      </c>
      <c r="C414" s="210" t="s">
        <v>3104</v>
      </c>
      <c r="D414" s="210" t="s">
        <v>1331</v>
      </c>
      <c r="E414" s="238" t="s">
        <v>1330</v>
      </c>
      <c r="F414" s="210" t="s">
        <v>102</v>
      </c>
      <c r="G414" s="239">
        <v>1</v>
      </c>
      <c r="H414" s="239">
        <v>10759</v>
      </c>
      <c r="I414" s="239">
        <v>0</v>
      </c>
      <c r="J414" s="14">
        <v>23</v>
      </c>
      <c r="K414" s="14">
        <v>11</v>
      </c>
      <c r="L414" s="14">
        <f t="shared" si="73"/>
        <v>-1034</v>
      </c>
      <c r="M414" s="123">
        <f t="shared" si="74"/>
        <v>-1034</v>
      </c>
      <c r="N414" s="241">
        <f t="shared" si="75"/>
        <v>-20</v>
      </c>
      <c r="O414" s="207">
        <f t="shared" si="76"/>
        <v>0</v>
      </c>
      <c r="P414" s="34"/>
      <c r="S414" s="158"/>
      <c r="T414" s="61"/>
      <c r="U414" s="61"/>
      <c r="V414" s="61"/>
      <c r="W414" s="61"/>
    </row>
    <row r="415" spans="1:23" ht="17.25" hidden="1" outlineLevel="2" thickBot="1">
      <c r="A415" s="237">
        <v>43325</v>
      </c>
      <c r="B415" s="215" t="s">
        <v>1332</v>
      </c>
      <c r="C415" s="210" t="s">
        <v>3104</v>
      </c>
      <c r="D415" s="210" t="s">
        <v>1329</v>
      </c>
      <c r="E415" s="238" t="s">
        <v>1330</v>
      </c>
      <c r="F415" s="210" t="s">
        <v>102</v>
      </c>
      <c r="G415" s="239">
        <v>1</v>
      </c>
      <c r="H415" s="239">
        <v>10775</v>
      </c>
      <c r="I415" s="239">
        <v>0</v>
      </c>
      <c r="J415" s="14">
        <v>23</v>
      </c>
      <c r="K415" s="14">
        <v>11</v>
      </c>
      <c r="L415" s="14">
        <f t="shared" si="73"/>
        <v>-34</v>
      </c>
      <c r="M415" s="123">
        <f t="shared" si="74"/>
        <v>-34</v>
      </c>
      <c r="N415" s="241" t="str">
        <f t="shared" si="75"/>
        <v/>
      </c>
      <c r="O415" s="207">
        <f t="shared" si="76"/>
        <v>0</v>
      </c>
      <c r="P415" s="34"/>
      <c r="S415" s="158"/>
      <c r="T415" s="61"/>
      <c r="U415" s="61"/>
      <c r="V415" s="61"/>
      <c r="W415" s="61"/>
    </row>
    <row r="416" spans="1:23" ht="17.25" hidden="1" outlineLevel="2" thickBot="1">
      <c r="A416" s="237">
        <v>43325</v>
      </c>
      <c r="B416" s="215" t="s">
        <v>1332</v>
      </c>
      <c r="C416" s="210" t="s">
        <v>3104</v>
      </c>
      <c r="D416" s="210" t="s">
        <v>1331</v>
      </c>
      <c r="E416" s="238" t="s">
        <v>2221</v>
      </c>
      <c r="F416" s="210" t="s">
        <v>102</v>
      </c>
      <c r="G416" s="239">
        <v>1</v>
      </c>
      <c r="H416" s="239">
        <v>10784</v>
      </c>
      <c r="I416" s="239">
        <v>0</v>
      </c>
      <c r="J416" s="14">
        <v>23</v>
      </c>
      <c r="K416" s="14">
        <v>11</v>
      </c>
      <c r="L416" s="14">
        <f t="shared" si="73"/>
        <v>416</v>
      </c>
      <c r="M416" s="123">
        <f t="shared" si="74"/>
        <v>416</v>
      </c>
      <c r="N416" s="241">
        <f t="shared" si="75"/>
        <v>9</v>
      </c>
      <c r="O416" s="207">
        <f t="shared" si="76"/>
        <v>0</v>
      </c>
      <c r="P416" s="34"/>
      <c r="S416" s="158"/>
      <c r="T416" s="61"/>
      <c r="U416" s="61"/>
      <c r="V416" s="61"/>
      <c r="W416" s="61"/>
    </row>
    <row r="417" spans="1:23" ht="17.25" hidden="1" outlineLevel="2" thickBot="1">
      <c r="A417" s="237">
        <v>43325</v>
      </c>
      <c r="B417" s="215" t="s">
        <v>1332</v>
      </c>
      <c r="C417" s="210" t="s">
        <v>3104</v>
      </c>
      <c r="D417" s="210" t="s">
        <v>1329</v>
      </c>
      <c r="E417" s="238" t="s">
        <v>2221</v>
      </c>
      <c r="F417" s="210" t="s">
        <v>102</v>
      </c>
      <c r="G417" s="239">
        <v>1</v>
      </c>
      <c r="H417" s="239">
        <v>10752</v>
      </c>
      <c r="I417" s="239">
        <v>0</v>
      </c>
      <c r="J417" s="14">
        <v>23</v>
      </c>
      <c r="K417" s="14">
        <v>11</v>
      </c>
      <c r="L417" s="14">
        <f t="shared" si="73"/>
        <v>-34</v>
      </c>
      <c r="M417" s="123">
        <f t="shared" si="74"/>
        <v>-34</v>
      </c>
      <c r="N417" s="241" t="str">
        <f t="shared" si="75"/>
        <v/>
      </c>
      <c r="O417" s="207">
        <f t="shared" si="76"/>
        <v>0</v>
      </c>
      <c r="P417" s="34"/>
      <c r="S417" s="158"/>
      <c r="T417" s="61"/>
      <c r="U417" s="61"/>
      <c r="V417" s="61"/>
      <c r="W417" s="61"/>
    </row>
    <row r="418" spans="1:23" ht="17.25" hidden="1" outlineLevel="2" thickBot="1">
      <c r="A418" s="237">
        <v>43325</v>
      </c>
      <c r="B418" s="215" t="s">
        <v>1332</v>
      </c>
      <c r="C418" s="210" t="s">
        <v>3104</v>
      </c>
      <c r="D418" s="210" t="s">
        <v>1331</v>
      </c>
      <c r="E418" s="238" t="s">
        <v>1330</v>
      </c>
      <c r="F418" s="210" t="s">
        <v>102</v>
      </c>
      <c r="G418" s="239">
        <v>1</v>
      </c>
      <c r="H418" s="239">
        <v>10748</v>
      </c>
      <c r="I418" s="239">
        <v>0</v>
      </c>
      <c r="J418" s="14">
        <v>23</v>
      </c>
      <c r="K418" s="14">
        <v>11</v>
      </c>
      <c r="L418" s="14">
        <f t="shared" si="73"/>
        <v>166</v>
      </c>
      <c r="M418" s="123">
        <f t="shared" si="74"/>
        <v>166</v>
      </c>
      <c r="N418" s="241">
        <f t="shared" si="75"/>
        <v>4</v>
      </c>
      <c r="O418" s="207">
        <f t="shared" si="76"/>
        <v>0</v>
      </c>
      <c r="P418" s="34"/>
      <c r="S418" s="158"/>
      <c r="T418" s="61"/>
      <c r="U418" s="61"/>
      <c r="V418" s="61"/>
      <c r="W418" s="61"/>
    </row>
    <row r="419" spans="1:23" ht="17.25" hidden="1" outlineLevel="1" thickBot="1">
      <c r="A419" s="279">
        <v>43326</v>
      </c>
      <c r="B419" s="280" t="s">
        <v>1332</v>
      </c>
      <c r="C419" s="281" t="s">
        <v>3104</v>
      </c>
      <c r="D419" s="281" t="s">
        <v>1329</v>
      </c>
      <c r="E419" s="282" t="s">
        <v>2221</v>
      </c>
      <c r="F419" s="281" t="s">
        <v>102</v>
      </c>
      <c r="G419" s="283">
        <v>1</v>
      </c>
      <c r="H419" s="283">
        <v>10775</v>
      </c>
      <c r="I419" s="283">
        <v>0</v>
      </c>
      <c r="J419" s="284">
        <v>23</v>
      </c>
      <c r="K419" s="284">
        <v>11</v>
      </c>
      <c r="L419" s="284">
        <f t="shared" si="73"/>
        <v>-34</v>
      </c>
      <c r="M419" s="285">
        <f t="shared" si="74"/>
        <v>-34</v>
      </c>
      <c r="N419" s="241" t="str">
        <f t="shared" si="75"/>
        <v/>
      </c>
      <c r="O419" s="207">
        <f t="shared" si="76"/>
        <v>0</v>
      </c>
      <c r="P419" s="34">
        <f>SUM(L419:L422)</f>
        <v>364</v>
      </c>
      <c r="S419" s="158"/>
      <c r="T419" s="61"/>
      <c r="U419" s="61"/>
      <c r="V419" s="61"/>
      <c r="W419" s="61"/>
    </row>
    <row r="420" spans="1:23" ht="17.25" hidden="1" outlineLevel="2" collapsed="1" thickBot="1">
      <c r="A420" s="279">
        <v>43326</v>
      </c>
      <c r="B420" s="280" t="s">
        <v>1332</v>
      </c>
      <c r="C420" s="281" t="s">
        <v>3104</v>
      </c>
      <c r="D420" s="281" t="s">
        <v>1331</v>
      </c>
      <c r="E420" s="282" t="s">
        <v>1330</v>
      </c>
      <c r="F420" s="281" t="s">
        <v>102</v>
      </c>
      <c r="G420" s="283">
        <v>1</v>
      </c>
      <c r="H420" s="283">
        <v>10761</v>
      </c>
      <c r="I420" s="283">
        <v>0</v>
      </c>
      <c r="J420" s="284">
        <v>23</v>
      </c>
      <c r="K420" s="284">
        <v>11</v>
      </c>
      <c r="L420" s="284">
        <f t="shared" si="73"/>
        <v>666</v>
      </c>
      <c r="M420" s="285">
        <f t="shared" si="74"/>
        <v>666</v>
      </c>
      <c r="N420" s="241">
        <f t="shared" si="75"/>
        <v>14</v>
      </c>
      <c r="O420" s="207">
        <f t="shared" si="76"/>
        <v>0</v>
      </c>
      <c r="P420" s="34"/>
      <c r="S420" s="158"/>
      <c r="T420" s="61"/>
      <c r="U420" s="61"/>
      <c r="V420" s="61"/>
      <c r="W420" s="61"/>
    </row>
    <row r="421" spans="1:23" ht="17.25" hidden="1" outlineLevel="2" collapsed="1" thickBot="1">
      <c r="A421" s="279">
        <v>43326</v>
      </c>
      <c r="B421" s="280" t="s">
        <v>1332</v>
      </c>
      <c r="C421" s="281" t="s">
        <v>3104</v>
      </c>
      <c r="D421" s="281" t="s">
        <v>1329</v>
      </c>
      <c r="E421" s="282" t="s">
        <v>2221</v>
      </c>
      <c r="F421" s="281" t="s">
        <v>102</v>
      </c>
      <c r="G421" s="283">
        <v>1</v>
      </c>
      <c r="H421" s="283">
        <v>10772</v>
      </c>
      <c r="I421" s="283">
        <v>0</v>
      </c>
      <c r="J421" s="284">
        <v>23</v>
      </c>
      <c r="K421" s="284">
        <v>11</v>
      </c>
      <c r="L421" s="284">
        <f t="shared" si="73"/>
        <v>-34</v>
      </c>
      <c r="M421" s="285">
        <f t="shared" si="74"/>
        <v>-34</v>
      </c>
      <c r="N421" s="241" t="str">
        <f t="shared" si="75"/>
        <v/>
      </c>
      <c r="O421" s="207">
        <f t="shared" si="76"/>
        <v>0</v>
      </c>
      <c r="P421" s="34"/>
      <c r="S421" s="158"/>
      <c r="T421" s="61"/>
      <c r="U421" s="61"/>
      <c r="V421" s="61"/>
      <c r="W421" s="61"/>
    </row>
    <row r="422" spans="1:23" ht="17.25" hidden="1" outlineLevel="2" collapsed="1" thickBot="1">
      <c r="A422" s="279">
        <v>43326</v>
      </c>
      <c r="B422" s="280" t="s">
        <v>1332</v>
      </c>
      <c r="C422" s="281" t="s">
        <v>3104</v>
      </c>
      <c r="D422" s="281" t="s">
        <v>1331</v>
      </c>
      <c r="E422" s="282" t="s">
        <v>1330</v>
      </c>
      <c r="F422" s="281" t="s">
        <v>102</v>
      </c>
      <c r="G422" s="283">
        <v>1</v>
      </c>
      <c r="H422" s="283">
        <v>10776</v>
      </c>
      <c r="I422" s="283">
        <v>0</v>
      </c>
      <c r="J422" s="284">
        <v>23</v>
      </c>
      <c r="K422" s="284">
        <v>11</v>
      </c>
      <c r="L422" s="284">
        <f t="shared" si="73"/>
        <v>-234</v>
      </c>
      <c r="M422" s="285">
        <f t="shared" si="74"/>
        <v>-234</v>
      </c>
      <c r="N422" s="241">
        <f t="shared" si="75"/>
        <v>-4</v>
      </c>
      <c r="O422" s="207">
        <f t="shared" si="76"/>
        <v>0</v>
      </c>
      <c r="P422" s="34"/>
      <c r="S422" s="158"/>
      <c r="T422" s="61"/>
      <c r="U422" s="61"/>
      <c r="V422" s="61"/>
      <c r="W422" s="61"/>
    </row>
    <row r="423" spans="1:23" ht="17.25" hidden="1" outlineLevel="1" thickBot="1">
      <c r="A423" s="237">
        <v>43326</v>
      </c>
      <c r="B423" s="215" t="s">
        <v>1332</v>
      </c>
      <c r="C423" s="210" t="s">
        <v>3104</v>
      </c>
      <c r="D423" s="210" t="s">
        <v>1329</v>
      </c>
      <c r="E423" s="238" t="s">
        <v>2221</v>
      </c>
      <c r="F423" s="210" t="s">
        <v>102</v>
      </c>
      <c r="G423" s="239">
        <v>1</v>
      </c>
      <c r="H423" s="239">
        <v>10816</v>
      </c>
      <c r="I423" s="239">
        <v>0</v>
      </c>
      <c r="J423" s="14">
        <v>23</v>
      </c>
      <c r="K423" s="14">
        <v>11</v>
      </c>
      <c r="L423" s="14">
        <f t="shared" si="73"/>
        <v>-34</v>
      </c>
      <c r="M423" s="123">
        <f t="shared" si="74"/>
        <v>-34</v>
      </c>
      <c r="N423" s="241" t="str">
        <f t="shared" si="75"/>
        <v/>
      </c>
      <c r="O423" s="207">
        <f t="shared" si="76"/>
        <v>0</v>
      </c>
      <c r="P423" s="34">
        <f>SUM(L423:L430)</f>
        <v>1128</v>
      </c>
      <c r="S423" s="158"/>
      <c r="T423" s="61"/>
      <c r="U423" s="61"/>
      <c r="V423" s="61"/>
      <c r="W423" s="61"/>
    </row>
    <row r="424" spans="1:23" ht="17.25" hidden="1" outlineLevel="2" thickBot="1">
      <c r="A424" s="237">
        <v>43327</v>
      </c>
      <c r="B424" s="215" t="s">
        <v>1332</v>
      </c>
      <c r="C424" s="210" t="s">
        <v>3104</v>
      </c>
      <c r="D424" s="210" t="s">
        <v>1331</v>
      </c>
      <c r="E424" s="238" t="s">
        <v>1330</v>
      </c>
      <c r="F424" s="210" t="s">
        <v>102</v>
      </c>
      <c r="G424" s="239">
        <v>1</v>
      </c>
      <c r="H424" s="239">
        <v>10792</v>
      </c>
      <c r="I424" s="239">
        <v>0</v>
      </c>
      <c r="J424" s="14">
        <v>23</v>
      </c>
      <c r="K424" s="14">
        <v>11</v>
      </c>
      <c r="L424" s="14">
        <f t="shared" si="73"/>
        <v>1166</v>
      </c>
      <c r="M424" s="123">
        <f t="shared" si="74"/>
        <v>1166</v>
      </c>
      <c r="N424" s="241">
        <f t="shared" si="75"/>
        <v>24</v>
      </c>
      <c r="O424" s="207">
        <f t="shared" si="76"/>
        <v>0</v>
      </c>
      <c r="P424" s="34"/>
      <c r="S424" s="158"/>
      <c r="T424" s="61"/>
      <c r="U424" s="61"/>
      <c r="V424" s="61"/>
      <c r="W424" s="61"/>
    </row>
    <row r="425" spans="1:23" ht="17.25" hidden="1" outlineLevel="2" thickBot="1">
      <c r="A425" s="237">
        <v>43327</v>
      </c>
      <c r="B425" s="215" t="s">
        <v>1332</v>
      </c>
      <c r="C425" s="210" t="s">
        <v>3108</v>
      </c>
      <c r="D425" s="210" t="s">
        <v>1329</v>
      </c>
      <c r="E425" s="238" t="s">
        <v>2221</v>
      </c>
      <c r="F425" s="210" t="s">
        <v>102</v>
      </c>
      <c r="G425" s="239">
        <v>1</v>
      </c>
      <c r="H425" s="239">
        <v>10596</v>
      </c>
      <c r="I425" s="239">
        <v>0</v>
      </c>
      <c r="J425" s="14">
        <v>23</v>
      </c>
      <c r="K425" s="14">
        <v>11</v>
      </c>
      <c r="L425" s="14">
        <f t="shared" si="73"/>
        <v>-34</v>
      </c>
      <c r="M425" s="123">
        <f t="shared" si="74"/>
        <v>-34</v>
      </c>
      <c r="N425" s="241" t="str">
        <f t="shared" si="75"/>
        <v/>
      </c>
      <c r="O425" s="207">
        <f t="shared" si="76"/>
        <v>0</v>
      </c>
      <c r="P425" s="34"/>
      <c r="S425" s="158"/>
      <c r="T425" s="61"/>
      <c r="U425" s="61"/>
      <c r="V425" s="61"/>
      <c r="W425" s="61"/>
    </row>
    <row r="426" spans="1:23" ht="17.25" hidden="1" outlineLevel="2" thickBot="1">
      <c r="A426" s="237">
        <v>43327</v>
      </c>
      <c r="B426" s="215" t="s">
        <v>1332</v>
      </c>
      <c r="C426" s="210" t="s">
        <v>3108</v>
      </c>
      <c r="D426" s="210" t="s">
        <v>1331</v>
      </c>
      <c r="E426" s="238" t="s">
        <v>1330</v>
      </c>
      <c r="F426" s="210" t="s">
        <v>102</v>
      </c>
      <c r="G426" s="239">
        <v>1</v>
      </c>
      <c r="H426" s="239">
        <v>10604</v>
      </c>
      <c r="I426" s="239">
        <v>0</v>
      </c>
      <c r="J426" s="14">
        <v>23</v>
      </c>
      <c r="K426" s="14">
        <v>11</v>
      </c>
      <c r="L426" s="14">
        <f t="shared" si="73"/>
        <v>-434</v>
      </c>
      <c r="M426" s="123">
        <f t="shared" si="74"/>
        <v>-434</v>
      </c>
      <c r="N426" s="241">
        <f t="shared" si="75"/>
        <v>-8</v>
      </c>
      <c r="O426" s="207">
        <f t="shared" si="76"/>
        <v>0</v>
      </c>
      <c r="P426" s="34"/>
      <c r="S426" s="158"/>
      <c r="T426" s="61"/>
      <c r="U426" s="61"/>
      <c r="V426" s="61"/>
      <c r="W426" s="61"/>
    </row>
    <row r="427" spans="1:23" ht="17.25" hidden="1" outlineLevel="2" thickBot="1">
      <c r="A427" s="237">
        <v>43327</v>
      </c>
      <c r="B427" s="215" t="s">
        <v>1332</v>
      </c>
      <c r="C427" s="210" t="s">
        <v>3108</v>
      </c>
      <c r="D427" s="210" t="s">
        <v>1329</v>
      </c>
      <c r="E427" s="238" t="s">
        <v>2221</v>
      </c>
      <c r="F427" s="210" t="s">
        <v>102</v>
      </c>
      <c r="G427" s="239">
        <v>1</v>
      </c>
      <c r="H427" s="239">
        <v>10609</v>
      </c>
      <c r="I427" s="239">
        <v>0</v>
      </c>
      <c r="J427" s="14">
        <v>23</v>
      </c>
      <c r="K427" s="14">
        <v>11</v>
      </c>
      <c r="L427" s="14">
        <f t="shared" si="73"/>
        <v>-34</v>
      </c>
      <c r="M427" s="123">
        <f t="shared" si="74"/>
        <v>-34</v>
      </c>
      <c r="N427" s="241" t="str">
        <f t="shared" si="75"/>
        <v/>
      </c>
      <c r="O427" s="207">
        <f t="shared" si="76"/>
        <v>0</v>
      </c>
      <c r="P427" s="34"/>
      <c r="S427" s="158"/>
      <c r="T427" s="61"/>
      <c r="U427" s="61"/>
      <c r="V427" s="61"/>
      <c r="W427" s="61"/>
    </row>
    <row r="428" spans="1:23" ht="17.25" hidden="1" outlineLevel="2" thickBot="1">
      <c r="A428" s="237">
        <v>43327</v>
      </c>
      <c r="B428" s="215" t="s">
        <v>1332</v>
      </c>
      <c r="C428" s="210" t="s">
        <v>3108</v>
      </c>
      <c r="D428" s="210" t="s">
        <v>1331</v>
      </c>
      <c r="E428" s="238" t="s">
        <v>1330</v>
      </c>
      <c r="F428" s="210" t="s">
        <v>102</v>
      </c>
      <c r="G428" s="239">
        <v>1</v>
      </c>
      <c r="H428" s="239">
        <v>10606</v>
      </c>
      <c r="I428" s="239">
        <v>0</v>
      </c>
      <c r="J428" s="14">
        <v>23</v>
      </c>
      <c r="K428" s="14">
        <v>11</v>
      </c>
      <c r="L428" s="14">
        <f t="shared" si="73"/>
        <v>116</v>
      </c>
      <c r="M428" s="123">
        <f t="shared" si="74"/>
        <v>116</v>
      </c>
      <c r="N428" s="241">
        <f t="shared" si="75"/>
        <v>3</v>
      </c>
      <c r="O428" s="207">
        <f t="shared" si="76"/>
        <v>0</v>
      </c>
      <c r="P428" s="34"/>
      <c r="S428" s="158"/>
      <c r="T428" s="61"/>
      <c r="U428" s="61"/>
      <c r="V428" s="61"/>
      <c r="W428" s="61"/>
    </row>
    <row r="429" spans="1:23" ht="17.25" hidden="1" outlineLevel="2" thickBot="1">
      <c r="A429" s="237">
        <v>43327</v>
      </c>
      <c r="B429" s="215" t="s">
        <v>1332</v>
      </c>
      <c r="C429" s="210" t="s">
        <v>3108</v>
      </c>
      <c r="D429" s="210" t="s">
        <v>1329</v>
      </c>
      <c r="E429" s="238" t="s">
        <v>1330</v>
      </c>
      <c r="F429" s="210" t="s">
        <v>102</v>
      </c>
      <c r="G429" s="239">
        <v>1</v>
      </c>
      <c r="H429" s="239">
        <v>10599</v>
      </c>
      <c r="I429" s="239">
        <v>0</v>
      </c>
      <c r="J429" s="14">
        <v>23</v>
      </c>
      <c r="K429" s="14">
        <v>11</v>
      </c>
      <c r="L429" s="14">
        <f t="shared" si="73"/>
        <v>-34</v>
      </c>
      <c r="M429" s="123">
        <f t="shared" si="74"/>
        <v>-34</v>
      </c>
      <c r="N429" s="241" t="str">
        <f t="shared" si="75"/>
        <v/>
      </c>
      <c r="O429" s="207">
        <f t="shared" si="76"/>
        <v>0</v>
      </c>
      <c r="P429" s="34"/>
      <c r="S429" s="158"/>
      <c r="T429" s="61"/>
      <c r="U429" s="61"/>
      <c r="V429" s="61"/>
      <c r="W429" s="61"/>
    </row>
    <row r="430" spans="1:23" ht="17.25" hidden="1" outlineLevel="2" thickBot="1">
      <c r="A430" s="237">
        <v>43327</v>
      </c>
      <c r="B430" s="215" t="s">
        <v>1332</v>
      </c>
      <c r="C430" s="210" t="s">
        <v>3108</v>
      </c>
      <c r="D430" s="210" t="s">
        <v>1331</v>
      </c>
      <c r="E430" s="238" t="s">
        <v>2221</v>
      </c>
      <c r="F430" s="210" t="s">
        <v>102</v>
      </c>
      <c r="G430" s="239">
        <v>1</v>
      </c>
      <c r="H430" s="239">
        <v>10608</v>
      </c>
      <c r="I430" s="239">
        <v>0</v>
      </c>
      <c r="J430" s="14">
        <v>23</v>
      </c>
      <c r="K430" s="14">
        <v>11</v>
      </c>
      <c r="L430" s="14">
        <f t="shared" si="73"/>
        <v>416</v>
      </c>
      <c r="M430" s="123">
        <f t="shared" si="74"/>
        <v>416</v>
      </c>
      <c r="N430" s="241">
        <f t="shared" si="75"/>
        <v>9</v>
      </c>
      <c r="O430" s="207">
        <f t="shared" si="76"/>
        <v>0</v>
      </c>
      <c r="P430" s="34"/>
      <c r="S430" s="158"/>
      <c r="T430" s="61"/>
      <c r="U430" s="61"/>
      <c r="V430" s="61"/>
      <c r="W430" s="61"/>
    </row>
    <row r="431" spans="1:23" ht="17.25" hidden="1" outlineLevel="1" thickBot="1">
      <c r="A431" s="279">
        <v>43328</v>
      </c>
      <c r="B431" s="280" t="s">
        <v>1332</v>
      </c>
      <c r="C431" s="281" t="s">
        <v>3108</v>
      </c>
      <c r="D431" s="281" t="s">
        <v>1329</v>
      </c>
      <c r="E431" s="282" t="s">
        <v>2221</v>
      </c>
      <c r="F431" s="281" t="s">
        <v>102</v>
      </c>
      <c r="G431" s="283">
        <v>1</v>
      </c>
      <c r="H431" s="283">
        <v>10608</v>
      </c>
      <c r="I431" s="283">
        <v>0</v>
      </c>
      <c r="J431" s="284">
        <v>23</v>
      </c>
      <c r="K431" s="284">
        <v>11</v>
      </c>
      <c r="L431" s="284">
        <f t="shared" si="73"/>
        <v>-34</v>
      </c>
      <c r="M431" s="285">
        <f t="shared" si="74"/>
        <v>-34</v>
      </c>
      <c r="N431" s="241" t="str">
        <f t="shared" si="75"/>
        <v/>
      </c>
      <c r="O431" s="207">
        <f t="shared" si="76"/>
        <v>0</v>
      </c>
      <c r="P431" s="34">
        <f>SUM(L431:L448)</f>
        <v>220</v>
      </c>
      <c r="S431" s="158"/>
      <c r="T431" s="61"/>
      <c r="U431" s="61"/>
      <c r="V431" s="61"/>
      <c r="W431" s="61"/>
    </row>
    <row r="432" spans="1:23" ht="17.25" hidden="1" outlineLevel="2" collapsed="1" thickBot="1">
      <c r="A432" s="279">
        <v>43328</v>
      </c>
      <c r="B432" s="280" t="s">
        <v>1332</v>
      </c>
      <c r="C432" s="281" t="s">
        <v>3108</v>
      </c>
      <c r="D432" s="281" t="s">
        <v>1331</v>
      </c>
      <c r="E432" s="282" t="s">
        <v>1330</v>
      </c>
      <c r="F432" s="281" t="s">
        <v>102</v>
      </c>
      <c r="G432" s="283">
        <v>1</v>
      </c>
      <c r="H432" s="283">
        <v>10621</v>
      </c>
      <c r="I432" s="283">
        <v>0</v>
      </c>
      <c r="J432" s="284">
        <v>23</v>
      </c>
      <c r="K432" s="284">
        <v>11</v>
      </c>
      <c r="L432" s="284">
        <f t="shared" si="73"/>
        <v>-684</v>
      </c>
      <c r="M432" s="285">
        <f t="shared" si="74"/>
        <v>-684</v>
      </c>
      <c r="N432" s="241">
        <f t="shared" si="75"/>
        <v>-13</v>
      </c>
      <c r="O432" s="207">
        <f t="shared" si="76"/>
        <v>0</v>
      </c>
      <c r="P432" s="34"/>
      <c r="S432" s="158"/>
      <c r="T432" s="61"/>
      <c r="U432" s="61"/>
      <c r="V432" s="61"/>
      <c r="W432" s="61"/>
    </row>
    <row r="433" spans="1:23" ht="17.25" hidden="1" outlineLevel="2" collapsed="1" thickBot="1">
      <c r="A433" s="279">
        <v>43328</v>
      </c>
      <c r="B433" s="280" t="s">
        <v>1332</v>
      </c>
      <c r="C433" s="281" t="s">
        <v>3108</v>
      </c>
      <c r="D433" s="281" t="s">
        <v>1329</v>
      </c>
      <c r="E433" s="282" t="s">
        <v>2221</v>
      </c>
      <c r="F433" s="281" t="s">
        <v>102</v>
      </c>
      <c r="G433" s="283">
        <v>1</v>
      </c>
      <c r="H433" s="283">
        <v>10608</v>
      </c>
      <c r="I433" s="283">
        <v>0</v>
      </c>
      <c r="J433" s="284">
        <v>23</v>
      </c>
      <c r="K433" s="284">
        <v>11</v>
      </c>
      <c r="L433" s="284">
        <f t="shared" si="73"/>
        <v>-34</v>
      </c>
      <c r="M433" s="285">
        <f t="shared" si="74"/>
        <v>-34</v>
      </c>
      <c r="N433" s="241" t="str">
        <f t="shared" si="75"/>
        <v/>
      </c>
      <c r="O433" s="207">
        <f t="shared" si="76"/>
        <v>0</v>
      </c>
      <c r="P433" s="34"/>
      <c r="S433" s="158"/>
      <c r="T433" s="61"/>
      <c r="U433" s="61"/>
      <c r="V433" s="61"/>
      <c r="W433" s="61"/>
    </row>
    <row r="434" spans="1:23" ht="17.25" hidden="1" outlineLevel="2" collapsed="1" thickBot="1">
      <c r="A434" s="279">
        <v>43328</v>
      </c>
      <c r="B434" s="280" t="s">
        <v>1332</v>
      </c>
      <c r="C434" s="281" t="s">
        <v>3108</v>
      </c>
      <c r="D434" s="281" t="s">
        <v>1331</v>
      </c>
      <c r="E434" s="282" t="s">
        <v>1330</v>
      </c>
      <c r="F434" s="281" t="s">
        <v>102</v>
      </c>
      <c r="G434" s="283">
        <v>1</v>
      </c>
      <c r="H434" s="283">
        <v>10621</v>
      </c>
      <c r="I434" s="283">
        <v>0</v>
      </c>
      <c r="J434" s="284">
        <v>23</v>
      </c>
      <c r="K434" s="284">
        <v>11</v>
      </c>
      <c r="L434" s="284">
        <f t="shared" si="73"/>
        <v>-684</v>
      </c>
      <c r="M434" s="285">
        <f t="shared" si="74"/>
        <v>-684</v>
      </c>
      <c r="N434" s="241">
        <f t="shared" si="75"/>
        <v>-13</v>
      </c>
      <c r="O434" s="207">
        <f t="shared" si="76"/>
        <v>0</v>
      </c>
      <c r="P434" s="34"/>
      <c r="S434" s="158"/>
      <c r="T434" s="61"/>
      <c r="U434" s="61"/>
      <c r="V434" s="61"/>
      <c r="W434" s="61"/>
    </row>
    <row r="435" spans="1:23" ht="17.25" hidden="1" outlineLevel="2" collapsed="1" thickBot="1">
      <c r="A435" s="279">
        <v>43328</v>
      </c>
      <c r="B435" s="280" t="s">
        <v>1332</v>
      </c>
      <c r="C435" s="281" t="s">
        <v>3108</v>
      </c>
      <c r="D435" s="281" t="s">
        <v>1329</v>
      </c>
      <c r="E435" s="282" t="s">
        <v>2221</v>
      </c>
      <c r="F435" s="281" t="s">
        <v>102</v>
      </c>
      <c r="G435" s="283">
        <v>1</v>
      </c>
      <c r="H435" s="283">
        <v>10607</v>
      </c>
      <c r="I435" s="283">
        <v>0</v>
      </c>
      <c r="J435" s="284">
        <v>23</v>
      </c>
      <c r="K435" s="284">
        <v>11</v>
      </c>
      <c r="L435" s="284">
        <f t="shared" si="73"/>
        <v>-34</v>
      </c>
      <c r="M435" s="285">
        <f t="shared" si="74"/>
        <v>-34</v>
      </c>
      <c r="N435" s="241" t="str">
        <f t="shared" si="75"/>
        <v/>
      </c>
      <c r="O435" s="207">
        <f t="shared" si="76"/>
        <v>0</v>
      </c>
      <c r="P435" s="34"/>
      <c r="S435" s="158"/>
      <c r="T435" s="61"/>
      <c r="U435" s="61"/>
      <c r="V435" s="61"/>
      <c r="W435" s="61"/>
    </row>
    <row r="436" spans="1:23" ht="17.25" hidden="1" outlineLevel="2" collapsed="1" thickBot="1">
      <c r="A436" s="279">
        <v>43328</v>
      </c>
      <c r="B436" s="280" t="s">
        <v>1332</v>
      </c>
      <c r="C436" s="281" t="s">
        <v>3108</v>
      </c>
      <c r="D436" s="281" t="s">
        <v>1331</v>
      </c>
      <c r="E436" s="282" t="s">
        <v>1330</v>
      </c>
      <c r="F436" s="281" t="s">
        <v>102</v>
      </c>
      <c r="G436" s="283">
        <v>1</v>
      </c>
      <c r="H436" s="283">
        <v>10595</v>
      </c>
      <c r="I436" s="283">
        <v>0</v>
      </c>
      <c r="J436" s="284">
        <v>23</v>
      </c>
      <c r="K436" s="284">
        <v>11</v>
      </c>
      <c r="L436" s="284">
        <f t="shared" si="73"/>
        <v>566</v>
      </c>
      <c r="M436" s="285">
        <f t="shared" si="74"/>
        <v>566</v>
      </c>
      <c r="N436" s="241">
        <f t="shared" si="75"/>
        <v>12</v>
      </c>
      <c r="O436" s="207">
        <f t="shared" si="76"/>
        <v>0</v>
      </c>
      <c r="P436" s="34"/>
      <c r="S436" s="158"/>
      <c r="T436" s="61"/>
      <c r="U436" s="61"/>
      <c r="V436" s="61"/>
      <c r="W436" s="61"/>
    </row>
    <row r="437" spans="1:23" ht="17.25" hidden="1" outlineLevel="2" collapsed="1" thickBot="1">
      <c r="A437" s="279">
        <v>43328</v>
      </c>
      <c r="B437" s="280" t="s">
        <v>1332</v>
      </c>
      <c r="C437" s="281" t="s">
        <v>3108</v>
      </c>
      <c r="D437" s="281" t="s">
        <v>1329</v>
      </c>
      <c r="E437" s="282" t="s">
        <v>2221</v>
      </c>
      <c r="F437" s="281" t="s">
        <v>102</v>
      </c>
      <c r="G437" s="283">
        <v>1</v>
      </c>
      <c r="H437" s="283">
        <v>10607</v>
      </c>
      <c r="I437" s="283">
        <v>0</v>
      </c>
      <c r="J437" s="284">
        <v>23</v>
      </c>
      <c r="K437" s="284">
        <v>11</v>
      </c>
      <c r="L437" s="284">
        <f t="shared" si="73"/>
        <v>-34</v>
      </c>
      <c r="M437" s="285">
        <f t="shared" si="74"/>
        <v>-34</v>
      </c>
      <c r="N437" s="241" t="str">
        <f t="shared" si="75"/>
        <v/>
      </c>
      <c r="O437" s="207">
        <f t="shared" si="76"/>
        <v>0</v>
      </c>
      <c r="P437" s="34"/>
      <c r="S437" s="158"/>
      <c r="T437" s="61"/>
      <c r="U437" s="61"/>
      <c r="V437" s="61"/>
      <c r="W437" s="61"/>
    </row>
    <row r="438" spans="1:23" ht="17.25" hidden="1" outlineLevel="2" collapsed="1" thickBot="1">
      <c r="A438" s="279">
        <v>43328</v>
      </c>
      <c r="B438" s="280" t="s">
        <v>1332</v>
      </c>
      <c r="C438" s="281" t="s">
        <v>3108</v>
      </c>
      <c r="D438" s="281" t="s">
        <v>1331</v>
      </c>
      <c r="E438" s="282" t="s">
        <v>1330</v>
      </c>
      <c r="F438" s="281" t="s">
        <v>102</v>
      </c>
      <c r="G438" s="283">
        <v>1</v>
      </c>
      <c r="H438" s="283">
        <v>10595</v>
      </c>
      <c r="I438" s="283">
        <v>0</v>
      </c>
      <c r="J438" s="284">
        <v>23</v>
      </c>
      <c r="K438" s="284">
        <v>11</v>
      </c>
      <c r="L438" s="284">
        <f t="shared" si="73"/>
        <v>566</v>
      </c>
      <c r="M438" s="285">
        <f t="shared" si="74"/>
        <v>566</v>
      </c>
      <c r="N438" s="241">
        <f t="shared" si="75"/>
        <v>12</v>
      </c>
      <c r="O438" s="207">
        <f t="shared" si="76"/>
        <v>0</v>
      </c>
      <c r="P438" s="34"/>
      <c r="S438" s="158"/>
      <c r="T438" s="61"/>
      <c r="U438" s="61"/>
      <c r="V438" s="61"/>
      <c r="W438" s="61"/>
    </row>
    <row r="439" spans="1:23" ht="17.25" hidden="1" outlineLevel="2" collapsed="1" thickBot="1">
      <c r="A439" s="279">
        <v>43328</v>
      </c>
      <c r="B439" s="280" t="s">
        <v>1332</v>
      </c>
      <c r="C439" s="281" t="s">
        <v>3108</v>
      </c>
      <c r="D439" s="281" t="s">
        <v>1329</v>
      </c>
      <c r="E439" s="282" t="s">
        <v>1330</v>
      </c>
      <c r="F439" s="281" t="s">
        <v>102</v>
      </c>
      <c r="G439" s="283">
        <v>1</v>
      </c>
      <c r="H439" s="283">
        <v>10679</v>
      </c>
      <c r="I439" s="283">
        <v>0</v>
      </c>
      <c r="J439" s="284">
        <v>23</v>
      </c>
      <c r="K439" s="284">
        <v>11</v>
      </c>
      <c r="L439" s="284">
        <f t="shared" si="73"/>
        <v>-34</v>
      </c>
      <c r="M439" s="285">
        <f t="shared" si="74"/>
        <v>-34</v>
      </c>
      <c r="N439" s="241" t="str">
        <f t="shared" si="75"/>
        <v/>
      </c>
      <c r="O439" s="207">
        <f t="shared" si="76"/>
        <v>0</v>
      </c>
      <c r="P439" s="34"/>
      <c r="S439" s="158"/>
      <c r="T439" s="61"/>
      <c r="U439" s="61"/>
      <c r="V439" s="61"/>
      <c r="W439" s="61"/>
    </row>
    <row r="440" spans="1:23" ht="17.25" hidden="1" outlineLevel="2" collapsed="1" thickBot="1">
      <c r="A440" s="279">
        <v>43328</v>
      </c>
      <c r="B440" s="280" t="s">
        <v>1332</v>
      </c>
      <c r="C440" s="281" t="s">
        <v>3108</v>
      </c>
      <c r="D440" s="281" t="s">
        <v>1331</v>
      </c>
      <c r="E440" s="282" t="s">
        <v>2221</v>
      </c>
      <c r="F440" s="281" t="s">
        <v>102</v>
      </c>
      <c r="G440" s="283">
        <v>1</v>
      </c>
      <c r="H440" s="283">
        <v>10683</v>
      </c>
      <c r="I440" s="283">
        <v>0</v>
      </c>
      <c r="J440" s="284">
        <v>23</v>
      </c>
      <c r="K440" s="284">
        <v>11</v>
      </c>
      <c r="L440" s="284">
        <f t="shared" ref="L440:L456" si="77">IF(B440="TXO",I440-SUM(J440:K440),IF(B440="FITX",IF(D440="新倉",-SUM(J440:K440),IF(E440="賣",(H440-H439)*G440*200-SUM(J440:K440),(H439-H440)*G440*200-SUM(J440:K440))),IF(D440="新倉",-SUM(J440:K440),IF(E440="賣",(H440-H439)*G440*50-SUM(J440:K440),(H439-H440)*G440*50-SUM(J440:K440)))))</f>
        <v>166</v>
      </c>
      <c r="M440" s="285">
        <f t="shared" si="74"/>
        <v>166</v>
      </c>
      <c r="N440" s="241">
        <f t="shared" si="75"/>
        <v>4</v>
      </c>
      <c r="O440" s="207">
        <f t="shared" si="76"/>
        <v>0</v>
      </c>
      <c r="P440" s="34"/>
      <c r="S440" s="158"/>
      <c r="T440" s="61"/>
      <c r="U440" s="61"/>
      <c r="V440" s="61"/>
      <c r="W440" s="61"/>
    </row>
    <row r="441" spans="1:23" ht="17.25" hidden="1" outlineLevel="2" collapsed="1" thickBot="1">
      <c r="A441" s="279">
        <v>43328</v>
      </c>
      <c r="B441" s="280" t="s">
        <v>1332</v>
      </c>
      <c r="C441" s="281" t="s">
        <v>3108</v>
      </c>
      <c r="D441" s="281" t="s">
        <v>1329</v>
      </c>
      <c r="E441" s="282" t="s">
        <v>1330</v>
      </c>
      <c r="F441" s="281" t="s">
        <v>102</v>
      </c>
      <c r="G441" s="283">
        <v>1</v>
      </c>
      <c r="H441" s="283">
        <v>10679</v>
      </c>
      <c r="I441" s="283">
        <v>0</v>
      </c>
      <c r="J441" s="284">
        <v>23</v>
      </c>
      <c r="K441" s="284">
        <v>11</v>
      </c>
      <c r="L441" s="284">
        <f t="shared" si="77"/>
        <v>-34</v>
      </c>
      <c r="M441" s="285">
        <f t="shared" si="74"/>
        <v>-34</v>
      </c>
      <c r="N441" s="241" t="str">
        <f t="shared" si="75"/>
        <v/>
      </c>
      <c r="O441" s="207">
        <f>ABS(I441)</f>
        <v>0</v>
      </c>
      <c r="P441" s="34"/>
      <c r="S441" s="158"/>
      <c r="T441" s="61"/>
      <c r="U441" s="61"/>
      <c r="V441" s="61"/>
      <c r="W441" s="61"/>
    </row>
    <row r="442" spans="1:23" ht="17.25" hidden="1" outlineLevel="2" collapsed="1" thickBot="1">
      <c r="A442" s="279">
        <v>43328</v>
      </c>
      <c r="B442" s="280" t="s">
        <v>1332</v>
      </c>
      <c r="C442" s="281" t="s">
        <v>3108</v>
      </c>
      <c r="D442" s="281" t="s">
        <v>1331</v>
      </c>
      <c r="E442" s="282" t="s">
        <v>2221</v>
      </c>
      <c r="F442" s="281" t="s">
        <v>102</v>
      </c>
      <c r="G442" s="283">
        <v>1</v>
      </c>
      <c r="H442" s="283">
        <v>10683</v>
      </c>
      <c r="I442" s="283">
        <v>0</v>
      </c>
      <c r="J442" s="284">
        <v>23</v>
      </c>
      <c r="K442" s="284">
        <v>11</v>
      </c>
      <c r="L442" s="284">
        <f t="shared" si="77"/>
        <v>166</v>
      </c>
      <c r="M442" s="285">
        <f t="shared" si="74"/>
        <v>166</v>
      </c>
      <c r="N442" s="241">
        <f t="shared" si="75"/>
        <v>4</v>
      </c>
      <c r="O442" s="207">
        <f>ABS(I442)</f>
        <v>0</v>
      </c>
      <c r="P442" s="34"/>
      <c r="S442" s="158"/>
      <c r="T442" s="61"/>
      <c r="U442" s="61"/>
      <c r="V442" s="61"/>
      <c r="W442" s="61"/>
    </row>
    <row r="443" spans="1:23" ht="17.25" hidden="1" outlineLevel="2" collapsed="1" thickBot="1">
      <c r="A443" s="279">
        <v>43328</v>
      </c>
      <c r="B443" s="280" t="s">
        <v>1332</v>
      </c>
      <c r="C443" s="281" t="s">
        <v>3108</v>
      </c>
      <c r="D443" s="281" t="s">
        <v>1329</v>
      </c>
      <c r="E443" s="282" t="s">
        <v>1330</v>
      </c>
      <c r="F443" s="281" t="s">
        <v>102</v>
      </c>
      <c r="G443" s="283">
        <v>2</v>
      </c>
      <c r="H443" s="283">
        <v>10684</v>
      </c>
      <c r="I443" s="283">
        <v>0</v>
      </c>
      <c r="J443" s="284">
        <v>46</v>
      </c>
      <c r="K443" s="284">
        <v>22</v>
      </c>
      <c r="L443" s="284">
        <f t="shared" si="77"/>
        <v>-68</v>
      </c>
      <c r="M443" s="285">
        <f t="shared" si="74"/>
        <v>-68</v>
      </c>
      <c r="N443" s="241" t="str">
        <f t="shared" si="75"/>
        <v/>
      </c>
      <c r="O443" s="207">
        <f>ABS(I443)</f>
        <v>0</v>
      </c>
      <c r="P443" s="34"/>
      <c r="S443" s="158"/>
      <c r="T443" s="61"/>
      <c r="U443" s="61"/>
      <c r="V443" s="61"/>
      <c r="W443" s="61"/>
    </row>
    <row r="444" spans="1:23" ht="17.25" hidden="1" outlineLevel="2" collapsed="1" thickBot="1">
      <c r="A444" s="279">
        <v>43328</v>
      </c>
      <c r="B444" s="280" t="s">
        <v>1332</v>
      </c>
      <c r="C444" s="281" t="s">
        <v>3108</v>
      </c>
      <c r="D444" s="281" t="s">
        <v>1331</v>
      </c>
      <c r="E444" s="282" t="s">
        <v>2221</v>
      </c>
      <c r="F444" s="281" t="s">
        <v>102</v>
      </c>
      <c r="G444" s="283">
        <v>2</v>
      </c>
      <c r="H444" s="283">
        <v>10683</v>
      </c>
      <c r="I444" s="283">
        <v>0</v>
      </c>
      <c r="J444" s="284">
        <v>46</v>
      </c>
      <c r="K444" s="284">
        <v>22</v>
      </c>
      <c r="L444" s="284">
        <f t="shared" si="77"/>
        <v>-168</v>
      </c>
      <c r="M444" s="285">
        <f t="shared" si="74"/>
        <v>-168</v>
      </c>
      <c r="N444" s="241">
        <f t="shared" si="75"/>
        <v>-2</v>
      </c>
      <c r="O444" s="207">
        <f>ABS(I444)</f>
        <v>0</v>
      </c>
      <c r="P444" s="34"/>
      <c r="S444" s="158"/>
      <c r="T444" s="61"/>
      <c r="U444" s="61"/>
      <c r="V444" s="61"/>
      <c r="W444" s="61"/>
    </row>
    <row r="445" spans="1:23" ht="17.25" hidden="1" outlineLevel="2" collapsed="1" thickBot="1">
      <c r="A445" s="279">
        <v>43328</v>
      </c>
      <c r="B445" s="280" t="s">
        <v>1332</v>
      </c>
      <c r="C445" s="281" t="s">
        <v>3108</v>
      </c>
      <c r="D445" s="281" t="s">
        <v>1329</v>
      </c>
      <c r="E445" s="282" t="s">
        <v>1330</v>
      </c>
      <c r="F445" s="281" t="s">
        <v>102</v>
      </c>
      <c r="G445" s="283">
        <v>1</v>
      </c>
      <c r="H445" s="283">
        <v>10712</v>
      </c>
      <c r="I445" s="283">
        <v>0</v>
      </c>
      <c r="J445" s="284">
        <v>23</v>
      </c>
      <c r="K445" s="284">
        <v>11</v>
      </c>
      <c r="L445" s="284">
        <f t="shared" si="77"/>
        <v>-34</v>
      </c>
      <c r="M445" s="285">
        <f t="shared" si="74"/>
        <v>-34</v>
      </c>
      <c r="N445" s="241" t="str">
        <f t="shared" si="75"/>
        <v/>
      </c>
      <c r="O445" s="207">
        <f t="shared" si="76"/>
        <v>0</v>
      </c>
      <c r="P445" s="34"/>
      <c r="S445" s="158"/>
      <c r="T445" s="61"/>
      <c r="U445" s="61"/>
      <c r="V445" s="61"/>
      <c r="W445" s="61"/>
    </row>
    <row r="446" spans="1:23" ht="17.25" hidden="1" outlineLevel="2" collapsed="1" thickBot="1">
      <c r="A446" s="279">
        <v>43328</v>
      </c>
      <c r="B446" s="280" t="s">
        <v>1332</v>
      </c>
      <c r="C446" s="281" t="s">
        <v>3108</v>
      </c>
      <c r="D446" s="281" t="s">
        <v>1331</v>
      </c>
      <c r="E446" s="282" t="s">
        <v>2221</v>
      </c>
      <c r="F446" s="281" t="s">
        <v>102</v>
      </c>
      <c r="G446" s="283">
        <v>1</v>
      </c>
      <c r="H446" s="283">
        <v>10717</v>
      </c>
      <c r="I446" s="283">
        <v>0</v>
      </c>
      <c r="J446" s="284">
        <v>23</v>
      </c>
      <c r="K446" s="284">
        <v>11</v>
      </c>
      <c r="L446" s="284">
        <f t="shared" si="77"/>
        <v>216</v>
      </c>
      <c r="M446" s="285">
        <f t="shared" si="74"/>
        <v>216</v>
      </c>
      <c r="N446" s="241">
        <f t="shared" si="75"/>
        <v>5</v>
      </c>
      <c r="O446" s="207">
        <f t="shared" si="76"/>
        <v>0</v>
      </c>
      <c r="P446" s="34"/>
      <c r="S446" s="158"/>
      <c r="T446" s="61"/>
      <c r="U446" s="61"/>
      <c r="V446" s="61"/>
      <c r="W446" s="61"/>
    </row>
    <row r="447" spans="1:23" ht="17.25" hidden="1" outlineLevel="2" collapsed="1" thickBot="1">
      <c r="A447" s="279">
        <v>43328</v>
      </c>
      <c r="B447" s="280" t="s">
        <v>1332</v>
      </c>
      <c r="C447" s="281" t="s">
        <v>3108</v>
      </c>
      <c r="D447" s="281" t="s">
        <v>1329</v>
      </c>
      <c r="E447" s="282" t="s">
        <v>1330</v>
      </c>
      <c r="F447" s="281" t="s">
        <v>102</v>
      </c>
      <c r="G447" s="283">
        <v>1</v>
      </c>
      <c r="H447" s="283">
        <v>10712</v>
      </c>
      <c r="I447" s="283">
        <v>0</v>
      </c>
      <c r="J447" s="284">
        <v>23</v>
      </c>
      <c r="K447" s="284">
        <v>11</v>
      </c>
      <c r="L447" s="284">
        <f t="shared" si="77"/>
        <v>-34</v>
      </c>
      <c r="M447" s="285">
        <f t="shared" si="74"/>
        <v>-34</v>
      </c>
      <c r="N447" s="241" t="str">
        <f t="shared" si="75"/>
        <v/>
      </c>
      <c r="O447" s="207">
        <f t="shared" si="76"/>
        <v>0</v>
      </c>
      <c r="P447" s="34"/>
      <c r="S447" s="158"/>
      <c r="T447" s="61"/>
      <c r="U447" s="61"/>
      <c r="V447" s="61"/>
      <c r="W447" s="61"/>
    </row>
    <row r="448" spans="1:23" ht="17.25" hidden="1" outlineLevel="2" collapsed="1" thickBot="1">
      <c r="A448" s="279">
        <v>43328</v>
      </c>
      <c r="B448" s="280" t="s">
        <v>1332</v>
      </c>
      <c r="C448" s="281" t="s">
        <v>3108</v>
      </c>
      <c r="D448" s="281" t="s">
        <v>1331</v>
      </c>
      <c r="E448" s="282" t="s">
        <v>2221</v>
      </c>
      <c r="F448" s="281" t="s">
        <v>102</v>
      </c>
      <c r="G448" s="283">
        <v>1</v>
      </c>
      <c r="H448" s="283">
        <v>10721</v>
      </c>
      <c r="I448" s="283">
        <v>0</v>
      </c>
      <c r="J448" s="284">
        <v>23</v>
      </c>
      <c r="K448" s="284">
        <v>11</v>
      </c>
      <c r="L448" s="284">
        <f t="shared" si="77"/>
        <v>416</v>
      </c>
      <c r="M448" s="285">
        <f t="shared" si="74"/>
        <v>416</v>
      </c>
      <c r="N448" s="241">
        <f t="shared" si="75"/>
        <v>9</v>
      </c>
      <c r="O448" s="207">
        <f t="shared" si="76"/>
        <v>0</v>
      </c>
      <c r="P448" s="34"/>
      <c r="S448" s="158"/>
      <c r="T448" s="61"/>
      <c r="U448" s="61"/>
      <c r="V448" s="61"/>
      <c r="W448" s="61"/>
    </row>
    <row r="449" spans="1:23" ht="17.25" hidden="1" outlineLevel="1" thickBot="1">
      <c r="A449" s="237">
        <v>43329</v>
      </c>
      <c r="B449" s="215" t="s">
        <v>1332</v>
      </c>
      <c r="C449" s="210" t="s">
        <v>3108</v>
      </c>
      <c r="D449" s="210" t="s">
        <v>1329</v>
      </c>
      <c r="E449" s="238" t="s">
        <v>2221</v>
      </c>
      <c r="F449" s="210" t="s">
        <v>102</v>
      </c>
      <c r="G449" s="239">
        <v>1</v>
      </c>
      <c r="H449" s="239">
        <v>10712</v>
      </c>
      <c r="I449" s="239">
        <v>0</v>
      </c>
      <c r="J449" s="14">
        <v>23</v>
      </c>
      <c r="K449" s="14">
        <v>11</v>
      </c>
      <c r="L449" s="14">
        <f t="shared" si="77"/>
        <v>-34</v>
      </c>
      <c r="M449" s="123">
        <f t="shared" si="74"/>
        <v>-34</v>
      </c>
      <c r="N449" s="241" t="str">
        <f t="shared" si="75"/>
        <v/>
      </c>
      <c r="O449" s="207">
        <f t="shared" si="76"/>
        <v>0</v>
      </c>
      <c r="P449" s="34">
        <f>SUM(L449:L456)</f>
        <v>1328</v>
      </c>
      <c r="S449" s="158"/>
      <c r="T449" s="61"/>
      <c r="U449" s="61"/>
      <c r="V449" s="61"/>
      <c r="W449" s="61"/>
    </row>
    <row r="450" spans="1:23" ht="17.25" hidden="1" outlineLevel="2" thickBot="1">
      <c r="A450" s="237">
        <v>43329</v>
      </c>
      <c r="B450" s="215" t="s">
        <v>1332</v>
      </c>
      <c r="C450" s="210" t="s">
        <v>3108</v>
      </c>
      <c r="D450" s="210" t="s">
        <v>1331</v>
      </c>
      <c r="E450" s="238" t="s">
        <v>1330</v>
      </c>
      <c r="F450" s="210" t="s">
        <v>102</v>
      </c>
      <c r="G450" s="239">
        <v>1</v>
      </c>
      <c r="H450" s="239">
        <v>10702</v>
      </c>
      <c r="I450" s="239">
        <v>0</v>
      </c>
      <c r="J450" s="14">
        <v>23</v>
      </c>
      <c r="K450" s="14">
        <v>11</v>
      </c>
      <c r="L450" s="14">
        <f t="shared" si="77"/>
        <v>466</v>
      </c>
      <c r="M450" s="123">
        <f t="shared" si="74"/>
        <v>466</v>
      </c>
      <c r="N450" s="241">
        <f t="shared" si="75"/>
        <v>10</v>
      </c>
      <c r="O450" s="207">
        <f t="shared" si="76"/>
        <v>0</v>
      </c>
      <c r="P450" s="34"/>
      <c r="S450" s="158"/>
      <c r="T450" s="61"/>
      <c r="U450" s="61"/>
      <c r="V450" s="61"/>
      <c r="W450" s="61"/>
    </row>
    <row r="451" spans="1:23" ht="17.25" hidden="1" outlineLevel="2" thickBot="1">
      <c r="A451" s="237">
        <v>43329</v>
      </c>
      <c r="B451" s="215" t="s">
        <v>1332</v>
      </c>
      <c r="C451" s="210" t="s">
        <v>3108</v>
      </c>
      <c r="D451" s="210" t="s">
        <v>1329</v>
      </c>
      <c r="E451" s="238" t="s">
        <v>2221</v>
      </c>
      <c r="F451" s="210" t="s">
        <v>102</v>
      </c>
      <c r="G451" s="239">
        <v>1</v>
      </c>
      <c r="H451" s="239">
        <v>10710</v>
      </c>
      <c r="I451" s="239">
        <v>0</v>
      </c>
      <c r="J451" s="14">
        <v>23</v>
      </c>
      <c r="K451" s="14">
        <v>11</v>
      </c>
      <c r="L451" s="14">
        <f t="shared" si="77"/>
        <v>-34</v>
      </c>
      <c r="M451" s="123">
        <f t="shared" si="74"/>
        <v>-34</v>
      </c>
      <c r="N451" s="241" t="str">
        <f t="shared" si="75"/>
        <v/>
      </c>
      <c r="O451" s="207">
        <f t="shared" si="76"/>
        <v>0</v>
      </c>
      <c r="P451" s="34"/>
      <c r="S451" s="158"/>
      <c r="T451" s="61"/>
      <c r="U451" s="61"/>
      <c r="V451" s="61"/>
      <c r="W451" s="61"/>
    </row>
    <row r="452" spans="1:23" ht="17.25" hidden="1" outlineLevel="2" thickBot="1">
      <c r="A452" s="237">
        <v>43329</v>
      </c>
      <c r="B452" s="215" t="s">
        <v>1332</v>
      </c>
      <c r="C452" s="210" t="s">
        <v>3108</v>
      </c>
      <c r="D452" s="210" t="s">
        <v>1331</v>
      </c>
      <c r="E452" s="238" t="s">
        <v>1330</v>
      </c>
      <c r="F452" s="210" t="s">
        <v>102</v>
      </c>
      <c r="G452" s="239">
        <v>1</v>
      </c>
      <c r="H452" s="239">
        <v>10702</v>
      </c>
      <c r="I452" s="239">
        <v>0</v>
      </c>
      <c r="J452" s="14">
        <v>23</v>
      </c>
      <c r="K452" s="14">
        <v>11</v>
      </c>
      <c r="L452" s="14">
        <f t="shared" si="77"/>
        <v>366</v>
      </c>
      <c r="M452" s="123">
        <f t="shared" si="74"/>
        <v>366</v>
      </c>
      <c r="N452" s="241">
        <f t="shared" si="75"/>
        <v>8</v>
      </c>
      <c r="O452" s="207">
        <f t="shared" si="76"/>
        <v>0</v>
      </c>
      <c r="P452" s="34"/>
      <c r="S452" s="158"/>
      <c r="T452" s="61"/>
      <c r="U452" s="61"/>
      <c r="V452" s="61"/>
      <c r="W452" s="61"/>
    </row>
    <row r="453" spans="1:23" ht="17.25" hidden="1" outlineLevel="2" thickBot="1">
      <c r="A453" s="237">
        <v>43329</v>
      </c>
      <c r="B453" s="215" t="s">
        <v>1332</v>
      </c>
      <c r="C453" s="210" t="s">
        <v>3108</v>
      </c>
      <c r="D453" s="210" t="s">
        <v>1329</v>
      </c>
      <c r="E453" s="238" t="s">
        <v>2221</v>
      </c>
      <c r="F453" s="210" t="s">
        <v>102</v>
      </c>
      <c r="G453" s="239">
        <v>1</v>
      </c>
      <c r="H453" s="239">
        <v>10705</v>
      </c>
      <c r="I453" s="239">
        <v>0</v>
      </c>
      <c r="J453" s="14">
        <v>23</v>
      </c>
      <c r="K453" s="14">
        <v>11</v>
      </c>
      <c r="L453" s="14">
        <f t="shared" si="77"/>
        <v>-34</v>
      </c>
      <c r="M453" s="123">
        <f t="shared" si="74"/>
        <v>-34</v>
      </c>
      <c r="N453" s="241" t="str">
        <f t="shared" si="75"/>
        <v/>
      </c>
      <c r="O453" s="207">
        <f t="shared" si="76"/>
        <v>0</v>
      </c>
      <c r="P453" s="34"/>
      <c r="S453" s="158"/>
      <c r="T453" s="61"/>
      <c r="U453" s="61"/>
      <c r="V453" s="61"/>
      <c r="W453" s="61"/>
    </row>
    <row r="454" spans="1:23" ht="17.25" hidden="1" outlineLevel="2" thickBot="1">
      <c r="A454" s="237">
        <v>43329</v>
      </c>
      <c r="B454" s="215" t="s">
        <v>1332</v>
      </c>
      <c r="C454" s="210" t="s">
        <v>3108</v>
      </c>
      <c r="D454" s="210" t="s">
        <v>1331</v>
      </c>
      <c r="E454" s="238" t="s">
        <v>1330</v>
      </c>
      <c r="F454" s="210" t="s">
        <v>102</v>
      </c>
      <c r="G454" s="239">
        <v>1</v>
      </c>
      <c r="H454" s="239">
        <v>10698</v>
      </c>
      <c r="I454" s="239">
        <v>0</v>
      </c>
      <c r="J454" s="14">
        <v>23</v>
      </c>
      <c r="K454" s="14">
        <v>11</v>
      </c>
      <c r="L454" s="14">
        <f t="shared" si="77"/>
        <v>316</v>
      </c>
      <c r="M454" s="123">
        <f t="shared" si="74"/>
        <v>316</v>
      </c>
      <c r="N454" s="241">
        <f t="shared" si="75"/>
        <v>7</v>
      </c>
      <c r="O454" s="207">
        <f t="shared" si="76"/>
        <v>0</v>
      </c>
      <c r="P454" s="34"/>
      <c r="S454" s="158"/>
      <c r="T454" s="61"/>
      <c r="U454" s="61"/>
      <c r="V454" s="61"/>
      <c r="W454" s="61"/>
    </row>
    <row r="455" spans="1:23" ht="17.25" hidden="1" outlineLevel="2" thickBot="1">
      <c r="A455" s="237">
        <v>43329</v>
      </c>
      <c r="B455" s="215" t="s">
        <v>1332</v>
      </c>
      <c r="C455" s="210" t="s">
        <v>3108</v>
      </c>
      <c r="D455" s="210" t="s">
        <v>1329</v>
      </c>
      <c r="E455" s="238" t="s">
        <v>2221</v>
      </c>
      <c r="F455" s="210" t="s">
        <v>102</v>
      </c>
      <c r="G455" s="239">
        <v>1</v>
      </c>
      <c r="H455" s="239">
        <v>10705</v>
      </c>
      <c r="I455" s="239">
        <v>0</v>
      </c>
      <c r="J455" s="14">
        <v>23</v>
      </c>
      <c r="K455" s="14">
        <v>11</v>
      </c>
      <c r="L455" s="14">
        <f t="shared" si="77"/>
        <v>-34</v>
      </c>
      <c r="M455" s="123">
        <f t="shared" si="74"/>
        <v>-34</v>
      </c>
      <c r="N455" s="241" t="str">
        <f t="shared" si="75"/>
        <v/>
      </c>
      <c r="O455" s="207">
        <f t="shared" si="76"/>
        <v>0</v>
      </c>
      <c r="P455" s="34"/>
      <c r="S455" s="158"/>
      <c r="T455" s="61"/>
      <c r="U455" s="61"/>
      <c r="V455" s="61"/>
      <c r="W455" s="61"/>
    </row>
    <row r="456" spans="1:23" ht="17.25" hidden="1" outlineLevel="2" thickBot="1">
      <c r="A456" s="237">
        <v>43329</v>
      </c>
      <c r="B456" s="215" t="s">
        <v>1332</v>
      </c>
      <c r="C456" s="210" t="s">
        <v>3108</v>
      </c>
      <c r="D456" s="210" t="s">
        <v>1331</v>
      </c>
      <c r="E456" s="238" t="s">
        <v>1330</v>
      </c>
      <c r="F456" s="210" t="s">
        <v>102</v>
      </c>
      <c r="G456" s="239">
        <v>1</v>
      </c>
      <c r="H456" s="239">
        <v>10698</v>
      </c>
      <c r="I456" s="239">
        <v>0</v>
      </c>
      <c r="J456" s="14">
        <v>23</v>
      </c>
      <c r="K456" s="14">
        <v>11</v>
      </c>
      <c r="L456" s="14">
        <f t="shared" si="77"/>
        <v>316</v>
      </c>
      <c r="M456" s="123">
        <f t="shared" si="74"/>
        <v>316</v>
      </c>
      <c r="N456" s="241">
        <f t="shared" si="75"/>
        <v>7</v>
      </c>
      <c r="O456" s="207">
        <f t="shared" si="76"/>
        <v>0</v>
      </c>
      <c r="P456" s="34"/>
      <c r="S456" s="158"/>
      <c r="T456" s="61"/>
      <c r="U456" s="61"/>
      <c r="V456" s="61"/>
      <c r="W456" s="61"/>
    </row>
    <row r="457" spans="1:23" ht="17.25" hidden="1" outlineLevel="1" thickBot="1">
      <c r="A457" s="279">
        <v>43332</v>
      </c>
      <c r="B457" s="280" t="s">
        <v>1332</v>
      </c>
      <c r="C457" s="281" t="s">
        <v>3108</v>
      </c>
      <c r="D457" s="281" t="s">
        <v>1329</v>
      </c>
      <c r="E457" s="282" t="s">
        <v>1330</v>
      </c>
      <c r="F457" s="281" t="s">
        <v>102</v>
      </c>
      <c r="G457" s="283">
        <v>1</v>
      </c>
      <c r="H457" s="283">
        <v>10688</v>
      </c>
      <c r="I457" s="283">
        <v>0</v>
      </c>
      <c r="J457" s="284">
        <v>23</v>
      </c>
      <c r="K457" s="284">
        <v>11</v>
      </c>
      <c r="L457" s="284">
        <f>IF(B457="TXO",I457-SUM(J457:K457),IF(B457="FITX",IF(D457="新倉",-SUM(J457:K457),IF(E457="賣",(H457-H456)*G457*200-SUM(J457:K457),(H456-H457)*G457*200-SUM(J457:K457))),IF(D457="新倉",-SUM(J457:K457),IF(E457="賣",(H457-H456)*G457*50-SUM(J457:K457),(H456-H457)*G457*50-SUM(J457:K457)))))</f>
        <v>-34</v>
      </c>
      <c r="M457" s="285">
        <f t="shared" si="74"/>
        <v>-34</v>
      </c>
      <c r="N457" s="241" t="str">
        <f>IF(B457="TXO","",IF(D457="新倉","",IF(E457="賣",(H457-H456)*G457,(H456-H457)*G457)))</f>
        <v/>
      </c>
      <c r="O457" s="207">
        <f t="shared" si="76"/>
        <v>0</v>
      </c>
      <c r="P457" s="34">
        <f>SUM(L457:L460)</f>
        <v>414</v>
      </c>
      <c r="S457" s="158"/>
      <c r="T457" s="61"/>
      <c r="U457" s="61"/>
      <c r="V457" s="61"/>
      <c r="W457" s="61"/>
    </row>
    <row r="458" spans="1:23" ht="17.25" hidden="1" outlineLevel="2" collapsed="1" thickBot="1">
      <c r="A458" s="279">
        <v>43332</v>
      </c>
      <c r="B458" s="280" t="s">
        <v>1332</v>
      </c>
      <c r="C458" s="281" t="s">
        <v>3108</v>
      </c>
      <c r="D458" s="281" t="s">
        <v>1331</v>
      </c>
      <c r="E458" s="282" t="s">
        <v>2221</v>
      </c>
      <c r="F458" s="281" t="s">
        <v>102</v>
      </c>
      <c r="G458" s="283">
        <v>1</v>
      </c>
      <c r="H458" s="283">
        <v>10693</v>
      </c>
      <c r="I458" s="283">
        <v>0</v>
      </c>
      <c r="J458" s="284">
        <v>23</v>
      </c>
      <c r="K458" s="284">
        <v>11</v>
      </c>
      <c r="L458" s="284">
        <f t="shared" ref="L458:L473" si="78">IF(B458="TXO",I458-SUM(J458:K458),IF(B458="FITX",IF(D458="新倉",-SUM(J458:K458),IF(E458="賣",(H458-H457)*G458*200-SUM(J458:K458),(H457-H458)*G458*200-SUM(J458:K458))),IF(D458="新倉",-SUM(J458:K458),IF(E458="賣",(H458-H457)*G458*50-SUM(J458:K458),(H457-H458)*G458*50-SUM(J458:K458)))))</f>
        <v>216</v>
      </c>
      <c r="M458" s="285">
        <f t="shared" si="74"/>
        <v>216</v>
      </c>
      <c r="N458" s="241">
        <f t="shared" ref="N458:N521" si="79">IF(B458="TXO","",IF(D458="新倉","",IF(E458="賣",(H458-H457)*G458,(H457-H458)*G458)))</f>
        <v>5</v>
      </c>
      <c r="O458" s="207">
        <f t="shared" si="76"/>
        <v>0</v>
      </c>
      <c r="P458" s="34"/>
      <c r="S458" s="158"/>
      <c r="T458" s="61"/>
      <c r="U458" s="61"/>
      <c r="V458" s="61"/>
      <c r="W458" s="61"/>
    </row>
    <row r="459" spans="1:23" ht="17.25" hidden="1" outlineLevel="2" collapsed="1" thickBot="1">
      <c r="A459" s="279">
        <v>43332</v>
      </c>
      <c r="B459" s="280" t="s">
        <v>1332</v>
      </c>
      <c r="C459" s="281" t="s">
        <v>3108</v>
      </c>
      <c r="D459" s="281" t="s">
        <v>1329</v>
      </c>
      <c r="E459" s="282" t="s">
        <v>1330</v>
      </c>
      <c r="F459" s="281" t="s">
        <v>102</v>
      </c>
      <c r="G459" s="283">
        <v>1</v>
      </c>
      <c r="H459" s="283">
        <v>10688</v>
      </c>
      <c r="I459" s="283">
        <v>0</v>
      </c>
      <c r="J459" s="284">
        <v>23</v>
      </c>
      <c r="K459" s="284">
        <v>11</v>
      </c>
      <c r="L459" s="284">
        <f t="shared" si="78"/>
        <v>-34</v>
      </c>
      <c r="M459" s="285">
        <f t="shared" si="74"/>
        <v>-34</v>
      </c>
      <c r="N459" s="241" t="str">
        <f t="shared" si="79"/>
        <v/>
      </c>
      <c r="O459" s="207">
        <f t="shared" si="76"/>
        <v>0</v>
      </c>
      <c r="P459" s="34"/>
      <c r="S459" s="158"/>
      <c r="T459" s="61"/>
      <c r="U459" s="61"/>
      <c r="V459" s="61"/>
      <c r="W459" s="61"/>
    </row>
    <row r="460" spans="1:23" ht="17.25" hidden="1" outlineLevel="2" collapsed="1" thickBot="1">
      <c r="A460" s="279">
        <v>43332</v>
      </c>
      <c r="B460" s="280" t="s">
        <v>1332</v>
      </c>
      <c r="C460" s="281" t="s">
        <v>3108</v>
      </c>
      <c r="D460" s="281" t="s">
        <v>1331</v>
      </c>
      <c r="E460" s="282" t="s">
        <v>2221</v>
      </c>
      <c r="F460" s="281" t="s">
        <v>102</v>
      </c>
      <c r="G460" s="283">
        <v>1</v>
      </c>
      <c r="H460" s="283">
        <v>10694</v>
      </c>
      <c r="I460" s="283">
        <v>0</v>
      </c>
      <c r="J460" s="284">
        <v>23</v>
      </c>
      <c r="K460" s="284">
        <v>11</v>
      </c>
      <c r="L460" s="284">
        <f t="shared" si="78"/>
        <v>266</v>
      </c>
      <c r="M460" s="285">
        <f t="shared" si="74"/>
        <v>266</v>
      </c>
      <c r="N460" s="241">
        <f t="shared" si="79"/>
        <v>6</v>
      </c>
      <c r="O460" s="207">
        <f t="shared" si="76"/>
        <v>0</v>
      </c>
      <c r="P460" s="34"/>
      <c r="S460" s="158"/>
      <c r="T460" s="61"/>
      <c r="U460" s="61"/>
      <c r="V460" s="61"/>
      <c r="W460" s="61"/>
    </row>
    <row r="461" spans="1:23" ht="17.25" hidden="1" outlineLevel="1" thickBot="1">
      <c r="A461" s="237">
        <v>43333</v>
      </c>
      <c r="B461" s="215" t="s">
        <v>1332</v>
      </c>
      <c r="C461" s="210" t="s">
        <v>3108</v>
      </c>
      <c r="D461" s="210" t="s">
        <v>1329</v>
      </c>
      <c r="E461" s="238" t="s">
        <v>1330</v>
      </c>
      <c r="F461" s="210" t="s">
        <v>102</v>
      </c>
      <c r="G461" s="239">
        <v>1</v>
      </c>
      <c r="H461" s="239">
        <v>10710</v>
      </c>
      <c r="I461" s="239">
        <v>0</v>
      </c>
      <c r="J461" s="14">
        <v>23</v>
      </c>
      <c r="K461" s="14">
        <v>11</v>
      </c>
      <c r="L461" s="14">
        <f t="shared" si="78"/>
        <v>-34</v>
      </c>
      <c r="M461" s="123">
        <f t="shared" si="74"/>
        <v>-34</v>
      </c>
      <c r="N461" s="241" t="str">
        <f t="shared" si="79"/>
        <v/>
      </c>
      <c r="O461" s="207">
        <f t="shared" si="76"/>
        <v>0</v>
      </c>
      <c r="P461" s="34">
        <f>SUM(L461:L472)</f>
        <v>42</v>
      </c>
      <c r="S461" s="158"/>
      <c r="T461" s="61"/>
      <c r="U461" s="61"/>
      <c r="V461" s="61"/>
      <c r="W461" s="61"/>
    </row>
    <row r="462" spans="1:23" ht="17.25" hidden="1" outlineLevel="2" collapsed="1" thickBot="1">
      <c r="A462" s="237">
        <v>43333</v>
      </c>
      <c r="B462" s="215" t="s">
        <v>1332</v>
      </c>
      <c r="C462" s="210" t="s">
        <v>3108</v>
      </c>
      <c r="D462" s="210" t="s">
        <v>1331</v>
      </c>
      <c r="E462" s="238" t="s">
        <v>2221</v>
      </c>
      <c r="F462" s="210" t="s">
        <v>102</v>
      </c>
      <c r="G462" s="239">
        <v>1</v>
      </c>
      <c r="H462" s="239">
        <v>10719</v>
      </c>
      <c r="I462" s="239">
        <v>0</v>
      </c>
      <c r="J462" s="14">
        <v>23</v>
      </c>
      <c r="K462" s="14">
        <v>11</v>
      </c>
      <c r="L462" s="14">
        <f t="shared" si="78"/>
        <v>416</v>
      </c>
      <c r="M462" s="123">
        <f t="shared" si="74"/>
        <v>416</v>
      </c>
      <c r="N462" s="241">
        <f t="shared" si="79"/>
        <v>9</v>
      </c>
      <c r="O462" s="207">
        <f t="shared" si="76"/>
        <v>0</v>
      </c>
      <c r="P462" s="34"/>
      <c r="S462" s="158"/>
      <c r="T462" s="61"/>
      <c r="U462" s="61"/>
      <c r="V462" s="61"/>
      <c r="W462" s="61"/>
    </row>
    <row r="463" spans="1:23" ht="17.25" hidden="1" outlineLevel="2" collapsed="1" thickBot="1">
      <c r="A463" s="237">
        <v>43333</v>
      </c>
      <c r="B463" s="215" t="s">
        <v>1332</v>
      </c>
      <c r="C463" s="210" t="s">
        <v>3108</v>
      </c>
      <c r="D463" s="210" t="s">
        <v>1329</v>
      </c>
      <c r="E463" s="238" t="s">
        <v>1330</v>
      </c>
      <c r="F463" s="210" t="s">
        <v>102</v>
      </c>
      <c r="G463" s="239">
        <v>1</v>
      </c>
      <c r="H463" s="239">
        <v>10710</v>
      </c>
      <c r="I463" s="239">
        <v>0</v>
      </c>
      <c r="J463" s="14">
        <v>23</v>
      </c>
      <c r="K463" s="14">
        <v>11</v>
      </c>
      <c r="L463" s="14">
        <f t="shared" si="78"/>
        <v>-34</v>
      </c>
      <c r="M463" s="123">
        <f t="shared" si="74"/>
        <v>-34</v>
      </c>
      <c r="N463" s="241" t="str">
        <f t="shared" si="79"/>
        <v/>
      </c>
      <c r="O463" s="207">
        <f t="shared" si="76"/>
        <v>0</v>
      </c>
      <c r="P463" s="34"/>
      <c r="S463" s="158"/>
      <c r="T463" s="61"/>
      <c r="U463" s="61"/>
      <c r="V463" s="61"/>
      <c r="W463" s="61"/>
    </row>
    <row r="464" spans="1:23" ht="17.25" hidden="1" outlineLevel="2" collapsed="1" thickBot="1">
      <c r="A464" s="237">
        <v>43333</v>
      </c>
      <c r="B464" s="215" t="s">
        <v>1332</v>
      </c>
      <c r="C464" s="210" t="s">
        <v>3108</v>
      </c>
      <c r="D464" s="210" t="s">
        <v>1331</v>
      </c>
      <c r="E464" s="238" t="s">
        <v>2221</v>
      </c>
      <c r="F464" s="210" t="s">
        <v>102</v>
      </c>
      <c r="G464" s="239">
        <v>1</v>
      </c>
      <c r="H464" s="239">
        <v>10719</v>
      </c>
      <c r="I464" s="239">
        <v>0</v>
      </c>
      <c r="J464" s="14">
        <v>23</v>
      </c>
      <c r="K464" s="14">
        <v>11</v>
      </c>
      <c r="L464" s="14">
        <f t="shared" si="78"/>
        <v>416</v>
      </c>
      <c r="M464" s="123">
        <f t="shared" si="74"/>
        <v>416</v>
      </c>
      <c r="N464" s="241">
        <f t="shared" si="79"/>
        <v>9</v>
      </c>
      <c r="O464" s="207">
        <f t="shared" si="76"/>
        <v>0</v>
      </c>
      <c r="P464" s="34"/>
      <c r="S464" s="158"/>
      <c r="T464" s="61"/>
      <c r="U464" s="61"/>
      <c r="V464" s="61"/>
      <c r="W464" s="61"/>
    </row>
    <row r="465" spans="1:23" ht="17.25" hidden="1" outlineLevel="2" collapsed="1" thickBot="1">
      <c r="A465" s="237">
        <v>43333</v>
      </c>
      <c r="B465" s="215" t="s">
        <v>1332</v>
      </c>
      <c r="C465" s="210" t="s">
        <v>3108</v>
      </c>
      <c r="D465" s="210" t="s">
        <v>1329</v>
      </c>
      <c r="E465" s="238" t="s">
        <v>1330</v>
      </c>
      <c r="F465" s="210" t="s">
        <v>102</v>
      </c>
      <c r="G465" s="239">
        <v>1</v>
      </c>
      <c r="H465" s="239">
        <v>10770</v>
      </c>
      <c r="I465" s="239">
        <v>0</v>
      </c>
      <c r="J465" s="14">
        <v>23</v>
      </c>
      <c r="K465" s="14">
        <v>11</v>
      </c>
      <c r="L465" s="14">
        <f t="shared" si="78"/>
        <v>-34</v>
      </c>
      <c r="M465" s="123">
        <f t="shared" ref="M465:M528" si="80">L465</f>
        <v>-34</v>
      </c>
      <c r="N465" s="241" t="str">
        <f t="shared" si="79"/>
        <v/>
      </c>
      <c r="O465" s="207">
        <f t="shared" ref="O465:O488" si="81">ABS(I465)</f>
        <v>0</v>
      </c>
      <c r="P465" s="34"/>
      <c r="S465" s="158"/>
      <c r="T465" s="61"/>
      <c r="U465" s="61"/>
      <c r="V465" s="61"/>
      <c r="W465" s="61"/>
    </row>
    <row r="466" spans="1:23" ht="17.25" hidden="1" outlineLevel="2" collapsed="1" thickBot="1">
      <c r="A466" s="237">
        <v>43333</v>
      </c>
      <c r="B466" s="215" t="s">
        <v>1332</v>
      </c>
      <c r="C466" s="210" t="s">
        <v>3108</v>
      </c>
      <c r="D466" s="210" t="s">
        <v>1331</v>
      </c>
      <c r="E466" s="238" t="s">
        <v>2221</v>
      </c>
      <c r="F466" s="210" t="s">
        <v>102</v>
      </c>
      <c r="G466" s="239">
        <v>1</v>
      </c>
      <c r="H466" s="239">
        <v>10770</v>
      </c>
      <c r="I466" s="239">
        <v>0</v>
      </c>
      <c r="J466" s="14">
        <v>23</v>
      </c>
      <c r="K466" s="14">
        <v>11</v>
      </c>
      <c r="L466" s="14">
        <f t="shared" si="78"/>
        <v>-34</v>
      </c>
      <c r="M466" s="123">
        <f t="shared" si="80"/>
        <v>-34</v>
      </c>
      <c r="N466" s="241">
        <f t="shared" si="79"/>
        <v>0</v>
      </c>
      <c r="O466" s="207">
        <f t="shared" si="81"/>
        <v>0</v>
      </c>
      <c r="P466" s="34"/>
      <c r="S466" s="158"/>
      <c r="T466" s="61"/>
      <c r="U466" s="61"/>
      <c r="V466" s="61"/>
      <c r="W466" s="61"/>
    </row>
    <row r="467" spans="1:23" ht="17.25" hidden="1" outlineLevel="2" collapsed="1" thickBot="1">
      <c r="A467" s="237">
        <v>43333</v>
      </c>
      <c r="B467" s="215" t="s">
        <v>1332</v>
      </c>
      <c r="C467" s="210" t="s">
        <v>3108</v>
      </c>
      <c r="D467" s="210" t="s">
        <v>1329</v>
      </c>
      <c r="E467" s="238" t="s">
        <v>1330</v>
      </c>
      <c r="F467" s="210" t="s">
        <v>102</v>
      </c>
      <c r="G467" s="239">
        <v>1</v>
      </c>
      <c r="H467" s="239">
        <v>10770</v>
      </c>
      <c r="I467" s="239">
        <v>0</v>
      </c>
      <c r="J467" s="14">
        <v>23</v>
      </c>
      <c r="K467" s="14">
        <v>11</v>
      </c>
      <c r="L467" s="14">
        <f t="shared" si="78"/>
        <v>-34</v>
      </c>
      <c r="M467" s="123">
        <f t="shared" si="80"/>
        <v>-34</v>
      </c>
      <c r="N467" s="241" t="str">
        <f t="shared" si="79"/>
        <v/>
      </c>
      <c r="O467" s="207">
        <f t="shared" si="81"/>
        <v>0</v>
      </c>
      <c r="P467" s="34"/>
      <c r="S467" s="158"/>
      <c r="T467" s="61"/>
      <c r="U467" s="61"/>
      <c r="V467" s="61"/>
      <c r="W467" s="61"/>
    </row>
    <row r="468" spans="1:23" ht="17.25" hidden="1" outlineLevel="2" collapsed="1" thickBot="1">
      <c r="A468" s="237">
        <v>43333</v>
      </c>
      <c r="B468" s="215" t="s">
        <v>1332</v>
      </c>
      <c r="C468" s="210" t="s">
        <v>3108</v>
      </c>
      <c r="D468" s="210" t="s">
        <v>1331</v>
      </c>
      <c r="E468" s="238" t="s">
        <v>2221</v>
      </c>
      <c r="F468" s="210" t="s">
        <v>102</v>
      </c>
      <c r="G468" s="239">
        <v>1</v>
      </c>
      <c r="H468" s="239">
        <v>10767</v>
      </c>
      <c r="I468" s="239">
        <v>0</v>
      </c>
      <c r="J468" s="14">
        <v>23</v>
      </c>
      <c r="K468" s="14">
        <v>11</v>
      </c>
      <c r="L468" s="14">
        <f t="shared" si="78"/>
        <v>-184</v>
      </c>
      <c r="M468" s="123">
        <f t="shared" si="80"/>
        <v>-184</v>
      </c>
      <c r="N468" s="241">
        <f t="shared" si="79"/>
        <v>-3</v>
      </c>
      <c r="O468" s="207">
        <f t="shared" si="81"/>
        <v>0</v>
      </c>
      <c r="P468" s="34"/>
      <c r="S468" s="158"/>
      <c r="T468" s="61"/>
      <c r="U468" s="61"/>
      <c r="V468" s="61"/>
      <c r="W468" s="61"/>
    </row>
    <row r="469" spans="1:23" ht="17.25" hidden="1" outlineLevel="2" collapsed="1" thickBot="1">
      <c r="A469" s="237">
        <v>43333</v>
      </c>
      <c r="B469" s="215" t="s">
        <v>1332</v>
      </c>
      <c r="C469" s="210" t="s">
        <v>3108</v>
      </c>
      <c r="D469" s="210" t="s">
        <v>1329</v>
      </c>
      <c r="E469" s="238" t="s">
        <v>2221</v>
      </c>
      <c r="F469" s="210" t="s">
        <v>102</v>
      </c>
      <c r="G469" s="239">
        <v>1</v>
      </c>
      <c r="H469" s="239">
        <v>10761</v>
      </c>
      <c r="I469" s="239">
        <v>0</v>
      </c>
      <c r="J469" s="14">
        <v>23</v>
      </c>
      <c r="K469" s="14">
        <v>11</v>
      </c>
      <c r="L469" s="14">
        <f t="shared" si="78"/>
        <v>-34</v>
      </c>
      <c r="M469" s="123">
        <f t="shared" si="80"/>
        <v>-34</v>
      </c>
      <c r="N469" s="241" t="str">
        <f t="shared" si="79"/>
        <v/>
      </c>
      <c r="O469" s="207">
        <f t="shared" si="81"/>
        <v>0</v>
      </c>
      <c r="P469" s="34"/>
      <c r="S469" s="158"/>
      <c r="T469" s="61"/>
      <c r="U469" s="61"/>
      <c r="V469" s="61"/>
      <c r="W469" s="61"/>
    </row>
    <row r="470" spans="1:23" ht="17.25" hidden="1" outlineLevel="2" collapsed="1" thickBot="1">
      <c r="A470" s="237">
        <v>43333</v>
      </c>
      <c r="B470" s="215" t="s">
        <v>1332</v>
      </c>
      <c r="C470" s="210" t="s">
        <v>3108</v>
      </c>
      <c r="D470" s="210" t="s">
        <v>1331</v>
      </c>
      <c r="E470" s="238" t="s">
        <v>1330</v>
      </c>
      <c r="F470" s="210" t="s">
        <v>102</v>
      </c>
      <c r="G470" s="239">
        <v>1</v>
      </c>
      <c r="H470" s="239">
        <v>10764</v>
      </c>
      <c r="I470" s="239">
        <v>0</v>
      </c>
      <c r="J470" s="14">
        <v>23</v>
      </c>
      <c r="K470" s="14">
        <v>11</v>
      </c>
      <c r="L470" s="14">
        <f t="shared" si="78"/>
        <v>-184</v>
      </c>
      <c r="M470" s="123">
        <f t="shared" si="80"/>
        <v>-184</v>
      </c>
      <c r="N470" s="241">
        <f t="shared" si="79"/>
        <v>-3</v>
      </c>
      <c r="O470" s="207">
        <f t="shared" si="81"/>
        <v>0</v>
      </c>
      <c r="P470" s="34"/>
      <c r="S470" s="158"/>
      <c r="T470" s="61"/>
      <c r="U470" s="61"/>
      <c r="V470" s="61"/>
      <c r="W470" s="61"/>
    </row>
    <row r="471" spans="1:23" ht="17.25" hidden="1" outlineLevel="2" collapsed="1" thickBot="1">
      <c r="A471" s="237">
        <v>43333</v>
      </c>
      <c r="B471" s="215" t="s">
        <v>1332</v>
      </c>
      <c r="C471" s="210" t="s">
        <v>3108</v>
      </c>
      <c r="D471" s="210" t="s">
        <v>1329</v>
      </c>
      <c r="E471" s="238" t="s">
        <v>2221</v>
      </c>
      <c r="F471" s="210" t="s">
        <v>102</v>
      </c>
      <c r="G471" s="239">
        <v>1</v>
      </c>
      <c r="H471" s="239">
        <v>10761</v>
      </c>
      <c r="I471" s="239">
        <v>0</v>
      </c>
      <c r="J471" s="14">
        <v>23</v>
      </c>
      <c r="K471" s="14">
        <v>11</v>
      </c>
      <c r="L471" s="14">
        <f t="shared" si="78"/>
        <v>-34</v>
      </c>
      <c r="M471" s="123">
        <f t="shared" si="80"/>
        <v>-34</v>
      </c>
      <c r="N471" s="241" t="str">
        <f t="shared" si="79"/>
        <v/>
      </c>
      <c r="O471" s="207">
        <f t="shared" si="81"/>
        <v>0</v>
      </c>
      <c r="P471" s="34"/>
      <c r="S471" s="158"/>
      <c r="T471" s="61"/>
      <c r="U471" s="61"/>
      <c r="V471" s="61"/>
      <c r="W471" s="61"/>
    </row>
    <row r="472" spans="1:23" ht="17.25" hidden="1" outlineLevel="2" collapsed="1" thickBot="1">
      <c r="A472" s="237">
        <v>43333</v>
      </c>
      <c r="B472" s="215" t="s">
        <v>1332</v>
      </c>
      <c r="C472" s="210" t="s">
        <v>3108</v>
      </c>
      <c r="D472" s="210" t="s">
        <v>1331</v>
      </c>
      <c r="E472" s="238" t="s">
        <v>1330</v>
      </c>
      <c r="F472" s="210" t="s">
        <v>102</v>
      </c>
      <c r="G472" s="239">
        <v>1</v>
      </c>
      <c r="H472" s="239">
        <v>10764</v>
      </c>
      <c r="I472" s="239">
        <v>0</v>
      </c>
      <c r="J472" s="14">
        <v>23</v>
      </c>
      <c r="K472" s="14">
        <v>11</v>
      </c>
      <c r="L472" s="14">
        <f t="shared" si="78"/>
        <v>-184</v>
      </c>
      <c r="M472" s="123">
        <f t="shared" si="80"/>
        <v>-184</v>
      </c>
      <c r="N472" s="241">
        <f t="shared" si="79"/>
        <v>-3</v>
      </c>
      <c r="O472" s="207">
        <f t="shared" si="81"/>
        <v>0</v>
      </c>
      <c r="P472" s="34"/>
      <c r="S472" s="158"/>
      <c r="T472" s="61"/>
      <c r="U472" s="61"/>
      <c r="V472" s="61"/>
      <c r="W472" s="61"/>
    </row>
    <row r="473" spans="1:23" ht="17.25" hidden="1" outlineLevel="1" thickBot="1">
      <c r="A473" s="279">
        <v>43334</v>
      </c>
      <c r="B473" s="280" t="s">
        <v>1332</v>
      </c>
      <c r="C473" s="281" t="s">
        <v>3108</v>
      </c>
      <c r="D473" s="281" t="s">
        <v>1329</v>
      </c>
      <c r="E473" s="282" t="s">
        <v>2221</v>
      </c>
      <c r="F473" s="281" t="s">
        <v>102</v>
      </c>
      <c r="G473" s="283">
        <v>1</v>
      </c>
      <c r="H473" s="283">
        <v>10756</v>
      </c>
      <c r="I473" s="283">
        <v>0</v>
      </c>
      <c r="J473" s="284">
        <v>23</v>
      </c>
      <c r="K473" s="284">
        <v>11</v>
      </c>
      <c r="L473" s="284">
        <f t="shared" si="78"/>
        <v>-34</v>
      </c>
      <c r="M473" s="285">
        <f t="shared" si="80"/>
        <v>-34</v>
      </c>
      <c r="N473" s="241" t="str">
        <f t="shared" si="79"/>
        <v/>
      </c>
      <c r="O473" s="207">
        <f t="shared" si="81"/>
        <v>0</v>
      </c>
      <c r="P473" s="34">
        <f>SUM(L473:L490)</f>
        <v>-3720</v>
      </c>
      <c r="S473" s="158"/>
      <c r="T473" s="61"/>
      <c r="U473" s="61"/>
      <c r="V473" s="61"/>
      <c r="W473" s="61"/>
    </row>
    <row r="474" spans="1:23" ht="17.25" hidden="1" outlineLevel="2" collapsed="1" thickBot="1">
      <c r="A474" s="279">
        <v>43334</v>
      </c>
      <c r="B474" s="280" t="s">
        <v>1332</v>
      </c>
      <c r="C474" s="281" t="s">
        <v>3108</v>
      </c>
      <c r="D474" s="281" t="s">
        <v>1331</v>
      </c>
      <c r="E474" s="282" t="s">
        <v>1330</v>
      </c>
      <c r="F474" s="281" t="s">
        <v>102</v>
      </c>
      <c r="G474" s="283">
        <v>1</v>
      </c>
      <c r="H474" s="283">
        <v>10765</v>
      </c>
      <c r="I474" s="283">
        <v>0</v>
      </c>
      <c r="J474" s="284">
        <v>23</v>
      </c>
      <c r="K474" s="284">
        <v>11</v>
      </c>
      <c r="L474" s="284">
        <f t="shared" ref="L474:L490" si="82">IF(B474="TXO",I474-SUM(J474:K474),IF(B474="FITX",IF(D474="新倉",-SUM(J474:K474),IF(E474="賣",(H474-H473)*G474*200-SUM(J474:K474),(H473-H474)*G474*200-SUM(J474:K474))),IF(D474="新倉",-SUM(J474:K474),IF(E474="賣",(H474-H473)*G474*50-SUM(J474:K474),(H473-H474)*G474*50-SUM(J474:K474)))))</f>
        <v>-484</v>
      </c>
      <c r="M474" s="285">
        <f t="shared" si="80"/>
        <v>-484</v>
      </c>
      <c r="N474" s="241">
        <f t="shared" si="79"/>
        <v>-9</v>
      </c>
      <c r="O474" s="207">
        <f t="shared" si="81"/>
        <v>0</v>
      </c>
      <c r="P474" s="34"/>
      <c r="S474" s="158"/>
      <c r="T474" s="61"/>
      <c r="U474" s="61"/>
      <c r="V474" s="61"/>
      <c r="W474" s="61"/>
    </row>
    <row r="475" spans="1:23" ht="17.25" hidden="1" outlineLevel="2" collapsed="1" thickBot="1">
      <c r="A475" s="279">
        <v>43334</v>
      </c>
      <c r="B475" s="280" t="s">
        <v>1332</v>
      </c>
      <c r="C475" s="281" t="s">
        <v>3108</v>
      </c>
      <c r="D475" s="281" t="s">
        <v>1329</v>
      </c>
      <c r="E475" s="282" t="s">
        <v>2221</v>
      </c>
      <c r="F475" s="281" t="s">
        <v>102</v>
      </c>
      <c r="G475" s="283">
        <v>1</v>
      </c>
      <c r="H475" s="283">
        <v>10756</v>
      </c>
      <c r="I475" s="283">
        <v>0</v>
      </c>
      <c r="J475" s="284">
        <v>23</v>
      </c>
      <c r="K475" s="284">
        <v>11</v>
      </c>
      <c r="L475" s="284">
        <f t="shared" si="82"/>
        <v>-34</v>
      </c>
      <c r="M475" s="285">
        <f t="shared" si="80"/>
        <v>-34</v>
      </c>
      <c r="N475" s="241" t="str">
        <f t="shared" si="79"/>
        <v/>
      </c>
      <c r="O475" s="207">
        <f t="shared" si="81"/>
        <v>0</v>
      </c>
      <c r="P475" s="34"/>
      <c r="S475" s="158"/>
      <c r="T475" s="61"/>
      <c r="U475" s="61"/>
      <c r="V475" s="61"/>
      <c r="W475" s="61"/>
    </row>
    <row r="476" spans="1:23" ht="17.25" hidden="1" outlineLevel="2" collapsed="1" thickBot="1">
      <c r="A476" s="279">
        <v>43334</v>
      </c>
      <c r="B476" s="280" t="s">
        <v>1332</v>
      </c>
      <c r="C476" s="281" t="s">
        <v>3108</v>
      </c>
      <c r="D476" s="281" t="s">
        <v>1331</v>
      </c>
      <c r="E476" s="282" t="s">
        <v>1330</v>
      </c>
      <c r="F476" s="281" t="s">
        <v>102</v>
      </c>
      <c r="G476" s="283">
        <v>1</v>
      </c>
      <c r="H476" s="283">
        <v>10765</v>
      </c>
      <c r="I476" s="283">
        <v>0</v>
      </c>
      <c r="J476" s="284">
        <v>23</v>
      </c>
      <c r="K476" s="284">
        <v>11</v>
      </c>
      <c r="L476" s="284">
        <f t="shared" si="82"/>
        <v>-484</v>
      </c>
      <c r="M476" s="285">
        <f t="shared" si="80"/>
        <v>-484</v>
      </c>
      <c r="N476" s="241">
        <f t="shared" si="79"/>
        <v>-9</v>
      </c>
      <c r="O476" s="207">
        <f t="shared" si="81"/>
        <v>0</v>
      </c>
      <c r="P476" s="34"/>
      <c r="S476" s="158"/>
      <c r="T476" s="61"/>
      <c r="U476" s="61"/>
      <c r="V476" s="61"/>
      <c r="W476" s="61"/>
    </row>
    <row r="477" spans="1:23" ht="17.25" hidden="1" outlineLevel="2" collapsed="1" thickBot="1">
      <c r="A477" s="279">
        <v>43334</v>
      </c>
      <c r="B477" s="280" t="s">
        <v>1332</v>
      </c>
      <c r="C477" s="281" t="s">
        <v>3108</v>
      </c>
      <c r="D477" s="281" t="s">
        <v>1329</v>
      </c>
      <c r="E477" s="282" t="s">
        <v>2221</v>
      </c>
      <c r="F477" s="281" t="s">
        <v>102</v>
      </c>
      <c r="G477" s="283">
        <v>1</v>
      </c>
      <c r="H477" s="283">
        <v>10766</v>
      </c>
      <c r="I477" s="283">
        <v>0</v>
      </c>
      <c r="J477" s="284">
        <v>23</v>
      </c>
      <c r="K477" s="284">
        <v>11</v>
      </c>
      <c r="L477" s="284">
        <f t="shared" si="82"/>
        <v>-34</v>
      </c>
      <c r="M477" s="285">
        <f t="shared" si="80"/>
        <v>-34</v>
      </c>
      <c r="N477" s="241" t="str">
        <f t="shared" si="79"/>
        <v/>
      </c>
      <c r="O477" s="207">
        <f t="shared" si="81"/>
        <v>0</v>
      </c>
      <c r="P477" s="34"/>
      <c r="S477" s="158"/>
      <c r="T477" s="61"/>
      <c r="U477" s="61"/>
      <c r="V477" s="61"/>
      <c r="W477" s="61"/>
    </row>
    <row r="478" spans="1:23" ht="17.25" hidden="1" outlineLevel="2" collapsed="1" thickBot="1">
      <c r="A478" s="279">
        <v>43334</v>
      </c>
      <c r="B478" s="280" t="s">
        <v>1332</v>
      </c>
      <c r="C478" s="281" t="s">
        <v>3108</v>
      </c>
      <c r="D478" s="281" t="s">
        <v>1331</v>
      </c>
      <c r="E478" s="282" t="s">
        <v>1330</v>
      </c>
      <c r="F478" s="281" t="s">
        <v>102</v>
      </c>
      <c r="G478" s="283">
        <v>1</v>
      </c>
      <c r="H478" s="283">
        <v>10779</v>
      </c>
      <c r="I478" s="283">
        <v>0</v>
      </c>
      <c r="J478" s="284">
        <v>23</v>
      </c>
      <c r="K478" s="284">
        <v>11</v>
      </c>
      <c r="L478" s="284">
        <f t="shared" si="82"/>
        <v>-684</v>
      </c>
      <c r="M478" s="285">
        <f t="shared" si="80"/>
        <v>-684</v>
      </c>
      <c r="N478" s="241">
        <f t="shared" si="79"/>
        <v>-13</v>
      </c>
      <c r="O478" s="207">
        <f t="shared" si="81"/>
        <v>0</v>
      </c>
      <c r="P478" s="34"/>
      <c r="S478" s="158"/>
      <c r="T478" s="61"/>
      <c r="U478" s="61"/>
      <c r="V478" s="61"/>
      <c r="W478" s="61"/>
    </row>
    <row r="479" spans="1:23" ht="17.25" hidden="1" outlineLevel="2" collapsed="1" thickBot="1">
      <c r="A479" s="279">
        <v>43334</v>
      </c>
      <c r="B479" s="280" t="s">
        <v>1332</v>
      </c>
      <c r="C479" s="281" t="s">
        <v>3108</v>
      </c>
      <c r="D479" s="281" t="s">
        <v>1329</v>
      </c>
      <c r="E479" s="282" t="s">
        <v>2221</v>
      </c>
      <c r="F479" s="281" t="s">
        <v>102</v>
      </c>
      <c r="G479" s="283">
        <v>1</v>
      </c>
      <c r="H479" s="283">
        <v>10766</v>
      </c>
      <c r="I479" s="283">
        <v>0</v>
      </c>
      <c r="J479" s="284">
        <v>23</v>
      </c>
      <c r="K479" s="284">
        <v>11</v>
      </c>
      <c r="L479" s="284">
        <f t="shared" si="82"/>
        <v>-34</v>
      </c>
      <c r="M479" s="285">
        <f t="shared" si="80"/>
        <v>-34</v>
      </c>
      <c r="N479" s="241" t="str">
        <f t="shared" si="79"/>
        <v/>
      </c>
      <c r="O479" s="207">
        <f t="shared" si="81"/>
        <v>0</v>
      </c>
      <c r="P479" s="34"/>
      <c r="S479" s="158"/>
      <c r="T479" s="61"/>
      <c r="U479" s="61"/>
      <c r="V479" s="61"/>
      <c r="W479" s="61"/>
    </row>
    <row r="480" spans="1:23" ht="17.25" hidden="1" outlineLevel="2" collapsed="1" thickBot="1">
      <c r="A480" s="279">
        <v>43334</v>
      </c>
      <c r="B480" s="280" t="s">
        <v>1332</v>
      </c>
      <c r="C480" s="281" t="s">
        <v>3108</v>
      </c>
      <c r="D480" s="281" t="s">
        <v>1331</v>
      </c>
      <c r="E480" s="282" t="s">
        <v>1330</v>
      </c>
      <c r="F480" s="281" t="s">
        <v>102</v>
      </c>
      <c r="G480" s="283">
        <v>1</v>
      </c>
      <c r="H480" s="283">
        <v>10779</v>
      </c>
      <c r="I480" s="283">
        <v>0</v>
      </c>
      <c r="J480" s="284">
        <v>23</v>
      </c>
      <c r="K480" s="284">
        <v>11</v>
      </c>
      <c r="L480" s="284">
        <f t="shared" si="82"/>
        <v>-684</v>
      </c>
      <c r="M480" s="285">
        <f t="shared" si="80"/>
        <v>-684</v>
      </c>
      <c r="N480" s="241">
        <f t="shared" si="79"/>
        <v>-13</v>
      </c>
      <c r="O480" s="207">
        <f t="shared" si="81"/>
        <v>0</v>
      </c>
      <c r="P480" s="34"/>
      <c r="S480" s="158"/>
      <c r="T480" s="61"/>
      <c r="U480" s="61"/>
      <c r="V480" s="61"/>
      <c r="W480" s="61"/>
    </row>
    <row r="481" spans="1:23" ht="17.25" hidden="1" outlineLevel="2" collapsed="1" thickBot="1">
      <c r="A481" s="279">
        <v>43334</v>
      </c>
      <c r="B481" s="280" t="s">
        <v>1332</v>
      </c>
      <c r="C481" s="281" t="s">
        <v>3108</v>
      </c>
      <c r="D481" s="281" t="s">
        <v>1329</v>
      </c>
      <c r="E481" s="282" t="s">
        <v>1330</v>
      </c>
      <c r="F481" s="281" t="s">
        <v>102</v>
      </c>
      <c r="G481" s="283">
        <v>1</v>
      </c>
      <c r="H481" s="283">
        <v>10789</v>
      </c>
      <c r="I481" s="283">
        <v>0</v>
      </c>
      <c r="J481" s="284">
        <v>23</v>
      </c>
      <c r="K481" s="284">
        <v>11</v>
      </c>
      <c r="L481" s="284">
        <f t="shared" si="82"/>
        <v>-34</v>
      </c>
      <c r="M481" s="285">
        <f t="shared" si="80"/>
        <v>-34</v>
      </c>
      <c r="N481" s="241" t="str">
        <f t="shared" si="79"/>
        <v/>
      </c>
      <c r="O481" s="207">
        <f t="shared" si="81"/>
        <v>0</v>
      </c>
      <c r="P481" s="34"/>
      <c r="S481" s="158"/>
      <c r="T481" s="61"/>
      <c r="U481" s="61"/>
      <c r="V481" s="61"/>
      <c r="W481" s="61"/>
    </row>
    <row r="482" spans="1:23" ht="17.25" hidden="1" outlineLevel="2" collapsed="1" thickBot="1">
      <c r="A482" s="279">
        <v>43334</v>
      </c>
      <c r="B482" s="280" t="s">
        <v>1332</v>
      </c>
      <c r="C482" s="281" t="s">
        <v>3108</v>
      </c>
      <c r="D482" s="281" t="s">
        <v>1331</v>
      </c>
      <c r="E482" s="282" t="s">
        <v>2221</v>
      </c>
      <c r="F482" s="281" t="s">
        <v>102</v>
      </c>
      <c r="G482" s="283">
        <v>1</v>
      </c>
      <c r="H482" s="283">
        <v>10784</v>
      </c>
      <c r="I482" s="283">
        <v>0</v>
      </c>
      <c r="J482" s="284">
        <v>23</v>
      </c>
      <c r="K482" s="284">
        <v>11</v>
      </c>
      <c r="L482" s="284">
        <f t="shared" si="82"/>
        <v>-284</v>
      </c>
      <c r="M482" s="285">
        <f t="shared" si="80"/>
        <v>-284</v>
      </c>
      <c r="N482" s="241">
        <f t="shared" si="79"/>
        <v>-5</v>
      </c>
      <c r="O482" s="207">
        <f t="shared" si="81"/>
        <v>0</v>
      </c>
      <c r="P482" s="34"/>
      <c r="S482" s="158"/>
      <c r="T482" s="61"/>
      <c r="U482" s="61"/>
      <c r="V482" s="61"/>
      <c r="W482" s="61"/>
    </row>
    <row r="483" spans="1:23" ht="17.25" hidden="1" outlineLevel="2" collapsed="1" thickBot="1">
      <c r="A483" s="279">
        <v>43334</v>
      </c>
      <c r="B483" s="280" t="s">
        <v>1332</v>
      </c>
      <c r="C483" s="281" t="s">
        <v>3108</v>
      </c>
      <c r="D483" s="281" t="s">
        <v>1329</v>
      </c>
      <c r="E483" s="282" t="s">
        <v>1330</v>
      </c>
      <c r="F483" s="281" t="s">
        <v>102</v>
      </c>
      <c r="G483" s="283">
        <v>1</v>
      </c>
      <c r="H483" s="283">
        <v>10789</v>
      </c>
      <c r="I483" s="283">
        <v>0</v>
      </c>
      <c r="J483" s="284">
        <v>23</v>
      </c>
      <c r="K483" s="284">
        <v>11</v>
      </c>
      <c r="L483" s="284">
        <f t="shared" si="82"/>
        <v>-34</v>
      </c>
      <c r="M483" s="285">
        <f t="shared" si="80"/>
        <v>-34</v>
      </c>
      <c r="N483" s="241" t="str">
        <f t="shared" si="79"/>
        <v/>
      </c>
      <c r="O483" s="207">
        <f t="shared" si="81"/>
        <v>0</v>
      </c>
      <c r="P483" s="34"/>
      <c r="S483" s="158"/>
      <c r="T483" s="61"/>
      <c r="U483" s="61"/>
      <c r="V483" s="61"/>
      <c r="W483" s="61"/>
    </row>
    <row r="484" spans="1:23" ht="17.25" hidden="1" outlineLevel="2" collapsed="1" thickBot="1">
      <c r="A484" s="279">
        <v>43334</v>
      </c>
      <c r="B484" s="280" t="s">
        <v>1332</v>
      </c>
      <c r="C484" s="281" t="s">
        <v>3108</v>
      </c>
      <c r="D484" s="281" t="s">
        <v>1331</v>
      </c>
      <c r="E484" s="282" t="s">
        <v>2221</v>
      </c>
      <c r="F484" s="281" t="s">
        <v>102</v>
      </c>
      <c r="G484" s="283">
        <v>1</v>
      </c>
      <c r="H484" s="283">
        <v>10784</v>
      </c>
      <c r="I484" s="283">
        <v>0</v>
      </c>
      <c r="J484" s="284">
        <v>23</v>
      </c>
      <c r="K484" s="284">
        <v>11</v>
      </c>
      <c r="L484" s="284">
        <f t="shared" si="82"/>
        <v>-284</v>
      </c>
      <c r="M484" s="285">
        <f t="shared" si="80"/>
        <v>-284</v>
      </c>
      <c r="N484" s="241">
        <f t="shared" si="79"/>
        <v>-5</v>
      </c>
      <c r="O484" s="207">
        <f t="shared" si="81"/>
        <v>0</v>
      </c>
      <c r="P484" s="34"/>
      <c r="S484" s="158"/>
      <c r="T484" s="61"/>
      <c r="U484" s="61"/>
      <c r="V484" s="61"/>
      <c r="W484" s="61"/>
    </row>
    <row r="485" spans="1:23" ht="17.25" hidden="1" outlineLevel="2" collapsed="1" thickBot="1">
      <c r="A485" s="279">
        <v>43334</v>
      </c>
      <c r="B485" s="280" t="s">
        <v>1332</v>
      </c>
      <c r="C485" s="281" t="s">
        <v>3108</v>
      </c>
      <c r="D485" s="281" t="s">
        <v>1329</v>
      </c>
      <c r="E485" s="282" t="s">
        <v>1330</v>
      </c>
      <c r="F485" s="281" t="s">
        <v>102</v>
      </c>
      <c r="G485" s="283">
        <v>1</v>
      </c>
      <c r="H485" s="283">
        <v>10775</v>
      </c>
      <c r="I485" s="283">
        <v>0</v>
      </c>
      <c r="J485" s="284">
        <v>23</v>
      </c>
      <c r="K485" s="284">
        <v>11</v>
      </c>
      <c r="L485" s="284">
        <f t="shared" si="82"/>
        <v>-34</v>
      </c>
      <c r="M485" s="285">
        <f t="shared" si="80"/>
        <v>-34</v>
      </c>
      <c r="N485" s="241" t="str">
        <f t="shared" si="79"/>
        <v/>
      </c>
      <c r="O485" s="207">
        <f t="shared" si="81"/>
        <v>0</v>
      </c>
      <c r="P485" s="34"/>
      <c r="S485" s="158"/>
      <c r="T485" s="61"/>
      <c r="U485" s="61"/>
      <c r="V485" s="61"/>
      <c r="W485" s="61"/>
    </row>
    <row r="486" spans="1:23" ht="17.25" hidden="1" outlineLevel="2" collapsed="1" thickBot="1">
      <c r="A486" s="279">
        <v>43334</v>
      </c>
      <c r="B486" s="280" t="s">
        <v>1332</v>
      </c>
      <c r="C486" s="281" t="s">
        <v>3108</v>
      </c>
      <c r="D486" s="281" t="s">
        <v>1331</v>
      </c>
      <c r="E486" s="282" t="s">
        <v>2221</v>
      </c>
      <c r="F486" s="281" t="s">
        <v>102</v>
      </c>
      <c r="G486" s="283">
        <v>1</v>
      </c>
      <c r="H486" s="283">
        <v>10777</v>
      </c>
      <c r="I486" s="283">
        <v>0</v>
      </c>
      <c r="J486" s="284">
        <v>23</v>
      </c>
      <c r="K486" s="284">
        <v>11</v>
      </c>
      <c r="L486" s="284">
        <f t="shared" si="82"/>
        <v>66</v>
      </c>
      <c r="M486" s="285">
        <f t="shared" si="80"/>
        <v>66</v>
      </c>
      <c r="N486" s="241">
        <f t="shared" si="79"/>
        <v>2</v>
      </c>
      <c r="O486" s="207">
        <f t="shared" si="81"/>
        <v>0</v>
      </c>
      <c r="P486" s="34"/>
      <c r="S486" s="158"/>
      <c r="T486" s="61"/>
      <c r="U486" s="61"/>
      <c r="V486" s="61"/>
      <c r="W486" s="61"/>
    </row>
    <row r="487" spans="1:23" ht="17.25" hidden="1" outlineLevel="2" collapsed="1" thickBot="1">
      <c r="A487" s="279">
        <v>43334</v>
      </c>
      <c r="B487" s="280" t="s">
        <v>1332</v>
      </c>
      <c r="C487" s="281" t="s">
        <v>3108</v>
      </c>
      <c r="D487" s="281" t="s">
        <v>1329</v>
      </c>
      <c r="E487" s="282" t="s">
        <v>1330</v>
      </c>
      <c r="F487" s="281" t="s">
        <v>102</v>
      </c>
      <c r="G487" s="283">
        <v>1</v>
      </c>
      <c r="H487" s="283">
        <v>10775</v>
      </c>
      <c r="I487" s="283">
        <v>0</v>
      </c>
      <c r="J487" s="284">
        <v>23</v>
      </c>
      <c r="K487" s="284">
        <v>11</v>
      </c>
      <c r="L487" s="284">
        <f t="shared" si="82"/>
        <v>-34</v>
      </c>
      <c r="M487" s="285">
        <f t="shared" si="80"/>
        <v>-34</v>
      </c>
      <c r="N487" s="241" t="str">
        <f t="shared" si="79"/>
        <v/>
      </c>
      <c r="O487" s="207">
        <f t="shared" si="81"/>
        <v>0</v>
      </c>
      <c r="P487" s="34"/>
      <c r="S487" s="158"/>
      <c r="T487" s="61"/>
      <c r="U487" s="61"/>
      <c r="V487" s="61"/>
      <c r="W487" s="61"/>
    </row>
    <row r="488" spans="1:23" ht="17.25" hidden="1" outlineLevel="2" collapsed="1" thickBot="1">
      <c r="A488" s="279">
        <v>43334</v>
      </c>
      <c r="B488" s="280" t="s">
        <v>1332</v>
      </c>
      <c r="C488" s="281" t="s">
        <v>3108</v>
      </c>
      <c r="D488" s="281" t="s">
        <v>1331</v>
      </c>
      <c r="E488" s="282" t="s">
        <v>2221</v>
      </c>
      <c r="F488" s="281" t="s">
        <v>102</v>
      </c>
      <c r="G488" s="283">
        <v>1</v>
      </c>
      <c r="H488" s="283">
        <v>10779</v>
      </c>
      <c r="I488" s="283">
        <v>0</v>
      </c>
      <c r="J488" s="284">
        <v>23</v>
      </c>
      <c r="K488" s="284">
        <v>11</v>
      </c>
      <c r="L488" s="284">
        <f t="shared" si="82"/>
        <v>166</v>
      </c>
      <c r="M488" s="285">
        <f t="shared" si="80"/>
        <v>166</v>
      </c>
      <c r="N488" s="241">
        <f t="shared" si="79"/>
        <v>4</v>
      </c>
      <c r="O488" s="207">
        <f t="shared" si="81"/>
        <v>0</v>
      </c>
      <c r="P488" s="34"/>
      <c r="S488" s="158"/>
      <c r="T488" s="61"/>
      <c r="U488" s="61"/>
      <c r="V488" s="61"/>
      <c r="W488" s="61"/>
    </row>
    <row r="489" spans="1:23" ht="17.25" hidden="1" outlineLevel="2" collapsed="1" thickBot="1">
      <c r="A489" s="279">
        <v>43334</v>
      </c>
      <c r="B489" s="280" t="s">
        <v>3069</v>
      </c>
      <c r="C489" s="281" t="s">
        <v>3109</v>
      </c>
      <c r="D489" s="281" t="s">
        <v>1329</v>
      </c>
      <c r="E489" s="282" t="s">
        <v>2221</v>
      </c>
      <c r="F489" s="281" t="s">
        <v>102</v>
      </c>
      <c r="G489" s="283">
        <v>1</v>
      </c>
      <c r="H489" s="283">
        <v>10775</v>
      </c>
      <c r="I489" s="283">
        <v>0</v>
      </c>
      <c r="J489" s="284">
        <v>45</v>
      </c>
      <c r="K489" s="284">
        <v>43</v>
      </c>
      <c r="L489" s="284">
        <f t="shared" si="82"/>
        <v>-88</v>
      </c>
      <c r="M489" s="285">
        <f t="shared" si="80"/>
        <v>-88</v>
      </c>
      <c r="N489" s="241" t="str">
        <f t="shared" si="79"/>
        <v/>
      </c>
      <c r="O489" s="207">
        <f>ABS(I489)</f>
        <v>0</v>
      </c>
      <c r="P489" s="34"/>
      <c r="S489" s="158"/>
      <c r="T489" s="61"/>
      <c r="U489" s="61"/>
      <c r="V489" s="61"/>
      <c r="W489" s="61"/>
    </row>
    <row r="490" spans="1:23" ht="17.25" hidden="1" outlineLevel="2" collapsed="1" thickBot="1">
      <c r="A490" s="279">
        <v>43334</v>
      </c>
      <c r="B490" s="280" t="s">
        <v>3069</v>
      </c>
      <c r="C490" s="281" t="s">
        <v>3109</v>
      </c>
      <c r="D490" s="281" t="s">
        <v>1331</v>
      </c>
      <c r="E490" s="282" t="s">
        <v>1330</v>
      </c>
      <c r="F490" s="281" t="s">
        <v>102</v>
      </c>
      <c r="G490" s="283">
        <v>1</v>
      </c>
      <c r="H490" s="283">
        <v>10778</v>
      </c>
      <c r="I490" s="283">
        <v>0</v>
      </c>
      <c r="J490" s="284">
        <v>45</v>
      </c>
      <c r="K490" s="284">
        <v>43</v>
      </c>
      <c r="L490" s="284">
        <f t="shared" si="82"/>
        <v>-688</v>
      </c>
      <c r="M490" s="285">
        <f t="shared" si="80"/>
        <v>-688</v>
      </c>
      <c r="N490" s="241">
        <f t="shared" si="79"/>
        <v>-3</v>
      </c>
      <c r="O490" s="207">
        <f>ABS(I490)</f>
        <v>0</v>
      </c>
      <c r="P490" s="34"/>
      <c r="S490" s="158"/>
      <c r="T490" s="61"/>
      <c r="U490" s="61"/>
      <c r="V490" s="61"/>
      <c r="W490" s="61"/>
    </row>
    <row r="491" spans="1:23" ht="17.25" hidden="1" outlineLevel="1" thickBot="1">
      <c r="A491" s="237">
        <v>43335</v>
      </c>
      <c r="B491" s="215" t="s">
        <v>1332</v>
      </c>
      <c r="C491" s="210" t="s">
        <v>3108</v>
      </c>
      <c r="D491" s="210" t="s">
        <v>1329</v>
      </c>
      <c r="E491" s="238" t="s">
        <v>2221</v>
      </c>
      <c r="F491" s="210" t="s">
        <v>102</v>
      </c>
      <c r="G491" s="239">
        <v>1</v>
      </c>
      <c r="H491" s="239">
        <v>10823</v>
      </c>
      <c r="I491" s="239">
        <v>0</v>
      </c>
      <c r="J491" s="14">
        <v>23</v>
      </c>
      <c r="K491" s="14">
        <v>11</v>
      </c>
      <c r="L491" s="14">
        <f>IF(B491="TXO",I491-SUM(J491:K491),IF(B491="FITX",IF(D491="新倉",-SUM(J491:K491),IF(E491="賣",(H491-H489)*G491*200-SUM(J491:K491),(H489-H491)*G491*200-SUM(J491:K491))),IF(D491="新倉",-SUM(J491:K491),IF(E491="賣",(H491-H489)*G491*50-SUM(J491:K491),(H489-H491)*G491*50-SUM(J491:K491)))))</f>
        <v>-34</v>
      </c>
      <c r="M491" s="123">
        <f t="shared" si="80"/>
        <v>-34</v>
      </c>
      <c r="N491" s="241" t="str">
        <f t="shared" si="79"/>
        <v/>
      </c>
      <c r="O491" s="207">
        <f t="shared" ref="O491:O540" si="83">ABS(I491)</f>
        <v>0</v>
      </c>
      <c r="P491" s="34">
        <f>SUM(L491:L506)</f>
        <v>-62</v>
      </c>
      <c r="S491" s="158"/>
      <c r="T491" s="61"/>
      <c r="U491" s="61"/>
      <c r="V491" s="61"/>
      <c r="W491" s="61"/>
    </row>
    <row r="492" spans="1:23" ht="17.25" hidden="1" outlineLevel="2" thickBot="1">
      <c r="A492" s="237">
        <v>43335</v>
      </c>
      <c r="B492" s="215" t="s">
        <v>1332</v>
      </c>
      <c r="C492" s="210" t="s">
        <v>3108</v>
      </c>
      <c r="D492" s="210" t="s">
        <v>1331</v>
      </c>
      <c r="E492" s="238" t="s">
        <v>1330</v>
      </c>
      <c r="F492" s="210" t="s">
        <v>102</v>
      </c>
      <c r="G492" s="239">
        <v>1</v>
      </c>
      <c r="H492" s="239">
        <v>10817</v>
      </c>
      <c r="I492" s="239">
        <v>0</v>
      </c>
      <c r="J492" s="14">
        <v>23</v>
      </c>
      <c r="K492" s="14">
        <v>11</v>
      </c>
      <c r="L492" s="14">
        <f t="shared" ref="L492:L507" si="84">IF(B492="TXO",I492-SUM(J492:K492),IF(B492="FITX",IF(D492="新倉",-SUM(J492:K492),IF(E492="賣",(H492-H491)*G492*200-SUM(J492:K492),(H491-H492)*G492*200-SUM(J492:K492))),IF(D492="新倉",-SUM(J492:K492),IF(E492="賣",(H492-H491)*G492*50-SUM(J492:K492),(H491-H492)*G492*50-SUM(J492:K492)))))</f>
        <v>266</v>
      </c>
      <c r="M492" s="123">
        <f t="shared" si="80"/>
        <v>266</v>
      </c>
      <c r="N492" s="241">
        <f t="shared" si="79"/>
        <v>6</v>
      </c>
      <c r="O492" s="207">
        <f t="shared" si="83"/>
        <v>0</v>
      </c>
      <c r="P492" s="34"/>
      <c r="S492" s="158"/>
      <c r="T492" s="61"/>
      <c r="U492" s="61"/>
      <c r="V492" s="61"/>
      <c r="W492" s="61"/>
    </row>
    <row r="493" spans="1:23" ht="17.25" hidden="1" outlineLevel="2" thickBot="1">
      <c r="A493" s="237">
        <v>43335</v>
      </c>
      <c r="B493" s="215" t="s">
        <v>1332</v>
      </c>
      <c r="C493" s="210" t="s">
        <v>3108</v>
      </c>
      <c r="D493" s="210" t="s">
        <v>1329</v>
      </c>
      <c r="E493" s="238" t="s">
        <v>2221</v>
      </c>
      <c r="F493" s="210" t="s">
        <v>102</v>
      </c>
      <c r="G493" s="239">
        <v>1</v>
      </c>
      <c r="H493" s="239">
        <v>10823</v>
      </c>
      <c r="I493" s="239">
        <v>0</v>
      </c>
      <c r="J493" s="14">
        <v>23</v>
      </c>
      <c r="K493" s="14">
        <v>11</v>
      </c>
      <c r="L493" s="14">
        <f t="shared" si="84"/>
        <v>-34</v>
      </c>
      <c r="M493" s="123">
        <f t="shared" si="80"/>
        <v>-34</v>
      </c>
      <c r="N493" s="241" t="str">
        <f t="shared" si="79"/>
        <v/>
      </c>
      <c r="O493" s="207">
        <f t="shared" si="83"/>
        <v>0</v>
      </c>
      <c r="P493" s="34"/>
      <c r="S493" s="158"/>
      <c r="T493" s="61"/>
      <c r="U493" s="61"/>
      <c r="V493" s="61"/>
      <c r="W493" s="61"/>
    </row>
    <row r="494" spans="1:23" ht="17.25" hidden="1" outlineLevel="2" thickBot="1">
      <c r="A494" s="237">
        <v>43335</v>
      </c>
      <c r="B494" s="215" t="s">
        <v>1332</v>
      </c>
      <c r="C494" s="210" t="s">
        <v>3108</v>
      </c>
      <c r="D494" s="210" t="s">
        <v>1331</v>
      </c>
      <c r="E494" s="238" t="s">
        <v>1330</v>
      </c>
      <c r="F494" s="210" t="s">
        <v>102</v>
      </c>
      <c r="G494" s="239">
        <v>1</v>
      </c>
      <c r="H494" s="239">
        <v>10809</v>
      </c>
      <c r="I494" s="239">
        <v>0</v>
      </c>
      <c r="J494" s="14">
        <v>23</v>
      </c>
      <c r="K494" s="14">
        <v>11</v>
      </c>
      <c r="L494" s="14">
        <f t="shared" si="84"/>
        <v>666</v>
      </c>
      <c r="M494" s="123">
        <f t="shared" si="80"/>
        <v>666</v>
      </c>
      <c r="N494" s="241">
        <f t="shared" si="79"/>
        <v>14</v>
      </c>
      <c r="O494" s="207">
        <f t="shared" si="83"/>
        <v>0</v>
      </c>
      <c r="P494" s="34"/>
      <c r="S494" s="158"/>
      <c r="T494" s="61"/>
      <c r="U494" s="61"/>
      <c r="V494" s="61"/>
      <c r="W494" s="61"/>
    </row>
    <row r="495" spans="1:23" ht="17.25" hidden="1" outlineLevel="2" thickBot="1">
      <c r="A495" s="237">
        <v>43335</v>
      </c>
      <c r="B495" s="215" t="s">
        <v>1332</v>
      </c>
      <c r="C495" s="210" t="s">
        <v>3108</v>
      </c>
      <c r="D495" s="210" t="s">
        <v>1329</v>
      </c>
      <c r="E495" s="238" t="s">
        <v>1330</v>
      </c>
      <c r="F495" s="210" t="s">
        <v>102</v>
      </c>
      <c r="G495" s="239">
        <v>2</v>
      </c>
      <c r="H495" s="239">
        <v>10815</v>
      </c>
      <c r="I495" s="239">
        <v>0</v>
      </c>
      <c r="J495" s="14">
        <v>46</v>
      </c>
      <c r="K495" s="14">
        <v>22</v>
      </c>
      <c r="L495" s="14">
        <f t="shared" si="84"/>
        <v>-68</v>
      </c>
      <c r="M495" s="123">
        <f t="shared" si="80"/>
        <v>-68</v>
      </c>
      <c r="N495" s="241" t="str">
        <f t="shared" si="79"/>
        <v/>
      </c>
      <c r="O495" s="207">
        <f t="shared" si="83"/>
        <v>0</v>
      </c>
      <c r="P495" s="34"/>
      <c r="S495" s="158"/>
      <c r="T495" s="61"/>
      <c r="U495" s="61"/>
      <c r="V495" s="61"/>
      <c r="W495" s="61"/>
    </row>
    <row r="496" spans="1:23" ht="17.25" hidden="1" outlineLevel="2" thickBot="1">
      <c r="A496" s="237">
        <v>43335</v>
      </c>
      <c r="B496" s="215" t="s">
        <v>1332</v>
      </c>
      <c r="C496" s="210" t="s">
        <v>3108</v>
      </c>
      <c r="D496" s="210" t="s">
        <v>1331</v>
      </c>
      <c r="E496" s="238" t="s">
        <v>2221</v>
      </c>
      <c r="F496" s="210" t="s">
        <v>102</v>
      </c>
      <c r="G496" s="239">
        <v>2</v>
      </c>
      <c r="H496" s="239">
        <v>10817</v>
      </c>
      <c r="I496" s="239">
        <v>0</v>
      </c>
      <c r="J496" s="14">
        <v>46</v>
      </c>
      <c r="K496" s="14">
        <v>22</v>
      </c>
      <c r="L496" s="14">
        <f t="shared" si="84"/>
        <v>132</v>
      </c>
      <c r="M496" s="123">
        <f t="shared" si="80"/>
        <v>132</v>
      </c>
      <c r="N496" s="241">
        <f t="shared" si="79"/>
        <v>4</v>
      </c>
      <c r="O496" s="207">
        <f t="shared" si="83"/>
        <v>0</v>
      </c>
      <c r="P496" s="34"/>
      <c r="S496" s="158"/>
      <c r="T496" s="61"/>
      <c r="U496" s="61"/>
      <c r="V496" s="61"/>
      <c r="W496" s="61"/>
    </row>
    <row r="497" spans="1:23" ht="17.25" hidden="1" outlineLevel="2" thickBot="1">
      <c r="A497" s="237">
        <v>43335</v>
      </c>
      <c r="B497" s="215" t="s">
        <v>1332</v>
      </c>
      <c r="C497" s="210" t="s">
        <v>3108</v>
      </c>
      <c r="D497" s="210" t="s">
        <v>1329</v>
      </c>
      <c r="E497" s="238" t="s">
        <v>1330</v>
      </c>
      <c r="F497" s="210" t="s">
        <v>102</v>
      </c>
      <c r="G497" s="239">
        <v>1</v>
      </c>
      <c r="H497" s="239">
        <v>10821</v>
      </c>
      <c r="I497" s="239">
        <v>0</v>
      </c>
      <c r="J497" s="14">
        <v>23</v>
      </c>
      <c r="K497" s="14">
        <v>11</v>
      </c>
      <c r="L497" s="14">
        <f t="shared" si="84"/>
        <v>-34</v>
      </c>
      <c r="M497" s="123">
        <f t="shared" si="80"/>
        <v>-34</v>
      </c>
      <c r="N497" s="241" t="str">
        <f t="shared" si="79"/>
        <v/>
      </c>
      <c r="O497" s="207">
        <f t="shared" si="83"/>
        <v>0</v>
      </c>
      <c r="P497" s="34"/>
      <c r="S497" s="158"/>
      <c r="T497" s="61"/>
      <c r="U497" s="61"/>
      <c r="V497" s="61"/>
      <c r="W497" s="61"/>
    </row>
    <row r="498" spans="1:23" ht="17.25" hidden="1" outlineLevel="2" thickBot="1">
      <c r="A498" s="237">
        <v>43335</v>
      </c>
      <c r="B498" s="215" t="s">
        <v>1332</v>
      </c>
      <c r="C498" s="210" t="s">
        <v>3108</v>
      </c>
      <c r="D498" s="210" t="s">
        <v>1331</v>
      </c>
      <c r="E498" s="238" t="s">
        <v>2221</v>
      </c>
      <c r="F498" s="210" t="s">
        <v>102</v>
      </c>
      <c r="G498" s="239">
        <v>1</v>
      </c>
      <c r="H498" s="239">
        <v>10820</v>
      </c>
      <c r="I498" s="239">
        <v>0</v>
      </c>
      <c r="J498" s="14">
        <v>23</v>
      </c>
      <c r="K498" s="14">
        <v>11</v>
      </c>
      <c r="L498" s="14">
        <f t="shared" si="84"/>
        <v>-84</v>
      </c>
      <c r="M498" s="123">
        <f t="shared" si="80"/>
        <v>-84</v>
      </c>
      <c r="N498" s="241">
        <f t="shared" si="79"/>
        <v>-1</v>
      </c>
      <c r="O498" s="207">
        <f t="shared" si="83"/>
        <v>0</v>
      </c>
      <c r="P498" s="34"/>
      <c r="S498" s="158"/>
      <c r="T498" s="61"/>
      <c r="U498" s="61"/>
      <c r="V498" s="61"/>
      <c r="W498" s="61"/>
    </row>
    <row r="499" spans="1:23" ht="17.25" hidden="1" outlineLevel="2" thickBot="1">
      <c r="A499" s="237">
        <v>43335</v>
      </c>
      <c r="B499" s="215" t="s">
        <v>1332</v>
      </c>
      <c r="C499" s="210" t="s">
        <v>3108</v>
      </c>
      <c r="D499" s="210" t="s">
        <v>1329</v>
      </c>
      <c r="E499" s="238" t="s">
        <v>2221</v>
      </c>
      <c r="F499" s="210" t="s">
        <v>102</v>
      </c>
      <c r="G499" s="239">
        <v>1</v>
      </c>
      <c r="H499" s="239">
        <v>10814</v>
      </c>
      <c r="I499" s="239">
        <v>0</v>
      </c>
      <c r="J499" s="14">
        <v>23</v>
      </c>
      <c r="K499" s="14">
        <v>11</v>
      </c>
      <c r="L499" s="14">
        <f t="shared" si="84"/>
        <v>-34</v>
      </c>
      <c r="M499" s="123">
        <f t="shared" si="80"/>
        <v>-34</v>
      </c>
      <c r="N499" s="241" t="str">
        <f t="shared" si="79"/>
        <v/>
      </c>
      <c r="O499" s="207">
        <f t="shared" si="83"/>
        <v>0</v>
      </c>
      <c r="P499" s="34"/>
      <c r="S499" s="158"/>
      <c r="T499" s="61"/>
      <c r="U499" s="61"/>
      <c r="V499" s="61"/>
      <c r="W499" s="61"/>
    </row>
    <row r="500" spans="1:23" ht="17.25" hidden="1" outlineLevel="2" thickBot="1">
      <c r="A500" s="237">
        <v>43335</v>
      </c>
      <c r="B500" s="215" t="s">
        <v>1332</v>
      </c>
      <c r="C500" s="210" t="s">
        <v>3108</v>
      </c>
      <c r="D500" s="210" t="s">
        <v>1331</v>
      </c>
      <c r="E500" s="238" t="s">
        <v>1330</v>
      </c>
      <c r="F500" s="210" t="s">
        <v>102</v>
      </c>
      <c r="G500" s="239">
        <v>1</v>
      </c>
      <c r="H500" s="239">
        <v>10822</v>
      </c>
      <c r="I500" s="239">
        <v>0</v>
      </c>
      <c r="J500" s="14">
        <v>23</v>
      </c>
      <c r="K500" s="14">
        <v>11</v>
      </c>
      <c r="L500" s="14">
        <f t="shared" si="84"/>
        <v>-434</v>
      </c>
      <c r="M500" s="123">
        <f t="shared" si="80"/>
        <v>-434</v>
      </c>
      <c r="N500" s="241">
        <f t="shared" si="79"/>
        <v>-8</v>
      </c>
      <c r="O500" s="207">
        <f t="shared" si="83"/>
        <v>0</v>
      </c>
      <c r="P500" s="34"/>
      <c r="S500" s="158"/>
      <c r="T500" s="61"/>
      <c r="U500" s="61"/>
      <c r="V500" s="61"/>
      <c r="W500" s="61"/>
    </row>
    <row r="501" spans="1:23" ht="17.25" hidden="1" outlineLevel="2" thickBot="1">
      <c r="A501" s="237">
        <v>43335</v>
      </c>
      <c r="B501" s="215" t="s">
        <v>1332</v>
      </c>
      <c r="C501" s="210" t="s">
        <v>3108</v>
      </c>
      <c r="D501" s="210" t="s">
        <v>1329</v>
      </c>
      <c r="E501" s="238" t="s">
        <v>2221</v>
      </c>
      <c r="F501" s="210" t="s">
        <v>102</v>
      </c>
      <c r="G501" s="239">
        <v>1</v>
      </c>
      <c r="H501" s="239">
        <v>10814</v>
      </c>
      <c r="I501" s="239">
        <v>0</v>
      </c>
      <c r="J501" s="14">
        <v>23</v>
      </c>
      <c r="K501" s="14">
        <v>11</v>
      </c>
      <c r="L501" s="14">
        <f t="shared" si="84"/>
        <v>-34</v>
      </c>
      <c r="M501" s="123">
        <f t="shared" si="80"/>
        <v>-34</v>
      </c>
      <c r="N501" s="241" t="str">
        <f t="shared" si="79"/>
        <v/>
      </c>
      <c r="O501" s="207">
        <f t="shared" si="83"/>
        <v>0</v>
      </c>
      <c r="P501" s="34"/>
      <c r="S501" s="158"/>
      <c r="T501" s="61"/>
      <c r="U501" s="61"/>
      <c r="V501" s="61"/>
      <c r="W501" s="61"/>
    </row>
    <row r="502" spans="1:23" ht="17.25" hidden="1" outlineLevel="2" thickBot="1">
      <c r="A502" s="237">
        <v>43335</v>
      </c>
      <c r="B502" s="215" t="s">
        <v>1332</v>
      </c>
      <c r="C502" s="210" t="s">
        <v>3108</v>
      </c>
      <c r="D502" s="210" t="s">
        <v>1331</v>
      </c>
      <c r="E502" s="238" t="s">
        <v>1330</v>
      </c>
      <c r="F502" s="210" t="s">
        <v>102</v>
      </c>
      <c r="G502" s="239">
        <v>1</v>
      </c>
      <c r="H502" s="239">
        <v>10822</v>
      </c>
      <c r="I502" s="239">
        <v>0</v>
      </c>
      <c r="J502" s="14">
        <v>23</v>
      </c>
      <c r="K502" s="14">
        <v>11</v>
      </c>
      <c r="L502" s="14">
        <f t="shared" si="84"/>
        <v>-434</v>
      </c>
      <c r="M502" s="123">
        <f t="shared" si="80"/>
        <v>-434</v>
      </c>
      <c r="N502" s="241">
        <f t="shared" si="79"/>
        <v>-8</v>
      </c>
      <c r="O502" s="207">
        <f t="shared" si="83"/>
        <v>0</v>
      </c>
      <c r="P502" s="34"/>
      <c r="S502" s="158"/>
      <c r="T502" s="61"/>
      <c r="U502" s="61"/>
      <c r="V502" s="61"/>
      <c r="W502" s="61"/>
    </row>
    <row r="503" spans="1:23" ht="17.25" hidden="1" outlineLevel="2" thickBot="1">
      <c r="A503" s="237">
        <v>43335</v>
      </c>
      <c r="B503" s="215" t="s">
        <v>1332</v>
      </c>
      <c r="C503" s="210" t="s">
        <v>3108</v>
      </c>
      <c r="D503" s="210" t="s">
        <v>1329</v>
      </c>
      <c r="E503" s="238" t="s">
        <v>2221</v>
      </c>
      <c r="F503" s="210" t="s">
        <v>102</v>
      </c>
      <c r="G503" s="239">
        <v>1</v>
      </c>
      <c r="H503" s="239">
        <v>10832</v>
      </c>
      <c r="I503" s="239">
        <v>0</v>
      </c>
      <c r="J503" s="14">
        <v>23</v>
      </c>
      <c r="K503" s="14">
        <v>11</v>
      </c>
      <c r="L503" s="14">
        <f t="shared" si="84"/>
        <v>-34</v>
      </c>
      <c r="M503" s="123">
        <f t="shared" si="80"/>
        <v>-34</v>
      </c>
      <c r="N503" s="241" t="str">
        <f t="shared" si="79"/>
        <v/>
      </c>
      <c r="O503" s="207">
        <f t="shared" si="83"/>
        <v>0</v>
      </c>
      <c r="P503" s="34"/>
      <c r="S503" s="158"/>
      <c r="T503" s="61"/>
      <c r="U503" s="61"/>
      <c r="V503" s="61"/>
      <c r="W503" s="61"/>
    </row>
    <row r="504" spans="1:23" ht="17.25" hidden="1" outlineLevel="2" thickBot="1">
      <c r="A504" s="237">
        <v>43335</v>
      </c>
      <c r="B504" s="215" t="s">
        <v>1332</v>
      </c>
      <c r="C504" s="210" t="s">
        <v>3108</v>
      </c>
      <c r="D504" s="210" t="s">
        <v>1331</v>
      </c>
      <c r="E504" s="238" t="s">
        <v>1330</v>
      </c>
      <c r="F504" s="210" t="s">
        <v>102</v>
      </c>
      <c r="G504" s="239">
        <v>1</v>
      </c>
      <c r="H504" s="239">
        <v>10830</v>
      </c>
      <c r="I504" s="239">
        <v>0</v>
      </c>
      <c r="J504" s="14">
        <v>23</v>
      </c>
      <c r="K504" s="14">
        <v>11</v>
      </c>
      <c r="L504" s="14">
        <f t="shared" si="84"/>
        <v>66</v>
      </c>
      <c r="M504" s="123">
        <f t="shared" si="80"/>
        <v>66</v>
      </c>
      <c r="N504" s="241">
        <f t="shared" si="79"/>
        <v>2</v>
      </c>
      <c r="O504" s="207">
        <f t="shared" si="83"/>
        <v>0</v>
      </c>
      <c r="P504" s="34"/>
      <c r="S504" s="158"/>
      <c r="T504" s="61"/>
      <c r="U504" s="61"/>
      <c r="V504" s="61"/>
      <c r="W504" s="61"/>
    </row>
    <row r="505" spans="1:23" ht="17.25" hidden="1" outlineLevel="2" thickBot="1">
      <c r="A505" s="237">
        <v>43335</v>
      </c>
      <c r="B505" s="215" t="s">
        <v>1332</v>
      </c>
      <c r="C505" s="210" t="s">
        <v>3108</v>
      </c>
      <c r="D505" s="210" t="s">
        <v>1329</v>
      </c>
      <c r="E505" s="238" t="s">
        <v>2221</v>
      </c>
      <c r="F505" s="210" t="s">
        <v>102</v>
      </c>
      <c r="G505" s="239">
        <v>1</v>
      </c>
      <c r="H505" s="239">
        <v>10832</v>
      </c>
      <c r="I505" s="239">
        <v>0</v>
      </c>
      <c r="J505" s="14">
        <v>23</v>
      </c>
      <c r="K505" s="14">
        <v>11</v>
      </c>
      <c r="L505" s="14">
        <f t="shared" si="84"/>
        <v>-34</v>
      </c>
      <c r="M505" s="123">
        <f t="shared" si="80"/>
        <v>-34</v>
      </c>
      <c r="N505" s="241" t="str">
        <f t="shared" si="79"/>
        <v/>
      </c>
      <c r="O505" s="207">
        <f t="shared" si="83"/>
        <v>0</v>
      </c>
      <c r="P505" s="34"/>
      <c r="S505" s="158"/>
      <c r="T505" s="61"/>
      <c r="U505" s="61"/>
      <c r="V505" s="61"/>
      <c r="W505" s="61"/>
    </row>
    <row r="506" spans="1:23" ht="17.25" hidden="1" outlineLevel="2" thickBot="1">
      <c r="A506" s="237">
        <v>43335</v>
      </c>
      <c r="B506" s="215" t="s">
        <v>1332</v>
      </c>
      <c r="C506" s="210" t="s">
        <v>3108</v>
      </c>
      <c r="D506" s="210" t="s">
        <v>1331</v>
      </c>
      <c r="E506" s="238" t="s">
        <v>1330</v>
      </c>
      <c r="F506" s="210" t="s">
        <v>102</v>
      </c>
      <c r="G506" s="239">
        <v>1</v>
      </c>
      <c r="H506" s="239">
        <v>10830</v>
      </c>
      <c r="I506" s="239">
        <v>0</v>
      </c>
      <c r="J506" s="14">
        <v>23</v>
      </c>
      <c r="K506" s="14">
        <v>11</v>
      </c>
      <c r="L506" s="14">
        <f t="shared" si="84"/>
        <v>66</v>
      </c>
      <c r="M506" s="123">
        <f t="shared" si="80"/>
        <v>66</v>
      </c>
      <c r="N506" s="241">
        <f t="shared" si="79"/>
        <v>2</v>
      </c>
      <c r="O506" s="207">
        <f t="shared" si="83"/>
        <v>0</v>
      </c>
      <c r="P506" s="34"/>
      <c r="S506" s="158"/>
      <c r="T506" s="61"/>
      <c r="U506" s="61"/>
      <c r="V506" s="61"/>
      <c r="W506" s="61"/>
    </row>
    <row r="507" spans="1:23" ht="17.25" hidden="1" outlineLevel="1" thickBot="1">
      <c r="A507" s="279">
        <v>43336</v>
      </c>
      <c r="B507" s="280" t="s">
        <v>1332</v>
      </c>
      <c r="C507" s="281" t="s">
        <v>3108</v>
      </c>
      <c r="D507" s="281" t="s">
        <v>1329</v>
      </c>
      <c r="E507" s="282" t="s">
        <v>2221</v>
      </c>
      <c r="F507" s="281" t="s">
        <v>102</v>
      </c>
      <c r="G507" s="283">
        <v>1</v>
      </c>
      <c r="H507" s="283">
        <v>10738</v>
      </c>
      <c r="I507" s="283">
        <v>0</v>
      </c>
      <c r="J507" s="284">
        <v>23</v>
      </c>
      <c r="K507" s="284">
        <v>11</v>
      </c>
      <c r="L507" s="284">
        <f t="shared" si="84"/>
        <v>-34</v>
      </c>
      <c r="M507" s="285">
        <f t="shared" si="80"/>
        <v>-34</v>
      </c>
      <c r="N507" s="241" t="str">
        <f t="shared" si="79"/>
        <v/>
      </c>
      <c r="O507" s="207">
        <f t="shared" si="83"/>
        <v>0</v>
      </c>
      <c r="P507" s="34">
        <f>SUM(L507:L512)</f>
        <v>-2254</v>
      </c>
      <c r="S507" s="158"/>
      <c r="T507" s="61"/>
      <c r="U507" s="61"/>
      <c r="V507" s="61"/>
      <c r="W507" s="61"/>
    </row>
    <row r="508" spans="1:23" ht="17.25" hidden="1" outlineLevel="2" collapsed="1" thickBot="1">
      <c r="A508" s="279">
        <v>43336</v>
      </c>
      <c r="B508" s="280" t="s">
        <v>1332</v>
      </c>
      <c r="C508" s="281" t="s">
        <v>3108</v>
      </c>
      <c r="D508" s="281" t="s">
        <v>1331</v>
      </c>
      <c r="E508" s="282" t="s">
        <v>1330</v>
      </c>
      <c r="F508" s="281" t="s">
        <v>102</v>
      </c>
      <c r="G508" s="283">
        <v>1</v>
      </c>
      <c r="H508" s="283">
        <v>10748</v>
      </c>
      <c r="I508" s="283">
        <v>0</v>
      </c>
      <c r="J508" s="284">
        <v>23</v>
      </c>
      <c r="K508" s="284">
        <v>11</v>
      </c>
      <c r="L508" s="284">
        <f t="shared" ref="L508:L530" si="85">IF(B508="TXO",I508-SUM(J508:K508),IF(B508="FITX",IF(D508="新倉",-SUM(J508:K508),IF(E508="賣",(H508-H507)*G508*200-SUM(J508:K508),(H507-H508)*G508*200-SUM(J508:K508))),IF(D508="新倉",-SUM(J508:K508),IF(E508="賣",(H508-H507)*G508*50-SUM(J508:K508),(H507-H508)*G508*50-SUM(J508:K508)))))</f>
        <v>-534</v>
      </c>
      <c r="M508" s="285">
        <f t="shared" si="80"/>
        <v>-534</v>
      </c>
      <c r="N508" s="241">
        <f t="shared" si="79"/>
        <v>-10</v>
      </c>
      <c r="O508" s="207">
        <f t="shared" si="83"/>
        <v>0</v>
      </c>
      <c r="P508" s="34"/>
      <c r="S508" s="158"/>
      <c r="T508" s="61"/>
      <c r="U508" s="61"/>
      <c r="V508" s="61"/>
      <c r="W508" s="61"/>
    </row>
    <row r="509" spans="1:23" ht="17.25" hidden="1" outlineLevel="2" collapsed="1" thickBot="1">
      <c r="A509" s="279">
        <v>43336</v>
      </c>
      <c r="B509" s="280" t="s">
        <v>1332</v>
      </c>
      <c r="C509" s="281" t="s">
        <v>3108</v>
      </c>
      <c r="D509" s="281" t="s">
        <v>1329</v>
      </c>
      <c r="E509" s="282" t="s">
        <v>2221</v>
      </c>
      <c r="F509" s="281" t="s">
        <v>102</v>
      </c>
      <c r="G509" s="283">
        <v>1</v>
      </c>
      <c r="H509" s="283">
        <v>10732</v>
      </c>
      <c r="I509" s="283">
        <v>0</v>
      </c>
      <c r="J509" s="284">
        <v>23</v>
      </c>
      <c r="K509" s="284">
        <v>11</v>
      </c>
      <c r="L509" s="284">
        <f t="shared" si="85"/>
        <v>-34</v>
      </c>
      <c r="M509" s="285">
        <f t="shared" si="80"/>
        <v>-34</v>
      </c>
      <c r="N509" s="241" t="str">
        <f t="shared" si="79"/>
        <v/>
      </c>
      <c r="O509" s="207">
        <f t="shared" si="83"/>
        <v>0</v>
      </c>
      <c r="P509" s="34"/>
      <c r="S509" s="158"/>
      <c r="T509" s="61"/>
      <c r="U509" s="61"/>
      <c r="V509" s="61"/>
      <c r="W509" s="61"/>
    </row>
    <row r="510" spans="1:23" ht="17.25" hidden="1" outlineLevel="2" collapsed="1" thickBot="1">
      <c r="A510" s="279">
        <v>43336</v>
      </c>
      <c r="B510" s="280" t="s">
        <v>1332</v>
      </c>
      <c r="C510" s="281" t="s">
        <v>3108</v>
      </c>
      <c r="D510" s="281" t="s">
        <v>1331</v>
      </c>
      <c r="E510" s="282" t="s">
        <v>1330</v>
      </c>
      <c r="F510" s="281" t="s">
        <v>102</v>
      </c>
      <c r="G510" s="283">
        <v>1</v>
      </c>
      <c r="H510" s="283">
        <v>10748</v>
      </c>
      <c r="I510" s="283">
        <v>0</v>
      </c>
      <c r="J510" s="284">
        <v>23</v>
      </c>
      <c r="K510" s="284">
        <v>11</v>
      </c>
      <c r="L510" s="284">
        <f t="shared" si="85"/>
        <v>-834</v>
      </c>
      <c r="M510" s="285">
        <f t="shared" si="80"/>
        <v>-834</v>
      </c>
      <c r="N510" s="241">
        <f t="shared" si="79"/>
        <v>-16</v>
      </c>
      <c r="O510" s="207">
        <f t="shared" si="83"/>
        <v>0</v>
      </c>
      <c r="P510" s="34"/>
      <c r="S510" s="158"/>
      <c r="T510" s="61"/>
      <c r="U510" s="61"/>
      <c r="V510" s="61"/>
      <c r="W510" s="61"/>
    </row>
    <row r="511" spans="1:23" ht="17.25" hidden="1" outlineLevel="2" collapsed="1" thickBot="1">
      <c r="A511" s="279">
        <v>43336</v>
      </c>
      <c r="B511" s="280" t="s">
        <v>1332</v>
      </c>
      <c r="C511" s="281" t="s">
        <v>3108</v>
      </c>
      <c r="D511" s="281" t="s">
        <v>1329</v>
      </c>
      <c r="E511" s="282" t="s">
        <v>2221</v>
      </c>
      <c r="F511" s="281" t="s">
        <v>102</v>
      </c>
      <c r="G511" s="283">
        <v>1</v>
      </c>
      <c r="H511" s="283">
        <v>10733</v>
      </c>
      <c r="I511" s="283">
        <v>0</v>
      </c>
      <c r="J511" s="284">
        <v>23</v>
      </c>
      <c r="K511" s="284">
        <v>11</v>
      </c>
      <c r="L511" s="284">
        <f t="shared" si="85"/>
        <v>-34</v>
      </c>
      <c r="M511" s="285">
        <f t="shared" si="80"/>
        <v>-34</v>
      </c>
      <c r="N511" s="241" t="str">
        <f t="shared" si="79"/>
        <v/>
      </c>
      <c r="O511" s="207">
        <f t="shared" si="83"/>
        <v>0</v>
      </c>
      <c r="P511" s="34"/>
      <c r="S511" s="158"/>
      <c r="T511" s="61"/>
      <c r="U511" s="61"/>
      <c r="V511" s="61"/>
      <c r="W511" s="61"/>
    </row>
    <row r="512" spans="1:23" ht="17.25" hidden="1" outlineLevel="2" collapsed="1" thickBot="1">
      <c r="A512" s="279">
        <v>43336</v>
      </c>
      <c r="B512" s="280" t="s">
        <v>1332</v>
      </c>
      <c r="C512" s="281" t="s">
        <v>3108</v>
      </c>
      <c r="D512" s="281" t="s">
        <v>1331</v>
      </c>
      <c r="E512" s="282" t="s">
        <v>1330</v>
      </c>
      <c r="F512" s="281" t="s">
        <v>102</v>
      </c>
      <c r="G512" s="283">
        <v>1</v>
      </c>
      <c r="H512" s="283">
        <v>10748</v>
      </c>
      <c r="I512" s="283">
        <v>0</v>
      </c>
      <c r="J512" s="284">
        <v>23</v>
      </c>
      <c r="K512" s="284">
        <v>11</v>
      </c>
      <c r="L512" s="284">
        <f t="shared" si="85"/>
        <v>-784</v>
      </c>
      <c r="M512" s="285">
        <f t="shared" si="80"/>
        <v>-784</v>
      </c>
      <c r="N512" s="241">
        <f t="shared" si="79"/>
        <v>-15</v>
      </c>
      <c r="O512" s="207">
        <f t="shared" si="83"/>
        <v>0</v>
      </c>
      <c r="P512" s="34"/>
      <c r="S512" s="158"/>
      <c r="T512" s="61"/>
      <c r="U512" s="61"/>
      <c r="V512" s="61"/>
      <c r="W512" s="61"/>
    </row>
    <row r="513" spans="1:27" ht="17.25" hidden="1" outlineLevel="1" thickBot="1">
      <c r="A513" s="237">
        <v>43339</v>
      </c>
      <c r="B513" s="215" t="s">
        <v>1332</v>
      </c>
      <c r="C513" s="210" t="s">
        <v>3108</v>
      </c>
      <c r="D513" s="210" t="s">
        <v>1329</v>
      </c>
      <c r="E513" s="238" t="s">
        <v>2221</v>
      </c>
      <c r="F513" s="210" t="s">
        <v>102</v>
      </c>
      <c r="G513" s="239">
        <v>1</v>
      </c>
      <c r="H513" s="239">
        <v>10931</v>
      </c>
      <c r="I513" s="239">
        <v>0</v>
      </c>
      <c r="J513" s="14">
        <v>23</v>
      </c>
      <c r="K513" s="14">
        <v>11</v>
      </c>
      <c r="L513" s="14">
        <f t="shared" si="85"/>
        <v>-34</v>
      </c>
      <c r="M513" s="123">
        <f t="shared" si="80"/>
        <v>-34</v>
      </c>
      <c r="N513" s="241" t="str">
        <f t="shared" si="79"/>
        <v/>
      </c>
      <c r="O513" s="207">
        <f t="shared" si="83"/>
        <v>0</v>
      </c>
      <c r="P513" s="34">
        <f>SUM(L513:L530)</f>
        <v>2302</v>
      </c>
      <c r="S513" s="158"/>
      <c r="T513" s="61"/>
      <c r="U513" s="61"/>
      <c r="V513" s="61"/>
      <c r="W513" s="61"/>
    </row>
    <row r="514" spans="1:27" ht="17.25" hidden="1" outlineLevel="2" collapsed="1" thickBot="1">
      <c r="A514" s="237">
        <v>43339</v>
      </c>
      <c r="B514" s="215" t="s">
        <v>1332</v>
      </c>
      <c r="C514" s="210" t="s">
        <v>3108</v>
      </c>
      <c r="D514" s="210" t="s">
        <v>1331</v>
      </c>
      <c r="E514" s="238" t="s">
        <v>1330</v>
      </c>
      <c r="F514" s="210" t="s">
        <v>102</v>
      </c>
      <c r="G514" s="239">
        <v>1</v>
      </c>
      <c r="H514" s="239">
        <v>10933</v>
      </c>
      <c r="I514" s="239">
        <v>0</v>
      </c>
      <c r="J514" s="14">
        <v>23</v>
      </c>
      <c r="K514" s="14">
        <v>11</v>
      </c>
      <c r="L514" s="14">
        <f t="shared" si="85"/>
        <v>-134</v>
      </c>
      <c r="M514" s="123">
        <f t="shared" si="80"/>
        <v>-134</v>
      </c>
      <c r="N514" s="241">
        <f t="shared" si="79"/>
        <v>-2</v>
      </c>
      <c r="O514" s="207">
        <f t="shared" si="83"/>
        <v>0</v>
      </c>
      <c r="P514" s="34"/>
      <c r="S514" s="158"/>
      <c r="T514" s="61"/>
      <c r="U514" s="61"/>
      <c r="V514" s="61"/>
      <c r="W514" s="61"/>
    </row>
    <row r="515" spans="1:27" ht="17.25" hidden="1" outlineLevel="2" collapsed="1" thickBot="1">
      <c r="A515" s="237">
        <v>43339</v>
      </c>
      <c r="B515" s="215" t="s">
        <v>1332</v>
      </c>
      <c r="C515" s="210" t="s">
        <v>3108</v>
      </c>
      <c r="D515" s="210" t="s">
        <v>1329</v>
      </c>
      <c r="E515" s="238" t="s">
        <v>2221</v>
      </c>
      <c r="F515" s="210" t="s">
        <v>102</v>
      </c>
      <c r="G515" s="239">
        <v>1</v>
      </c>
      <c r="H515" s="239">
        <v>10930</v>
      </c>
      <c r="I515" s="239">
        <v>0</v>
      </c>
      <c r="J515" s="14">
        <v>23</v>
      </c>
      <c r="K515" s="14">
        <v>11</v>
      </c>
      <c r="L515" s="14">
        <f t="shared" si="85"/>
        <v>-34</v>
      </c>
      <c r="M515" s="123">
        <f t="shared" si="80"/>
        <v>-34</v>
      </c>
      <c r="N515" s="241" t="str">
        <f t="shared" si="79"/>
        <v/>
      </c>
      <c r="O515" s="207">
        <f t="shared" si="83"/>
        <v>0</v>
      </c>
      <c r="P515" s="34"/>
      <c r="S515" s="158"/>
      <c r="T515" s="61"/>
      <c r="U515" s="61"/>
      <c r="V515" s="61"/>
      <c r="W515" s="61"/>
    </row>
    <row r="516" spans="1:27" ht="17.25" hidden="1" outlineLevel="2" collapsed="1" thickBot="1">
      <c r="A516" s="237">
        <v>43339</v>
      </c>
      <c r="B516" s="215" t="s">
        <v>1332</v>
      </c>
      <c r="C516" s="210" t="s">
        <v>3108</v>
      </c>
      <c r="D516" s="210" t="s">
        <v>1331</v>
      </c>
      <c r="E516" s="238" t="s">
        <v>1330</v>
      </c>
      <c r="F516" s="210" t="s">
        <v>102</v>
      </c>
      <c r="G516" s="239">
        <v>1</v>
      </c>
      <c r="H516" s="239">
        <v>10933</v>
      </c>
      <c r="I516" s="239">
        <v>0</v>
      </c>
      <c r="J516" s="14">
        <v>23</v>
      </c>
      <c r="K516" s="14">
        <v>11</v>
      </c>
      <c r="L516" s="14">
        <f t="shared" si="85"/>
        <v>-184</v>
      </c>
      <c r="M516" s="123">
        <f t="shared" si="80"/>
        <v>-184</v>
      </c>
      <c r="N516" s="241">
        <f t="shared" si="79"/>
        <v>-3</v>
      </c>
      <c r="O516" s="207">
        <f t="shared" si="83"/>
        <v>0</v>
      </c>
      <c r="P516" s="34"/>
      <c r="S516" s="158"/>
      <c r="T516" s="61"/>
      <c r="U516" s="61"/>
      <c r="V516" s="61"/>
      <c r="W516" s="61"/>
    </row>
    <row r="517" spans="1:27" ht="17.25" hidden="1" outlineLevel="2" collapsed="1" thickBot="1">
      <c r="A517" s="237">
        <v>43339</v>
      </c>
      <c r="B517" s="215" t="s">
        <v>1332</v>
      </c>
      <c r="C517" s="210" t="s">
        <v>3108</v>
      </c>
      <c r="D517" s="210" t="s">
        <v>1329</v>
      </c>
      <c r="E517" s="238" t="s">
        <v>2221</v>
      </c>
      <c r="F517" s="210" t="s">
        <v>102</v>
      </c>
      <c r="G517" s="239">
        <v>1</v>
      </c>
      <c r="H517" s="239">
        <v>10919</v>
      </c>
      <c r="I517" s="239">
        <v>0</v>
      </c>
      <c r="J517" s="14">
        <v>23</v>
      </c>
      <c r="K517" s="14">
        <v>11</v>
      </c>
      <c r="L517" s="14">
        <f t="shared" si="85"/>
        <v>-34</v>
      </c>
      <c r="M517" s="123">
        <f t="shared" si="80"/>
        <v>-34</v>
      </c>
      <c r="N517" s="241" t="str">
        <f t="shared" si="79"/>
        <v/>
      </c>
      <c r="O517" s="207">
        <f t="shared" si="83"/>
        <v>0</v>
      </c>
      <c r="P517" s="34"/>
      <c r="S517" s="158"/>
      <c r="T517" s="61"/>
      <c r="U517" s="61"/>
      <c r="V517" s="61"/>
      <c r="W517" s="61"/>
    </row>
    <row r="518" spans="1:27" ht="17.25" hidden="1" outlineLevel="2" collapsed="1" thickBot="1">
      <c r="A518" s="237">
        <v>43339</v>
      </c>
      <c r="B518" s="215" t="s">
        <v>1332</v>
      </c>
      <c r="C518" s="210" t="s">
        <v>3108</v>
      </c>
      <c r="D518" s="210" t="s">
        <v>1331</v>
      </c>
      <c r="E518" s="238" t="s">
        <v>1330</v>
      </c>
      <c r="F518" s="210" t="s">
        <v>102</v>
      </c>
      <c r="G518" s="239">
        <v>1</v>
      </c>
      <c r="H518" s="239">
        <v>10918</v>
      </c>
      <c r="I518" s="239">
        <v>0</v>
      </c>
      <c r="J518" s="14">
        <v>23</v>
      </c>
      <c r="K518" s="14">
        <v>11</v>
      </c>
      <c r="L518" s="14">
        <f t="shared" si="85"/>
        <v>16</v>
      </c>
      <c r="M518" s="123">
        <f t="shared" si="80"/>
        <v>16</v>
      </c>
      <c r="N518" s="241">
        <f t="shared" si="79"/>
        <v>1</v>
      </c>
      <c r="O518" s="207">
        <f t="shared" si="83"/>
        <v>0</v>
      </c>
      <c r="P518" s="34"/>
      <c r="S518" s="158"/>
      <c r="T518" s="61"/>
      <c r="U518" s="61"/>
      <c r="V518" s="61"/>
      <c r="W518" s="61"/>
    </row>
    <row r="519" spans="1:27" ht="17.25" hidden="1" outlineLevel="2" collapsed="1" thickBot="1">
      <c r="A519" s="237">
        <v>43339</v>
      </c>
      <c r="B519" s="215" t="s">
        <v>1332</v>
      </c>
      <c r="C519" s="210" t="s">
        <v>3108</v>
      </c>
      <c r="D519" s="210" t="s">
        <v>1329</v>
      </c>
      <c r="E519" s="238" t="s">
        <v>1330</v>
      </c>
      <c r="F519" s="210" t="s">
        <v>102</v>
      </c>
      <c r="G519" s="239">
        <v>1</v>
      </c>
      <c r="H519" s="239">
        <v>10918</v>
      </c>
      <c r="I519" s="239">
        <v>0</v>
      </c>
      <c r="J519" s="14">
        <v>23</v>
      </c>
      <c r="K519" s="14">
        <v>11</v>
      </c>
      <c r="L519" s="14">
        <f t="shared" si="85"/>
        <v>-34</v>
      </c>
      <c r="M519" s="123">
        <f t="shared" si="80"/>
        <v>-34</v>
      </c>
      <c r="N519" s="241" t="str">
        <f t="shared" si="79"/>
        <v/>
      </c>
      <c r="O519" s="207">
        <f t="shared" si="83"/>
        <v>0</v>
      </c>
      <c r="P519" s="34"/>
      <c r="S519" s="158"/>
      <c r="T519" s="61"/>
      <c r="U519" s="61"/>
      <c r="V519" s="61"/>
      <c r="W519" s="61"/>
    </row>
    <row r="520" spans="1:27" ht="17.25" hidden="1" outlineLevel="2" collapsed="1" thickBot="1">
      <c r="A520" s="237">
        <v>43339</v>
      </c>
      <c r="B520" s="215" t="s">
        <v>1332</v>
      </c>
      <c r="C520" s="210" t="s">
        <v>3108</v>
      </c>
      <c r="D520" s="210" t="s">
        <v>1331</v>
      </c>
      <c r="E520" s="238" t="s">
        <v>2221</v>
      </c>
      <c r="F520" s="210" t="s">
        <v>102</v>
      </c>
      <c r="G520" s="239">
        <v>1</v>
      </c>
      <c r="H520" s="239">
        <v>10920</v>
      </c>
      <c r="I520" s="239">
        <v>0</v>
      </c>
      <c r="J520" s="14">
        <v>23</v>
      </c>
      <c r="K520" s="14">
        <v>11</v>
      </c>
      <c r="L520" s="14">
        <f t="shared" si="85"/>
        <v>66</v>
      </c>
      <c r="M520" s="123">
        <f t="shared" si="80"/>
        <v>66</v>
      </c>
      <c r="N520" s="241">
        <f t="shared" si="79"/>
        <v>2</v>
      </c>
      <c r="O520" s="207">
        <f t="shared" si="83"/>
        <v>0</v>
      </c>
      <c r="P520" s="34"/>
      <c r="S520" s="158"/>
      <c r="T520" s="61"/>
      <c r="U520" s="61"/>
      <c r="V520" s="61"/>
      <c r="W520" s="61"/>
    </row>
    <row r="521" spans="1:27" ht="50.25" hidden="1" outlineLevel="2" collapsed="1" thickBot="1">
      <c r="A521" s="237">
        <v>43339</v>
      </c>
      <c r="B521" s="215" t="s">
        <v>1332</v>
      </c>
      <c r="C521" s="210" t="s">
        <v>3108</v>
      </c>
      <c r="D521" s="210" t="s">
        <v>1329</v>
      </c>
      <c r="E521" s="238" t="s">
        <v>1330</v>
      </c>
      <c r="F521" s="210" t="s">
        <v>102</v>
      </c>
      <c r="G521" s="239">
        <v>3</v>
      </c>
      <c r="H521" s="239">
        <v>10858</v>
      </c>
      <c r="I521" s="239">
        <v>0</v>
      </c>
      <c r="J521" s="14">
        <v>69</v>
      </c>
      <c r="K521" s="14">
        <v>33</v>
      </c>
      <c r="L521" s="14">
        <f t="shared" si="85"/>
        <v>-102</v>
      </c>
      <c r="M521" s="123">
        <f t="shared" si="80"/>
        <v>-102</v>
      </c>
      <c r="N521" s="241" t="str">
        <f t="shared" si="79"/>
        <v/>
      </c>
      <c r="O521" s="207">
        <f t="shared" si="83"/>
        <v>0</v>
      </c>
      <c r="P521" s="207"/>
      <c r="Q521" s="230" t="s">
        <v>3110</v>
      </c>
      <c r="R521" s="230" t="s">
        <v>2969</v>
      </c>
      <c r="S521" s="158"/>
      <c r="T521" s="61" t="str">
        <f t="shared" ref="T521:T584" si="86">IF(AND(R521="Yes",S521&lt;&gt;"Yes",L521&gt;0,B521&lt;&gt;"TXO"),L521,"")</f>
        <v/>
      </c>
      <c r="U521" s="61">
        <f t="shared" ref="U521:U584" si="87">IF(AND(R521="Yes",S521&lt;&gt;"Yes",L521&lt;0,B521&lt;&gt;"TXO"),L521,"")</f>
        <v>-102</v>
      </c>
      <c r="V521" s="61" t="str">
        <f t="shared" ref="V521:V584" si="88">IF(AND(R521="",S521&lt;&gt;"Yes",L521&gt;0,B521&lt;&gt;"TXO"),L521,"")</f>
        <v/>
      </c>
      <c r="W521" s="61" t="str">
        <f t="shared" ref="W521:W584" si="89">IF(AND(R521="",S521&lt;&gt;"Yes",L521&lt;0,B521&lt;&gt;"TXO"),L521,"")</f>
        <v/>
      </c>
      <c r="X521" s="207" t="str">
        <f t="shared" ref="X521:X584" si="90">IF(AND(R521="Yes",S521="Yes",L521&gt;0,B521&lt;&gt;"TXO"),L521,"")</f>
        <v/>
      </c>
      <c r="Y521" s="207" t="str">
        <f t="shared" ref="Y521:Y584" si="91">IF(AND(R521="Yes",S521="Yes",L521&lt;0,B521&lt;&gt;"TXO"),L521,"")</f>
        <v/>
      </c>
      <c r="Z521" s="207" t="str">
        <f t="shared" ref="Z521:Z584" si="92">IF(AND(R521="",S521="Yes",L521&gt;0,B521&lt;&gt;"TXO"),L521,"")</f>
        <v/>
      </c>
      <c r="AA521" s="207" t="str">
        <f t="shared" ref="AA521:AA584" si="93">IF(AND(R521="",S521="Yes",L521&lt;0,B521&lt;&gt;"TXO"),L521,"")</f>
        <v/>
      </c>
    </row>
    <row r="522" spans="1:27" ht="17.25" hidden="1" outlineLevel="2" collapsed="1" thickBot="1">
      <c r="A522" s="237">
        <v>43339</v>
      </c>
      <c r="B522" s="215" t="s">
        <v>1332</v>
      </c>
      <c r="C522" s="210" t="s">
        <v>3108</v>
      </c>
      <c r="D522" s="210" t="s">
        <v>1331</v>
      </c>
      <c r="E522" s="238" t="s">
        <v>2221</v>
      </c>
      <c r="F522" s="210" t="s">
        <v>102</v>
      </c>
      <c r="G522" s="239">
        <v>3</v>
      </c>
      <c r="H522" s="239">
        <v>10853</v>
      </c>
      <c r="I522" s="239">
        <v>0</v>
      </c>
      <c r="J522" s="14">
        <v>69</v>
      </c>
      <c r="K522" s="14">
        <v>33</v>
      </c>
      <c r="L522" s="14">
        <f t="shared" si="85"/>
        <v>-852</v>
      </c>
      <c r="M522" s="123">
        <f t="shared" si="80"/>
        <v>-852</v>
      </c>
      <c r="N522" s="241">
        <f t="shared" ref="N522:N530" si="94">IF(B522="TXO","",IF(D522="新倉","",IF(E522="賣",(H522-H521)*G522,(H521-H522)*G522)))</f>
        <v>-15</v>
      </c>
      <c r="O522" s="207">
        <f t="shared" si="83"/>
        <v>0</v>
      </c>
      <c r="P522" s="34"/>
      <c r="Q522" s="230" t="s">
        <v>2975</v>
      </c>
      <c r="R522" s="230" t="s">
        <v>2969</v>
      </c>
      <c r="S522" s="158"/>
      <c r="T522" s="61" t="str">
        <f t="shared" si="86"/>
        <v/>
      </c>
      <c r="U522" s="61">
        <f t="shared" si="87"/>
        <v>-852</v>
      </c>
      <c r="V522" s="61" t="str">
        <f t="shared" si="88"/>
        <v/>
      </c>
      <c r="W522" s="61" t="str">
        <f t="shared" si="89"/>
        <v/>
      </c>
      <c r="X522" s="207" t="str">
        <f t="shared" si="90"/>
        <v/>
      </c>
      <c r="Y522" s="207" t="str">
        <f t="shared" si="91"/>
        <v/>
      </c>
      <c r="Z522" s="207" t="str">
        <f t="shared" si="92"/>
        <v/>
      </c>
      <c r="AA522" s="207" t="str">
        <f t="shared" si="93"/>
        <v/>
      </c>
    </row>
    <row r="523" spans="1:27" ht="17.25" hidden="1" outlineLevel="2" collapsed="1" thickBot="1">
      <c r="A523" s="237">
        <v>43339</v>
      </c>
      <c r="B523" s="215" t="s">
        <v>1332</v>
      </c>
      <c r="C523" s="210" t="s">
        <v>3108</v>
      </c>
      <c r="D523" s="210" t="s">
        <v>1329</v>
      </c>
      <c r="E523" s="238" t="s">
        <v>2221</v>
      </c>
      <c r="F523" s="210" t="s">
        <v>102</v>
      </c>
      <c r="G523" s="239">
        <v>1</v>
      </c>
      <c r="H523" s="239">
        <v>10845</v>
      </c>
      <c r="I523" s="239">
        <v>0</v>
      </c>
      <c r="J523" s="14">
        <v>23</v>
      </c>
      <c r="K523" s="14">
        <v>11</v>
      </c>
      <c r="L523" s="14">
        <f t="shared" si="85"/>
        <v>-34</v>
      </c>
      <c r="M523" s="123">
        <f t="shared" si="80"/>
        <v>-34</v>
      </c>
      <c r="N523" s="241" t="str">
        <f t="shared" si="94"/>
        <v/>
      </c>
      <c r="O523" s="207">
        <f t="shared" si="83"/>
        <v>0</v>
      </c>
      <c r="P523" s="34"/>
      <c r="Q523" s="230" t="s">
        <v>3111</v>
      </c>
      <c r="R523" s="230" t="s">
        <v>2969</v>
      </c>
      <c r="S523" s="158"/>
      <c r="T523" s="61" t="str">
        <f t="shared" si="86"/>
        <v/>
      </c>
      <c r="U523" s="61">
        <f t="shared" si="87"/>
        <v>-34</v>
      </c>
      <c r="V523" s="61" t="str">
        <f t="shared" si="88"/>
        <v/>
      </c>
      <c r="W523" s="61" t="str">
        <f t="shared" si="89"/>
        <v/>
      </c>
      <c r="X523" s="207" t="str">
        <f t="shared" si="90"/>
        <v/>
      </c>
      <c r="Y523" s="207" t="str">
        <f t="shared" si="91"/>
        <v/>
      </c>
      <c r="Z523" s="207" t="str">
        <f t="shared" si="92"/>
        <v/>
      </c>
      <c r="AA523" s="207" t="str">
        <f t="shared" si="93"/>
        <v/>
      </c>
    </row>
    <row r="524" spans="1:27" ht="17.25" hidden="1" outlineLevel="2" collapsed="1" thickBot="1">
      <c r="A524" s="237">
        <v>43339</v>
      </c>
      <c r="B524" s="215" t="s">
        <v>1332</v>
      </c>
      <c r="C524" s="210" t="s">
        <v>3108</v>
      </c>
      <c r="D524" s="210" t="s">
        <v>1331</v>
      </c>
      <c r="E524" s="238" t="s">
        <v>1330</v>
      </c>
      <c r="F524" s="210" t="s">
        <v>102</v>
      </c>
      <c r="G524" s="239">
        <v>1</v>
      </c>
      <c r="H524" s="239">
        <v>10826</v>
      </c>
      <c r="I524" s="239">
        <v>0</v>
      </c>
      <c r="J524" s="14">
        <v>23</v>
      </c>
      <c r="K524" s="14">
        <v>11</v>
      </c>
      <c r="L524" s="14">
        <f t="shared" si="85"/>
        <v>916</v>
      </c>
      <c r="M524" s="123">
        <f t="shared" si="80"/>
        <v>916</v>
      </c>
      <c r="N524" s="241">
        <f t="shared" si="94"/>
        <v>19</v>
      </c>
      <c r="O524" s="207">
        <f t="shared" si="83"/>
        <v>0</v>
      </c>
      <c r="P524" s="34"/>
      <c r="Q524" s="230" t="s">
        <v>2979</v>
      </c>
      <c r="R524" s="230" t="s">
        <v>2969</v>
      </c>
      <c r="S524" s="158"/>
      <c r="T524" s="61">
        <f t="shared" si="86"/>
        <v>916</v>
      </c>
      <c r="U524" s="61" t="str">
        <f t="shared" si="87"/>
        <v/>
      </c>
      <c r="V524" s="61" t="str">
        <f t="shared" si="88"/>
        <v/>
      </c>
      <c r="W524" s="61" t="str">
        <f t="shared" si="89"/>
        <v/>
      </c>
      <c r="X524" s="207" t="str">
        <f t="shared" si="90"/>
        <v/>
      </c>
      <c r="Y524" s="207" t="str">
        <f t="shared" si="91"/>
        <v/>
      </c>
      <c r="Z524" s="207" t="str">
        <f t="shared" si="92"/>
        <v/>
      </c>
      <c r="AA524" s="207" t="str">
        <f t="shared" si="93"/>
        <v/>
      </c>
    </row>
    <row r="525" spans="1:27" ht="17.25" hidden="1" outlineLevel="2" collapsed="1" thickBot="1">
      <c r="A525" s="237">
        <v>43339</v>
      </c>
      <c r="B525" s="215" t="s">
        <v>1332</v>
      </c>
      <c r="C525" s="210" t="s">
        <v>3108</v>
      </c>
      <c r="D525" s="210" t="s">
        <v>1329</v>
      </c>
      <c r="E525" s="238" t="s">
        <v>2221</v>
      </c>
      <c r="F525" s="210" t="s">
        <v>102</v>
      </c>
      <c r="G525" s="239">
        <v>1</v>
      </c>
      <c r="H525" s="239">
        <v>10845</v>
      </c>
      <c r="I525" s="239">
        <v>0</v>
      </c>
      <c r="J525" s="14">
        <v>23</v>
      </c>
      <c r="K525" s="14">
        <v>11</v>
      </c>
      <c r="L525" s="14">
        <f t="shared" si="85"/>
        <v>-34</v>
      </c>
      <c r="M525" s="123">
        <f t="shared" si="80"/>
        <v>-34</v>
      </c>
      <c r="N525" s="241" t="str">
        <f t="shared" si="94"/>
        <v/>
      </c>
      <c r="O525" s="207">
        <f t="shared" si="83"/>
        <v>0</v>
      </c>
      <c r="P525" s="34"/>
      <c r="R525" s="230" t="s">
        <v>2969</v>
      </c>
      <c r="S525" s="158"/>
      <c r="T525" s="61" t="str">
        <f t="shared" si="86"/>
        <v/>
      </c>
      <c r="U525" s="61">
        <f t="shared" si="87"/>
        <v>-34</v>
      </c>
      <c r="V525" s="61" t="str">
        <f t="shared" si="88"/>
        <v/>
      </c>
      <c r="W525" s="61" t="str">
        <f t="shared" si="89"/>
        <v/>
      </c>
      <c r="X525" s="207" t="str">
        <f t="shared" si="90"/>
        <v/>
      </c>
      <c r="Y525" s="207" t="str">
        <f t="shared" si="91"/>
        <v/>
      </c>
      <c r="Z525" s="207" t="str">
        <f t="shared" si="92"/>
        <v/>
      </c>
      <c r="AA525" s="207" t="str">
        <f t="shared" si="93"/>
        <v/>
      </c>
    </row>
    <row r="526" spans="1:27" ht="17.25" hidden="1" outlineLevel="2" collapsed="1" thickBot="1">
      <c r="A526" s="237">
        <v>43339</v>
      </c>
      <c r="B526" s="215" t="s">
        <v>1332</v>
      </c>
      <c r="C526" s="210" t="s">
        <v>3108</v>
      </c>
      <c r="D526" s="210" t="s">
        <v>1331</v>
      </c>
      <c r="E526" s="238" t="s">
        <v>1330</v>
      </c>
      <c r="F526" s="210" t="s">
        <v>102</v>
      </c>
      <c r="G526" s="239">
        <v>1</v>
      </c>
      <c r="H526" s="239">
        <v>10826</v>
      </c>
      <c r="I526" s="239">
        <v>0</v>
      </c>
      <c r="J526" s="14">
        <v>23</v>
      </c>
      <c r="K526" s="14">
        <v>11</v>
      </c>
      <c r="L526" s="14">
        <f t="shared" si="85"/>
        <v>916</v>
      </c>
      <c r="M526" s="123">
        <f t="shared" si="80"/>
        <v>916</v>
      </c>
      <c r="N526" s="241">
        <f t="shared" si="94"/>
        <v>19</v>
      </c>
      <c r="O526" s="207">
        <f t="shared" si="83"/>
        <v>0</v>
      </c>
      <c r="P526" s="34"/>
      <c r="Q526" s="230" t="s">
        <v>3112</v>
      </c>
      <c r="R526" s="230" t="s">
        <v>2969</v>
      </c>
      <c r="S526" s="158"/>
      <c r="T526" s="61">
        <f t="shared" si="86"/>
        <v>916</v>
      </c>
      <c r="U526" s="61" t="str">
        <f t="shared" si="87"/>
        <v/>
      </c>
      <c r="V526" s="61" t="str">
        <f t="shared" si="88"/>
        <v/>
      </c>
      <c r="W526" s="61" t="str">
        <f t="shared" si="89"/>
        <v/>
      </c>
      <c r="X526" s="207" t="str">
        <f t="shared" si="90"/>
        <v/>
      </c>
      <c r="Y526" s="207" t="str">
        <f t="shared" si="91"/>
        <v/>
      </c>
      <c r="Z526" s="207" t="str">
        <f t="shared" si="92"/>
        <v/>
      </c>
      <c r="AA526" s="207" t="str">
        <f t="shared" si="93"/>
        <v/>
      </c>
    </row>
    <row r="527" spans="1:27" ht="17.25" hidden="1" outlineLevel="2" collapsed="1" thickBot="1">
      <c r="A527" s="237">
        <v>43339</v>
      </c>
      <c r="B527" s="215" t="s">
        <v>1332</v>
      </c>
      <c r="C527" s="210" t="s">
        <v>3108</v>
      </c>
      <c r="D527" s="210" t="s">
        <v>1329</v>
      </c>
      <c r="E527" s="238" t="s">
        <v>2221</v>
      </c>
      <c r="F527" s="210" t="s">
        <v>102</v>
      </c>
      <c r="G527" s="239">
        <v>1</v>
      </c>
      <c r="H527" s="239">
        <v>10846</v>
      </c>
      <c r="I527" s="239">
        <v>0</v>
      </c>
      <c r="J527" s="14">
        <v>23</v>
      </c>
      <c r="K527" s="14">
        <v>11</v>
      </c>
      <c r="L527" s="14">
        <f t="shared" si="85"/>
        <v>-34</v>
      </c>
      <c r="M527" s="123">
        <f t="shared" si="80"/>
        <v>-34</v>
      </c>
      <c r="N527" s="241" t="str">
        <f t="shared" si="94"/>
        <v/>
      </c>
      <c r="O527" s="207">
        <f t="shared" si="83"/>
        <v>0</v>
      </c>
      <c r="P527" s="34"/>
      <c r="R527" s="230" t="s">
        <v>2969</v>
      </c>
      <c r="S527" s="158"/>
      <c r="T527" s="61" t="str">
        <f t="shared" si="86"/>
        <v/>
      </c>
      <c r="U527" s="61">
        <f t="shared" si="87"/>
        <v>-34</v>
      </c>
      <c r="V527" s="61" t="str">
        <f t="shared" si="88"/>
        <v/>
      </c>
      <c r="W527" s="61" t="str">
        <f t="shared" si="89"/>
        <v/>
      </c>
      <c r="X527" s="207" t="str">
        <f t="shared" si="90"/>
        <v/>
      </c>
      <c r="Y527" s="207" t="str">
        <f t="shared" si="91"/>
        <v/>
      </c>
      <c r="Z527" s="207" t="str">
        <f t="shared" si="92"/>
        <v/>
      </c>
      <c r="AA527" s="207" t="str">
        <f t="shared" si="93"/>
        <v/>
      </c>
    </row>
    <row r="528" spans="1:27" ht="17.25" hidden="1" outlineLevel="2" collapsed="1" thickBot="1">
      <c r="A528" s="237">
        <v>43339</v>
      </c>
      <c r="B528" s="215" t="s">
        <v>1332</v>
      </c>
      <c r="C528" s="210" t="s">
        <v>3108</v>
      </c>
      <c r="D528" s="210" t="s">
        <v>1331</v>
      </c>
      <c r="E528" s="238" t="s">
        <v>1330</v>
      </c>
      <c r="F528" s="210" t="s">
        <v>102</v>
      </c>
      <c r="G528" s="239">
        <v>1</v>
      </c>
      <c r="H528" s="239">
        <v>10826</v>
      </c>
      <c r="I528" s="239">
        <v>0</v>
      </c>
      <c r="J528" s="14">
        <v>23</v>
      </c>
      <c r="K528" s="14">
        <v>11</v>
      </c>
      <c r="L528" s="14">
        <f t="shared" si="85"/>
        <v>966</v>
      </c>
      <c r="M528" s="123">
        <f t="shared" si="80"/>
        <v>966</v>
      </c>
      <c r="N528" s="241">
        <f t="shared" si="94"/>
        <v>20</v>
      </c>
      <c r="O528" s="207">
        <f t="shared" si="83"/>
        <v>0</v>
      </c>
      <c r="P528" s="34"/>
      <c r="Q528" s="230" t="s">
        <v>3112</v>
      </c>
      <c r="R528" s="230" t="s">
        <v>2969</v>
      </c>
      <c r="S528" s="158"/>
      <c r="T528" s="61">
        <f t="shared" si="86"/>
        <v>966</v>
      </c>
      <c r="U528" s="61" t="str">
        <f t="shared" si="87"/>
        <v/>
      </c>
      <c r="V528" s="61" t="str">
        <f t="shared" si="88"/>
        <v/>
      </c>
      <c r="W528" s="61" t="str">
        <f t="shared" si="89"/>
        <v/>
      </c>
      <c r="X528" s="207" t="str">
        <f t="shared" si="90"/>
        <v/>
      </c>
      <c r="Y528" s="207" t="str">
        <f t="shared" si="91"/>
        <v/>
      </c>
      <c r="Z528" s="207" t="str">
        <f t="shared" si="92"/>
        <v/>
      </c>
      <c r="AA528" s="207" t="str">
        <f t="shared" si="93"/>
        <v/>
      </c>
    </row>
    <row r="529" spans="1:27" ht="17.25" hidden="1" outlineLevel="2" collapsed="1" thickBot="1">
      <c r="A529" s="237">
        <v>43339</v>
      </c>
      <c r="B529" s="215" t="s">
        <v>1332</v>
      </c>
      <c r="C529" s="210" t="s">
        <v>3108</v>
      </c>
      <c r="D529" s="210" t="s">
        <v>1329</v>
      </c>
      <c r="E529" s="238" t="s">
        <v>2221</v>
      </c>
      <c r="F529" s="210" t="s">
        <v>102</v>
      </c>
      <c r="G529" s="239">
        <v>1</v>
      </c>
      <c r="H529" s="239">
        <v>10846</v>
      </c>
      <c r="I529" s="239">
        <v>0</v>
      </c>
      <c r="J529" s="14">
        <v>23</v>
      </c>
      <c r="K529" s="14">
        <v>11</v>
      </c>
      <c r="L529" s="14">
        <f t="shared" si="85"/>
        <v>-34</v>
      </c>
      <c r="M529" s="123">
        <f t="shared" ref="M529:M540" si="95">L529</f>
        <v>-34</v>
      </c>
      <c r="N529" s="241" t="str">
        <f t="shared" si="94"/>
        <v/>
      </c>
      <c r="O529" s="207">
        <f t="shared" si="83"/>
        <v>0</v>
      </c>
      <c r="P529" s="34"/>
      <c r="R529" s="230" t="s">
        <v>2969</v>
      </c>
      <c r="S529" s="158"/>
      <c r="T529" s="61" t="str">
        <f t="shared" si="86"/>
        <v/>
      </c>
      <c r="U529" s="61">
        <f t="shared" si="87"/>
        <v>-34</v>
      </c>
      <c r="V529" s="61" t="str">
        <f t="shared" si="88"/>
        <v/>
      </c>
      <c r="W529" s="61" t="str">
        <f t="shared" si="89"/>
        <v/>
      </c>
      <c r="X529" s="207" t="str">
        <f t="shared" si="90"/>
        <v/>
      </c>
      <c r="Y529" s="207" t="str">
        <f t="shared" si="91"/>
        <v/>
      </c>
      <c r="Z529" s="207" t="str">
        <f t="shared" si="92"/>
        <v/>
      </c>
      <c r="AA529" s="207" t="str">
        <f t="shared" si="93"/>
        <v/>
      </c>
    </row>
    <row r="530" spans="1:27" ht="17.25" hidden="1" outlineLevel="2" collapsed="1" thickBot="1">
      <c r="A530" s="237">
        <v>43339</v>
      </c>
      <c r="B530" s="215" t="s">
        <v>1332</v>
      </c>
      <c r="C530" s="210" t="s">
        <v>3108</v>
      </c>
      <c r="D530" s="210" t="s">
        <v>1331</v>
      </c>
      <c r="E530" s="238" t="s">
        <v>1330</v>
      </c>
      <c r="F530" s="210" t="s">
        <v>102</v>
      </c>
      <c r="G530" s="239">
        <v>1</v>
      </c>
      <c r="H530" s="239">
        <v>10826</v>
      </c>
      <c r="I530" s="239">
        <v>0</v>
      </c>
      <c r="J530" s="14">
        <v>23</v>
      </c>
      <c r="K530" s="14">
        <v>11</v>
      </c>
      <c r="L530" s="14">
        <f t="shared" si="85"/>
        <v>966</v>
      </c>
      <c r="M530" s="123">
        <f t="shared" si="95"/>
        <v>966</v>
      </c>
      <c r="N530" s="241">
        <f t="shared" si="94"/>
        <v>20</v>
      </c>
      <c r="O530" s="207">
        <f t="shared" si="83"/>
        <v>0</v>
      </c>
      <c r="P530" s="34"/>
      <c r="Q530" s="230" t="s">
        <v>3112</v>
      </c>
      <c r="R530" s="230" t="s">
        <v>2969</v>
      </c>
      <c r="S530" s="158"/>
      <c r="T530" s="61">
        <f t="shared" si="86"/>
        <v>966</v>
      </c>
      <c r="U530" s="61" t="str">
        <f t="shared" si="87"/>
        <v/>
      </c>
      <c r="V530" s="61" t="str">
        <f t="shared" si="88"/>
        <v/>
      </c>
      <c r="W530" s="61" t="str">
        <f t="shared" si="89"/>
        <v/>
      </c>
      <c r="X530" s="207" t="str">
        <f t="shared" si="90"/>
        <v/>
      </c>
      <c r="Y530" s="207" t="str">
        <f t="shared" si="91"/>
        <v/>
      </c>
      <c r="Z530" s="207" t="str">
        <f t="shared" si="92"/>
        <v/>
      </c>
      <c r="AA530" s="207" t="str">
        <f t="shared" si="93"/>
        <v/>
      </c>
    </row>
    <row r="531" spans="1:27" ht="33.75" hidden="1" outlineLevel="1" thickBot="1">
      <c r="A531" s="279">
        <v>43340</v>
      </c>
      <c r="B531" s="280" t="s">
        <v>1332</v>
      </c>
      <c r="C531" s="281" t="s">
        <v>3108</v>
      </c>
      <c r="D531" s="281" t="s">
        <v>1329</v>
      </c>
      <c r="E531" s="282" t="s">
        <v>1330</v>
      </c>
      <c r="F531" s="281" t="s">
        <v>102</v>
      </c>
      <c r="G531" s="283">
        <v>1</v>
      </c>
      <c r="H531" s="283">
        <v>10963</v>
      </c>
      <c r="I531" s="283">
        <v>0</v>
      </c>
      <c r="J531" s="284">
        <v>23</v>
      </c>
      <c r="K531" s="284">
        <v>11</v>
      </c>
      <c r="L531" s="284">
        <f>IF(B531="TXO",I531-SUM(J531:K531),IF(B531="FITX",IF(D531="新倉",-SUM(J531:K531),IF(E531="賣",(H531-H376)*G531*200-SUM(J531:K531),(H376-H531)*G531*200-SUM(J531:K531))),IF(D531="新倉",-SUM(J531:K531),IF(E531="賣",(H531-H376)*G531*50-SUM(J531:K531),(H376-H531)*G531*50-SUM(J531:K531)))))</f>
        <v>-34</v>
      </c>
      <c r="M531" s="285">
        <f t="shared" si="95"/>
        <v>-34</v>
      </c>
      <c r="N531" s="241" t="str">
        <f>IF(B531="TXO","",IF(D531="新倉","",IF(E531="賣",(H531-H376)*G531,(H376-H531)*G531)))</f>
        <v/>
      </c>
      <c r="O531" s="207">
        <f t="shared" si="83"/>
        <v>0</v>
      </c>
      <c r="P531" s="34">
        <f>SUM(L531:L540)</f>
        <v>-1990</v>
      </c>
      <c r="Q531" s="230" t="s">
        <v>3113</v>
      </c>
      <c r="R531" s="230" t="s">
        <v>2969</v>
      </c>
      <c r="S531" s="158"/>
      <c r="T531" s="61" t="str">
        <f t="shared" si="86"/>
        <v/>
      </c>
      <c r="U531" s="61">
        <f t="shared" si="87"/>
        <v>-34</v>
      </c>
      <c r="V531" s="61" t="str">
        <f t="shared" si="88"/>
        <v/>
      </c>
      <c r="W531" s="61" t="str">
        <f t="shared" si="89"/>
        <v/>
      </c>
      <c r="X531" s="207" t="str">
        <f t="shared" si="90"/>
        <v/>
      </c>
      <c r="Y531" s="207" t="str">
        <f t="shared" si="91"/>
        <v/>
      </c>
      <c r="Z531" s="207" t="str">
        <f t="shared" si="92"/>
        <v/>
      </c>
      <c r="AA531" s="207" t="str">
        <f t="shared" si="93"/>
        <v/>
      </c>
    </row>
    <row r="532" spans="1:27" ht="17.25" hidden="1" outlineLevel="2" collapsed="1" thickBot="1">
      <c r="A532" s="279">
        <v>43340</v>
      </c>
      <c r="B532" s="280" t="s">
        <v>1332</v>
      </c>
      <c r="C532" s="281" t="s">
        <v>3108</v>
      </c>
      <c r="D532" s="281" t="s">
        <v>1331</v>
      </c>
      <c r="E532" s="282" t="s">
        <v>2221</v>
      </c>
      <c r="F532" s="281" t="s">
        <v>102</v>
      </c>
      <c r="G532" s="283">
        <v>1</v>
      </c>
      <c r="H532" s="283">
        <v>10951</v>
      </c>
      <c r="I532" s="283">
        <v>0</v>
      </c>
      <c r="J532" s="284">
        <v>23</v>
      </c>
      <c r="K532" s="284">
        <v>11</v>
      </c>
      <c r="L532" s="284">
        <f t="shared" ref="L532:L536" si="96">IF(B532="TXO",I532-SUM(J532:K532),IF(B532="FITX",IF(D532="新倉",-SUM(J532:K532),IF(E532="賣",(H532-H531)*G532*200-SUM(J532:K532),(H531-H532)*G532*200-SUM(J532:K532))),IF(D532="新倉",-SUM(J532:K532),IF(E532="賣",(H532-H531)*G532*50-SUM(J532:K532),(H531-H532)*G532*50-SUM(J532:K532)))))</f>
        <v>-634</v>
      </c>
      <c r="M532" s="285">
        <f t="shared" si="95"/>
        <v>-634</v>
      </c>
      <c r="N532" s="241">
        <f t="shared" ref="N532:N540" si="97">IF(B532="TXO","",IF(D532="新倉","",IF(E532="賣",(H532-H531)*G532,(H531-H532)*G532)))</f>
        <v>-12</v>
      </c>
      <c r="O532" s="207">
        <f t="shared" si="83"/>
        <v>0</v>
      </c>
      <c r="P532" s="34"/>
      <c r="Q532" s="230" t="s">
        <v>2975</v>
      </c>
      <c r="R532" s="230" t="s">
        <v>2969</v>
      </c>
      <c r="S532" s="158"/>
      <c r="T532" s="61" t="str">
        <f t="shared" si="86"/>
        <v/>
      </c>
      <c r="U532" s="61">
        <f t="shared" si="87"/>
        <v>-634</v>
      </c>
      <c r="V532" s="61" t="str">
        <f t="shared" si="88"/>
        <v/>
      </c>
      <c r="W532" s="61" t="str">
        <f t="shared" si="89"/>
        <v/>
      </c>
      <c r="X532" s="207" t="str">
        <f t="shared" si="90"/>
        <v/>
      </c>
      <c r="Y532" s="207" t="str">
        <f t="shared" si="91"/>
        <v/>
      </c>
      <c r="Z532" s="207" t="str">
        <f t="shared" si="92"/>
        <v/>
      </c>
      <c r="AA532" s="207" t="str">
        <f t="shared" si="93"/>
        <v/>
      </c>
    </row>
    <row r="533" spans="1:27" ht="17.25" hidden="1" outlineLevel="2" collapsed="1" thickBot="1">
      <c r="A533" s="279">
        <v>43340</v>
      </c>
      <c r="B533" s="280" t="s">
        <v>1332</v>
      </c>
      <c r="C533" s="281" t="s">
        <v>3108</v>
      </c>
      <c r="D533" s="281" t="s">
        <v>1329</v>
      </c>
      <c r="E533" s="282" t="s">
        <v>1330</v>
      </c>
      <c r="F533" s="281" t="s">
        <v>102</v>
      </c>
      <c r="G533" s="283">
        <v>1</v>
      </c>
      <c r="H533" s="283">
        <v>10963</v>
      </c>
      <c r="I533" s="283">
        <v>0</v>
      </c>
      <c r="J533" s="284">
        <v>23</v>
      </c>
      <c r="K533" s="284">
        <v>11</v>
      </c>
      <c r="L533" s="284">
        <f t="shared" si="96"/>
        <v>-34</v>
      </c>
      <c r="M533" s="285">
        <f t="shared" si="95"/>
        <v>-34</v>
      </c>
      <c r="N533" s="241" t="str">
        <f t="shared" si="97"/>
        <v/>
      </c>
      <c r="O533" s="207">
        <f t="shared" si="83"/>
        <v>0</v>
      </c>
      <c r="P533" s="34"/>
      <c r="R533" s="230" t="s">
        <v>2969</v>
      </c>
      <c r="S533" s="158"/>
      <c r="T533" s="61" t="str">
        <f t="shared" si="86"/>
        <v/>
      </c>
      <c r="U533" s="61">
        <f t="shared" si="87"/>
        <v>-34</v>
      </c>
      <c r="V533" s="61" t="str">
        <f t="shared" si="88"/>
        <v/>
      </c>
      <c r="W533" s="61" t="str">
        <f t="shared" si="89"/>
        <v/>
      </c>
      <c r="X533" s="207" t="str">
        <f t="shared" si="90"/>
        <v/>
      </c>
      <c r="Y533" s="207" t="str">
        <f t="shared" si="91"/>
        <v/>
      </c>
      <c r="Z533" s="207" t="str">
        <f t="shared" si="92"/>
        <v/>
      </c>
      <c r="AA533" s="207" t="str">
        <f t="shared" si="93"/>
        <v/>
      </c>
    </row>
    <row r="534" spans="1:27" ht="17.25" hidden="1" outlineLevel="2" collapsed="1" thickBot="1">
      <c r="A534" s="279">
        <v>43340</v>
      </c>
      <c r="B534" s="280" t="s">
        <v>1332</v>
      </c>
      <c r="C534" s="281" t="s">
        <v>3108</v>
      </c>
      <c r="D534" s="281" t="s">
        <v>1331</v>
      </c>
      <c r="E534" s="282" t="s">
        <v>2221</v>
      </c>
      <c r="F534" s="281" t="s">
        <v>102</v>
      </c>
      <c r="G534" s="283">
        <v>1</v>
      </c>
      <c r="H534" s="283">
        <v>10952</v>
      </c>
      <c r="I534" s="283">
        <v>0</v>
      </c>
      <c r="J534" s="284">
        <v>23</v>
      </c>
      <c r="K534" s="284">
        <v>11</v>
      </c>
      <c r="L534" s="284">
        <f t="shared" si="96"/>
        <v>-584</v>
      </c>
      <c r="M534" s="285">
        <f t="shared" si="95"/>
        <v>-584</v>
      </c>
      <c r="N534" s="241">
        <f t="shared" si="97"/>
        <v>-11</v>
      </c>
      <c r="O534" s="207">
        <f t="shared" si="83"/>
        <v>0</v>
      </c>
      <c r="P534" s="34"/>
      <c r="R534" s="230" t="s">
        <v>2969</v>
      </c>
      <c r="S534" s="158"/>
      <c r="T534" s="61" t="str">
        <f t="shared" si="86"/>
        <v/>
      </c>
      <c r="U534" s="61">
        <f t="shared" si="87"/>
        <v>-584</v>
      </c>
      <c r="V534" s="61" t="str">
        <f t="shared" si="88"/>
        <v/>
      </c>
      <c r="W534" s="61" t="str">
        <f t="shared" si="89"/>
        <v/>
      </c>
      <c r="X534" s="207" t="str">
        <f t="shared" si="90"/>
        <v/>
      </c>
      <c r="Y534" s="207" t="str">
        <f t="shared" si="91"/>
        <v/>
      </c>
      <c r="Z534" s="207" t="str">
        <f t="shared" si="92"/>
        <v/>
      </c>
      <c r="AA534" s="207" t="str">
        <f t="shared" si="93"/>
        <v/>
      </c>
    </row>
    <row r="535" spans="1:27" ht="17.25" hidden="1" outlineLevel="2" collapsed="1" thickBot="1">
      <c r="A535" s="279">
        <v>43340</v>
      </c>
      <c r="B535" s="280" t="s">
        <v>1332</v>
      </c>
      <c r="C535" s="281" t="s">
        <v>3108</v>
      </c>
      <c r="D535" s="281" t="s">
        <v>1329</v>
      </c>
      <c r="E535" s="282" t="s">
        <v>1330</v>
      </c>
      <c r="F535" s="281" t="s">
        <v>102</v>
      </c>
      <c r="G535" s="283">
        <v>1</v>
      </c>
      <c r="H535" s="283">
        <v>10963</v>
      </c>
      <c r="I535" s="283">
        <v>0</v>
      </c>
      <c r="J535" s="284">
        <v>23</v>
      </c>
      <c r="K535" s="284">
        <v>11</v>
      </c>
      <c r="L535" s="284">
        <f t="shared" si="96"/>
        <v>-34</v>
      </c>
      <c r="M535" s="285">
        <f t="shared" si="95"/>
        <v>-34</v>
      </c>
      <c r="N535" s="241" t="str">
        <f t="shared" si="97"/>
        <v/>
      </c>
      <c r="O535" s="207">
        <f t="shared" si="83"/>
        <v>0</v>
      </c>
      <c r="P535" s="34"/>
      <c r="R535" s="230" t="s">
        <v>2969</v>
      </c>
      <c r="S535" s="158"/>
      <c r="T535" s="61" t="str">
        <f t="shared" si="86"/>
        <v/>
      </c>
      <c r="U535" s="61">
        <f t="shared" si="87"/>
        <v>-34</v>
      </c>
      <c r="V535" s="61" t="str">
        <f t="shared" si="88"/>
        <v/>
      </c>
      <c r="W535" s="61" t="str">
        <f t="shared" si="89"/>
        <v/>
      </c>
      <c r="X535" s="207" t="str">
        <f t="shared" si="90"/>
        <v/>
      </c>
      <c r="Y535" s="207" t="str">
        <f t="shared" si="91"/>
        <v/>
      </c>
      <c r="Z535" s="207" t="str">
        <f t="shared" si="92"/>
        <v/>
      </c>
      <c r="AA535" s="207" t="str">
        <f t="shared" si="93"/>
        <v/>
      </c>
    </row>
    <row r="536" spans="1:27" ht="17.25" hidden="1" outlineLevel="2" collapsed="1" thickBot="1">
      <c r="A536" s="279">
        <v>43340</v>
      </c>
      <c r="B536" s="280" t="s">
        <v>1332</v>
      </c>
      <c r="C536" s="281" t="s">
        <v>3108</v>
      </c>
      <c r="D536" s="281" t="s">
        <v>1331</v>
      </c>
      <c r="E536" s="282" t="s">
        <v>2221</v>
      </c>
      <c r="F536" s="281" t="s">
        <v>102</v>
      </c>
      <c r="G536" s="283">
        <v>1</v>
      </c>
      <c r="H536" s="283">
        <v>10951</v>
      </c>
      <c r="I536" s="283">
        <v>0</v>
      </c>
      <c r="J536" s="284">
        <v>23</v>
      </c>
      <c r="K536" s="284">
        <v>11</v>
      </c>
      <c r="L536" s="284">
        <f t="shared" si="96"/>
        <v>-634</v>
      </c>
      <c r="M536" s="285">
        <f t="shared" si="95"/>
        <v>-634</v>
      </c>
      <c r="N536" s="241">
        <f t="shared" si="97"/>
        <v>-12</v>
      </c>
      <c r="O536" s="207">
        <f t="shared" si="83"/>
        <v>0</v>
      </c>
      <c r="P536" s="34"/>
      <c r="R536" s="230" t="s">
        <v>2969</v>
      </c>
      <c r="S536" s="158"/>
      <c r="T536" s="61" t="str">
        <f t="shared" si="86"/>
        <v/>
      </c>
      <c r="U536" s="61">
        <f t="shared" si="87"/>
        <v>-634</v>
      </c>
      <c r="V536" s="61" t="str">
        <f t="shared" si="88"/>
        <v/>
      </c>
      <c r="W536" s="61" t="str">
        <f t="shared" si="89"/>
        <v/>
      </c>
      <c r="X536" s="207" t="str">
        <f t="shared" si="90"/>
        <v/>
      </c>
      <c r="Y536" s="207" t="str">
        <f t="shared" si="91"/>
        <v/>
      </c>
      <c r="Z536" s="207" t="str">
        <f t="shared" si="92"/>
        <v/>
      </c>
      <c r="AA536" s="207" t="str">
        <f t="shared" si="93"/>
        <v/>
      </c>
    </row>
    <row r="537" spans="1:27" ht="17.25" hidden="1" outlineLevel="2" collapsed="1" thickBot="1">
      <c r="A537" s="279">
        <v>43340</v>
      </c>
      <c r="B537" s="280" t="s">
        <v>1332</v>
      </c>
      <c r="C537" s="281" t="s">
        <v>3108</v>
      </c>
      <c r="D537" s="281" t="s">
        <v>1329</v>
      </c>
      <c r="E537" s="282" t="s">
        <v>1330</v>
      </c>
      <c r="F537" s="281" t="s">
        <v>102</v>
      </c>
      <c r="G537" s="283">
        <v>1</v>
      </c>
      <c r="H537" s="283">
        <v>10976</v>
      </c>
      <c r="I537" s="283">
        <v>0</v>
      </c>
      <c r="J537" s="284">
        <v>23</v>
      </c>
      <c r="K537" s="284">
        <v>11</v>
      </c>
      <c r="L537" s="284">
        <f t="shared" ref="L537:L540" si="98">IF(B537="TXO",I537-SUM(J537:K537),IF(B537="FITX",IF(D537="新倉",-SUM(J537:K537),IF(E537="賣",(H537-H536)*G537*200-SUM(J537:K537),(H536-H537)*G537*200-SUM(J537:K537))),IF(D537="新倉",-SUM(J537:K537),IF(E537="賣",(H537-H536)*G537*50-SUM(J537:K537),(H536-H537)*G537*50-SUM(J537:K537)))))</f>
        <v>-34</v>
      </c>
      <c r="M537" s="285">
        <f t="shared" si="95"/>
        <v>-34</v>
      </c>
      <c r="N537" s="241" t="str">
        <f t="shared" si="97"/>
        <v/>
      </c>
      <c r="O537" s="207">
        <f t="shared" si="83"/>
        <v>0</v>
      </c>
      <c r="P537" s="34"/>
      <c r="Q537" s="230" t="s">
        <v>3114</v>
      </c>
      <c r="R537" s="230" t="s">
        <v>2969</v>
      </c>
      <c r="S537" s="158"/>
      <c r="T537" s="61" t="str">
        <f t="shared" si="86"/>
        <v/>
      </c>
      <c r="U537" s="61">
        <f t="shared" si="87"/>
        <v>-34</v>
      </c>
      <c r="V537" s="61" t="str">
        <f t="shared" si="88"/>
        <v/>
      </c>
      <c r="W537" s="61" t="str">
        <f t="shared" si="89"/>
        <v/>
      </c>
      <c r="X537" s="207" t="str">
        <f t="shared" si="90"/>
        <v/>
      </c>
      <c r="Y537" s="207" t="str">
        <f t="shared" si="91"/>
        <v/>
      </c>
      <c r="Z537" s="207" t="str">
        <f t="shared" si="92"/>
        <v/>
      </c>
      <c r="AA537" s="207" t="str">
        <f t="shared" si="93"/>
        <v/>
      </c>
    </row>
    <row r="538" spans="1:27" ht="17.25" hidden="1" outlineLevel="2" collapsed="1" thickBot="1">
      <c r="A538" s="279">
        <v>43340</v>
      </c>
      <c r="B538" s="280" t="s">
        <v>1332</v>
      </c>
      <c r="C538" s="281" t="s">
        <v>3108</v>
      </c>
      <c r="D538" s="281" t="s">
        <v>1331</v>
      </c>
      <c r="E538" s="282" t="s">
        <v>2221</v>
      </c>
      <c r="F538" s="281" t="s">
        <v>102</v>
      </c>
      <c r="G538" s="283">
        <v>1</v>
      </c>
      <c r="H538" s="283">
        <v>10981</v>
      </c>
      <c r="I538" s="283">
        <v>0</v>
      </c>
      <c r="J538" s="284">
        <v>23</v>
      </c>
      <c r="K538" s="284">
        <v>11</v>
      </c>
      <c r="L538" s="284">
        <f t="shared" si="98"/>
        <v>216</v>
      </c>
      <c r="M538" s="285">
        <f t="shared" si="95"/>
        <v>216</v>
      </c>
      <c r="N538" s="241">
        <f t="shared" si="97"/>
        <v>5</v>
      </c>
      <c r="O538" s="207">
        <f t="shared" si="83"/>
        <v>0</v>
      </c>
      <c r="P538" s="34"/>
      <c r="Q538" s="230" t="s">
        <v>2979</v>
      </c>
      <c r="R538" s="230" t="s">
        <v>2969</v>
      </c>
      <c r="S538" s="158"/>
      <c r="T538" s="61">
        <f t="shared" si="86"/>
        <v>216</v>
      </c>
      <c r="U538" s="61" t="str">
        <f t="shared" si="87"/>
        <v/>
      </c>
      <c r="V538" s="61" t="str">
        <f t="shared" si="88"/>
        <v/>
      </c>
      <c r="W538" s="61" t="str">
        <f t="shared" si="89"/>
        <v/>
      </c>
      <c r="X538" s="207" t="str">
        <f t="shared" si="90"/>
        <v/>
      </c>
      <c r="Y538" s="207" t="str">
        <f t="shared" si="91"/>
        <v/>
      </c>
      <c r="Z538" s="207" t="str">
        <f t="shared" si="92"/>
        <v/>
      </c>
      <c r="AA538" s="207" t="str">
        <f t="shared" si="93"/>
        <v/>
      </c>
    </row>
    <row r="539" spans="1:27" ht="17.25" hidden="1" outlineLevel="2" collapsed="1" thickBot="1">
      <c r="A539" s="279">
        <v>43340</v>
      </c>
      <c r="B539" s="280" t="s">
        <v>1332</v>
      </c>
      <c r="C539" s="281" t="s">
        <v>3108</v>
      </c>
      <c r="D539" s="281" t="s">
        <v>1329</v>
      </c>
      <c r="E539" s="282" t="s">
        <v>1330</v>
      </c>
      <c r="F539" s="281" t="s">
        <v>102</v>
      </c>
      <c r="G539" s="283">
        <v>1</v>
      </c>
      <c r="H539" s="283">
        <v>10988</v>
      </c>
      <c r="I539" s="283">
        <v>0</v>
      </c>
      <c r="J539" s="284">
        <v>23</v>
      </c>
      <c r="K539" s="284">
        <v>11</v>
      </c>
      <c r="L539" s="284">
        <f t="shared" si="98"/>
        <v>-34</v>
      </c>
      <c r="M539" s="285">
        <f t="shared" si="95"/>
        <v>-34</v>
      </c>
      <c r="N539" s="241" t="str">
        <f t="shared" si="97"/>
        <v/>
      </c>
      <c r="O539" s="207">
        <f t="shared" si="83"/>
        <v>0</v>
      </c>
      <c r="P539" s="34"/>
      <c r="Q539" s="230" t="s">
        <v>3115</v>
      </c>
      <c r="S539" s="158"/>
      <c r="T539" s="61" t="str">
        <f t="shared" si="86"/>
        <v/>
      </c>
      <c r="U539" s="61" t="str">
        <f t="shared" si="87"/>
        <v/>
      </c>
      <c r="V539" s="61" t="str">
        <f t="shared" si="88"/>
        <v/>
      </c>
      <c r="W539" s="61">
        <f t="shared" si="89"/>
        <v>-34</v>
      </c>
      <c r="X539" s="207" t="str">
        <f t="shared" si="90"/>
        <v/>
      </c>
      <c r="Y539" s="207" t="str">
        <f t="shared" si="91"/>
        <v/>
      </c>
      <c r="Z539" s="207" t="str">
        <f t="shared" si="92"/>
        <v/>
      </c>
      <c r="AA539" s="207" t="str">
        <f t="shared" si="93"/>
        <v/>
      </c>
    </row>
    <row r="540" spans="1:27" ht="17.25" hidden="1" outlineLevel="2" collapsed="1" thickBot="1">
      <c r="A540" s="279">
        <v>43340</v>
      </c>
      <c r="B540" s="280" t="s">
        <v>1332</v>
      </c>
      <c r="C540" s="281" t="s">
        <v>3108</v>
      </c>
      <c r="D540" s="281" t="s">
        <v>1331</v>
      </c>
      <c r="E540" s="282" t="s">
        <v>2221</v>
      </c>
      <c r="F540" s="281" t="s">
        <v>102</v>
      </c>
      <c r="G540" s="283">
        <v>1</v>
      </c>
      <c r="H540" s="283">
        <v>10985</v>
      </c>
      <c r="I540" s="283">
        <v>0</v>
      </c>
      <c r="J540" s="284">
        <v>23</v>
      </c>
      <c r="K540" s="284">
        <v>11</v>
      </c>
      <c r="L540" s="284">
        <f t="shared" si="98"/>
        <v>-184</v>
      </c>
      <c r="M540" s="285">
        <f t="shared" si="95"/>
        <v>-184</v>
      </c>
      <c r="N540" s="241">
        <f t="shared" si="97"/>
        <v>-3</v>
      </c>
      <c r="O540" s="207">
        <f t="shared" si="83"/>
        <v>0</v>
      </c>
      <c r="P540" s="34"/>
      <c r="Q540" s="230" t="s">
        <v>2991</v>
      </c>
      <c r="S540" s="158"/>
      <c r="T540" s="61" t="str">
        <f t="shared" si="86"/>
        <v/>
      </c>
      <c r="U540" s="61" t="str">
        <f t="shared" si="87"/>
        <v/>
      </c>
      <c r="V540" s="61" t="str">
        <f t="shared" si="88"/>
        <v/>
      </c>
      <c r="W540" s="61">
        <f t="shared" si="89"/>
        <v>-184</v>
      </c>
      <c r="X540" s="207" t="str">
        <f t="shared" si="90"/>
        <v/>
      </c>
      <c r="Y540" s="207" t="str">
        <f t="shared" si="91"/>
        <v/>
      </c>
      <c r="Z540" s="207" t="str">
        <f t="shared" si="92"/>
        <v/>
      </c>
      <c r="AA540" s="207" t="str">
        <f t="shared" si="93"/>
        <v/>
      </c>
    </row>
    <row r="541" spans="1:27" ht="17.25" thickBot="1">
      <c r="A541" s="254" t="s">
        <v>1347</v>
      </c>
      <c r="B541" s="255"/>
      <c r="C541" s="255"/>
      <c r="D541" s="255"/>
      <c r="E541" s="255"/>
      <c r="F541" s="255"/>
      <c r="G541" s="256"/>
      <c r="H541" s="256"/>
      <c r="I541" s="256"/>
      <c r="J541" s="121"/>
      <c r="K541" s="256"/>
      <c r="L541" s="122">
        <f>SUM(L373:L540)</f>
        <v>-9270</v>
      </c>
      <c r="M541" s="290">
        <f>SUM(M373:M540)</f>
        <v>-24005.005000000001</v>
      </c>
      <c r="N541" s="33"/>
      <c r="P541" s="286"/>
      <c r="R541" s="122">
        <f>SUMIF(R377:R540,"Yes",L377:L540)</f>
        <v>902</v>
      </c>
      <c r="S541" s="158"/>
      <c r="T541" s="61" t="str">
        <f t="shared" si="86"/>
        <v/>
      </c>
      <c r="U541" s="61" t="str">
        <f t="shared" si="87"/>
        <v/>
      </c>
      <c r="V541" s="61" t="str">
        <f t="shared" si="88"/>
        <v/>
      </c>
      <c r="W541" s="61" t="str">
        <f t="shared" si="89"/>
        <v/>
      </c>
      <c r="X541" s="207" t="str">
        <f t="shared" si="90"/>
        <v/>
      </c>
      <c r="Y541" s="207" t="str">
        <f t="shared" si="91"/>
        <v/>
      </c>
      <c r="Z541" s="207" t="str">
        <f t="shared" si="92"/>
        <v/>
      </c>
      <c r="AA541" s="207" t="str">
        <f t="shared" si="93"/>
        <v/>
      </c>
    </row>
    <row r="542" spans="1:27" ht="17.25" thickBot="1">
      <c r="A542" s="272">
        <v>43349</v>
      </c>
      <c r="B542" s="273"/>
      <c r="C542" s="273" t="s">
        <v>3017</v>
      </c>
      <c r="D542" s="273"/>
      <c r="E542" s="273"/>
      <c r="F542" s="273"/>
      <c r="G542" s="274"/>
      <c r="H542" s="274"/>
      <c r="I542" s="274"/>
      <c r="J542" s="275"/>
      <c r="K542" s="274"/>
      <c r="L542" s="275"/>
      <c r="M542" s="276">
        <v>-1091</v>
      </c>
      <c r="N542" s="33"/>
      <c r="P542" s="277"/>
      <c r="Q542" s="230" t="s">
        <v>36</v>
      </c>
      <c r="S542" s="158"/>
      <c r="T542" s="61" t="str">
        <f>IF(AND(R542="Yes",S542&lt;&gt;"Yes",L542&gt;0,B542&lt;&gt;"TXO"),L542,"")</f>
        <v/>
      </c>
      <c r="U542" s="61" t="str">
        <f>IF(AND(R542="Yes",S542&lt;&gt;"Yes",L542&lt;0,B542&lt;&gt;"TXO"),L542,"")</f>
        <v/>
      </c>
      <c r="V542" s="61" t="str">
        <f>IF(AND(R542="",S542&lt;&gt;"Yes",L542&gt;0,B542&lt;&gt;"TXO"),L542,"")</f>
        <v/>
      </c>
      <c r="W542" s="61" t="str">
        <f>IF(AND(R542="",S542&lt;&gt;"Yes",L542&lt;0,B542&lt;&gt;"TXO"),L542,"")</f>
        <v/>
      </c>
      <c r="X542" s="207" t="str">
        <f>IF(AND(R542="Yes",S542="Yes",L542&gt;0,B542&lt;&gt;"TXO"),L542,"")</f>
        <v/>
      </c>
      <c r="Y542" s="207" t="str">
        <f>IF(AND(R542="Yes",S542="Yes",L542&lt;0,B542&lt;&gt;"TXO"),L542,"")</f>
        <v/>
      </c>
      <c r="Z542" s="207" t="str">
        <f>IF(AND(R542="",S542="Yes",L542&gt;0,B542&lt;&gt;"TXO"),L542,"")</f>
        <v/>
      </c>
      <c r="AA542" s="207" t="str">
        <f>IF(AND(R542="",S542="Yes",L542&lt;0,B542&lt;&gt;"TXO"),L542,"")</f>
        <v/>
      </c>
    </row>
    <row r="543" spans="1:27" ht="17.25" thickBot="1">
      <c r="A543" s="272">
        <v>43357</v>
      </c>
      <c r="B543" s="273"/>
      <c r="C543" s="273" t="s">
        <v>2960</v>
      </c>
      <c r="D543" s="273"/>
      <c r="E543" s="273"/>
      <c r="F543" s="273"/>
      <c r="G543" s="274"/>
      <c r="H543" s="274"/>
      <c r="I543" s="274"/>
      <c r="J543" s="275"/>
      <c r="K543" s="274"/>
      <c r="L543" s="275"/>
      <c r="M543" s="276">
        <f>-4457*0.965</f>
        <v>-4301.0050000000001</v>
      </c>
      <c r="N543" s="33"/>
      <c r="P543" s="277"/>
      <c r="Q543" s="230" t="s">
        <v>2961</v>
      </c>
      <c r="S543" s="158"/>
      <c r="T543" s="61"/>
      <c r="U543" s="61"/>
      <c r="V543" s="61"/>
      <c r="W543" s="61"/>
    </row>
    <row r="544" spans="1:27" ht="17.25" thickBot="1">
      <c r="A544" s="272">
        <v>43362</v>
      </c>
      <c r="B544" s="273"/>
      <c r="C544" s="273" t="s">
        <v>2875</v>
      </c>
      <c r="D544" s="273"/>
      <c r="E544" s="273"/>
      <c r="F544" s="273"/>
      <c r="G544" s="274"/>
      <c r="H544" s="274"/>
      <c r="I544" s="274"/>
      <c r="J544" s="275"/>
      <c r="K544" s="274"/>
      <c r="L544" s="275"/>
      <c r="M544" s="276">
        <v>-4490</v>
      </c>
      <c r="N544" s="33"/>
      <c r="P544" s="277"/>
      <c r="Q544" s="230" t="s">
        <v>3116</v>
      </c>
      <c r="S544" s="158"/>
      <c r="T544" s="61" t="str">
        <f>IF(AND(R544="Yes",S544&lt;&gt;"Yes",L544&gt;0,B544&lt;&gt;"TXO"),L544,"")</f>
        <v/>
      </c>
      <c r="U544" s="61" t="str">
        <f>IF(AND(R544="Yes",S544&lt;&gt;"Yes",L544&lt;0,B544&lt;&gt;"TXO"),L544,"")</f>
        <v/>
      </c>
      <c r="V544" s="61" t="str">
        <f>IF(AND(R544="",S544&lt;&gt;"Yes",L544&gt;0,B544&lt;&gt;"TXO"),L544,"")</f>
        <v/>
      </c>
      <c r="W544" s="61" t="str">
        <f>IF(AND(R544="",S544&lt;&gt;"Yes",L544&lt;0,B544&lt;&gt;"TXO"),L544,"")</f>
        <v/>
      </c>
      <c r="X544" s="207" t="str">
        <f>IF(AND(R544="Yes",S544="Yes",L544&gt;0,B544&lt;&gt;"TXO"),L544,"")</f>
        <v/>
      </c>
      <c r="Y544" s="207" t="str">
        <f>IF(AND(R544="Yes",S544="Yes",L544&lt;0,B544&lt;&gt;"TXO"),L544,"")</f>
        <v/>
      </c>
      <c r="Z544" s="207" t="str">
        <f>IF(AND(R544="",S544="Yes",L544&gt;0,B544&lt;&gt;"TXO"),L544,"")</f>
        <v/>
      </c>
      <c r="AA544" s="207" t="str">
        <f>IF(AND(R544="",S544="Yes",L544&lt;0,B544&lt;&gt;"TXO"),L544,"")</f>
        <v/>
      </c>
    </row>
    <row r="545" spans="1:27" ht="17.25" collapsed="1" thickBot="1">
      <c r="A545" s="272">
        <v>43371</v>
      </c>
      <c r="B545" s="273"/>
      <c r="C545" s="273" t="s">
        <v>2963</v>
      </c>
      <c r="D545" s="273"/>
      <c r="E545" s="273"/>
      <c r="F545" s="273"/>
      <c r="G545" s="274"/>
      <c r="H545" s="274"/>
      <c r="I545" s="274"/>
      <c r="J545" s="275"/>
      <c r="K545" s="274"/>
      <c r="L545" s="275"/>
      <c r="M545" s="276">
        <f>-5000*0.965</f>
        <v>-4825</v>
      </c>
      <c r="N545" s="33"/>
      <c r="P545" s="277"/>
      <c r="Q545" s="230" t="s">
        <v>2964</v>
      </c>
      <c r="S545" s="158"/>
      <c r="T545" s="61" t="str">
        <f>IF(AND(R545="Yes",S545&lt;&gt;"Yes",L545&gt;0,B545&lt;&gt;"TXO"),L545,"")</f>
        <v/>
      </c>
      <c r="U545" s="61" t="str">
        <f>IF(AND(R545="Yes",S545&lt;&gt;"Yes",L545&lt;0,B545&lt;&gt;"TXO"),L545,"")</f>
        <v/>
      </c>
      <c r="V545" s="61" t="str">
        <f>IF(AND(R545="",S545&lt;&gt;"Yes",L545&gt;0,B545&lt;&gt;"TXO"),L545,"")</f>
        <v/>
      </c>
      <c r="W545" s="61" t="str">
        <f>IF(AND(R545="",S545&lt;&gt;"Yes",L545&lt;0,B545&lt;&gt;"TXO"),L545,"")</f>
        <v/>
      </c>
      <c r="X545" s="207" t="str">
        <f>IF(AND(R545="Yes",S545="Yes",L545&gt;0,B545&lt;&gt;"TXO"),L545,"")</f>
        <v/>
      </c>
      <c r="Y545" s="207" t="str">
        <f>IF(AND(R545="Yes",S545="Yes",L545&lt;0,B545&lt;&gt;"TXO"),L545,"")</f>
        <v/>
      </c>
      <c r="Z545" s="207" t="str">
        <f>IF(AND(R545="",S545="Yes",L545&gt;0,B545&lt;&gt;"TXO"),L545,"")</f>
        <v/>
      </c>
      <c r="AA545" s="207" t="str">
        <f>IF(AND(R545="",S545="Yes",L545&lt;0,B545&lt;&gt;"TXO"),L545,"")</f>
        <v/>
      </c>
    </row>
    <row r="546" spans="1:27" ht="17.25" hidden="1" outlineLevel="1" collapsed="1" thickBot="1">
      <c r="A546" s="279">
        <v>43346</v>
      </c>
      <c r="B546" s="280" t="s">
        <v>1332</v>
      </c>
      <c r="C546" s="281" t="s">
        <v>3108</v>
      </c>
      <c r="D546" s="281" t="s">
        <v>1329</v>
      </c>
      <c r="E546" s="282" t="s">
        <v>1330</v>
      </c>
      <c r="F546" s="281" t="s">
        <v>102</v>
      </c>
      <c r="G546" s="283">
        <v>1</v>
      </c>
      <c r="H546" s="283">
        <v>10955</v>
      </c>
      <c r="I546" s="283">
        <v>0</v>
      </c>
      <c r="J546" s="284">
        <v>23</v>
      </c>
      <c r="K546" s="284">
        <v>11</v>
      </c>
      <c r="L546" s="284">
        <f>IF(B546="TXO",I546-SUM(J546:K546),IF(B546="FITX",IF(D546="新倉",-SUM(J546:K546),IF(E546="賣",(H546-#REF!)*G546*200-SUM(J546:K546),(#REF!-H546)*G546*200-SUM(J546:K546))),IF(D546="新倉",-SUM(J546:K546),IF(E546="賣",(H546-#REF!)*G546*50-SUM(J546:K546),(#REF!-H546)*G546*50-SUM(J546:K546)))))</f>
        <v>-34</v>
      </c>
      <c r="M546" s="285">
        <f t="shared" ref="M546:M609" si="99">L546</f>
        <v>-34</v>
      </c>
      <c r="N546" s="241" t="str">
        <f>IF(B546="TXO","",IF(D546="新倉","",IF(E546="賣",(H546-#REF!)*G546,(#REF!-H546)*G546)))</f>
        <v/>
      </c>
      <c r="O546" s="207">
        <f t="shared" ref="O546:O567" si="100">ABS(I546)</f>
        <v>0</v>
      </c>
      <c r="P546" s="34">
        <f>SUM(L546:L547)</f>
        <v>-168</v>
      </c>
      <c r="Q546" s="230" t="s">
        <v>3114</v>
      </c>
      <c r="R546" s="230" t="s">
        <v>2969</v>
      </c>
      <c r="S546" s="158"/>
      <c r="T546" s="61" t="str">
        <f t="shared" si="86"/>
        <v/>
      </c>
      <c r="U546" s="61">
        <f t="shared" si="87"/>
        <v>-34</v>
      </c>
      <c r="V546" s="61" t="str">
        <f t="shared" si="88"/>
        <v/>
      </c>
      <c r="W546" s="61" t="str">
        <f t="shared" si="89"/>
        <v/>
      </c>
      <c r="X546" s="207" t="str">
        <f t="shared" si="90"/>
        <v/>
      </c>
      <c r="Y546" s="207" t="str">
        <f t="shared" si="91"/>
        <v/>
      </c>
      <c r="Z546" s="207" t="str">
        <f t="shared" si="92"/>
        <v/>
      </c>
      <c r="AA546" s="207" t="str">
        <f t="shared" si="93"/>
        <v/>
      </c>
    </row>
    <row r="547" spans="1:27" ht="17.25" hidden="1" outlineLevel="1" collapsed="1" thickBot="1">
      <c r="A547" s="279">
        <v>43346</v>
      </c>
      <c r="B547" s="280" t="s">
        <v>1332</v>
      </c>
      <c r="C547" s="281" t="s">
        <v>3108</v>
      </c>
      <c r="D547" s="281" t="s">
        <v>1331</v>
      </c>
      <c r="E547" s="282" t="s">
        <v>2221</v>
      </c>
      <c r="F547" s="281" t="s">
        <v>102</v>
      </c>
      <c r="G547" s="283">
        <v>1</v>
      </c>
      <c r="H547" s="283">
        <v>10953</v>
      </c>
      <c r="I547" s="283">
        <v>0</v>
      </c>
      <c r="J547" s="284">
        <v>23</v>
      </c>
      <c r="K547" s="284">
        <v>11</v>
      </c>
      <c r="L547" s="284">
        <f t="shared" ref="L547:L553" si="101">IF(B547="TXO",I547-SUM(J547:K547),IF(B547="FITX",IF(D547="新倉",-SUM(J547:K547),IF(E547="賣",(H547-H546)*G547*200-SUM(J547:K547),(H546-H547)*G547*200-SUM(J547:K547))),IF(D547="新倉",-SUM(J547:K547),IF(E547="賣",(H547-H546)*G547*50-SUM(J547:K547),(H546-H547)*G547*50-SUM(J547:K547)))))</f>
        <v>-134</v>
      </c>
      <c r="M547" s="285">
        <f t="shared" si="99"/>
        <v>-134</v>
      </c>
      <c r="N547" s="241">
        <f t="shared" ref="N547:N610" si="102">IF(B547="TXO","",IF(D547="新倉","",IF(E547="賣",(H547-H546)*G547,(H546-H547)*G547)))</f>
        <v>-2</v>
      </c>
      <c r="O547" s="207">
        <f t="shared" si="100"/>
        <v>0</v>
      </c>
      <c r="P547" s="34"/>
      <c r="Q547" s="230" t="s">
        <v>2991</v>
      </c>
      <c r="R547" s="230" t="s">
        <v>2969</v>
      </c>
      <c r="S547" s="158"/>
      <c r="T547" s="61" t="str">
        <f t="shared" si="86"/>
        <v/>
      </c>
      <c r="U547" s="61">
        <f t="shared" si="87"/>
        <v>-134</v>
      </c>
      <c r="V547" s="61" t="str">
        <f t="shared" si="88"/>
        <v/>
      </c>
      <c r="W547" s="61" t="str">
        <f t="shared" si="89"/>
        <v/>
      </c>
      <c r="X547" s="207" t="str">
        <f t="shared" si="90"/>
        <v/>
      </c>
      <c r="Y547" s="207" t="str">
        <f t="shared" si="91"/>
        <v/>
      </c>
      <c r="Z547" s="207" t="str">
        <f t="shared" si="92"/>
        <v/>
      </c>
      <c r="AA547" s="207" t="str">
        <f t="shared" si="93"/>
        <v/>
      </c>
    </row>
    <row r="548" spans="1:27" ht="17.25" hidden="1" outlineLevel="1" thickBot="1">
      <c r="A548" s="237">
        <v>43347</v>
      </c>
      <c r="B548" s="215" t="s">
        <v>1332</v>
      </c>
      <c r="C548" s="210" t="s">
        <v>3108</v>
      </c>
      <c r="D548" s="210" t="s">
        <v>1329</v>
      </c>
      <c r="E548" s="238" t="s">
        <v>1330</v>
      </c>
      <c r="F548" s="210" t="s">
        <v>102</v>
      </c>
      <c r="G548" s="239">
        <v>1</v>
      </c>
      <c r="H548" s="239">
        <v>10968</v>
      </c>
      <c r="I548" s="239">
        <v>0</v>
      </c>
      <c r="J548" s="14">
        <v>23</v>
      </c>
      <c r="K548" s="14">
        <v>11</v>
      </c>
      <c r="L548" s="14">
        <f t="shared" si="101"/>
        <v>-34</v>
      </c>
      <c r="M548" s="123">
        <f t="shared" si="99"/>
        <v>-34</v>
      </c>
      <c r="N548" s="241" t="str">
        <f t="shared" si="102"/>
        <v/>
      </c>
      <c r="O548" s="207">
        <f t="shared" si="100"/>
        <v>0</v>
      </c>
      <c r="P548" s="34">
        <f>SUM(L548:L553)</f>
        <v>396</v>
      </c>
      <c r="Q548" s="230" t="s">
        <v>3117</v>
      </c>
      <c r="R548" s="230" t="s">
        <v>2969</v>
      </c>
      <c r="S548" s="158"/>
      <c r="T548" s="61" t="str">
        <f t="shared" si="86"/>
        <v/>
      </c>
      <c r="U548" s="61">
        <f t="shared" si="87"/>
        <v>-34</v>
      </c>
      <c r="V548" s="61" t="str">
        <f t="shared" si="88"/>
        <v/>
      </c>
      <c r="W548" s="61" t="str">
        <f t="shared" si="89"/>
        <v/>
      </c>
      <c r="X548" s="207" t="str">
        <f t="shared" si="90"/>
        <v/>
      </c>
      <c r="Y548" s="207" t="str">
        <f t="shared" si="91"/>
        <v/>
      </c>
      <c r="Z548" s="207" t="str">
        <f t="shared" si="92"/>
        <v/>
      </c>
      <c r="AA548" s="207" t="str">
        <f t="shared" si="93"/>
        <v/>
      </c>
    </row>
    <row r="549" spans="1:27" ht="17.25" hidden="1" outlineLevel="2" thickBot="1">
      <c r="A549" s="237">
        <v>43347</v>
      </c>
      <c r="B549" s="215" t="s">
        <v>1332</v>
      </c>
      <c r="C549" s="210" t="s">
        <v>3108</v>
      </c>
      <c r="D549" s="210" t="s">
        <v>1331</v>
      </c>
      <c r="E549" s="238" t="s">
        <v>2221</v>
      </c>
      <c r="F549" s="210" t="s">
        <v>102</v>
      </c>
      <c r="G549" s="239">
        <v>1</v>
      </c>
      <c r="H549" s="239">
        <v>10969</v>
      </c>
      <c r="I549" s="239">
        <v>0</v>
      </c>
      <c r="J549" s="14">
        <v>23</v>
      </c>
      <c r="K549" s="14">
        <v>11</v>
      </c>
      <c r="L549" s="14">
        <f t="shared" si="101"/>
        <v>16</v>
      </c>
      <c r="M549" s="123">
        <f t="shared" si="99"/>
        <v>16</v>
      </c>
      <c r="N549" s="241">
        <f t="shared" si="102"/>
        <v>1</v>
      </c>
      <c r="O549" s="207">
        <f t="shared" si="100"/>
        <v>0</v>
      </c>
      <c r="P549" s="34"/>
      <c r="Q549" s="230" t="s">
        <v>2979</v>
      </c>
      <c r="R549" s="230" t="s">
        <v>2969</v>
      </c>
      <c r="S549" s="158"/>
      <c r="T549" s="61">
        <f t="shared" si="86"/>
        <v>16</v>
      </c>
      <c r="U549" s="61" t="str">
        <f t="shared" si="87"/>
        <v/>
      </c>
      <c r="V549" s="61" t="str">
        <f t="shared" si="88"/>
        <v/>
      </c>
      <c r="W549" s="61" t="str">
        <f t="shared" si="89"/>
        <v/>
      </c>
      <c r="X549" s="207" t="str">
        <f t="shared" si="90"/>
        <v/>
      </c>
      <c r="Y549" s="207" t="str">
        <f t="shared" si="91"/>
        <v/>
      </c>
      <c r="Z549" s="207" t="str">
        <f t="shared" si="92"/>
        <v/>
      </c>
      <c r="AA549" s="207" t="str">
        <f t="shared" si="93"/>
        <v/>
      </c>
    </row>
    <row r="550" spans="1:27" ht="17.25" hidden="1" outlineLevel="2" thickBot="1">
      <c r="A550" s="237">
        <v>43347</v>
      </c>
      <c r="B550" s="215" t="s">
        <v>1332</v>
      </c>
      <c r="C550" s="210" t="s">
        <v>3108</v>
      </c>
      <c r="D550" s="210" t="s">
        <v>1329</v>
      </c>
      <c r="E550" s="238" t="s">
        <v>1330</v>
      </c>
      <c r="F550" s="210" t="s">
        <v>102</v>
      </c>
      <c r="G550" s="239">
        <v>1</v>
      </c>
      <c r="H550" s="239">
        <v>10968</v>
      </c>
      <c r="I550" s="239">
        <v>0</v>
      </c>
      <c r="J550" s="14">
        <v>23</v>
      </c>
      <c r="K550" s="14">
        <v>11</v>
      </c>
      <c r="L550" s="14">
        <f t="shared" si="101"/>
        <v>-34</v>
      </c>
      <c r="M550" s="123">
        <f t="shared" si="99"/>
        <v>-34</v>
      </c>
      <c r="N550" s="241" t="str">
        <f t="shared" si="102"/>
        <v/>
      </c>
      <c r="O550" s="207">
        <f t="shared" si="100"/>
        <v>0</v>
      </c>
      <c r="P550" s="34"/>
      <c r="R550" s="230" t="s">
        <v>2969</v>
      </c>
      <c r="S550" s="158"/>
      <c r="T550" s="61" t="str">
        <f t="shared" si="86"/>
        <v/>
      </c>
      <c r="U550" s="61">
        <f t="shared" si="87"/>
        <v>-34</v>
      </c>
      <c r="V550" s="61" t="str">
        <f t="shared" si="88"/>
        <v/>
      </c>
      <c r="W550" s="61" t="str">
        <f t="shared" si="89"/>
        <v/>
      </c>
      <c r="X550" s="207" t="str">
        <f t="shared" si="90"/>
        <v/>
      </c>
      <c r="Y550" s="207" t="str">
        <f t="shared" si="91"/>
        <v/>
      </c>
      <c r="Z550" s="207" t="str">
        <f t="shared" si="92"/>
        <v/>
      </c>
      <c r="AA550" s="207" t="str">
        <f t="shared" si="93"/>
        <v/>
      </c>
    </row>
    <row r="551" spans="1:27" ht="17.25" hidden="1" outlineLevel="2" thickBot="1">
      <c r="A551" s="237">
        <v>43347</v>
      </c>
      <c r="B551" s="215" t="s">
        <v>1332</v>
      </c>
      <c r="C551" s="210" t="s">
        <v>3108</v>
      </c>
      <c r="D551" s="210" t="s">
        <v>1331</v>
      </c>
      <c r="E551" s="238" t="s">
        <v>2221</v>
      </c>
      <c r="F551" s="210" t="s">
        <v>102</v>
      </c>
      <c r="G551" s="239">
        <v>1</v>
      </c>
      <c r="H551" s="239">
        <v>10973</v>
      </c>
      <c r="I551" s="239">
        <v>0</v>
      </c>
      <c r="J551" s="14">
        <v>23</v>
      </c>
      <c r="K551" s="14">
        <v>11</v>
      </c>
      <c r="L551" s="14">
        <f t="shared" si="101"/>
        <v>216</v>
      </c>
      <c r="M551" s="123">
        <f t="shared" si="99"/>
        <v>216</v>
      </c>
      <c r="N551" s="241">
        <f t="shared" si="102"/>
        <v>5</v>
      </c>
      <c r="O551" s="207">
        <f t="shared" si="100"/>
        <v>0</v>
      </c>
      <c r="P551" s="34"/>
      <c r="Q551" s="230" t="s">
        <v>2979</v>
      </c>
      <c r="R551" s="230" t="s">
        <v>2969</v>
      </c>
      <c r="S551" s="158"/>
      <c r="T551" s="61">
        <f t="shared" si="86"/>
        <v>216</v>
      </c>
      <c r="U551" s="61" t="str">
        <f t="shared" si="87"/>
        <v/>
      </c>
      <c r="V551" s="61" t="str">
        <f t="shared" si="88"/>
        <v/>
      </c>
      <c r="W551" s="61" t="str">
        <f t="shared" si="89"/>
        <v/>
      </c>
      <c r="X551" s="207" t="str">
        <f t="shared" si="90"/>
        <v/>
      </c>
      <c r="Y551" s="207" t="str">
        <f t="shared" si="91"/>
        <v/>
      </c>
      <c r="Z551" s="207" t="str">
        <f t="shared" si="92"/>
        <v/>
      </c>
      <c r="AA551" s="207" t="str">
        <f t="shared" si="93"/>
        <v/>
      </c>
    </row>
    <row r="552" spans="1:27" ht="17.25" hidden="1" outlineLevel="2" thickBot="1">
      <c r="A552" s="237">
        <v>43347</v>
      </c>
      <c r="B552" s="215" t="s">
        <v>1332</v>
      </c>
      <c r="C552" s="210" t="s">
        <v>3108</v>
      </c>
      <c r="D552" s="210" t="s">
        <v>1329</v>
      </c>
      <c r="E552" s="238" t="s">
        <v>1330</v>
      </c>
      <c r="F552" s="210" t="s">
        <v>102</v>
      </c>
      <c r="G552" s="239">
        <v>1</v>
      </c>
      <c r="H552" s="239">
        <v>10968</v>
      </c>
      <c r="I552" s="239">
        <v>0</v>
      </c>
      <c r="J552" s="14">
        <v>23</v>
      </c>
      <c r="K552" s="14">
        <v>11</v>
      </c>
      <c r="L552" s="14">
        <f t="shared" si="101"/>
        <v>-34</v>
      </c>
      <c r="M552" s="123">
        <f t="shared" si="99"/>
        <v>-34</v>
      </c>
      <c r="N552" s="241" t="str">
        <f t="shared" si="102"/>
        <v/>
      </c>
      <c r="O552" s="207">
        <f t="shared" si="100"/>
        <v>0</v>
      </c>
      <c r="P552" s="34"/>
      <c r="R552" s="230" t="s">
        <v>2969</v>
      </c>
      <c r="S552" s="158"/>
      <c r="T552" s="61" t="str">
        <f t="shared" si="86"/>
        <v/>
      </c>
      <c r="U552" s="61">
        <f t="shared" si="87"/>
        <v>-34</v>
      </c>
      <c r="V552" s="61" t="str">
        <f t="shared" si="88"/>
        <v/>
      </c>
      <c r="W552" s="61" t="str">
        <f t="shared" si="89"/>
        <v/>
      </c>
      <c r="X552" s="207" t="str">
        <f t="shared" si="90"/>
        <v/>
      </c>
      <c r="Y552" s="207" t="str">
        <f t="shared" si="91"/>
        <v/>
      </c>
      <c r="Z552" s="207" t="str">
        <f t="shared" si="92"/>
        <v/>
      </c>
      <c r="AA552" s="207" t="str">
        <f t="shared" si="93"/>
        <v/>
      </c>
    </row>
    <row r="553" spans="1:27" ht="17.25" hidden="1" outlineLevel="2" thickBot="1">
      <c r="A553" s="237">
        <v>43347</v>
      </c>
      <c r="B553" s="215" t="s">
        <v>1332</v>
      </c>
      <c r="C553" s="210" t="s">
        <v>3108</v>
      </c>
      <c r="D553" s="210" t="s">
        <v>1331</v>
      </c>
      <c r="E553" s="238" t="s">
        <v>2221</v>
      </c>
      <c r="F553" s="210" t="s">
        <v>102</v>
      </c>
      <c r="G553" s="239">
        <v>1</v>
      </c>
      <c r="H553" s="239">
        <v>10974</v>
      </c>
      <c r="I553" s="239">
        <v>0</v>
      </c>
      <c r="J553" s="14">
        <v>23</v>
      </c>
      <c r="K553" s="14">
        <v>11</v>
      </c>
      <c r="L553" s="14">
        <f t="shared" si="101"/>
        <v>266</v>
      </c>
      <c r="M553" s="123">
        <f t="shared" si="99"/>
        <v>266</v>
      </c>
      <c r="N553" s="241">
        <f t="shared" si="102"/>
        <v>6</v>
      </c>
      <c r="O553" s="207">
        <f t="shared" si="100"/>
        <v>0</v>
      </c>
      <c r="P553" s="34"/>
      <c r="Q553" s="230" t="s">
        <v>3112</v>
      </c>
      <c r="R553" s="230" t="s">
        <v>2969</v>
      </c>
      <c r="S553" s="158"/>
      <c r="T553" s="61">
        <f t="shared" si="86"/>
        <v>266</v>
      </c>
      <c r="U553" s="61" t="str">
        <f t="shared" si="87"/>
        <v/>
      </c>
      <c r="V553" s="61" t="str">
        <f t="shared" si="88"/>
        <v/>
      </c>
      <c r="W553" s="61" t="str">
        <f t="shared" si="89"/>
        <v/>
      </c>
      <c r="X553" s="207" t="str">
        <f t="shared" si="90"/>
        <v/>
      </c>
      <c r="Y553" s="207" t="str">
        <f t="shared" si="91"/>
        <v/>
      </c>
      <c r="Z553" s="207" t="str">
        <f t="shared" si="92"/>
        <v/>
      </c>
      <c r="AA553" s="207" t="str">
        <f t="shared" si="93"/>
        <v/>
      </c>
    </row>
    <row r="554" spans="1:27" ht="17.25" hidden="1" outlineLevel="1" thickBot="1">
      <c r="A554" s="279">
        <v>43348</v>
      </c>
      <c r="B554" s="280" t="s">
        <v>1332</v>
      </c>
      <c r="C554" s="281" t="s">
        <v>3108</v>
      </c>
      <c r="D554" s="281" t="s">
        <v>1329</v>
      </c>
      <c r="E554" s="282" t="s">
        <v>1330</v>
      </c>
      <c r="F554" s="281" t="s">
        <v>102</v>
      </c>
      <c r="G554" s="283">
        <v>1</v>
      </c>
      <c r="H554" s="283">
        <v>10990</v>
      </c>
      <c r="I554" s="283">
        <v>0</v>
      </c>
      <c r="J554" s="284">
        <v>23</v>
      </c>
      <c r="K554" s="284">
        <v>11</v>
      </c>
      <c r="L554" s="284">
        <f t="shared" ref="L554" si="103">IF(B554="TXO",I554-SUM(J554:K554),IF(B554="FITX",IF(D554="新倉",-SUM(J554:K554),IF(E554="賣",(H554-H553)*G554*200-SUM(J554:K554),(H553-H554)*G554*200-SUM(J554:K554))),IF(D554="新倉",-SUM(J554:K554),IF(E554="賣",(H554-H553)*G554*50-SUM(J554:K554),(H553-H554)*G554*50-SUM(J554:K554)))))</f>
        <v>-34</v>
      </c>
      <c r="M554" s="285">
        <f t="shared" si="99"/>
        <v>-34</v>
      </c>
      <c r="N554" s="241" t="str">
        <f t="shared" si="102"/>
        <v/>
      </c>
      <c r="O554" s="207">
        <f t="shared" si="100"/>
        <v>0</v>
      </c>
      <c r="P554" s="34">
        <f>SUM(L554:L569)</f>
        <v>-4080</v>
      </c>
      <c r="Q554" s="230" t="s">
        <v>3118</v>
      </c>
      <c r="S554" s="158"/>
      <c r="T554" s="61" t="str">
        <f t="shared" si="86"/>
        <v/>
      </c>
      <c r="U554" s="61" t="str">
        <f t="shared" si="87"/>
        <v/>
      </c>
      <c r="V554" s="61" t="str">
        <f t="shared" si="88"/>
        <v/>
      </c>
      <c r="W554" s="61">
        <f t="shared" si="89"/>
        <v>-34</v>
      </c>
      <c r="X554" s="207" t="str">
        <f t="shared" si="90"/>
        <v/>
      </c>
      <c r="Y554" s="207" t="str">
        <f t="shared" si="91"/>
        <v/>
      </c>
      <c r="Z554" s="207" t="str">
        <f t="shared" si="92"/>
        <v/>
      </c>
      <c r="AA554" s="207" t="str">
        <f t="shared" si="93"/>
        <v/>
      </c>
    </row>
    <row r="555" spans="1:27" ht="17.25" hidden="1" outlineLevel="2" collapsed="1" thickBot="1">
      <c r="A555" s="279">
        <v>43348</v>
      </c>
      <c r="B555" s="280" t="s">
        <v>1332</v>
      </c>
      <c r="C555" s="281" t="s">
        <v>3108</v>
      </c>
      <c r="D555" s="281" t="s">
        <v>1331</v>
      </c>
      <c r="E555" s="282" t="s">
        <v>2221</v>
      </c>
      <c r="F555" s="281" t="s">
        <v>102</v>
      </c>
      <c r="G555" s="283">
        <v>1</v>
      </c>
      <c r="H555" s="283">
        <v>10981</v>
      </c>
      <c r="I555" s="283">
        <v>0</v>
      </c>
      <c r="J555" s="284">
        <v>23</v>
      </c>
      <c r="K555" s="284">
        <v>11</v>
      </c>
      <c r="L555" s="284">
        <f t="shared" ref="L555:L561" si="104">IF(B555="TXO",I555-SUM(J555:K555),IF(B555="FITX",IF(D555="新倉",-SUM(J555:K555),IF(E555="賣",(H555-H554)*G555*200-SUM(J555:K555),(H554-H555)*G555*200-SUM(J555:K555))),IF(D555="新倉",-SUM(J555:K555),IF(E555="賣",(H555-H554)*G555*50-SUM(J555:K555),(H554-H555)*G555*50-SUM(J555:K555)))))</f>
        <v>-484</v>
      </c>
      <c r="M555" s="285">
        <f t="shared" si="99"/>
        <v>-484</v>
      </c>
      <c r="N555" s="241">
        <f t="shared" si="102"/>
        <v>-9</v>
      </c>
      <c r="O555" s="207">
        <f t="shared" si="100"/>
        <v>0</v>
      </c>
      <c r="P555" s="34"/>
      <c r="Q555" s="230" t="s">
        <v>2991</v>
      </c>
      <c r="S555" s="158"/>
      <c r="T555" s="61" t="str">
        <f t="shared" si="86"/>
        <v/>
      </c>
      <c r="U555" s="61" t="str">
        <f t="shared" si="87"/>
        <v/>
      </c>
      <c r="V555" s="61" t="str">
        <f t="shared" si="88"/>
        <v/>
      </c>
      <c r="W555" s="61">
        <f t="shared" si="89"/>
        <v>-484</v>
      </c>
      <c r="X555" s="207" t="str">
        <f t="shared" si="90"/>
        <v/>
      </c>
      <c r="Y555" s="207" t="str">
        <f t="shared" si="91"/>
        <v/>
      </c>
      <c r="Z555" s="207" t="str">
        <f t="shared" si="92"/>
        <v/>
      </c>
      <c r="AA555" s="207" t="str">
        <f t="shared" si="93"/>
        <v/>
      </c>
    </row>
    <row r="556" spans="1:27" ht="17.25" hidden="1" outlineLevel="2" collapsed="1" thickBot="1">
      <c r="A556" s="279">
        <v>43348</v>
      </c>
      <c r="B556" s="280" t="s">
        <v>1332</v>
      </c>
      <c r="C556" s="281" t="s">
        <v>3108</v>
      </c>
      <c r="D556" s="281" t="s">
        <v>1329</v>
      </c>
      <c r="E556" s="282" t="s">
        <v>2221</v>
      </c>
      <c r="F556" s="281" t="s">
        <v>102</v>
      </c>
      <c r="G556" s="283">
        <v>1</v>
      </c>
      <c r="H556" s="283">
        <v>10898</v>
      </c>
      <c r="I556" s="283">
        <v>0</v>
      </c>
      <c r="J556" s="284">
        <v>23</v>
      </c>
      <c r="K556" s="284">
        <v>11</v>
      </c>
      <c r="L556" s="284">
        <f t="shared" si="104"/>
        <v>-34</v>
      </c>
      <c r="M556" s="285">
        <f t="shared" si="99"/>
        <v>-34</v>
      </c>
      <c r="N556" s="241" t="str">
        <f t="shared" si="102"/>
        <v/>
      </c>
      <c r="O556" s="207">
        <f t="shared" si="100"/>
        <v>0</v>
      </c>
      <c r="P556" s="34"/>
      <c r="Q556" s="230" t="s">
        <v>3117</v>
      </c>
      <c r="S556" s="158"/>
      <c r="T556" s="61" t="str">
        <f t="shared" si="86"/>
        <v/>
      </c>
      <c r="U556" s="61" t="str">
        <f t="shared" si="87"/>
        <v/>
      </c>
      <c r="V556" s="61" t="str">
        <f t="shared" si="88"/>
        <v/>
      </c>
      <c r="W556" s="61">
        <f t="shared" si="89"/>
        <v>-34</v>
      </c>
      <c r="X556" s="207" t="str">
        <f t="shared" si="90"/>
        <v/>
      </c>
      <c r="Y556" s="207" t="str">
        <f t="shared" si="91"/>
        <v/>
      </c>
      <c r="Z556" s="207" t="str">
        <f t="shared" si="92"/>
        <v/>
      </c>
      <c r="AA556" s="207" t="str">
        <f t="shared" si="93"/>
        <v/>
      </c>
    </row>
    <row r="557" spans="1:27" ht="17.25" hidden="1" outlineLevel="2" collapsed="1" thickBot="1">
      <c r="A557" s="279">
        <v>43348</v>
      </c>
      <c r="B557" s="280" t="s">
        <v>1332</v>
      </c>
      <c r="C557" s="281" t="s">
        <v>3108</v>
      </c>
      <c r="D557" s="281" t="s">
        <v>1331</v>
      </c>
      <c r="E557" s="282" t="s">
        <v>1330</v>
      </c>
      <c r="F557" s="281" t="s">
        <v>102</v>
      </c>
      <c r="G557" s="283">
        <v>1</v>
      </c>
      <c r="H557" s="283">
        <v>10914</v>
      </c>
      <c r="I557" s="283">
        <v>0</v>
      </c>
      <c r="J557" s="284">
        <v>23</v>
      </c>
      <c r="K557" s="284">
        <v>11</v>
      </c>
      <c r="L557" s="284">
        <f t="shared" si="104"/>
        <v>-834</v>
      </c>
      <c r="M557" s="285">
        <f t="shared" si="99"/>
        <v>-834</v>
      </c>
      <c r="N557" s="241">
        <f t="shared" si="102"/>
        <v>-16</v>
      </c>
      <c r="O557" s="207">
        <f t="shared" si="100"/>
        <v>0</v>
      </c>
      <c r="P557" s="34"/>
      <c r="Q557" s="291" t="s">
        <v>3119</v>
      </c>
      <c r="R557" s="291"/>
      <c r="S557" s="158"/>
      <c r="T557" s="61" t="str">
        <f t="shared" si="86"/>
        <v/>
      </c>
      <c r="U557" s="61" t="str">
        <f t="shared" si="87"/>
        <v/>
      </c>
      <c r="V557" s="61" t="str">
        <f t="shared" si="88"/>
        <v/>
      </c>
      <c r="W557" s="61">
        <f t="shared" si="89"/>
        <v>-834</v>
      </c>
      <c r="X557" s="207" t="str">
        <f t="shared" si="90"/>
        <v/>
      </c>
      <c r="Y557" s="207" t="str">
        <f t="shared" si="91"/>
        <v/>
      </c>
      <c r="Z557" s="207" t="str">
        <f t="shared" si="92"/>
        <v/>
      </c>
      <c r="AA557" s="207" t="str">
        <f t="shared" si="93"/>
        <v/>
      </c>
    </row>
    <row r="558" spans="1:27" ht="17.25" hidden="1" outlineLevel="2" collapsed="1" thickBot="1">
      <c r="A558" s="279">
        <v>43348</v>
      </c>
      <c r="B558" s="280" t="s">
        <v>1332</v>
      </c>
      <c r="C558" s="281" t="s">
        <v>3108</v>
      </c>
      <c r="D558" s="281" t="s">
        <v>1329</v>
      </c>
      <c r="E558" s="282" t="s">
        <v>2221</v>
      </c>
      <c r="F558" s="281" t="s">
        <v>102</v>
      </c>
      <c r="G558" s="283">
        <v>1</v>
      </c>
      <c r="H558" s="283">
        <v>10898</v>
      </c>
      <c r="I558" s="283">
        <v>0</v>
      </c>
      <c r="J558" s="284">
        <v>23</v>
      </c>
      <c r="K558" s="284">
        <v>11</v>
      </c>
      <c r="L558" s="284">
        <f t="shared" si="104"/>
        <v>-34</v>
      </c>
      <c r="M558" s="285">
        <f t="shared" si="99"/>
        <v>-34</v>
      </c>
      <c r="N558" s="241" t="str">
        <f t="shared" si="102"/>
        <v/>
      </c>
      <c r="O558" s="207">
        <f t="shared" si="100"/>
        <v>0</v>
      </c>
      <c r="P558" s="34"/>
      <c r="S558" s="158"/>
      <c r="T558" s="61" t="str">
        <f t="shared" si="86"/>
        <v/>
      </c>
      <c r="U558" s="61" t="str">
        <f t="shared" si="87"/>
        <v/>
      </c>
      <c r="V558" s="61" t="str">
        <f t="shared" si="88"/>
        <v/>
      </c>
      <c r="W558" s="61">
        <f t="shared" si="89"/>
        <v>-34</v>
      </c>
      <c r="X558" s="207" t="str">
        <f t="shared" si="90"/>
        <v/>
      </c>
      <c r="Y558" s="207" t="str">
        <f t="shared" si="91"/>
        <v/>
      </c>
      <c r="Z558" s="207" t="str">
        <f t="shared" si="92"/>
        <v/>
      </c>
      <c r="AA558" s="207" t="str">
        <f t="shared" si="93"/>
        <v/>
      </c>
    </row>
    <row r="559" spans="1:27" ht="17.25" hidden="1" outlineLevel="2" collapsed="1" thickBot="1">
      <c r="A559" s="279">
        <v>43348</v>
      </c>
      <c r="B559" s="280" t="s">
        <v>1332</v>
      </c>
      <c r="C559" s="281" t="s">
        <v>3108</v>
      </c>
      <c r="D559" s="281" t="s">
        <v>1331</v>
      </c>
      <c r="E559" s="282" t="s">
        <v>1330</v>
      </c>
      <c r="F559" s="281" t="s">
        <v>102</v>
      </c>
      <c r="G559" s="283">
        <v>1</v>
      </c>
      <c r="H559" s="283">
        <v>10913</v>
      </c>
      <c r="I559" s="283">
        <v>0</v>
      </c>
      <c r="J559" s="284">
        <v>23</v>
      </c>
      <c r="K559" s="284">
        <v>11</v>
      </c>
      <c r="L559" s="284">
        <f t="shared" si="104"/>
        <v>-784</v>
      </c>
      <c r="M559" s="285">
        <f t="shared" si="99"/>
        <v>-784</v>
      </c>
      <c r="N559" s="241">
        <f t="shared" si="102"/>
        <v>-15</v>
      </c>
      <c r="O559" s="207">
        <f t="shared" si="100"/>
        <v>0</v>
      </c>
      <c r="P559" s="34"/>
      <c r="Q559" s="291" t="s">
        <v>3119</v>
      </c>
      <c r="R559" s="291"/>
      <c r="S559" s="158"/>
      <c r="T559" s="61" t="str">
        <f t="shared" si="86"/>
        <v/>
      </c>
      <c r="U559" s="61" t="str">
        <f t="shared" si="87"/>
        <v/>
      </c>
      <c r="V559" s="61" t="str">
        <f t="shared" si="88"/>
        <v/>
      </c>
      <c r="W559" s="61">
        <f t="shared" si="89"/>
        <v>-784</v>
      </c>
      <c r="X559" s="207" t="str">
        <f t="shared" si="90"/>
        <v/>
      </c>
      <c r="Y559" s="207" t="str">
        <f t="shared" si="91"/>
        <v/>
      </c>
      <c r="Z559" s="207" t="str">
        <f t="shared" si="92"/>
        <v/>
      </c>
      <c r="AA559" s="207" t="str">
        <f t="shared" si="93"/>
        <v/>
      </c>
    </row>
    <row r="560" spans="1:27" ht="17.25" hidden="1" outlineLevel="2" collapsed="1" thickBot="1">
      <c r="A560" s="279">
        <v>43348</v>
      </c>
      <c r="B560" s="280" t="s">
        <v>1332</v>
      </c>
      <c r="C560" s="281" t="s">
        <v>3108</v>
      </c>
      <c r="D560" s="281" t="s">
        <v>1329</v>
      </c>
      <c r="E560" s="282" t="s">
        <v>2221</v>
      </c>
      <c r="F560" s="281" t="s">
        <v>102</v>
      </c>
      <c r="G560" s="283">
        <v>1</v>
      </c>
      <c r="H560" s="283">
        <v>10898</v>
      </c>
      <c r="I560" s="283">
        <v>0</v>
      </c>
      <c r="J560" s="284">
        <v>23</v>
      </c>
      <c r="K560" s="284">
        <v>11</v>
      </c>
      <c r="L560" s="284">
        <f t="shared" si="104"/>
        <v>-34</v>
      </c>
      <c r="M560" s="285">
        <f t="shared" si="99"/>
        <v>-34</v>
      </c>
      <c r="N560" s="241" t="str">
        <f t="shared" si="102"/>
        <v/>
      </c>
      <c r="O560" s="207">
        <f t="shared" si="100"/>
        <v>0</v>
      </c>
      <c r="P560" s="34"/>
      <c r="S560" s="158"/>
      <c r="T560" s="61" t="str">
        <f t="shared" si="86"/>
        <v/>
      </c>
      <c r="U560" s="61" t="str">
        <f t="shared" si="87"/>
        <v/>
      </c>
      <c r="V560" s="61" t="str">
        <f t="shared" si="88"/>
        <v/>
      </c>
      <c r="W560" s="61">
        <f t="shared" si="89"/>
        <v>-34</v>
      </c>
      <c r="X560" s="207" t="str">
        <f t="shared" si="90"/>
        <v/>
      </c>
      <c r="Y560" s="207" t="str">
        <f t="shared" si="91"/>
        <v/>
      </c>
      <c r="Z560" s="207" t="str">
        <f t="shared" si="92"/>
        <v/>
      </c>
      <c r="AA560" s="207" t="str">
        <f t="shared" si="93"/>
        <v/>
      </c>
    </row>
    <row r="561" spans="1:27" ht="17.25" hidden="1" outlineLevel="2" collapsed="1" thickBot="1">
      <c r="A561" s="279">
        <v>43348</v>
      </c>
      <c r="B561" s="280" t="s">
        <v>1332</v>
      </c>
      <c r="C561" s="281" t="s">
        <v>3108</v>
      </c>
      <c r="D561" s="281" t="s">
        <v>1331</v>
      </c>
      <c r="E561" s="282" t="s">
        <v>1330</v>
      </c>
      <c r="F561" s="281" t="s">
        <v>102</v>
      </c>
      <c r="G561" s="283">
        <v>1</v>
      </c>
      <c r="H561" s="283">
        <v>10913</v>
      </c>
      <c r="I561" s="283">
        <v>0</v>
      </c>
      <c r="J561" s="284">
        <v>23</v>
      </c>
      <c r="K561" s="284">
        <v>11</v>
      </c>
      <c r="L561" s="284">
        <f t="shared" si="104"/>
        <v>-784</v>
      </c>
      <c r="M561" s="285">
        <f t="shared" si="99"/>
        <v>-784</v>
      </c>
      <c r="N561" s="241">
        <f t="shared" si="102"/>
        <v>-15</v>
      </c>
      <c r="O561" s="207">
        <f t="shared" si="100"/>
        <v>0</v>
      </c>
      <c r="P561" s="34"/>
      <c r="Q561" s="291" t="s">
        <v>3119</v>
      </c>
      <c r="R561" s="291"/>
      <c r="S561" s="158"/>
      <c r="T561" s="61" t="str">
        <f t="shared" si="86"/>
        <v/>
      </c>
      <c r="U561" s="61" t="str">
        <f t="shared" si="87"/>
        <v/>
      </c>
      <c r="V561" s="61" t="str">
        <f t="shared" si="88"/>
        <v/>
      </c>
      <c r="W561" s="61">
        <f t="shared" si="89"/>
        <v>-784</v>
      </c>
      <c r="X561" s="207" t="str">
        <f t="shared" si="90"/>
        <v/>
      </c>
      <c r="Y561" s="207" t="str">
        <f t="shared" si="91"/>
        <v/>
      </c>
      <c r="Z561" s="207" t="str">
        <f t="shared" si="92"/>
        <v/>
      </c>
      <c r="AA561" s="207" t="str">
        <f t="shared" si="93"/>
        <v/>
      </c>
    </row>
    <row r="562" spans="1:27" ht="17.25" hidden="1" outlineLevel="2" collapsed="1" thickBot="1">
      <c r="A562" s="279">
        <v>43348</v>
      </c>
      <c r="B562" s="280" t="s">
        <v>1332</v>
      </c>
      <c r="C562" s="281" t="s">
        <v>3108</v>
      </c>
      <c r="D562" s="281" t="s">
        <v>1329</v>
      </c>
      <c r="E562" s="282" t="s">
        <v>1330</v>
      </c>
      <c r="F562" s="281" t="s">
        <v>102</v>
      </c>
      <c r="G562" s="283">
        <v>1</v>
      </c>
      <c r="H562" s="283">
        <v>10915</v>
      </c>
      <c r="I562" s="283">
        <v>0</v>
      </c>
      <c r="J562" s="284">
        <v>23</v>
      </c>
      <c r="K562" s="284">
        <v>11</v>
      </c>
      <c r="L562" s="284">
        <f t="shared" ref="L562:L589" si="105">IF(B562="TXO",I562-SUM(J562:K562),IF(B562="FITX",IF(D562="新倉",-SUM(J562:K562),IF(E562="賣",(H562-H561)*G562*200-SUM(J562:K562),(H561-H562)*G562*200-SUM(J562:K562))),IF(D562="新倉",-SUM(J562:K562),IF(E562="賣",(H562-H561)*G562*50-SUM(J562:K562),(H561-H562)*G562*50-SUM(J562:K562)))))</f>
        <v>-34</v>
      </c>
      <c r="M562" s="285">
        <f t="shared" si="99"/>
        <v>-34</v>
      </c>
      <c r="N562" s="241" t="str">
        <f t="shared" si="102"/>
        <v/>
      </c>
      <c r="O562" s="207">
        <f t="shared" si="100"/>
        <v>0</v>
      </c>
      <c r="P562" s="34"/>
      <c r="Q562" s="230" t="s">
        <v>3118</v>
      </c>
      <c r="S562" s="158"/>
      <c r="T562" s="61" t="str">
        <f t="shared" si="86"/>
        <v/>
      </c>
      <c r="U562" s="61" t="str">
        <f t="shared" si="87"/>
        <v/>
      </c>
      <c r="V562" s="61" t="str">
        <f t="shared" si="88"/>
        <v/>
      </c>
      <c r="W562" s="61">
        <f t="shared" si="89"/>
        <v>-34</v>
      </c>
      <c r="X562" s="207" t="str">
        <f t="shared" si="90"/>
        <v/>
      </c>
      <c r="Y562" s="207" t="str">
        <f t="shared" si="91"/>
        <v/>
      </c>
      <c r="Z562" s="207" t="str">
        <f t="shared" si="92"/>
        <v/>
      </c>
      <c r="AA562" s="207" t="str">
        <f t="shared" si="93"/>
        <v/>
      </c>
    </row>
    <row r="563" spans="1:27" ht="17.25" hidden="1" outlineLevel="2" collapsed="1" thickBot="1">
      <c r="A563" s="279">
        <v>43348</v>
      </c>
      <c r="B563" s="280" t="s">
        <v>1332</v>
      </c>
      <c r="C563" s="281" t="s">
        <v>3108</v>
      </c>
      <c r="D563" s="281" t="s">
        <v>1331</v>
      </c>
      <c r="E563" s="282" t="s">
        <v>2221</v>
      </c>
      <c r="F563" s="281" t="s">
        <v>102</v>
      </c>
      <c r="G563" s="283">
        <v>1</v>
      </c>
      <c r="H563" s="283">
        <v>10920</v>
      </c>
      <c r="I563" s="283">
        <v>0</v>
      </c>
      <c r="J563" s="284">
        <v>23</v>
      </c>
      <c r="K563" s="284">
        <v>11</v>
      </c>
      <c r="L563" s="284">
        <f t="shared" si="105"/>
        <v>216</v>
      </c>
      <c r="M563" s="285">
        <f t="shared" si="99"/>
        <v>216</v>
      </c>
      <c r="N563" s="241">
        <f t="shared" si="102"/>
        <v>5</v>
      </c>
      <c r="O563" s="207">
        <f t="shared" si="100"/>
        <v>0</v>
      </c>
      <c r="P563" s="34"/>
      <c r="Q563" s="230" t="s">
        <v>2979</v>
      </c>
      <c r="S563" s="158"/>
      <c r="T563" s="61" t="str">
        <f t="shared" si="86"/>
        <v/>
      </c>
      <c r="U563" s="61" t="str">
        <f t="shared" si="87"/>
        <v/>
      </c>
      <c r="V563" s="61">
        <f t="shared" si="88"/>
        <v>216</v>
      </c>
      <c r="W563" s="61" t="str">
        <f t="shared" si="89"/>
        <v/>
      </c>
      <c r="X563" s="207" t="str">
        <f t="shared" si="90"/>
        <v/>
      </c>
      <c r="Y563" s="207" t="str">
        <f t="shared" si="91"/>
        <v/>
      </c>
      <c r="Z563" s="207" t="str">
        <f t="shared" si="92"/>
        <v/>
      </c>
      <c r="AA563" s="207" t="str">
        <f t="shared" si="93"/>
        <v/>
      </c>
    </row>
    <row r="564" spans="1:27" ht="17.25" hidden="1" outlineLevel="2" collapsed="1" thickBot="1">
      <c r="A564" s="279">
        <v>43348</v>
      </c>
      <c r="B564" s="280" t="s">
        <v>1332</v>
      </c>
      <c r="C564" s="281" t="s">
        <v>3108</v>
      </c>
      <c r="D564" s="281" t="s">
        <v>1329</v>
      </c>
      <c r="E564" s="282" t="s">
        <v>1330</v>
      </c>
      <c r="F564" s="281" t="s">
        <v>102</v>
      </c>
      <c r="G564" s="283">
        <v>1</v>
      </c>
      <c r="H564" s="283">
        <v>10916</v>
      </c>
      <c r="I564" s="283">
        <v>0</v>
      </c>
      <c r="J564" s="284">
        <v>23</v>
      </c>
      <c r="K564" s="284">
        <v>11</v>
      </c>
      <c r="L564" s="284">
        <f t="shared" si="105"/>
        <v>-34</v>
      </c>
      <c r="M564" s="285">
        <f t="shared" si="99"/>
        <v>-34</v>
      </c>
      <c r="N564" s="241" t="str">
        <f t="shared" si="102"/>
        <v/>
      </c>
      <c r="O564" s="207">
        <f t="shared" si="100"/>
        <v>0</v>
      </c>
      <c r="P564" s="34"/>
      <c r="S564" s="158"/>
      <c r="T564" s="61" t="str">
        <f t="shared" si="86"/>
        <v/>
      </c>
      <c r="U564" s="61" t="str">
        <f t="shared" si="87"/>
        <v/>
      </c>
      <c r="V564" s="61" t="str">
        <f t="shared" si="88"/>
        <v/>
      </c>
      <c r="W564" s="61">
        <f t="shared" si="89"/>
        <v>-34</v>
      </c>
      <c r="X564" s="207" t="str">
        <f t="shared" si="90"/>
        <v/>
      </c>
      <c r="Y564" s="207" t="str">
        <f t="shared" si="91"/>
        <v/>
      </c>
      <c r="Z564" s="207" t="str">
        <f t="shared" si="92"/>
        <v/>
      </c>
      <c r="AA564" s="207" t="str">
        <f t="shared" si="93"/>
        <v/>
      </c>
    </row>
    <row r="565" spans="1:27" ht="17.25" hidden="1" outlineLevel="2" collapsed="1" thickBot="1">
      <c r="A565" s="279">
        <v>43348</v>
      </c>
      <c r="B565" s="280" t="s">
        <v>1332</v>
      </c>
      <c r="C565" s="281" t="s">
        <v>3108</v>
      </c>
      <c r="D565" s="281" t="s">
        <v>1331</v>
      </c>
      <c r="E565" s="282" t="s">
        <v>2221</v>
      </c>
      <c r="F565" s="281" t="s">
        <v>102</v>
      </c>
      <c r="G565" s="283">
        <v>1</v>
      </c>
      <c r="H565" s="283">
        <v>10913</v>
      </c>
      <c r="I565" s="283">
        <v>0</v>
      </c>
      <c r="J565" s="284">
        <v>23</v>
      </c>
      <c r="K565" s="284">
        <v>11</v>
      </c>
      <c r="L565" s="284">
        <f t="shared" si="105"/>
        <v>-184</v>
      </c>
      <c r="M565" s="285">
        <f t="shared" si="99"/>
        <v>-184</v>
      </c>
      <c r="N565" s="241">
        <f t="shared" si="102"/>
        <v>-3</v>
      </c>
      <c r="O565" s="207">
        <f t="shared" si="100"/>
        <v>0</v>
      </c>
      <c r="P565" s="34"/>
      <c r="Q565" s="230" t="s">
        <v>3120</v>
      </c>
      <c r="S565" s="158"/>
      <c r="T565" s="61" t="str">
        <f t="shared" si="86"/>
        <v/>
      </c>
      <c r="U565" s="61" t="str">
        <f t="shared" si="87"/>
        <v/>
      </c>
      <c r="V565" s="61" t="str">
        <f t="shared" si="88"/>
        <v/>
      </c>
      <c r="W565" s="61">
        <f t="shared" si="89"/>
        <v>-184</v>
      </c>
      <c r="X565" s="207" t="str">
        <f t="shared" si="90"/>
        <v/>
      </c>
      <c r="Y565" s="207" t="str">
        <f t="shared" si="91"/>
        <v/>
      </c>
      <c r="Z565" s="207" t="str">
        <f t="shared" si="92"/>
        <v/>
      </c>
      <c r="AA565" s="207" t="str">
        <f t="shared" si="93"/>
        <v/>
      </c>
    </row>
    <row r="566" spans="1:27" ht="17.25" hidden="1" outlineLevel="2" collapsed="1" thickBot="1">
      <c r="A566" s="279">
        <v>43348</v>
      </c>
      <c r="B566" s="280" t="s">
        <v>1332</v>
      </c>
      <c r="C566" s="281" t="s">
        <v>3108</v>
      </c>
      <c r="D566" s="281" t="s">
        <v>1329</v>
      </c>
      <c r="E566" s="282" t="s">
        <v>1330</v>
      </c>
      <c r="F566" s="281" t="s">
        <v>102</v>
      </c>
      <c r="G566" s="283">
        <v>1</v>
      </c>
      <c r="H566" s="283">
        <v>10916</v>
      </c>
      <c r="I566" s="283">
        <v>0</v>
      </c>
      <c r="J566" s="284">
        <v>23</v>
      </c>
      <c r="K566" s="284">
        <v>11</v>
      </c>
      <c r="L566" s="284">
        <f t="shared" si="105"/>
        <v>-34</v>
      </c>
      <c r="M566" s="285">
        <f t="shared" si="99"/>
        <v>-34</v>
      </c>
      <c r="N566" s="241" t="str">
        <f t="shared" si="102"/>
        <v/>
      </c>
      <c r="O566" s="207">
        <f t="shared" si="100"/>
        <v>0</v>
      </c>
      <c r="P566" s="34"/>
      <c r="S566" s="158"/>
      <c r="T566" s="61" t="str">
        <f t="shared" si="86"/>
        <v/>
      </c>
      <c r="U566" s="61" t="str">
        <f t="shared" si="87"/>
        <v/>
      </c>
      <c r="V566" s="61" t="str">
        <f t="shared" si="88"/>
        <v/>
      </c>
      <c r="W566" s="61">
        <f t="shared" si="89"/>
        <v>-34</v>
      </c>
      <c r="X566" s="207" t="str">
        <f t="shared" si="90"/>
        <v/>
      </c>
      <c r="Y566" s="207" t="str">
        <f t="shared" si="91"/>
        <v/>
      </c>
      <c r="Z566" s="207" t="str">
        <f t="shared" si="92"/>
        <v/>
      </c>
      <c r="AA566" s="207" t="str">
        <f t="shared" si="93"/>
        <v/>
      </c>
    </row>
    <row r="567" spans="1:27" ht="17.25" hidden="1" outlineLevel="2" collapsed="1" thickBot="1">
      <c r="A567" s="279">
        <v>43348</v>
      </c>
      <c r="B567" s="280" t="s">
        <v>1332</v>
      </c>
      <c r="C567" s="281" t="s">
        <v>3108</v>
      </c>
      <c r="D567" s="281" t="s">
        <v>1331</v>
      </c>
      <c r="E567" s="282" t="s">
        <v>2221</v>
      </c>
      <c r="F567" s="281" t="s">
        <v>102</v>
      </c>
      <c r="G567" s="283">
        <v>1</v>
      </c>
      <c r="H567" s="283">
        <v>10913</v>
      </c>
      <c r="I567" s="283">
        <v>0</v>
      </c>
      <c r="J567" s="284">
        <v>23</v>
      </c>
      <c r="K567" s="284">
        <v>11</v>
      </c>
      <c r="L567" s="284">
        <f t="shared" si="105"/>
        <v>-184</v>
      </c>
      <c r="M567" s="285">
        <f t="shared" si="99"/>
        <v>-184</v>
      </c>
      <c r="N567" s="241">
        <f t="shared" si="102"/>
        <v>-3</v>
      </c>
      <c r="O567" s="207">
        <f t="shared" si="100"/>
        <v>0</v>
      </c>
      <c r="P567" s="34"/>
      <c r="Q567" s="230" t="s">
        <v>3120</v>
      </c>
      <c r="S567" s="158"/>
      <c r="T567" s="61" t="str">
        <f t="shared" si="86"/>
        <v/>
      </c>
      <c r="U567" s="61" t="str">
        <f t="shared" si="87"/>
        <v/>
      </c>
      <c r="V567" s="61" t="str">
        <f t="shared" si="88"/>
        <v/>
      </c>
      <c r="W567" s="61">
        <f t="shared" si="89"/>
        <v>-184</v>
      </c>
      <c r="X567" s="207" t="str">
        <f t="shared" si="90"/>
        <v/>
      </c>
      <c r="Y567" s="207" t="str">
        <f t="shared" si="91"/>
        <v/>
      </c>
      <c r="Z567" s="207" t="str">
        <f t="shared" si="92"/>
        <v/>
      </c>
      <c r="AA567" s="207" t="str">
        <f t="shared" si="93"/>
        <v/>
      </c>
    </row>
    <row r="568" spans="1:27" ht="17.25" hidden="1" outlineLevel="2" collapsed="1" thickBot="1">
      <c r="A568" s="279">
        <v>43348</v>
      </c>
      <c r="B568" s="280" t="s">
        <v>1332</v>
      </c>
      <c r="C568" s="281" t="s">
        <v>3108</v>
      </c>
      <c r="D568" s="281" t="s">
        <v>1329</v>
      </c>
      <c r="E568" s="282" t="s">
        <v>2221</v>
      </c>
      <c r="F568" s="281" t="s">
        <v>102</v>
      </c>
      <c r="G568" s="283">
        <v>3</v>
      </c>
      <c r="H568" s="283">
        <v>10910</v>
      </c>
      <c r="I568" s="283">
        <v>0</v>
      </c>
      <c r="J568" s="284">
        <v>69</v>
      </c>
      <c r="K568" s="284">
        <v>33</v>
      </c>
      <c r="L568" s="284">
        <f t="shared" si="105"/>
        <v>-102</v>
      </c>
      <c r="M568" s="285">
        <f t="shared" si="99"/>
        <v>-102</v>
      </c>
      <c r="N568" s="241" t="str">
        <f t="shared" si="102"/>
        <v/>
      </c>
      <c r="O568" s="207">
        <v>0</v>
      </c>
      <c r="P568" s="34"/>
      <c r="Q568" s="230" t="s">
        <v>3117</v>
      </c>
      <c r="R568" s="230" t="s">
        <v>2969</v>
      </c>
      <c r="S568" s="158"/>
      <c r="T568" s="61" t="str">
        <f t="shared" si="86"/>
        <v/>
      </c>
      <c r="U568" s="61">
        <f t="shared" si="87"/>
        <v>-102</v>
      </c>
      <c r="V568" s="61" t="str">
        <f t="shared" si="88"/>
        <v/>
      </c>
      <c r="W568" s="61" t="str">
        <f t="shared" si="89"/>
        <v/>
      </c>
      <c r="X568" s="207" t="str">
        <f t="shared" si="90"/>
        <v/>
      </c>
      <c r="Y568" s="207" t="str">
        <f t="shared" si="91"/>
        <v/>
      </c>
      <c r="Z568" s="207" t="str">
        <f t="shared" si="92"/>
        <v/>
      </c>
      <c r="AA568" s="207" t="str">
        <f t="shared" si="93"/>
        <v/>
      </c>
    </row>
    <row r="569" spans="1:27" ht="17.25" hidden="1" outlineLevel="2" collapsed="1" thickBot="1">
      <c r="A569" s="279">
        <v>43348</v>
      </c>
      <c r="B569" s="280" t="s">
        <v>1332</v>
      </c>
      <c r="C569" s="281" t="s">
        <v>3108</v>
      </c>
      <c r="D569" s="281" t="s">
        <v>1331</v>
      </c>
      <c r="E569" s="282" t="s">
        <v>1330</v>
      </c>
      <c r="F569" s="281" t="s">
        <v>102</v>
      </c>
      <c r="G569" s="283">
        <v>3</v>
      </c>
      <c r="H569" s="283">
        <v>10914</v>
      </c>
      <c r="I569" s="283">
        <v>0</v>
      </c>
      <c r="J569" s="284">
        <v>69</v>
      </c>
      <c r="K569" s="284">
        <v>33</v>
      </c>
      <c r="L569" s="284">
        <f t="shared" si="105"/>
        <v>-702</v>
      </c>
      <c r="M569" s="285">
        <f t="shared" si="99"/>
        <v>-702</v>
      </c>
      <c r="N569" s="241">
        <f t="shared" si="102"/>
        <v>-12</v>
      </c>
      <c r="O569" s="207">
        <v>0</v>
      </c>
      <c r="P569" s="34"/>
      <c r="Q569" s="230" t="s">
        <v>3120</v>
      </c>
      <c r="R569" s="230" t="s">
        <v>2969</v>
      </c>
      <c r="S569" s="158"/>
      <c r="T569" s="61" t="str">
        <f t="shared" si="86"/>
        <v/>
      </c>
      <c r="U569" s="61">
        <f t="shared" si="87"/>
        <v>-702</v>
      </c>
      <c r="V569" s="61" t="str">
        <f t="shared" si="88"/>
        <v/>
      </c>
      <c r="W569" s="61" t="str">
        <f t="shared" si="89"/>
        <v/>
      </c>
      <c r="X569" s="207" t="str">
        <f t="shared" si="90"/>
        <v/>
      </c>
      <c r="Y569" s="207" t="str">
        <f t="shared" si="91"/>
        <v/>
      </c>
      <c r="Z569" s="207" t="str">
        <f t="shared" si="92"/>
        <v/>
      </c>
      <c r="AA569" s="207" t="str">
        <f t="shared" si="93"/>
        <v/>
      </c>
    </row>
    <row r="570" spans="1:27" ht="17.25" hidden="1" outlineLevel="1" thickBot="1">
      <c r="A570" s="237">
        <v>43349</v>
      </c>
      <c r="B570" s="215" t="s">
        <v>1332</v>
      </c>
      <c r="C570" s="210" t="s">
        <v>3108</v>
      </c>
      <c r="D570" s="210" t="s">
        <v>1329</v>
      </c>
      <c r="E570" s="238" t="s">
        <v>2221</v>
      </c>
      <c r="F570" s="210" t="s">
        <v>102</v>
      </c>
      <c r="G570" s="239">
        <v>2</v>
      </c>
      <c r="H570" s="239">
        <v>10871</v>
      </c>
      <c r="I570" s="239">
        <v>0</v>
      </c>
      <c r="J570" s="14">
        <v>46</v>
      </c>
      <c r="K570" s="14">
        <v>22</v>
      </c>
      <c r="L570" s="14">
        <f t="shared" si="105"/>
        <v>-68</v>
      </c>
      <c r="M570" s="123">
        <f t="shared" si="99"/>
        <v>-68</v>
      </c>
      <c r="N570" s="241" t="str">
        <f t="shared" si="102"/>
        <v/>
      </c>
      <c r="O570" s="207">
        <f t="shared" ref="O570:O633" si="106">ABS(I570)</f>
        <v>0</v>
      </c>
      <c r="P570" s="34">
        <f>SUM(L570:L591)</f>
        <v>-5624</v>
      </c>
      <c r="Q570" s="291" t="s">
        <v>3121</v>
      </c>
      <c r="R570" s="291"/>
      <c r="S570" s="158"/>
      <c r="T570" s="61" t="str">
        <f t="shared" si="86"/>
        <v/>
      </c>
      <c r="U570" s="61" t="str">
        <f t="shared" si="87"/>
        <v/>
      </c>
      <c r="V570" s="61" t="str">
        <f t="shared" si="88"/>
        <v/>
      </c>
      <c r="W570" s="61">
        <f t="shared" si="89"/>
        <v>-68</v>
      </c>
      <c r="X570" s="207" t="str">
        <f t="shared" si="90"/>
        <v/>
      </c>
      <c r="Y570" s="207" t="str">
        <f t="shared" si="91"/>
        <v/>
      </c>
      <c r="Z570" s="207" t="str">
        <f t="shared" si="92"/>
        <v/>
      </c>
      <c r="AA570" s="207" t="str">
        <f t="shared" si="93"/>
        <v/>
      </c>
    </row>
    <row r="571" spans="1:27" ht="17.25" hidden="1" outlineLevel="2" thickBot="1">
      <c r="A571" s="237">
        <v>43349</v>
      </c>
      <c r="B571" s="215" t="s">
        <v>1332</v>
      </c>
      <c r="C571" s="210" t="s">
        <v>3108</v>
      </c>
      <c r="D571" s="210" t="s">
        <v>1331</v>
      </c>
      <c r="E571" s="238" t="s">
        <v>1330</v>
      </c>
      <c r="F571" s="210" t="s">
        <v>102</v>
      </c>
      <c r="G571" s="239">
        <v>2</v>
      </c>
      <c r="H571" s="239">
        <v>10870</v>
      </c>
      <c r="I571" s="239">
        <v>0</v>
      </c>
      <c r="J571" s="14">
        <v>46</v>
      </c>
      <c r="K571" s="14">
        <v>22</v>
      </c>
      <c r="L571" s="14">
        <f t="shared" si="105"/>
        <v>32</v>
      </c>
      <c r="M571" s="123">
        <f t="shared" si="99"/>
        <v>32</v>
      </c>
      <c r="N571" s="241">
        <f t="shared" si="102"/>
        <v>2</v>
      </c>
      <c r="O571" s="207">
        <f t="shared" si="106"/>
        <v>0</v>
      </c>
      <c r="P571" s="34"/>
      <c r="Q571" s="292" t="s">
        <v>3122</v>
      </c>
      <c r="R571" s="292"/>
      <c r="S571" s="158"/>
      <c r="T571" s="61" t="str">
        <f t="shared" si="86"/>
        <v/>
      </c>
      <c r="U571" s="61" t="str">
        <f t="shared" si="87"/>
        <v/>
      </c>
      <c r="V571" s="61">
        <f t="shared" si="88"/>
        <v>32</v>
      </c>
      <c r="W571" s="61" t="str">
        <f t="shared" si="89"/>
        <v/>
      </c>
      <c r="X571" s="207" t="str">
        <f t="shared" si="90"/>
        <v/>
      </c>
      <c r="Y571" s="207" t="str">
        <f t="shared" si="91"/>
        <v/>
      </c>
      <c r="Z571" s="207" t="str">
        <f t="shared" si="92"/>
        <v/>
      </c>
      <c r="AA571" s="207" t="str">
        <f t="shared" si="93"/>
        <v/>
      </c>
    </row>
    <row r="572" spans="1:27" ht="17.25" hidden="1" outlineLevel="2" thickBot="1">
      <c r="A572" s="237">
        <v>43349</v>
      </c>
      <c r="B572" s="215" t="s">
        <v>1332</v>
      </c>
      <c r="C572" s="210" t="s">
        <v>3108</v>
      </c>
      <c r="D572" s="210" t="s">
        <v>1329</v>
      </c>
      <c r="E572" s="238" t="s">
        <v>2221</v>
      </c>
      <c r="F572" s="210" t="s">
        <v>102</v>
      </c>
      <c r="G572" s="239">
        <v>1</v>
      </c>
      <c r="H572" s="239">
        <v>10879</v>
      </c>
      <c r="I572" s="239">
        <v>0</v>
      </c>
      <c r="J572" s="14">
        <v>23</v>
      </c>
      <c r="K572" s="14">
        <v>11</v>
      </c>
      <c r="L572" s="14">
        <f t="shared" si="105"/>
        <v>-34</v>
      </c>
      <c r="M572" s="123">
        <f t="shared" si="99"/>
        <v>-34</v>
      </c>
      <c r="N572" s="241" t="str">
        <f t="shared" si="102"/>
        <v/>
      </c>
      <c r="O572" s="207">
        <f t="shared" si="106"/>
        <v>0</v>
      </c>
      <c r="P572" s="34"/>
      <c r="Q572" s="291" t="s">
        <v>3123</v>
      </c>
      <c r="R572" s="291"/>
      <c r="S572" s="158"/>
      <c r="T572" s="61" t="str">
        <f t="shared" si="86"/>
        <v/>
      </c>
      <c r="U572" s="61" t="str">
        <f t="shared" si="87"/>
        <v/>
      </c>
      <c r="V572" s="61" t="str">
        <f t="shared" si="88"/>
        <v/>
      </c>
      <c r="W572" s="61">
        <f t="shared" si="89"/>
        <v>-34</v>
      </c>
      <c r="X572" s="207" t="str">
        <f t="shared" si="90"/>
        <v/>
      </c>
      <c r="Y572" s="207" t="str">
        <f t="shared" si="91"/>
        <v/>
      </c>
      <c r="Z572" s="207" t="str">
        <f t="shared" si="92"/>
        <v/>
      </c>
      <c r="AA572" s="207" t="str">
        <f t="shared" si="93"/>
        <v/>
      </c>
    </row>
    <row r="573" spans="1:27" ht="17.25" hidden="1" outlineLevel="2" thickBot="1">
      <c r="A573" s="237">
        <v>43349</v>
      </c>
      <c r="B573" s="215" t="s">
        <v>1332</v>
      </c>
      <c r="C573" s="210" t="s">
        <v>3108</v>
      </c>
      <c r="D573" s="210" t="s">
        <v>1331</v>
      </c>
      <c r="E573" s="238" t="s">
        <v>1330</v>
      </c>
      <c r="F573" s="210" t="s">
        <v>102</v>
      </c>
      <c r="G573" s="239">
        <v>1</v>
      </c>
      <c r="H573" s="239">
        <v>10888</v>
      </c>
      <c r="I573" s="239">
        <v>0</v>
      </c>
      <c r="J573" s="14">
        <v>23</v>
      </c>
      <c r="K573" s="14">
        <v>11</v>
      </c>
      <c r="L573" s="14">
        <f t="shared" si="105"/>
        <v>-484</v>
      </c>
      <c r="M573" s="123">
        <f t="shared" si="99"/>
        <v>-484</v>
      </c>
      <c r="N573" s="241">
        <f t="shared" si="102"/>
        <v>-9</v>
      </c>
      <c r="O573" s="207">
        <f t="shared" si="106"/>
        <v>0</v>
      </c>
      <c r="P573" s="34"/>
      <c r="Q573" s="292" t="s">
        <v>3124</v>
      </c>
      <c r="R573" s="292"/>
      <c r="S573" s="158"/>
      <c r="T573" s="61" t="str">
        <f t="shared" si="86"/>
        <v/>
      </c>
      <c r="U573" s="61" t="str">
        <f t="shared" si="87"/>
        <v/>
      </c>
      <c r="V573" s="61" t="str">
        <f t="shared" si="88"/>
        <v/>
      </c>
      <c r="W573" s="61">
        <f t="shared" si="89"/>
        <v>-484</v>
      </c>
      <c r="X573" s="207" t="str">
        <f t="shared" si="90"/>
        <v/>
      </c>
      <c r="Y573" s="207" t="str">
        <f t="shared" si="91"/>
        <v/>
      </c>
      <c r="Z573" s="207" t="str">
        <f t="shared" si="92"/>
        <v/>
      </c>
      <c r="AA573" s="207" t="str">
        <f t="shared" si="93"/>
        <v/>
      </c>
    </row>
    <row r="574" spans="1:27" ht="17.25" hidden="1" outlineLevel="2" thickBot="1">
      <c r="A574" s="237">
        <v>43349</v>
      </c>
      <c r="B574" s="215" t="s">
        <v>1332</v>
      </c>
      <c r="C574" s="210" t="s">
        <v>3108</v>
      </c>
      <c r="D574" s="210" t="s">
        <v>1329</v>
      </c>
      <c r="E574" s="238" t="s">
        <v>2221</v>
      </c>
      <c r="F574" s="210" t="s">
        <v>102</v>
      </c>
      <c r="G574" s="239">
        <v>1</v>
      </c>
      <c r="H574" s="239">
        <v>10926</v>
      </c>
      <c r="I574" s="239">
        <v>0</v>
      </c>
      <c r="J574" s="14">
        <v>23</v>
      </c>
      <c r="K574" s="14">
        <v>11</v>
      </c>
      <c r="L574" s="14">
        <f t="shared" si="105"/>
        <v>-34</v>
      </c>
      <c r="M574" s="123">
        <f t="shared" si="99"/>
        <v>-34</v>
      </c>
      <c r="N574" s="241" t="str">
        <f t="shared" si="102"/>
        <v/>
      </c>
      <c r="O574" s="207">
        <f t="shared" si="106"/>
        <v>0</v>
      </c>
      <c r="P574" s="34"/>
      <c r="Q574" s="230" t="s">
        <v>3125</v>
      </c>
      <c r="S574" s="158"/>
      <c r="T574" s="61" t="str">
        <f t="shared" si="86"/>
        <v/>
      </c>
      <c r="U574" s="61" t="str">
        <f t="shared" si="87"/>
        <v/>
      </c>
      <c r="V574" s="61" t="str">
        <f t="shared" si="88"/>
        <v/>
      </c>
      <c r="W574" s="61">
        <f t="shared" si="89"/>
        <v>-34</v>
      </c>
      <c r="X574" s="207" t="str">
        <f t="shared" si="90"/>
        <v/>
      </c>
      <c r="Y574" s="207" t="str">
        <f t="shared" si="91"/>
        <v/>
      </c>
      <c r="Z574" s="207" t="str">
        <f t="shared" si="92"/>
        <v/>
      </c>
      <c r="AA574" s="207" t="str">
        <f t="shared" si="93"/>
        <v/>
      </c>
    </row>
    <row r="575" spans="1:27" ht="17.25" hidden="1" outlineLevel="2" thickBot="1">
      <c r="A575" s="237">
        <v>43349</v>
      </c>
      <c r="B575" s="215" t="s">
        <v>1332</v>
      </c>
      <c r="C575" s="210" t="s">
        <v>3108</v>
      </c>
      <c r="D575" s="210" t="s">
        <v>1331</v>
      </c>
      <c r="E575" s="238" t="s">
        <v>1330</v>
      </c>
      <c r="F575" s="210" t="s">
        <v>102</v>
      </c>
      <c r="G575" s="239">
        <v>1</v>
      </c>
      <c r="H575" s="239">
        <v>10942</v>
      </c>
      <c r="I575" s="239">
        <v>0</v>
      </c>
      <c r="J575" s="14">
        <v>23</v>
      </c>
      <c r="K575" s="14">
        <v>11</v>
      </c>
      <c r="L575" s="14">
        <f t="shared" si="105"/>
        <v>-834</v>
      </c>
      <c r="M575" s="123">
        <f t="shared" si="99"/>
        <v>-834</v>
      </c>
      <c r="N575" s="241">
        <f t="shared" si="102"/>
        <v>-16</v>
      </c>
      <c r="O575" s="207">
        <f t="shared" si="106"/>
        <v>0</v>
      </c>
      <c r="P575" s="34"/>
      <c r="Q575" s="292" t="s">
        <v>3124</v>
      </c>
      <c r="R575" s="292"/>
      <c r="S575" s="158"/>
      <c r="T575" s="61" t="str">
        <f t="shared" si="86"/>
        <v/>
      </c>
      <c r="U575" s="61" t="str">
        <f t="shared" si="87"/>
        <v/>
      </c>
      <c r="V575" s="61" t="str">
        <f t="shared" si="88"/>
        <v/>
      </c>
      <c r="W575" s="61">
        <f t="shared" si="89"/>
        <v>-834</v>
      </c>
      <c r="X575" s="207" t="str">
        <f t="shared" si="90"/>
        <v/>
      </c>
      <c r="Y575" s="207" t="str">
        <f t="shared" si="91"/>
        <v/>
      </c>
      <c r="Z575" s="207" t="str">
        <f t="shared" si="92"/>
        <v/>
      </c>
      <c r="AA575" s="207" t="str">
        <f t="shared" si="93"/>
        <v/>
      </c>
    </row>
    <row r="576" spans="1:27" ht="17.25" hidden="1" outlineLevel="2" thickBot="1">
      <c r="A576" s="237">
        <v>43349</v>
      </c>
      <c r="B576" s="215" t="s">
        <v>1332</v>
      </c>
      <c r="C576" s="210" t="s">
        <v>3108</v>
      </c>
      <c r="D576" s="210" t="s">
        <v>1329</v>
      </c>
      <c r="E576" s="238" t="s">
        <v>2221</v>
      </c>
      <c r="F576" s="210" t="s">
        <v>102</v>
      </c>
      <c r="G576" s="239">
        <v>1</v>
      </c>
      <c r="H576" s="239">
        <v>10926</v>
      </c>
      <c r="I576" s="239">
        <v>0</v>
      </c>
      <c r="J576" s="14">
        <v>23</v>
      </c>
      <c r="K576" s="14">
        <v>11</v>
      </c>
      <c r="L576" s="14">
        <f t="shared" si="105"/>
        <v>-34</v>
      </c>
      <c r="M576" s="123">
        <f t="shared" si="99"/>
        <v>-34</v>
      </c>
      <c r="N576" s="241" t="str">
        <f t="shared" si="102"/>
        <v/>
      </c>
      <c r="O576" s="207">
        <f t="shared" si="106"/>
        <v>0</v>
      </c>
      <c r="P576" s="34"/>
      <c r="S576" s="158"/>
      <c r="T576" s="61" t="str">
        <f t="shared" si="86"/>
        <v/>
      </c>
      <c r="U576" s="61" t="str">
        <f t="shared" si="87"/>
        <v/>
      </c>
      <c r="V576" s="61" t="str">
        <f t="shared" si="88"/>
        <v/>
      </c>
      <c r="W576" s="61">
        <f t="shared" si="89"/>
        <v>-34</v>
      </c>
      <c r="X576" s="207" t="str">
        <f t="shared" si="90"/>
        <v/>
      </c>
      <c r="Y576" s="207" t="str">
        <f t="shared" si="91"/>
        <v/>
      </c>
      <c r="Z576" s="207" t="str">
        <f t="shared" si="92"/>
        <v/>
      </c>
      <c r="AA576" s="207" t="str">
        <f t="shared" si="93"/>
        <v/>
      </c>
    </row>
    <row r="577" spans="1:27" ht="17.25" hidden="1" outlineLevel="2" thickBot="1">
      <c r="A577" s="237">
        <v>43349</v>
      </c>
      <c r="B577" s="215" t="s">
        <v>1332</v>
      </c>
      <c r="C577" s="210" t="s">
        <v>3108</v>
      </c>
      <c r="D577" s="210" t="s">
        <v>1331</v>
      </c>
      <c r="E577" s="238" t="s">
        <v>1330</v>
      </c>
      <c r="F577" s="210" t="s">
        <v>102</v>
      </c>
      <c r="G577" s="239">
        <v>1</v>
      </c>
      <c r="H577" s="239">
        <v>10942</v>
      </c>
      <c r="I577" s="239">
        <v>0</v>
      </c>
      <c r="J577" s="14">
        <v>23</v>
      </c>
      <c r="K577" s="14">
        <v>11</v>
      </c>
      <c r="L577" s="14">
        <f t="shared" si="105"/>
        <v>-834</v>
      </c>
      <c r="M577" s="123">
        <f t="shared" si="99"/>
        <v>-834</v>
      </c>
      <c r="N577" s="241">
        <f t="shared" si="102"/>
        <v>-16</v>
      </c>
      <c r="O577" s="207">
        <f t="shared" si="106"/>
        <v>0</v>
      </c>
      <c r="P577" s="34"/>
      <c r="Q577" s="292" t="s">
        <v>3124</v>
      </c>
      <c r="R577" s="292"/>
      <c r="S577" s="158"/>
      <c r="T577" s="61" t="str">
        <f t="shared" si="86"/>
        <v/>
      </c>
      <c r="U577" s="61" t="str">
        <f t="shared" si="87"/>
        <v/>
      </c>
      <c r="V577" s="61" t="str">
        <f t="shared" si="88"/>
        <v/>
      </c>
      <c r="W577" s="61">
        <f t="shared" si="89"/>
        <v>-834</v>
      </c>
      <c r="X577" s="207" t="str">
        <f t="shared" si="90"/>
        <v/>
      </c>
      <c r="Y577" s="207" t="str">
        <f t="shared" si="91"/>
        <v/>
      </c>
      <c r="Z577" s="207" t="str">
        <f t="shared" si="92"/>
        <v/>
      </c>
      <c r="AA577" s="207" t="str">
        <f t="shared" si="93"/>
        <v/>
      </c>
    </row>
    <row r="578" spans="1:27" ht="17.25" hidden="1" outlineLevel="2" thickBot="1">
      <c r="A578" s="237">
        <v>43349</v>
      </c>
      <c r="B578" s="215" t="s">
        <v>1332</v>
      </c>
      <c r="C578" s="210" t="s">
        <v>3108</v>
      </c>
      <c r="D578" s="210" t="s">
        <v>1329</v>
      </c>
      <c r="E578" s="238" t="s">
        <v>2221</v>
      </c>
      <c r="F578" s="210" t="s">
        <v>102</v>
      </c>
      <c r="G578" s="239">
        <v>1</v>
      </c>
      <c r="H578" s="239">
        <v>10925</v>
      </c>
      <c r="I578" s="239">
        <v>0</v>
      </c>
      <c r="J578" s="14">
        <v>23</v>
      </c>
      <c r="K578" s="14">
        <v>11</v>
      </c>
      <c r="L578" s="14">
        <f t="shared" si="105"/>
        <v>-34</v>
      </c>
      <c r="M578" s="123">
        <f t="shared" si="99"/>
        <v>-34</v>
      </c>
      <c r="N578" s="241" t="str">
        <f t="shared" si="102"/>
        <v/>
      </c>
      <c r="O578" s="207">
        <f t="shared" si="106"/>
        <v>0</v>
      </c>
      <c r="P578" s="34"/>
      <c r="S578" s="158"/>
      <c r="T578" s="61" t="str">
        <f t="shared" si="86"/>
        <v/>
      </c>
      <c r="U578" s="61" t="str">
        <f t="shared" si="87"/>
        <v/>
      </c>
      <c r="V578" s="61" t="str">
        <f t="shared" si="88"/>
        <v/>
      </c>
      <c r="W578" s="61">
        <f t="shared" si="89"/>
        <v>-34</v>
      </c>
      <c r="X578" s="207" t="str">
        <f t="shared" si="90"/>
        <v/>
      </c>
      <c r="Y578" s="207" t="str">
        <f t="shared" si="91"/>
        <v/>
      </c>
      <c r="Z578" s="207" t="str">
        <f t="shared" si="92"/>
        <v/>
      </c>
      <c r="AA578" s="207" t="str">
        <f t="shared" si="93"/>
        <v/>
      </c>
    </row>
    <row r="579" spans="1:27" ht="17.25" hidden="1" outlineLevel="2" thickBot="1">
      <c r="A579" s="237">
        <v>43349</v>
      </c>
      <c r="B579" s="215" t="s">
        <v>1332</v>
      </c>
      <c r="C579" s="210" t="s">
        <v>3108</v>
      </c>
      <c r="D579" s="210" t="s">
        <v>1331</v>
      </c>
      <c r="E579" s="238" t="s">
        <v>1330</v>
      </c>
      <c r="F579" s="210" t="s">
        <v>102</v>
      </c>
      <c r="G579" s="239">
        <v>1</v>
      </c>
      <c r="H579" s="239">
        <v>10942</v>
      </c>
      <c r="I579" s="239">
        <v>0</v>
      </c>
      <c r="J579" s="14">
        <v>23</v>
      </c>
      <c r="K579" s="14">
        <v>11</v>
      </c>
      <c r="L579" s="14">
        <f t="shared" si="105"/>
        <v>-884</v>
      </c>
      <c r="M579" s="123">
        <f t="shared" si="99"/>
        <v>-884</v>
      </c>
      <c r="N579" s="241">
        <f t="shared" si="102"/>
        <v>-17</v>
      </c>
      <c r="O579" s="207">
        <f t="shared" si="106"/>
        <v>0</v>
      </c>
      <c r="P579" s="34"/>
      <c r="Q579" s="292" t="s">
        <v>3124</v>
      </c>
      <c r="R579" s="292"/>
      <c r="S579" s="158"/>
      <c r="T579" s="61" t="str">
        <f t="shared" si="86"/>
        <v/>
      </c>
      <c r="U579" s="61" t="str">
        <f t="shared" si="87"/>
        <v/>
      </c>
      <c r="V579" s="61" t="str">
        <f t="shared" si="88"/>
        <v/>
      </c>
      <c r="W579" s="61">
        <f t="shared" si="89"/>
        <v>-884</v>
      </c>
      <c r="X579" s="207" t="str">
        <f t="shared" si="90"/>
        <v/>
      </c>
      <c r="Y579" s="207" t="str">
        <f t="shared" si="91"/>
        <v/>
      </c>
      <c r="Z579" s="207" t="str">
        <f t="shared" si="92"/>
        <v/>
      </c>
      <c r="AA579" s="207" t="str">
        <f t="shared" si="93"/>
        <v/>
      </c>
    </row>
    <row r="580" spans="1:27" ht="17.25" hidden="1" outlineLevel="2" thickBot="1">
      <c r="A580" s="237">
        <v>43349</v>
      </c>
      <c r="B580" s="215" t="s">
        <v>1332</v>
      </c>
      <c r="C580" s="210" t="s">
        <v>3108</v>
      </c>
      <c r="D580" s="210" t="s">
        <v>1329</v>
      </c>
      <c r="E580" s="238" t="s">
        <v>2221</v>
      </c>
      <c r="F580" s="210" t="s">
        <v>102</v>
      </c>
      <c r="G580" s="239">
        <v>1</v>
      </c>
      <c r="H580" s="239">
        <v>10920</v>
      </c>
      <c r="I580" s="239">
        <v>0</v>
      </c>
      <c r="J580" s="14">
        <v>23</v>
      </c>
      <c r="K580" s="14">
        <v>11</v>
      </c>
      <c r="L580" s="14">
        <f t="shared" si="105"/>
        <v>-34</v>
      </c>
      <c r="M580" s="123">
        <f t="shared" si="99"/>
        <v>-34</v>
      </c>
      <c r="N580" s="241" t="str">
        <f t="shared" si="102"/>
        <v/>
      </c>
      <c r="O580" s="207">
        <f t="shared" si="106"/>
        <v>0</v>
      </c>
      <c r="P580" s="34"/>
      <c r="Q580" s="230" t="s">
        <v>3126</v>
      </c>
      <c r="R580" s="230" t="s">
        <v>2969</v>
      </c>
      <c r="S580" s="158"/>
      <c r="T580" s="61" t="str">
        <f t="shared" si="86"/>
        <v/>
      </c>
      <c r="U580" s="61">
        <f t="shared" si="87"/>
        <v>-34</v>
      </c>
      <c r="V580" s="61" t="str">
        <f t="shared" si="88"/>
        <v/>
      </c>
      <c r="W580" s="61" t="str">
        <f t="shared" si="89"/>
        <v/>
      </c>
      <c r="X580" s="207" t="str">
        <f t="shared" si="90"/>
        <v/>
      </c>
      <c r="Y580" s="207" t="str">
        <f t="shared" si="91"/>
        <v/>
      </c>
      <c r="Z580" s="207" t="str">
        <f t="shared" si="92"/>
        <v/>
      </c>
      <c r="AA580" s="207" t="str">
        <f t="shared" si="93"/>
        <v/>
      </c>
    </row>
    <row r="581" spans="1:27" ht="17.25" hidden="1" outlineLevel="2" thickBot="1">
      <c r="A581" s="237">
        <v>43349</v>
      </c>
      <c r="B581" s="215" t="s">
        <v>1332</v>
      </c>
      <c r="C581" s="210" t="s">
        <v>3108</v>
      </c>
      <c r="D581" s="210" t="s">
        <v>1331</v>
      </c>
      <c r="E581" s="238" t="s">
        <v>1330</v>
      </c>
      <c r="F581" s="210" t="s">
        <v>102</v>
      </c>
      <c r="G581" s="239">
        <v>1</v>
      </c>
      <c r="H581" s="239">
        <v>10915</v>
      </c>
      <c r="I581" s="239">
        <v>0</v>
      </c>
      <c r="J581" s="14">
        <v>23</v>
      </c>
      <c r="K581" s="14">
        <v>11</v>
      </c>
      <c r="L581" s="14">
        <f t="shared" si="105"/>
        <v>216</v>
      </c>
      <c r="M581" s="123">
        <f t="shared" si="99"/>
        <v>216</v>
      </c>
      <c r="N581" s="241">
        <f t="shared" si="102"/>
        <v>5</v>
      </c>
      <c r="O581" s="207">
        <f t="shared" si="106"/>
        <v>0</v>
      </c>
      <c r="P581" s="34"/>
      <c r="Q581" s="230" t="s">
        <v>2979</v>
      </c>
      <c r="R581" s="230" t="s">
        <v>2969</v>
      </c>
      <c r="S581" s="158"/>
      <c r="T581" s="61">
        <f t="shared" si="86"/>
        <v>216</v>
      </c>
      <c r="U581" s="61" t="str">
        <f t="shared" si="87"/>
        <v/>
      </c>
      <c r="V581" s="61" t="str">
        <f t="shared" si="88"/>
        <v/>
      </c>
      <c r="W581" s="61" t="str">
        <f t="shared" si="89"/>
        <v/>
      </c>
      <c r="X581" s="207" t="str">
        <f t="shared" si="90"/>
        <v/>
      </c>
      <c r="Y581" s="207" t="str">
        <f t="shared" si="91"/>
        <v/>
      </c>
      <c r="Z581" s="207" t="str">
        <f t="shared" si="92"/>
        <v/>
      </c>
      <c r="AA581" s="207" t="str">
        <f t="shared" si="93"/>
        <v/>
      </c>
    </row>
    <row r="582" spans="1:27" ht="17.25" hidden="1" outlineLevel="2" thickBot="1">
      <c r="A582" s="237">
        <v>43349</v>
      </c>
      <c r="B582" s="215" t="s">
        <v>1332</v>
      </c>
      <c r="C582" s="210" t="s">
        <v>3108</v>
      </c>
      <c r="D582" s="210" t="s">
        <v>1329</v>
      </c>
      <c r="E582" s="238" t="s">
        <v>2221</v>
      </c>
      <c r="F582" s="210" t="s">
        <v>102</v>
      </c>
      <c r="G582" s="239">
        <v>2</v>
      </c>
      <c r="H582" s="239">
        <v>10914</v>
      </c>
      <c r="I582" s="239">
        <v>0</v>
      </c>
      <c r="J582" s="14">
        <v>46</v>
      </c>
      <c r="K582" s="14">
        <v>22</v>
      </c>
      <c r="L582" s="14">
        <f t="shared" si="105"/>
        <v>-68</v>
      </c>
      <c r="M582" s="123">
        <f t="shared" si="99"/>
        <v>-68</v>
      </c>
      <c r="N582" s="241" t="str">
        <f t="shared" si="102"/>
        <v/>
      </c>
      <c r="O582" s="207">
        <f t="shared" si="106"/>
        <v>0</v>
      </c>
      <c r="P582" s="34"/>
      <c r="Q582" s="230" t="s">
        <v>3127</v>
      </c>
      <c r="R582" s="230" t="s">
        <v>2969</v>
      </c>
      <c r="S582" s="158"/>
      <c r="T582" s="61" t="str">
        <f t="shared" si="86"/>
        <v/>
      </c>
      <c r="U582" s="61">
        <f t="shared" si="87"/>
        <v>-68</v>
      </c>
      <c r="V582" s="61" t="str">
        <f t="shared" si="88"/>
        <v/>
      </c>
      <c r="W582" s="61" t="str">
        <f t="shared" si="89"/>
        <v/>
      </c>
      <c r="X582" s="207" t="str">
        <f t="shared" si="90"/>
        <v/>
      </c>
      <c r="Y582" s="207" t="str">
        <f t="shared" si="91"/>
        <v/>
      </c>
      <c r="Z582" s="207" t="str">
        <f t="shared" si="92"/>
        <v/>
      </c>
      <c r="AA582" s="207" t="str">
        <f t="shared" si="93"/>
        <v/>
      </c>
    </row>
    <row r="583" spans="1:27" ht="17.25" hidden="1" outlineLevel="2" thickBot="1">
      <c r="A583" s="237">
        <v>43349</v>
      </c>
      <c r="B583" s="215" t="s">
        <v>1332</v>
      </c>
      <c r="C583" s="210" t="s">
        <v>3108</v>
      </c>
      <c r="D583" s="210" t="s">
        <v>1331</v>
      </c>
      <c r="E583" s="238" t="s">
        <v>1330</v>
      </c>
      <c r="F583" s="210" t="s">
        <v>102</v>
      </c>
      <c r="G583" s="239">
        <v>2</v>
      </c>
      <c r="H583" s="239">
        <v>10924</v>
      </c>
      <c r="I583" s="239">
        <v>0</v>
      </c>
      <c r="J583" s="14">
        <v>46</v>
      </c>
      <c r="K583" s="14">
        <v>22</v>
      </c>
      <c r="L583" s="14">
        <f t="shared" si="105"/>
        <v>-1068</v>
      </c>
      <c r="M583" s="123">
        <f t="shared" si="99"/>
        <v>-1068</v>
      </c>
      <c r="N583" s="241">
        <f t="shared" si="102"/>
        <v>-20</v>
      </c>
      <c r="O583" s="207">
        <f t="shared" si="106"/>
        <v>0</v>
      </c>
      <c r="P583" s="34"/>
      <c r="Q583" s="230" t="s">
        <v>3120</v>
      </c>
      <c r="R583" s="230" t="s">
        <v>2969</v>
      </c>
      <c r="S583" s="158"/>
      <c r="T583" s="61" t="str">
        <f t="shared" si="86"/>
        <v/>
      </c>
      <c r="U583" s="61">
        <f t="shared" si="87"/>
        <v>-1068</v>
      </c>
      <c r="V583" s="61" t="str">
        <f t="shared" si="88"/>
        <v/>
      </c>
      <c r="W583" s="61" t="str">
        <f t="shared" si="89"/>
        <v/>
      </c>
      <c r="X583" s="207" t="str">
        <f t="shared" si="90"/>
        <v/>
      </c>
      <c r="Y583" s="207" t="str">
        <f t="shared" si="91"/>
        <v/>
      </c>
      <c r="Z583" s="207" t="str">
        <f t="shared" si="92"/>
        <v/>
      </c>
      <c r="AA583" s="207" t="str">
        <f t="shared" si="93"/>
        <v/>
      </c>
    </row>
    <row r="584" spans="1:27" ht="17.25" hidden="1" outlineLevel="2" thickBot="1">
      <c r="A584" s="237">
        <v>43349</v>
      </c>
      <c r="B584" s="215" t="s">
        <v>1332</v>
      </c>
      <c r="C584" s="210" t="s">
        <v>3108</v>
      </c>
      <c r="D584" s="210" t="s">
        <v>1329</v>
      </c>
      <c r="E584" s="238" t="s">
        <v>1330</v>
      </c>
      <c r="F584" s="210" t="s">
        <v>102</v>
      </c>
      <c r="G584" s="239">
        <v>3</v>
      </c>
      <c r="H584" s="239">
        <v>10890</v>
      </c>
      <c r="I584" s="239">
        <v>0</v>
      </c>
      <c r="J584" s="14">
        <v>69</v>
      </c>
      <c r="K584" s="14">
        <v>33</v>
      </c>
      <c r="L584" s="14">
        <f t="shared" si="105"/>
        <v>-102</v>
      </c>
      <c r="M584" s="123">
        <f t="shared" si="99"/>
        <v>-102</v>
      </c>
      <c r="N584" s="241" t="str">
        <f t="shared" si="102"/>
        <v/>
      </c>
      <c r="O584" s="207">
        <f t="shared" si="106"/>
        <v>0</v>
      </c>
      <c r="P584" s="34"/>
      <c r="Q584" s="230" t="s">
        <v>3126</v>
      </c>
      <c r="R584" s="230" t="s">
        <v>2969</v>
      </c>
      <c r="S584" s="158"/>
      <c r="T584" s="61" t="str">
        <f t="shared" si="86"/>
        <v/>
      </c>
      <c r="U584" s="61">
        <f t="shared" si="87"/>
        <v>-102</v>
      </c>
      <c r="V584" s="61" t="str">
        <f t="shared" si="88"/>
        <v/>
      </c>
      <c r="W584" s="61" t="str">
        <f t="shared" si="89"/>
        <v/>
      </c>
      <c r="X584" s="207" t="str">
        <f t="shared" si="90"/>
        <v/>
      </c>
      <c r="Y584" s="207" t="str">
        <f t="shared" si="91"/>
        <v/>
      </c>
      <c r="Z584" s="207" t="str">
        <f t="shared" si="92"/>
        <v/>
      </c>
      <c r="AA584" s="207" t="str">
        <f t="shared" si="93"/>
        <v/>
      </c>
    </row>
    <row r="585" spans="1:27" ht="17.25" hidden="1" outlineLevel="2" thickBot="1">
      <c r="A585" s="237">
        <v>43349</v>
      </c>
      <c r="B585" s="215" t="s">
        <v>1332</v>
      </c>
      <c r="C585" s="210" t="s">
        <v>3108</v>
      </c>
      <c r="D585" s="210" t="s">
        <v>1331</v>
      </c>
      <c r="E585" s="238" t="s">
        <v>2221</v>
      </c>
      <c r="F585" s="210" t="s">
        <v>102</v>
      </c>
      <c r="G585" s="239">
        <v>3</v>
      </c>
      <c r="H585" s="239">
        <v>10881</v>
      </c>
      <c r="I585" s="239">
        <v>0</v>
      </c>
      <c r="J585" s="14">
        <v>69</v>
      </c>
      <c r="K585" s="14">
        <v>33</v>
      </c>
      <c r="L585" s="14">
        <f t="shared" si="105"/>
        <v>-1452</v>
      </c>
      <c r="M585" s="123">
        <f t="shared" si="99"/>
        <v>-1452</v>
      </c>
      <c r="N585" s="241">
        <f t="shared" si="102"/>
        <v>-27</v>
      </c>
      <c r="O585" s="207">
        <f t="shared" si="106"/>
        <v>0</v>
      </c>
      <c r="P585" s="34"/>
      <c r="Q585" s="230" t="s">
        <v>3120</v>
      </c>
      <c r="R585" s="230" t="s">
        <v>2969</v>
      </c>
      <c r="S585" s="158"/>
      <c r="T585" s="61" t="str">
        <f t="shared" ref="T585:T648" si="107">IF(AND(R585="Yes",S585&lt;&gt;"Yes",L585&gt;0,B585&lt;&gt;"TXO"),L585,"")</f>
        <v/>
      </c>
      <c r="U585" s="61">
        <f t="shared" ref="U585:U648" si="108">IF(AND(R585="Yes",S585&lt;&gt;"Yes",L585&lt;0,B585&lt;&gt;"TXO"),L585,"")</f>
        <v>-1452</v>
      </c>
      <c r="V585" s="61" t="str">
        <f t="shared" ref="V585:V648" si="109">IF(AND(R585="",S585&lt;&gt;"Yes",L585&gt;0,B585&lt;&gt;"TXO"),L585,"")</f>
        <v/>
      </c>
      <c r="W585" s="61" t="str">
        <f t="shared" ref="W585:W648" si="110">IF(AND(R585="",S585&lt;&gt;"Yes",L585&lt;0,B585&lt;&gt;"TXO"),L585,"")</f>
        <v/>
      </c>
      <c r="X585" s="207" t="str">
        <f t="shared" ref="X585:X648" si="111">IF(AND(R585="Yes",S585="Yes",L585&gt;0,B585&lt;&gt;"TXO"),L585,"")</f>
        <v/>
      </c>
      <c r="Y585" s="207" t="str">
        <f t="shared" ref="Y585:Y648" si="112">IF(AND(R585="Yes",S585="Yes",L585&lt;0,B585&lt;&gt;"TXO"),L585,"")</f>
        <v/>
      </c>
      <c r="Z585" s="207" t="str">
        <f t="shared" ref="Z585:Z648" si="113">IF(AND(R585="",S585="Yes",L585&gt;0,B585&lt;&gt;"TXO"),L585,"")</f>
        <v/>
      </c>
      <c r="AA585" s="207" t="str">
        <f t="shared" ref="AA585:AA648" si="114">IF(AND(R585="",S585="Yes",L585&lt;0,B585&lt;&gt;"TXO"),L585,"")</f>
        <v/>
      </c>
    </row>
    <row r="586" spans="1:27" ht="17.25" hidden="1" outlineLevel="2" thickBot="1">
      <c r="A586" s="237">
        <v>43349</v>
      </c>
      <c r="B586" s="215" t="s">
        <v>1332</v>
      </c>
      <c r="C586" s="210" t="s">
        <v>3108</v>
      </c>
      <c r="D586" s="210" t="s">
        <v>1329</v>
      </c>
      <c r="E586" s="238" t="s">
        <v>2221</v>
      </c>
      <c r="F586" s="210" t="s">
        <v>102</v>
      </c>
      <c r="G586" s="239">
        <v>3</v>
      </c>
      <c r="H586" s="239">
        <v>10884</v>
      </c>
      <c r="I586" s="239">
        <v>0</v>
      </c>
      <c r="J586" s="14">
        <v>69</v>
      </c>
      <c r="K586" s="14">
        <v>33</v>
      </c>
      <c r="L586" s="14">
        <f t="shared" si="105"/>
        <v>-102</v>
      </c>
      <c r="M586" s="123">
        <f t="shared" si="99"/>
        <v>-102</v>
      </c>
      <c r="N586" s="241" t="str">
        <f t="shared" si="102"/>
        <v/>
      </c>
      <c r="O586" s="207">
        <f t="shared" si="106"/>
        <v>0</v>
      </c>
      <c r="P586" s="34"/>
      <c r="Q586" s="230" t="s">
        <v>3126</v>
      </c>
      <c r="R586" s="230" t="s">
        <v>2969</v>
      </c>
      <c r="S586" s="158"/>
      <c r="T586" s="61" t="str">
        <f t="shared" si="107"/>
        <v/>
      </c>
      <c r="U586" s="61">
        <f t="shared" si="108"/>
        <v>-102</v>
      </c>
      <c r="V586" s="61" t="str">
        <f t="shared" si="109"/>
        <v/>
      </c>
      <c r="W586" s="61" t="str">
        <f t="shared" si="110"/>
        <v/>
      </c>
      <c r="X586" s="207" t="str">
        <f t="shared" si="111"/>
        <v/>
      </c>
      <c r="Y586" s="207" t="str">
        <f t="shared" si="112"/>
        <v/>
      </c>
      <c r="Z586" s="207" t="str">
        <f t="shared" si="113"/>
        <v/>
      </c>
      <c r="AA586" s="207" t="str">
        <f t="shared" si="114"/>
        <v/>
      </c>
    </row>
    <row r="587" spans="1:27" ht="17.25" hidden="1" outlineLevel="2" thickBot="1">
      <c r="A587" s="237">
        <v>43349</v>
      </c>
      <c r="B587" s="215" t="s">
        <v>1332</v>
      </c>
      <c r="C587" s="210" t="s">
        <v>3108</v>
      </c>
      <c r="D587" s="210" t="s">
        <v>1331</v>
      </c>
      <c r="E587" s="238" t="s">
        <v>1330</v>
      </c>
      <c r="F587" s="210" t="s">
        <v>102</v>
      </c>
      <c r="G587" s="239">
        <v>3</v>
      </c>
      <c r="H587" s="239">
        <v>10883</v>
      </c>
      <c r="I587" s="239">
        <v>0</v>
      </c>
      <c r="J587" s="14">
        <v>69</v>
      </c>
      <c r="K587" s="14">
        <v>33</v>
      </c>
      <c r="L587" s="14">
        <f t="shared" si="105"/>
        <v>48</v>
      </c>
      <c r="M587" s="123">
        <f t="shared" si="99"/>
        <v>48</v>
      </c>
      <c r="N587" s="241">
        <f t="shared" si="102"/>
        <v>3</v>
      </c>
      <c r="O587" s="207">
        <f t="shared" si="106"/>
        <v>0</v>
      </c>
      <c r="P587" s="34"/>
      <c r="Q587" s="230" t="s">
        <v>3128</v>
      </c>
      <c r="R587" s="230" t="s">
        <v>2969</v>
      </c>
      <c r="S587" s="158"/>
      <c r="T587" s="61">
        <f t="shared" si="107"/>
        <v>48</v>
      </c>
      <c r="U587" s="61" t="str">
        <f t="shared" si="108"/>
        <v/>
      </c>
      <c r="V587" s="61" t="str">
        <f t="shared" si="109"/>
        <v/>
      </c>
      <c r="W587" s="61" t="str">
        <f t="shared" si="110"/>
        <v/>
      </c>
      <c r="X587" s="207" t="str">
        <f t="shared" si="111"/>
        <v/>
      </c>
      <c r="Y587" s="207" t="str">
        <f t="shared" si="112"/>
        <v/>
      </c>
      <c r="Z587" s="207" t="str">
        <f t="shared" si="113"/>
        <v/>
      </c>
      <c r="AA587" s="207" t="str">
        <f t="shared" si="114"/>
        <v/>
      </c>
    </row>
    <row r="588" spans="1:27" ht="17.25" hidden="1" outlineLevel="2" thickBot="1">
      <c r="A588" s="237">
        <v>43349</v>
      </c>
      <c r="B588" s="215" t="s">
        <v>1332</v>
      </c>
      <c r="C588" s="210" t="s">
        <v>3108</v>
      </c>
      <c r="D588" s="210" t="s">
        <v>1329</v>
      </c>
      <c r="E588" s="238" t="s">
        <v>1330</v>
      </c>
      <c r="F588" s="210" t="s">
        <v>102</v>
      </c>
      <c r="G588" s="239">
        <v>1</v>
      </c>
      <c r="H588" s="239">
        <v>10882</v>
      </c>
      <c r="I588" s="239">
        <v>0</v>
      </c>
      <c r="J588" s="14">
        <v>23</v>
      </c>
      <c r="K588" s="14">
        <v>11</v>
      </c>
      <c r="L588" s="14">
        <f t="shared" si="105"/>
        <v>-34</v>
      </c>
      <c r="M588" s="123">
        <f t="shared" si="99"/>
        <v>-34</v>
      </c>
      <c r="N588" s="241" t="str">
        <f t="shared" si="102"/>
        <v/>
      </c>
      <c r="O588" s="207">
        <f t="shared" si="106"/>
        <v>0</v>
      </c>
      <c r="P588" s="34"/>
      <c r="Q588" s="230" t="s">
        <v>3126</v>
      </c>
      <c r="R588" s="230" t="s">
        <v>2969</v>
      </c>
      <c r="S588" s="158"/>
      <c r="T588" s="61" t="str">
        <f t="shared" si="107"/>
        <v/>
      </c>
      <c r="U588" s="61">
        <f t="shared" si="108"/>
        <v>-34</v>
      </c>
      <c r="V588" s="61" t="str">
        <f t="shared" si="109"/>
        <v/>
      </c>
      <c r="W588" s="61" t="str">
        <f t="shared" si="110"/>
        <v/>
      </c>
      <c r="X588" s="207" t="str">
        <f t="shared" si="111"/>
        <v/>
      </c>
      <c r="Y588" s="207" t="str">
        <f t="shared" si="112"/>
        <v/>
      </c>
      <c r="Z588" s="207" t="str">
        <f t="shared" si="113"/>
        <v/>
      </c>
      <c r="AA588" s="207" t="str">
        <f t="shared" si="114"/>
        <v/>
      </c>
    </row>
    <row r="589" spans="1:27" ht="17.25" hidden="1" outlineLevel="2" thickBot="1">
      <c r="A589" s="237">
        <v>43349</v>
      </c>
      <c r="B589" s="215" t="s">
        <v>1332</v>
      </c>
      <c r="C589" s="210" t="s">
        <v>3108</v>
      </c>
      <c r="D589" s="210" t="s">
        <v>1331</v>
      </c>
      <c r="E589" s="238" t="s">
        <v>2221</v>
      </c>
      <c r="F589" s="210" t="s">
        <v>102</v>
      </c>
      <c r="G589" s="239">
        <v>1</v>
      </c>
      <c r="H589" s="239">
        <v>10887</v>
      </c>
      <c r="I589" s="239">
        <v>0</v>
      </c>
      <c r="J589" s="14">
        <v>23</v>
      </c>
      <c r="K589" s="14">
        <v>11</v>
      </c>
      <c r="L589" s="14">
        <f t="shared" si="105"/>
        <v>216</v>
      </c>
      <c r="M589" s="123">
        <f t="shared" si="99"/>
        <v>216</v>
      </c>
      <c r="N589" s="241">
        <f t="shared" si="102"/>
        <v>5</v>
      </c>
      <c r="O589" s="207">
        <f t="shared" si="106"/>
        <v>0</v>
      </c>
      <c r="P589" s="34"/>
      <c r="Q589" s="230" t="s">
        <v>2979</v>
      </c>
      <c r="R589" s="230" t="s">
        <v>2969</v>
      </c>
      <c r="S589" s="158"/>
      <c r="T589" s="61">
        <f t="shared" si="107"/>
        <v>216</v>
      </c>
      <c r="U589" s="61" t="str">
        <f t="shared" si="108"/>
        <v/>
      </c>
      <c r="V589" s="61" t="str">
        <f t="shared" si="109"/>
        <v/>
      </c>
      <c r="W589" s="61" t="str">
        <f t="shared" si="110"/>
        <v/>
      </c>
      <c r="X589" s="207" t="str">
        <f t="shared" si="111"/>
        <v/>
      </c>
      <c r="Y589" s="207" t="str">
        <f t="shared" si="112"/>
        <v/>
      </c>
      <c r="Z589" s="207" t="str">
        <f t="shared" si="113"/>
        <v/>
      </c>
      <c r="AA589" s="207" t="str">
        <f t="shared" si="114"/>
        <v/>
      </c>
    </row>
    <row r="590" spans="1:27" ht="17.25" hidden="1" outlineLevel="2" thickBot="1">
      <c r="A590" s="237">
        <v>43349</v>
      </c>
      <c r="B590" s="215" t="s">
        <v>1332</v>
      </c>
      <c r="C590" s="210" t="s">
        <v>3108</v>
      </c>
      <c r="D590" s="210" t="s">
        <v>1329</v>
      </c>
      <c r="E590" s="238" t="s">
        <v>1330</v>
      </c>
      <c r="F590" s="210" t="s">
        <v>102</v>
      </c>
      <c r="G590" s="239">
        <v>2</v>
      </c>
      <c r="H590" s="239">
        <v>10882</v>
      </c>
      <c r="I590" s="239">
        <v>0</v>
      </c>
      <c r="J590" s="14">
        <v>46</v>
      </c>
      <c r="K590" s="14">
        <v>22</v>
      </c>
      <c r="L590" s="14">
        <f t="shared" ref="L590:L592" si="115">IF(B590="TXO",I590-SUM(J590:K590),IF(B590="FITX",IF(D590="新倉",-SUM(J590:K590),IF(E590="賣",(H590-H589)*G590*200-SUM(J590:K590),(H589-H590)*G590*200-SUM(J590:K590))),IF(D590="新倉",-SUM(J590:K590),IF(E590="賣",(H590-H589)*G590*50-SUM(J590:K590),(H589-H590)*G590*50-SUM(J590:K590)))))</f>
        <v>-68</v>
      </c>
      <c r="M590" s="123">
        <f t="shared" si="99"/>
        <v>-68</v>
      </c>
      <c r="N590" s="241" t="str">
        <f t="shared" si="102"/>
        <v/>
      </c>
      <c r="O590" s="207">
        <f t="shared" si="106"/>
        <v>0</v>
      </c>
      <c r="P590" s="34"/>
      <c r="S590" s="158"/>
      <c r="T590" s="61" t="str">
        <f t="shared" si="107"/>
        <v/>
      </c>
      <c r="U590" s="61" t="str">
        <f t="shared" si="108"/>
        <v/>
      </c>
      <c r="V590" s="61" t="str">
        <f t="shared" si="109"/>
        <v/>
      </c>
      <c r="W590" s="61">
        <f t="shared" si="110"/>
        <v>-68</v>
      </c>
      <c r="X590" s="207" t="str">
        <f t="shared" si="111"/>
        <v/>
      </c>
      <c r="Y590" s="207" t="str">
        <f t="shared" si="112"/>
        <v/>
      </c>
      <c r="Z590" s="207" t="str">
        <f t="shared" si="113"/>
        <v/>
      </c>
      <c r="AA590" s="207" t="str">
        <f t="shared" si="114"/>
        <v/>
      </c>
    </row>
    <row r="591" spans="1:27" ht="17.25" hidden="1" outlineLevel="2" thickBot="1">
      <c r="A591" s="237">
        <v>43349</v>
      </c>
      <c r="B591" s="215" t="s">
        <v>1332</v>
      </c>
      <c r="C591" s="210" t="s">
        <v>3108</v>
      </c>
      <c r="D591" s="210" t="s">
        <v>1331</v>
      </c>
      <c r="E591" s="238" t="s">
        <v>2221</v>
      </c>
      <c r="F591" s="210" t="s">
        <v>102</v>
      </c>
      <c r="G591" s="239">
        <v>2</v>
      </c>
      <c r="H591" s="239">
        <v>10883</v>
      </c>
      <c r="I591" s="239">
        <v>0</v>
      </c>
      <c r="J591" s="14">
        <v>46</v>
      </c>
      <c r="K591" s="14">
        <v>22</v>
      </c>
      <c r="L591" s="14">
        <f t="shared" si="115"/>
        <v>32</v>
      </c>
      <c r="M591" s="123">
        <f t="shared" si="99"/>
        <v>32</v>
      </c>
      <c r="N591" s="241">
        <f t="shared" si="102"/>
        <v>2</v>
      </c>
      <c r="O591" s="207">
        <f t="shared" si="106"/>
        <v>0</v>
      </c>
      <c r="P591" s="34"/>
      <c r="Q591" s="230" t="s">
        <v>3129</v>
      </c>
      <c r="S591" s="158"/>
      <c r="T591" s="61" t="str">
        <f t="shared" si="107"/>
        <v/>
      </c>
      <c r="U591" s="61" t="str">
        <f t="shared" si="108"/>
        <v/>
      </c>
      <c r="V591" s="61">
        <f t="shared" si="109"/>
        <v>32</v>
      </c>
      <c r="W591" s="61" t="str">
        <f t="shared" si="110"/>
        <v/>
      </c>
      <c r="X591" s="207" t="str">
        <f t="shared" si="111"/>
        <v/>
      </c>
      <c r="Y591" s="207" t="str">
        <f t="shared" si="112"/>
        <v/>
      </c>
      <c r="Z591" s="207" t="str">
        <f t="shared" si="113"/>
        <v/>
      </c>
      <c r="AA591" s="207" t="str">
        <f t="shared" si="114"/>
        <v/>
      </c>
    </row>
    <row r="592" spans="1:27" ht="17.25" hidden="1" outlineLevel="1" thickBot="1">
      <c r="A592" s="279">
        <v>43350</v>
      </c>
      <c r="B592" s="280" t="s">
        <v>1332</v>
      </c>
      <c r="C592" s="281" t="s">
        <v>3108</v>
      </c>
      <c r="D592" s="281" t="s">
        <v>1329</v>
      </c>
      <c r="E592" s="282" t="s">
        <v>2221</v>
      </c>
      <c r="F592" s="281" t="s">
        <v>102</v>
      </c>
      <c r="G592" s="283">
        <v>2</v>
      </c>
      <c r="H592" s="283">
        <v>10872</v>
      </c>
      <c r="I592" s="283">
        <v>0</v>
      </c>
      <c r="J592" s="284">
        <v>46</v>
      </c>
      <c r="K592" s="284">
        <v>22</v>
      </c>
      <c r="L592" s="284">
        <f t="shared" si="115"/>
        <v>-68</v>
      </c>
      <c r="M592" s="285">
        <f t="shared" si="99"/>
        <v>-68</v>
      </c>
      <c r="N592" s="241" t="str">
        <f t="shared" si="102"/>
        <v/>
      </c>
      <c r="O592" s="207">
        <f t="shared" si="106"/>
        <v>0</v>
      </c>
      <c r="P592" s="34">
        <f>SUM(L592:L605)</f>
        <v>184</v>
      </c>
      <c r="Q592" s="291" t="s">
        <v>3130</v>
      </c>
      <c r="S592" s="158"/>
      <c r="T592" s="61" t="str">
        <f t="shared" si="107"/>
        <v/>
      </c>
      <c r="U592" s="61" t="str">
        <f t="shared" si="108"/>
        <v/>
      </c>
      <c r="V592" s="61" t="str">
        <f t="shared" si="109"/>
        <v/>
      </c>
      <c r="W592" s="61">
        <f t="shared" si="110"/>
        <v>-68</v>
      </c>
      <c r="X592" s="207" t="str">
        <f t="shared" si="111"/>
        <v/>
      </c>
      <c r="Y592" s="207" t="str">
        <f t="shared" si="112"/>
        <v/>
      </c>
      <c r="Z592" s="207" t="str">
        <f t="shared" si="113"/>
        <v/>
      </c>
      <c r="AA592" s="207" t="str">
        <f t="shared" si="114"/>
        <v/>
      </c>
    </row>
    <row r="593" spans="1:27" ht="17.25" hidden="1" outlineLevel="2" collapsed="1" thickBot="1">
      <c r="A593" s="279">
        <v>43350</v>
      </c>
      <c r="B593" s="280" t="s">
        <v>1332</v>
      </c>
      <c r="C593" s="281" t="s">
        <v>3108</v>
      </c>
      <c r="D593" s="281" t="s">
        <v>1331</v>
      </c>
      <c r="E593" s="282" t="s">
        <v>1330</v>
      </c>
      <c r="F593" s="281" t="s">
        <v>102</v>
      </c>
      <c r="G593" s="283">
        <v>2</v>
      </c>
      <c r="H593" s="283">
        <v>10867</v>
      </c>
      <c r="I593" s="283">
        <v>0</v>
      </c>
      <c r="J593" s="284">
        <v>46</v>
      </c>
      <c r="K593" s="284">
        <v>22</v>
      </c>
      <c r="L593" s="284">
        <f t="shared" ref="L593:L648" si="116">IF(B593="TXO",I593-SUM(J593:K593),IF(B593="FITX",IF(D593="新倉",-SUM(J593:K593),IF(E593="賣",(H593-H592)*G593*200-SUM(J593:K593),(H592-H593)*G593*200-SUM(J593:K593))),IF(D593="新倉",-SUM(J593:K593),IF(E593="賣",(H593-H592)*G593*50-SUM(J593:K593),(H592-H593)*G593*50-SUM(J593:K593)))))</f>
        <v>432</v>
      </c>
      <c r="M593" s="285">
        <f t="shared" si="99"/>
        <v>432</v>
      </c>
      <c r="N593" s="241">
        <f t="shared" si="102"/>
        <v>10</v>
      </c>
      <c r="O593" s="207">
        <f t="shared" si="106"/>
        <v>0</v>
      </c>
      <c r="P593" s="34"/>
      <c r="Q593" s="292" t="s">
        <v>3131</v>
      </c>
      <c r="S593" s="158"/>
      <c r="T593" s="61" t="str">
        <f t="shared" si="107"/>
        <v/>
      </c>
      <c r="U593" s="61" t="str">
        <f t="shared" si="108"/>
        <v/>
      </c>
      <c r="V593" s="61">
        <f t="shared" si="109"/>
        <v>432</v>
      </c>
      <c r="W593" s="61" t="str">
        <f t="shared" si="110"/>
        <v/>
      </c>
      <c r="X593" s="207" t="str">
        <f t="shared" si="111"/>
        <v/>
      </c>
      <c r="Y593" s="207" t="str">
        <f t="shared" si="112"/>
        <v/>
      </c>
      <c r="Z593" s="207" t="str">
        <f t="shared" si="113"/>
        <v/>
      </c>
      <c r="AA593" s="207" t="str">
        <f t="shared" si="114"/>
        <v/>
      </c>
    </row>
    <row r="594" spans="1:27" ht="17.25" hidden="1" outlineLevel="2" collapsed="1" thickBot="1">
      <c r="A594" s="279">
        <v>43350</v>
      </c>
      <c r="B594" s="280" t="s">
        <v>1332</v>
      </c>
      <c r="C594" s="281" t="s">
        <v>3108</v>
      </c>
      <c r="D594" s="281" t="s">
        <v>1329</v>
      </c>
      <c r="E594" s="282" t="s">
        <v>1330</v>
      </c>
      <c r="F594" s="281" t="s">
        <v>102</v>
      </c>
      <c r="G594" s="283">
        <v>1</v>
      </c>
      <c r="H594" s="283">
        <v>10869</v>
      </c>
      <c r="I594" s="283">
        <v>0</v>
      </c>
      <c r="J594" s="284">
        <v>23</v>
      </c>
      <c r="K594" s="284">
        <v>11</v>
      </c>
      <c r="L594" s="284">
        <f t="shared" si="116"/>
        <v>-34</v>
      </c>
      <c r="M594" s="285">
        <f t="shared" si="99"/>
        <v>-34</v>
      </c>
      <c r="N594" s="241" t="str">
        <f t="shared" si="102"/>
        <v/>
      </c>
      <c r="O594" s="207">
        <f t="shared" si="106"/>
        <v>0</v>
      </c>
      <c r="P594" s="34"/>
      <c r="Q594" s="230" t="s">
        <v>3117</v>
      </c>
      <c r="R594" s="230" t="s">
        <v>2969</v>
      </c>
      <c r="S594" s="158"/>
      <c r="T594" s="61" t="str">
        <f t="shared" si="107"/>
        <v/>
      </c>
      <c r="U594" s="61">
        <f t="shared" si="108"/>
        <v>-34</v>
      </c>
      <c r="V594" s="61" t="str">
        <f t="shared" si="109"/>
        <v/>
      </c>
      <c r="W594" s="61" t="str">
        <f t="shared" si="110"/>
        <v/>
      </c>
      <c r="X594" s="207" t="str">
        <f t="shared" si="111"/>
        <v/>
      </c>
      <c r="Y594" s="207" t="str">
        <f t="shared" si="112"/>
        <v/>
      </c>
      <c r="Z594" s="207" t="str">
        <f t="shared" si="113"/>
        <v/>
      </c>
      <c r="AA594" s="207" t="str">
        <f t="shared" si="114"/>
        <v/>
      </c>
    </row>
    <row r="595" spans="1:27" ht="17.25" hidden="1" outlineLevel="2" collapsed="1" thickBot="1">
      <c r="A595" s="279">
        <v>43350</v>
      </c>
      <c r="B595" s="280" t="s">
        <v>1332</v>
      </c>
      <c r="C595" s="281" t="s">
        <v>3108</v>
      </c>
      <c r="D595" s="281" t="s">
        <v>1331</v>
      </c>
      <c r="E595" s="282" t="s">
        <v>2221</v>
      </c>
      <c r="F595" s="281" t="s">
        <v>102</v>
      </c>
      <c r="G595" s="283">
        <v>1</v>
      </c>
      <c r="H595" s="283">
        <v>10882</v>
      </c>
      <c r="I595" s="283">
        <v>0</v>
      </c>
      <c r="J595" s="284">
        <v>23</v>
      </c>
      <c r="K595" s="284">
        <v>11</v>
      </c>
      <c r="L595" s="284">
        <f t="shared" si="116"/>
        <v>616</v>
      </c>
      <c r="M595" s="285">
        <f t="shared" si="99"/>
        <v>616</v>
      </c>
      <c r="N595" s="241">
        <f t="shared" si="102"/>
        <v>13</v>
      </c>
      <c r="O595" s="207">
        <f t="shared" si="106"/>
        <v>0</v>
      </c>
      <c r="P595" s="34"/>
      <c r="Q595" s="230" t="s">
        <v>2979</v>
      </c>
      <c r="R595" s="230" t="s">
        <v>2969</v>
      </c>
      <c r="S595" s="158"/>
      <c r="T595" s="61">
        <f t="shared" si="107"/>
        <v>616</v>
      </c>
      <c r="U595" s="61" t="str">
        <f t="shared" si="108"/>
        <v/>
      </c>
      <c r="V595" s="61" t="str">
        <f t="shared" si="109"/>
        <v/>
      </c>
      <c r="W595" s="61" t="str">
        <f t="shared" si="110"/>
        <v/>
      </c>
      <c r="X595" s="207" t="str">
        <f t="shared" si="111"/>
        <v/>
      </c>
      <c r="Y595" s="207" t="str">
        <f t="shared" si="112"/>
        <v/>
      </c>
      <c r="Z595" s="207" t="str">
        <f t="shared" si="113"/>
        <v/>
      </c>
      <c r="AA595" s="207" t="str">
        <f t="shared" si="114"/>
        <v/>
      </c>
    </row>
    <row r="596" spans="1:27" ht="17.25" hidden="1" outlineLevel="2" collapsed="1" thickBot="1">
      <c r="A596" s="279">
        <v>43350</v>
      </c>
      <c r="B596" s="280" t="s">
        <v>1332</v>
      </c>
      <c r="C596" s="281" t="s">
        <v>3108</v>
      </c>
      <c r="D596" s="281" t="s">
        <v>1329</v>
      </c>
      <c r="E596" s="282" t="s">
        <v>1330</v>
      </c>
      <c r="F596" s="281" t="s">
        <v>102</v>
      </c>
      <c r="G596" s="283">
        <v>1</v>
      </c>
      <c r="H596" s="283">
        <v>10869</v>
      </c>
      <c r="I596" s="283">
        <v>0</v>
      </c>
      <c r="J596" s="284">
        <v>23</v>
      </c>
      <c r="K596" s="284">
        <v>11</v>
      </c>
      <c r="L596" s="284">
        <f t="shared" si="116"/>
        <v>-34</v>
      </c>
      <c r="M596" s="285">
        <f t="shared" si="99"/>
        <v>-34</v>
      </c>
      <c r="N596" s="241" t="str">
        <f t="shared" si="102"/>
        <v/>
      </c>
      <c r="O596" s="207">
        <f t="shared" si="106"/>
        <v>0</v>
      </c>
      <c r="P596" s="34"/>
      <c r="Q596" s="291"/>
      <c r="R596" s="230" t="s">
        <v>2969</v>
      </c>
      <c r="S596" s="158"/>
      <c r="T596" s="61" t="str">
        <f t="shared" si="107"/>
        <v/>
      </c>
      <c r="U596" s="61">
        <f t="shared" si="108"/>
        <v>-34</v>
      </c>
      <c r="V596" s="61" t="str">
        <f t="shared" si="109"/>
        <v/>
      </c>
      <c r="W596" s="61" t="str">
        <f t="shared" si="110"/>
        <v/>
      </c>
      <c r="X596" s="207" t="str">
        <f t="shared" si="111"/>
        <v/>
      </c>
      <c r="Y596" s="207" t="str">
        <f t="shared" si="112"/>
        <v/>
      </c>
      <c r="Z596" s="207" t="str">
        <f t="shared" si="113"/>
        <v/>
      </c>
      <c r="AA596" s="207" t="str">
        <f t="shared" si="114"/>
        <v/>
      </c>
    </row>
    <row r="597" spans="1:27" ht="17.25" hidden="1" outlineLevel="2" collapsed="1" thickBot="1">
      <c r="A597" s="279">
        <v>43350</v>
      </c>
      <c r="B597" s="280" t="s">
        <v>1332</v>
      </c>
      <c r="C597" s="281" t="s">
        <v>3108</v>
      </c>
      <c r="D597" s="281" t="s">
        <v>1331</v>
      </c>
      <c r="E597" s="282" t="s">
        <v>2221</v>
      </c>
      <c r="F597" s="281" t="s">
        <v>102</v>
      </c>
      <c r="G597" s="283">
        <v>1</v>
      </c>
      <c r="H597" s="283">
        <v>10887</v>
      </c>
      <c r="I597" s="283">
        <v>0</v>
      </c>
      <c r="J597" s="284">
        <v>23</v>
      </c>
      <c r="K597" s="284">
        <v>11</v>
      </c>
      <c r="L597" s="284">
        <f t="shared" si="116"/>
        <v>866</v>
      </c>
      <c r="M597" s="285">
        <f t="shared" si="99"/>
        <v>866</v>
      </c>
      <c r="N597" s="241">
        <f t="shared" si="102"/>
        <v>18</v>
      </c>
      <c r="O597" s="207">
        <f t="shared" si="106"/>
        <v>0</v>
      </c>
      <c r="P597" s="34"/>
      <c r="Q597" s="230" t="s">
        <v>2979</v>
      </c>
      <c r="R597" s="230" t="s">
        <v>2969</v>
      </c>
      <c r="S597" s="158"/>
      <c r="T597" s="61">
        <f t="shared" si="107"/>
        <v>866</v>
      </c>
      <c r="U597" s="61" t="str">
        <f t="shared" si="108"/>
        <v/>
      </c>
      <c r="V597" s="61" t="str">
        <f t="shared" si="109"/>
        <v/>
      </c>
      <c r="W597" s="61" t="str">
        <f t="shared" si="110"/>
        <v/>
      </c>
      <c r="X597" s="207" t="str">
        <f t="shared" si="111"/>
        <v/>
      </c>
      <c r="Y597" s="207" t="str">
        <f t="shared" si="112"/>
        <v/>
      </c>
      <c r="Z597" s="207" t="str">
        <f t="shared" si="113"/>
        <v/>
      </c>
      <c r="AA597" s="207" t="str">
        <f t="shared" si="114"/>
        <v/>
      </c>
    </row>
    <row r="598" spans="1:27" ht="17.25" hidden="1" outlineLevel="2" collapsed="1" thickBot="1">
      <c r="A598" s="279">
        <v>43350</v>
      </c>
      <c r="B598" s="280" t="s">
        <v>1332</v>
      </c>
      <c r="C598" s="281" t="s">
        <v>3108</v>
      </c>
      <c r="D598" s="281" t="s">
        <v>1329</v>
      </c>
      <c r="E598" s="282" t="s">
        <v>1330</v>
      </c>
      <c r="F598" s="281" t="s">
        <v>102</v>
      </c>
      <c r="G598" s="283">
        <v>1</v>
      </c>
      <c r="H598" s="283">
        <v>10869</v>
      </c>
      <c r="I598" s="283">
        <v>0</v>
      </c>
      <c r="J598" s="284">
        <v>23</v>
      </c>
      <c r="K598" s="284">
        <v>11</v>
      </c>
      <c r="L598" s="284">
        <f t="shared" si="116"/>
        <v>-34</v>
      </c>
      <c r="M598" s="285">
        <f t="shared" si="99"/>
        <v>-34</v>
      </c>
      <c r="N598" s="241" t="str">
        <f t="shared" si="102"/>
        <v/>
      </c>
      <c r="O598" s="207">
        <f t="shared" si="106"/>
        <v>0</v>
      </c>
      <c r="P598" s="34"/>
      <c r="Q598" s="291"/>
      <c r="R598" s="230" t="s">
        <v>2969</v>
      </c>
      <c r="S598" s="158"/>
      <c r="T598" s="61" t="str">
        <f t="shared" si="107"/>
        <v/>
      </c>
      <c r="U598" s="61">
        <f t="shared" si="108"/>
        <v>-34</v>
      </c>
      <c r="V598" s="61" t="str">
        <f t="shared" si="109"/>
        <v/>
      </c>
      <c r="W598" s="61" t="str">
        <f t="shared" si="110"/>
        <v/>
      </c>
      <c r="X598" s="207" t="str">
        <f t="shared" si="111"/>
        <v/>
      </c>
      <c r="Y598" s="207" t="str">
        <f t="shared" si="112"/>
        <v/>
      </c>
      <c r="Z598" s="207" t="str">
        <f t="shared" si="113"/>
        <v/>
      </c>
      <c r="AA598" s="207" t="str">
        <f t="shared" si="114"/>
        <v/>
      </c>
    </row>
    <row r="599" spans="1:27" ht="17.25" hidden="1" outlineLevel="2" collapsed="1" thickBot="1">
      <c r="A599" s="279">
        <v>43350</v>
      </c>
      <c r="B599" s="280" t="s">
        <v>1332</v>
      </c>
      <c r="C599" s="281" t="s">
        <v>3108</v>
      </c>
      <c r="D599" s="281" t="s">
        <v>1331</v>
      </c>
      <c r="E599" s="282" t="s">
        <v>2221</v>
      </c>
      <c r="F599" s="281" t="s">
        <v>102</v>
      </c>
      <c r="G599" s="283">
        <v>1</v>
      </c>
      <c r="H599" s="283">
        <v>10886</v>
      </c>
      <c r="I599" s="283">
        <v>0</v>
      </c>
      <c r="J599" s="284">
        <v>23</v>
      </c>
      <c r="K599" s="284">
        <v>11</v>
      </c>
      <c r="L599" s="284">
        <f t="shared" si="116"/>
        <v>816</v>
      </c>
      <c r="M599" s="285">
        <f t="shared" si="99"/>
        <v>816</v>
      </c>
      <c r="N599" s="241">
        <f t="shared" si="102"/>
        <v>17</v>
      </c>
      <c r="O599" s="207">
        <f t="shared" si="106"/>
        <v>0</v>
      </c>
      <c r="P599" s="34"/>
      <c r="Q599" s="230" t="s">
        <v>3004</v>
      </c>
      <c r="R599" s="230" t="s">
        <v>2969</v>
      </c>
      <c r="S599" s="158"/>
      <c r="T599" s="61">
        <f t="shared" si="107"/>
        <v>816</v>
      </c>
      <c r="U599" s="61" t="str">
        <f t="shared" si="108"/>
        <v/>
      </c>
      <c r="V599" s="61" t="str">
        <f t="shared" si="109"/>
        <v/>
      </c>
      <c r="W599" s="61" t="str">
        <f t="shared" si="110"/>
        <v/>
      </c>
      <c r="X599" s="207" t="str">
        <f t="shared" si="111"/>
        <v/>
      </c>
      <c r="Y599" s="207" t="str">
        <f t="shared" si="112"/>
        <v/>
      </c>
      <c r="Z599" s="207" t="str">
        <f t="shared" si="113"/>
        <v/>
      </c>
      <c r="AA599" s="207" t="str">
        <f t="shared" si="114"/>
        <v/>
      </c>
    </row>
    <row r="600" spans="1:27" ht="17.25" hidden="1" outlineLevel="2" collapsed="1" thickBot="1">
      <c r="A600" s="279">
        <v>43350</v>
      </c>
      <c r="B600" s="280" t="s">
        <v>1332</v>
      </c>
      <c r="C600" s="281" t="s">
        <v>3108</v>
      </c>
      <c r="D600" s="281" t="s">
        <v>1329</v>
      </c>
      <c r="E600" s="282" t="s">
        <v>2221</v>
      </c>
      <c r="F600" s="281" t="s">
        <v>102</v>
      </c>
      <c r="G600" s="283">
        <v>3</v>
      </c>
      <c r="H600" s="283">
        <v>10846</v>
      </c>
      <c r="I600" s="283">
        <v>0</v>
      </c>
      <c r="J600" s="284">
        <v>69</v>
      </c>
      <c r="K600" s="284">
        <v>33</v>
      </c>
      <c r="L600" s="284">
        <f t="shared" si="116"/>
        <v>-102</v>
      </c>
      <c r="M600" s="285">
        <f t="shared" si="99"/>
        <v>-102</v>
      </c>
      <c r="N600" s="241" t="str">
        <f t="shared" si="102"/>
        <v/>
      </c>
      <c r="O600" s="207">
        <f t="shared" si="106"/>
        <v>0</v>
      </c>
      <c r="P600" s="34"/>
      <c r="Q600" s="230" t="s">
        <v>3117</v>
      </c>
      <c r="R600" s="230" t="s">
        <v>2969</v>
      </c>
      <c r="S600" s="230" t="s">
        <v>2969</v>
      </c>
      <c r="T600" s="61" t="str">
        <f t="shared" si="107"/>
        <v/>
      </c>
      <c r="U600" s="61" t="str">
        <f t="shared" si="108"/>
        <v/>
      </c>
      <c r="V600" s="61" t="str">
        <f t="shared" si="109"/>
        <v/>
      </c>
      <c r="W600" s="61" t="str">
        <f t="shared" si="110"/>
        <v/>
      </c>
      <c r="X600" s="207" t="str">
        <f t="shared" si="111"/>
        <v/>
      </c>
      <c r="Y600" s="207">
        <f t="shared" si="112"/>
        <v>-102</v>
      </c>
      <c r="Z600" s="207" t="str">
        <f t="shared" si="113"/>
        <v/>
      </c>
      <c r="AA600" s="207" t="str">
        <f t="shared" si="114"/>
        <v/>
      </c>
    </row>
    <row r="601" spans="1:27" ht="17.25" hidden="1" outlineLevel="2" collapsed="1" thickBot="1">
      <c r="A601" s="279">
        <v>43350</v>
      </c>
      <c r="B601" s="280" t="s">
        <v>1332</v>
      </c>
      <c r="C601" s="281" t="s">
        <v>3108</v>
      </c>
      <c r="D601" s="281" t="s">
        <v>1331</v>
      </c>
      <c r="E601" s="282" t="s">
        <v>1330</v>
      </c>
      <c r="F601" s="281" t="s">
        <v>102</v>
      </c>
      <c r="G601" s="283">
        <v>3</v>
      </c>
      <c r="H601" s="283">
        <v>10854</v>
      </c>
      <c r="I601" s="283">
        <v>0</v>
      </c>
      <c r="J601" s="284">
        <v>69</v>
      </c>
      <c r="K601" s="284">
        <v>33</v>
      </c>
      <c r="L601" s="284">
        <f t="shared" si="116"/>
        <v>-1302</v>
      </c>
      <c r="M601" s="285">
        <f t="shared" si="99"/>
        <v>-1302</v>
      </c>
      <c r="N601" s="241">
        <f t="shared" si="102"/>
        <v>-24</v>
      </c>
      <c r="O601" s="207">
        <f t="shared" si="106"/>
        <v>0</v>
      </c>
      <c r="P601" s="34"/>
      <c r="Q601" s="230" t="s">
        <v>3120</v>
      </c>
      <c r="R601" s="230" t="s">
        <v>2969</v>
      </c>
      <c r="S601" s="230" t="s">
        <v>2969</v>
      </c>
      <c r="T601" s="61" t="str">
        <f t="shared" si="107"/>
        <v/>
      </c>
      <c r="U601" s="61" t="str">
        <f t="shared" si="108"/>
        <v/>
      </c>
      <c r="V601" s="61" t="str">
        <f t="shared" si="109"/>
        <v/>
      </c>
      <c r="W601" s="61" t="str">
        <f t="shared" si="110"/>
        <v/>
      </c>
      <c r="X601" s="207" t="str">
        <f t="shared" si="111"/>
        <v/>
      </c>
      <c r="Y601" s="207">
        <f t="shared" si="112"/>
        <v>-1302</v>
      </c>
      <c r="Z601" s="207" t="str">
        <f t="shared" si="113"/>
        <v/>
      </c>
      <c r="AA601" s="207" t="str">
        <f t="shared" si="114"/>
        <v/>
      </c>
    </row>
    <row r="602" spans="1:27" ht="17.25" hidden="1" outlineLevel="2" collapsed="1" thickBot="1">
      <c r="A602" s="279">
        <v>43350</v>
      </c>
      <c r="B602" s="280" t="s">
        <v>1332</v>
      </c>
      <c r="C602" s="281" t="s">
        <v>3108</v>
      </c>
      <c r="D602" s="281" t="s">
        <v>1329</v>
      </c>
      <c r="E602" s="282" t="s">
        <v>1330</v>
      </c>
      <c r="F602" s="281" t="s">
        <v>102</v>
      </c>
      <c r="G602" s="283">
        <v>3</v>
      </c>
      <c r="H602" s="283">
        <v>10851</v>
      </c>
      <c r="I602" s="283">
        <v>0</v>
      </c>
      <c r="J602" s="284">
        <v>69</v>
      </c>
      <c r="K602" s="284">
        <v>33</v>
      </c>
      <c r="L602" s="284">
        <f t="shared" si="116"/>
        <v>-102</v>
      </c>
      <c r="M602" s="285">
        <f t="shared" si="99"/>
        <v>-102</v>
      </c>
      <c r="N602" s="241" t="str">
        <f t="shared" si="102"/>
        <v/>
      </c>
      <c r="O602" s="207">
        <f t="shared" si="106"/>
        <v>0</v>
      </c>
      <c r="P602" s="34"/>
      <c r="Q602" s="230" t="s">
        <v>3117</v>
      </c>
      <c r="R602" s="230" t="s">
        <v>2969</v>
      </c>
      <c r="S602" s="230" t="s">
        <v>2969</v>
      </c>
      <c r="T602" s="61" t="str">
        <f t="shared" si="107"/>
        <v/>
      </c>
      <c r="U602" s="61" t="str">
        <f t="shared" si="108"/>
        <v/>
      </c>
      <c r="V602" s="61" t="str">
        <f t="shared" si="109"/>
        <v/>
      </c>
      <c r="W602" s="61" t="str">
        <f t="shared" si="110"/>
        <v/>
      </c>
      <c r="X602" s="207" t="str">
        <f t="shared" si="111"/>
        <v/>
      </c>
      <c r="Y602" s="207">
        <f t="shared" si="112"/>
        <v>-102</v>
      </c>
      <c r="Z602" s="207" t="str">
        <f t="shared" si="113"/>
        <v/>
      </c>
      <c r="AA602" s="207" t="str">
        <f t="shared" si="114"/>
        <v/>
      </c>
    </row>
    <row r="603" spans="1:27" ht="17.25" hidden="1" outlineLevel="2" collapsed="1" thickBot="1">
      <c r="A603" s="279">
        <v>43350</v>
      </c>
      <c r="B603" s="280" t="s">
        <v>1332</v>
      </c>
      <c r="C603" s="281" t="s">
        <v>3108</v>
      </c>
      <c r="D603" s="281" t="s">
        <v>1331</v>
      </c>
      <c r="E603" s="282" t="s">
        <v>2221</v>
      </c>
      <c r="F603" s="281" t="s">
        <v>102</v>
      </c>
      <c r="G603" s="283">
        <v>3</v>
      </c>
      <c r="H603" s="283">
        <v>10846</v>
      </c>
      <c r="I603" s="283">
        <v>0</v>
      </c>
      <c r="J603" s="284">
        <v>69</v>
      </c>
      <c r="K603" s="284">
        <v>33</v>
      </c>
      <c r="L603" s="284">
        <f t="shared" si="116"/>
        <v>-852</v>
      </c>
      <c r="M603" s="285">
        <f t="shared" si="99"/>
        <v>-852</v>
      </c>
      <c r="N603" s="241">
        <f t="shared" si="102"/>
        <v>-15</v>
      </c>
      <c r="O603" s="207">
        <f t="shared" si="106"/>
        <v>0</v>
      </c>
      <c r="P603" s="34"/>
      <c r="Q603" s="230" t="s">
        <v>3120</v>
      </c>
      <c r="R603" s="230" t="s">
        <v>2969</v>
      </c>
      <c r="S603" s="230" t="s">
        <v>2969</v>
      </c>
      <c r="T603" s="61" t="str">
        <f t="shared" si="107"/>
        <v/>
      </c>
      <c r="U603" s="61" t="str">
        <f t="shared" si="108"/>
        <v/>
      </c>
      <c r="V603" s="61" t="str">
        <f t="shared" si="109"/>
        <v/>
      </c>
      <c r="W603" s="61" t="str">
        <f t="shared" si="110"/>
        <v/>
      </c>
      <c r="X603" s="207" t="str">
        <f t="shared" si="111"/>
        <v/>
      </c>
      <c r="Y603" s="207">
        <f t="shared" si="112"/>
        <v>-852</v>
      </c>
      <c r="Z603" s="207" t="str">
        <f t="shared" si="113"/>
        <v/>
      </c>
      <c r="AA603" s="207" t="str">
        <f t="shared" si="114"/>
        <v/>
      </c>
    </row>
    <row r="604" spans="1:27" ht="17.25" hidden="1" outlineLevel="2" thickBot="1">
      <c r="A604" s="279">
        <v>43350</v>
      </c>
      <c r="B604" s="280" t="s">
        <v>1332</v>
      </c>
      <c r="C604" s="281" t="s">
        <v>3108</v>
      </c>
      <c r="D604" s="281" t="s">
        <v>1329</v>
      </c>
      <c r="E604" s="282" t="s">
        <v>2221</v>
      </c>
      <c r="F604" s="281" t="s">
        <v>102</v>
      </c>
      <c r="G604" s="283">
        <v>1</v>
      </c>
      <c r="H604" s="283">
        <v>10848</v>
      </c>
      <c r="I604" s="283">
        <v>0</v>
      </c>
      <c r="J604" s="284">
        <v>23</v>
      </c>
      <c r="K604" s="284">
        <v>11</v>
      </c>
      <c r="L604" s="284">
        <f t="shared" si="116"/>
        <v>-34</v>
      </c>
      <c r="M604" s="285">
        <f t="shared" si="99"/>
        <v>-34</v>
      </c>
      <c r="N604" s="241" t="str">
        <f t="shared" si="102"/>
        <v/>
      </c>
      <c r="O604" s="207">
        <f t="shared" si="106"/>
        <v>0</v>
      </c>
      <c r="P604" s="34"/>
      <c r="Q604" s="291" t="s">
        <v>3121</v>
      </c>
      <c r="R604" s="291"/>
      <c r="S604" s="158"/>
      <c r="T604" s="61" t="str">
        <f t="shared" si="107"/>
        <v/>
      </c>
      <c r="U604" s="61" t="str">
        <f t="shared" si="108"/>
        <v/>
      </c>
      <c r="V604" s="61" t="str">
        <f t="shared" si="109"/>
        <v/>
      </c>
      <c r="W604" s="61">
        <f t="shared" si="110"/>
        <v>-34</v>
      </c>
      <c r="X604" s="207" t="str">
        <f t="shared" si="111"/>
        <v/>
      </c>
      <c r="Y604" s="207" t="str">
        <f t="shared" si="112"/>
        <v/>
      </c>
      <c r="Z604" s="207" t="str">
        <f t="shared" si="113"/>
        <v/>
      </c>
      <c r="AA604" s="207" t="str">
        <f t="shared" si="114"/>
        <v/>
      </c>
    </row>
    <row r="605" spans="1:27" ht="17.25" hidden="1" outlineLevel="2" thickBot="1">
      <c r="A605" s="279">
        <v>43350</v>
      </c>
      <c r="B605" s="280" t="s">
        <v>1332</v>
      </c>
      <c r="C605" s="281" t="s">
        <v>3108</v>
      </c>
      <c r="D605" s="281" t="s">
        <v>1331</v>
      </c>
      <c r="E605" s="282" t="s">
        <v>1330</v>
      </c>
      <c r="F605" s="281" t="s">
        <v>102</v>
      </c>
      <c r="G605" s="283">
        <v>1</v>
      </c>
      <c r="H605" s="283">
        <v>10847</v>
      </c>
      <c r="I605" s="283">
        <v>0</v>
      </c>
      <c r="J605" s="284">
        <v>23</v>
      </c>
      <c r="K605" s="284">
        <v>11</v>
      </c>
      <c r="L605" s="284">
        <f t="shared" si="116"/>
        <v>16</v>
      </c>
      <c r="M605" s="285">
        <f t="shared" si="99"/>
        <v>16</v>
      </c>
      <c r="N605" s="241">
        <f t="shared" si="102"/>
        <v>1</v>
      </c>
      <c r="O605" s="207">
        <f t="shared" si="106"/>
        <v>0</v>
      </c>
      <c r="P605" s="34"/>
      <c r="Q605" s="292" t="s">
        <v>3122</v>
      </c>
      <c r="R605" s="292"/>
      <c r="S605" s="158"/>
      <c r="T605" s="61" t="str">
        <f t="shared" si="107"/>
        <v/>
      </c>
      <c r="U605" s="61" t="str">
        <f t="shared" si="108"/>
        <v/>
      </c>
      <c r="V605" s="61">
        <f t="shared" si="109"/>
        <v>16</v>
      </c>
      <c r="W605" s="61" t="str">
        <f t="shared" si="110"/>
        <v/>
      </c>
      <c r="X605" s="207" t="str">
        <f t="shared" si="111"/>
        <v/>
      </c>
      <c r="Y605" s="207" t="str">
        <f t="shared" si="112"/>
        <v/>
      </c>
      <c r="Z605" s="207" t="str">
        <f t="shared" si="113"/>
        <v/>
      </c>
      <c r="AA605" s="207" t="str">
        <f t="shared" si="114"/>
        <v/>
      </c>
    </row>
    <row r="606" spans="1:27" ht="17.25" hidden="1" outlineLevel="1" thickBot="1">
      <c r="A606" s="237">
        <v>43350</v>
      </c>
      <c r="B606" s="215" t="s">
        <v>1332</v>
      </c>
      <c r="C606" s="210" t="s">
        <v>3108</v>
      </c>
      <c r="D606" s="210" t="s">
        <v>1329</v>
      </c>
      <c r="E606" s="238" t="s">
        <v>2221</v>
      </c>
      <c r="F606" s="210" t="s">
        <v>102</v>
      </c>
      <c r="G606" s="239">
        <v>1</v>
      </c>
      <c r="H606" s="239">
        <v>10855</v>
      </c>
      <c r="I606" s="239">
        <v>0</v>
      </c>
      <c r="J606" s="14">
        <v>23</v>
      </c>
      <c r="K606" s="14">
        <v>11</v>
      </c>
      <c r="L606" s="14">
        <f t="shared" si="116"/>
        <v>-34</v>
      </c>
      <c r="M606" s="123">
        <f t="shared" si="99"/>
        <v>-34</v>
      </c>
      <c r="N606" s="241" t="str">
        <f t="shared" si="102"/>
        <v/>
      </c>
      <c r="O606" s="207">
        <f t="shared" si="106"/>
        <v>0</v>
      </c>
      <c r="P606" s="34">
        <f>SUM(L606:L607)</f>
        <v>4082</v>
      </c>
      <c r="Q606" s="293" t="s">
        <v>3132</v>
      </c>
      <c r="R606" s="293"/>
      <c r="S606" s="158"/>
      <c r="T606" s="61" t="str">
        <f t="shared" si="107"/>
        <v/>
      </c>
      <c r="U606" s="61" t="str">
        <f t="shared" si="108"/>
        <v/>
      </c>
      <c r="V606" s="61" t="str">
        <f t="shared" si="109"/>
        <v/>
      </c>
      <c r="W606" s="61">
        <f t="shared" si="110"/>
        <v>-34</v>
      </c>
      <c r="X606" s="207" t="str">
        <f t="shared" si="111"/>
        <v/>
      </c>
      <c r="Y606" s="207" t="str">
        <f t="shared" si="112"/>
        <v/>
      </c>
      <c r="Z606" s="207" t="str">
        <f t="shared" si="113"/>
        <v/>
      </c>
      <c r="AA606" s="207" t="str">
        <f t="shared" si="114"/>
        <v/>
      </c>
    </row>
    <row r="607" spans="1:27" ht="17.25" hidden="1" outlineLevel="1" thickBot="1">
      <c r="A607" s="237">
        <v>43353</v>
      </c>
      <c r="B607" s="215" t="s">
        <v>1332</v>
      </c>
      <c r="C607" s="210" t="s">
        <v>3108</v>
      </c>
      <c r="D607" s="210" t="s">
        <v>1331</v>
      </c>
      <c r="E607" s="238" t="s">
        <v>1330</v>
      </c>
      <c r="F607" s="210" t="s">
        <v>102</v>
      </c>
      <c r="G607" s="239">
        <v>1</v>
      </c>
      <c r="H607" s="239">
        <v>10772</v>
      </c>
      <c r="I607" s="239">
        <v>0</v>
      </c>
      <c r="J607" s="14">
        <v>23</v>
      </c>
      <c r="K607" s="14">
        <v>11</v>
      </c>
      <c r="L607" s="14">
        <f t="shared" si="116"/>
        <v>4116</v>
      </c>
      <c r="M607" s="123">
        <f t="shared" si="99"/>
        <v>4116</v>
      </c>
      <c r="N607" s="241">
        <f t="shared" si="102"/>
        <v>83</v>
      </c>
      <c r="O607" s="207">
        <f t="shared" si="106"/>
        <v>0</v>
      </c>
      <c r="P607" s="34"/>
      <c r="Q607" s="293" t="s">
        <v>3133</v>
      </c>
      <c r="R607" s="293"/>
      <c r="S607" s="158"/>
      <c r="T607" s="61" t="str">
        <f t="shared" si="107"/>
        <v/>
      </c>
      <c r="U607" s="61" t="str">
        <f t="shared" si="108"/>
        <v/>
      </c>
      <c r="V607" s="61">
        <f t="shared" si="109"/>
        <v>4116</v>
      </c>
      <c r="W607" s="61" t="str">
        <f t="shared" si="110"/>
        <v/>
      </c>
      <c r="X607" s="207" t="str">
        <f t="shared" si="111"/>
        <v/>
      </c>
      <c r="Y607" s="207" t="str">
        <f t="shared" si="112"/>
        <v/>
      </c>
      <c r="Z607" s="207" t="str">
        <f t="shared" si="113"/>
        <v/>
      </c>
      <c r="AA607" s="207" t="str">
        <f t="shared" si="114"/>
        <v/>
      </c>
    </row>
    <row r="608" spans="1:27" ht="33.75" hidden="1" outlineLevel="1" thickBot="1">
      <c r="A608" s="279">
        <v>43354</v>
      </c>
      <c r="B608" s="280" t="s">
        <v>1332</v>
      </c>
      <c r="C608" s="281" t="s">
        <v>3108</v>
      </c>
      <c r="D608" s="281" t="s">
        <v>1329</v>
      </c>
      <c r="E608" s="282" t="s">
        <v>2221</v>
      </c>
      <c r="F608" s="281" t="s">
        <v>102</v>
      </c>
      <c r="G608" s="283">
        <v>1</v>
      </c>
      <c r="H608" s="283">
        <v>10720</v>
      </c>
      <c r="I608" s="283">
        <v>0</v>
      </c>
      <c r="J608" s="284">
        <v>23</v>
      </c>
      <c r="K608" s="284">
        <v>11</v>
      </c>
      <c r="L608" s="284">
        <f t="shared" si="116"/>
        <v>-34</v>
      </c>
      <c r="M608" s="285">
        <f t="shared" si="99"/>
        <v>-34</v>
      </c>
      <c r="N608" s="241" t="str">
        <f t="shared" si="102"/>
        <v/>
      </c>
      <c r="O608" s="207">
        <f t="shared" si="106"/>
        <v>0</v>
      </c>
      <c r="P608" s="34">
        <f>SUM(L608:L625)</f>
        <v>-866</v>
      </c>
      <c r="Q608" s="291" t="s">
        <v>3134</v>
      </c>
      <c r="R608" s="291"/>
      <c r="S608" s="158"/>
      <c r="T608" s="61" t="str">
        <f t="shared" si="107"/>
        <v/>
      </c>
      <c r="U608" s="61" t="str">
        <f t="shared" si="108"/>
        <v/>
      </c>
      <c r="V608" s="61" t="str">
        <f t="shared" si="109"/>
        <v/>
      </c>
      <c r="W608" s="61">
        <f t="shared" si="110"/>
        <v>-34</v>
      </c>
      <c r="X608" s="207" t="str">
        <f t="shared" si="111"/>
        <v/>
      </c>
      <c r="Y608" s="207" t="str">
        <f t="shared" si="112"/>
        <v/>
      </c>
      <c r="Z608" s="207" t="str">
        <f t="shared" si="113"/>
        <v/>
      </c>
      <c r="AA608" s="207" t="str">
        <f t="shared" si="114"/>
        <v/>
      </c>
    </row>
    <row r="609" spans="1:27" ht="17.25" hidden="1" outlineLevel="2" collapsed="1" thickBot="1">
      <c r="A609" s="279">
        <v>43354</v>
      </c>
      <c r="B609" s="280" t="s">
        <v>1332</v>
      </c>
      <c r="C609" s="281" t="s">
        <v>3108</v>
      </c>
      <c r="D609" s="281" t="s">
        <v>1331</v>
      </c>
      <c r="E609" s="282" t="s">
        <v>1330</v>
      </c>
      <c r="F609" s="281" t="s">
        <v>102</v>
      </c>
      <c r="G609" s="283">
        <v>1</v>
      </c>
      <c r="H609" s="283">
        <v>10735</v>
      </c>
      <c r="I609" s="283">
        <v>0</v>
      </c>
      <c r="J609" s="284">
        <v>23</v>
      </c>
      <c r="K609" s="284">
        <v>11</v>
      </c>
      <c r="L609" s="284">
        <f t="shared" si="116"/>
        <v>-784</v>
      </c>
      <c r="M609" s="285">
        <f t="shared" si="99"/>
        <v>-784</v>
      </c>
      <c r="N609" s="241">
        <f t="shared" si="102"/>
        <v>-15</v>
      </c>
      <c r="O609" s="207">
        <f t="shared" si="106"/>
        <v>0</v>
      </c>
      <c r="P609" s="34"/>
      <c r="Q609" s="230" t="s">
        <v>3135</v>
      </c>
      <c r="S609" s="158"/>
      <c r="T609" s="61" t="str">
        <f t="shared" si="107"/>
        <v/>
      </c>
      <c r="U609" s="61" t="str">
        <f t="shared" si="108"/>
        <v/>
      </c>
      <c r="V609" s="61" t="str">
        <f t="shared" si="109"/>
        <v/>
      </c>
      <c r="W609" s="61">
        <f t="shared" si="110"/>
        <v>-784</v>
      </c>
      <c r="X609" s="207" t="str">
        <f t="shared" si="111"/>
        <v/>
      </c>
      <c r="Y609" s="207" t="str">
        <f t="shared" si="112"/>
        <v/>
      </c>
      <c r="Z609" s="207" t="str">
        <f t="shared" si="113"/>
        <v/>
      </c>
      <c r="AA609" s="207" t="str">
        <f t="shared" si="114"/>
        <v/>
      </c>
    </row>
    <row r="610" spans="1:27" ht="17.25" hidden="1" outlineLevel="2" collapsed="1" thickBot="1">
      <c r="A610" s="279">
        <v>43354</v>
      </c>
      <c r="B610" s="280" t="s">
        <v>1332</v>
      </c>
      <c r="C610" s="281" t="s">
        <v>3108</v>
      </c>
      <c r="D610" s="281" t="s">
        <v>1329</v>
      </c>
      <c r="E610" s="282" t="s">
        <v>2221</v>
      </c>
      <c r="F610" s="281" t="s">
        <v>102</v>
      </c>
      <c r="G610" s="283">
        <v>1</v>
      </c>
      <c r="H610" s="283">
        <v>10722</v>
      </c>
      <c r="I610" s="283">
        <v>0</v>
      </c>
      <c r="J610" s="284">
        <v>23</v>
      </c>
      <c r="K610" s="284">
        <v>11</v>
      </c>
      <c r="L610" s="284">
        <f t="shared" si="116"/>
        <v>-34</v>
      </c>
      <c r="M610" s="285">
        <f t="shared" ref="M610:M673" si="117">L610</f>
        <v>-34</v>
      </c>
      <c r="N610" s="241" t="str">
        <f t="shared" si="102"/>
        <v/>
      </c>
      <c r="O610" s="207">
        <f t="shared" si="106"/>
        <v>0</v>
      </c>
      <c r="P610" s="34"/>
      <c r="S610" s="158"/>
      <c r="T610" s="61" t="str">
        <f t="shared" si="107"/>
        <v/>
      </c>
      <c r="U610" s="61" t="str">
        <f t="shared" si="108"/>
        <v/>
      </c>
      <c r="V610" s="61" t="str">
        <f t="shared" si="109"/>
        <v/>
      </c>
      <c r="W610" s="61">
        <f t="shared" si="110"/>
        <v>-34</v>
      </c>
      <c r="X610" s="207" t="str">
        <f t="shared" si="111"/>
        <v/>
      </c>
      <c r="Y610" s="207" t="str">
        <f t="shared" si="112"/>
        <v/>
      </c>
      <c r="Z610" s="207" t="str">
        <f t="shared" si="113"/>
        <v/>
      </c>
      <c r="AA610" s="207" t="str">
        <f t="shared" si="114"/>
        <v/>
      </c>
    </row>
    <row r="611" spans="1:27" ht="17.25" hidden="1" outlineLevel="2" collapsed="1" thickBot="1">
      <c r="A611" s="279">
        <v>43354</v>
      </c>
      <c r="B611" s="280" t="s">
        <v>1332</v>
      </c>
      <c r="C611" s="281" t="s">
        <v>3108</v>
      </c>
      <c r="D611" s="281" t="s">
        <v>1331</v>
      </c>
      <c r="E611" s="282" t="s">
        <v>1330</v>
      </c>
      <c r="F611" s="281" t="s">
        <v>102</v>
      </c>
      <c r="G611" s="283">
        <v>1</v>
      </c>
      <c r="H611" s="283">
        <v>10737</v>
      </c>
      <c r="I611" s="283">
        <v>0</v>
      </c>
      <c r="J611" s="284">
        <v>23</v>
      </c>
      <c r="K611" s="284">
        <v>11</v>
      </c>
      <c r="L611" s="284">
        <f t="shared" si="116"/>
        <v>-784</v>
      </c>
      <c r="M611" s="285">
        <f t="shared" si="117"/>
        <v>-784</v>
      </c>
      <c r="N611" s="241">
        <f t="shared" ref="N611:N674" si="118">IF(B611="TXO","",IF(D611="新倉","",IF(E611="賣",(H611-H610)*G611,(H610-H611)*G611)))</f>
        <v>-15</v>
      </c>
      <c r="O611" s="207">
        <f t="shared" si="106"/>
        <v>0</v>
      </c>
      <c r="P611" s="34"/>
      <c r="Q611" s="230" t="s">
        <v>3136</v>
      </c>
      <c r="S611" s="158"/>
      <c r="T611" s="61" t="str">
        <f t="shared" si="107"/>
        <v/>
      </c>
      <c r="U611" s="61" t="str">
        <f t="shared" si="108"/>
        <v/>
      </c>
      <c r="V611" s="61" t="str">
        <f t="shared" si="109"/>
        <v/>
      </c>
      <c r="W611" s="61">
        <f t="shared" si="110"/>
        <v>-784</v>
      </c>
      <c r="X611" s="207" t="str">
        <f t="shared" si="111"/>
        <v/>
      </c>
      <c r="Y611" s="207" t="str">
        <f t="shared" si="112"/>
        <v/>
      </c>
      <c r="Z611" s="207" t="str">
        <f t="shared" si="113"/>
        <v/>
      </c>
      <c r="AA611" s="207" t="str">
        <f t="shared" si="114"/>
        <v/>
      </c>
    </row>
    <row r="612" spans="1:27" ht="17.25" hidden="1" outlineLevel="2" collapsed="1" thickBot="1">
      <c r="A612" s="279">
        <v>43354</v>
      </c>
      <c r="B612" s="280" t="s">
        <v>1332</v>
      </c>
      <c r="C612" s="281" t="s">
        <v>3108</v>
      </c>
      <c r="D612" s="281" t="s">
        <v>1329</v>
      </c>
      <c r="E612" s="282" t="s">
        <v>2221</v>
      </c>
      <c r="F612" s="281" t="s">
        <v>102</v>
      </c>
      <c r="G612" s="283">
        <v>1</v>
      </c>
      <c r="H612" s="283">
        <v>10722</v>
      </c>
      <c r="I612" s="283">
        <v>0</v>
      </c>
      <c r="J612" s="284">
        <v>23</v>
      </c>
      <c r="K612" s="284">
        <v>11</v>
      </c>
      <c r="L612" s="284">
        <f t="shared" si="116"/>
        <v>-34</v>
      </c>
      <c r="M612" s="285">
        <f t="shared" si="117"/>
        <v>-34</v>
      </c>
      <c r="N612" s="241" t="str">
        <f t="shared" si="118"/>
        <v/>
      </c>
      <c r="O612" s="207">
        <f t="shared" si="106"/>
        <v>0</v>
      </c>
      <c r="P612" s="34"/>
      <c r="Q612" s="291"/>
      <c r="R612" s="291"/>
      <c r="S612" s="158"/>
      <c r="T612" s="61" t="str">
        <f t="shared" si="107"/>
        <v/>
      </c>
      <c r="U612" s="61" t="str">
        <f t="shared" si="108"/>
        <v/>
      </c>
      <c r="V612" s="61" t="str">
        <f t="shared" si="109"/>
        <v/>
      </c>
      <c r="W612" s="61">
        <f t="shared" si="110"/>
        <v>-34</v>
      </c>
      <c r="X612" s="207" t="str">
        <f t="shared" si="111"/>
        <v/>
      </c>
      <c r="Y612" s="207" t="str">
        <f t="shared" si="112"/>
        <v/>
      </c>
      <c r="Z612" s="207" t="str">
        <f t="shared" si="113"/>
        <v/>
      </c>
      <c r="AA612" s="207" t="str">
        <f t="shared" si="114"/>
        <v/>
      </c>
    </row>
    <row r="613" spans="1:27" ht="17.25" hidden="1" outlineLevel="2" collapsed="1" thickBot="1">
      <c r="A613" s="279">
        <v>43354</v>
      </c>
      <c r="B613" s="280" t="s">
        <v>1332</v>
      </c>
      <c r="C613" s="281" t="s">
        <v>3108</v>
      </c>
      <c r="D613" s="281" t="s">
        <v>1331</v>
      </c>
      <c r="E613" s="282" t="s">
        <v>1330</v>
      </c>
      <c r="F613" s="281" t="s">
        <v>102</v>
      </c>
      <c r="G613" s="283">
        <v>1</v>
      </c>
      <c r="H613" s="283">
        <v>10737</v>
      </c>
      <c r="I613" s="283">
        <v>0</v>
      </c>
      <c r="J613" s="284">
        <v>23</v>
      </c>
      <c r="K613" s="284">
        <v>11</v>
      </c>
      <c r="L613" s="284">
        <f t="shared" si="116"/>
        <v>-784</v>
      </c>
      <c r="M613" s="285">
        <f t="shared" si="117"/>
        <v>-784</v>
      </c>
      <c r="N613" s="241">
        <f t="shared" si="118"/>
        <v>-15</v>
      </c>
      <c r="O613" s="207">
        <f t="shared" si="106"/>
        <v>0</v>
      </c>
      <c r="P613" s="34"/>
      <c r="Q613" s="230" t="s">
        <v>3136</v>
      </c>
      <c r="S613" s="158"/>
      <c r="T613" s="61" t="str">
        <f t="shared" si="107"/>
        <v/>
      </c>
      <c r="U613" s="61" t="str">
        <f t="shared" si="108"/>
        <v/>
      </c>
      <c r="V613" s="61" t="str">
        <f t="shared" si="109"/>
        <v/>
      </c>
      <c r="W613" s="61">
        <f t="shared" si="110"/>
        <v>-784</v>
      </c>
      <c r="X613" s="207" t="str">
        <f t="shared" si="111"/>
        <v/>
      </c>
      <c r="Y613" s="207" t="str">
        <f t="shared" si="112"/>
        <v/>
      </c>
      <c r="Z613" s="207" t="str">
        <f t="shared" si="113"/>
        <v/>
      </c>
      <c r="AA613" s="207" t="str">
        <f t="shared" si="114"/>
        <v/>
      </c>
    </row>
    <row r="614" spans="1:27" ht="66.75" hidden="1" outlineLevel="2" collapsed="1" thickBot="1">
      <c r="A614" s="279">
        <v>43354</v>
      </c>
      <c r="B614" s="280" t="s">
        <v>1332</v>
      </c>
      <c r="C614" s="281" t="s">
        <v>3108</v>
      </c>
      <c r="D614" s="281" t="s">
        <v>1329</v>
      </c>
      <c r="E614" s="282" t="s">
        <v>2221</v>
      </c>
      <c r="F614" s="281" t="s">
        <v>102</v>
      </c>
      <c r="G614" s="283">
        <v>2</v>
      </c>
      <c r="H614" s="283">
        <v>10708</v>
      </c>
      <c r="I614" s="283">
        <v>0</v>
      </c>
      <c r="J614" s="284">
        <v>46</v>
      </c>
      <c r="K614" s="284">
        <v>22</v>
      </c>
      <c r="L614" s="284">
        <f t="shared" si="116"/>
        <v>-68</v>
      </c>
      <c r="M614" s="285">
        <f t="shared" si="117"/>
        <v>-68</v>
      </c>
      <c r="N614" s="241" t="str">
        <f t="shared" si="118"/>
        <v/>
      </c>
      <c r="O614" s="207">
        <f t="shared" si="106"/>
        <v>0</v>
      </c>
      <c r="P614" s="34"/>
      <c r="Q614" s="291" t="s">
        <v>3137</v>
      </c>
      <c r="R614" s="291"/>
      <c r="S614" s="158"/>
      <c r="T614" s="61" t="str">
        <f t="shared" si="107"/>
        <v/>
      </c>
      <c r="U614" s="61" t="str">
        <f t="shared" si="108"/>
        <v/>
      </c>
      <c r="V614" s="61" t="str">
        <f t="shared" si="109"/>
        <v/>
      </c>
      <c r="W614" s="61">
        <f t="shared" si="110"/>
        <v>-68</v>
      </c>
      <c r="X614" s="207" t="str">
        <f t="shared" si="111"/>
        <v/>
      </c>
      <c r="Y614" s="207" t="str">
        <f t="shared" si="112"/>
        <v/>
      </c>
      <c r="Z614" s="207" t="str">
        <f t="shared" si="113"/>
        <v/>
      </c>
      <c r="AA614" s="207" t="str">
        <f t="shared" si="114"/>
        <v/>
      </c>
    </row>
    <row r="615" spans="1:27" ht="17.25" hidden="1" outlineLevel="2" collapsed="1" thickBot="1">
      <c r="A615" s="279">
        <v>43354</v>
      </c>
      <c r="B615" s="280" t="s">
        <v>1332</v>
      </c>
      <c r="C615" s="281" t="s">
        <v>3108</v>
      </c>
      <c r="D615" s="281" t="s">
        <v>1331</v>
      </c>
      <c r="E615" s="282" t="s">
        <v>1330</v>
      </c>
      <c r="F615" s="281" t="s">
        <v>102</v>
      </c>
      <c r="G615" s="283">
        <v>2</v>
      </c>
      <c r="H615" s="283">
        <v>10699</v>
      </c>
      <c r="I615" s="283">
        <v>0</v>
      </c>
      <c r="J615" s="284">
        <v>46</v>
      </c>
      <c r="K615" s="284">
        <v>22</v>
      </c>
      <c r="L615" s="284">
        <f t="shared" si="116"/>
        <v>832</v>
      </c>
      <c r="M615" s="285">
        <f t="shared" si="117"/>
        <v>832</v>
      </c>
      <c r="N615" s="241">
        <f t="shared" si="118"/>
        <v>18</v>
      </c>
      <c r="O615" s="207">
        <f t="shared" si="106"/>
        <v>0</v>
      </c>
      <c r="P615" s="34"/>
      <c r="Q615" s="230" t="s">
        <v>3138</v>
      </c>
      <c r="S615" s="158"/>
      <c r="T615" s="61" t="str">
        <f t="shared" si="107"/>
        <v/>
      </c>
      <c r="U615" s="61" t="str">
        <f t="shared" si="108"/>
        <v/>
      </c>
      <c r="V615" s="61">
        <f t="shared" si="109"/>
        <v>832</v>
      </c>
      <c r="W615" s="61" t="str">
        <f t="shared" si="110"/>
        <v/>
      </c>
      <c r="X615" s="207" t="str">
        <f t="shared" si="111"/>
        <v/>
      </c>
      <c r="Y615" s="207" t="str">
        <f t="shared" si="112"/>
        <v/>
      </c>
      <c r="Z615" s="207" t="str">
        <f t="shared" si="113"/>
        <v/>
      </c>
      <c r="AA615" s="207" t="str">
        <f t="shared" si="114"/>
        <v/>
      </c>
    </row>
    <row r="616" spans="1:27" ht="17.25" hidden="1" outlineLevel="2" collapsed="1" thickBot="1">
      <c r="A616" s="279">
        <v>43354</v>
      </c>
      <c r="B616" s="280" t="s">
        <v>1332</v>
      </c>
      <c r="C616" s="281" t="s">
        <v>3108</v>
      </c>
      <c r="D616" s="281" t="s">
        <v>1329</v>
      </c>
      <c r="E616" s="282" t="s">
        <v>2221</v>
      </c>
      <c r="F616" s="281" t="s">
        <v>102</v>
      </c>
      <c r="G616" s="283">
        <v>1</v>
      </c>
      <c r="H616" s="283">
        <v>10708</v>
      </c>
      <c r="I616" s="283">
        <v>0</v>
      </c>
      <c r="J616" s="284">
        <v>23</v>
      </c>
      <c r="K616" s="284">
        <v>11</v>
      </c>
      <c r="L616" s="284">
        <f t="shared" si="116"/>
        <v>-34</v>
      </c>
      <c r="M616" s="285">
        <f t="shared" si="117"/>
        <v>-34</v>
      </c>
      <c r="N616" s="241" t="str">
        <f t="shared" si="118"/>
        <v/>
      </c>
      <c r="O616" s="207">
        <f t="shared" si="106"/>
        <v>0</v>
      </c>
      <c r="P616" s="34"/>
      <c r="Q616" s="291"/>
      <c r="R616" s="291"/>
      <c r="S616" s="158"/>
      <c r="T616" s="61" t="str">
        <f t="shared" si="107"/>
        <v/>
      </c>
      <c r="U616" s="61" t="str">
        <f t="shared" si="108"/>
        <v/>
      </c>
      <c r="V616" s="61" t="str">
        <f t="shared" si="109"/>
        <v/>
      </c>
      <c r="W616" s="61">
        <f t="shared" si="110"/>
        <v>-34</v>
      </c>
      <c r="X616" s="207" t="str">
        <f t="shared" si="111"/>
        <v/>
      </c>
      <c r="Y616" s="207" t="str">
        <f t="shared" si="112"/>
        <v/>
      </c>
      <c r="Z616" s="207" t="str">
        <f t="shared" si="113"/>
        <v/>
      </c>
      <c r="AA616" s="207" t="str">
        <f t="shared" si="114"/>
        <v/>
      </c>
    </row>
    <row r="617" spans="1:27" ht="17.25" hidden="1" outlineLevel="2" collapsed="1" thickBot="1">
      <c r="A617" s="279">
        <v>43354</v>
      </c>
      <c r="B617" s="280" t="s">
        <v>1332</v>
      </c>
      <c r="C617" s="281" t="s">
        <v>3108</v>
      </c>
      <c r="D617" s="281" t="s">
        <v>1331</v>
      </c>
      <c r="E617" s="282" t="s">
        <v>1330</v>
      </c>
      <c r="F617" s="281" t="s">
        <v>102</v>
      </c>
      <c r="G617" s="283">
        <v>1</v>
      </c>
      <c r="H617" s="283">
        <v>10706</v>
      </c>
      <c r="I617" s="283">
        <v>0</v>
      </c>
      <c r="J617" s="284">
        <v>23</v>
      </c>
      <c r="K617" s="284">
        <v>11</v>
      </c>
      <c r="L617" s="284">
        <f t="shared" si="116"/>
        <v>66</v>
      </c>
      <c r="M617" s="285">
        <f t="shared" si="117"/>
        <v>66</v>
      </c>
      <c r="N617" s="241">
        <f t="shared" si="118"/>
        <v>2</v>
      </c>
      <c r="O617" s="207">
        <f t="shared" si="106"/>
        <v>0</v>
      </c>
      <c r="P617" s="34"/>
      <c r="Q617" s="230" t="s">
        <v>3139</v>
      </c>
      <c r="S617" s="158"/>
      <c r="T617" s="61" t="str">
        <f t="shared" si="107"/>
        <v/>
      </c>
      <c r="U617" s="61" t="str">
        <f t="shared" si="108"/>
        <v/>
      </c>
      <c r="V617" s="61">
        <f t="shared" si="109"/>
        <v>66</v>
      </c>
      <c r="W617" s="61" t="str">
        <f t="shared" si="110"/>
        <v/>
      </c>
      <c r="X617" s="207" t="str">
        <f t="shared" si="111"/>
        <v/>
      </c>
      <c r="Y617" s="207" t="str">
        <f t="shared" si="112"/>
        <v/>
      </c>
      <c r="Z617" s="207" t="str">
        <f t="shared" si="113"/>
        <v/>
      </c>
      <c r="AA617" s="207" t="str">
        <f t="shared" si="114"/>
        <v/>
      </c>
    </row>
    <row r="618" spans="1:27" ht="17.25" hidden="1" outlineLevel="2" collapsed="1" thickBot="1">
      <c r="A618" s="279">
        <v>43354</v>
      </c>
      <c r="B618" s="280" t="s">
        <v>1332</v>
      </c>
      <c r="C618" s="281" t="s">
        <v>3108</v>
      </c>
      <c r="D618" s="281" t="s">
        <v>1329</v>
      </c>
      <c r="E618" s="282" t="s">
        <v>1345</v>
      </c>
      <c r="F618" s="281" t="s">
        <v>102</v>
      </c>
      <c r="G618" s="283">
        <v>1</v>
      </c>
      <c r="H618" s="283">
        <v>10686</v>
      </c>
      <c r="I618" s="283">
        <v>0</v>
      </c>
      <c r="J618" s="284">
        <v>23</v>
      </c>
      <c r="K618" s="284">
        <v>11</v>
      </c>
      <c r="L618" s="284">
        <f t="shared" si="116"/>
        <v>-34</v>
      </c>
      <c r="M618" s="285">
        <f t="shared" si="117"/>
        <v>-34</v>
      </c>
      <c r="N618" s="241" t="str">
        <f t="shared" si="118"/>
        <v/>
      </c>
      <c r="O618" s="207">
        <f t="shared" si="106"/>
        <v>0</v>
      </c>
      <c r="P618" s="34"/>
      <c r="Q618" s="291" t="s">
        <v>3140</v>
      </c>
      <c r="R618" s="291"/>
      <c r="S618" s="158"/>
      <c r="T618" s="61" t="str">
        <f t="shared" si="107"/>
        <v/>
      </c>
      <c r="U618" s="61" t="str">
        <f t="shared" si="108"/>
        <v/>
      </c>
      <c r="V618" s="61" t="str">
        <f t="shared" si="109"/>
        <v/>
      </c>
      <c r="W618" s="61">
        <f t="shared" si="110"/>
        <v>-34</v>
      </c>
      <c r="X618" s="207" t="str">
        <f t="shared" si="111"/>
        <v/>
      </c>
      <c r="Y618" s="207" t="str">
        <f t="shared" si="112"/>
        <v/>
      </c>
      <c r="Z618" s="207" t="str">
        <f t="shared" si="113"/>
        <v/>
      </c>
      <c r="AA618" s="207" t="str">
        <f t="shared" si="114"/>
        <v/>
      </c>
    </row>
    <row r="619" spans="1:27" ht="17.25" hidden="1" outlineLevel="2" collapsed="1" thickBot="1">
      <c r="A619" s="279">
        <v>43354</v>
      </c>
      <c r="B619" s="280" t="s">
        <v>1332</v>
      </c>
      <c r="C619" s="281" t="s">
        <v>3108</v>
      </c>
      <c r="D619" s="281" t="s">
        <v>1331</v>
      </c>
      <c r="E619" s="282" t="s">
        <v>1346</v>
      </c>
      <c r="F619" s="281" t="s">
        <v>102</v>
      </c>
      <c r="G619" s="283">
        <v>1</v>
      </c>
      <c r="H619" s="283">
        <v>10683</v>
      </c>
      <c r="I619" s="283">
        <v>0</v>
      </c>
      <c r="J619" s="284">
        <v>23</v>
      </c>
      <c r="K619" s="284">
        <v>11</v>
      </c>
      <c r="L619" s="284">
        <f t="shared" si="116"/>
        <v>-184</v>
      </c>
      <c r="M619" s="285">
        <f t="shared" si="117"/>
        <v>-184</v>
      </c>
      <c r="N619" s="241">
        <f t="shared" si="118"/>
        <v>-3</v>
      </c>
      <c r="O619" s="207">
        <f t="shared" si="106"/>
        <v>0</v>
      </c>
      <c r="P619" s="34"/>
      <c r="Q619" s="292" t="s">
        <v>3141</v>
      </c>
      <c r="R619" s="292"/>
      <c r="S619" s="158"/>
      <c r="T619" s="61" t="str">
        <f t="shared" si="107"/>
        <v/>
      </c>
      <c r="U619" s="61" t="str">
        <f t="shared" si="108"/>
        <v/>
      </c>
      <c r="V619" s="61" t="str">
        <f t="shared" si="109"/>
        <v/>
      </c>
      <c r="W619" s="61">
        <f t="shared" si="110"/>
        <v>-184</v>
      </c>
      <c r="X619" s="207" t="str">
        <f t="shared" si="111"/>
        <v/>
      </c>
      <c r="Y619" s="207" t="str">
        <f t="shared" si="112"/>
        <v/>
      </c>
      <c r="Z619" s="207" t="str">
        <f t="shared" si="113"/>
        <v/>
      </c>
      <c r="AA619" s="207" t="str">
        <f t="shared" si="114"/>
        <v/>
      </c>
    </row>
    <row r="620" spans="1:27" ht="17.25" hidden="1" outlineLevel="2" collapsed="1" thickBot="1">
      <c r="A620" s="279">
        <v>43354</v>
      </c>
      <c r="B620" s="280" t="s">
        <v>1332</v>
      </c>
      <c r="C620" s="281" t="s">
        <v>3108</v>
      </c>
      <c r="D620" s="281" t="s">
        <v>1329</v>
      </c>
      <c r="E620" s="282" t="s">
        <v>1330</v>
      </c>
      <c r="F620" s="281" t="s">
        <v>102</v>
      </c>
      <c r="G620" s="283">
        <v>2</v>
      </c>
      <c r="H620" s="283">
        <v>10712</v>
      </c>
      <c r="I620" s="283">
        <v>0</v>
      </c>
      <c r="J620" s="284">
        <v>46</v>
      </c>
      <c r="K620" s="284">
        <v>22</v>
      </c>
      <c r="L620" s="284">
        <f t="shared" si="116"/>
        <v>-68</v>
      </c>
      <c r="M620" s="285">
        <f t="shared" si="117"/>
        <v>-68</v>
      </c>
      <c r="N620" s="241" t="str">
        <f t="shared" si="118"/>
        <v/>
      </c>
      <c r="O620" s="207">
        <f t="shared" si="106"/>
        <v>0</v>
      </c>
      <c r="P620" s="34"/>
      <c r="Q620" s="230" t="s">
        <v>3142</v>
      </c>
      <c r="R620" s="230" t="s">
        <v>2969</v>
      </c>
      <c r="S620" s="158"/>
      <c r="T620" s="61" t="str">
        <f t="shared" si="107"/>
        <v/>
      </c>
      <c r="U620" s="61">
        <f t="shared" si="108"/>
        <v>-68</v>
      </c>
      <c r="V620" s="61" t="str">
        <f t="shared" si="109"/>
        <v/>
      </c>
      <c r="W620" s="61" t="str">
        <f t="shared" si="110"/>
        <v/>
      </c>
      <c r="X620" s="207" t="str">
        <f t="shared" si="111"/>
        <v/>
      </c>
      <c r="Y620" s="207" t="str">
        <f t="shared" si="112"/>
        <v/>
      </c>
      <c r="Z620" s="207" t="str">
        <f t="shared" si="113"/>
        <v/>
      </c>
      <c r="AA620" s="207" t="str">
        <f t="shared" si="114"/>
        <v/>
      </c>
    </row>
    <row r="621" spans="1:27" ht="33.75" hidden="1" outlineLevel="2" collapsed="1" thickBot="1">
      <c r="A621" s="279">
        <v>43354</v>
      </c>
      <c r="B621" s="280" t="s">
        <v>1332</v>
      </c>
      <c r="C621" s="281" t="s">
        <v>3108</v>
      </c>
      <c r="D621" s="281" t="s">
        <v>1331</v>
      </c>
      <c r="E621" s="282" t="s">
        <v>2221</v>
      </c>
      <c r="F621" s="281" t="s">
        <v>102</v>
      </c>
      <c r="G621" s="283">
        <v>2</v>
      </c>
      <c r="H621" s="283">
        <v>10715</v>
      </c>
      <c r="I621" s="283">
        <v>0</v>
      </c>
      <c r="J621" s="284">
        <v>46</v>
      </c>
      <c r="K621" s="284">
        <v>22</v>
      </c>
      <c r="L621" s="284">
        <f t="shared" si="116"/>
        <v>232</v>
      </c>
      <c r="M621" s="285">
        <f t="shared" si="117"/>
        <v>232</v>
      </c>
      <c r="N621" s="241">
        <f t="shared" si="118"/>
        <v>6</v>
      </c>
      <c r="O621" s="207">
        <f t="shared" si="106"/>
        <v>0</v>
      </c>
      <c r="P621" s="34"/>
      <c r="Q621" s="230" t="s">
        <v>3143</v>
      </c>
      <c r="R621" s="230" t="s">
        <v>2969</v>
      </c>
      <c r="S621" s="158"/>
      <c r="T621" s="61">
        <f t="shared" si="107"/>
        <v>232</v>
      </c>
      <c r="U621" s="61" t="str">
        <f t="shared" si="108"/>
        <v/>
      </c>
      <c r="V621" s="61" t="str">
        <f t="shared" si="109"/>
        <v/>
      </c>
      <c r="W621" s="61" t="str">
        <f t="shared" si="110"/>
        <v/>
      </c>
      <c r="X621" s="207" t="str">
        <f t="shared" si="111"/>
        <v/>
      </c>
      <c r="Y621" s="207" t="str">
        <f t="shared" si="112"/>
        <v/>
      </c>
      <c r="Z621" s="207" t="str">
        <f t="shared" si="113"/>
        <v/>
      </c>
      <c r="AA621" s="207" t="str">
        <f t="shared" si="114"/>
        <v/>
      </c>
    </row>
    <row r="622" spans="1:27" ht="17.25" hidden="1" outlineLevel="2" collapsed="1" thickBot="1">
      <c r="A622" s="279">
        <v>43354</v>
      </c>
      <c r="B622" s="280" t="s">
        <v>1332</v>
      </c>
      <c r="C622" s="281" t="s">
        <v>3108</v>
      </c>
      <c r="D622" s="281" t="s">
        <v>1329</v>
      </c>
      <c r="E622" s="282" t="s">
        <v>2221</v>
      </c>
      <c r="F622" s="281" t="s">
        <v>102</v>
      </c>
      <c r="G622" s="283">
        <v>1</v>
      </c>
      <c r="H622" s="283">
        <v>10721</v>
      </c>
      <c r="I622" s="283">
        <v>0</v>
      </c>
      <c r="J622" s="284">
        <v>23</v>
      </c>
      <c r="K622" s="284">
        <v>11</v>
      </c>
      <c r="L622" s="284">
        <f t="shared" si="116"/>
        <v>-34</v>
      </c>
      <c r="M622" s="285">
        <f t="shared" si="117"/>
        <v>-34</v>
      </c>
      <c r="N622" s="241" t="str">
        <f t="shared" si="118"/>
        <v/>
      </c>
      <c r="O622" s="207">
        <f t="shared" si="106"/>
        <v>0</v>
      </c>
      <c r="P622" s="34"/>
      <c r="Q622" s="291" t="s">
        <v>3140</v>
      </c>
      <c r="R622" s="291"/>
      <c r="S622" s="158"/>
      <c r="T622" s="61" t="str">
        <f t="shared" si="107"/>
        <v/>
      </c>
      <c r="U622" s="61" t="str">
        <f t="shared" si="108"/>
        <v/>
      </c>
      <c r="V622" s="61" t="str">
        <f t="shared" si="109"/>
        <v/>
      </c>
      <c r="W622" s="61">
        <f t="shared" si="110"/>
        <v>-34</v>
      </c>
      <c r="X622" s="207" t="str">
        <f t="shared" si="111"/>
        <v/>
      </c>
      <c r="Y622" s="207" t="str">
        <f t="shared" si="112"/>
        <v/>
      </c>
      <c r="Z622" s="207" t="str">
        <f t="shared" si="113"/>
        <v/>
      </c>
      <c r="AA622" s="207" t="str">
        <f t="shared" si="114"/>
        <v/>
      </c>
    </row>
    <row r="623" spans="1:27" ht="17.25" hidden="1" outlineLevel="2" collapsed="1" thickBot="1">
      <c r="A623" s="279">
        <v>43354</v>
      </c>
      <c r="B623" s="280" t="s">
        <v>1332</v>
      </c>
      <c r="C623" s="281" t="s">
        <v>3108</v>
      </c>
      <c r="D623" s="281" t="s">
        <v>1331</v>
      </c>
      <c r="E623" s="282" t="s">
        <v>1330</v>
      </c>
      <c r="F623" s="281" t="s">
        <v>102</v>
      </c>
      <c r="G623" s="283">
        <v>1</v>
      </c>
      <c r="H623" s="283">
        <v>10720</v>
      </c>
      <c r="I623" s="283">
        <v>0</v>
      </c>
      <c r="J623" s="284">
        <v>23</v>
      </c>
      <c r="K623" s="284">
        <v>11</v>
      </c>
      <c r="L623" s="284">
        <f t="shared" si="116"/>
        <v>16</v>
      </c>
      <c r="M623" s="285">
        <f t="shared" si="117"/>
        <v>16</v>
      </c>
      <c r="N623" s="241">
        <f t="shared" si="118"/>
        <v>1</v>
      </c>
      <c r="O623" s="207">
        <f t="shared" si="106"/>
        <v>0</v>
      </c>
      <c r="P623" s="34"/>
      <c r="Q623" s="292" t="s">
        <v>3141</v>
      </c>
      <c r="R623" s="292"/>
      <c r="S623" s="158"/>
      <c r="T623" s="61" t="str">
        <f t="shared" si="107"/>
        <v/>
      </c>
      <c r="U623" s="61" t="str">
        <f t="shared" si="108"/>
        <v/>
      </c>
      <c r="V623" s="61">
        <f t="shared" si="109"/>
        <v>16</v>
      </c>
      <c r="W623" s="61" t="str">
        <f t="shared" si="110"/>
        <v/>
      </c>
      <c r="X623" s="207" t="str">
        <f t="shared" si="111"/>
        <v/>
      </c>
      <c r="Y623" s="207" t="str">
        <f t="shared" si="112"/>
        <v/>
      </c>
      <c r="Z623" s="207" t="str">
        <f t="shared" si="113"/>
        <v/>
      </c>
      <c r="AA623" s="207" t="str">
        <f t="shared" si="114"/>
        <v/>
      </c>
    </row>
    <row r="624" spans="1:27" ht="17.25" hidden="1" outlineLevel="2" collapsed="1" thickBot="1">
      <c r="A624" s="279">
        <v>43354</v>
      </c>
      <c r="B624" s="280" t="s">
        <v>1332</v>
      </c>
      <c r="C624" s="281" t="s">
        <v>3108</v>
      </c>
      <c r="D624" s="281" t="s">
        <v>1329</v>
      </c>
      <c r="E624" s="282" t="s">
        <v>2221</v>
      </c>
      <c r="F624" s="281" t="s">
        <v>102</v>
      </c>
      <c r="G624" s="283">
        <v>2</v>
      </c>
      <c r="H624" s="283">
        <v>10736</v>
      </c>
      <c r="I624" s="283">
        <v>0</v>
      </c>
      <c r="J624" s="284">
        <v>46</v>
      </c>
      <c r="K624" s="284">
        <v>22</v>
      </c>
      <c r="L624" s="284">
        <f t="shared" si="116"/>
        <v>-68</v>
      </c>
      <c r="M624" s="285">
        <f t="shared" si="117"/>
        <v>-68</v>
      </c>
      <c r="N624" s="241" t="str">
        <f t="shared" si="118"/>
        <v/>
      </c>
      <c r="O624" s="207">
        <f t="shared" si="106"/>
        <v>0</v>
      </c>
      <c r="P624" s="34"/>
      <c r="Q624" s="294" t="s">
        <v>3144</v>
      </c>
      <c r="R624" s="294"/>
      <c r="S624" s="230" t="s">
        <v>2969</v>
      </c>
      <c r="T624" s="61" t="str">
        <f t="shared" si="107"/>
        <v/>
      </c>
      <c r="U624" s="61" t="str">
        <f t="shared" si="108"/>
        <v/>
      </c>
      <c r="V624" s="61" t="str">
        <f t="shared" si="109"/>
        <v/>
      </c>
      <c r="W624" s="61" t="str">
        <f t="shared" si="110"/>
        <v/>
      </c>
      <c r="X624" s="207" t="str">
        <f t="shared" si="111"/>
        <v/>
      </c>
      <c r="Y624" s="207" t="str">
        <f t="shared" si="112"/>
        <v/>
      </c>
      <c r="Z624" s="207" t="str">
        <f t="shared" si="113"/>
        <v/>
      </c>
      <c r="AA624" s="207">
        <f t="shared" si="114"/>
        <v>-68</v>
      </c>
    </row>
    <row r="625" spans="1:27" ht="17.25" hidden="1" outlineLevel="2" thickBot="1">
      <c r="A625" s="279">
        <v>43354</v>
      </c>
      <c r="B625" s="280" t="s">
        <v>1332</v>
      </c>
      <c r="C625" s="281" t="s">
        <v>3108</v>
      </c>
      <c r="D625" s="281" t="s">
        <v>1331</v>
      </c>
      <c r="E625" s="282" t="s">
        <v>1330</v>
      </c>
      <c r="F625" s="281" t="s">
        <v>102</v>
      </c>
      <c r="G625" s="283">
        <v>2</v>
      </c>
      <c r="H625" s="283">
        <v>10726</v>
      </c>
      <c r="I625" s="283">
        <v>0</v>
      </c>
      <c r="J625" s="284">
        <v>46</v>
      </c>
      <c r="K625" s="284">
        <v>22</v>
      </c>
      <c r="L625" s="284">
        <f t="shared" si="116"/>
        <v>932</v>
      </c>
      <c r="M625" s="285">
        <f t="shared" si="117"/>
        <v>932</v>
      </c>
      <c r="N625" s="241">
        <f t="shared" si="118"/>
        <v>20</v>
      </c>
      <c r="O625" s="207">
        <f t="shared" si="106"/>
        <v>0</v>
      </c>
      <c r="P625" s="34"/>
      <c r="Q625" s="293" t="s">
        <v>3139</v>
      </c>
      <c r="R625" s="293"/>
      <c r="S625" s="230" t="s">
        <v>2969</v>
      </c>
      <c r="T625" s="61" t="str">
        <f t="shared" si="107"/>
        <v/>
      </c>
      <c r="U625" s="61" t="str">
        <f t="shared" si="108"/>
        <v/>
      </c>
      <c r="V625" s="61" t="str">
        <f t="shared" si="109"/>
        <v/>
      </c>
      <c r="W625" s="61" t="str">
        <f t="shared" si="110"/>
        <v/>
      </c>
      <c r="X625" s="207" t="str">
        <f t="shared" si="111"/>
        <v/>
      </c>
      <c r="Y625" s="207" t="str">
        <f t="shared" si="112"/>
        <v/>
      </c>
      <c r="Z625" s="207">
        <f t="shared" si="113"/>
        <v>932</v>
      </c>
      <c r="AA625" s="207" t="str">
        <f t="shared" si="114"/>
        <v/>
      </c>
    </row>
    <row r="626" spans="1:27" ht="17.25" hidden="1" outlineLevel="1" thickBot="1">
      <c r="A626" s="237">
        <v>43354</v>
      </c>
      <c r="B626" s="215" t="s">
        <v>1332</v>
      </c>
      <c r="C626" s="210" t="s">
        <v>3108</v>
      </c>
      <c r="D626" s="210" t="s">
        <v>1329</v>
      </c>
      <c r="E626" s="238" t="s">
        <v>2221</v>
      </c>
      <c r="F626" s="210" t="s">
        <v>102</v>
      </c>
      <c r="G626" s="239">
        <v>1</v>
      </c>
      <c r="H626" s="239">
        <v>10738</v>
      </c>
      <c r="I626" s="239">
        <v>0</v>
      </c>
      <c r="J626" s="14">
        <v>23</v>
      </c>
      <c r="K626" s="14">
        <v>11</v>
      </c>
      <c r="L626" s="14">
        <f t="shared" si="116"/>
        <v>-34</v>
      </c>
      <c r="M626" s="123">
        <f t="shared" si="117"/>
        <v>-34</v>
      </c>
      <c r="N626" s="241" t="str">
        <f t="shared" si="118"/>
        <v/>
      </c>
      <c r="O626" s="207">
        <f t="shared" si="106"/>
        <v>0</v>
      </c>
      <c r="P626" s="34">
        <f>SUM(L626:L642)</f>
        <v>3198</v>
      </c>
      <c r="Q626" s="293" t="s">
        <v>3145</v>
      </c>
      <c r="R626" s="293"/>
      <c r="S626" s="158"/>
      <c r="T626" s="61" t="str">
        <f t="shared" si="107"/>
        <v/>
      </c>
      <c r="U626" s="61" t="str">
        <f t="shared" si="108"/>
        <v/>
      </c>
      <c r="V626" s="61" t="str">
        <f t="shared" si="109"/>
        <v/>
      </c>
      <c r="W626" s="61">
        <f t="shared" si="110"/>
        <v>-34</v>
      </c>
      <c r="X626" s="207" t="str">
        <f t="shared" si="111"/>
        <v/>
      </c>
      <c r="Y626" s="207" t="str">
        <f t="shared" si="112"/>
        <v/>
      </c>
      <c r="Z626" s="207" t="str">
        <f t="shared" si="113"/>
        <v/>
      </c>
      <c r="AA626" s="207" t="str">
        <f t="shared" si="114"/>
        <v/>
      </c>
    </row>
    <row r="627" spans="1:27" ht="17.25" hidden="1" outlineLevel="2" thickBot="1">
      <c r="A627" s="237">
        <v>43354</v>
      </c>
      <c r="B627" s="215" t="s">
        <v>1332</v>
      </c>
      <c r="C627" s="210" t="s">
        <v>3108</v>
      </c>
      <c r="D627" s="210" t="s">
        <v>1331</v>
      </c>
      <c r="E627" s="238" t="s">
        <v>1330</v>
      </c>
      <c r="F627" s="210" t="s">
        <v>102</v>
      </c>
      <c r="G627" s="239">
        <v>1</v>
      </c>
      <c r="H627" s="239">
        <v>10714</v>
      </c>
      <c r="I627" s="239">
        <v>0</v>
      </c>
      <c r="J627" s="14">
        <v>23</v>
      </c>
      <c r="K627" s="14">
        <v>11</v>
      </c>
      <c r="L627" s="14">
        <f t="shared" si="116"/>
        <v>1166</v>
      </c>
      <c r="M627" s="123">
        <f t="shared" si="117"/>
        <v>1166</v>
      </c>
      <c r="N627" s="241">
        <f t="shared" si="118"/>
        <v>24</v>
      </c>
      <c r="O627" s="207">
        <f t="shared" si="106"/>
        <v>0</v>
      </c>
      <c r="P627" s="34"/>
      <c r="Q627" s="293" t="s">
        <v>2979</v>
      </c>
      <c r="R627" s="293"/>
      <c r="S627" s="158"/>
      <c r="T627" s="61" t="str">
        <f t="shared" si="107"/>
        <v/>
      </c>
      <c r="U627" s="61" t="str">
        <f t="shared" si="108"/>
        <v/>
      </c>
      <c r="V627" s="61">
        <f t="shared" si="109"/>
        <v>1166</v>
      </c>
      <c r="W627" s="61" t="str">
        <f t="shared" si="110"/>
        <v/>
      </c>
      <c r="X627" s="207" t="str">
        <f t="shared" si="111"/>
        <v/>
      </c>
      <c r="Y627" s="207" t="str">
        <f t="shared" si="112"/>
        <v/>
      </c>
      <c r="Z627" s="207" t="str">
        <f t="shared" si="113"/>
        <v/>
      </c>
      <c r="AA627" s="207" t="str">
        <f t="shared" si="114"/>
        <v/>
      </c>
    </row>
    <row r="628" spans="1:27" ht="17.25" hidden="1" outlineLevel="2" thickBot="1">
      <c r="A628" s="237">
        <v>43354</v>
      </c>
      <c r="B628" s="215" t="s">
        <v>1332</v>
      </c>
      <c r="C628" s="210" t="s">
        <v>3108</v>
      </c>
      <c r="D628" s="210" t="s">
        <v>1329</v>
      </c>
      <c r="E628" s="238" t="s">
        <v>2221</v>
      </c>
      <c r="F628" s="210" t="s">
        <v>102</v>
      </c>
      <c r="G628" s="239">
        <v>1</v>
      </c>
      <c r="H628" s="239">
        <v>10738</v>
      </c>
      <c r="I628" s="239">
        <v>0</v>
      </c>
      <c r="J628" s="14">
        <v>23</v>
      </c>
      <c r="K628" s="14">
        <v>11</v>
      </c>
      <c r="L628" s="14">
        <f t="shared" si="116"/>
        <v>-34</v>
      </c>
      <c r="M628" s="123">
        <f t="shared" si="117"/>
        <v>-34</v>
      </c>
      <c r="N628" s="241" t="str">
        <f t="shared" si="118"/>
        <v/>
      </c>
      <c r="O628" s="207">
        <f t="shared" si="106"/>
        <v>0</v>
      </c>
      <c r="P628" s="34"/>
      <c r="Q628" s="293" t="s">
        <v>3145</v>
      </c>
      <c r="R628" s="293"/>
      <c r="S628" s="158"/>
      <c r="T628" s="61" t="str">
        <f t="shared" si="107"/>
        <v/>
      </c>
      <c r="U628" s="61" t="str">
        <f t="shared" si="108"/>
        <v/>
      </c>
      <c r="V628" s="61" t="str">
        <f t="shared" si="109"/>
        <v/>
      </c>
      <c r="W628" s="61">
        <f t="shared" si="110"/>
        <v>-34</v>
      </c>
      <c r="X628" s="207" t="str">
        <f t="shared" si="111"/>
        <v/>
      </c>
      <c r="Y628" s="207" t="str">
        <f t="shared" si="112"/>
        <v/>
      </c>
      <c r="Z628" s="207" t="str">
        <f t="shared" si="113"/>
        <v/>
      </c>
      <c r="AA628" s="207" t="str">
        <f t="shared" si="114"/>
        <v/>
      </c>
    </row>
    <row r="629" spans="1:27" ht="17.25" hidden="1" outlineLevel="2" thickBot="1">
      <c r="A629" s="237">
        <v>43354</v>
      </c>
      <c r="B629" s="215" t="s">
        <v>1332</v>
      </c>
      <c r="C629" s="210" t="s">
        <v>3108</v>
      </c>
      <c r="D629" s="210" t="s">
        <v>1331</v>
      </c>
      <c r="E629" s="238" t="s">
        <v>1330</v>
      </c>
      <c r="F629" s="210" t="s">
        <v>102</v>
      </c>
      <c r="G629" s="239">
        <v>1</v>
      </c>
      <c r="H629" s="239">
        <v>10716</v>
      </c>
      <c r="I629" s="239">
        <v>0</v>
      </c>
      <c r="J629" s="14">
        <v>23</v>
      </c>
      <c r="K629" s="14">
        <v>11</v>
      </c>
      <c r="L629" s="14">
        <f t="shared" si="116"/>
        <v>1066</v>
      </c>
      <c r="M629" s="123">
        <f t="shared" si="117"/>
        <v>1066</v>
      </c>
      <c r="N629" s="241">
        <f t="shared" si="118"/>
        <v>22</v>
      </c>
      <c r="O629" s="207">
        <f t="shared" si="106"/>
        <v>0</v>
      </c>
      <c r="P629" s="34"/>
      <c r="Q629" s="293" t="s">
        <v>3138</v>
      </c>
      <c r="R629" s="293"/>
      <c r="S629" s="158"/>
      <c r="T629" s="61" t="str">
        <f t="shared" si="107"/>
        <v/>
      </c>
      <c r="U629" s="61" t="str">
        <f t="shared" si="108"/>
        <v/>
      </c>
      <c r="V629" s="61">
        <f t="shared" si="109"/>
        <v>1066</v>
      </c>
      <c r="W629" s="61" t="str">
        <f t="shared" si="110"/>
        <v/>
      </c>
      <c r="X629" s="207" t="str">
        <f t="shared" si="111"/>
        <v/>
      </c>
      <c r="Y629" s="207" t="str">
        <f t="shared" si="112"/>
        <v/>
      </c>
      <c r="Z629" s="207" t="str">
        <f t="shared" si="113"/>
        <v/>
      </c>
      <c r="AA629" s="207" t="str">
        <f t="shared" si="114"/>
        <v/>
      </c>
    </row>
    <row r="630" spans="1:27" ht="17.25" hidden="1" outlineLevel="2" thickBot="1">
      <c r="A630" s="237">
        <v>43354</v>
      </c>
      <c r="B630" s="215" t="s">
        <v>1332</v>
      </c>
      <c r="C630" s="210" t="s">
        <v>3108</v>
      </c>
      <c r="D630" s="210" t="s">
        <v>1329</v>
      </c>
      <c r="E630" s="238" t="s">
        <v>2221</v>
      </c>
      <c r="F630" s="210" t="s">
        <v>102</v>
      </c>
      <c r="G630" s="239">
        <v>1</v>
      </c>
      <c r="H630" s="239">
        <v>10751</v>
      </c>
      <c r="I630" s="239">
        <v>0</v>
      </c>
      <c r="J630" s="14">
        <v>23</v>
      </c>
      <c r="K630" s="14">
        <v>11</v>
      </c>
      <c r="L630" s="14">
        <f t="shared" si="116"/>
        <v>-34</v>
      </c>
      <c r="M630" s="123">
        <f t="shared" si="117"/>
        <v>-34</v>
      </c>
      <c r="N630" s="241" t="str">
        <f t="shared" si="118"/>
        <v/>
      </c>
      <c r="O630" s="207">
        <f t="shared" si="106"/>
        <v>0</v>
      </c>
      <c r="P630" s="34"/>
      <c r="Q630" s="293" t="s">
        <v>3145</v>
      </c>
      <c r="R630" s="293"/>
      <c r="S630" s="158"/>
      <c r="T630" s="61" t="str">
        <f t="shared" si="107"/>
        <v/>
      </c>
      <c r="U630" s="61" t="str">
        <f t="shared" si="108"/>
        <v/>
      </c>
      <c r="V630" s="61" t="str">
        <f t="shared" si="109"/>
        <v/>
      </c>
      <c r="W630" s="61">
        <f t="shared" si="110"/>
        <v>-34</v>
      </c>
      <c r="X630" s="207" t="str">
        <f t="shared" si="111"/>
        <v/>
      </c>
      <c r="Y630" s="207" t="str">
        <f t="shared" si="112"/>
        <v/>
      </c>
      <c r="Z630" s="207" t="str">
        <f t="shared" si="113"/>
        <v/>
      </c>
      <c r="AA630" s="207" t="str">
        <f t="shared" si="114"/>
        <v/>
      </c>
    </row>
    <row r="631" spans="1:27" ht="17.25" hidden="1" outlineLevel="2" thickBot="1">
      <c r="A631" s="237">
        <v>43354</v>
      </c>
      <c r="B631" s="215" t="s">
        <v>1332</v>
      </c>
      <c r="C631" s="210" t="s">
        <v>3108</v>
      </c>
      <c r="D631" s="210" t="s">
        <v>1331</v>
      </c>
      <c r="E631" s="238" t="s">
        <v>1330</v>
      </c>
      <c r="F631" s="210" t="s">
        <v>102</v>
      </c>
      <c r="G631" s="239">
        <v>1</v>
      </c>
      <c r="H631" s="239">
        <v>10716</v>
      </c>
      <c r="I631" s="239">
        <v>0</v>
      </c>
      <c r="J631" s="14">
        <v>23</v>
      </c>
      <c r="K631" s="14">
        <v>11</v>
      </c>
      <c r="L631" s="14">
        <f t="shared" si="116"/>
        <v>1716</v>
      </c>
      <c r="M631" s="123">
        <f t="shared" si="117"/>
        <v>1716</v>
      </c>
      <c r="N631" s="241">
        <f t="shared" si="118"/>
        <v>35</v>
      </c>
      <c r="O631" s="207">
        <f t="shared" si="106"/>
        <v>0</v>
      </c>
      <c r="P631" s="34"/>
      <c r="Q631" s="293" t="s">
        <v>3138</v>
      </c>
      <c r="R631" s="293"/>
      <c r="S631" s="158"/>
      <c r="T631" s="61" t="str">
        <f t="shared" si="107"/>
        <v/>
      </c>
      <c r="U631" s="61" t="str">
        <f t="shared" si="108"/>
        <v/>
      </c>
      <c r="V631" s="61">
        <f t="shared" si="109"/>
        <v>1716</v>
      </c>
      <c r="W631" s="61" t="str">
        <f t="shared" si="110"/>
        <v/>
      </c>
      <c r="X631" s="207" t="str">
        <f t="shared" si="111"/>
        <v/>
      </c>
      <c r="Y631" s="207" t="str">
        <f t="shared" si="112"/>
        <v/>
      </c>
      <c r="Z631" s="207" t="str">
        <f t="shared" si="113"/>
        <v/>
      </c>
      <c r="AA631" s="207" t="str">
        <f t="shared" si="114"/>
        <v/>
      </c>
    </row>
    <row r="632" spans="1:27" ht="17.25" hidden="1" outlineLevel="2" thickBot="1">
      <c r="A632" s="237">
        <v>43354</v>
      </c>
      <c r="B632" s="215" t="s">
        <v>2236</v>
      </c>
      <c r="C632" s="210" t="s">
        <v>3146</v>
      </c>
      <c r="D632" s="210" t="s">
        <v>1329</v>
      </c>
      <c r="E632" s="238" t="s">
        <v>1330</v>
      </c>
      <c r="F632" s="210" t="s">
        <v>102</v>
      </c>
      <c r="G632" s="239">
        <v>2</v>
      </c>
      <c r="H632" s="239">
        <v>12</v>
      </c>
      <c r="I632" s="239">
        <v>-1200</v>
      </c>
      <c r="J632" s="14">
        <v>36</v>
      </c>
      <c r="K632" s="14">
        <v>2</v>
      </c>
      <c r="L632" s="14">
        <f t="shared" si="116"/>
        <v>-1238</v>
      </c>
      <c r="M632" s="123">
        <f t="shared" si="117"/>
        <v>-1238</v>
      </c>
      <c r="N632" s="241" t="str">
        <f t="shared" si="118"/>
        <v/>
      </c>
      <c r="O632" s="207">
        <f t="shared" si="106"/>
        <v>1200</v>
      </c>
      <c r="P632" s="34">
        <f>SUM(L632:L640)</f>
        <v>-1330</v>
      </c>
      <c r="Q632" s="293" t="s">
        <v>3147</v>
      </c>
      <c r="R632" s="293"/>
      <c r="S632" s="158"/>
      <c r="T632" s="61" t="str">
        <f t="shared" si="107"/>
        <v/>
      </c>
      <c r="U632" s="61" t="str">
        <f t="shared" si="108"/>
        <v/>
      </c>
      <c r="V632" s="61" t="str">
        <f t="shared" si="109"/>
        <v/>
      </c>
      <c r="W632" s="61" t="str">
        <f t="shared" si="110"/>
        <v/>
      </c>
      <c r="X632" s="207" t="str">
        <f t="shared" si="111"/>
        <v/>
      </c>
      <c r="Y632" s="207" t="str">
        <f t="shared" si="112"/>
        <v/>
      </c>
      <c r="Z632" s="207" t="str">
        <f t="shared" si="113"/>
        <v/>
      </c>
      <c r="AA632" s="207" t="str">
        <f t="shared" si="114"/>
        <v/>
      </c>
    </row>
    <row r="633" spans="1:27" ht="17.25" hidden="1" outlineLevel="2" thickBot="1">
      <c r="A633" s="237">
        <v>43355</v>
      </c>
      <c r="B633" s="215" t="s">
        <v>2236</v>
      </c>
      <c r="C633" s="210" t="s">
        <v>3146</v>
      </c>
      <c r="D633" s="210" t="s">
        <v>1331</v>
      </c>
      <c r="E633" s="238" t="s">
        <v>2221</v>
      </c>
      <c r="F633" s="210" t="s">
        <v>102</v>
      </c>
      <c r="G633" s="239">
        <v>1</v>
      </c>
      <c r="H633" s="239">
        <v>8.1</v>
      </c>
      <c r="I633" s="239">
        <v>405</v>
      </c>
      <c r="J633" s="14">
        <v>18</v>
      </c>
      <c r="K633" s="14">
        <v>0</v>
      </c>
      <c r="L633" s="14">
        <f t="shared" si="116"/>
        <v>387</v>
      </c>
      <c r="M633" s="123">
        <f t="shared" si="117"/>
        <v>387</v>
      </c>
      <c r="N633" s="241" t="str">
        <f t="shared" si="118"/>
        <v/>
      </c>
      <c r="O633" s="207">
        <f t="shared" si="106"/>
        <v>405</v>
      </c>
      <c r="P633" s="34"/>
      <c r="Q633" s="293" t="s">
        <v>3147</v>
      </c>
      <c r="R633" s="293"/>
      <c r="S633" s="158"/>
      <c r="T633" s="61" t="str">
        <f t="shared" si="107"/>
        <v/>
      </c>
      <c r="U633" s="61" t="str">
        <f t="shared" si="108"/>
        <v/>
      </c>
      <c r="V633" s="61" t="str">
        <f t="shared" si="109"/>
        <v/>
      </c>
      <c r="W633" s="61" t="str">
        <f t="shared" si="110"/>
        <v/>
      </c>
      <c r="X633" s="207" t="str">
        <f t="shared" si="111"/>
        <v/>
      </c>
      <c r="Y633" s="207" t="str">
        <f t="shared" si="112"/>
        <v/>
      </c>
      <c r="Z633" s="207" t="str">
        <f t="shared" si="113"/>
        <v/>
      </c>
      <c r="AA633" s="207" t="str">
        <f t="shared" si="114"/>
        <v/>
      </c>
    </row>
    <row r="634" spans="1:27" ht="17.25" hidden="1" outlineLevel="2" thickBot="1">
      <c r="A634" s="237">
        <v>43355</v>
      </c>
      <c r="B634" s="215" t="s">
        <v>2236</v>
      </c>
      <c r="C634" s="210" t="s">
        <v>3146</v>
      </c>
      <c r="D634" s="210" t="s">
        <v>1331</v>
      </c>
      <c r="E634" s="238" t="s">
        <v>2221</v>
      </c>
      <c r="F634" s="210" t="s">
        <v>102</v>
      </c>
      <c r="G634" s="239">
        <v>1</v>
      </c>
      <c r="H634" s="239">
        <v>7</v>
      </c>
      <c r="I634" s="239">
        <v>350</v>
      </c>
      <c r="J634" s="14">
        <v>18</v>
      </c>
      <c r="K634" s="14">
        <v>0</v>
      </c>
      <c r="L634" s="14">
        <f t="shared" si="116"/>
        <v>332</v>
      </c>
      <c r="M634" s="123">
        <f t="shared" si="117"/>
        <v>332</v>
      </c>
      <c r="N634" s="241" t="str">
        <f t="shared" si="118"/>
        <v/>
      </c>
      <c r="O634" s="207">
        <f t="shared" ref="O634:O697" si="119">ABS(I634)</f>
        <v>350</v>
      </c>
      <c r="P634" s="34"/>
      <c r="Q634" s="293" t="s">
        <v>3147</v>
      </c>
      <c r="R634" s="293"/>
      <c r="S634" s="158"/>
      <c r="T634" s="61" t="str">
        <f t="shared" si="107"/>
        <v/>
      </c>
      <c r="U634" s="61" t="str">
        <f t="shared" si="108"/>
        <v/>
      </c>
      <c r="V634" s="61" t="str">
        <f t="shared" si="109"/>
        <v/>
      </c>
      <c r="W634" s="61" t="str">
        <f t="shared" si="110"/>
        <v/>
      </c>
      <c r="X634" s="207" t="str">
        <f t="shared" si="111"/>
        <v/>
      </c>
      <c r="Y634" s="207" t="str">
        <f t="shared" si="112"/>
        <v/>
      </c>
      <c r="Z634" s="207" t="str">
        <f t="shared" si="113"/>
        <v/>
      </c>
      <c r="AA634" s="207" t="str">
        <f t="shared" si="114"/>
        <v/>
      </c>
    </row>
    <row r="635" spans="1:27" ht="17.25" hidden="1" outlineLevel="2" thickBot="1">
      <c r="A635" s="237">
        <v>43354</v>
      </c>
      <c r="B635" s="215" t="s">
        <v>2236</v>
      </c>
      <c r="C635" s="210" t="s">
        <v>3148</v>
      </c>
      <c r="D635" s="210" t="s">
        <v>1329</v>
      </c>
      <c r="E635" s="238" t="s">
        <v>1330</v>
      </c>
      <c r="F635" s="210" t="s">
        <v>102</v>
      </c>
      <c r="G635" s="239">
        <v>2</v>
      </c>
      <c r="H635" s="239">
        <v>4</v>
      </c>
      <c r="I635" s="239">
        <v>-400</v>
      </c>
      <c r="J635" s="14">
        <v>36</v>
      </c>
      <c r="K635" s="14">
        <v>0</v>
      </c>
      <c r="L635" s="14">
        <f t="shared" si="116"/>
        <v>-436</v>
      </c>
      <c r="M635" s="123">
        <f t="shared" si="117"/>
        <v>-436</v>
      </c>
      <c r="N635" s="241" t="str">
        <f t="shared" si="118"/>
        <v/>
      </c>
      <c r="O635" s="207">
        <f t="shared" si="119"/>
        <v>400</v>
      </c>
      <c r="P635" s="34"/>
      <c r="Q635" s="293" t="s">
        <v>3147</v>
      </c>
      <c r="R635" s="293"/>
      <c r="S635" s="158"/>
      <c r="T635" s="61" t="str">
        <f t="shared" si="107"/>
        <v/>
      </c>
      <c r="U635" s="61" t="str">
        <f t="shared" si="108"/>
        <v/>
      </c>
      <c r="V635" s="61" t="str">
        <f t="shared" si="109"/>
        <v/>
      </c>
      <c r="W635" s="61" t="str">
        <f t="shared" si="110"/>
        <v/>
      </c>
      <c r="X635" s="207" t="str">
        <f t="shared" si="111"/>
        <v/>
      </c>
      <c r="Y635" s="207" t="str">
        <f t="shared" si="112"/>
        <v/>
      </c>
      <c r="Z635" s="207" t="str">
        <f t="shared" si="113"/>
        <v/>
      </c>
      <c r="AA635" s="207" t="str">
        <f t="shared" si="114"/>
        <v/>
      </c>
    </row>
    <row r="636" spans="1:27" ht="17.25" hidden="1" outlineLevel="2" thickBot="1">
      <c r="A636" s="237">
        <v>43355</v>
      </c>
      <c r="B636" s="215" t="s">
        <v>2236</v>
      </c>
      <c r="C636" s="210" t="s">
        <v>3148</v>
      </c>
      <c r="D636" s="210" t="s">
        <v>1331</v>
      </c>
      <c r="E636" s="238" t="s">
        <v>2221</v>
      </c>
      <c r="F636" s="210" t="s">
        <v>102</v>
      </c>
      <c r="G636" s="239">
        <v>1</v>
      </c>
      <c r="H636" s="239">
        <v>0.7</v>
      </c>
      <c r="I636" s="239">
        <v>35</v>
      </c>
      <c r="J636" s="14">
        <v>18</v>
      </c>
      <c r="K636" s="14">
        <v>0</v>
      </c>
      <c r="L636" s="14">
        <f t="shared" si="116"/>
        <v>17</v>
      </c>
      <c r="M636" s="123">
        <f t="shared" si="117"/>
        <v>17</v>
      </c>
      <c r="N636" s="241" t="str">
        <f t="shared" si="118"/>
        <v/>
      </c>
      <c r="O636" s="207">
        <f t="shared" si="119"/>
        <v>35</v>
      </c>
      <c r="P636" s="34"/>
      <c r="Q636" s="293" t="s">
        <v>3147</v>
      </c>
      <c r="R636" s="293"/>
      <c r="S636" s="158"/>
      <c r="T636" s="61" t="str">
        <f t="shared" si="107"/>
        <v/>
      </c>
      <c r="U636" s="61" t="str">
        <f t="shared" si="108"/>
        <v/>
      </c>
      <c r="V636" s="61" t="str">
        <f t="shared" si="109"/>
        <v/>
      </c>
      <c r="W636" s="61" t="str">
        <f t="shared" si="110"/>
        <v/>
      </c>
      <c r="X636" s="207" t="str">
        <f t="shared" si="111"/>
        <v/>
      </c>
      <c r="Y636" s="207" t="str">
        <f t="shared" si="112"/>
        <v/>
      </c>
      <c r="Z636" s="207" t="str">
        <f t="shared" si="113"/>
        <v/>
      </c>
      <c r="AA636" s="207" t="str">
        <f t="shared" si="114"/>
        <v/>
      </c>
    </row>
    <row r="637" spans="1:27" ht="17.25" hidden="1" outlineLevel="2" thickBot="1">
      <c r="A637" s="237">
        <v>43355</v>
      </c>
      <c r="B637" s="215" t="s">
        <v>2236</v>
      </c>
      <c r="C637" s="210" t="s">
        <v>3148</v>
      </c>
      <c r="D637" s="210" t="s">
        <v>1331</v>
      </c>
      <c r="E637" s="238" t="s">
        <v>2221</v>
      </c>
      <c r="F637" s="210" t="s">
        <v>102</v>
      </c>
      <c r="G637" s="239">
        <v>1</v>
      </c>
      <c r="H637" s="239">
        <v>1</v>
      </c>
      <c r="I637" s="239">
        <v>50</v>
      </c>
      <c r="J637" s="14">
        <v>18</v>
      </c>
      <c r="K637" s="14">
        <v>0</v>
      </c>
      <c r="L637" s="14">
        <f t="shared" si="116"/>
        <v>32</v>
      </c>
      <c r="M637" s="123">
        <f t="shared" si="117"/>
        <v>32</v>
      </c>
      <c r="N637" s="241" t="str">
        <f t="shared" si="118"/>
        <v/>
      </c>
      <c r="O637" s="207">
        <f t="shared" si="119"/>
        <v>50</v>
      </c>
      <c r="P637" s="34"/>
      <c r="Q637" s="293" t="s">
        <v>3147</v>
      </c>
      <c r="R637" s="293"/>
      <c r="S637" s="158"/>
      <c r="T637" s="61" t="str">
        <f t="shared" si="107"/>
        <v/>
      </c>
      <c r="U637" s="61" t="str">
        <f t="shared" si="108"/>
        <v/>
      </c>
      <c r="V637" s="61" t="str">
        <f t="shared" si="109"/>
        <v/>
      </c>
      <c r="W637" s="61" t="str">
        <f t="shared" si="110"/>
        <v/>
      </c>
      <c r="X637" s="207" t="str">
        <f t="shared" si="111"/>
        <v/>
      </c>
      <c r="Y637" s="207" t="str">
        <f t="shared" si="112"/>
        <v/>
      </c>
      <c r="Z637" s="207" t="str">
        <f t="shared" si="113"/>
        <v/>
      </c>
      <c r="AA637" s="207" t="str">
        <f t="shared" si="114"/>
        <v/>
      </c>
    </row>
    <row r="638" spans="1:27" ht="17.25" hidden="1" outlineLevel="2" thickBot="1">
      <c r="A638" s="237">
        <v>43354</v>
      </c>
      <c r="B638" s="215" t="s">
        <v>2236</v>
      </c>
      <c r="C638" s="210" t="s">
        <v>3146</v>
      </c>
      <c r="D638" s="210" t="s">
        <v>1329</v>
      </c>
      <c r="E638" s="238" t="s">
        <v>1330</v>
      </c>
      <c r="F638" s="210" t="s">
        <v>102</v>
      </c>
      <c r="G638" s="239">
        <v>2</v>
      </c>
      <c r="H638" s="239">
        <v>10</v>
      </c>
      <c r="I638" s="239">
        <v>-1000</v>
      </c>
      <c r="J638" s="14">
        <v>36</v>
      </c>
      <c r="K638" s="14">
        <v>2</v>
      </c>
      <c r="L638" s="14">
        <f t="shared" si="116"/>
        <v>-1038</v>
      </c>
      <c r="M638" s="123">
        <f t="shared" si="117"/>
        <v>-1038</v>
      </c>
      <c r="N638" s="241" t="str">
        <f t="shared" si="118"/>
        <v/>
      </c>
      <c r="O638" s="207">
        <f t="shared" si="119"/>
        <v>1000</v>
      </c>
      <c r="P638" s="34"/>
      <c r="Q638" s="293" t="s">
        <v>3147</v>
      </c>
      <c r="R638" s="293"/>
      <c r="S638" s="158"/>
      <c r="T638" s="61" t="str">
        <f t="shared" si="107"/>
        <v/>
      </c>
      <c r="U638" s="61" t="str">
        <f t="shared" si="108"/>
        <v/>
      </c>
      <c r="V638" s="61" t="str">
        <f t="shared" si="109"/>
        <v/>
      </c>
      <c r="W638" s="61" t="str">
        <f t="shared" si="110"/>
        <v/>
      </c>
      <c r="X638" s="207" t="str">
        <f t="shared" si="111"/>
        <v/>
      </c>
      <c r="Y638" s="207" t="str">
        <f t="shared" si="112"/>
        <v/>
      </c>
      <c r="Z638" s="207" t="str">
        <f t="shared" si="113"/>
        <v/>
      </c>
      <c r="AA638" s="207" t="str">
        <f t="shared" si="114"/>
        <v/>
      </c>
    </row>
    <row r="639" spans="1:27" ht="17.25" hidden="1" outlineLevel="2" thickBot="1">
      <c r="A639" s="237">
        <v>43355</v>
      </c>
      <c r="B639" s="215" t="s">
        <v>2236</v>
      </c>
      <c r="C639" s="210" t="s">
        <v>3146</v>
      </c>
      <c r="D639" s="210" t="s">
        <v>1331</v>
      </c>
      <c r="E639" s="238" t="s">
        <v>2221</v>
      </c>
      <c r="F639" s="210" t="s">
        <v>102</v>
      </c>
      <c r="G639" s="239">
        <v>1</v>
      </c>
      <c r="H639" s="239">
        <v>8</v>
      </c>
      <c r="I639" s="239">
        <v>400</v>
      </c>
      <c r="J639" s="14">
        <v>18</v>
      </c>
      <c r="K639" s="14">
        <v>0</v>
      </c>
      <c r="L639" s="14">
        <f t="shared" si="116"/>
        <v>382</v>
      </c>
      <c r="M639" s="123">
        <f t="shared" si="117"/>
        <v>382</v>
      </c>
      <c r="N639" s="241" t="str">
        <f t="shared" si="118"/>
        <v/>
      </c>
      <c r="O639" s="207">
        <f t="shared" si="119"/>
        <v>400</v>
      </c>
      <c r="P639" s="34"/>
      <c r="Q639" s="293" t="s">
        <v>3147</v>
      </c>
      <c r="R639" s="293"/>
      <c r="S639" s="158"/>
      <c r="T639" s="61" t="str">
        <f t="shared" si="107"/>
        <v/>
      </c>
      <c r="U639" s="61" t="str">
        <f t="shared" si="108"/>
        <v/>
      </c>
      <c r="V639" s="61" t="str">
        <f t="shared" si="109"/>
        <v/>
      </c>
      <c r="W639" s="61" t="str">
        <f t="shared" si="110"/>
        <v/>
      </c>
      <c r="X639" s="207" t="str">
        <f t="shared" si="111"/>
        <v/>
      </c>
      <c r="Y639" s="207" t="str">
        <f t="shared" si="112"/>
        <v/>
      </c>
      <c r="Z639" s="207" t="str">
        <f t="shared" si="113"/>
        <v/>
      </c>
      <c r="AA639" s="207" t="str">
        <f t="shared" si="114"/>
        <v/>
      </c>
    </row>
    <row r="640" spans="1:27" ht="17.25" hidden="1" outlineLevel="2" thickBot="1">
      <c r="A640" s="237">
        <v>43355</v>
      </c>
      <c r="B640" s="215" t="s">
        <v>2236</v>
      </c>
      <c r="C640" s="210" t="s">
        <v>3146</v>
      </c>
      <c r="D640" s="210" t="s">
        <v>1331</v>
      </c>
      <c r="E640" s="238" t="s">
        <v>2221</v>
      </c>
      <c r="F640" s="210" t="s">
        <v>102</v>
      </c>
      <c r="G640" s="239">
        <v>1</v>
      </c>
      <c r="H640" s="239">
        <v>5</v>
      </c>
      <c r="I640" s="239">
        <v>250</v>
      </c>
      <c r="J640" s="14">
        <v>18</v>
      </c>
      <c r="K640" s="14">
        <v>0</v>
      </c>
      <c r="L640" s="14">
        <f t="shared" si="116"/>
        <v>232</v>
      </c>
      <c r="M640" s="123">
        <f t="shared" si="117"/>
        <v>232</v>
      </c>
      <c r="N640" s="241" t="str">
        <f t="shared" si="118"/>
        <v/>
      </c>
      <c r="O640" s="207">
        <f t="shared" si="119"/>
        <v>250</v>
      </c>
      <c r="P640" s="34"/>
      <c r="Q640" s="293" t="s">
        <v>3147</v>
      </c>
      <c r="R640" s="293"/>
      <c r="S640" s="158"/>
      <c r="T640" s="61" t="str">
        <f t="shared" si="107"/>
        <v/>
      </c>
      <c r="U640" s="61" t="str">
        <f t="shared" si="108"/>
        <v/>
      </c>
      <c r="V640" s="61" t="str">
        <f t="shared" si="109"/>
        <v/>
      </c>
      <c r="W640" s="61" t="str">
        <f t="shared" si="110"/>
        <v/>
      </c>
      <c r="X640" s="207" t="str">
        <f t="shared" si="111"/>
        <v/>
      </c>
      <c r="Y640" s="207" t="str">
        <f t="shared" si="112"/>
        <v/>
      </c>
      <c r="Z640" s="207" t="str">
        <f t="shared" si="113"/>
        <v/>
      </c>
      <c r="AA640" s="207" t="str">
        <f t="shared" si="114"/>
        <v/>
      </c>
    </row>
    <row r="641" spans="1:27" ht="17.25" hidden="1" outlineLevel="2" thickBot="1">
      <c r="A641" s="237">
        <v>43355</v>
      </c>
      <c r="B641" s="215" t="s">
        <v>1332</v>
      </c>
      <c r="C641" s="210" t="s">
        <v>3108</v>
      </c>
      <c r="D641" s="210" t="s">
        <v>1329</v>
      </c>
      <c r="E641" s="238" t="s">
        <v>2221</v>
      </c>
      <c r="F641" s="210" t="s">
        <v>102</v>
      </c>
      <c r="G641" s="239">
        <v>1</v>
      </c>
      <c r="H641" s="239">
        <v>10739</v>
      </c>
      <c r="I641" s="239">
        <v>0</v>
      </c>
      <c r="J641" s="14">
        <v>23</v>
      </c>
      <c r="K641" s="14">
        <v>11</v>
      </c>
      <c r="L641" s="14">
        <f t="shared" si="116"/>
        <v>-34</v>
      </c>
      <c r="M641" s="123">
        <f t="shared" si="117"/>
        <v>-34</v>
      </c>
      <c r="N641" s="241" t="str">
        <f t="shared" si="118"/>
        <v/>
      </c>
      <c r="O641" s="207">
        <f t="shared" si="119"/>
        <v>0</v>
      </c>
      <c r="P641" s="34"/>
      <c r="Q641" s="293" t="s">
        <v>3149</v>
      </c>
      <c r="R641" s="293"/>
      <c r="S641" s="158"/>
      <c r="T641" s="61" t="str">
        <f t="shared" si="107"/>
        <v/>
      </c>
      <c r="U641" s="61" t="str">
        <f t="shared" si="108"/>
        <v/>
      </c>
      <c r="V641" s="61" t="str">
        <f t="shared" si="109"/>
        <v/>
      </c>
      <c r="W641" s="61">
        <f t="shared" si="110"/>
        <v>-34</v>
      </c>
      <c r="X641" s="207" t="str">
        <f t="shared" si="111"/>
        <v/>
      </c>
      <c r="Y641" s="207" t="str">
        <f t="shared" si="112"/>
        <v/>
      </c>
      <c r="Z641" s="207" t="str">
        <f t="shared" si="113"/>
        <v/>
      </c>
      <c r="AA641" s="207" t="str">
        <f t="shared" si="114"/>
        <v/>
      </c>
    </row>
    <row r="642" spans="1:27" ht="17.25" hidden="1" outlineLevel="2" thickBot="1">
      <c r="A642" s="237">
        <v>43355</v>
      </c>
      <c r="B642" s="215" t="s">
        <v>1332</v>
      </c>
      <c r="C642" s="210" t="s">
        <v>3108</v>
      </c>
      <c r="D642" s="210" t="s">
        <v>1331</v>
      </c>
      <c r="E642" s="238" t="s">
        <v>1330</v>
      </c>
      <c r="F642" s="210" t="s">
        <v>102</v>
      </c>
      <c r="G642" s="239">
        <v>1</v>
      </c>
      <c r="H642" s="239">
        <v>10724</v>
      </c>
      <c r="I642" s="239">
        <v>0</v>
      </c>
      <c r="J642" s="14">
        <v>23</v>
      </c>
      <c r="K642" s="14">
        <v>11</v>
      </c>
      <c r="L642" s="14">
        <f t="shared" si="116"/>
        <v>716</v>
      </c>
      <c r="M642" s="123">
        <f t="shared" si="117"/>
        <v>716</v>
      </c>
      <c r="N642" s="241">
        <f t="shared" si="118"/>
        <v>15</v>
      </c>
      <c r="O642" s="207">
        <f t="shared" si="119"/>
        <v>0</v>
      </c>
      <c r="P642" s="34"/>
      <c r="Q642" s="293" t="s">
        <v>3150</v>
      </c>
      <c r="R642" s="293"/>
      <c r="S642" s="158"/>
      <c r="T642" s="61" t="str">
        <f t="shared" si="107"/>
        <v/>
      </c>
      <c r="U642" s="61" t="str">
        <f t="shared" si="108"/>
        <v/>
      </c>
      <c r="V642" s="61">
        <f t="shared" si="109"/>
        <v>716</v>
      </c>
      <c r="W642" s="61" t="str">
        <f t="shared" si="110"/>
        <v/>
      </c>
      <c r="X642" s="207" t="str">
        <f t="shared" si="111"/>
        <v/>
      </c>
      <c r="Y642" s="207" t="str">
        <f t="shared" si="112"/>
        <v/>
      </c>
      <c r="Z642" s="207" t="str">
        <f t="shared" si="113"/>
        <v/>
      </c>
      <c r="AA642" s="207" t="str">
        <f t="shared" si="114"/>
        <v/>
      </c>
    </row>
    <row r="643" spans="1:27" ht="17.25" hidden="1" outlineLevel="1" thickBot="1">
      <c r="A643" s="279">
        <v>43356</v>
      </c>
      <c r="B643" s="280" t="s">
        <v>1332</v>
      </c>
      <c r="C643" s="281" t="s">
        <v>3108</v>
      </c>
      <c r="D643" s="281" t="s">
        <v>1329</v>
      </c>
      <c r="E643" s="282" t="s">
        <v>2221</v>
      </c>
      <c r="F643" s="281" t="s">
        <v>102</v>
      </c>
      <c r="G643" s="283">
        <v>1</v>
      </c>
      <c r="H643" s="283">
        <v>10742</v>
      </c>
      <c r="I643" s="283">
        <v>0</v>
      </c>
      <c r="J643" s="284">
        <v>23</v>
      </c>
      <c r="K643" s="284">
        <v>11</v>
      </c>
      <c r="L643" s="284">
        <f t="shared" si="116"/>
        <v>-34</v>
      </c>
      <c r="M643" s="285">
        <f t="shared" si="117"/>
        <v>-34</v>
      </c>
      <c r="N643" s="241" t="str">
        <f t="shared" si="118"/>
        <v/>
      </c>
      <c r="O643" s="207">
        <f t="shared" si="119"/>
        <v>0</v>
      </c>
      <c r="P643" s="34">
        <f>SUM(L643:L650)</f>
        <v>178</v>
      </c>
      <c r="Q643" s="291" t="s">
        <v>3151</v>
      </c>
      <c r="R643" s="291"/>
      <c r="S643" s="158"/>
      <c r="T643" s="61" t="str">
        <f t="shared" si="107"/>
        <v/>
      </c>
      <c r="U643" s="61" t="str">
        <f t="shared" si="108"/>
        <v/>
      </c>
      <c r="V643" s="61" t="str">
        <f t="shared" si="109"/>
        <v/>
      </c>
      <c r="W643" s="61">
        <f t="shared" si="110"/>
        <v>-34</v>
      </c>
      <c r="X643" s="207" t="str">
        <f t="shared" si="111"/>
        <v/>
      </c>
      <c r="Y643" s="207" t="str">
        <f t="shared" si="112"/>
        <v/>
      </c>
      <c r="Z643" s="207" t="str">
        <f t="shared" si="113"/>
        <v/>
      </c>
      <c r="AA643" s="207" t="str">
        <f t="shared" si="114"/>
        <v/>
      </c>
    </row>
    <row r="644" spans="1:27" ht="17.25" hidden="1" outlineLevel="2" collapsed="1" thickBot="1">
      <c r="A644" s="279">
        <v>43356</v>
      </c>
      <c r="B644" s="280" t="s">
        <v>1332</v>
      </c>
      <c r="C644" s="281" t="s">
        <v>3108</v>
      </c>
      <c r="D644" s="281" t="s">
        <v>1331</v>
      </c>
      <c r="E644" s="282" t="s">
        <v>1330</v>
      </c>
      <c r="F644" s="281" t="s">
        <v>102</v>
      </c>
      <c r="G644" s="283">
        <v>1</v>
      </c>
      <c r="H644" s="283">
        <v>10737</v>
      </c>
      <c r="I644" s="283">
        <v>0</v>
      </c>
      <c r="J644" s="284">
        <v>23</v>
      </c>
      <c r="K644" s="284">
        <v>11</v>
      </c>
      <c r="L644" s="284">
        <f t="shared" si="116"/>
        <v>216</v>
      </c>
      <c r="M644" s="285">
        <f t="shared" si="117"/>
        <v>216</v>
      </c>
      <c r="N644" s="241">
        <f t="shared" si="118"/>
        <v>5</v>
      </c>
      <c r="O644" s="207">
        <f t="shared" si="119"/>
        <v>0</v>
      </c>
      <c r="P644" s="34"/>
      <c r="Q644" s="230" t="s">
        <v>3112</v>
      </c>
      <c r="S644" s="158"/>
      <c r="T644" s="61" t="str">
        <f t="shared" si="107"/>
        <v/>
      </c>
      <c r="U644" s="61" t="str">
        <f t="shared" si="108"/>
        <v/>
      </c>
      <c r="V644" s="61">
        <f t="shared" si="109"/>
        <v>216</v>
      </c>
      <c r="W644" s="61" t="str">
        <f t="shared" si="110"/>
        <v/>
      </c>
      <c r="X644" s="207" t="str">
        <f t="shared" si="111"/>
        <v/>
      </c>
      <c r="Y644" s="207" t="str">
        <f t="shared" si="112"/>
        <v/>
      </c>
      <c r="Z644" s="207" t="str">
        <f t="shared" si="113"/>
        <v/>
      </c>
      <c r="AA644" s="207" t="str">
        <f t="shared" si="114"/>
        <v/>
      </c>
    </row>
    <row r="645" spans="1:27" ht="17.25" hidden="1" outlineLevel="2" thickBot="1">
      <c r="A645" s="279">
        <v>43356</v>
      </c>
      <c r="B645" s="280" t="s">
        <v>1332</v>
      </c>
      <c r="C645" s="281" t="s">
        <v>3108</v>
      </c>
      <c r="D645" s="281" t="s">
        <v>1329</v>
      </c>
      <c r="E645" s="282" t="s">
        <v>2221</v>
      </c>
      <c r="F645" s="281" t="s">
        <v>102</v>
      </c>
      <c r="G645" s="283">
        <v>1</v>
      </c>
      <c r="H645" s="283">
        <v>10740</v>
      </c>
      <c r="I645" s="283">
        <v>0</v>
      </c>
      <c r="J645" s="284">
        <v>23</v>
      </c>
      <c r="K645" s="284">
        <v>11</v>
      </c>
      <c r="L645" s="284">
        <f t="shared" si="116"/>
        <v>-34</v>
      </c>
      <c r="M645" s="285">
        <f t="shared" si="117"/>
        <v>-34</v>
      </c>
      <c r="N645" s="241" t="str">
        <f t="shared" si="118"/>
        <v/>
      </c>
      <c r="O645" s="207">
        <f t="shared" si="119"/>
        <v>0</v>
      </c>
      <c r="P645" s="34"/>
      <c r="Q645" s="293" t="s">
        <v>3152</v>
      </c>
      <c r="R645" s="293"/>
      <c r="S645" s="158"/>
      <c r="T645" s="61" t="str">
        <f t="shared" si="107"/>
        <v/>
      </c>
      <c r="U645" s="61" t="str">
        <f t="shared" si="108"/>
        <v/>
      </c>
      <c r="V645" s="61" t="str">
        <f t="shared" si="109"/>
        <v/>
      </c>
      <c r="W645" s="61">
        <f t="shared" si="110"/>
        <v>-34</v>
      </c>
      <c r="X645" s="207" t="str">
        <f t="shared" si="111"/>
        <v/>
      </c>
      <c r="Y645" s="207" t="str">
        <f t="shared" si="112"/>
        <v/>
      </c>
      <c r="Z645" s="207" t="str">
        <f t="shared" si="113"/>
        <v/>
      </c>
      <c r="AA645" s="207" t="str">
        <f t="shared" si="114"/>
        <v/>
      </c>
    </row>
    <row r="646" spans="1:27" ht="17.25" hidden="1" outlineLevel="2" collapsed="1" thickBot="1">
      <c r="A646" s="279">
        <v>43356</v>
      </c>
      <c r="B646" s="280" t="s">
        <v>1332</v>
      </c>
      <c r="C646" s="281" t="s">
        <v>3108</v>
      </c>
      <c r="D646" s="281" t="s">
        <v>1331</v>
      </c>
      <c r="E646" s="282" t="s">
        <v>1330</v>
      </c>
      <c r="F646" s="281" t="s">
        <v>102</v>
      </c>
      <c r="G646" s="283">
        <v>1</v>
      </c>
      <c r="H646" s="283">
        <v>10755</v>
      </c>
      <c r="I646" s="283">
        <v>0</v>
      </c>
      <c r="J646" s="284">
        <v>23</v>
      </c>
      <c r="K646" s="284">
        <v>11</v>
      </c>
      <c r="L646" s="284">
        <f t="shared" si="116"/>
        <v>-784</v>
      </c>
      <c r="M646" s="285">
        <f t="shared" si="117"/>
        <v>-784</v>
      </c>
      <c r="N646" s="241">
        <f t="shared" si="118"/>
        <v>-15</v>
      </c>
      <c r="O646" s="207">
        <f t="shared" si="119"/>
        <v>0</v>
      </c>
      <c r="P646" s="34"/>
      <c r="Q646" s="230" t="s">
        <v>3135</v>
      </c>
      <c r="S646" s="158"/>
      <c r="T646" s="61" t="str">
        <f t="shared" si="107"/>
        <v/>
      </c>
      <c r="U646" s="61" t="str">
        <f t="shared" si="108"/>
        <v/>
      </c>
      <c r="V646" s="61" t="str">
        <f t="shared" si="109"/>
        <v/>
      </c>
      <c r="W646" s="61">
        <f t="shared" si="110"/>
        <v>-784</v>
      </c>
      <c r="X646" s="207" t="str">
        <f t="shared" si="111"/>
        <v/>
      </c>
      <c r="Y646" s="207" t="str">
        <f t="shared" si="112"/>
        <v/>
      </c>
      <c r="Z646" s="207" t="str">
        <f t="shared" si="113"/>
        <v/>
      </c>
      <c r="AA646" s="207" t="str">
        <f t="shared" si="114"/>
        <v/>
      </c>
    </row>
    <row r="647" spans="1:27" ht="17.25" hidden="1" outlineLevel="2" thickBot="1">
      <c r="A647" s="279">
        <v>43356</v>
      </c>
      <c r="B647" s="280" t="s">
        <v>1332</v>
      </c>
      <c r="C647" s="281" t="s">
        <v>3108</v>
      </c>
      <c r="D647" s="281" t="s">
        <v>1329</v>
      </c>
      <c r="E647" s="282" t="s">
        <v>2221</v>
      </c>
      <c r="F647" s="281" t="s">
        <v>102</v>
      </c>
      <c r="G647" s="283">
        <v>1</v>
      </c>
      <c r="H647" s="283">
        <v>10735</v>
      </c>
      <c r="I647" s="283">
        <v>0</v>
      </c>
      <c r="J647" s="284">
        <v>23</v>
      </c>
      <c r="K647" s="284">
        <v>11</v>
      </c>
      <c r="L647" s="284">
        <f t="shared" si="116"/>
        <v>-34</v>
      </c>
      <c r="M647" s="285">
        <f t="shared" si="117"/>
        <v>-34</v>
      </c>
      <c r="N647" s="241" t="str">
        <f t="shared" si="118"/>
        <v/>
      </c>
      <c r="O647" s="207">
        <f t="shared" si="119"/>
        <v>0</v>
      </c>
      <c r="P647" s="34"/>
      <c r="Q647" s="293" t="s">
        <v>3152</v>
      </c>
      <c r="R647" s="293"/>
      <c r="S647" s="158"/>
      <c r="T647" s="61" t="str">
        <f t="shared" si="107"/>
        <v/>
      </c>
      <c r="U647" s="61" t="str">
        <f t="shared" si="108"/>
        <v/>
      </c>
      <c r="V647" s="61" t="str">
        <f t="shared" si="109"/>
        <v/>
      </c>
      <c r="W647" s="61">
        <f t="shared" si="110"/>
        <v>-34</v>
      </c>
      <c r="X647" s="207" t="str">
        <f t="shared" si="111"/>
        <v/>
      </c>
      <c r="Y647" s="207" t="str">
        <f t="shared" si="112"/>
        <v/>
      </c>
      <c r="Z647" s="207" t="str">
        <f t="shared" si="113"/>
        <v/>
      </c>
      <c r="AA647" s="207" t="str">
        <f t="shared" si="114"/>
        <v/>
      </c>
    </row>
    <row r="648" spans="1:27" ht="17.25" hidden="1" outlineLevel="2" collapsed="1" thickBot="1">
      <c r="A648" s="279">
        <v>43356</v>
      </c>
      <c r="B648" s="280" t="s">
        <v>1332</v>
      </c>
      <c r="C648" s="281" t="s">
        <v>3108</v>
      </c>
      <c r="D648" s="281" t="s">
        <v>1331</v>
      </c>
      <c r="E648" s="282" t="s">
        <v>1330</v>
      </c>
      <c r="F648" s="281" t="s">
        <v>102</v>
      </c>
      <c r="G648" s="283">
        <v>1</v>
      </c>
      <c r="H648" s="283">
        <v>10730</v>
      </c>
      <c r="I648" s="283">
        <v>0</v>
      </c>
      <c r="J648" s="284">
        <v>23</v>
      </c>
      <c r="K648" s="284">
        <v>11</v>
      </c>
      <c r="L648" s="284">
        <f t="shared" si="116"/>
        <v>216</v>
      </c>
      <c r="M648" s="285">
        <f t="shared" si="117"/>
        <v>216</v>
      </c>
      <c r="N648" s="241">
        <f t="shared" si="118"/>
        <v>5</v>
      </c>
      <c r="O648" s="207">
        <f t="shared" si="119"/>
        <v>0</v>
      </c>
      <c r="P648" s="34"/>
      <c r="Q648" s="230" t="s">
        <v>3112</v>
      </c>
      <c r="S648" s="158"/>
      <c r="T648" s="61" t="str">
        <f t="shared" si="107"/>
        <v/>
      </c>
      <c r="U648" s="61" t="str">
        <f t="shared" si="108"/>
        <v/>
      </c>
      <c r="V648" s="61">
        <f t="shared" si="109"/>
        <v>216</v>
      </c>
      <c r="W648" s="61" t="str">
        <f t="shared" si="110"/>
        <v/>
      </c>
      <c r="X648" s="207" t="str">
        <f t="shared" si="111"/>
        <v/>
      </c>
      <c r="Y648" s="207" t="str">
        <f t="shared" si="112"/>
        <v/>
      </c>
      <c r="Z648" s="207" t="str">
        <f t="shared" si="113"/>
        <v/>
      </c>
      <c r="AA648" s="207" t="str">
        <f t="shared" si="114"/>
        <v/>
      </c>
    </row>
    <row r="649" spans="1:27" ht="17.25" hidden="1" outlineLevel="2" thickBot="1">
      <c r="A649" s="279">
        <v>43356</v>
      </c>
      <c r="B649" s="280" t="s">
        <v>1332</v>
      </c>
      <c r="C649" s="281" t="s">
        <v>3108</v>
      </c>
      <c r="D649" s="281" t="s">
        <v>1329</v>
      </c>
      <c r="E649" s="282" t="s">
        <v>2221</v>
      </c>
      <c r="F649" s="281" t="s">
        <v>102</v>
      </c>
      <c r="G649" s="283">
        <v>1</v>
      </c>
      <c r="H649" s="283">
        <v>10731</v>
      </c>
      <c r="I649" s="283">
        <v>0</v>
      </c>
      <c r="J649" s="284">
        <v>23</v>
      </c>
      <c r="K649" s="284">
        <v>11</v>
      </c>
      <c r="L649" s="284">
        <f t="shared" ref="L649:L650" si="120">IF(B649="TXO",I649-SUM(J649:K649),IF(B649="FITX",IF(D649="新倉",-SUM(J649:K649),IF(E649="賣",(H649-H648)*G649*200-SUM(J649:K649),(H648-H649)*G649*200-SUM(J649:K649))),IF(D649="新倉",-SUM(J649:K649),IF(E649="賣",(H649-H648)*G649*50-SUM(J649:K649),(H648-H649)*G649*50-SUM(J649:K649)))))</f>
        <v>-34</v>
      </c>
      <c r="M649" s="285">
        <f t="shared" si="117"/>
        <v>-34</v>
      </c>
      <c r="N649" s="241" t="str">
        <f t="shared" si="118"/>
        <v/>
      </c>
      <c r="O649" s="207">
        <f t="shared" si="119"/>
        <v>0</v>
      </c>
      <c r="P649" s="34"/>
      <c r="Q649" s="230" t="s">
        <v>3114</v>
      </c>
      <c r="R649" s="230" t="s">
        <v>2969</v>
      </c>
      <c r="S649" s="158"/>
      <c r="T649" s="61" t="str">
        <f t="shared" ref="T649:T712" si="121">IF(AND(R649="Yes",S649&lt;&gt;"Yes",L649&gt;0,B649&lt;&gt;"TXO"),L649,"")</f>
        <v/>
      </c>
      <c r="U649" s="61">
        <f t="shared" ref="U649:U712" si="122">IF(AND(R649="Yes",S649&lt;&gt;"Yes",L649&lt;0,B649&lt;&gt;"TXO"),L649,"")</f>
        <v>-34</v>
      </c>
      <c r="V649" s="61" t="str">
        <f t="shared" ref="V649:V712" si="123">IF(AND(R649="",S649&lt;&gt;"Yes",L649&gt;0,B649&lt;&gt;"TXO"),L649,"")</f>
        <v/>
      </c>
      <c r="W649" s="61" t="str">
        <f t="shared" ref="W649:W712" si="124">IF(AND(R649="",S649&lt;&gt;"Yes",L649&lt;0,B649&lt;&gt;"TXO"),L649,"")</f>
        <v/>
      </c>
      <c r="X649" s="207" t="str">
        <f t="shared" ref="X649:X712" si="125">IF(AND(R649="Yes",S649="Yes",L649&gt;0,B649&lt;&gt;"TXO"),L649,"")</f>
        <v/>
      </c>
      <c r="Y649" s="207" t="str">
        <f t="shared" ref="Y649:Y712" si="126">IF(AND(R649="Yes",S649="Yes",L649&lt;0,B649&lt;&gt;"TXO"),L649,"")</f>
        <v/>
      </c>
      <c r="Z649" s="207" t="str">
        <f t="shared" ref="Z649:Z712" si="127">IF(AND(R649="",S649="Yes",L649&gt;0,B649&lt;&gt;"TXO"),L649,"")</f>
        <v/>
      </c>
      <c r="AA649" s="207" t="str">
        <f t="shared" ref="AA649:AA712" si="128">IF(AND(R649="",S649="Yes",L649&lt;0,B649&lt;&gt;"TXO"),L649,"")</f>
        <v/>
      </c>
    </row>
    <row r="650" spans="1:27" ht="17.25" hidden="1" outlineLevel="2" thickBot="1">
      <c r="A650" s="279">
        <v>43356</v>
      </c>
      <c r="B650" s="280" t="s">
        <v>1332</v>
      </c>
      <c r="C650" s="281" t="s">
        <v>3108</v>
      </c>
      <c r="D650" s="281" t="s">
        <v>1331</v>
      </c>
      <c r="E650" s="282" t="s">
        <v>1330</v>
      </c>
      <c r="F650" s="281" t="s">
        <v>102</v>
      </c>
      <c r="G650" s="283">
        <v>1</v>
      </c>
      <c r="H650" s="283">
        <v>10717</v>
      </c>
      <c r="I650" s="283">
        <v>0</v>
      </c>
      <c r="J650" s="284">
        <v>23</v>
      </c>
      <c r="K650" s="284">
        <v>11</v>
      </c>
      <c r="L650" s="284">
        <f t="shared" si="120"/>
        <v>666</v>
      </c>
      <c r="M650" s="285">
        <f t="shared" si="117"/>
        <v>666</v>
      </c>
      <c r="N650" s="241">
        <f t="shared" si="118"/>
        <v>14</v>
      </c>
      <c r="O650" s="207">
        <f t="shared" si="119"/>
        <v>0</v>
      </c>
      <c r="P650" s="34"/>
      <c r="Q650" s="230" t="s">
        <v>3112</v>
      </c>
      <c r="R650" s="230" t="s">
        <v>2969</v>
      </c>
      <c r="S650" s="158"/>
      <c r="T650" s="61">
        <f t="shared" si="121"/>
        <v>666</v>
      </c>
      <c r="U650" s="61" t="str">
        <f t="shared" si="122"/>
        <v/>
      </c>
      <c r="V650" s="61" t="str">
        <f t="shared" si="123"/>
        <v/>
      </c>
      <c r="W650" s="61" t="str">
        <f t="shared" si="124"/>
        <v/>
      </c>
      <c r="X650" s="207" t="str">
        <f t="shared" si="125"/>
        <v/>
      </c>
      <c r="Y650" s="207" t="str">
        <f t="shared" si="126"/>
        <v/>
      </c>
      <c r="Z650" s="207" t="str">
        <f t="shared" si="127"/>
        <v/>
      </c>
      <c r="AA650" s="207" t="str">
        <f t="shared" si="128"/>
        <v/>
      </c>
    </row>
    <row r="651" spans="1:27" ht="17.25" hidden="1" outlineLevel="1" thickBot="1">
      <c r="A651" s="237">
        <v>43356</v>
      </c>
      <c r="B651" s="215" t="s">
        <v>1332</v>
      </c>
      <c r="C651" s="210" t="s">
        <v>3108</v>
      </c>
      <c r="D651" s="210" t="s">
        <v>1329</v>
      </c>
      <c r="E651" s="238" t="s">
        <v>2221</v>
      </c>
      <c r="F651" s="210" t="s">
        <v>102</v>
      </c>
      <c r="G651" s="239">
        <v>1</v>
      </c>
      <c r="H651" s="239">
        <v>10731</v>
      </c>
      <c r="I651" s="239">
        <v>0</v>
      </c>
      <c r="J651" s="14">
        <v>23</v>
      </c>
      <c r="K651" s="14">
        <v>11</v>
      </c>
      <c r="L651" s="14">
        <f t="shared" ref="L651:L699" si="129">IF(B651="TXO",I651-SUM(J651:K651),IF(B651="FITX",IF(D651="新倉",-SUM(J651:K651),IF(E651="賣",(H651-H650)*G651*200-SUM(J651:K651),(H650-H651)*G651*200-SUM(J651:K651))),IF(D651="新倉",-SUM(J651:K651),IF(E651="賣",(H651-H650)*G651*50-SUM(J651:K651),(H650-H651)*G651*50-SUM(J651:K651)))))</f>
        <v>-34</v>
      </c>
      <c r="M651" s="123">
        <f t="shared" si="117"/>
        <v>-34</v>
      </c>
      <c r="N651" s="241" t="str">
        <f t="shared" si="118"/>
        <v/>
      </c>
      <c r="O651" s="207">
        <f t="shared" si="119"/>
        <v>0</v>
      </c>
      <c r="P651" s="34">
        <f>SUM(L651:L677)</f>
        <v>-25705</v>
      </c>
      <c r="Q651" s="293" t="s">
        <v>3153</v>
      </c>
      <c r="R651" s="293"/>
      <c r="S651" s="158"/>
      <c r="T651" s="61" t="str">
        <f t="shared" si="121"/>
        <v/>
      </c>
      <c r="U651" s="61" t="str">
        <f t="shared" si="122"/>
        <v/>
      </c>
      <c r="V651" s="61" t="str">
        <f t="shared" si="123"/>
        <v/>
      </c>
      <c r="W651" s="61">
        <f t="shared" si="124"/>
        <v>-34</v>
      </c>
      <c r="X651" s="207" t="str">
        <f t="shared" si="125"/>
        <v/>
      </c>
      <c r="Y651" s="207" t="str">
        <f t="shared" si="126"/>
        <v/>
      </c>
      <c r="Z651" s="207" t="str">
        <f t="shared" si="127"/>
        <v/>
      </c>
      <c r="AA651" s="207" t="str">
        <f t="shared" si="128"/>
        <v/>
      </c>
    </row>
    <row r="652" spans="1:27" ht="33.75" hidden="1" outlineLevel="2" thickBot="1">
      <c r="A652" s="237">
        <v>43357</v>
      </c>
      <c r="B652" s="215" t="s">
        <v>1332</v>
      </c>
      <c r="C652" s="210" t="s">
        <v>3108</v>
      </c>
      <c r="D652" s="210" t="s">
        <v>1331</v>
      </c>
      <c r="E652" s="238" t="s">
        <v>1330</v>
      </c>
      <c r="F652" s="210" t="s">
        <v>102</v>
      </c>
      <c r="G652" s="239">
        <v>1</v>
      </c>
      <c r="H652" s="295">
        <v>11005</v>
      </c>
      <c r="I652" s="239">
        <v>0</v>
      </c>
      <c r="J652" s="14">
        <v>23</v>
      </c>
      <c r="K652" s="14">
        <v>11</v>
      </c>
      <c r="L652" s="14">
        <f t="shared" si="129"/>
        <v>-13734</v>
      </c>
      <c r="M652" s="123">
        <f t="shared" si="117"/>
        <v>-13734</v>
      </c>
      <c r="N652" s="241">
        <f t="shared" si="118"/>
        <v>-274</v>
      </c>
      <c r="O652" s="207">
        <f t="shared" si="119"/>
        <v>0</v>
      </c>
      <c r="P652" s="34"/>
      <c r="Q652" s="293" t="s">
        <v>3154</v>
      </c>
      <c r="R652" s="293"/>
      <c r="S652" s="230" t="s">
        <v>2969</v>
      </c>
      <c r="T652" s="61" t="str">
        <f t="shared" si="121"/>
        <v/>
      </c>
      <c r="U652" s="61" t="str">
        <f t="shared" si="122"/>
        <v/>
      </c>
      <c r="V652" s="61" t="str">
        <f t="shared" si="123"/>
        <v/>
      </c>
      <c r="W652" s="61" t="str">
        <f t="shared" si="124"/>
        <v/>
      </c>
      <c r="X652" s="207" t="str">
        <f t="shared" si="125"/>
        <v/>
      </c>
      <c r="Y652" s="207" t="str">
        <f t="shared" si="126"/>
        <v/>
      </c>
      <c r="Z652" s="207" t="str">
        <f t="shared" si="127"/>
        <v/>
      </c>
      <c r="AA652" s="207">
        <f t="shared" si="128"/>
        <v>-13734</v>
      </c>
    </row>
    <row r="653" spans="1:27" ht="17.25" hidden="1" outlineLevel="2" thickBot="1">
      <c r="A653" s="237">
        <v>43356</v>
      </c>
      <c r="B653" s="215" t="s">
        <v>1332</v>
      </c>
      <c r="C653" s="210" t="s">
        <v>3108</v>
      </c>
      <c r="D653" s="210" t="s">
        <v>1329</v>
      </c>
      <c r="E653" s="238" t="s">
        <v>2221</v>
      </c>
      <c r="F653" s="210" t="s">
        <v>102</v>
      </c>
      <c r="G653" s="239">
        <v>1</v>
      </c>
      <c r="H653" s="239">
        <v>10755</v>
      </c>
      <c r="I653" s="239">
        <v>0</v>
      </c>
      <c r="J653" s="14">
        <v>23</v>
      </c>
      <c r="K653" s="14">
        <v>11</v>
      </c>
      <c r="L653" s="14">
        <f t="shared" si="129"/>
        <v>-34</v>
      </c>
      <c r="M653" s="123">
        <f t="shared" si="117"/>
        <v>-34</v>
      </c>
      <c r="N653" s="241" t="str">
        <f t="shared" si="118"/>
        <v/>
      </c>
      <c r="O653" s="207">
        <f t="shared" si="119"/>
        <v>0</v>
      </c>
      <c r="P653" s="34"/>
      <c r="Q653" s="293" t="s">
        <v>3153</v>
      </c>
      <c r="R653" s="293"/>
      <c r="S653" s="158"/>
      <c r="T653" s="61" t="str">
        <f t="shared" si="121"/>
        <v/>
      </c>
      <c r="U653" s="61" t="str">
        <f t="shared" si="122"/>
        <v/>
      </c>
      <c r="V653" s="61" t="str">
        <f t="shared" si="123"/>
        <v/>
      </c>
      <c r="W653" s="61">
        <f t="shared" si="124"/>
        <v>-34</v>
      </c>
      <c r="X653" s="207" t="str">
        <f t="shared" si="125"/>
        <v/>
      </c>
      <c r="Y653" s="207" t="str">
        <f t="shared" si="126"/>
        <v/>
      </c>
      <c r="Z653" s="207" t="str">
        <f t="shared" si="127"/>
        <v/>
      </c>
      <c r="AA653" s="207" t="str">
        <f t="shared" si="128"/>
        <v/>
      </c>
    </row>
    <row r="654" spans="1:27" ht="33.75" hidden="1" outlineLevel="2" thickBot="1">
      <c r="A654" s="237">
        <v>43357</v>
      </c>
      <c r="B654" s="215" t="s">
        <v>1332</v>
      </c>
      <c r="C654" s="210" t="s">
        <v>3108</v>
      </c>
      <c r="D654" s="210" t="s">
        <v>1331</v>
      </c>
      <c r="E654" s="238" t="s">
        <v>1330</v>
      </c>
      <c r="F654" s="210" t="s">
        <v>102</v>
      </c>
      <c r="G654" s="239">
        <v>1</v>
      </c>
      <c r="H654" s="295">
        <v>11005</v>
      </c>
      <c r="I654" s="239">
        <v>0</v>
      </c>
      <c r="J654" s="14">
        <v>23</v>
      </c>
      <c r="K654" s="14">
        <v>11</v>
      </c>
      <c r="L654" s="14">
        <f t="shared" si="129"/>
        <v>-12534</v>
      </c>
      <c r="M654" s="123">
        <f t="shared" si="117"/>
        <v>-12534</v>
      </c>
      <c r="N654" s="241">
        <f t="shared" si="118"/>
        <v>-250</v>
      </c>
      <c r="O654" s="207">
        <f t="shared" si="119"/>
        <v>0</v>
      </c>
      <c r="P654" s="34"/>
      <c r="Q654" s="293" t="s">
        <v>3154</v>
      </c>
      <c r="R654" s="293"/>
      <c r="S654" s="230" t="s">
        <v>2969</v>
      </c>
      <c r="T654" s="61" t="str">
        <f t="shared" si="121"/>
        <v/>
      </c>
      <c r="U654" s="61" t="str">
        <f t="shared" si="122"/>
        <v/>
      </c>
      <c r="V654" s="61" t="str">
        <f t="shared" si="123"/>
        <v/>
      </c>
      <c r="W654" s="61" t="str">
        <f t="shared" si="124"/>
        <v/>
      </c>
      <c r="X654" s="207" t="str">
        <f t="shared" si="125"/>
        <v/>
      </c>
      <c r="Y654" s="207" t="str">
        <f t="shared" si="126"/>
        <v/>
      </c>
      <c r="Z654" s="207" t="str">
        <f t="shared" si="127"/>
        <v/>
      </c>
      <c r="AA654" s="207">
        <f t="shared" si="128"/>
        <v>-12534</v>
      </c>
    </row>
    <row r="655" spans="1:27" ht="17.25" hidden="1" outlineLevel="2" thickBot="1">
      <c r="A655" s="237">
        <v>43357</v>
      </c>
      <c r="B655" s="215" t="s">
        <v>1332</v>
      </c>
      <c r="C655" s="210" t="s">
        <v>3108</v>
      </c>
      <c r="D655" s="210" t="s">
        <v>1329</v>
      </c>
      <c r="E655" s="238" t="s">
        <v>2221</v>
      </c>
      <c r="F655" s="210" t="s">
        <v>102</v>
      </c>
      <c r="G655" s="239">
        <v>1</v>
      </c>
      <c r="H655" s="239">
        <v>10823</v>
      </c>
      <c r="I655" s="239">
        <v>0</v>
      </c>
      <c r="J655" s="14">
        <v>23</v>
      </c>
      <c r="K655" s="14">
        <v>11</v>
      </c>
      <c r="L655" s="14">
        <f t="shared" si="129"/>
        <v>-34</v>
      </c>
      <c r="M655" s="123">
        <f t="shared" si="117"/>
        <v>-34</v>
      </c>
      <c r="N655" s="241" t="str">
        <f t="shared" si="118"/>
        <v/>
      </c>
      <c r="O655" s="207">
        <f t="shared" si="119"/>
        <v>0</v>
      </c>
      <c r="P655" s="34"/>
      <c r="Q655" s="293" t="s">
        <v>3155</v>
      </c>
      <c r="R655" s="293"/>
      <c r="S655" s="158"/>
      <c r="T655" s="61" t="str">
        <f t="shared" si="121"/>
        <v/>
      </c>
      <c r="U655" s="61" t="str">
        <f t="shared" si="122"/>
        <v/>
      </c>
      <c r="V655" s="61" t="str">
        <f t="shared" si="123"/>
        <v/>
      </c>
      <c r="W655" s="61">
        <f t="shared" si="124"/>
        <v>-34</v>
      </c>
      <c r="X655" s="207" t="str">
        <f t="shared" si="125"/>
        <v/>
      </c>
      <c r="Y655" s="207" t="str">
        <f t="shared" si="126"/>
        <v/>
      </c>
      <c r="Z655" s="207" t="str">
        <f t="shared" si="127"/>
        <v/>
      </c>
      <c r="AA655" s="207" t="str">
        <f t="shared" si="128"/>
        <v/>
      </c>
    </row>
    <row r="656" spans="1:27" ht="17.25" hidden="1" outlineLevel="2" thickBot="1">
      <c r="A656" s="237">
        <v>43357</v>
      </c>
      <c r="B656" s="215" t="s">
        <v>1332</v>
      </c>
      <c r="C656" s="210" t="s">
        <v>3108</v>
      </c>
      <c r="D656" s="210" t="s">
        <v>1331</v>
      </c>
      <c r="E656" s="238" t="s">
        <v>1330</v>
      </c>
      <c r="F656" s="210" t="s">
        <v>102</v>
      </c>
      <c r="G656" s="239">
        <v>1</v>
      </c>
      <c r="H656" s="239">
        <v>10848</v>
      </c>
      <c r="I656" s="239">
        <v>0</v>
      </c>
      <c r="J656" s="14">
        <v>23</v>
      </c>
      <c r="K656" s="14">
        <v>11</v>
      </c>
      <c r="L656" s="14">
        <f t="shared" si="129"/>
        <v>-1284</v>
      </c>
      <c r="M656" s="123">
        <f t="shared" si="117"/>
        <v>-1284</v>
      </c>
      <c r="N656" s="241">
        <f t="shared" si="118"/>
        <v>-25</v>
      </c>
      <c r="O656" s="207">
        <f t="shared" si="119"/>
        <v>0</v>
      </c>
      <c r="P656" s="34"/>
      <c r="Q656" s="293" t="s">
        <v>2991</v>
      </c>
      <c r="R656" s="293"/>
      <c r="S656" s="158"/>
      <c r="T656" s="61" t="str">
        <f t="shared" si="121"/>
        <v/>
      </c>
      <c r="U656" s="61" t="str">
        <f t="shared" si="122"/>
        <v/>
      </c>
      <c r="V656" s="61" t="str">
        <f t="shared" si="123"/>
        <v/>
      </c>
      <c r="W656" s="61">
        <f t="shared" si="124"/>
        <v>-1284</v>
      </c>
      <c r="X656" s="207" t="str">
        <f t="shared" si="125"/>
        <v/>
      </c>
      <c r="Y656" s="207" t="str">
        <f t="shared" si="126"/>
        <v/>
      </c>
      <c r="Z656" s="207" t="str">
        <f t="shared" si="127"/>
        <v/>
      </c>
      <c r="AA656" s="207" t="str">
        <f t="shared" si="128"/>
        <v/>
      </c>
    </row>
    <row r="657" spans="1:27" ht="17.25" hidden="1" outlineLevel="2" thickBot="1">
      <c r="A657" s="237">
        <v>43357</v>
      </c>
      <c r="B657" s="215" t="s">
        <v>1332</v>
      </c>
      <c r="C657" s="210" t="s">
        <v>3108</v>
      </c>
      <c r="D657" s="210" t="s">
        <v>1329</v>
      </c>
      <c r="E657" s="238" t="s">
        <v>2221</v>
      </c>
      <c r="F657" s="210" t="s">
        <v>102</v>
      </c>
      <c r="G657" s="239">
        <v>1</v>
      </c>
      <c r="H657" s="239">
        <v>10843</v>
      </c>
      <c r="I657" s="239">
        <v>0</v>
      </c>
      <c r="J657" s="14">
        <v>23</v>
      </c>
      <c r="K657" s="14">
        <v>11</v>
      </c>
      <c r="L657" s="14">
        <f t="shared" si="129"/>
        <v>-34</v>
      </c>
      <c r="M657" s="123">
        <f t="shared" si="117"/>
        <v>-34</v>
      </c>
      <c r="N657" s="241" t="str">
        <f t="shared" si="118"/>
        <v/>
      </c>
      <c r="O657" s="207">
        <f t="shared" si="119"/>
        <v>0</v>
      </c>
      <c r="P657" s="34"/>
      <c r="Q657" s="293" t="s">
        <v>3155</v>
      </c>
      <c r="R657" s="293"/>
      <c r="S657" s="158"/>
      <c r="T657" s="61" t="str">
        <f t="shared" si="121"/>
        <v/>
      </c>
      <c r="U657" s="61" t="str">
        <f t="shared" si="122"/>
        <v/>
      </c>
      <c r="V657" s="61" t="str">
        <f t="shared" si="123"/>
        <v/>
      </c>
      <c r="W657" s="61">
        <f t="shared" si="124"/>
        <v>-34</v>
      </c>
      <c r="X657" s="207" t="str">
        <f t="shared" si="125"/>
        <v/>
      </c>
      <c r="Y657" s="207" t="str">
        <f t="shared" si="126"/>
        <v/>
      </c>
      <c r="Z657" s="207" t="str">
        <f t="shared" si="127"/>
        <v/>
      </c>
      <c r="AA657" s="207" t="str">
        <f t="shared" si="128"/>
        <v/>
      </c>
    </row>
    <row r="658" spans="1:27" ht="17.25" hidden="1" outlineLevel="2" thickBot="1">
      <c r="A658" s="237">
        <v>43357</v>
      </c>
      <c r="B658" s="215" t="s">
        <v>1332</v>
      </c>
      <c r="C658" s="210" t="s">
        <v>3108</v>
      </c>
      <c r="D658" s="210" t="s">
        <v>1331</v>
      </c>
      <c r="E658" s="238" t="s">
        <v>1330</v>
      </c>
      <c r="F658" s="210" t="s">
        <v>102</v>
      </c>
      <c r="G658" s="239">
        <v>1</v>
      </c>
      <c r="H658" s="239">
        <v>10855</v>
      </c>
      <c r="I658" s="239">
        <v>0</v>
      </c>
      <c r="J658" s="14">
        <v>23</v>
      </c>
      <c r="K658" s="14">
        <v>11</v>
      </c>
      <c r="L658" s="14">
        <f t="shared" si="129"/>
        <v>-634</v>
      </c>
      <c r="M658" s="123">
        <f t="shared" si="117"/>
        <v>-634</v>
      </c>
      <c r="N658" s="241">
        <f t="shared" si="118"/>
        <v>-12</v>
      </c>
      <c r="O658" s="207">
        <f t="shared" si="119"/>
        <v>0</v>
      </c>
      <c r="P658" s="34"/>
      <c r="Q658" s="293" t="s">
        <v>2991</v>
      </c>
      <c r="R658" s="293"/>
      <c r="S658" s="158"/>
      <c r="T658" s="61" t="str">
        <f t="shared" si="121"/>
        <v/>
      </c>
      <c r="U658" s="61" t="str">
        <f t="shared" si="122"/>
        <v/>
      </c>
      <c r="V658" s="61" t="str">
        <f t="shared" si="123"/>
        <v/>
      </c>
      <c r="W658" s="61">
        <f t="shared" si="124"/>
        <v>-634</v>
      </c>
      <c r="X658" s="207" t="str">
        <f t="shared" si="125"/>
        <v/>
      </c>
      <c r="Y658" s="207" t="str">
        <f t="shared" si="126"/>
        <v/>
      </c>
      <c r="Z658" s="207" t="str">
        <f t="shared" si="127"/>
        <v/>
      </c>
      <c r="AA658" s="207" t="str">
        <f t="shared" si="128"/>
        <v/>
      </c>
    </row>
    <row r="659" spans="1:27" ht="17.25" hidden="1" outlineLevel="2" thickBot="1">
      <c r="A659" s="237">
        <v>43357</v>
      </c>
      <c r="B659" s="215" t="s">
        <v>2236</v>
      </c>
      <c r="C659" s="210" t="s">
        <v>3156</v>
      </c>
      <c r="D659" s="210" t="s">
        <v>1331</v>
      </c>
      <c r="E659" s="238" t="s">
        <v>2221</v>
      </c>
      <c r="F659" s="210" t="s">
        <v>102</v>
      </c>
      <c r="G659" s="239">
        <v>1</v>
      </c>
      <c r="H659" s="239">
        <v>30.5</v>
      </c>
      <c r="I659" s="239">
        <v>1525</v>
      </c>
      <c r="J659" s="14">
        <v>18</v>
      </c>
      <c r="K659" s="14">
        <v>2</v>
      </c>
      <c r="L659" s="14">
        <f t="shared" si="129"/>
        <v>1505</v>
      </c>
      <c r="M659" s="123">
        <f t="shared" si="117"/>
        <v>1505</v>
      </c>
      <c r="N659" s="241" t="str">
        <f t="shared" si="118"/>
        <v/>
      </c>
      <c r="O659" s="207">
        <f t="shared" si="119"/>
        <v>1525</v>
      </c>
      <c r="P659" s="34">
        <f>SUM(L659:L663)</f>
        <v>743</v>
      </c>
      <c r="Q659" s="293"/>
      <c r="R659" s="293"/>
      <c r="S659" s="158"/>
      <c r="T659" s="61" t="str">
        <f t="shared" si="121"/>
        <v/>
      </c>
      <c r="U659" s="61" t="str">
        <f t="shared" si="122"/>
        <v/>
      </c>
      <c r="V659" s="61" t="str">
        <f t="shared" si="123"/>
        <v/>
      </c>
      <c r="W659" s="61" t="str">
        <f t="shared" si="124"/>
        <v/>
      </c>
      <c r="X659" s="207" t="str">
        <f t="shared" si="125"/>
        <v/>
      </c>
      <c r="Y659" s="207" t="str">
        <f t="shared" si="126"/>
        <v/>
      </c>
      <c r="Z659" s="207" t="str">
        <f t="shared" si="127"/>
        <v/>
      </c>
      <c r="AA659" s="207" t="str">
        <f t="shared" si="128"/>
        <v/>
      </c>
    </row>
    <row r="660" spans="1:27" ht="17.25" hidden="1" outlineLevel="2" thickBot="1">
      <c r="A660" s="237">
        <v>43357</v>
      </c>
      <c r="B660" s="215" t="s">
        <v>2236</v>
      </c>
      <c r="C660" s="210" t="s">
        <v>3156</v>
      </c>
      <c r="D660" s="210" t="s">
        <v>1329</v>
      </c>
      <c r="E660" s="238" t="s">
        <v>1330</v>
      </c>
      <c r="F660" s="210" t="s">
        <v>102</v>
      </c>
      <c r="G660" s="239">
        <v>1</v>
      </c>
      <c r="H660" s="239">
        <v>27.5</v>
      </c>
      <c r="I660" s="239">
        <v>-1375</v>
      </c>
      <c r="J660" s="14">
        <v>18</v>
      </c>
      <c r="K660" s="14">
        <v>1</v>
      </c>
      <c r="L660" s="14">
        <f t="shared" si="129"/>
        <v>-1394</v>
      </c>
      <c r="M660" s="123">
        <f t="shared" si="117"/>
        <v>-1394</v>
      </c>
      <c r="N660" s="241" t="str">
        <f t="shared" si="118"/>
        <v/>
      </c>
      <c r="O660" s="207">
        <f t="shared" si="119"/>
        <v>1375</v>
      </c>
      <c r="P660" s="34"/>
      <c r="Q660" s="293"/>
      <c r="R660" s="293"/>
      <c r="S660" s="158"/>
      <c r="T660" s="61" t="str">
        <f t="shared" si="121"/>
        <v/>
      </c>
      <c r="U660" s="61" t="str">
        <f t="shared" si="122"/>
        <v/>
      </c>
      <c r="V660" s="61" t="str">
        <f t="shared" si="123"/>
        <v/>
      </c>
      <c r="W660" s="61" t="str">
        <f t="shared" si="124"/>
        <v/>
      </c>
      <c r="X660" s="207" t="str">
        <f t="shared" si="125"/>
        <v/>
      </c>
      <c r="Y660" s="207" t="str">
        <f t="shared" si="126"/>
        <v/>
      </c>
      <c r="Z660" s="207" t="str">
        <f t="shared" si="127"/>
        <v/>
      </c>
      <c r="AA660" s="207" t="str">
        <f t="shared" si="128"/>
        <v/>
      </c>
    </row>
    <row r="661" spans="1:27" ht="17.25" hidden="1" outlineLevel="2" thickBot="1">
      <c r="A661" s="237">
        <v>43357</v>
      </c>
      <c r="B661" s="215" t="s">
        <v>2236</v>
      </c>
      <c r="C661" s="210" t="s">
        <v>3156</v>
      </c>
      <c r="D661" s="210" t="s">
        <v>1331</v>
      </c>
      <c r="E661" s="238" t="s">
        <v>2221</v>
      </c>
      <c r="F661" s="210" t="s">
        <v>102</v>
      </c>
      <c r="G661" s="239">
        <v>12</v>
      </c>
      <c r="H661" s="239">
        <v>30.5</v>
      </c>
      <c r="I661" s="239">
        <v>18300</v>
      </c>
      <c r="J661" s="14">
        <v>216</v>
      </c>
      <c r="K661" s="14">
        <v>24</v>
      </c>
      <c r="L661" s="14">
        <f t="shared" si="129"/>
        <v>18060</v>
      </c>
      <c r="M661" s="123">
        <f t="shared" si="117"/>
        <v>18060</v>
      </c>
      <c r="N661" s="241" t="str">
        <f t="shared" si="118"/>
        <v/>
      </c>
      <c r="O661" s="207">
        <f t="shared" si="119"/>
        <v>18300</v>
      </c>
      <c r="P661" s="34"/>
      <c r="Q661" s="293"/>
      <c r="R661" s="293"/>
      <c r="S661" s="158"/>
      <c r="T661" s="61" t="str">
        <f t="shared" si="121"/>
        <v/>
      </c>
      <c r="U661" s="61" t="str">
        <f t="shared" si="122"/>
        <v/>
      </c>
      <c r="V661" s="61" t="str">
        <f t="shared" si="123"/>
        <v/>
      </c>
      <c r="W661" s="61" t="str">
        <f t="shared" si="124"/>
        <v/>
      </c>
      <c r="X661" s="207" t="str">
        <f t="shared" si="125"/>
        <v/>
      </c>
      <c r="Y661" s="207" t="str">
        <f t="shared" si="126"/>
        <v/>
      </c>
      <c r="Z661" s="207" t="str">
        <f t="shared" si="127"/>
        <v/>
      </c>
      <c r="AA661" s="207" t="str">
        <f t="shared" si="128"/>
        <v/>
      </c>
    </row>
    <row r="662" spans="1:27" ht="17.25" hidden="1" outlineLevel="2" thickBot="1">
      <c r="A662" s="237">
        <v>43357</v>
      </c>
      <c r="B662" s="215" t="s">
        <v>2236</v>
      </c>
      <c r="C662" s="210" t="s">
        <v>3156</v>
      </c>
      <c r="D662" s="210" t="s">
        <v>1329</v>
      </c>
      <c r="E662" s="238" t="s">
        <v>1330</v>
      </c>
      <c r="F662" s="210" t="s">
        <v>102</v>
      </c>
      <c r="G662" s="239">
        <v>10</v>
      </c>
      <c r="H662" s="239">
        <v>29</v>
      </c>
      <c r="I662" s="239">
        <v>-14500</v>
      </c>
      <c r="J662" s="14">
        <v>180</v>
      </c>
      <c r="K662" s="14">
        <v>10</v>
      </c>
      <c r="L662" s="14">
        <f t="shared" si="129"/>
        <v>-14690</v>
      </c>
      <c r="M662" s="123">
        <f t="shared" si="117"/>
        <v>-14690</v>
      </c>
      <c r="N662" s="241" t="str">
        <f t="shared" si="118"/>
        <v/>
      </c>
      <c r="O662" s="207">
        <f t="shared" si="119"/>
        <v>14500</v>
      </c>
      <c r="P662" s="34"/>
      <c r="Q662" s="293"/>
      <c r="R662" s="293"/>
      <c r="S662" s="158"/>
      <c r="T662" s="61" t="str">
        <f t="shared" si="121"/>
        <v/>
      </c>
      <c r="U662" s="61" t="str">
        <f t="shared" si="122"/>
        <v/>
      </c>
      <c r="V662" s="61" t="str">
        <f t="shared" si="123"/>
        <v/>
      </c>
      <c r="W662" s="61" t="str">
        <f t="shared" si="124"/>
        <v/>
      </c>
      <c r="X662" s="207" t="str">
        <f t="shared" si="125"/>
        <v/>
      </c>
      <c r="Y662" s="207" t="str">
        <f t="shared" si="126"/>
        <v/>
      </c>
      <c r="Z662" s="207" t="str">
        <f t="shared" si="127"/>
        <v/>
      </c>
      <c r="AA662" s="207" t="str">
        <f t="shared" si="128"/>
        <v/>
      </c>
    </row>
    <row r="663" spans="1:27" ht="17.25" hidden="1" outlineLevel="2" thickBot="1">
      <c r="A663" s="237">
        <v>43357</v>
      </c>
      <c r="B663" s="215" t="s">
        <v>2236</v>
      </c>
      <c r="C663" s="210" t="s">
        <v>3156</v>
      </c>
      <c r="D663" s="210" t="s">
        <v>1329</v>
      </c>
      <c r="E663" s="238" t="s">
        <v>1330</v>
      </c>
      <c r="F663" s="210" t="s">
        <v>102</v>
      </c>
      <c r="G663" s="239">
        <v>2</v>
      </c>
      <c r="H663" s="239">
        <v>27</v>
      </c>
      <c r="I663" s="239">
        <v>-2700</v>
      </c>
      <c r="J663" s="14">
        <v>36</v>
      </c>
      <c r="K663" s="14">
        <v>2</v>
      </c>
      <c r="L663" s="14">
        <f t="shared" si="129"/>
        <v>-2738</v>
      </c>
      <c r="M663" s="123">
        <f t="shared" si="117"/>
        <v>-2738</v>
      </c>
      <c r="N663" s="241" t="str">
        <f t="shared" si="118"/>
        <v/>
      </c>
      <c r="O663" s="207">
        <f t="shared" si="119"/>
        <v>2700</v>
      </c>
      <c r="P663" s="34"/>
      <c r="Q663" s="293"/>
      <c r="R663" s="293"/>
      <c r="S663" s="158"/>
      <c r="T663" s="61" t="str">
        <f t="shared" si="121"/>
        <v/>
      </c>
      <c r="U663" s="61" t="str">
        <f t="shared" si="122"/>
        <v/>
      </c>
      <c r="V663" s="61" t="str">
        <f t="shared" si="123"/>
        <v/>
      </c>
      <c r="W663" s="61" t="str">
        <f t="shared" si="124"/>
        <v/>
      </c>
      <c r="X663" s="207" t="str">
        <f t="shared" si="125"/>
        <v/>
      </c>
      <c r="Y663" s="207" t="str">
        <f t="shared" si="126"/>
        <v/>
      </c>
      <c r="Z663" s="207" t="str">
        <f t="shared" si="127"/>
        <v/>
      </c>
      <c r="AA663" s="207" t="str">
        <f t="shared" si="128"/>
        <v/>
      </c>
    </row>
    <row r="664" spans="1:27" ht="17.25" hidden="1" outlineLevel="2" thickBot="1">
      <c r="A664" s="237">
        <v>43357</v>
      </c>
      <c r="B664" s="215" t="s">
        <v>3069</v>
      </c>
      <c r="C664" s="210" t="s">
        <v>3109</v>
      </c>
      <c r="D664" s="210" t="s">
        <v>1329</v>
      </c>
      <c r="E664" s="238" t="s">
        <v>1330</v>
      </c>
      <c r="F664" s="210" t="s">
        <v>102</v>
      </c>
      <c r="G664" s="239">
        <v>1</v>
      </c>
      <c r="H664" s="239">
        <v>10875</v>
      </c>
      <c r="I664" s="239">
        <v>0</v>
      </c>
      <c r="J664" s="14">
        <v>45</v>
      </c>
      <c r="K664" s="14">
        <v>44</v>
      </c>
      <c r="L664" s="14">
        <f t="shared" si="129"/>
        <v>-89</v>
      </c>
      <c r="M664" s="123">
        <f t="shared" si="117"/>
        <v>-89</v>
      </c>
      <c r="N664" s="241" t="str">
        <f t="shared" si="118"/>
        <v/>
      </c>
      <c r="O664" s="207">
        <f t="shared" si="119"/>
        <v>0</v>
      </c>
      <c r="P664" s="34"/>
      <c r="Q664" s="230" t="s">
        <v>3114</v>
      </c>
      <c r="R664" s="230" t="s">
        <v>2969</v>
      </c>
      <c r="S664" s="158"/>
      <c r="T664" s="61" t="str">
        <f t="shared" si="121"/>
        <v/>
      </c>
      <c r="U664" s="61">
        <f t="shared" si="122"/>
        <v>-89</v>
      </c>
      <c r="V664" s="61" t="str">
        <f t="shared" si="123"/>
        <v/>
      </c>
      <c r="W664" s="61" t="str">
        <f t="shared" si="124"/>
        <v/>
      </c>
      <c r="X664" s="207" t="str">
        <f t="shared" si="125"/>
        <v/>
      </c>
      <c r="Y664" s="207" t="str">
        <f t="shared" si="126"/>
        <v/>
      </c>
      <c r="Z664" s="207" t="str">
        <f t="shared" si="127"/>
        <v/>
      </c>
      <c r="AA664" s="207" t="str">
        <f t="shared" si="128"/>
        <v/>
      </c>
    </row>
    <row r="665" spans="1:27" ht="17.25" hidden="1" outlineLevel="2" thickBot="1">
      <c r="A665" s="237">
        <v>43357</v>
      </c>
      <c r="B665" s="215" t="s">
        <v>3069</v>
      </c>
      <c r="C665" s="210" t="s">
        <v>3109</v>
      </c>
      <c r="D665" s="210" t="s">
        <v>1331</v>
      </c>
      <c r="E665" s="238" t="s">
        <v>2221</v>
      </c>
      <c r="F665" s="210" t="s">
        <v>102</v>
      </c>
      <c r="G665" s="239">
        <v>1</v>
      </c>
      <c r="H665" s="239">
        <v>10882</v>
      </c>
      <c r="I665" s="239">
        <v>0</v>
      </c>
      <c r="J665" s="14">
        <v>45</v>
      </c>
      <c r="K665" s="14">
        <v>44</v>
      </c>
      <c r="L665" s="14">
        <f t="shared" si="129"/>
        <v>1311</v>
      </c>
      <c r="M665" s="123">
        <f t="shared" si="117"/>
        <v>1311</v>
      </c>
      <c r="N665" s="241">
        <f t="shared" si="118"/>
        <v>7</v>
      </c>
      <c r="O665" s="207">
        <f t="shared" si="119"/>
        <v>0</v>
      </c>
      <c r="P665" s="34"/>
      <c r="Q665" s="230" t="s">
        <v>3112</v>
      </c>
      <c r="R665" s="230" t="s">
        <v>2969</v>
      </c>
      <c r="S665" s="158"/>
      <c r="T665" s="61">
        <f t="shared" si="121"/>
        <v>1311</v>
      </c>
      <c r="U665" s="61" t="str">
        <f t="shared" si="122"/>
        <v/>
      </c>
      <c r="V665" s="61" t="str">
        <f t="shared" si="123"/>
        <v/>
      </c>
      <c r="W665" s="61" t="str">
        <f t="shared" si="124"/>
        <v/>
      </c>
      <c r="X665" s="207" t="str">
        <f t="shared" si="125"/>
        <v/>
      </c>
      <c r="Y665" s="207" t="str">
        <f t="shared" si="126"/>
        <v/>
      </c>
      <c r="Z665" s="207" t="str">
        <f t="shared" si="127"/>
        <v/>
      </c>
      <c r="AA665" s="207" t="str">
        <f t="shared" si="128"/>
        <v/>
      </c>
    </row>
    <row r="666" spans="1:27" ht="17.25" hidden="1" outlineLevel="2" thickBot="1">
      <c r="A666" s="237">
        <v>43357</v>
      </c>
      <c r="B666" s="215" t="s">
        <v>3069</v>
      </c>
      <c r="C666" s="210" t="s">
        <v>3109</v>
      </c>
      <c r="D666" s="210" t="s">
        <v>1329</v>
      </c>
      <c r="E666" s="238" t="s">
        <v>1330</v>
      </c>
      <c r="F666" s="210" t="s">
        <v>102</v>
      </c>
      <c r="G666" s="239">
        <v>1</v>
      </c>
      <c r="H666" s="239">
        <v>10878</v>
      </c>
      <c r="I666" s="239">
        <v>0</v>
      </c>
      <c r="J666" s="14">
        <v>45</v>
      </c>
      <c r="K666" s="14">
        <v>44</v>
      </c>
      <c r="L666" s="14">
        <f t="shared" si="129"/>
        <v>-89</v>
      </c>
      <c r="M666" s="123">
        <f t="shared" si="117"/>
        <v>-89</v>
      </c>
      <c r="N666" s="241" t="str">
        <f t="shared" si="118"/>
        <v/>
      </c>
      <c r="O666" s="207">
        <f t="shared" si="119"/>
        <v>0</v>
      </c>
      <c r="P666" s="34"/>
      <c r="Q666" s="230" t="s">
        <v>3114</v>
      </c>
      <c r="R666" s="230" t="s">
        <v>2969</v>
      </c>
      <c r="S666" s="158"/>
      <c r="T666" s="61" t="str">
        <f t="shared" si="121"/>
        <v/>
      </c>
      <c r="U666" s="61">
        <f t="shared" si="122"/>
        <v>-89</v>
      </c>
      <c r="V666" s="61" t="str">
        <f t="shared" si="123"/>
        <v/>
      </c>
      <c r="W666" s="61" t="str">
        <f t="shared" si="124"/>
        <v/>
      </c>
      <c r="X666" s="207" t="str">
        <f t="shared" si="125"/>
        <v/>
      </c>
      <c r="Y666" s="207" t="str">
        <f t="shared" si="126"/>
        <v/>
      </c>
      <c r="Z666" s="207" t="str">
        <f t="shared" si="127"/>
        <v/>
      </c>
      <c r="AA666" s="207" t="str">
        <f t="shared" si="128"/>
        <v/>
      </c>
    </row>
    <row r="667" spans="1:27" ht="17.25" hidden="1" outlineLevel="2" thickBot="1">
      <c r="A667" s="237">
        <v>43357</v>
      </c>
      <c r="B667" s="215" t="s">
        <v>3069</v>
      </c>
      <c r="C667" s="210" t="s">
        <v>3109</v>
      </c>
      <c r="D667" s="210" t="s">
        <v>1331</v>
      </c>
      <c r="E667" s="238" t="s">
        <v>2221</v>
      </c>
      <c r="F667" s="210" t="s">
        <v>102</v>
      </c>
      <c r="G667" s="239">
        <v>1</v>
      </c>
      <c r="H667" s="239">
        <v>10879</v>
      </c>
      <c r="I667" s="239">
        <v>0</v>
      </c>
      <c r="J667" s="14">
        <v>45</v>
      </c>
      <c r="K667" s="14">
        <v>44</v>
      </c>
      <c r="L667" s="14">
        <f t="shared" si="129"/>
        <v>111</v>
      </c>
      <c r="M667" s="123">
        <f t="shared" si="117"/>
        <v>111</v>
      </c>
      <c r="N667" s="241">
        <f t="shared" si="118"/>
        <v>1</v>
      </c>
      <c r="O667" s="207">
        <f t="shared" si="119"/>
        <v>0</v>
      </c>
      <c r="P667" s="34"/>
      <c r="Q667" s="230" t="s">
        <v>3157</v>
      </c>
      <c r="R667" s="230" t="s">
        <v>2969</v>
      </c>
      <c r="S667" s="158"/>
      <c r="T667" s="61">
        <f t="shared" si="121"/>
        <v>111</v>
      </c>
      <c r="U667" s="61" t="str">
        <f t="shared" si="122"/>
        <v/>
      </c>
      <c r="V667" s="61" t="str">
        <f t="shared" si="123"/>
        <v/>
      </c>
      <c r="W667" s="61" t="str">
        <f t="shared" si="124"/>
        <v/>
      </c>
      <c r="X667" s="207" t="str">
        <f t="shared" si="125"/>
        <v/>
      </c>
      <c r="Y667" s="207" t="str">
        <f t="shared" si="126"/>
        <v/>
      </c>
      <c r="Z667" s="207" t="str">
        <f t="shared" si="127"/>
        <v/>
      </c>
      <c r="AA667" s="207" t="str">
        <f t="shared" si="128"/>
        <v/>
      </c>
    </row>
    <row r="668" spans="1:27" ht="17.25" hidden="1" outlineLevel="2" thickBot="1">
      <c r="A668" s="237">
        <v>43357</v>
      </c>
      <c r="B668" s="215" t="s">
        <v>3069</v>
      </c>
      <c r="C668" s="210" t="s">
        <v>3109</v>
      </c>
      <c r="D668" s="210" t="s">
        <v>1329</v>
      </c>
      <c r="E668" s="238" t="s">
        <v>1330</v>
      </c>
      <c r="F668" s="210" t="s">
        <v>102</v>
      </c>
      <c r="G668" s="239">
        <v>1</v>
      </c>
      <c r="H668" s="239">
        <v>10894</v>
      </c>
      <c r="I668" s="239">
        <v>0</v>
      </c>
      <c r="J668" s="14">
        <v>45</v>
      </c>
      <c r="K668" s="14">
        <v>44</v>
      </c>
      <c r="L668" s="14">
        <f t="shared" si="129"/>
        <v>-89</v>
      </c>
      <c r="M668" s="123">
        <f t="shared" si="117"/>
        <v>-89</v>
      </c>
      <c r="N668" s="241" t="str">
        <f t="shared" si="118"/>
        <v/>
      </c>
      <c r="O668" s="207">
        <f t="shared" si="119"/>
        <v>0</v>
      </c>
      <c r="P668" s="34">
        <f>SUM(L668:L677)</f>
        <v>630</v>
      </c>
      <c r="Q668" s="230" t="s">
        <v>3114</v>
      </c>
      <c r="R668" s="230" t="s">
        <v>2969</v>
      </c>
      <c r="S668" s="230" t="s">
        <v>2969</v>
      </c>
      <c r="T668" s="61" t="str">
        <f t="shared" si="121"/>
        <v/>
      </c>
      <c r="U668" s="61" t="str">
        <f t="shared" si="122"/>
        <v/>
      </c>
      <c r="V668" s="61" t="str">
        <f t="shared" si="123"/>
        <v/>
      </c>
      <c r="W668" s="61" t="str">
        <f t="shared" si="124"/>
        <v/>
      </c>
      <c r="X668" s="207" t="str">
        <f t="shared" si="125"/>
        <v/>
      </c>
      <c r="Y668" s="207">
        <f t="shared" si="126"/>
        <v>-89</v>
      </c>
      <c r="Z668" s="207" t="str">
        <f t="shared" si="127"/>
        <v/>
      </c>
      <c r="AA668" s="207" t="str">
        <f t="shared" si="128"/>
        <v/>
      </c>
    </row>
    <row r="669" spans="1:27" ht="17.25" hidden="1" outlineLevel="2" thickBot="1">
      <c r="A669" s="237">
        <v>43357</v>
      </c>
      <c r="B669" s="215" t="s">
        <v>3069</v>
      </c>
      <c r="C669" s="210" t="s">
        <v>3109</v>
      </c>
      <c r="D669" s="210" t="s">
        <v>1331</v>
      </c>
      <c r="E669" s="238" t="s">
        <v>2221</v>
      </c>
      <c r="F669" s="210" t="s">
        <v>102</v>
      </c>
      <c r="G669" s="239">
        <v>1</v>
      </c>
      <c r="H669" s="239">
        <v>10895</v>
      </c>
      <c r="I669" s="239">
        <v>0</v>
      </c>
      <c r="J669" s="14">
        <v>45</v>
      </c>
      <c r="K669" s="14">
        <v>44</v>
      </c>
      <c r="L669" s="14">
        <f t="shared" si="129"/>
        <v>111</v>
      </c>
      <c r="M669" s="123">
        <f t="shared" si="117"/>
        <v>111</v>
      </c>
      <c r="N669" s="241">
        <f t="shared" si="118"/>
        <v>1</v>
      </c>
      <c r="O669" s="207">
        <f t="shared" si="119"/>
        <v>0</v>
      </c>
      <c r="P669" s="34"/>
      <c r="R669" s="230" t="s">
        <v>2969</v>
      </c>
      <c r="S669" s="230" t="s">
        <v>2969</v>
      </c>
      <c r="T669" s="61" t="str">
        <f t="shared" si="121"/>
        <v/>
      </c>
      <c r="U669" s="61" t="str">
        <f t="shared" si="122"/>
        <v/>
      </c>
      <c r="V669" s="61" t="str">
        <f t="shared" si="123"/>
        <v/>
      </c>
      <c r="W669" s="61" t="str">
        <f t="shared" si="124"/>
        <v/>
      </c>
      <c r="X669" s="207">
        <f t="shared" si="125"/>
        <v>111</v>
      </c>
      <c r="Y669" s="207" t="str">
        <f t="shared" si="126"/>
        <v/>
      </c>
      <c r="Z669" s="207" t="str">
        <f t="shared" si="127"/>
        <v/>
      </c>
      <c r="AA669" s="207" t="str">
        <f t="shared" si="128"/>
        <v/>
      </c>
    </row>
    <row r="670" spans="1:27" ht="17.25" hidden="1" outlineLevel="2" thickBot="1">
      <c r="A670" s="237">
        <v>43357</v>
      </c>
      <c r="B670" s="215" t="s">
        <v>1332</v>
      </c>
      <c r="C670" s="210" t="s">
        <v>3108</v>
      </c>
      <c r="D670" s="210" t="s">
        <v>1329</v>
      </c>
      <c r="E670" s="238" t="s">
        <v>2221</v>
      </c>
      <c r="F670" s="210" t="s">
        <v>102</v>
      </c>
      <c r="G670" s="239">
        <v>1</v>
      </c>
      <c r="H670" s="239">
        <v>10887</v>
      </c>
      <c r="I670" s="239">
        <v>0</v>
      </c>
      <c r="J670" s="14">
        <v>23</v>
      </c>
      <c r="K670" s="14">
        <v>11</v>
      </c>
      <c r="L670" s="14">
        <f t="shared" si="129"/>
        <v>-34</v>
      </c>
      <c r="M670" s="123">
        <f t="shared" si="117"/>
        <v>-34</v>
      </c>
      <c r="N670" s="241" t="str">
        <f t="shared" si="118"/>
        <v/>
      </c>
      <c r="O670" s="207">
        <f t="shared" si="119"/>
        <v>0</v>
      </c>
      <c r="P670" s="34"/>
      <c r="Q670" s="293" t="s">
        <v>3155</v>
      </c>
      <c r="R670" s="293"/>
      <c r="S670" s="230" t="s">
        <v>2969</v>
      </c>
      <c r="T670" s="61" t="str">
        <f t="shared" si="121"/>
        <v/>
      </c>
      <c r="U670" s="61" t="str">
        <f t="shared" si="122"/>
        <v/>
      </c>
      <c r="V670" s="61" t="str">
        <f t="shared" si="123"/>
        <v/>
      </c>
      <c r="W670" s="61" t="str">
        <f t="shared" si="124"/>
        <v/>
      </c>
      <c r="X670" s="207" t="str">
        <f t="shared" si="125"/>
        <v/>
      </c>
      <c r="Y670" s="207" t="str">
        <f t="shared" si="126"/>
        <v/>
      </c>
      <c r="Z670" s="207" t="str">
        <f t="shared" si="127"/>
        <v/>
      </c>
      <c r="AA670" s="207">
        <f t="shared" si="128"/>
        <v>-34</v>
      </c>
    </row>
    <row r="671" spans="1:27" ht="17.25" hidden="1" outlineLevel="2" thickBot="1">
      <c r="A671" s="237">
        <v>43357</v>
      </c>
      <c r="B671" s="215" t="s">
        <v>1332</v>
      </c>
      <c r="C671" s="210" t="s">
        <v>3108</v>
      </c>
      <c r="D671" s="210" t="s">
        <v>1331</v>
      </c>
      <c r="E671" s="238" t="s">
        <v>1330</v>
      </c>
      <c r="F671" s="210" t="s">
        <v>102</v>
      </c>
      <c r="G671" s="239">
        <v>1</v>
      </c>
      <c r="H671" s="239">
        <v>10899</v>
      </c>
      <c r="I671" s="239">
        <v>0</v>
      </c>
      <c r="J671" s="14">
        <v>23</v>
      </c>
      <c r="K671" s="14">
        <v>11</v>
      </c>
      <c r="L671" s="14">
        <f t="shared" si="129"/>
        <v>-634</v>
      </c>
      <c r="M671" s="123">
        <f t="shared" si="117"/>
        <v>-634</v>
      </c>
      <c r="N671" s="241">
        <f t="shared" si="118"/>
        <v>-12</v>
      </c>
      <c r="O671" s="207">
        <f t="shared" si="119"/>
        <v>0</v>
      </c>
      <c r="P671" s="34"/>
      <c r="Q671" s="293" t="s">
        <v>2991</v>
      </c>
      <c r="R671" s="293"/>
      <c r="S671" s="230" t="s">
        <v>2969</v>
      </c>
      <c r="T671" s="61" t="str">
        <f t="shared" si="121"/>
        <v/>
      </c>
      <c r="U671" s="61" t="str">
        <f t="shared" si="122"/>
        <v/>
      </c>
      <c r="V671" s="61" t="str">
        <f t="shared" si="123"/>
        <v/>
      </c>
      <c r="W671" s="61" t="str">
        <f t="shared" si="124"/>
        <v/>
      </c>
      <c r="X671" s="207" t="str">
        <f t="shared" si="125"/>
        <v/>
      </c>
      <c r="Y671" s="207" t="str">
        <f t="shared" si="126"/>
        <v/>
      </c>
      <c r="Z671" s="207" t="str">
        <f t="shared" si="127"/>
        <v/>
      </c>
      <c r="AA671" s="207">
        <f t="shared" si="128"/>
        <v>-634</v>
      </c>
    </row>
    <row r="672" spans="1:27" ht="17.25" hidden="1" outlineLevel="2" thickBot="1">
      <c r="A672" s="237">
        <v>43357</v>
      </c>
      <c r="B672" s="215" t="s">
        <v>1332</v>
      </c>
      <c r="C672" s="210" t="s">
        <v>3108</v>
      </c>
      <c r="D672" s="210" t="s">
        <v>1329</v>
      </c>
      <c r="E672" s="238" t="s">
        <v>2221</v>
      </c>
      <c r="F672" s="210" t="s">
        <v>102</v>
      </c>
      <c r="G672" s="239">
        <v>1</v>
      </c>
      <c r="H672" s="239">
        <v>10895</v>
      </c>
      <c r="I672" s="239">
        <v>0</v>
      </c>
      <c r="J672" s="14">
        <v>23</v>
      </c>
      <c r="K672" s="14">
        <v>11</v>
      </c>
      <c r="L672" s="14">
        <f t="shared" si="129"/>
        <v>-34</v>
      </c>
      <c r="M672" s="123">
        <f t="shared" si="117"/>
        <v>-34</v>
      </c>
      <c r="N672" s="241" t="str">
        <f t="shared" si="118"/>
        <v/>
      </c>
      <c r="O672" s="207">
        <f t="shared" si="119"/>
        <v>0</v>
      </c>
      <c r="P672" s="34"/>
      <c r="Q672" s="293" t="s">
        <v>3155</v>
      </c>
      <c r="R672" s="293"/>
      <c r="S672" s="230" t="s">
        <v>2969</v>
      </c>
      <c r="T672" s="61" t="str">
        <f t="shared" si="121"/>
        <v/>
      </c>
      <c r="U672" s="61" t="str">
        <f t="shared" si="122"/>
        <v/>
      </c>
      <c r="V672" s="61" t="str">
        <f t="shared" si="123"/>
        <v/>
      </c>
      <c r="W672" s="61" t="str">
        <f t="shared" si="124"/>
        <v/>
      </c>
      <c r="X672" s="207" t="str">
        <f t="shared" si="125"/>
        <v/>
      </c>
      <c r="Y672" s="207" t="str">
        <f t="shared" si="126"/>
        <v/>
      </c>
      <c r="Z672" s="207" t="str">
        <f t="shared" si="127"/>
        <v/>
      </c>
      <c r="AA672" s="207">
        <f t="shared" si="128"/>
        <v>-34</v>
      </c>
    </row>
    <row r="673" spans="1:27" ht="17.25" hidden="1" outlineLevel="2" thickBot="1">
      <c r="A673" s="237">
        <v>43357</v>
      </c>
      <c r="B673" s="215" t="s">
        <v>1332</v>
      </c>
      <c r="C673" s="210" t="s">
        <v>3108</v>
      </c>
      <c r="D673" s="210" t="s">
        <v>1331</v>
      </c>
      <c r="E673" s="238" t="s">
        <v>1330</v>
      </c>
      <c r="F673" s="210" t="s">
        <v>102</v>
      </c>
      <c r="G673" s="239">
        <v>1</v>
      </c>
      <c r="H673" s="239">
        <v>10901</v>
      </c>
      <c r="I673" s="239">
        <v>0</v>
      </c>
      <c r="J673" s="14">
        <v>23</v>
      </c>
      <c r="K673" s="14">
        <v>11</v>
      </c>
      <c r="L673" s="14">
        <f t="shared" si="129"/>
        <v>-334</v>
      </c>
      <c r="M673" s="123">
        <f t="shared" si="117"/>
        <v>-334</v>
      </c>
      <c r="N673" s="241">
        <f t="shared" si="118"/>
        <v>-6</v>
      </c>
      <c r="O673" s="207">
        <f t="shared" si="119"/>
        <v>0</v>
      </c>
      <c r="P673" s="34"/>
      <c r="Q673" s="293" t="s">
        <v>2991</v>
      </c>
      <c r="R673" s="293"/>
      <c r="S673" s="230" t="s">
        <v>2969</v>
      </c>
      <c r="T673" s="61" t="str">
        <f t="shared" si="121"/>
        <v/>
      </c>
      <c r="U673" s="61" t="str">
        <f t="shared" si="122"/>
        <v/>
      </c>
      <c r="V673" s="61" t="str">
        <f t="shared" si="123"/>
        <v/>
      </c>
      <c r="W673" s="61" t="str">
        <f t="shared" si="124"/>
        <v/>
      </c>
      <c r="X673" s="207" t="str">
        <f t="shared" si="125"/>
        <v/>
      </c>
      <c r="Y673" s="207" t="str">
        <f t="shared" si="126"/>
        <v/>
      </c>
      <c r="Z673" s="207" t="str">
        <f t="shared" si="127"/>
        <v/>
      </c>
      <c r="AA673" s="207">
        <f t="shared" si="128"/>
        <v>-334</v>
      </c>
    </row>
    <row r="674" spans="1:27" ht="17.25" hidden="1" outlineLevel="2" thickBot="1">
      <c r="A674" s="237">
        <v>43357</v>
      </c>
      <c r="B674" s="215" t="s">
        <v>3069</v>
      </c>
      <c r="C674" s="210" t="s">
        <v>3109</v>
      </c>
      <c r="D674" s="210" t="s">
        <v>1329</v>
      </c>
      <c r="E674" s="238" t="s">
        <v>2221</v>
      </c>
      <c r="F674" s="210" t="s">
        <v>102</v>
      </c>
      <c r="G674" s="239">
        <v>1</v>
      </c>
      <c r="H674" s="239">
        <v>10897</v>
      </c>
      <c r="I674" s="239">
        <v>0</v>
      </c>
      <c r="J674" s="14">
        <v>45</v>
      </c>
      <c r="K674" s="14">
        <v>44</v>
      </c>
      <c r="L674" s="14">
        <f t="shared" si="129"/>
        <v>-89</v>
      </c>
      <c r="M674" s="123">
        <f t="shared" ref="M674:M737" si="130">L674</f>
        <v>-89</v>
      </c>
      <c r="N674" s="241" t="str">
        <f t="shared" si="118"/>
        <v/>
      </c>
      <c r="O674" s="207">
        <f t="shared" si="119"/>
        <v>0</v>
      </c>
      <c r="P674" s="34"/>
      <c r="Q674" s="230" t="s">
        <v>3114</v>
      </c>
      <c r="R674" s="230" t="s">
        <v>2969</v>
      </c>
      <c r="S674" s="230" t="s">
        <v>2969</v>
      </c>
      <c r="T674" s="61" t="str">
        <f t="shared" si="121"/>
        <v/>
      </c>
      <c r="U674" s="61" t="str">
        <f t="shared" si="122"/>
        <v/>
      </c>
      <c r="V674" s="61" t="str">
        <f t="shared" si="123"/>
        <v/>
      </c>
      <c r="W674" s="61" t="str">
        <f t="shared" si="124"/>
        <v/>
      </c>
      <c r="X674" s="207" t="str">
        <f t="shared" si="125"/>
        <v/>
      </c>
      <c r="Y674" s="207">
        <f t="shared" si="126"/>
        <v>-89</v>
      </c>
      <c r="Z674" s="207" t="str">
        <f t="shared" si="127"/>
        <v/>
      </c>
      <c r="AA674" s="207" t="str">
        <f t="shared" si="128"/>
        <v/>
      </c>
    </row>
    <row r="675" spans="1:27" ht="17.25" hidden="1" outlineLevel="2" thickBot="1">
      <c r="A675" s="237">
        <v>43357</v>
      </c>
      <c r="B675" s="215" t="s">
        <v>3069</v>
      </c>
      <c r="C675" s="210" t="s">
        <v>3109</v>
      </c>
      <c r="D675" s="210" t="s">
        <v>1331</v>
      </c>
      <c r="E675" s="238" t="s">
        <v>1330</v>
      </c>
      <c r="F675" s="210" t="s">
        <v>102</v>
      </c>
      <c r="G675" s="239">
        <v>1</v>
      </c>
      <c r="H675" s="239">
        <v>10889</v>
      </c>
      <c r="I675" s="239">
        <v>0</v>
      </c>
      <c r="J675" s="14">
        <v>45</v>
      </c>
      <c r="K675" s="14">
        <v>44</v>
      </c>
      <c r="L675" s="14">
        <f t="shared" si="129"/>
        <v>1511</v>
      </c>
      <c r="M675" s="123">
        <f t="shared" si="130"/>
        <v>1511</v>
      </c>
      <c r="N675" s="241">
        <f t="shared" ref="N675:N699" si="131">IF(B675="TXO","",IF(D675="新倉","",IF(E675="賣",(H675-H674)*G675,(H674-H675)*G675)))</f>
        <v>8</v>
      </c>
      <c r="O675" s="207">
        <f t="shared" si="119"/>
        <v>0</v>
      </c>
      <c r="P675" s="34"/>
      <c r="Q675" s="230" t="s">
        <v>3112</v>
      </c>
      <c r="R675" s="230" t="s">
        <v>2969</v>
      </c>
      <c r="S675" s="230" t="s">
        <v>2969</v>
      </c>
      <c r="T675" s="61" t="str">
        <f t="shared" si="121"/>
        <v/>
      </c>
      <c r="U675" s="61" t="str">
        <f t="shared" si="122"/>
        <v/>
      </c>
      <c r="V675" s="61" t="str">
        <f t="shared" si="123"/>
        <v/>
      </c>
      <c r="W675" s="61" t="str">
        <f t="shared" si="124"/>
        <v/>
      </c>
      <c r="X675" s="207">
        <f t="shared" si="125"/>
        <v>1511</v>
      </c>
      <c r="Y675" s="207" t="str">
        <f t="shared" si="126"/>
        <v/>
      </c>
      <c r="Z675" s="207" t="str">
        <f t="shared" si="127"/>
        <v/>
      </c>
      <c r="AA675" s="207" t="str">
        <f t="shared" si="128"/>
        <v/>
      </c>
    </row>
    <row r="676" spans="1:27" ht="17.25" hidden="1" outlineLevel="2" thickBot="1">
      <c r="A676" s="237">
        <v>43357</v>
      </c>
      <c r="B676" s="215" t="s">
        <v>3069</v>
      </c>
      <c r="C676" s="210" t="s">
        <v>3109</v>
      </c>
      <c r="D676" s="210" t="s">
        <v>1329</v>
      </c>
      <c r="E676" s="238" t="s">
        <v>2221</v>
      </c>
      <c r="F676" s="210" t="s">
        <v>102</v>
      </c>
      <c r="G676" s="239">
        <v>1</v>
      </c>
      <c r="H676" s="239">
        <v>10877</v>
      </c>
      <c r="I676" s="239">
        <v>0</v>
      </c>
      <c r="J676" s="14">
        <v>45</v>
      </c>
      <c r="K676" s="14">
        <v>44</v>
      </c>
      <c r="L676" s="14">
        <f t="shared" si="129"/>
        <v>-89</v>
      </c>
      <c r="M676" s="123">
        <f t="shared" si="130"/>
        <v>-89</v>
      </c>
      <c r="N676" s="241" t="str">
        <f t="shared" si="131"/>
        <v/>
      </c>
      <c r="O676" s="207">
        <f t="shared" si="119"/>
        <v>0</v>
      </c>
      <c r="P676" s="34"/>
      <c r="Q676" s="294" t="s">
        <v>3158</v>
      </c>
      <c r="R676" s="294"/>
      <c r="S676" s="230" t="s">
        <v>2969</v>
      </c>
      <c r="T676" s="61" t="str">
        <f t="shared" si="121"/>
        <v/>
      </c>
      <c r="U676" s="61" t="str">
        <f t="shared" si="122"/>
        <v/>
      </c>
      <c r="V676" s="61" t="str">
        <f t="shared" si="123"/>
        <v/>
      </c>
      <c r="W676" s="61" t="str">
        <f t="shared" si="124"/>
        <v/>
      </c>
      <c r="X676" s="207" t="str">
        <f t="shared" si="125"/>
        <v/>
      </c>
      <c r="Y676" s="207" t="str">
        <f t="shared" si="126"/>
        <v/>
      </c>
      <c r="Z676" s="207" t="str">
        <f t="shared" si="127"/>
        <v/>
      </c>
      <c r="AA676" s="207">
        <f t="shared" si="128"/>
        <v>-89</v>
      </c>
    </row>
    <row r="677" spans="1:27" ht="17.25" hidden="1" outlineLevel="2" thickBot="1">
      <c r="A677" s="237">
        <v>43357</v>
      </c>
      <c r="B677" s="215" t="s">
        <v>3069</v>
      </c>
      <c r="C677" s="210" t="s">
        <v>3109</v>
      </c>
      <c r="D677" s="210" t="s">
        <v>1331</v>
      </c>
      <c r="E677" s="238" t="s">
        <v>1330</v>
      </c>
      <c r="F677" s="210" t="s">
        <v>102</v>
      </c>
      <c r="G677" s="239">
        <v>1</v>
      </c>
      <c r="H677" s="239">
        <v>10875</v>
      </c>
      <c r="I677" s="239">
        <v>0</v>
      </c>
      <c r="J677" s="14">
        <v>45</v>
      </c>
      <c r="K677" s="14">
        <v>44</v>
      </c>
      <c r="L677" s="14">
        <f t="shared" si="129"/>
        <v>311</v>
      </c>
      <c r="M677" s="123">
        <f t="shared" si="130"/>
        <v>311</v>
      </c>
      <c r="N677" s="241">
        <f t="shared" si="131"/>
        <v>2</v>
      </c>
      <c r="O677" s="207">
        <f t="shared" si="119"/>
        <v>0</v>
      </c>
      <c r="P677" s="34"/>
      <c r="Q677" s="230" t="s">
        <v>3112</v>
      </c>
      <c r="S677" s="230" t="s">
        <v>2969</v>
      </c>
      <c r="T677" s="61" t="str">
        <f t="shared" si="121"/>
        <v/>
      </c>
      <c r="U677" s="61" t="str">
        <f t="shared" si="122"/>
        <v/>
      </c>
      <c r="V677" s="61" t="str">
        <f t="shared" si="123"/>
        <v/>
      </c>
      <c r="W677" s="61" t="str">
        <f t="shared" si="124"/>
        <v/>
      </c>
      <c r="X677" s="207" t="str">
        <f t="shared" si="125"/>
        <v/>
      </c>
      <c r="Y677" s="207" t="str">
        <f t="shared" si="126"/>
        <v/>
      </c>
      <c r="Z677" s="207">
        <f t="shared" si="127"/>
        <v>311</v>
      </c>
      <c r="AA677" s="207" t="str">
        <f t="shared" si="128"/>
        <v/>
      </c>
    </row>
    <row r="678" spans="1:27" ht="17.25" hidden="1" outlineLevel="1" thickBot="1">
      <c r="A678" s="279">
        <v>43360</v>
      </c>
      <c r="B678" s="280" t="s">
        <v>3069</v>
      </c>
      <c r="C678" s="281" t="s">
        <v>3109</v>
      </c>
      <c r="D678" s="281" t="s">
        <v>1329</v>
      </c>
      <c r="E678" s="282" t="s">
        <v>2221</v>
      </c>
      <c r="F678" s="281" t="s">
        <v>102</v>
      </c>
      <c r="G678" s="283">
        <v>1</v>
      </c>
      <c r="H678" s="283">
        <v>10828</v>
      </c>
      <c r="I678" s="283">
        <v>0</v>
      </c>
      <c r="J678" s="284">
        <v>45</v>
      </c>
      <c r="K678" s="284">
        <v>43</v>
      </c>
      <c r="L678" s="284">
        <f t="shared" si="129"/>
        <v>-88</v>
      </c>
      <c r="M678" s="285">
        <f t="shared" si="130"/>
        <v>-88</v>
      </c>
      <c r="N678" s="241" t="str">
        <f t="shared" si="131"/>
        <v/>
      </c>
      <c r="O678" s="207">
        <f t="shared" si="119"/>
        <v>0</v>
      </c>
      <c r="P678" s="34">
        <f>SUM(L678:L681)</f>
        <v>848</v>
      </c>
      <c r="Q678" s="291" t="s">
        <v>3151</v>
      </c>
      <c r="R678" s="291"/>
      <c r="S678" s="158"/>
      <c r="T678" s="61" t="str">
        <f t="shared" si="121"/>
        <v/>
      </c>
      <c r="U678" s="61" t="str">
        <f t="shared" si="122"/>
        <v/>
      </c>
      <c r="V678" s="61" t="str">
        <f t="shared" si="123"/>
        <v/>
      </c>
      <c r="W678" s="61">
        <f t="shared" si="124"/>
        <v>-88</v>
      </c>
      <c r="X678" s="207" t="str">
        <f t="shared" si="125"/>
        <v/>
      </c>
      <c r="Y678" s="207" t="str">
        <f t="shared" si="126"/>
        <v/>
      </c>
      <c r="Z678" s="207" t="str">
        <f t="shared" si="127"/>
        <v/>
      </c>
      <c r="AA678" s="207" t="str">
        <f t="shared" si="128"/>
        <v/>
      </c>
    </row>
    <row r="679" spans="1:27" ht="17.25" hidden="1" outlineLevel="2" collapsed="1" thickBot="1">
      <c r="A679" s="279">
        <v>43360</v>
      </c>
      <c r="B679" s="280" t="s">
        <v>3069</v>
      </c>
      <c r="C679" s="281" t="s">
        <v>3109</v>
      </c>
      <c r="D679" s="281" t="s">
        <v>1331</v>
      </c>
      <c r="E679" s="282" t="s">
        <v>1330</v>
      </c>
      <c r="F679" s="281" t="s">
        <v>102</v>
      </c>
      <c r="G679" s="283">
        <v>1</v>
      </c>
      <c r="H679" s="283">
        <v>10824</v>
      </c>
      <c r="I679" s="283">
        <v>0</v>
      </c>
      <c r="J679" s="284">
        <v>45</v>
      </c>
      <c r="K679" s="284">
        <v>43</v>
      </c>
      <c r="L679" s="284">
        <f t="shared" si="129"/>
        <v>712</v>
      </c>
      <c r="M679" s="285">
        <f t="shared" si="130"/>
        <v>712</v>
      </c>
      <c r="N679" s="241">
        <f t="shared" si="131"/>
        <v>4</v>
      </c>
      <c r="O679" s="207">
        <f t="shared" si="119"/>
        <v>0</v>
      </c>
      <c r="P679" s="34"/>
      <c r="Q679" s="230" t="s">
        <v>3112</v>
      </c>
      <c r="S679" s="158"/>
      <c r="T679" s="61" t="str">
        <f t="shared" si="121"/>
        <v/>
      </c>
      <c r="U679" s="61" t="str">
        <f t="shared" si="122"/>
        <v/>
      </c>
      <c r="V679" s="61">
        <f t="shared" si="123"/>
        <v>712</v>
      </c>
      <c r="W679" s="61" t="str">
        <f t="shared" si="124"/>
        <v/>
      </c>
      <c r="X679" s="207" t="str">
        <f t="shared" si="125"/>
        <v/>
      </c>
      <c r="Y679" s="207" t="str">
        <f t="shared" si="126"/>
        <v/>
      </c>
      <c r="Z679" s="207" t="str">
        <f t="shared" si="127"/>
        <v/>
      </c>
      <c r="AA679" s="207" t="str">
        <f t="shared" si="128"/>
        <v/>
      </c>
    </row>
    <row r="680" spans="1:27" ht="17.25" hidden="1" outlineLevel="2" thickBot="1">
      <c r="A680" s="279">
        <v>43360</v>
      </c>
      <c r="B680" s="280" t="s">
        <v>3069</v>
      </c>
      <c r="C680" s="281" t="s">
        <v>3109</v>
      </c>
      <c r="D680" s="281" t="s">
        <v>1329</v>
      </c>
      <c r="E680" s="282" t="s">
        <v>2221</v>
      </c>
      <c r="F680" s="281" t="s">
        <v>102</v>
      </c>
      <c r="G680" s="283">
        <v>1</v>
      </c>
      <c r="H680" s="283">
        <v>10822</v>
      </c>
      <c r="I680" s="283">
        <v>0</v>
      </c>
      <c r="J680" s="284">
        <v>45</v>
      </c>
      <c r="K680" s="284">
        <v>43</v>
      </c>
      <c r="L680" s="284">
        <f t="shared" si="129"/>
        <v>-88</v>
      </c>
      <c r="M680" s="285">
        <f t="shared" si="130"/>
        <v>-88</v>
      </c>
      <c r="N680" s="241" t="str">
        <f t="shared" si="131"/>
        <v/>
      </c>
      <c r="O680" s="207">
        <f t="shared" si="119"/>
        <v>0</v>
      </c>
      <c r="P680" s="34"/>
      <c r="Q680" s="293" t="s">
        <v>3153</v>
      </c>
      <c r="R680" s="293"/>
      <c r="S680" s="158" t="s">
        <v>3159</v>
      </c>
      <c r="T680" s="61" t="str">
        <f t="shared" si="121"/>
        <v/>
      </c>
      <c r="U680" s="61" t="str">
        <f t="shared" si="122"/>
        <v/>
      </c>
      <c r="V680" s="61" t="str">
        <f t="shared" si="123"/>
        <v/>
      </c>
      <c r="W680" s="61">
        <f t="shared" si="124"/>
        <v>-88</v>
      </c>
      <c r="X680" s="207" t="str">
        <f t="shared" si="125"/>
        <v/>
      </c>
      <c r="Y680" s="207" t="str">
        <f t="shared" si="126"/>
        <v/>
      </c>
      <c r="Z680" s="207" t="str">
        <f t="shared" si="127"/>
        <v/>
      </c>
      <c r="AA680" s="207" t="str">
        <f t="shared" si="128"/>
        <v/>
      </c>
    </row>
    <row r="681" spans="1:27" ht="17.25" hidden="1" outlineLevel="2" collapsed="1" thickBot="1">
      <c r="A681" s="279">
        <v>43360</v>
      </c>
      <c r="B681" s="280" t="s">
        <v>3069</v>
      </c>
      <c r="C681" s="281" t="s">
        <v>3109</v>
      </c>
      <c r="D681" s="281" t="s">
        <v>1331</v>
      </c>
      <c r="E681" s="282" t="s">
        <v>1330</v>
      </c>
      <c r="F681" s="281" t="s">
        <v>102</v>
      </c>
      <c r="G681" s="283">
        <v>1</v>
      </c>
      <c r="H681" s="283">
        <v>10820</v>
      </c>
      <c r="I681" s="283">
        <v>0</v>
      </c>
      <c r="J681" s="284">
        <v>45</v>
      </c>
      <c r="K681" s="284">
        <v>43</v>
      </c>
      <c r="L681" s="284">
        <f t="shared" si="129"/>
        <v>312</v>
      </c>
      <c r="M681" s="285">
        <f t="shared" si="130"/>
        <v>312</v>
      </c>
      <c r="N681" s="241">
        <f t="shared" si="131"/>
        <v>2</v>
      </c>
      <c r="O681" s="207">
        <f t="shared" si="119"/>
        <v>0</v>
      </c>
      <c r="P681" s="34"/>
      <c r="Q681" s="296" t="s">
        <v>3160</v>
      </c>
      <c r="R681" s="296"/>
      <c r="S681" s="230" t="s">
        <v>2969</v>
      </c>
      <c r="T681" s="61" t="str">
        <f t="shared" si="121"/>
        <v/>
      </c>
      <c r="U681" s="61" t="str">
        <f t="shared" si="122"/>
        <v/>
      </c>
      <c r="V681" s="61" t="str">
        <f t="shared" si="123"/>
        <v/>
      </c>
      <c r="W681" s="61" t="str">
        <f t="shared" si="124"/>
        <v/>
      </c>
      <c r="X681" s="207" t="str">
        <f t="shared" si="125"/>
        <v/>
      </c>
      <c r="Y681" s="207" t="str">
        <f t="shared" si="126"/>
        <v/>
      </c>
      <c r="Z681" s="207">
        <f t="shared" si="127"/>
        <v>312</v>
      </c>
      <c r="AA681" s="207" t="str">
        <f t="shared" si="128"/>
        <v/>
      </c>
    </row>
    <row r="682" spans="1:27" ht="66.75" hidden="1" outlineLevel="1" thickBot="1">
      <c r="A682" s="237">
        <v>43361</v>
      </c>
      <c r="B682" s="215" t="s">
        <v>3069</v>
      </c>
      <c r="C682" s="210" t="s">
        <v>3109</v>
      </c>
      <c r="D682" s="210" t="s">
        <v>1329</v>
      </c>
      <c r="E682" s="238" t="s">
        <v>2221</v>
      </c>
      <c r="F682" s="210" t="s">
        <v>102</v>
      </c>
      <c r="G682" s="239">
        <v>1</v>
      </c>
      <c r="H682" s="239">
        <v>10776</v>
      </c>
      <c r="I682" s="239">
        <v>0</v>
      </c>
      <c r="J682" s="14">
        <v>45</v>
      </c>
      <c r="K682" s="14">
        <v>43</v>
      </c>
      <c r="L682" s="14">
        <f t="shared" si="129"/>
        <v>-88</v>
      </c>
      <c r="M682" s="123">
        <f t="shared" si="130"/>
        <v>-88</v>
      </c>
      <c r="N682" s="241" t="str">
        <f t="shared" si="131"/>
        <v/>
      </c>
      <c r="O682" s="207">
        <f t="shared" si="119"/>
        <v>0</v>
      </c>
      <c r="P682" s="34">
        <f>SUM(L682:L699)</f>
        <v>-10068</v>
      </c>
      <c r="Q682" s="230" t="s">
        <v>3161</v>
      </c>
      <c r="S682" s="158"/>
      <c r="T682" s="61" t="str">
        <f t="shared" si="121"/>
        <v/>
      </c>
      <c r="U682" s="61" t="str">
        <f t="shared" si="122"/>
        <v/>
      </c>
      <c r="V682" s="61" t="str">
        <f t="shared" si="123"/>
        <v/>
      </c>
      <c r="W682" s="61">
        <f t="shared" si="124"/>
        <v>-88</v>
      </c>
      <c r="X682" s="207" t="str">
        <f t="shared" si="125"/>
        <v/>
      </c>
      <c r="Y682" s="207" t="str">
        <f t="shared" si="126"/>
        <v/>
      </c>
      <c r="Z682" s="207" t="str">
        <f t="shared" si="127"/>
        <v/>
      </c>
      <c r="AA682" s="207" t="str">
        <f t="shared" si="128"/>
        <v/>
      </c>
    </row>
    <row r="683" spans="1:27" ht="17.25" hidden="1" outlineLevel="2" thickBot="1">
      <c r="A683" s="237">
        <v>43361</v>
      </c>
      <c r="B683" s="215" t="s">
        <v>3069</v>
      </c>
      <c r="C683" s="210" t="s">
        <v>3109</v>
      </c>
      <c r="D683" s="210" t="s">
        <v>1331</v>
      </c>
      <c r="E683" s="238" t="s">
        <v>1330</v>
      </c>
      <c r="F683" s="210" t="s">
        <v>102</v>
      </c>
      <c r="G683" s="239">
        <v>1</v>
      </c>
      <c r="H683" s="239">
        <v>10793</v>
      </c>
      <c r="I683" s="239">
        <v>0</v>
      </c>
      <c r="J683" s="14">
        <v>45</v>
      </c>
      <c r="K683" s="14">
        <v>43</v>
      </c>
      <c r="L683" s="14">
        <f t="shared" si="129"/>
        <v>-3488</v>
      </c>
      <c r="M683" s="123">
        <f t="shared" si="130"/>
        <v>-3488</v>
      </c>
      <c r="N683" s="241">
        <f t="shared" si="131"/>
        <v>-17</v>
      </c>
      <c r="O683" s="207">
        <f t="shared" si="119"/>
        <v>0</v>
      </c>
      <c r="P683" s="34"/>
      <c r="Q683" s="230" t="s">
        <v>3162</v>
      </c>
      <c r="S683" s="158"/>
      <c r="T683" s="61" t="str">
        <f t="shared" si="121"/>
        <v/>
      </c>
      <c r="U683" s="61" t="str">
        <f t="shared" si="122"/>
        <v/>
      </c>
      <c r="V683" s="61" t="str">
        <f t="shared" si="123"/>
        <v/>
      </c>
      <c r="W683" s="61">
        <f t="shared" si="124"/>
        <v>-3488</v>
      </c>
      <c r="X683" s="207" t="str">
        <f t="shared" si="125"/>
        <v/>
      </c>
      <c r="Y683" s="207" t="str">
        <f t="shared" si="126"/>
        <v/>
      </c>
      <c r="Z683" s="207" t="str">
        <f t="shared" si="127"/>
        <v/>
      </c>
      <c r="AA683" s="207" t="str">
        <f t="shared" si="128"/>
        <v/>
      </c>
    </row>
    <row r="684" spans="1:27" ht="17.25" hidden="1" outlineLevel="2" thickBot="1">
      <c r="A684" s="237">
        <v>43361</v>
      </c>
      <c r="B684" s="215" t="s">
        <v>3069</v>
      </c>
      <c r="C684" s="210" t="s">
        <v>3109</v>
      </c>
      <c r="D684" s="210" t="s">
        <v>1329</v>
      </c>
      <c r="E684" s="238" t="s">
        <v>1330</v>
      </c>
      <c r="F684" s="210" t="s">
        <v>102</v>
      </c>
      <c r="G684" s="239">
        <v>1</v>
      </c>
      <c r="H684" s="239">
        <v>10802</v>
      </c>
      <c r="I684" s="239">
        <v>0</v>
      </c>
      <c r="J684" s="14">
        <v>45</v>
      </c>
      <c r="K684" s="14">
        <v>43</v>
      </c>
      <c r="L684" s="14">
        <f t="shared" si="129"/>
        <v>-88</v>
      </c>
      <c r="M684" s="123">
        <f t="shared" si="130"/>
        <v>-88</v>
      </c>
      <c r="N684" s="241" t="str">
        <f t="shared" si="131"/>
        <v/>
      </c>
      <c r="O684" s="207">
        <f t="shared" si="119"/>
        <v>0</v>
      </c>
      <c r="P684" s="34"/>
      <c r="Q684" s="230" t="s">
        <v>3114</v>
      </c>
      <c r="S684" s="158"/>
      <c r="T684" s="61" t="str">
        <f t="shared" si="121"/>
        <v/>
      </c>
      <c r="U684" s="61" t="str">
        <f t="shared" si="122"/>
        <v/>
      </c>
      <c r="V684" s="61" t="str">
        <f t="shared" si="123"/>
        <v/>
      </c>
      <c r="W684" s="61">
        <f t="shared" si="124"/>
        <v>-88</v>
      </c>
      <c r="X684" s="207" t="str">
        <f t="shared" si="125"/>
        <v/>
      </c>
      <c r="Y684" s="207" t="str">
        <f t="shared" si="126"/>
        <v/>
      </c>
      <c r="Z684" s="207" t="str">
        <f t="shared" si="127"/>
        <v/>
      </c>
      <c r="AA684" s="207" t="str">
        <f t="shared" si="128"/>
        <v/>
      </c>
    </row>
    <row r="685" spans="1:27" ht="17.25" hidden="1" outlineLevel="2" thickBot="1">
      <c r="A685" s="237">
        <v>43361</v>
      </c>
      <c r="B685" s="215" t="s">
        <v>3069</v>
      </c>
      <c r="C685" s="210" t="s">
        <v>3109</v>
      </c>
      <c r="D685" s="210" t="s">
        <v>1331</v>
      </c>
      <c r="E685" s="238" t="s">
        <v>2221</v>
      </c>
      <c r="F685" s="210" t="s">
        <v>102</v>
      </c>
      <c r="G685" s="239">
        <v>1</v>
      </c>
      <c r="H685" s="239">
        <v>10788</v>
      </c>
      <c r="I685" s="239">
        <v>0</v>
      </c>
      <c r="J685" s="14">
        <v>45</v>
      </c>
      <c r="K685" s="14">
        <v>43</v>
      </c>
      <c r="L685" s="14">
        <f t="shared" si="129"/>
        <v>-2888</v>
      </c>
      <c r="M685" s="123">
        <f t="shared" si="130"/>
        <v>-2888</v>
      </c>
      <c r="N685" s="241">
        <f t="shared" si="131"/>
        <v>-14</v>
      </c>
      <c r="O685" s="207">
        <f t="shared" si="119"/>
        <v>0</v>
      </c>
      <c r="P685" s="34"/>
      <c r="Q685" s="292" t="s">
        <v>3163</v>
      </c>
      <c r="R685" s="292"/>
      <c r="S685" s="158"/>
      <c r="T685" s="61" t="str">
        <f t="shared" si="121"/>
        <v/>
      </c>
      <c r="U685" s="61" t="str">
        <f t="shared" si="122"/>
        <v/>
      </c>
      <c r="V685" s="61" t="str">
        <f t="shared" si="123"/>
        <v/>
      </c>
      <c r="W685" s="61">
        <f t="shared" si="124"/>
        <v>-2888</v>
      </c>
      <c r="X685" s="207" t="str">
        <f t="shared" si="125"/>
        <v/>
      </c>
      <c r="Y685" s="207" t="str">
        <f t="shared" si="126"/>
        <v/>
      </c>
      <c r="Z685" s="207" t="str">
        <f t="shared" si="127"/>
        <v/>
      </c>
      <c r="AA685" s="207" t="str">
        <f t="shared" si="128"/>
        <v/>
      </c>
    </row>
    <row r="686" spans="1:27" ht="17.25" hidden="1" outlineLevel="2" thickBot="1">
      <c r="A686" s="237">
        <v>43361</v>
      </c>
      <c r="B686" s="215" t="s">
        <v>3069</v>
      </c>
      <c r="C686" s="210" t="s">
        <v>3109</v>
      </c>
      <c r="D686" s="210" t="s">
        <v>1329</v>
      </c>
      <c r="E686" s="238" t="s">
        <v>1330</v>
      </c>
      <c r="F686" s="210" t="s">
        <v>102</v>
      </c>
      <c r="G686" s="239">
        <v>1</v>
      </c>
      <c r="H686" s="239">
        <v>10796</v>
      </c>
      <c r="I686" s="239">
        <v>0</v>
      </c>
      <c r="J686" s="14">
        <v>45</v>
      </c>
      <c r="K686" s="14">
        <v>43</v>
      </c>
      <c r="L686" s="14">
        <f t="shared" si="129"/>
        <v>-88</v>
      </c>
      <c r="M686" s="123">
        <f t="shared" si="130"/>
        <v>-88</v>
      </c>
      <c r="N686" s="241" t="str">
        <f t="shared" si="131"/>
        <v/>
      </c>
      <c r="O686" s="207">
        <f t="shared" si="119"/>
        <v>0</v>
      </c>
      <c r="P686" s="34"/>
      <c r="Q686" s="292" t="s">
        <v>3164</v>
      </c>
      <c r="R686" s="292"/>
      <c r="S686" s="158"/>
      <c r="T686" s="61" t="str">
        <f t="shared" si="121"/>
        <v/>
      </c>
      <c r="U686" s="61" t="str">
        <f t="shared" si="122"/>
        <v/>
      </c>
      <c r="V686" s="61" t="str">
        <f t="shared" si="123"/>
        <v/>
      </c>
      <c r="W686" s="61">
        <f t="shared" si="124"/>
        <v>-88</v>
      </c>
      <c r="X686" s="207" t="str">
        <f t="shared" si="125"/>
        <v/>
      </c>
      <c r="Y686" s="207" t="str">
        <f t="shared" si="126"/>
        <v/>
      </c>
      <c r="Z686" s="207" t="str">
        <f t="shared" si="127"/>
        <v/>
      </c>
      <c r="AA686" s="207" t="str">
        <f t="shared" si="128"/>
        <v/>
      </c>
    </row>
    <row r="687" spans="1:27" ht="33.75" hidden="1" outlineLevel="2" thickBot="1">
      <c r="A687" s="237">
        <v>43361</v>
      </c>
      <c r="B687" s="215" t="s">
        <v>3069</v>
      </c>
      <c r="C687" s="210" t="s">
        <v>3109</v>
      </c>
      <c r="D687" s="210" t="s">
        <v>1331</v>
      </c>
      <c r="E687" s="238" t="s">
        <v>2221</v>
      </c>
      <c r="F687" s="210" t="s">
        <v>102</v>
      </c>
      <c r="G687" s="239">
        <v>1</v>
      </c>
      <c r="H687" s="239">
        <v>10801</v>
      </c>
      <c r="I687" s="239">
        <v>0</v>
      </c>
      <c r="J687" s="14">
        <v>45</v>
      </c>
      <c r="K687" s="14">
        <v>43</v>
      </c>
      <c r="L687" s="14">
        <f t="shared" si="129"/>
        <v>912</v>
      </c>
      <c r="M687" s="123">
        <f t="shared" si="130"/>
        <v>912</v>
      </c>
      <c r="N687" s="241">
        <f t="shared" si="131"/>
        <v>5</v>
      </c>
      <c r="O687" s="207">
        <f t="shared" si="119"/>
        <v>0</v>
      </c>
      <c r="P687" s="34"/>
      <c r="Q687" s="292" t="s">
        <v>3165</v>
      </c>
      <c r="R687" s="292"/>
      <c r="S687" s="158"/>
      <c r="T687" s="61" t="str">
        <f t="shared" si="121"/>
        <v/>
      </c>
      <c r="U687" s="61" t="str">
        <f t="shared" si="122"/>
        <v/>
      </c>
      <c r="V687" s="61">
        <f t="shared" si="123"/>
        <v>912</v>
      </c>
      <c r="W687" s="61" t="str">
        <f t="shared" si="124"/>
        <v/>
      </c>
      <c r="X687" s="207" t="str">
        <f t="shared" si="125"/>
        <v/>
      </c>
      <c r="Y687" s="207" t="str">
        <f t="shared" si="126"/>
        <v/>
      </c>
      <c r="Z687" s="207" t="str">
        <f t="shared" si="127"/>
        <v/>
      </c>
      <c r="AA687" s="207" t="str">
        <f t="shared" si="128"/>
        <v/>
      </c>
    </row>
    <row r="688" spans="1:27" ht="17.25" hidden="1" outlineLevel="2" thickBot="1">
      <c r="A688" s="237">
        <v>43361</v>
      </c>
      <c r="B688" s="215" t="s">
        <v>1332</v>
      </c>
      <c r="C688" s="210" t="s">
        <v>3108</v>
      </c>
      <c r="D688" s="210" t="s">
        <v>1329</v>
      </c>
      <c r="E688" s="238" t="s">
        <v>2221</v>
      </c>
      <c r="F688" s="210" t="s">
        <v>102</v>
      </c>
      <c r="G688" s="239">
        <v>1</v>
      </c>
      <c r="H688" s="239">
        <v>10790</v>
      </c>
      <c r="I688" s="239">
        <v>0</v>
      </c>
      <c r="J688" s="14">
        <v>23</v>
      </c>
      <c r="K688" s="14">
        <v>11</v>
      </c>
      <c r="L688" s="14">
        <f t="shared" si="129"/>
        <v>-34</v>
      </c>
      <c r="M688" s="123">
        <f t="shared" si="130"/>
        <v>-34</v>
      </c>
      <c r="N688" s="241" t="str">
        <f t="shared" si="131"/>
        <v/>
      </c>
      <c r="O688" s="207">
        <f t="shared" si="119"/>
        <v>0</v>
      </c>
      <c r="P688" s="34"/>
      <c r="Q688" s="293" t="s">
        <v>3166</v>
      </c>
      <c r="R688" s="293"/>
      <c r="S688" s="158"/>
      <c r="T688" s="61" t="str">
        <f t="shared" si="121"/>
        <v/>
      </c>
      <c r="U688" s="61" t="str">
        <f t="shared" si="122"/>
        <v/>
      </c>
      <c r="V688" s="61" t="str">
        <f t="shared" si="123"/>
        <v/>
      </c>
      <c r="W688" s="61">
        <f t="shared" si="124"/>
        <v>-34</v>
      </c>
      <c r="X688" s="207" t="str">
        <f t="shared" si="125"/>
        <v/>
      </c>
      <c r="Y688" s="207" t="str">
        <f t="shared" si="126"/>
        <v/>
      </c>
      <c r="Z688" s="207" t="str">
        <f t="shared" si="127"/>
        <v/>
      </c>
      <c r="AA688" s="207" t="str">
        <f t="shared" si="128"/>
        <v/>
      </c>
    </row>
    <row r="689" spans="1:27" ht="17.25" hidden="1" outlineLevel="2" thickBot="1">
      <c r="A689" s="237">
        <v>43361</v>
      </c>
      <c r="B689" s="215" t="s">
        <v>1332</v>
      </c>
      <c r="C689" s="210" t="s">
        <v>3108</v>
      </c>
      <c r="D689" s="210" t="s">
        <v>1331</v>
      </c>
      <c r="E689" s="238" t="s">
        <v>1330</v>
      </c>
      <c r="F689" s="210" t="s">
        <v>102</v>
      </c>
      <c r="G689" s="239">
        <v>1</v>
      </c>
      <c r="H689" s="239">
        <v>10786</v>
      </c>
      <c r="I689" s="239">
        <v>0</v>
      </c>
      <c r="J689" s="14">
        <v>23</v>
      </c>
      <c r="K689" s="14">
        <v>11</v>
      </c>
      <c r="L689" s="14">
        <f t="shared" si="129"/>
        <v>166</v>
      </c>
      <c r="M689" s="123">
        <f t="shared" si="130"/>
        <v>166</v>
      </c>
      <c r="N689" s="241">
        <f t="shared" si="131"/>
        <v>4</v>
      </c>
      <c r="O689" s="207">
        <f t="shared" si="119"/>
        <v>0</v>
      </c>
      <c r="P689" s="34"/>
      <c r="Q689" s="293" t="s">
        <v>3167</v>
      </c>
      <c r="R689" s="293"/>
      <c r="S689" s="158"/>
      <c r="T689" s="61" t="str">
        <f t="shared" si="121"/>
        <v/>
      </c>
      <c r="U689" s="61" t="str">
        <f t="shared" si="122"/>
        <v/>
      </c>
      <c r="V689" s="61">
        <f t="shared" si="123"/>
        <v>166</v>
      </c>
      <c r="W689" s="61" t="str">
        <f t="shared" si="124"/>
        <v/>
      </c>
      <c r="X689" s="207" t="str">
        <f t="shared" si="125"/>
        <v/>
      </c>
      <c r="Y689" s="207" t="str">
        <f t="shared" si="126"/>
        <v/>
      </c>
      <c r="Z689" s="207" t="str">
        <f t="shared" si="127"/>
        <v/>
      </c>
      <c r="AA689" s="207" t="str">
        <f t="shared" si="128"/>
        <v/>
      </c>
    </row>
    <row r="690" spans="1:27" ht="17.25" hidden="1" outlineLevel="2" thickBot="1">
      <c r="A690" s="237">
        <v>43361</v>
      </c>
      <c r="B690" s="215" t="s">
        <v>3069</v>
      </c>
      <c r="C690" s="210" t="s">
        <v>3109</v>
      </c>
      <c r="D690" s="210" t="s">
        <v>1329</v>
      </c>
      <c r="E690" s="238" t="s">
        <v>2221</v>
      </c>
      <c r="F690" s="210" t="s">
        <v>102</v>
      </c>
      <c r="G690" s="239">
        <v>1</v>
      </c>
      <c r="H690" s="239">
        <v>10778</v>
      </c>
      <c r="I690" s="239">
        <v>0</v>
      </c>
      <c r="J690" s="14">
        <v>45</v>
      </c>
      <c r="K690" s="14">
        <v>43</v>
      </c>
      <c r="L690" s="14">
        <f t="shared" si="129"/>
        <v>-88</v>
      </c>
      <c r="M690" s="123">
        <f t="shared" si="130"/>
        <v>-88</v>
      </c>
      <c r="N690" s="241" t="str">
        <f t="shared" si="131"/>
        <v/>
      </c>
      <c r="O690" s="207">
        <f t="shared" si="119"/>
        <v>0</v>
      </c>
      <c r="P690" s="34"/>
      <c r="Q690" s="293" t="s">
        <v>3168</v>
      </c>
      <c r="R690" s="293"/>
      <c r="S690" s="158"/>
      <c r="T690" s="61" t="str">
        <f t="shared" si="121"/>
        <v/>
      </c>
      <c r="U690" s="61" t="str">
        <f t="shared" si="122"/>
        <v/>
      </c>
      <c r="V690" s="61" t="str">
        <f t="shared" si="123"/>
        <v/>
      </c>
      <c r="W690" s="61">
        <f t="shared" si="124"/>
        <v>-88</v>
      </c>
      <c r="X690" s="207" t="str">
        <f t="shared" si="125"/>
        <v/>
      </c>
      <c r="Y690" s="207" t="str">
        <f t="shared" si="126"/>
        <v/>
      </c>
      <c r="Z690" s="207" t="str">
        <f t="shared" si="127"/>
        <v/>
      </c>
      <c r="AA690" s="207" t="str">
        <f t="shared" si="128"/>
        <v/>
      </c>
    </row>
    <row r="691" spans="1:27" ht="17.25" hidden="1" outlineLevel="2" thickBot="1">
      <c r="A691" s="237">
        <v>43361</v>
      </c>
      <c r="B691" s="215" t="s">
        <v>3069</v>
      </c>
      <c r="C691" s="210" t="s">
        <v>3109</v>
      </c>
      <c r="D691" s="210" t="s">
        <v>1331</v>
      </c>
      <c r="E691" s="238" t="s">
        <v>1330</v>
      </c>
      <c r="F691" s="210" t="s">
        <v>102</v>
      </c>
      <c r="G691" s="239">
        <v>1</v>
      </c>
      <c r="H691" s="239">
        <v>10774</v>
      </c>
      <c r="I691" s="239">
        <v>0</v>
      </c>
      <c r="J691" s="14">
        <v>45</v>
      </c>
      <c r="K691" s="14">
        <v>43</v>
      </c>
      <c r="L691" s="14">
        <f t="shared" si="129"/>
        <v>712</v>
      </c>
      <c r="M691" s="123">
        <f t="shared" si="130"/>
        <v>712</v>
      </c>
      <c r="N691" s="241">
        <f t="shared" si="131"/>
        <v>4</v>
      </c>
      <c r="O691" s="207">
        <f t="shared" si="119"/>
        <v>0</v>
      </c>
      <c r="P691" s="34"/>
      <c r="Q691" s="293" t="s">
        <v>3169</v>
      </c>
      <c r="R691" s="293"/>
      <c r="S691" s="158"/>
      <c r="T691" s="61" t="str">
        <f t="shared" si="121"/>
        <v/>
      </c>
      <c r="U691" s="61" t="str">
        <f t="shared" si="122"/>
        <v/>
      </c>
      <c r="V691" s="61">
        <f t="shared" si="123"/>
        <v>712</v>
      </c>
      <c r="W691" s="61" t="str">
        <f t="shared" si="124"/>
        <v/>
      </c>
      <c r="X691" s="207" t="str">
        <f t="shared" si="125"/>
        <v/>
      </c>
      <c r="Y691" s="207" t="str">
        <f t="shared" si="126"/>
        <v/>
      </c>
      <c r="Z691" s="207" t="str">
        <f t="shared" si="127"/>
        <v/>
      </c>
      <c r="AA691" s="207" t="str">
        <f t="shared" si="128"/>
        <v/>
      </c>
    </row>
    <row r="692" spans="1:27" ht="17.25" hidden="1" outlineLevel="2" thickBot="1">
      <c r="A692" s="237">
        <v>43361</v>
      </c>
      <c r="B692" s="215" t="s">
        <v>3069</v>
      </c>
      <c r="C692" s="210" t="s">
        <v>3109</v>
      </c>
      <c r="D692" s="210" t="s">
        <v>1329</v>
      </c>
      <c r="E692" s="238" t="s">
        <v>2221</v>
      </c>
      <c r="F692" s="210" t="s">
        <v>102</v>
      </c>
      <c r="G692" s="239">
        <v>1</v>
      </c>
      <c r="H692" s="239">
        <v>10768</v>
      </c>
      <c r="I692" s="239">
        <v>0</v>
      </c>
      <c r="J692" s="14">
        <v>45</v>
      </c>
      <c r="K692" s="14">
        <v>43</v>
      </c>
      <c r="L692" s="14">
        <f t="shared" si="129"/>
        <v>-88</v>
      </c>
      <c r="M692" s="123">
        <f t="shared" si="130"/>
        <v>-88</v>
      </c>
      <c r="N692" s="241" t="str">
        <f t="shared" si="131"/>
        <v/>
      </c>
      <c r="O692" s="207">
        <f t="shared" si="119"/>
        <v>0</v>
      </c>
      <c r="P692" s="34"/>
      <c r="Q692" s="293" t="s">
        <v>3168</v>
      </c>
      <c r="R692" s="293"/>
      <c r="S692" s="158"/>
      <c r="T692" s="61" t="str">
        <f t="shared" si="121"/>
        <v/>
      </c>
      <c r="U692" s="61" t="str">
        <f t="shared" si="122"/>
        <v/>
      </c>
      <c r="V692" s="61" t="str">
        <f t="shared" si="123"/>
        <v/>
      </c>
      <c r="W692" s="61">
        <f t="shared" si="124"/>
        <v>-88</v>
      </c>
      <c r="X692" s="207" t="str">
        <f t="shared" si="125"/>
        <v/>
      </c>
      <c r="Y692" s="207" t="str">
        <f t="shared" si="126"/>
        <v/>
      </c>
      <c r="Z692" s="207" t="str">
        <f t="shared" si="127"/>
        <v/>
      </c>
      <c r="AA692" s="207" t="str">
        <f t="shared" si="128"/>
        <v/>
      </c>
    </row>
    <row r="693" spans="1:27" ht="17.25" hidden="1" outlineLevel="2" thickBot="1">
      <c r="A693" s="237">
        <v>43361</v>
      </c>
      <c r="B693" s="215" t="s">
        <v>3069</v>
      </c>
      <c r="C693" s="210" t="s">
        <v>3109</v>
      </c>
      <c r="D693" s="210" t="s">
        <v>1331</v>
      </c>
      <c r="E693" s="238" t="s">
        <v>1330</v>
      </c>
      <c r="F693" s="210" t="s">
        <v>102</v>
      </c>
      <c r="G693" s="239">
        <v>1</v>
      </c>
      <c r="H693" s="239">
        <v>10763</v>
      </c>
      <c r="I693" s="239">
        <v>0</v>
      </c>
      <c r="J693" s="14">
        <v>45</v>
      </c>
      <c r="K693" s="14">
        <v>43</v>
      </c>
      <c r="L693" s="14">
        <f t="shared" si="129"/>
        <v>912</v>
      </c>
      <c r="M693" s="123">
        <f t="shared" si="130"/>
        <v>912</v>
      </c>
      <c r="N693" s="241">
        <f t="shared" si="131"/>
        <v>5</v>
      </c>
      <c r="O693" s="207">
        <f t="shared" si="119"/>
        <v>0</v>
      </c>
      <c r="P693" s="34"/>
      <c r="Q693" s="293" t="s">
        <v>3169</v>
      </c>
      <c r="R693" s="293"/>
      <c r="S693" s="158"/>
      <c r="T693" s="61" t="str">
        <f t="shared" si="121"/>
        <v/>
      </c>
      <c r="U693" s="61" t="str">
        <f t="shared" si="122"/>
        <v/>
      </c>
      <c r="V693" s="61">
        <f t="shared" si="123"/>
        <v>912</v>
      </c>
      <c r="W693" s="61" t="str">
        <f t="shared" si="124"/>
        <v/>
      </c>
      <c r="X693" s="207" t="str">
        <f t="shared" si="125"/>
        <v/>
      </c>
      <c r="Y693" s="207" t="str">
        <f t="shared" si="126"/>
        <v/>
      </c>
      <c r="Z693" s="207" t="str">
        <f t="shared" si="127"/>
        <v/>
      </c>
      <c r="AA693" s="207" t="str">
        <f t="shared" si="128"/>
        <v/>
      </c>
    </row>
    <row r="694" spans="1:27" ht="17.25" hidden="1" outlineLevel="2" thickBot="1">
      <c r="A694" s="237">
        <v>43361</v>
      </c>
      <c r="B694" s="215" t="s">
        <v>1332</v>
      </c>
      <c r="C694" s="210" t="s">
        <v>3108</v>
      </c>
      <c r="D694" s="210" t="s">
        <v>1329</v>
      </c>
      <c r="E694" s="238" t="s">
        <v>2221</v>
      </c>
      <c r="F694" s="210" t="s">
        <v>102</v>
      </c>
      <c r="G694" s="239">
        <v>1</v>
      </c>
      <c r="H694" s="239">
        <v>10766</v>
      </c>
      <c r="I694" s="239">
        <v>0</v>
      </c>
      <c r="J694" s="14">
        <v>23</v>
      </c>
      <c r="K694" s="14">
        <v>11</v>
      </c>
      <c r="L694" s="14">
        <f t="shared" si="129"/>
        <v>-34</v>
      </c>
      <c r="M694" s="123">
        <f t="shared" si="130"/>
        <v>-34</v>
      </c>
      <c r="N694" s="241" t="str">
        <f t="shared" si="131"/>
        <v/>
      </c>
      <c r="O694" s="207">
        <f t="shared" si="119"/>
        <v>0</v>
      </c>
      <c r="P694" s="34"/>
      <c r="Q694" s="293" t="s">
        <v>3168</v>
      </c>
      <c r="R694" s="293"/>
      <c r="S694" s="158"/>
      <c r="T694" s="61" t="str">
        <f t="shared" si="121"/>
        <v/>
      </c>
      <c r="U694" s="61" t="str">
        <f t="shared" si="122"/>
        <v/>
      </c>
      <c r="V694" s="61" t="str">
        <f t="shared" si="123"/>
        <v/>
      </c>
      <c r="W694" s="61">
        <f t="shared" si="124"/>
        <v>-34</v>
      </c>
      <c r="X694" s="207" t="str">
        <f t="shared" si="125"/>
        <v/>
      </c>
      <c r="Y694" s="207" t="str">
        <f t="shared" si="126"/>
        <v/>
      </c>
      <c r="Z694" s="207" t="str">
        <f t="shared" si="127"/>
        <v/>
      </c>
      <c r="AA694" s="207" t="str">
        <f t="shared" si="128"/>
        <v/>
      </c>
    </row>
    <row r="695" spans="1:27" ht="17.25" hidden="1" outlineLevel="2" thickBot="1">
      <c r="A695" s="237">
        <v>43361</v>
      </c>
      <c r="B695" s="215" t="s">
        <v>1332</v>
      </c>
      <c r="C695" s="210" t="s">
        <v>3108</v>
      </c>
      <c r="D695" s="210" t="s">
        <v>1331</v>
      </c>
      <c r="E695" s="238" t="s">
        <v>1330</v>
      </c>
      <c r="F695" s="210" t="s">
        <v>102</v>
      </c>
      <c r="G695" s="239">
        <v>1</v>
      </c>
      <c r="H695" s="297">
        <v>10900</v>
      </c>
      <c r="I695" s="239">
        <v>0</v>
      </c>
      <c r="J695" s="14">
        <v>23</v>
      </c>
      <c r="K695" s="14">
        <v>11</v>
      </c>
      <c r="L695" s="14">
        <f t="shared" si="129"/>
        <v>-6734</v>
      </c>
      <c r="M695" s="123">
        <f t="shared" si="130"/>
        <v>-6734</v>
      </c>
      <c r="N695" s="241">
        <f t="shared" si="131"/>
        <v>-134</v>
      </c>
      <c r="O695" s="207">
        <f t="shared" si="119"/>
        <v>0</v>
      </c>
      <c r="P695" s="34"/>
      <c r="Q695" s="293" t="s">
        <v>3170</v>
      </c>
      <c r="R695" s="293"/>
      <c r="S695" s="158"/>
      <c r="T695" s="61" t="str">
        <f t="shared" si="121"/>
        <v/>
      </c>
      <c r="U695" s="61" t="str">
        <f t="shared" si="122"/>
        <v/>
      </c>
      <c r="V695" s="61" t="str">
        <f t="shared" si="123"/>
        <v/>
      </c>
      <c r="W695" s="61">
        <f t="shared" si="124"/>
        <v>-6734</v>
      </c>
      <c r="X695" s="207" t="str">
        <f t="shared" si="125"/>
        <v/>
      </c>
      <c r="Y695" s="207" t="str">
        <f t="shared" si="126"/>
        <v/>
      </c>
      <c r="Z695" s="207" t="str">
        <f t="shared" si="127"/>
        <v/>
      </c>
      <c r="AA695" s="207" t="str">
        <f t="shared" si="128"/>
        <v/>
      </c>
    </row>
    <row r="696" spans="1:27" ht="17.25" hidden="1" outlineLevel="2" thickBot="1">
      <c r="A696" s="237">
        <v>43361</v>
      </c>
      <c r="B696" s="215" t="s">
        <v>3069</v>
      </c>
      <c r="C696" s="210" t="s">
        <v>3109</v>
      </c>
      <c r="D696" s="210" t="s">
        <v>1329</v>
      </c>
      <c r="E696" s="238" t="s">
        <v>1330</v>
      </c>
      <c r="F696" s="210" t="s">
        <v>102</v>
      </c>
      <c r="G696" s="239">
        <v>1</v>
      </c>
      <c r="H696" s="239">
        <v>10821</v>
      </c>
      <c r="I696" s="239">
        <v>0</v>
      </c>
      <c r="J696" s="14">
        <v>45</v>
      </c>
      <c r="K696" s="14">
        <v>43</v>
      </c>
      <c r="L696" s="14">
        <f t="shared" si="129"/>
        <v>-88</v>
      </c>
      <c r="M696" s="123">
        <f t="shared" si="130"/>
        <v>-88</v>
      </c>
      <c r="N696" s="241" t="str">
        <f t="shared" si="131"/>
        <v/>
      </c>
      <c r="O696" s="207">
        <f t="shared" si="119"/>
        <v>0</v>
      </c>
      <c r="P696" s="34"/>
      <c r="Q696" s="230" t="s">
        <v>3114</v>
      </c>
      <c r="R696" s="230" t="s">
        <v>2969</v>
      </c>
      <c r="S696" s="158"/>
      <c r="T696" s="61" t="str">
        <f t="shared" si="121"/>
        <v/>
      </c>
      <c r="U696" s="61">
        <f t="shared" si="122"/>
        <v>-88</v>
      </c>
      <c r="V696" s="61" t="str">
        <f t="shared" si="123"/>
        <v/>
      </c>
      <c r="W696" s="61" t="str">
        <f t="shared" si="124"/>
        <v/>
      </c>
      <c r="X696" s="207" t="str">
        <f t="shared" si="125"/>
        <v/>
      </c>
      <c r="Y696" s="207" t="str">
        <f t="shared" si="126"/>
        <v/>
      </c>
      <c r="Z696" s="207" t="str">
        <f t="shared" si="127"/>
        <v/>
      </c>
      <c r="AA696" s="207" t="str">
        <f t="shared" si="128"/>
        <v/>
      </c>
    </row>
    <row r="697" spans="1:27" ht="17.25" hidden="1" outlineLevel="2" thickBot="1">
      <c r="A697" s="237">
        <v>43361</v>
      </c>
      <c r="B697" s="215" t="s">
        <v>3069</v>
      </c>
      <c r="C697" s="210" t="s">
        <v>3109</v>
      </c>
      <c r="D697" s="210" t="s">
        <v>1331</v>
      </c>
      <c r="E697" s="238" t="s">
        <v>2221</v>
      </c>
      <c r="F697" s="210" t="s">
        <v>102</v>
      </c>
      <c r="G697" s="239">
        <v>1</v>
      </c>
      <c r="H697" s="239">
        <v>10824</v>
      </c>
      <c r="I697" s="239">
        <v>0</v>
      </c>
      <c r="J697" s="14">
        <v>45</v>
      </c>
      <c r="K697" s="14">
        <v>43</v>
      </c>
      <c r="L697" s="14">
        <f t="shared" si="129"/>
        <v>512</v>
      </c>
      <c r="M697" s="123">
        <f t="shared" si="130"/>
        <v>512</v>
      </c>
      <c r="N697" s="241">
        <f t="shared" si="131"/>
        <v>3</v>
      </c>
      <c r="O697" s="207">
        <f t="shared" si="119"/>
        <v>0</v>
      </c>
      <c r="P697" s="34"/>
      <c r="Q697" s="230" t="s">
        <v>2979</v>
      </c>
      <c r="R697" s="230" t="s">
        <v>2969</v>
      </c>
      <c r="S697" s="158"/>
      <c r="T697" s="61">
        <f t="shared" si="121"/>
        <v>512</v>
      </c>
      <c r="U697" s="61" t="str">
        <f t="shared" si="122"/>
        <v/>
      </c>
      <c r="V697" s="61" t="str">
        <f t="shared" si="123"/>
        <v/>
      </c>
      <c r="W697" s="61" t="str">
        <f t="shared" si="124"/>
        <v/>
      </c>
      <c r="X697" s="207" t="str">
        <f t="shared" si="125"/>
        <v/>
      </c>
      <c r="Y697" s="207" t="str">
        <f t="shared" si="126"/>
        <v/>
      </c>
      <c r="Z697" s="207" t="str">
        <f t="shared" si="127"/>
        <v/>
      </c>
      <c r="AA697" s="207" t="str">
        <f t="shared" si="128"/>
        <v/>
      </c>
    </row>
    <row r="698" spans="1:27" ht="17.25" hidden="1" outlineLevel="2" thickBot="1">
      <c r="A698" s="237">
        <v>43361</v>
      </c>
      <c r="B698" s="215" t="s">
        <v>3069</v>
      </c>
      <c r="C698" s="210" t="s">
        <v>3109</v>
      </c>
      <c r="D698" s="210" t="s">
        <v>1329</v>
      </c>
      <c r="E698" s="238" t="s">
        <v>1330</v>
      </c>
      <c r="F698" s="210" t="s">
        <v>102</v>
      </c>
      <c r="G698" s="239">
        <v>1</v>
      </c>
      <c r="H698" s="239">
        <v>10834</v>
      </c>
      <c r="I698" s="239">
        <v>0</v>
      </c>
      <c r="J698" s="14">
        <v>45</v>
      </c>
      <c r="K698" s="14">
        <v>43</v>
      </c>
      <c r="L698" s="14">
        <f t="shared" si="129"/>
        <v>-88</v>
      </c>
      <c r="M698" s="123">
        <f t="shared" si="130"/>
        <v>-88</v>
      </c>
      <c r="N698" s="241" t="str">
        <f t="shared" si="131"/>
        <v/>
      </c>
      <c r="O698" s="207">
        <f t="shared" ref="O698:O761" si="132">ABS(I698)</f>
        <v>0</v>
      </c>
      <c r="P698" s="34"/>
      <c r="Q698" s="230" t="s">
        <v>3114</v>
      </c>
      <c r="R698" s="230" t="s">
        <v>2969</v>
      </c>
      <c r="S698" s="158"/>
      <c r="T698" s="61" t="str">
        <f t="shared" si="121"/>
        <v/>
      </c>
      <c r="U698" s="61">
        <f t="shared" si="122"/>
        <v>-88</v>
      </c>
      <c r="V698" s="61" t="str">
        <f t="shared" si="123"/>
        <v/>
      </c>
      <c r="W698" s="61" t="str">
        <f t="shared" si="124"/>
        <v/>
      </c>
      <c r="X698" s="207" t="str">
        <f t="shared" si="125"/>
        <v/>
      </c>
      <c r="Y698" s="207" t="str">
        <f t="shared" si="126"/>
        <v/>
      </c>
      <c r="Z698" s="207" t="str">
        <f t="shared" si="127"/>
        <v/>
      </c>
      <c r="AA698" s="207" t="str">
        <f t="shared" si="128"/>
        <v/>
      </c>
    </row>
    <row r="699" spans="1:27" ht="17.25" hidden="1" outlineLevel="2" thickBot="1">
      <c r="A699" s="237">
        <v>43361</v>
      </c>
      <c r="B699" s="215" t="s">
        <v>3069</v>
      </c>
      <c r="C699" s="210" t="s">
        <v>3109</v>
      </c>
      <c r="D699" s="210" t="s">
        <v>1331</v>
      </c>
      <c r="E699" s="238" t="s">
        <v>2221</v>
      </c>
      <c r="F699" s="210" t="s">
        <v>102</v>
      </c>
      <c r="G699" s="239">
        <v>1</v>
      </c>
      <c r="H699" s="239">
        <v>10837</v>
      </c>
      <c r="I699" s="239">
        <v>0</v>
      </c>
      <c r="J699" s="14">
        <v>45</v>
      </c>
      <c r="K699" s="14">
        <v>43</v>
      </c>
      <c r="L699" s="14">
        <f t="shared" si="129"/>
        <v>512</v>
      </c>
      <c r="M699" s="123">
        <f t="shared" si="130"/>
        <v>512</v>
      </c>
      <c r="N699" s="241">
        <f t="shared" si="131"/>
        <v>3</v>
      </c>
      <c r="O699" s="207">
        <f t="shared" si="132"/>
        <v>0</v>
      </c>
      <c r="P699" s="34"/>
      <c r="Q699" s="230" t="s">
        <v>2979</v>
      </c>
      <c r="R699" s="230" t="s">
        <v>2969</v>
      </c>
      <c r="S699" s="158"/>
      <c r="T699" s="61">
        <f t="shared" si="121"/>
        <v>512</v>
      </c>
      <c r="U699" s="61" t="str">
        <f t="shared" si="122"/>
        <v/>
      </c>
      <c r="V699" s="61" t="str">
        <f t="shared" si="123"/>
        <v/>
      </c>
      <c r="W699" s="61" t="str">
        <f t="shared" si="124"/>
        <v/>
      </c>
      <c r="X699" s="207" t="str">
        <f t="shared" si="125"/>
        <v/>
      </c>
      <c r="Y699" s="207" t="str">
        <f t="shared" si="126"/>
        <v/>
      </c>
      <c r="Z699" s="207" t="str">
        <f t="shared" si="127"/>
        <v/>
      </c>
      <c r="AA699" s="207" t="str">
        <f t="shared" si="128"/>
        <v/>
      </c>
    </row>
    <row r="700" spans="1:27" ht="17.25" hidden="1" outlineLevel="1" thickBot="1">
      <c r="A700" s="279">
        <v>43362</v>
      </c>
      <c r="B700" s="280" t="s">
        <v>1328</v>
      </c>
      <c r="C700" s="281" t="s">
        <v>3171</v>
      </c>
      <c r="D700" s="281" t="s">
        <v>1329</v>
      </c>
      <c r="E700" s="282" t="s">
        <v>1330</v>
      </c>
      <c r="F700" s="281" t="s">
        <v>102</v>
      </c>
      <c r="G700" s="283">
        <v>1</v>
      </c>
      <c r="H700" s="283">
        <v>3</v>
      </c>
      <c r="I700" s="283">
        <v>-150</v>
      </c>
      <c r="J700" s="284">
        <v>18</v>
      </c>
      <c r="K700" s="284">
        <v>0</v>
      </c>
      <c r="L700" s="284">
        <f>IF(B700="TXO",I700-SUM(J700:K700),IF(B700="FITX",IF(D700="新倉",-SUM(J700:K700),IF(E700="賣",(H700-H544)*G700*200-SUM(J700:K700),(H544-H700)*G700*200-SUM(J700:K700))),IF(D700="新倉",-SUM(J700:K700),IF(E700="賣",(H700-H544)*G700*50-SUM(J700:K700),(H544-H700)*G700*50-SUM(J700:K700)))))</f>
        <v>-168</v>
      </c>
      <c r="M700" s="285">
        <f t="shared" si="130"/>
        <v>-168</v>
      </c>
      <c r="N700" s="241" t="str">
        <f>IF(B700="TXO","",IF(D700="新倉","",IF(E700="賣",(H700-H544)*G700,(H544-H700)*G700)))</f>
        <v/>
      </c>
      <c r="O700" s="207">
        <f t="shared" si="132"/>
        <v>150</v>
      </c>
      <c r="P700" s="34">
        <f>SUM(L700:L735)</f>
        <v>-4101</v>
      </c>
      <c r="S700" s="158"/>
      <c r="T700" s="61" t="str">
        <f t="shared" si="121"/>
        <v/>
      </c>
      <c r="U700" s="61" t="str">
        <f t="shared" si="122"/>
        <v/>
      </c>
      <c r="V700" s="61" t="str">
        <f t="shared" si="123"/>
        <v/>
      </c>
      <c r="W700" s="61" t="str">
        <f t="shared" si="124"/>
        <v/>
      </c>
      <c r="X700" s="207" t="str">
        <f t="shared" si="125"/>
        <v/>
      </c>
      <c r="Y700" s="207" t="str">
        <f t="shared" si="126"/>
        <v/>
      </c>
      <c r="Z700" s="207" t="str">
        <f t="shared" si="127"/>
        <v/>
      </c>
      <c r="AA700" s="207" t="str">
        <f t="shared" si="128"/>
        <v/>
      </c>
    </row>
    <row r="701" spans="1:27" ht="17.25" hidden="1" outlineLevel="2" collapsed="1" thickBot="1">
      <c r="A701" s="279">
        <v>43362</v>
      </c>
      <c r="B701" s="280" t="s">
        <v>2236</v>
      </c>
      <c r="C701" s="281" t="s">
        <v>3171</v>
      </c>
      <c r="D701" s="281" t="s">
        <v>1329</v>
      </c>
      <c r="E701" s="282" t="s">
        <v>1330</v>
      </c>
      <c r="F701" s="281" t="s">
        <v>102</v>
      </c>
      <c r="G701" s="283">
        <v>1</v>
      </c>
      <c r="H701" s="283">
        <v>5</v>
      </c>
      <c r="I701" s="283">
        <v>-250</v>
      </c>
      <c r="J701" s="284">
        <v>18</v>
      </c>
      <c r="K701" s="284">
        <v>0</v>
      </c>
      <c r="L701" s="284">
        <f t="shared" ref="L701:L714" si="133">IF(B701="TXO",I701-SUM(J701:K701),IF(B701="FITX",IF(D701="新倉",-SUM(J701:K701),IF(E701="賣",(H701-H700)*G701*200-SUM(J701:K701),(H700-H701)*G701*200-SUM(J701:K701))),IF(D701="新倉",-SUM(J701:K701),IF(E701="賣",(H701-H700)*G701*50-SUM(J701:K701),(H700-H701)*G701*50-SUM(J701:K701)))))</f>
        <v>-268</v>
      </c>
      <c r="M701" s="285">
        <f t="shared" si="130"/>
        <v>-268</v>
      </c>
      <c r="N701" s="241" t="str">
        <f t="shared" ref="N701:N764" si="134">IF(B701="TXO","",IF(D701="新倉","",IF(E701="賣",(H701-H700)*G701,(H700-H701)*G701)))</f>
        <v/>
      </c>
      <c r="O701" s="207">
        <f t="shared" si="132"/>
        <v>250</v>
      </c>
      <c r="P701" s="34"/>
      <c r="S701" s="158"/>
      <c r="T701" s="61" t="str">
        <f t="shared" si="121"/>
        <v/>
      </c>
      <c r="U701" s="61" t="str">
        <f t="shared" si="122"/>
        <v/>
      </c>
      <c r="V701" s="61" t="str">
        <f t="shared" si="123"/>
        <v/>
      </c>
      <c r="W701" s="61" t="str">
        <f t="shared" si="124"/>
        <v/>
      </c>
      <c r="X701" s="207" t="str">
        <f t="shared" si="125"/>
        <v/>
      </c>
      <c r="Y701" s="207" t="str">
        <f t="shared" si="126"/>
        <v/>
      </c>
      <c r="Z701" s="207" t="str">
        <f t="shared" si="127"/>
        <v/>
      </c>
      <c r="AA701" s="207" t="str">
        <f t="shared" si="128"/>
        <v/>
      </c>
    </row>
    <row r="702" spans="1:27" ht="17.25" hidden="1" outlineLevel="2" collapsed="1" thickBot="1">
      <c r="A702" s="279">
        <v>43362</v>
      </c>
      <c r="B702" s="280" t="s">
        <v>2236</v>
      </c>
      <c r="C702" s="281" t="s">
        <v>3171</v>
      </c>
      <c r="D702" s="281" t="s">
        <v>1329</v>
      </c>
      <c r="E702" s="282" t="s">
        <v>1330</v>
      </c>
      <c r="F702" s="281" t="s">
        <v>102</v>
      </c>
      <c r="G702" s="283">
        <v>1</v>
      </c>
      <c r="H702" s="283">
        <v>7</v>
      </c>
      <c r="I702" s="283">
        <v>-350</v>
      </c>
      <c r="J702" s="284">
        <v>18</v>
      </c>
      <c r="K702" s="284">
        <v>0</v>
      </c>
      <c r="L702" s="284">
        <f t="shared" si="133"/>
        <v>-368</v>
      </c>
      <c r="M702" s="285">
        <f t="shared" si="130"/>
        <v>-368</v>
      </c>
      <c r="N702" s="241" t="str">
        <f t="shared" si="134"/>
        <v/>
      </c>
      <c r="O702" s="207">
        <f t="shared" si="132"/>
        <v>350</v>
      </c>
      <c r="P702" s="34"/>
      <c r="S702" s="158"/>
      <c r="T702" s="61" t="str">
        <f t="shared" si="121"/>
        <v/>
      </c>
      <c r="U702" s="61" t="str">
        <f t="shared" si="122"/>
        <v/>
      </c>
      <c r="V702" s="61" t="str">
        <f t="shared" si="123"/>
        <v/>
      </c>
      <c r="W702" s="61" t="str">
        <f t="shared" si="124"/>
        <v/>
      </c>
      <c r="X702" s="207" t="str">
        <f t="shared" si="125"/>
        <v/>
      </c>
      <c r="Y702" s="207" t="str">
        <f t="shared" si="126"/>
        <v/>
      </c>
      <c r="Z702" s="207" t="str">
        <f t="shared" si="127"/>
        <v/>
      </c>
      <c r="AA702" s="207" t="str">
        <f t="shared" si="128"/>
        <v/>
      </c>
    </row>
    <row r="703" spans="1:27" ht="17.25" hidden="1" outlineLevel="2" collapsed="1" thickBot="1">
      <c r="A703" s="279">
        <v>43362</v>
      </c>
      <c r="B703" s="280" t="s">
        <v>2236</v>
      </c>
      <c r="C703" s="281" t="s">
        <v>3171</v>
      </c>
      <c r="D703" s="281" t="s">
        <v>1329</v>
      </c>
      <c r="E703" s="282" t="s">
        <v>1330</v>
      </c>
      <c r="F703" s="281" t="s">
        <v>102</v>
      </c>
      <c r="G703" s="283">
        <v>2</v>
      </c>
      <c r="H703" s="283">
        <v>8.4</v>
      </c>
      <c r="I703" s="283">
        <v>-840</v>
      </c>
      <c r="J703" s="284">
        <v>36</v>
      </c>
      <c r="K703" s="284">
        <v>0</v>
      </c>
      <c r="L703" s="284">
        <f t="shared" si="133"/>
        <v>-876</v>
      </c>
      <c r="M703" s="285">
        <f t="shared" si="130"/>
        <v>-876</v>
      </c>
      <c r="N703" s="241" t="str">
        <f t="shared" si="134"/>
        <v/>
      </c>
      <c r="O703" s="207">
        <f t="shared" si="132"/>
        <v>840</v>
      </c>
      <c r="P703" s="34"/>
      <c r="S703" s="158"/>
      <c r="T703" s="61" t="str">
        <f t="shared" si="121"/>
        <v/>
      </c>
      <c r="U703" s="61" t="str">
        <f t="shared" si="122"/>
        <v/>
      </c>
      <c r="V703" s="61" t="str">
        <f t="shared" si="123"/>
        <v/>
      </c>
      <c r="W703" s="61" t="str">
        <f t="shared" si="124"/>
        <v/>
      </c>
      <c r="X703" s="207" t="str">
        <f t="shared" si="125"/>
        <v/>
      </c>
      <c r="Y703" s="207" t="str">
        <f t="shared" si="126"/>
        <v/>
      </c>
      <c r="Z703" s="207" t="str">
        <f t="shared" si="127"/>
        <v/>
      </c>
      <c r="AA703" s="207" t="str">
        <f t="shared" si="128"/>
        <v/>
      </c>
    </row>
    <row r="704" spans="1:27" ht="17.25" hidden="1" outlineLevel="2" collapsed="1" thickBot="1">
      <c r="A704" s="279">
        <v>43362</v>
      </c>
      <c r="B704" s="280" t="s">
        <v>1332</v>
      </c>
      <c r="C704" s="281" t="s">
        <v>3172</v>
      </c>
      <c r="D704" s="281" t="s">
        <v>1329</v>
      </c>
      <c r="E704" s="282" t="s">
        <v>1330</v>
      </c>
      <c r="F704" s="281" t="s">
        <v>102</v>
      </c>
      <c r="G704" s="283">
        <v>1</v>
      </c>
      <c r="H704" s="283">
        <v>10841</v>
      </c>
      <c r="I704" s="283">
        <v>0</v>
      </c>
      <c r="J704" s="284">
        <v>23</v>
      </c>
      <c r="K704" s="284">
        <v>11</v>
      </c>
      <c r="L704" s="284">
        <f t="shared" si="133"/>
        <v>-34</v>
      </c>
      <c r="M704" s="285">
        <f t="shared" si="130"/>
        <v>-34</v>
      </c>
      <c r="N704" s="241" t="str">
        <f t="shared" si="134"/>
        <v/>
      </c>
      <c r="O704" s="207">
        <f t="shared" si="132"/>
        <v>0</v>
      </c>
      <c r="P704" s="34"/>
      <c r="Q704" s="291" t="s">
        <v>3173</v>
      </c>
      <c r="R704" s="291"/>
      <c r="S704" s="158"/>
      <c r="T704" s="61" t="str">
        <f t="shared" si="121"/>
        <v/>
      </c>
      <c r="U704" s="61" t="str">
        <f t="shared" si="122"/>
        <v/>
      </c>
      <c r="V704" s="61" t="str">
        <f t="shared" si="123"/>
        <v/>
      </c>
      <c r="W704" s="61">
        <f t="shared" si="124"/>
        <v>-34</v>
      </c>
      <c r="X704" s="207" t="str">
        <f t="shared" si="125"/>
        <v/>
      </c>
      <c r="Y704" s="207" t="str">
        <f t="shared" si="126"/>
        <v/>
      </c>
      <c r="Z704" s="207" t="str">
        <f t="shared" si="127"/>
        <v/>
      </c>
      <c r="AA704" s="207" t="str">
        <f t="shared" si="128"/>
        <v/>
      </c>
    </row>
    <row r="705" spans="1:27" ht="17.25" hidden="1" outlineLevel="2" collapsed="1" thickBot="1">
      <c r="A705" s="279">
        <v>43362</v>
      </c>
      <c r="B705" s="280" t="s">
        <v>1332</v>
      </c>
      <c r="C705" s="281" t="s">
        <v>3172</v>
      </c>
      <c r="D705" s="281" t="s">
        <v>1331</v>
      </c>
      <c r="E705" s="282" t="s">
        <v>2221</v>
      </c>
      <c r="F705" s="281" t="s">
        <v>102</v>
      </c>
      <c r="G705" s="283">
        <v>1</v>
      </c>
      <c r="H705" s="283">
        <v>10833</v>
      </c>
      <c r="I705" s="283">
        <v>0</v>
      </c>
      <c r="J705" s="284">
        <v>23</v>
      </c>
      <c r="K705" s="284">
        <v>11</v>
      </c>
      <c r="L705" s="284">
        <f t="shared" si="133"/>
        <v>-434</v>
      </c>
      <c r="M705" s="285">
        <f t="shared" si="130"/>
        <v>-434</v>
      </c>
      <c r="N705" s="241">
        <f t="shared" si="134"/>
        <v>-8</v>
      </c>
      <c r="O705" s="207">
        <f t="shared" si="132"/>
        <v>0</v>
      </c>
      <c r="P705" s="34"/>
      <c r="S705" s="158"/>
      <c r="T705" s="61" t="str">
        <f t="shared" si="121"/>
        <v/>
      </c>
      <c r="U705" s="61" t="str">
        <f t="shared" si="122"/>
        <v/>
      </c>
      <c r="V705" s="61" t="str">
        <f t="shared" si="123"/>
        <v/>
      </c>
      <c r="W705" s="61">
        <f t="shared" si="124"/>
        <v>-434</v>
      </c>
      <c r="X705" s="207" t="str">
        <f t="shared" si="125"/>
        <v/>
      </c>
      <c r="Y705" s="207" t="str">
        <f t="shared" si="126"/>
        <v/>
      </c>
      <c r="Z705" s="207" t="str">
        <f t="shared" si="127"/>
        <v/>
      </c>
      <c r="AA705" s="207" t="str">
        <f t="shared" si="128"/>
        <v/>
      </c>
    </row>
    <row r="706" spans="1:27" ht="17.25" hidden="1" outlineLevel="2" collapsed="1" thickBot="1">
      <c r="A706" s="279">
        <v>43362</v>
      </c>
      <c r="B706" s="280" t="s">
        <v>1332</v>
      </c>
      <c r="C706" s="281" t="s">
        <v>3108</v>
      </c>
      <c r="D706" s="281" t="s">
        <v>1329</v>
      </c>
      <c r="E706" s="282" t="s">
        <v>2221</v>
      </c>
      <c r="F706" s="281" t="s">
        <v>102</v>
      </c>
      <c r="G706" s="283">
        <v>1</v>
      </c>
      <c r="H706" s="283">
        <v>10837</v>
      </c>
      <c r="I706" s="283">
        <v>0</v>
      </c>
      <c r="J706" s="284">
        <v>23</v>
      </c>
      <c r="K706" s="284">
        <v>11</v>
      </c>
      <c r="L706" s="284">
        <f t="shared" si="133"/>
        <v>-34</v>
      </c>
      <c r="M706" s="285">
        <f t="shared" si="130"/>
        <v>-34</v>
      </c>
      <c r="N706" s="241" t="str">
        <f t="shared" si="134"/>
        <v/>
      </c>
      <c r="O706" s="207">
        <f t="shared" si="132"/>
        <v>0</v>
      </c>
      <c r="P706" s="34"/>
      <c r="Q706" s="291" t="s">
        <v>3173</v>
      </c>
      <c r="R706" s="291"/>
      <c r="S706" s="158"/>
      <c r="T706" s="61" t="str">
        <f t="shared" si="121"/>
        <v/>
      </c>
      <c r="U706" s="61" t="str">
        <f t="shared" si="122"/>
        <v/>
      </c>
      <c r="V706" s="61" t="str">
        <f t="shared" si="123"/>
        <v/>
      </c>
      <c r="W706" s="61">
        <f t="shared" si="124"/>
        <v>-34</v>
      </c>
      <c r="X706" s="207" t="str">
        <f t="shared" si="125"/>
        <v/>
      </c>
      <c r="Y706" s="207" t="str">
        <f t="shared" si="126"/>
        <v/>
      </c>
      <c r="Z706" s="207" t="str">
        <f t="shared" si="127"/>
        <v/>
      </c>
      <c r="AA706" s="207" t="str">
        <f t="shared" si="128"/>
        <v/>
      </c>
    </row>
    <row r="707" spans="1:27" ht="17.25" hidden="1" outlineLevel="2" collapsed="1" thickBot="1">
      <c r="A707" s="279">
        <v>43362</v>
      </c>
      <c r="B707" s="280" t="s">
        <v>1332</v>
      </c>
      <c r="C707" s="281" t="s">
        <v>3108</v>
      </c>
      <c r="D707" s="281" t="s">
        <v>1331</v>
      </c>
      <c r="E707" s="282" t="s">
        <v>1330</v>
      </c>
      <c r="F707" s="281" t="s">
        <v>102</v>
      </c>
      <c r="G707" s="283">
        <v>1</v>
      </c>
      <c r="H707" s="283">
        <v>10839</v>
      </c>
      <c r="I707" s="283">
        <v>0</v>
      </c>
      <c r="J707" s="284">
        <v>23</v>
      </c>
      <c r="K707" s="284">
        <v>11</v>
      </c>
      <c r="L707" s="284">
        <f t="shared" si="133"/>
        <v>-134</v>
      </c>
      <c r="M707" s="285">
        <f t="shared" si="130"/>
        <v>-134</v>
      </c>
      <c r="N707" s="241">
        <f t="shared" si="134"/>
        <v>-2</v>
      </c>
      <c r="O707" s="207">
        <f t="shared" si="132"/>
        <v>0</v>
      </c>
      <c r="P707" s="34"/>
      <c r="S707" s="158"/>
      <c r="T707" s="61" t="str">
        <f t="shared" si="121"/>
        <v/>
      </c>
      <c r="U707" s="61" t="str">
        <f t="shared" si="122"/>
        <v/>
      </c>
      <c r="V707" s="61" t="str">
        <f t="shared" si="123"/>
        <v/>
      </c>
      <c r="W707" s="61">
        <f t="shared" si="124"/>
        <v>-134</v>
      </c>
      <c r="X707" s="207" t="str">
        <f t="shared" si="125"/>
        <v/>
      </c>
      <c r="Y707" s="207" t="str">
        <f t="shared" si="126"/>
        <v/>
      </c>
      <c r="Z707" s="207" t="str">
        <f t="shared" si="127"/>
        <v/>
      </c>
      <c r="AA707" s="207" t="str">
        <f t="shared" si="128"/>
        <v/>
      </c>
    </row>
    <row r="708" spans="1:27" ht="17.25" hidden="1" outlineLevel="2" collapsed="1" thickBot="1">
      <c r="A708" s="279">
        <v>43362</v>
      </c>
      <c r="B708" s="280" t="s">
        <v>1332</v>
      </c>
      <c r="C708" s="281" t="s">
        <v>3172</v>
      </c>
      <c r="D708" s="281" t="s">
        <v>1329</v>
      </c>
      <c r="E708" s="282" t="s">
        <v>1330</v>
      </c>
      <c r="F708" s="281" t="s">
        <v>102</v>
      </c>
      <c r="G708" s="283">
        <v>1</v>
      </c>
      <c r="H708" s="283">
        <v>10843</v>
      </c>
      <c r="I708" s="283">
        <v>0</v>
      </c>
      <c r="J708" s="284">
        <v>23</v>
      </c>
      <c r="K708" s="284">
        <v>11</v>
      </c>
      <c r="L708" s="284">
        <f t="shared" si="133"/>
        <v>-34</v>
      </c>
      <c r="M708" s="285">
        <f t="shared" si="130"/>
        <v>-34</v>
      </c>
      <c r="N708" s="241" t="str">
        <f t="shared" si="134"/>
        <v/>
      </c>
      <c r="O708" s="207">
        <f t="shared" si="132"/>
        <v>0</v>
      </c>
      <c r="P708" s="34"/>
      <c r="Q708" s="291" t="s">
        <v>3173</v>
      </c>
      <c r="R708" s="291"/>
      <c r="S708" s="230"/>
      <c r="T708" s="61" t="str">
        <f t="shared" si="121"/>
        <v/>
      </c>
      <c r="U708" s="61" t="str">
        <f t="shared" si="122"/>
        <v/>
      </c>
      <c r="V708" s="61" t="str">
        <f t="shared" si="123"/>
        <v/>
      </c>
      <c r="W708" s="61">
        <f t="shared" si="124"/>
        <v>-34</v>
      </c>
      <c r="X708" s="207" t="str">
        <f t="shared" si="125"/>
        <v/>
      </c>
      <c r="Y708" s="207" t="str">
        <f t="shared" si="126"/>
        <v/>
      </c>
      <c r="Z708" s="207" t="str">
        <f t="shared" si="127"/>
        <v/>
      </c>
      <c r="AA708" s="207" t="str">
        <f t="shared" si="128"/>
        <v/>
      </c>
    </row>
    <row r="709" spans="1:27" ht="17.25" hidden="1" outlineLevel="2" collapsed="1" thickBot="1">
      <c r="A709" s="279">
        <v>43362</v>
      </c>
      <c r="B709" s="280" t="s">
        <v>1332</v>
      </c>
      <c r="C709" s="281" t="s">
        <v>3172</v>
      </c>
      <c r="D709" s="281" t="s">
        <v>1331</v>
      </c>
      <c r="E709" s="282" t="s">
        <v>2221</v>
      </c>
      <c r="F709" s="281" t="s">
        <v>102</v>
      </c>
      <c r="G709" s="283">
        <v>1</v>
      </c>
      <c r="H709" s="283">
        <v>10839</v>
      </c>
      <c r="I709" s="283">
        <v>0</v>
      </c>
      <c r="J709" s="284">
        <v>23</v>
      </c>
      <c r="K709" s="284">
        <v>11</v>
      </c>
      <c r="L709" s="284">
        <f t="shared" si="133"/>
        <v>-234</v>
      </c>
      <c r="M709" s="285">
        <f t="shared" si="130"/>
        <v>-234</v>
      </c>
      <c r="N709" s="241">
        <f t="shared" si="134"/>
        <v>-4</v>
      </c>
      <c r="O709" s="207">
        <f t="shared" si="132"/>
        <v>0</v>
      </c>
      <c r="P709" s="34"/>
      <c r="S709" s="230"/>
      <c r="T709" s="61" t="str">
        <f t="shared" si="121"/>
        <v/>
      </c>
      <c r="U709" s="61" t="str">
        <f t="shared" si="122"/>
        <v/>
      </c>
      <c r="V709" s="61" t="str">
        <f t="shared" si="123"/>
        <v/>
      </c>
      <c r="W709" s="61">
        <f t="shared" si="124"/>
        <v>-234</v>
      </c>
      <c r="X709" s="207" t="str">
        <f t="shared" si="125"/>
        <v/>
      </c>
      <c r="Y709" s="207" t="str">
        <f t="shared" si="126"/>
        <v/>
      </c>
      <c r="Z709" s="207" t="str">
        <f t="shared" si="127"/>
        <v/>
      </c>
      <c r="AA709" s="207" t="str">
        <f t="shared" si="128"/>
        <v/>
      </c>
    </row>
    <row r="710" spans="1:27" ht="17.25" hidden="1" outlineLevel="2" collapsed="1" thickBot="1">
      <c r="A710" s="279">
        <v>43362</v>
      </c>
      <c r="B710" s="280" t="s">
        <v>1332</v>
      </c>
      <c r="C710" s="281" t="s">
        <v>3108</v>
      </c>
      <c r="D710" s="281" t="s">
        <v>1329</v>
      </c>
      <c r="E710" s="282" t="s">
        <v>2221</v>
      </c>
      <c r="F710" s="281" t="s">
        <v>102</v>
      </c>
      <c r="G710" s="283">
        <v>1</v>
      </c>
      <c r="H710" s="283">
        <v>10841</v>
      </c>
      <c r="I710" s="283">
        <v>0</v>
      </c>
      <c r="J710" s="284">
        <v>23</v>
      </c>
      <c r="K710" s="284">
        <v>11</v>
      </c>
      <c r="L710" s="284">
        <f t="shared" si="133"/>
        <v>-34</v>
      </c>
      <c r="M710" s="285">
        <f t="shared" si="130"/>
        <v>-34</v>
      </c>
      <c r="N710" s="241" t="str">
        <f t="shared" si="134"/>
        <v/>
      </c>
      <c r="O710" s="207">
        <f t="shared" si="132"/>
        <v>0</v>
      </c>
      <c r="P710" s="34"/>
      <c r="Q710" s="291" t="s">
        <v>3173</v>
      </c>
      <c r="R710" s="291"/>
      <c r="S710" s="230"/>
      <c r="T710" s="61" t="str">
        <f t="shared" si="121"/>
        <v/>
      </c>
      <c r="U710" s="61" t="str">
        <f t="shared" si="122"/>
        <v/>
      </c>
      <c r="V710" s="61" t="str">
        <f t="shared" si="123"/>
        <v/>
      </c>
      <c r="W710" s="61">
        <f t="shared" si="124"/>
        <v>-34</v>
      </c>
      <c r="X710" s="207" t="str">
        <f t="shared" si="125"/>
        <v/>
      </c>
      <c r="Y710" s="207" t="str">
        <f t="shared" si="126"/>
        <v/>
      </c>
      <c r="Z710" s="207" t="str">
        <f t="shared" si="127"/>
        <v/>
      </c>
      <c r="AA710" s="207" t="str">
        <f t="shared" si="128"/>
        <v/>
      </c>
    </row>
    <row r="711" spans="1:27" ht="17.25" hidden="1" outlineLevel="2" collapsed="1" thickBot="1">
      <c r="A711" s="279">
        <v>43362</v>
      </c>
      <c r="B711" s="280" t="s">
        <v>1332</v>
      </c>
      <c r="C711" s="281" t="s">
        <v>3108</v>
      </c>
      <c r="D711" s="281" t="s">
        <v>1331</v>
      </c>
      <c r="E711" s="282" t="s">
        <v>1330</v>
      </c>
      <c r="F711" s="281" t="s">
        <v>102</v>
      </c>
      <c r="G711" s="283">
        <v>1</v>
      </c>
      <c r="H711" s="283">
        <v>10838</v>
      </c>
      <c r="I711" s="283">
        <v>0</v>
      </c>
      <c r="J711" s="284">
        <v>23</v>
      </c>
      <c r="K711" s="284">
        <v>11</v>
      </c>
      <c r="L711" s="284">
        <f t="shared" si="133"/>
        <v>116</v>
      </c>
      <c r="M711" s="285">
        <f t="shared" si="130"/>
        <v>116</v>
      </c>
      <c r="N711" s="241">
        <f t="shared" si="134"/>
        <v>3</v>
      </c>
      <c r="O711" s="207">
        <f t="shared" si="132"/>
        <v>0</v>
      </c>
      <c r="P711" s="34"/>
      <c r="S711" s="230"/>
      <c r="T711" s="61" t="str">
        <f t="shared" si="121"/>
        <v/>
      </c>
      <c r="U711" s="61" t="str">
        <f t="shared" si="122"/>
        <v/>
      </c>
      <c r="V711" s="61">
        <f t="shared" si="123"/>
        <v>116</v>
      </c>
      <c r="W711" s="61" t="str">
        <f t="shared" si="124"/>
        <v/>
      </c>
      <c r="X711" s="207" t="str">
        <f t="shared" si="125"/>
        <v/>
      </c>
      <c r="Y711" s="207" t="str">
        <f t="shared" si="126"/>
        <v/>
      </c>
      <c r="Z711" s="207" t="str">
        <f t="shared" si="127"/>
        <v/>
      </c>
      <c r="AA711" s="207" t="str">
        <f t="shared" si="128"/>
        <v/>
      </c>
    </row>
    <row r="712" spans="1:27" ht="17.25" hidden="1" outlineLevel="2" thickBot="1">
      <c r="A712" s="279">
        <v>43362</v>
      </c>
      <c r="B712" s="280" t="s">
        <v>1332</v>
      </c>
      <c r="C712" s="281" t="s">
        <v>3172</v>
      </c>
      <c r="D712" s="281" t="s">
        <v>1329</v>
      </c>
      <c r="E712" s="282" t="s">
        <v>2221</v>
      </c>
      <c r="F712" s="281" t="s">
        <v>102</v>
      </c>
      <c r="G712" s="283">
        <v>1</v>
      </c>
      <c r="H712" s="283">
        <v>10840</v>
      </c>
      <c r="I712" s="283">
        <v>0</v>
      </c>
      <c r="J712" s="284">
        <v>23</v>
      </c>
      <c r="K712" s="284">
        <v>11</v>
      </c>
      <c r="L712" s="284">
        <f t="shared" si="133"/>
        <v>-34</v>
      </c>
      <c r="M712" s="285">
        <f t="shared" si="130"/>
        <v>-34</v>
      </c>
      <c r="N712" s="241" t="str">
        <f t="shared" si="134"/>
        <v/>
      </c>
      <c r="O712" s="207">
        <f t="shared" si="132"/>
        <v>0</v>
      </c>
      <c r="P712" s="34"/>
      <c r="Q712" s="230" t="s">
        <v>3174</v>
      </c>
      <c r="S712" s="158"/>
      <c r="T712" s="61" t="str">
        <f t="shared" si="121"/>
        <v/>
      </c>
      <c r="U712" s="61" t="str">
        <f t="shared" si="122"/>
        <v/>
      </c>
      <c r="V712" s="61" t="str">
        <f t="shared" si="123"/>
        <v/>
      </c>
      <c r="W712" s="61">
        <f t="shared" si="124"/>
        <v>-34</v>
      </c>
      <c r="X712" s="207" t="str">
        <f t="shared" si="125"/>
        <v/>
      </c>
      <c r="Y712" s="207" t="str">
        <f t="shared" si="126"/>
        <v/>
      </c>
      <c r="Z712" s="207" t="str">
        <f t="shared" si="127"/>
        <v/>
      </c>
      <c r="AA712" s="207" t="str">
        <f t="shared" si="128"/>
        <v/>
      </c>
    </row>
    <row r="713" spans="1:27" ht="17.25" hidden="1" outlineLevel="2" thickBot="1">
      <c r="A713" s="279">
        <v>43362</v>
      </c>
      <c r="B713" s="280" t="s">
        <v>1332</v>
      </c>
      <c r="C713" s="281" t="s">
        <v>3108</v>
      </c>
      <c r="D713" s="281" t="s">
        <v>1331</v>
      </c>
      <c r="E713" s="282" t="s">
        <v>1330</v>
      </c>
      <c r="F713" s="281" t="s">
        <v>102</v>
      </c>
      <c r="G713" s="283">
        <v>1</v>
      </c>
      <c r="H713" s="283">
        <v>10840</v>
      </c>
      <c r="I713" s="283">
        <v>0</v>
      </c>
      <c r="J713" s="284">
        <v>23</v>
      </c>
      <c r="K713" s="284">
        <v>11</v>
      </c>
      <c r="L713" s="284">
        <f t="shared" si="133"/>
        <v>-34</v>
      </c>
      <c r="M713" s="285">
        <f t="shared" si="130"/>
        <v>-34</v>
      </c>
      <c r="N713" s="241">
        <f t="shared" si="134"/>
        <v>0</v>
      </c>
      <c r="O713" s="207">
        <f t="shared" si="132"/>
        <v>0</v>
      </c>
      <c r="P713" s="34"/>
      <c r="S713" s="158"/>
      <c r="T713" s="61" t="str">
        <f t="shared" ref="T713:T776" si="135">IF(AND(R713="Yes",S713&lt;&gt;"Yes",L713&gt;0,B713&lt;&gt;"TXO"),L713,"")</f>
        <v/>
      </c>
      <c r="U713" s="61" t="str">
        <f t="shared" ref="U713:U776" si="136">IF(AND(R713="Yes",S713&lt;&gt;"Yes",L713&lt;0,B713&lt;&gt;"TXO"),L713,"")</f>
        <v/>
      </c>
      <c r="V713" s="61" t="str">
        <f t="shared" ref="V713:V776" si="137">IF(AND(R713="",S713&lt;&gt;"Yes",L713&gt;0,B713&lt;&gt;"TXO"),L713,"")</f>
        <v/>
      </c>
      <c r="W713" s="61">
        <f t="shared" ref="W713:W776" si="138">IF(AND(R713="",S713&lt;&gt;"Yes",L713&lt;0,B713&lt;&gt;"TXO"),L713,"")</f>
        <v>-34</v>
      </c>
      <c r="X713" s="207" t="str">
        <f t="shared" ref="X713:X776" si="139">IF(AND(R713="Yes",S713="Yes",L713&gt;0,B713&lt;&gt;"TXO"),L713,"")</f>
        <v/>
      </c>
      <c r="Y713" s="207" t="str">
        <f t="shared" ref="Y713:Y776" si="140">IF(AND(R713="Yes",S713="Yes",L713&lt;0,B713&lt;&gt;"TXO"),L713,"")</f>
        <v/>
      </c>
      <c r="Z713" s="207" t="str">
        <f t="shared" ref="Z713:Z776" si="141">IF(AND(R713="",S713="Yes",L713&gt;0,B713&lt;&gt;"TXO"),L713,"")</f>
        <v/>
      </c>
      <c r="AA713" s="207" t="str">
        <f t="shared" ref="AA713:AA776" si="142">IF(AND(R713="",S713="Yes",L713&lt;0,B713&lt;&gt;"TXO"),L713,"")</f>
        <v/>
      </c>
    </row>
    <row r="714" spans="1:27" ht="17.25" hidden="1" outlineLevel="2" thickBot="1">
      <c r="A714" s="279">
        <v>43362</v>
      </c>
      <c r="B714" s="280" t="s">
        <v>1332</v>
      </c>
      <c r="C714" s="281" t="s">
        <v>3172</v>
      </c>
      <c r="D714" s="281" t="s">
        <v>1329</v>
      </c>
      <c r="E714" s="282" t="s">
        <v>2221</v>
      </c>
      <c r="F714" s="281" t="s">
        <v>102</v>
      </c>
      <c r="G714" s="283">
        <v>1</v>
      </c>
      <c r="H714" s="283">
        <v>10843</v>
      </c>
      <c r="I714" s="283">
        <v>0</v>
      </c>
      <c r="J714" s="284">
        <v>23</v>
      </c>
      <c r="K714" s="284">
        <v>11</v>
      </c>
      <c r="L714" s="284">
        <f t="shared" si="133"/>
        <v>-34</v>
      </c>
      <c r="M714" s="285">
        <f t="shared" si="130"/>
        <v>-34</v>
      </c>
      <c r="N714" s="241" t="str">
        <f t="shared" si="134"/>
        <v/>
      </c>
      <c r="O714" s="207">
        <f t="shared" si="132"/>
        <v>0</v>
      </c>
      <c r="P714" s="34"/>
      <c r="Q714" s="230" t="s">
        <v>3174</v>
      </c>
      <c r="S714" s="158"/>
      <c r="T714" s="61" t="str">
        <f t="shared" si="135"/>
        <v/>
      </c>
      <c r="U714" s="61" t="str">
        <f t="shared" si="136"/>
        <v/>
      </c>
      <c r="V714" s="61" t="str">
        <f t="shared" si="137"/>
        <v/>
      </c>
      <c r="W714" s="61">
        <f t="shared" si="138"/>
        <v>-34</v>
      </c>
      <c r="X714" s="207" t="str">
        <f t="shared" si="139"/>
        <v/>
      </c>
      <c r="Y714" s="207" t="str">
        <f t="shared" si="140"/>
        <v/>
      </c>
      <c r="Z714" s="207" t="str">
        <f t="shared" si="141"/>
        <v/>
      </c>
      <c r="AA714" s="207" t="str">
        <f t="shared" si="142"/>
        <v/>
      </c>
    </row>
    <row r="715" spans="1:27" ht="17.25" hidden="1" outlineLevel="2" thickBot="1">
      <c r="A715" s="279">
        <v>43362</v>
      </c>
      <c r="B715" s="280" t="s">
        <v>1332</v>
      </c>
      <c r="C715" s="281" t="s">
        <v>3108</v>
      </c>
      <c r="D715" s="281" t="s">
        <v>1331</v>
      </c>
      <c r="E715" s="282" t="s">
        <v>1330</v>
      </c>
      <c r="F715" s="281" t="s">
        <v>102</v>
      </c>
      <c r="G715" s="283">
        <v>1</v>
      </c>
      <c r="H715" s="283">
        <v>10841</v>
      </c>
      <c r="I715" s="283">
        <v>0</v>
      </c>
      <c r="J715" s="284">
        <v>23</v>
      </c>
      <c r="K715" s="284">
        <v>11</v>
      </c>
      <c r="L715" s="284">
        <f t="shared" ref="L715:L719" si="143">IF(B715="TXO",I715-SUM(J715:K715),IF(B715="FITX",IF(D715="新倉",-SUM(J715:K715),IF(E715="賣",(H715-H714)*G715*200-SUM(J715:K715),(H714-H715)*G715*200-SUM(J715:K715))),IF(D715="新倉",-SUM(J715:K715),IF(E715="賣",(H715-H714)*G715*50-SUM(J715:K715),(H714-H715)*G715*50-SUM(J715:K715)))))</f>
        <v>66</v>
      </c>
      <c r="M715" s="285">
        <f t="shared" si="130"/>
        <v>66</v>
      </c>
      <c r="N715" s="241">
        <f t="shared" si="134"/>
        <v>2</v>
      </c>
      <c r="O715" s="207">
        <f t="shared" si="132"/>
        <v>0</v>
      </c>
      <c r="P715" s="34"/>
      <c r="S715" s="158"/>
      <c r="T715" s="61" t="str">
        <f t="shared" si="135"/>
        <v/>
      </c>
      <c r="U715" s="61" t="str">
        <f t="shared" si="136"/>
        <v/>
      </c>
      <c r="V715" s="61">
        <f t="shared" si="137"/>
        <v>66</v>
      </c>
      <c r="W715" s="61" t="str">
        <f t="shared" si="138"/>
        <v/>
      </c>
      <c r="X715" s="207" t="str">
        <f t="shared" si="139"/>
        <v/>
      </c>
      <c r="Y715" s="207" t="str">
        <f t="shared" si="140"/>
        <v/>
      </c>
      <c r="Z715" s="207" t="str">
        <f t="shared" si="141"/>
        <v/>
      </c>
      <c r="AA715" s="207" t="str">
        <f t="shared" si="142"/>
        <v/>
      </c>
    </row>
    <row r="716" spans="1:27" ht="17.25" hidden="1" outlineLevel="2" thickBot="1">
      <c r="A716" s="279">
        <v>43362</v>
      </c>
      <c r="B716" s="280" t="s">
        <v>1332</v>
      </c>
      <c r="C716" s="281" t="s">
        <v>3172</v>
      </c>
      <c r="D716" s="281" t="s">
        <v>1329</v>
      </c>
      <c r="E716" s="282" t="s">
        <v>2221</v>
      </c>
      <c r="F716" s="281" t="s">
        <v>102</v>
      </c>
      <c r="G716" s="283">
        <v>1</v>
      </c>
      <c r="H716" s="283">
        <v>10843</v>
      </c>
      <c r="I716" s="283">
        <v>0</v>
      </c>
      <c r="J716" s="284">
        <v>23</v>
      </c>
      <c r="K716" s="284">
        <v>11</v>
      </c>
      <c r="L716" s="284">
        <f t="shared" si="143"/>
        <v>-34</v>
      </c>
      <c r="M716" s="285">
        <f t="shared" si="130"/>
        <v>-34</v>
      </c>
      <c r="N716" s="241" t="str">
        <f t="shared" si="134"/>
        <v/>
      </c>
      <c r="O716" s="207">
        <f t="shared" si="132"/>
        <v>0</v>
      </c>
      <c r="P716" s="34"/>
      <c r="Q716" s="230" t="s">
        <v>3174</v>
      </c>
      <c r="S716" s="158"/>
      <c r="T716" s="61" t="str">
        <f t="shared" si="135"/>
        <v/>
      </c>
      <c r="U716" s="61" t="str">
        <f t="shared" si="136"/>
        <v/>
      </c>
      <c r="V716" s="61" t="str">
        <f t="shared" si="137"/>
        <v/>
      </c>
      <c r="W716" s="61">
        <f t="shared" si="138"/>
        <v>-34</v>
      </c>
      <c r="X716" s="207" t="str">
        <f t="shared" si="139"/>
        <v/>
      </c>
      <c r="Y716" s="207" t="str">
        <f t="shared" si="140"/>
        <v/>
      </c>
      <c r="Z716" s="207" t="str">
        <f t="shared" si="141"/>
        <v/>
      </c>
      <c r="AA716" s="207" t="str">
        <f t="shared" si="142"/>
        <v/>
      </c>
    </row>
    <row r="717" spans="1:27" ht="17.25" hidden="1" outlineLevel="2" thickBot="1">
      <c r="A717" s="279">
        <v>43362</v>
      </c>
      <c r="B717" s="280" t="s">
        <v>1332</v>
      </c>
      <c r="C717" s="281" t="s">
        <v>3108</v>
      </c>
      <c r="D717" s="281" t="s">
        <v>1331</v>
      </c>
      <c r="E717" s="282" t="s">
        <v>1330</v>
      </c>
      <c r="F717" s="281" t="s">
        <v>102</v>
      </c>
      <c r="G717" s="283">
        <v>1</v>
      </c>
      <c r="H717" s="283">
        <v>10841</v>
      </c>
      <c r="I717" s="283">
        <v>0</v>
      </c>
      <c r="J717" s="284">
        <v>23</v>
      </c>
      <c r="K717" s="284">
        <v>11</v>
      </c>
      <c r="L717" s="284">
        <f t="shared" si="143"/>
        <v>66</v>
      </c>
      <c r="M717" s="285">
        <f t="shared" si="130"/>
        <v>66</v>
      </c>
      <c r="N717" s="241">
        <f t="shared" si="134"/>
        <v>2</v>
      </c>
      <c r="O717" s="207">
        <f t="shared" si="132"/>
        <v>0</v>
      </c>
      <c r="P717" s="34"/>
      <c r="S717" s="158"/>
      <c r="T717" s="61" t="str">
        <f t="shared" si="135"/>
        <v/>
      </c>
      <c r="U717" s="61" t="str">
        <f t="shared" si="136"/>
        <v/>
      </c>
      <c r="V717" s="61">
        <f t="shared" si="137"/>
        <v>66</v>
      </c>
      <c r="W717" s="61" t="str">
        <f t="shared" si="138"/>
        <v/>
      </c>
      <c r="X717" s="207" t="str">
        <f t="shared" si="139"/>
        <v/>
      </c>
      <c r="Y717" s="207" t="str">
        <f t="shared" si="140"/>
        <v/>
      </c>
      <c r="Z717" s="207" t="str">
        <f t="shared" si="141"/>
        <v/>
      </c>
      <c r="AA717" s="207" t="str">
        <f t="shared" si="142"/>
        <v/>
      </c>
    </row>
    <row r="718" spans="1:27" ht="17.25" hidden="1" outlineLevel="2" thickBot="1">
      <c r="A718" s="279">
        <v>43362</v>
      </c>
      <c r="B718" s="280" t="s">
        <v>3069</v>
      </c>
      <c r="C718" s="281" t="s">
        <v>3109</v>
      </c>
      <c r="D718" s="281" t="s">
        <v>1329</v>
      </c>
      <c r="E718" s="282" t="s">
        <v>1330</v>
      </c>
      <c r="F718" s="281" t="s">
        <v>102</v>
      </c>
      <c r="G718" s="283">
        <v>1</v>
      </c>
      <c r="H718" s="283">
        <v>10848</v>
      </c>
      <c r="I718" s="283">
        <v>0</v>
      </c>
      <c r="J718" s="284">
        <v>45</v>
      </c>
      <c r="K718" s="284">
        <v>43</v>
      </c>
      <c r="L718" s="284">
        <f t="shared" si="143"/>
        <v>-88</v>
      </c>
      <c r="M718" s="285">
        <f t="shared" si="130"/>
        <v>-88</v>
      </c>
      <c r="N718" s="241" t="str">
        <f t="shared" si="134"/>
        <v/>
      </c>
      <c r="O718" s="207">
        <f t="shared" si="132"/>
        <v>0</v>
      </c>
      <c r="P718" s="34"/>
      <c r="Q718" s="230" t="s">
        <v>3114</v>
      </c>
      <c r="R718" s="230" t="s">
        <v>2969</v>
      </c>
      <c r="S718" s="158"/>
      <c r="T718" s="61" t="str">
        <f t="shared" si="135"/>
        <v/>
      </c>
      <c r="U718" s="61">
        <f t="shared" si="136"/>
        <v>-88</v>
      </c>
      <c r="V718" s="61" t="str">
        <f t="shared" si="137"/>
        <v/>
      </c>
      <c r="W718" s="61" t="str">
        <f t="shared" si="138"/>
        <v/>
      </c>
      <c r="X718" s="207" t="str">
        <f t="shared" si="139"/>
        <v/>
      </c>
      <c r="Y718" s="207" t="str">
        <f t="shared" si="140"/>
        <v/>
      </c>
      <c r="Z718" s="207" t="str">
        <f t="shared" si="141"/>
        <v/>
      </c>
      <c r="AA718" s="207" t="str">
        <f t="shared" si="142"/>
        <v/>
      </c>
    </row>
    <row r="719" spans="1:27" ht="17.25" hidden="1" outlineLevel="2" thickBot="1">
      <c r="A719" s="279">
        <v>43362</v>
      </c>
      <c r="B719" s="280" t="s">
        <v>3069</v>
      </c>
      <c r="C719" s="281" t="s">
        <v>3109</v>
      </c>
      <c r="D719" s="281" t="s">
        <v>1331</v>
      </c>
      <c r="E719" s="282" t="s">
        <v>2221</v>
      </c>
      <c r="F719" s="281" t="s">
        <v>102</v>
      </c>
      <c r="G719" s="283">
        <v>1</v>
      </c>
      <c r="H719" s="283">
        <v>10856</v>
      </c>
      <c r="I719" s="283">
        <v>0</v>
      </c>
      <c r="J719" s="284">
        <v>45</v>
      </c>
      <c r="K719" s="284">
        <v>43</v>
      </c>
      <c r="L719" s="284">
        <f t="shared" si="143"/>
        <v>1512</v>
      </c>
      <c r="M719" s="285">
        <f t="shared" si="130"/>
        <v>1512</v>
      </c>
      <c r="N719" s="241">
        <f t="shared" si="134"/>
        <v>8</v>
      </c>
      <c r="O719" s="207">
        <f t="shared" si="132"/>
        <v>0</v>
      </c>
      <c r="P719" s="34"/>
      <c r="Q719" s="230" t="s">
        <v>2976</v>
      </c>
      <c r="R719" s="230" t="s">
        <v>2969</v>
      </c>
      <c r="S719" s="158"/>
      <c r="T719" s="61">
        <f t="shared" si="135"/>
        <v>1512</v>
      </c>
      <c r="U719" s="61" t="str">
        <f t="shared" si="136"/>
        <v/>
      </c>
      <c r="V719" s="61" t="str">
        <f t="shared" si="137"/>
        <v/>
      </c>
      <c r="W719" s="61" t="str">
        <f t="shared" si="138"/>
        <v/>
      </c>
      <c r="X719" s="207" t="str">
        <f t="shared" si="139"/>
        <v/>
      </c>
      <c r="Y719" s="207" t="str">
        <f t="shared" si="140"/>
        <v/>
      </c>
      <c r="Z719" s="207" t="str">
        <f t="shared" si="141"/>
        <v/>
      </c>
      <c r="AA719" s="207" t="str">
        <f t="shared" si="142"/>
        <v/>
      </c>
    </row>
    <row r="720" spans="1:27" ht="17.25" hidden="1" outlineLevel="2" thickBot="1">
      <c r="A720" s="279">
        <v>43362</v>
      </c>
      <c r="B720" s="280" t="s">
        <v>3069</v>
      </c>
      <c r="C720" s="281" t="s">
        <v>3109</v>
      </c>
      <c r="D720" s="281" t="s">
        <v>1329</v>
      </c>
      <c r="E720" s="282" t="s">
        <v>1330</v>
      </c>
      <c r="F720" s="281" t="s">
        <v>102</v>
      </c>
      <c r="G720" s="283">
        <v>1</v>
      </c>
      <c r="H720" s="283">
        <v>10852</v>
      </c>
      <c r="I720" s="283">
        <v>0</v>
      </c>
      <c r="J720" s="284">
        <v>45</v>
      </c>
      <c r="K720" s="284">
        <v>43</v>
      </c>
      <c r="L720" s="284">
        <f t="shared" ref="L720:L775" si="144">IF(B720="TXO",I720-SUM(J720:K720),IF(B720="FITX",IF(D720="新倉",-SUM(J720:K720),IF(E720="賣",(H720-H719)*G720*200-SUM(J720:K720),(H719-H720)*G720*200-SUM(J720:K720))),IF(D720="新倉",-SUM(J720:K720),IF(E720="賣",(H720-H719)*G720*50-SUM(J720:K720),(H719-H720)*G720*50-SUM(J720:K720)))))</f>
        <v>-88</v>
      </c>
      <c r="M720" s="285">
        <f t="shared" si="130"/>
        <v>-88</v>
      </c>
      <c r="N720" s="241" t="str">
        <f t="shared" si="134"/>
        <v/>
      </c>
      <c r="O720" s="207">
        <f t="shared" si="132"/>
        <v>0</v>
      </c>
      <c r="P720" s="34"/>
      <c r="S720" s="158"/>
      <c r="T720" s="61" t="str">
        <f t="shared" si="135"/>
        <v/>
      </c>
      <c r="U720" s="61" t="str">
        <f t="shared" si="136"/>
        <v/>
      </c>
      <c r="V720" s="61" t="str">
        <f t="shared" si="137"/>
        <v/>
      </c>
      <c r="W720" s="61">
        <f t="shared" si="138"/>
        <v>-88</v>
      </c>
      <c r="X720" s="207" t="str">
        <f t="shared" si="139"/>
        <v/>
      </c>
      <c r="Y720" s="207" t="str">
        <f t="shared" si="140"/>
        <v/>
      </c>
      <c r="Z720" s="207" t="str">
        <f t="shared" si="141"/>
        <v/>
      </c>
      <c r="AA720" s="207" t="str">
        <f t="shared" si="142"/>
        <v/>
      </c>
    </row>
    <row r="721" spans="1:27" ht="17.25" hidden="1" outlineLevel="2" thickBot="1">
      <c r="A721" s="279">
        <v>43362</v>
      </c>
      <c r="B721" s="280" t="s">
        <v>3069</v>
      </c>
      <c r="C721" s="281" t="s">
        <v>3109</v>
      </c>
      <c r="D721" s="281" t="s">
        <v>1331</v>
      </c>
      <c r="E721" s="282" t="s">
        <v>2221</v>
      </c>
      <c r="F721" s="281" t="s">
        <v>102</v>
      </c>
      <c r="G721" s="283">
        <v>1</v>
      </c>
      <c r="H721" s="283">
        <v>10848</v>
      </c>
      <c r="I721" s="283">
        <v>0</v>
      </c>
      <c r="J721" s="284">
        <v>45</v>
      </c>
      <c r="K721" s="284">
        <v>43</v>
      </c>
      <c r="L721" s="284">
        <f t="shared" si="144"/>
        <v>-888</v>
      </c>
      <c r="M721" s="285">
        <f t="shared" si="130"/>
        <v>-888</v>
      </c>
      <c r="N721" s="241">
        <f t="shared" si="134"/>
        <v>-4</v>
      </c>
      <c r="O721" s="207">
        <f t="shared" si="132"/>
        <v>0</v>
      </c>
      <c r="P721" s="34"/>
      <c r="S721" s="158"/>
      <c r="T721" s="61" t="str">
        <f t="shared" si="135"/>
        <v/>
      </c>
      <c r="U721" s="61" t="str">
        <f t="shared" si="136"/>
        <v/>
      </c>
      <c r="V721" s="61" t="str">
        <f t="shared" si="137"/>
        <v/>
      </c>
      <c r="W721" s="61">
        <f t="shared" si="138"/>
        <v>-888</v>
      </c>
      <c r="X721" s="207" t="str">
        <f t="shared" si="139"/>
        <v/>
      </c>
      <c r="Y721" s="207" t="str">
        <f t="shared" si="140"/>
        <v/>
      </c>
      <c r="Z721" s="207" t="str">
        <f t="shared" si="141"/>
        <v/>
      </c>
      <c r="AA721" s="207" t="str">
        <f t="shared" si="142"/>
        <v/>
      </c>
    </row>
    <row r="722" spans="1:27" ht="17.25" hidden="1" outlineLevel="2" thickBot="1">
      <c r="A722" s="279">
        <v>43362</v>
      </c>
      <c r="B722" s="280" t="s">
        <v>3069</v>
      </c>
      <c r="C722" s="281" t="s">
        <v>3109</v>
      </c>
      <c r="D722" s="281" t="s">
        <v>1329</v>
      </c>
      <c r="E722" s="282" t="s">
        <v>1330</v>
      </c>
      <c r="F722" s="281" t="s">
        <v>102</v>
      </c>
      <c r="G722" s="283">
        <v>1</v>
      </c>
      <c r="H722" s="283">
        <v>10860</v>
      </c>
      <c r="I722" s="283">
        <v>0</v>
      </c>
      <c r="J722" s="284">
        <v>45</v>
      </c>
      <c r="K722" s="284">
        <v>43</v>
      </c>
      <c r="L722" s="284">
        <f t="shared" si="144"/>
        <v>-88</v>
      </c>
      <c r="M722" s="285">
        <f t="shared" si="130"/>
        <v>-88</v>
      </c>
      <c r="N722" s="241" t="str">
        <f t="shared" si="134"/>
        <v/>
      </c>
      <c r="O722" s="207">
        <f t="shared" si="132"/>
        <v>0</v>
      </c>
      <c r="P722" s="34"/>
      <c r="Q722" s="230" t="s">
        <v>3114</v>
      </c>
      <c r="R722" s="230" t="s">
        <v>2969</v>
      </c>
      <c r="S722" s="158"/>
      <c r="T722" s="61" t="str">
        <f t="shared" si="135"/>
        <v/>
      </c>
      <c r="U722" s="61">
        <f t="shared" si="136"/>
        <v>-88</v>
      </c>
      <c r="V722" s="61" t="str">
        <f t="shared" si="137"/>
        <v/>
      </c>
      <c r="W722" s="61" t="str">
        <f t="shared" si="138"/>
        <v/>
      </c>
      <c r="X722" s="207" t="str">
        <f t="shared" si="139"/>
        <v/>
      </c>
      <c r="Y722" s="207" t="str">
        <f t="shared" si="140"/>
        <v/>
      </c>
      <c r="Z722" s="207" t="str">
        <f t="shared" si="141"/>
        <v/>
      </c>
      <c r="AA722" s="207" t="str">
        <f t="shared" si="142"/>
        <v/>
      </c>
    </row>
    <row r="723" spans="1:27" ht="17.25" hidden="1" outlineLevel="2" thickBot="1">
      <c r="A723" s="279">
        <v>43362</v>
      </c>
      <c r="B723" s="280" t="s">
        <v>3069</v>
      </c>
      <c r="C723" s="281" t="s">
        <v>3109</v>
      </c>
      <c r="D723" s="281" t="s">
        <v>1331</v>
      </c>
      <c r="E723" s="282" t="s">
        <v>2221</v>
      </c>
      <c r="F723" s="281" t="s">
        <v>102</v>
      </c>
      <c r="G723" s="283">
        <v>1</v>
      </c>
      <c r="H723" s="283">
        <v>10863</v>
      </c>
      <c r="I723" s="283">
        <v>0</v>
      </c>
      <c r="J723" s="284">
        <v>45</v>
      </c>
      <c r="K723" s="284">
        <v>43</v>
      </c>
      <c r="L723" s="284">
        <f t="shared" si="144"/>
        <v>512</v>
      </c>
      <c r="M723" s="285">
        <f t="shared" si="130"/>
        <v>512</v>
      </c>
      <c r="N723" s="241">
        <f t="shared" si="134"/>
        <v>3</v>
      </c>
      <c r="O723" s="207">
        <f t="shared" si="132"/>
        <v>0</v>
      </c>
      <c r="P723" s="34"/>
      <c r="Q723" s="230" t="s">
        <v>2979</v>
      </c>
      <c r="R723" s="230" t="s">
        <v>2969</v>
      </c>
      <c r="S723" s="158"/>
      <c r="T723" s="61">
        <f t="shared" si="135"/>
        <v>512</v>
      </c>
      <c r="U723" s="61" t="str">
        <f t="shared" si="136"/>
        <v/>
      </c>
      <c r="V723" s="61" t="str">
        <f t="shared" si="137"/>
        <v/>
      </c>
      <c r="W723" s="61" t="str">
        <f t="shared" si="138"/>
        <v/>
      </c>
      <c r="X723" s="207" t="str">
        <f t="shared" si="139"/>
        <v/>
      </c>
      <c r="Y723" s="207" t="str">
        <f t="shared" si="140"/>
        <v/>
      </c>
      <c r="Z723" s="207" t="str">
        <f t="shared" si="141"/>
        <v/>
      </c>
      <c r="AA723" s="207" t="str">
        <f t="shared" si="142"/>
        <v/>
      </c>
    </row>
    <row r="724" spans="1:27" ht="17.25" hidden="1" outlineLevel="2" thickBot="1">
      <c r="A724" s="279">
        <v>43362</v>
      </c>
      <c r="B724" s="280" t="s">
        <v>3069</v>
      </c>
      <c r="C724" s="281" t="s">
        <v>3175</v>
      </c>
      <c r="D724" s="281" t="s">
        <v>1329</v>
      </c>
      <c r="E724" s="282" t="s">
        <v>2221</v>
      </c>
      <c r="F724" s="281" t="s">
        <v>102</v>
      </c>
      <c r="G724" s="283">
        <v>1</v>
      </c>
      <c r="H724" s="283">
        <v>10874</v>
      </c>
      <c r="I724" s="283">
        <v>0</v>
      </c>
      <c r="J724" s="284">
        <v>45</v>
      </c>
      <c r="K724" s="284">
        <v>43</v>
      </c>
      <c r="L724" s="284">
        <f t="shared" si="144"/>
        <v>-88</v>
      </c>
      <c r="M724" s="285">
        <f t="shared" si="130"/>
        <v>-88</v>
      </c>
      <c r="N724" s="241" t="str">
        <f t="shared" si="134"/>
        <v/>
      </c>
      <c r="O724" s="207">
        <f t="shared" si="132"/>
        <v>0</v>
      </c>
      <c r="P724" s="34"/>
      <c r="Q724" s="230" t="s">
        <v>3114</v>
      </c>
      <c r="R724" s="230" t="s">
        <v>2969</v>
      </c>
      <c r="S724" s="230" t="s">
        <v>2969</v>
      </c>
      <c r="T724" s="61" t="str">
        <f t="shared" si="135"/>
        <v/>
      </c>
      <c r="U724" s="61" t="str">
        <f t="shared" si="136"/>
        <v/>
      </c>
      <c r="V724" s="61" t="str">
        <f t="shared" si="137"/>
        <v/>
      </c>
      <c r="W724" s="61" t="str">
        <f t="shared" si="138"/>
        <v/>
      </c>
      <c r="X724" s="207" t="str">
        <f t="shared" si="139"/>
        <v/>
      </c>
      <c r="Y724" s="207">
        <f t="shared" si="140"/>
        <v>-88</v>
      </c>
      <c r="Z724" s="207" t="str">
        <f t="shared" si="141"/>
        <v/>
      </c>
      <c r="AA724" s="207" t="str">
        <f t="shared" si="142"/>
        <v/>
      </c>
    </row>
    <row r="725" spans="1:27" ht="17.25" hidden="1" outlineLevel="2" thickBot="1">
      <c r="A725" s="279">
        <v>43362</v>
      </c>
      <c r="B725" s="280" t="s">
        <v>3069</v>
      </c>
      <c r="C725" s="281" t="s">
        <v>3175</v>
      </c>
      <c r="D725" s="281" t="s">
        <v>1331</v>
      </c>
      <c r="E725" s="282" t="s">
        <v>1330</v>
      </c>
      <c r="F725" s="281" t="s">
        <v>102</v>
      </c>
      <c r="G725" s="283">
        <v>1</v>
      </c>
      <c r="H725" s="283">
        <v>10877</v>
      </c>
      <c r="I725" s="283">
        <v>0</v>
      </c>
      <c r="J725" s="284">
        <v>45</v>
      </c>
      <c r="K725" s="284">
        <v>44</v>
      </c>
      <c r="L725" s="284">
        <f t="shared" si="144"/>
        <v>-689</v>
      </c>
      <c r="M725" s="285">
        <f t="shared" si="130"/>
        <v>-689</v>
      </c>
      <c r="N725" s="241">
        <f t="shared" si="134"/>
        <v>-3</v>
      </c>
      <c r="O725" s="207">
        <f t="shared" si="132"/>
        <v>0</v>
      </c>
      <c r="P725" s="34"/>
      <c r="Q725" s="230" t="s">
        <v>3176</v>
      </c>
      <c r="R725" s="230" t="s">
        <v>2969</v>
      </c>
      <c r="S725" s="230" t="s">
        <v>2969</v>
      </c>
      <c r="T725" s="61" t="str">
        <f t="shared" si="135"/>
        <v/>
      </c>
      <c r="U725" s="61" t="str">
        <f t="shared" si="136"/>
        <v/>
      </c>
      <c r="V725" s="61" t="str">
        <f t="shared" si="137"/>
        <v/>
      </c>
      <c r="W725" s="61" t="str">
        <f t="shared" si="138"/>
        <v/>
      </c>
      <c r="X725" s="207" t="str">
        <f t="shared" si="139"/>
        <v/>
      </c>
      <c r="Y725" s="207">
        <f t="shared" si="140"/>
        <v>-689</v>
      </c>
      <c r="Z725" s="207" t="str">
        <f t="shared" si="141"/>
        <v/>
      </c>
      <c r="AA725" s="207" t="str">
        <f t="shared" si="142"/>
        <v/>
      </c>
    </row>
    <row r="726" spans="1:27" ht="17.25" hidden="1" outlineLevel="2" thickBot="1">
      <c r="A726" s="279">
        <v>43362</v>
      </c>
      <c r="B726" s="280" t="s">
        <v>3069</v>
      </c>
      <c r="C726" s="281" t="s">
        <v>3175</v>
      </c>
      <c r="D726" s="281" t="s">
        <v>1329</v>
      </c>
      <c r="E726" s="282" t="s">
        <v>1330</v>
      </c>
      <c r="F726" s="281" t="s">
        <v>102</v>
      </c>
      <c r="G726" s="283">
        <v>1</v>
      </c>
      <c r="H726" s="283">
        <v>10877</v>
      </c>
      <c r="I726" s="283">
        <v>0</v>
      </c>
      <c r="J726" s="284">
        <v>45</v>
      </c>
      <c r="K726" s="284">
        <v>44</v>
      </c>
      <c r="L726" s="284">
        <f t="shared" si="144"/>
        <v>-89</v>
      </c>
      <c r="M726" s="285">
        <f t="shared" si="130"/>
        <v>-89</v>
      </c>
      <c r="N726" s="241" t="str">
        <f t="shared" si="134"/>
        <v/>
      </c>
      <c r="O726" s="207">
        <f t="shared" si="132"/>
        <v>0</v>
      </c>
      <c r="P726" s="34"/>
      <c r="Q726" s="230" t="s">
        <v>3114</v>
      </c>
      <c r="R726" s="230" t="s">
        <v>2969</v>
      </c>
      <c r="S726" s="230" t="s">
        <v>2969</v>
      </c>
      <c r="T726" s="61" t="str">
        <f t="shared" si="135"/>
        <v/>
      </c>
      <c r="U726" s="61" t="str">
        <f t="shared" si="136"/>
        <v/>
      </c>
      <c r="V726" s="61" t="str">
        <f t="shared" si="137"/>
        <v/>
      </c>
      <c r="W726" s="61" t="str">
        <f t="shared" si="138"/>
        <v/>
      </c>
      <c r="X726" s="207" t="str">
        <f t="shared" si="139"/>
        <v/>
      </c>
      <c r="Y726" s="207">
        <f t="shared" si="140"/>
        <v>-89</v>
      </c>
      <c r="Z726" s="207" t="str">
        <f t="shared" si="141"/>
        <v/>
      </c>
      <c r="AA726" s="207" t="str">
        <f t="shared" si="142"/>
        <v/>
      </c>
    </row>
    <row r="727" spans="1:27" ht="17.25" hidden="1" outlineLevel="2" thickBot="1">
      <c r="A727" s="279">
        <v>43362</v>
      </c>
      <c r="B727" s="280" t="s">
        <v>3069</v>
      </c>
      <c r="C727" s="281" t="s">
        <v>3175</v>
      </c>
      <c r="D727" s="281" t="s">
        <v>1331</v>
      </c>
      <c r="E727" s="282" t="s">
        <v>2221</v>
      </c>
      <c r="F727" s="281" t="s">
        <v>102</v>
      </c>
      <c r="G727" s="283">
        <v>1</v>
      </c>
      <c r="H727" s="283">
        <v>10881</v>
      </c>
      <c r="I727" s="283">
        <v>0</v>
      </c>
      <c r="J727" s="284">
        <v>45</v>
      </c>
      <c r="K727" s="284">
        <v>44</v>
      </c>
      <c r="L727" s="284">
        <f t="shared" si="144"/>
        <v>711</v>
      </c>
      <c r="M727" s="285">
        <f t="shared" si="130"/>
        <v>711</v>
      </c>
      <c r="N727" s="241">
        <f t="shared" si="134"/>
        <v>4</v>
      </c>
      <c r="O727" s="207">
        <f t="shared" si="132"/>
        <v>0</v>
      </c>
      <c r="P727" s="34"/>
      <c r="Q727" s="294" t="s">
        <v>3177</v>
      </c>
      <c r="R727" s="230" t="s">
        <v>2969</v>
      </c>
      <c r="S727" s="230" t="s">
        <v>2969</v>
      </c>
      <c r="T727" s="61" t="str">
        <f t="shared" si="135"/>
        <v/>
      </c>
      <c r="U727" s="61" t="str">
        <f t="shared" si="136"/>
        <v/>
      </c>
      <c r="V727" s="61" t="str">
        <f t="shared" si="137"/>
        <v/>
      </c>
      <c r="W727" s="61" t="str">
        <f t="shared" si="138"/>
        <v/>
      </c>
      <c r="X727" s="207">
        <f t="shared" si="139"/>
        <v>711</v>
      </c>
      <c r="Y727" s="207" t="str">
        <f t="shared" si="140"/>
        <v/>
      </c>
      <c r="Z727" s="207" t="str">
        <f t="shared" si="141"/>
        <v/>
      </c>
      <c r="AA727" s="207" t="str">
        <f t="shared" si="142"/>
        <v/>
      </c>
    </row>
    <row r="728" spans="1:27" ht="17.25" hidden="1" outlineLevel="2" thickBot="1">
      <c r="A728" s="279">
        <v>43362</v>
      </c>
      <c r="B728" s="280" t="s">
        <v>3069</v>
      </c>
      <c r="C728" s="281" t="s">
        <v>3175</v>
      </c>
      <c r="D728" s="281" t="s">
        <v>1329</v>
      </c>
      <c r="E728" s="282" t="s">
        <v>1330</v>
      </c>
      <c r="F728" s="281" t="s">
        <v>102</v>
      </c>
      <c r="G728" s="283">
        <v>1</v>
      </c>
      <c r="H728" s="283">
        <v>10888</v>
      </c>
      <c r="I728" s="283">
        <v>0</v>
      </c>
      <c r="J728" s="284">
        <v>45</v>
      </c>
      <c r="K728" s="284">
        <v>44</v>
      </c>
      <c r="L728" s="284">
        <f t="shared" si="144"/>
        <v>-89</v>
      </c>
      <c r="M728" s="285">
        <f t="shared" si="130"/>
        <v>-89</v>
      </c>
      <c r="N728" s="241" t="str">
        <f t="shared" si="134"/>
        <v/>
      </c>
      <c r="O728" s="207">
        <f t="shared" si="132"/>
        <v>0</v>
      </c>
      <c r="P728" s="34"/>
      <c r="Q728" s="291" t="s">
        <v>3178</v>
      </c>
      <c r="R728" s="291"/>
      <c r="S728" s="230" t="s">
        <v>2969</v>
      </c>
      <c r="T728" s="61" t="str">
        <f t="shared" si="135"/>
        <v/>
      </c>
      <c r="U728" s="61" t="str">
        <f t="shared" si="136"/>
        <v/>
      </c>
      <c r="V728" s="61" t="str">
        <f t="shared" si="137"/>
        <v/>
      </c>
      <c r="W728" s="61" t="str">
        <f t="shared" si="138"/>
        <v/>
      </c>
      <c r="X728" s="207" t="str">
        <f t="shared" si="139"/>
        <v/>
      </c>
      <c r="Y728" s="207" t="str">
        <f t="shared" si="140"/>
        <v/>
      </c>
      <c r="Z728" s="207" t="str">
        <f t="shared" si="141"/>
        <v/>
      </c>
      <c r="AA728" s="207">
        <f t="shared" si="142"/>
        <v>-89</v>
      </c>
    </row>
    <row r="729" spans="1:27" ht="17.25" hidden="1" outlineLevel="2" thickBot="1">
      <c r="A729" s="279">
        <v>43362</v>
      </c>
      <c r="B729" s="280" t="s">
        <v>3069</v>
      </c>
      <c r="C729" s="281" t="s">
        <v>3175</v>
      </c>
      <c r="D729" s="281" t="s">
        <v>1331</v>
      </c>
      <c r="E729" s="282" t="s">
        <v>2221</v>
      </c>
      <c r="F729" s="281" t="s">
        <v>102</v>
      </c>
      <c r="G729" s="283">
        <v>1</v>
      </c>
      <c r="H729" s="283">
        <v>10881</v>
      </c>
      <c r="I729" s="283">
        <v>0</v>
      </c>
      <c r="J729" s="284">
        <v>45</v>
      </c>
      <c r="K729" s="284">
        <v>44</v>
      </c>
      <c r="L729" s="284">
        <f t="shared" si="144"/>
        <v>-1489</v>
      </c>
      <c r="M729" s="285">
        <f t="shared" si="130"/>
        <v>-1489</v>
      </c>
      <c r="N729" s="241">
        <f t="shared" si="134"/>
        <v>-7</v>
      </c>
      <c r="O729" s="207">
        <f t="shared" si="132"/>
        <v>0</v>
      </c>
      <c r="P729" s="34"/>
      <c r="Q729" s="291" t="s">
        <v>3179</v>
      </c>
      <c r="R729" s="291"/>
      <c r="S729" s="230" t="s">
        <v>2969</v>
      </c>
      <c r="T729" s="61" t="str">
        <f t="shared" si="135"/>
        <v/>
      </c>
      <c r="U729" s="61" t="str">
        <f t="shared" si="136"/>
        <v/>
      </c>
      <c r="V729" s="61" t="str">
        <f t="shared" si="137"/>
        <v/>
      </c>
      <c r="W729" s="61" t="str">
        <f t="shared" si="138"/>
        <v/>
      </c>
      <c r="X729" s="207" t="str">
        <f t="shared" si="139"/>
        <v/>
      </c>
      <c r="Y729" s="207" t="str">
        <f t="shared" si="140"/>
        <v/>
      </c>
      <c r="Z729" s="207" t="str">
        <f t="shared" si="141"/>
        <v/>
      </c>
      <c r="AA729" s="207">
        <f t="shared" si="142"/>
        <v>-1489</v>
      </c>
    </row>
    <row r="730" spans="1:27" ht="33.75" hidden="1" outlineLevel="2" thickBot="1">
      <c r="A730" s="279">
        <v>43362</v>
      </c>
      <c r="B730" s="280" t="s">
        <v>3069</v>
      </c>
      <c r="C730" s="281" t="s">
        <v>3175</v>
      </c>
      <c r="D730" s="281" t="s">
        <v>1329</v>
      </c>
      <c r="E730" s="282" t="s">
        <v>1330</v>
      </c>
      <c r="F730" s="281" t="s">
        <v>102</v>
      </c>
      <c r="G730" s="283">
        <v>1</v>
      </c>
      <c r="H730" s="283">
        <v>10885</v>
      </c>
      <c r="I730" s="283">
        <v>0</v>
      </c>
      <c r="J730" s="284">
        <v>45</v>
      </c>
      <c r="K730" s="284">
        <v>44</v>
      </c>
      <c r="L730" s="284">
        <f t="shared" si="144"/>
        <v>-89</v>
      </c>
      <c r="M730" s="285">
        <f t="shared" si="130"/>
        <v>-89</v>
      </c>
      <c r="N730" s="241" t="str">
        <f t="shared" si="134"/>
        <v/>
      </c>
      <c r="O730" s="207">
        <f t="shared" si="132"/>
        <v>0</v>
      </c>
      <c r="P730" s="34"/>
      <c r="Q730" s="230" t="s">
        <v>3180</v>
      </c>
      <c r="S730" s="230" t="s">
        <v>2969</v>
      </c>
      <c r="T730" s="61" t="str">
        <f t="shared" si="135"/>
        <v/>
      </c>
      <c r="U730" s="61" t="str">
        <f t="shared" si="136"/>
        <v/>
      </c>
      <c r="V730" s="61" t="str">
        <f t="shared" si="137"/>
        <v/>
      </c>
      <c r="W730" s="61" t="str">
        <f t="shared" si="138"/>
        <v/>
      </c>
      <c r="X730" s="207" t="str">
        <f t="shared" si="139"/>
        <v/>
      </c>
      <c r="Y730" s="207" t="str">
        <f t="shared" si="140"/>
        <v/>
      </c>
      <c r="Z730" s="207" t="str">
        <f t="shared" si="141"/>
        <v/>
      </c>
      <c r="AA730" s="207">
        <f t="shared" si="142"/>
        <v>-89</v>
      </c>
    </row>
    <row r="731" spans="1:27" ht="17.25" hidden="1" outlineLevel="2" thickBot="1">
      <c r="A731" s="279">
        <v>43362</v>
      </c>
      <c r="B731" s="280" t="s">
        <v>3069</v>
      </c>
      <c r="C731" s="281" t="s">
        <v>3175</v>
      </c>
      <c r="D731" s="281" t="s">
        <v>1331</v>
      </c>
      <c r="E731" s="282" t="s">
        <v>2221</v>
      </c>
      <c r="F731" s="281" t="s">
        <v>102</v>
      </c>
      <c r="G731" s="283">
        <v>1</v>
      </c>
      <c r="H731" s="283">
        <v>10889</v>
      </c>
      <c r="I731" s="283">
        <v>0</v>
      </c>
      <c r="J731" s="284">
        <v>45</v>
      </c>
      <c r="K731" s="284">
        <v>44</v>
      </c>
      <c r="L731" s="284">
        <f t="shared" si="144"/>
        <v>711</v>
      </c>
      <c r="M731" s="285">
        <f t="shared" si="130"/>
        <v>711</v>
      </c>
      <c r="N731" s="241">
        <f t="shared" si="134"/>
        <v>4</v>
      </c>
      <c r="O731" s="207">
        <f t="shared" si="132"/>
        <v>0</v>
      </c>
      <c r="P731" s="34"/>
      <c r="Q731" s="230" t="s">
        <v>2979</v>
      </c>
      <c r="S731" s="230" t="s">
        <v>2969</v>
      </c>
      <c r="T731" s="61" t="str">
        <f t="shared" si="135"/>
        <v/>
      </c>
      <c r="U731" s="61" t="str">
        <f t="shared" si="136"/>
        <v/>
      </c>
      <c r="V731" s="61" t="str">
        <f t="shared" si="137"/>
        <v/>
      </c>
      <c r="W731" s="61" t="str">
        <f t="shared" si="138"/>
        <v/>
      </c>
      <c r="X731" s="207" t="str">
        <f t="shared" si="139"/>
        <v/>
      </c>
      <c r="Y731" s="207" t="str">
        <f t="shared" si="140"/>
        <v/>
      </c>
      <c r="Z731" s="207">
        <f t="shared" si="141"/>
        <v>711</v>
      </c>
      <c r="AA731" s="207" t="str">
        <f t="shared" si="142"/>
        <v/>
      </c>
    </row>
    <row r="732" spans="1:27" ht="17.25" hidden="1" outlineLevel="2" thickBot="1">
      <c r="A732" s="279">
        <v>43362</v>
      </c>
      <c r="B732" s="280" t="s">
        <v>3069</v>
      </c>
      <c r="C732" s="281" t="s">
        <v>3175</v>
      </c>
      <c r="D732" s="281" t="s">
        <v>1329</v>
      </c>
      <c r="E732" s="282" t="s">
        <v>1330</v>
      </c>
      <c r="F732" s="281" t="s">
        <v>102</v>
      </c>
      <c r="G732" s="283">
        <v>1</v>
      </c>
      <c r="H732" s="283">
        <v>10888</v>
      </c>
      <c r="I732" s="283">
        <v>0</v>
      </c>
      <c r="J732" s="284">
        <v>45</v>
      </c>
      <c r="K732" s="284">
        <v>44</v>
      </c>
      <c r="L732" s="284">
        <f t="shared" si="144"/>
        <v>-89</v>
      </c>
      <c r="M732" s="285">
        <f t="shared" si="130"/>
        <v>-89</v>
      </c>
      <c r="N732" s="241" t="str">
        <f t="shared" si="134"/>
        <v/>
      </c>
      <c r="O732" s="207">
        <f t="shared" si="132"/>
        <v>0</v>
      </c>
      <c r="P732" s="34"/>
      <c r="Q732" s="291" t="s">
        <v>3181</v>
      </c>
      <c r="R732" s="291"/>
      <c r="S732" s="230" t="s">
        <v>2969</v>
      </c>
      <c r="T732" s="61" t="str">
        <f t="shared" si="135"/>
        <v/>
      </c>
      <c r="U732" s="61" t="str">
        <f t="shared" si="136"/>
        <v/>
      </c>
      <c r="V732" s="61" t="str">
        <f t="shared" si="137"/>
        <v/>
      </c>
      <c r="W732" s="61" t="str">
        <f t="shared" si="138"/>
        <v/>
      </c>
      <c r="X732" s="207" t="str">
        <f t="shared" si="139"/>
        <v/>
      </c>
      <c r="Y732" s="207" t="str">
        <f t="shared" si="140"/>
        <v/>
      </c>
      <c r="Z732" s="207" t="str">
        <f t="shared" si="141"/>
        <v/>
      </c>
      <c r="AA732" s="207">
        <f t="shared" si="142"/>
        <v>-89</v>
      </c>
    </row>
    <row r="733" spans="1:27" ht="17.25" hidden="1" outlineLevel="2" thickBot="1">
      <c r="A733" s="279">
        <v>43362</v>
      </c>
      <c r="B733" s="280" t="s">
        <v>3069</v>
      </c>
      <c r="C733" s="281" t="s">
        <v>3175</v>
      </c>
      <c r="D733" s="281" t="s">
        <v>1331</v>
      </c>
      <c r="E733" s="282" t="s">
        <v>2221</v>
      </c>
      <c r="F733" s="281" t="s">
        <v>102</v>
      </c>
      <c r="G733" s="283">
        <v>1</v>
      </c>
      <c r="H733" s="283">
        <v>10886</v>
      </c>
      <c r="I733" s="283">
        <v>0</v>
      </c>
      <c r="J733" s="284">
        <v>45</v>
      </c>
      <c r="K733" s="284">
        <v>44</v>
      </c>
      <c r="L733" s="284">
        <f t="shared" si="144"/>
        <v>-489</v>
      </c>
      <c r="M733" s="285">
        <f t="shared" si="130"/>
        <v>-489</v>
      </c>
      <c r="N733" s="241">
        <f t="shared" si="134"/>
        <v>-2</v>
      </c>
      <c r="O733" s="207">
        <f t="shared" si="132"/>
        <v>0</v>
      </c>
      <c r="P733" s="34"/>
      <c r="Q733" s="291" t="s">
        <v>3179</v>
      </c>
      <c r="R733" s="291"/>
      <c r="S733" s="230" t="s">
        <v>2969</v>
      </c>
      <c r="T733" s="61" t="str">
        <f t="shared" si="135"/>
        <v/>
      </c>
      <c r="U733" s="61" t="str">
        <f t="shared" si="136"/>
        <v/>
      </c>
      <c r="V733" s="61" t="str">
        <f t="shared" si="137"/>
        <v/>
      </c>
      <c r="W733" s="61" t="str">
        <f t="shared" si="138"/>
        <v/>
      </c>
      <c r="X733" s="207" t="str">
        <f t="shared" si="139"/>
        <v/>
      </c>
      <c r="Y733" s="207" t="str">
        <f t="shared" si="140"/>
        <v/>
      </c>
      <c r="Z733" s="207" t="str">
        <f t="shared" si="141"/>
        <v/>
      </c>
      <c r="AA733" s="207">
        <f t="shared" si="142"/>
        <v>-489</v>
      </c>
    </row>
    <row r="734" spans="1:27" ht="17.25" hidden="1" outlineLevel="2" thickBot="1">
      <c r="A734" s="279">
        <v>43362</v>
      </c>
      <c r="B734" s="280" t="s">
        <v>3069</v>
      </c>
      <c r="C734" s="281" t="s">
        <v>3175</v>
      </c>
      <c r="D734" s="281" t="s">
        <v>1329</v>
      </c>
      <c r="E734" s="282" t="s">
        <v>1330</v>
      </c>
      <c r="F734" s="281" t="s">
        <v>102</v>
      </c>
      <c r="G734" s="283">
        <v>1</v>
      </c>
      <c r="H734" s="283">
        <v>10890</v>
      </c>
      <c r="I734" s="283">
        <v>0</v>
      </c>
      <c r="J734" s="284">
        <v>45</v>
      </c>
      <c r="K734" s="284">
        <v>44</v>
      </c>
      <c r="L734" s="284">
        <f t="shared" si="144"/>
        <v>-89</v>
      </c>
      <c r="M734" s="285">
        <f t="shared" si="130"/>
        <v>-89</v>
      </c>
      <c r="N734" s="241" t="str">
        <f t="shared" si="134"/>
        <v/>
      </c>
      <c r="O734" s="207">
        <f t="shared" si="132"/>
        <v>0</v>
      </c>
      <c r="P734" s="34"/>
      <c r="Q734" s="230" t="s">
        <v>3114</v>
      </c>
      <c r="R734" s="230" t="s">
        <v>2969</v>
      </c>
      <c r="S734" s="230" t="s">
        <v>2969</v>
      </c>
      <c r="T734" s="61" t="str">
        <f t="shared" si="135"/>
        <v/>
      </c>
      <c r="U734" s="61" t="str">
        <f t="shared" si="136"/>
        <v/>
      </c>
      <c r="V734" s="61" t="str">
        <f t="shared" si="137"/>
        <v/>
      </c>
      <c r="W734" s="61" t="str">
        <f t="shared" si="138"/>
        <v/>
      </c>
      <c r="X734" s="207" t="str">
        <f t="shared" si="139"/>
        <v/>
      </c>
      <c r="Y734" s="207">
        <f t="shared" si="140"/>
        <v>-89</v>
      </c>
      <c r="Z734" s="207" t="str">
        <f t="shared" si="141"/>
        <v/>
      </c>
      <c r="AA734" s="207" t="str">
        <f t="shared" si="142"/>
        <v/>
      </c>
    </row>
    <row r="735" spans="1:27" ht="17.25" hidden="1" outlineLevel="2" thickBot="1">
      <c r="A735" s="279">
        <v>43362</v>
      </c>
      <c r="B735" s="280" t="s">
        <v>3069</v>
      </c>
      <c r="C735" s="281" t="s">
        <v>3175</v>
      </c>
      <c r="D735" s="281" t="s">
        <v>1331</v>
      </c>
      <c r="E735" s="282" t="s">
        <v>2221</v>
      </c>
      <c r="F735" s="281" t="s">
        <v>102</v>
      </c>
      <c r="G735" s="283">
        <v>1</v>
      </c>
      <c r="H735" s="283">
        <v>10887</v>
      </c>
      <c r="I735" s="283">
        <v>0</v>
      </c>
      <c r="J735" s="284">
        <v>45</v>
      </c>
      <c r="K735" s="284">
        <v>44</v>
      </c>
      <c r="L735" s="284">
        <f t="shared" si="144"/>
        <v>-689</v>
      </c>
      <c r="M735" s="285">
        <f t="shared" si="130"/>
        <v>-689</v>
      </c>
      <c r="N735" s="241">
        <f t="shared" si="134"/>
        <v>-3</v>
      </c>
      <c r="O735" s="207">
        <f t="shared" si="132"/>
        <v>0</v>
      </c>
      <c r="P735" s="34"/>
      <c r="Q735" s="291" t="s">
        <v>3179</v>
      </c>
      <c r="R735" s="230" t="s">
        <v>2969</v>
      </c>
      <c r="S735" s="230" t="s">
        <v>2969</v>
      </c>
      <c r="T735" s="61" t="str">
        <f t="shared" si="135"/>
        <v/>
      </c>
      <c r="U735" s="61" t="str">
        <f t="shared" si="136"/>
        <v/>
      </c>
      <c r="V735" s="61" t="str">
        <f t="shared" si="137"/>
        <v/>
      </c>
      <c r="W735" s="61" t="str">
        <f t="shared" si="138"/>
        <v/>
      </c>
      <c r="X735" s="207" t="str">
        <f t="shared" si="139"/>
        <v/>
      </c>
      <c r="Y735" s="207">
        <f t="shared" si="140"/>
        <v>-689</v>
      </c>
      <c r="Z735" s="207" t="str">
        <f t="shared" si="141"/>
        <v/>
      </c>
      <c r="AA735" s="207" t="str">
        <f t="shared" si="142"/>
        <v/>
      </c>
    </row>
    <row r="736" spans="1:27" ht="17.25" hidden="1" outlineLevel="1" thickBot="1">
      <c r="A736" s="237">
        <v>43363</v>
      </c>
      <c r="B736" s="215" t="s">
        <v>3069</v>
      </c>
      <c r="C736" s="210" t="s">
        <v>3175</v>
      </c>
      <c r="D736" s="210" t="s">
        <v>1329</v>
      </c>
      <c r="E736" s="238" t="s">
        <v>1330</v>
      </c>
      <c r="F736" s="210" t="s">
        <v>102</v>
      </c>
      <c r="G736" s="239">
        <v>1</v>
      </c>
      <c r="H736" s="239">
        <v>10862</v>
      </c>
      <c r="I736" s="239">
        <v>0</v>
      </c>
      <c r="J736" s="14">
        <v>45</v>
      </c>
      <c r="K736" s="14">
        <v>43</v>
      </c>
      <c r="L736" s="14">
        <f t="shared" si="144"/>
        <v>-88</v>
      </c>
      <c r="M736" s="123">
        <f t="shared" si="130"/>
        <v>-88</v>
      </c>
      <c r="N736" s="241" t="str">
        <f t="shared" si="134"/>
        <v/>
      </c>
      <c r="O736" s="207">
        <f t="shared" si="132"/>
        <v>0</v>
      </c>
      <c r="P736" s="34">
        <f>SUM(L736:L745)</f>
        <v>920</v>
      </c>
      <c r="Q736" s="291" t="s">
        <v>3182</v>
      </c>
      <c r="S736" s="158"/>
      <c r="T736" s="61" t="str">
        <f t="shared" si="135"/>
        <v/>
      </c>
      <c r="U736" s="61" t="str">
        <f t="shared" si="136"/>
        <v/>
      </c>
      <c r="V736" s="61" t="str">
        <f t="shared" si="137"/>
        <v/>
      </c>
      <c r="W736" s="61">
        <f t="shared" si="138"/>
        <v>-88</v>
      </c>
      <c r="X736" s="207" t="str">
        <f t="shared" si="139"/>
        <v/>
      </c>
      <c r="Y736" s="207" t="str">
        <f t="shared" si="140"/>
        <v/>
      </c>
      <c r="Z736" s="207" t="str">
        <f t="shared" si="141"/>
        <v/>
      </c>
      <c r="AA736" s="207" t="str">
        <f t="shared" si="142"/>
        <v/>
      </c>
    </row>
    <row r="737" spans="1:27" ht="17.25" hidden="1" outlineLevel="2" thickBot="1">
      <c r="A737" s="237">
        <v>43363</v>
      </c>
      <c r="B737" s="215" t="s">
        <v>3069</v>
      </c>
      <c r="C737" s="210" t="s">
        <v>3175</v>
      </c>
      <c r="D737" s="210" t="s">
        <v>1331</v>
      </c>
      <c r="E737" s="238" t="s">
        <v>2221</v>
      </c>
      <c r="F737" s="210" t="s">
        <v>102</v>
      </c>
      <c r="G737" s="239">
        <v>1</v>
      </c>
      <c r="H737" s="239">
        <v>10858</v>
      </c>
      <c r="I737" s="239">
        <v>0</v>
      </c>
      <c r="J737" s="14">
        <v>45</v>
      </c>
      <c r="K737" s="14">
        <v>43</v>
      </c>
      <c r="L737" s="14">
        <f t="shared" si="144"/>
        <v>-888</v>
      </c>
      <c r="M737" s="123">
        <f t="shared" si="130"/>
        <v>-888</v>
      </c>
      <c r="N737" s="241">
        <f t="shared" si="134"/>
        <v>-4</v>
      </c>
      <c r="O737" s="207">
        <f t="shared" si="132"/>
        <v>0</v>
      </c>
      <c r="P737" s="34"/>
      <c r="Q737" s="292" t="s">
        <v>3131</v>
      </c>
      <c r="S737" s="158"/>
      <c r="T737" s="61" t="str">
        <f t="shared" si="135"/>
        <v/>
      </c>
      <c r="U737" s="61" t="str">
        <f t="shared" si="136"/>
        <v/>
      </c>
      <c r="V737" s="61" t="str">
        <f t="shared" si="137"/>
        <v/>
      </c>
      <c r="W737" s="61">
        <f t="shared" si="138"/>
        <v>-888</v>
      </c>
      <c r="X737" s="207" t="str">
        <f t="shared" si="139"/>
        <v/>
      </c>
      <c r="Y737" s="207" t="str">
        <f t="shared" si="140"/>
        <v/>
      </c>
      <c r="Z737" s="207" t="str">
        <f t="shared" si="141"/>
        <v/>
      </c>
      <c r="AA737" s="207" t="str">
        <f t="shared" si="142"/>
        <v/>
      </c>
    </row>
    <row r="738" spans="1:27" ht="17.25" hidden="1" outlineLevel="2" thickBot="1">
      <c r="A738" s="237">
        <v>43363</v>
      </c>
      <c r="B738" s="215" t="s">
        <v>3069</v>
      </c>
      <c r="C738" s="210" t="s">
        <v>3175</v>
      </c>
      <c r="D738" s="210" t="s">
        <v>1329</v>
      </c>
      <c r="E738" s="238" t="s">
        <v>2221</v>
      </c>
      <c r="F738" s="210" t="s">
        <v>102</v>
      </c>
      <c r="G738" s="239">
        <v>1</v>
      </c>
      <c r="H738" s="239">
        <v>10864</v>
      </c>
      <c r="I738" s="239">
        <v>0</v>
      </c>
      <c r="J738" s="14">
        <v>45</v>
      </c>
      <c r="K738" s="14">
        <v>43</v>
      </c>
      <c r="L738" s="14">
        <f t="shared" si="144"/>
        <v>-88</v>
      </c>
      <c r="M738" s="123">
        <f t="shared" ref="M738:M801" si="145">L738</f>
        <v>-88</v>
      </c>
      <c r="N738" s="241" t="str">
        <f t="shared" si="134"/>
        <v/>
      </c>
      <c r="O738" s="207">
        <f t="shared" si="132"/>
        <v>0</v>
      </c>
      <c r="P738" s="34"/>
      <c r="Q738" s="230" t="s">
        <v>3114</v>
      </c>
      <c r="S738" s="158"/>
      <c r="T738" s="61" t="str">
        <f t="shared" si="135"/>
        <v/>
      </c>
      <c r="U738" s="61" t="str">
        <f t="shared" si="136"/>
        <v/>
      </c>
      <c r="V738" s="61" t="str">
        <f t="shared" si="137"/>
        <v/>
      </c>
      <c r="W738" s="61">
        <f t="shared" si="138"/>
        <v>-88</v>
      </c>
      <c r="X738" s="207" t="str">
        <f t="shared" si="139"/>
        <v/>
      </c>
      <c r="Y738" s="207" t="str">
        <f t="shared" si="140"/>
        <v/>
      </c>
      <c r="Z738" s="207" t="str">
        <f t="shared" si="141"/>
        <v/>
      </c>
      <c r="AA738" s="207" t="str">
        <f t="shared" si="142"/>
        <v/>
      </c>
    </row>
    <row r="739" spans="1:27" ht="17.25" hidden="1" outlineLevel="2" thickBot="1">
      <c r="A739" s="237">
        <v>43363</v>
      </c>
      <c r="B739" s="215" t="s">
        <v>3069</v>
      </c>
      <c r="C739" s="210" t="s">
        <v>3175</v>
      </c>
      <c r="D739" s="210" t="s">
        <v>1331</v>
      </c>
      <c r="E739" s="238" t="s">
        <v>1330</v>
      </c>
      <c r="F739" s="210" t="s">
        <v>102</v>
      </c>
      <c r="G739" s="239">
        <v>1</v>
      </c>
      <c r="H739" s="239">
        <v>10847</v>
      </c>
      <c r="I739" s="239">
        <v>0</v>
      </c>
      <c r="J739" s="14">
        <v>45</v>
      </c>
      <c r="K739" s="14">
        <v>43</v>
      </c>
      <c r="L739" s="14">
        <f t="shared" si="144"/>
        <v>3312</v>
      </c>
      <c r="M739" s="123">
        <f t="shared" si="145"/>
        <v>3312</v>
      </c>
      <c r="N739" s="241">
        <f t="shared" si="134"/>
        <v>17</v>
      </c>
      <c r="O739" s="207">
        <f t="shared" si="132"/>
        <v>0</v>
      </c>
      <c r="P739" s="34"/>
      <c r="Q739" s="292" t="s">
        <v>3183</v>
      </c>
      <c r="R739" s="292"/>
      <c r="S739" s="158"/>
      <c r="T739" s="61" t="str">
        <f t="shared" si="135"/>
        <v/>
      </c>
      <c r="U739" s="61" t="str">
        <f t="shared" si="136"/>
        <v/>
      </c>
      <c r="V739" s="61">
        <f t="shared" si="137"/>
        <v>3312</v>
      </c>
      <c r="W739" s="61" t="str">
        <f t="shared" si="138"/>
        <v/>
      </c>
      <c r="X739" s="207" t="str">
        <f t="shared" si="139"/>
        <v/>
      </c>
      <c r="Y739" s="207" t="str">
        <f t="shared" si="140"/>
        <v/>
      </c>
      <c r="Z739" s="207" t="str">
        <f t="shared" si="141"/>
        <v/>
      </c>
      <c r="AA739" s="207" t="str">
        <f t="shared" si="142"/>
        <v/>
      </c>
    </row>
    <row r="740" spans="1:27" ht="17.25" hidden="1" outlineLevel="2" thickBot="1">
      <c r="A740" s="237">
        <v>43363</v>
      </c>
      <c r="B740" s="215" t="s">
        <v>3069</v>
      </c>
      <c r="C740" s="210" t="s">
        <v>3175</v>
      </c>
      <c r="D740" s="210" t="s">
        <v>1329</v>
      </c>
      <c r="E740" s="238" t="s">
        <v>2221</v>
      </c>
      <c r="F740" s="210" t="s">
        <v>102</v>
      </c>
      <c r="G740" s="239">
        <v>1</v>
      </c>
      <c r="H740" s="239">
        <v>10843</v>
      </c>
      <c r="I740" s="239">
        <v>0</v>
      </c>
      <c r="J740" s="14">
        <v>45</v>
      </c>
      <c r="K740" s="14">
        <v>43</v>
      </c>
      <c r="L740" s="14">
        <f t="shared" si="144"/>
        <v>-88</v>
      </c>
      <c r="M740" s="123">
        <f t="shared" si="145"/>
        <v>-88</v>
      </c>
      <c r="N740" s="241" t="str">
        <f t="shared" si="134"/>
        <v/>
      </c>
      <c r="O740" s="207">
        <f t="shared" si="132"/>
        <v>0</v>
      </c>
      <c r="P740" s="34"/>
      <c r="Q740" s="292" t="s">
        <v>3184</v>
      </c>
      <c r="R740" s="292"/>
      <c r="S740" s="158"/>
      <c r="T740" s="61" t="str">
        <f t="shared" si="135"/>
        <v/>
      </c>
      <c r="U740" s="61" t="str">
        <f t="shared" si="136"/>
        <v/>
      </c>
      <c r="V740" s="61" t="str">
        <f t="shared" si="137"/>
        <v/>
      </c>
      <c r="W740" s="61">
        <f t="shared" si="138"/>
        <v>-88</v>
      </c>
      <c r="X740" s="207" t="str">
        <f t="shared" si="139"/>
        <v/>
      </c>
      <c r="Y740" s="207" t="str">
        <f t="shared" si="140"/>
        <v/>
      </c>
      <c r="Z740" s="207" t="str">
        <f t="shared" si="141"/>
        <v/>
      </c>
      <c r="AA740" s="207" t="str">
        <f t="shared" si="142"/>
        <v/>
      </c>
    </row>
    <row r="741" spans="1:27" ht="17.25" hidden="1" outlineLevel="2" thickBot="1">
      <c r="A741" s="237">
        <v>43363</v>
      </c>
      <c r="B741" s="215" t="s">
        <v>3069</v>
      </c>
      <c r="C741" s="210" t="s">
        <v>3175</v>
      </c>
      <c r="D741" s="210" t="s">
        <v>1331</v>
      </c>
      <c r="E741" s="238" t="s">
        <v>1330</v>
      </c>
      <c r="F741" s="210" t="s">
        <v>102</v>
      </c>
      <c r="G741" s="239">
        <v>1</v>
      </c>
      <c r="H741" s="239">
        <v>10858</v>
      </c>
      <c r="I741" s="239">
        <v>0</v>
      </c>
      <c r="J741" s="14">
        <v>45</v>
      </c>
      <c r="K741" s="14">
        <v>43</v>
      </c>
      <c r="L741" s="14">
        <f t="shared" si="144"/>
        <v>-3088</v>
      </c>
      <c r="M741" s="123">
        <f t="shared" si="145"/>
        <v>-3088</v>
      </c>
      <c r="N741" s="241">
        <f t="shared" si="134"/>
        <v>-15</v>
      </c>
      <c r="O741" s="207">
        <f t="shared" si="132"/>
        <v>0</v>
      </c>
      <c r="P741" s="34"/>
      <c r="Q741" s="291" t="s">
        <v>3176</v>
      </c>
      <c r="R741" s="291"/>
      <c r="S741" s="158"/>
      <c r="T741" s="61" t="str">
        <f t="shared" si="135"/>
        <v/>
      </c>
      <c r="U741" s="61" t="str">
        <f t="shared" si="136"/>
        <v/>
      </c>
      <c r="V741" s="61" t="str">
        <f t="shared" si="137"/>
        <v/>
      </c>
      <c r="W741" s="61">
        <f t="shared" si="138"/>
        <v>-3088</v>
      </c>
      <c r="X741" s="207" t="str">
        <f t="shared" si="139"/>
        <v/>
      </c>
      <c r="Y741" s="207" t="str">
        <f t="shared" si="140"/>
        <v/>
      </c>
      <c r="Z741" s="207" t="str">
        <f t="shared" si="141"/>
        <v/>
      </c>
      <c r="AA741" s="207" t="str">
        <f t="shared" si="142"/>
        <v/>
      </c>
    </row>
    <row r="742" spans="1:27" ht="17.25" hidden="1" outlineLevel="2" thickBot="1">
      <c r="A742" s="237">
        <v>43363</v>
      </c>
      <c r="B742" s="215" t="s">
        <v>3069</v>
      </c>
      <c r="C742" s="210" t="s">
        <v>3175</v>
      </c>
      <c r="D742" s="210" t="s">
        <v>1329</v>
      </c>
      <c r="E742" s="238" t="s">
        <v>1330</v>
      </c>
      <c r="F742" s="210" t="s">
        <v>102</v>
      </c>
      <c r="G742" s="239">
        <v>1</v>
      </c>
      <c r="H742" s="239">
        <v>10848</v>
      </c>
      <c r="I742" s="239">
        <v>0</v>
      </c>
      <c r="J742" s="14">
        <v>45</v>
      </c>
      <c r="K742" s="14">
        <v>43</v>
      </c>
      <c r="L742" s="14">
        <f t="shared" si="144"/>
        <v>-88</v>
      </c>
      <c r="M742" s="123">
        <f t="shared" si="145"/>
        <v>-88</v>
      </c>
      <c r="N742" s="241" t="str">
        <f t="shared" si="134"/>
        <v/>
      </c>
      <c r="O742" s="207">
        <f t="shared" si="132"/>
        <v>0</v>
      </c>
      <c r="P742" s="34"/>
      <c r="Q742" s="292" t="s">
        <v>3185</v>
      </c>
      <c r="R742" s="292"/>
      <c r="S742" s="158"/>
      <c r="T742" s="61" t="str">
        <f t="shared" si="135"/>
        <v/>
      </c>
      <c r="U742" s="61" t="str">
        <f t="shared" si="136"/>
        <v/>
      </c>
      <c r="V742" s="61" t="str">
        <f t="shared" si="137"/>
        <v/>
      </c>
      <c r="W742" s="61">
        <f t="shared" si="138"/>
        <v>-88</v>
      </c>
      <c r="X742" s="207" t="str">
        <f t="shared" si="139"/>
        <v/>
      </c>
      <c r="Y742" s="207" t="str">
        <f t="shared" si="140"/>
        <v/>
      </c>
      <c r="Z742" s="207" t="str">
        <f t="shared" si="141"/>
        <v/>
      </c>
      <c r="AA742" s="207" t="str">
        <f t="shared" si="142"/>
        <v/>
      </c>
    </row>
    <row r="743" spans="1:27" ht="17.25" hidden="1" outlineLevel="2" thickBot="1">
      <c r="A743" s="237">
        <v>43363</v>
      </c>
      <c r="B743" s="215" t="s">
        <v>3069</v>
      </c>
      <c r="C743" s="210" t="s">
        <v>3175</v>
      </c>
      <c r="D743" s="210" t="s">
        <v>1331</v>
      </c>
      <c r="E743" s="238" t="s">
        <v>2221</v>
      </c>
      <c r="F743" s="210" t="s">
        <v>102</v>
      </c>
      <c r="G743" s="239">
        <v>1</v>
      </c>
      <c r="H743" s="239">
        <v>10846</v>
      </c>
      <c r="I743" s="239">
        <v>0</v>
      </c>
      <c r="J743" s="14">
        <v>45</v>
      </c>
      <c r="K743" s="14">
        <v>43</v>
      </c>
      <c r="L743" s="14">
        <f t="shared" si="144"/>
        <v>-488</v>
      </c>
      <c r="M743" s="123">
        <f t="shared" si="145"/>
        <v>-488</v>
      </c>
      <c r="N743" s="241">
        <f t="shared" si="134"/>
        <v>-2</v>
      </c>
      <c r="O743" s="207">
        <f t="shared" si="132"/>
        <v>0</v>
      </c>
      <c r="P743" s="34"/>
      <c r="Q743" s="292" t="s">
        <v>3185</v>
      </c>
      <c r="R743" s="292"/>
      <c r="S743" s="158"/>
      <c r="T743" s="61" t="str">
        <f t="shared" si="135"/>
        <v/>
      </c>
      <c r="U743" s="61" t="str">
        <f t="shared" si="136"/>
        <v/>
      </c>
      <c r="V743" s="61" t="str">
        <f t="shared" si="137"/>
        <v/>
      </c>
      <c r="W743" s="61">
        <f t="shared" si="138"/>
        <v>-488</v>
      </c>
      <c r="X743" s="207" t="str">
        <f t="shared" si="139"/>
        <v/>
      </c>
      <c r="Y743" s="207" t="str">
        <f t="shared" si="140"/>
        <v/>
      </c>
      <c r="Z743" s="207" t="str">
        <f t="shared" si="141"/>
        <v/>
      </c>
      <c r="AA743" s="207" t="str">
        <f t="shared" si="142"/>
        <v/>
      </c>
    </row>
    <row r="744" spans="1:27" ht="17.25" hidden="1" outlineLevel="2" thickBot="1">
      <c r="A744" s="237">
        <v>43363</v>
      </c>
      <c r="B744" s="215" t="s">
        <v>3069</v>
      </c>
      <c r="C744" s="210" t="s">
        <v>3175</v>
      </c>
      <c r="D744" s="210" t="s">
        <v>1329</v>
      </c>
      <c r="E744" s="238" t="s">
        <v>2221</v>
      </c>
      <c r="F744" s="210" t="s">
        <v>102</v>
      </c>
      <c r="G744" s="239">
        <v>1</v>
      </c>
      <c r="H744" s="239">
        <v>10846</v>
      </c>
      <c r="I744" s="239">
        <v>0</v>
      </c>
      <c r="J744" s="14">
        <v>45</v>
      </c>
      <c r="K744" s="14">
        <v>43</v>
      </c>
      <c r="L744" s="14">
        <f t="shared" si="144"/>
        <v>-88</v>
      </c>
      <c r="M744" s="123">
        <f t="shared" si="145"/>
        <v>-88</v>
      </c>
      <c r="N744" s="241" t="str">
        <f t="shared" si="134"/>
        <v/>
      </c>
      <c r="O744" s="207">
        <f t="shared" si="132"/>
        <v>0</v>
      </c>
      <c r="P744" s="34"/>
      <c r="Q744" s="292" t="s">
        <v>3186</v>
      </c>
      <c r="R744" s="292"/>
      <c r="S744" s="158"/>
      <c r="T744" s="61" t="str">
        <f t="shared" si="135"/>
        <v/>
      </c>
      <c r="U744" s="61" t="str">
        <f t="shared" si="136"/>
        <v/>
      </c>
      <c r="V744" s="61" t="str">
        <f t="shared" si="137"/>
        <v/>
      </c>
      <c r="W744" s="61">
        <f t="shared" si="138"/>
        <v>-88</v>
      </c>
      <c r="X744" s="207" t="str">
        <f t="shared" si="139"/>
        <v/>
      </c>
      <c r="Y744" s="207" t="str">
        <f t="shared" si="140"/>
        <v/>
      </c>
      <c r="Z744" s="207" t="str">
        <f t="shared" si="141"/>
        <v/>
      </c>
      <c r="AA744" s="207" t="str">
        <f t="shared" si="142"/>
        <v/>
      </c>
    </row>
    <row r="745" spans="1:27" ht="17.25" hidden="1" outlineLevel="2" thickBot="1">
      <c r="A745" s="237">
        <v>43363</v>
      </c>
      <c r="B745" s="215" t="s">
        <v>3069</v>
      </c>
      <c r="C745" s="210" t="s">
        <v>3175</v>
      </c>
      <c r="D745" s="210" t="s">
        <v>1331</v>
      </c>
      <c r="E745" s="238" t="s">
        <v>1330</v>
      </c>
      <c r="F745" s="210" t="s">
        <v>102</v>
      </c>
      <c r="G745" s="239">
        <v>1</v>
      </c>
      <c r="H745" s="239">
        <v>10833</v>
      </c>
      <c r="I745" s="239">
        <v>0</v>
      </c>
      <c r="J745" s="14">
        <v>45</v>
      </c>
      <c r="K745" s="14">
        <v>43</v>
      </c>
      <c r="L745" s="14">
        <f t="shared" si="144"/>
        <v>2512</v>
      </c>
      <c r="M745" s="123">
        <f t="shared" si="145"/>
        <v>2512</v>
      </c>
      <c r="N745" s="241">
        <f t="shared" si="134"/>
        <v>13</v>
      </c>
      <c r="O745" s="207">
        <f t="shared" si="132"/>
        <v>0</v>
      </c>
      <c r="P745" s="34"/>
      <c r="Q745" s="230" t="s">
        <v>2979</v>
      </c>
      <c r="S745" s="158"/>
      <c r="T745" s="61" t="str">
        <f t="shared" si="135"/>
        <v/>
      </c>
      <c r="U745" s="61" t="str">
        <f t="shared" si="136"/>
        <v/>
      </c>
      <c r="V745" s="61">
        <f t="shared" si="137"/>
        <v>2512</v>
      </c>
      <c r="W745" s="61" t="str">
        <f t="shared" si="138"/>
        <v/>
      </c>
      <c r="X745" s="207" t="str">
        <f t="shared" si="139"/>
        <v/>
      </c>
      <c r="Y745" s="207" t="str">
        <f t="shared" si="140"/>
        <v/>
      </c>
      <c r="Z745" s="207" t="str">
        <f t="shared" si="141"/>
        <v/>
      </c>
      <c r="AA745" s="207" t="str">
        <f t="shared" si="142"/>
        <v/>
      </c>
    </row>
    <row r="746" spans="1:27" ht="33.75" hidden="1" outlineLevel="1" thickBot="1">
      <c r="A746" s="279">
        <v>43364</v>
      </c>
      <c r="B746" s="280" t="s">
        <v>3069</v>
      </c>
      <c r="C746" s="281" t="s">
        <v>3175</v>
      </c>
      <c r="D746" s="281" t="s">
        <v>1329</v>
      </c>
      <c r="E746" s="282" t="s">
        <v>2221</v>
      </c>
      <c r="F746" s="281" t="s">
        <v>102</v>
      </c>
      <c r="G746" s="283">
        <v>1</v>
      </c>
      <c r="H746" s="283">
        <v>10885</v>
      </c>
      <c r="I746" s="283">
        <v>0</v>
      </c>
      <c r="J746" s="284">
        <v>45</v>
      </c>
      <c r="K746" s="284">
        <v>44</v>
      </c>
      <c r="L746" s="284">
        <f t="shared" si="144"/>
        <v>-89</v>
      </c>
      <c r="M746" s="285">
        <f t="shared" si="145"/>
        <v>-89</v>
      </c>
      <c r="N746" s="241" t="str">
        <f t="shared" si="134"/>
        <v/>
      </c>
      <c r="O746" s="207">
        <f t="shared" si="132"/>
        <v>0</v>
      </c>
      <c r="P746" s="34">
        <f>SUM(L746:L799)</f>
        <v>-15274</v>
      </c>
      <c r="Q746" s="230" t="s">
        <v>2966</v>
      </c>
      <c r="R746" s="230" t="s">
        <v>2969</v>
      </c>
      <c r="S746" s="158"/>
      <c r="T746" s="61" t="str">
        <f t="shared" si="135"/>
        <v/>
      </c>
      <c r="U746" s="61">
        <f t="shared" si="136"/>
        <v>-89</v>
      </c>
      <c r="V746" s="61" t="str">
        <f t="shared" si="137"/>
        <v/>
      </c>
      <c r="W746" s="61" t="str">
        <f t="shared" si="138"/>
        <v/>
      </c>
      <c r="X746" s="207" t="str">
        <f t="shared" si="139"/>
        <v/>
      </c>
      <c r="Y746" s="207" t="str">
        <f t="shared" si="140"/>
        <v/>
      </c>
      <c r="Z746" s="207" t="str">
        <f t="shared" si="141"/>
        <v/>
      </c>
      <c r="AA746" s="207" t="str">
        <f t="shared" si="142"/>
        <v/>
      </c>
    </row>
    <row r="747" spans="1:27" ht="17.25" hidden="1" outlineLevel="2" collapsed="1" thickBot="1">
      <c r="A747" s="279">
        <v>43364</v>
      </c>
      <c r="B747" s="280" t="s">
        <v>3069</v>
      </c>
      <c r="C747" s="281" t="s">
        <v>3175</v>
      </c>
      <c r="D747" s="281" t="s">
        <v>1331</v>
      </c>
      <c r="E747" s="282" t="s">
        <v>1330</v>
      </c>
      <c r="F747" s="281" t="s">
        <v>102</v>
      </c>
      <c r="G747" s="283">
        <v>1</v>
      </c>
      <c r="H747" s="283">
        <v>10867</v>
      </c>
      <c r="I747" s="283">
        <v>0</v>
      </c>
      <c r="J747" s="284">
        <v>45</v>
      </c>
      <c r="K747" s="284">
        <v>43</v>
      </c>
      <c r="L747" s="284">
        <f t="shared" si="144"/>
        <v>3512</v>
      </c>
      <c r="M747" s="285">
        <f t="shared" si="145"/>
        <v>3512</v>
      </c>
      <c r="N747" s="241">
        <f t="shared" si="134"/>
        <v>18</v>
      </c>
      <c r="O747" s="207">
        <f t="shared" si="132"/>
        <v>0</v>
      </c>
      <c r="P747" s="34"/>
      <c r="Q747" s="230" t="s">
        <v>3187</v>
      </c>
      <c r="R747" s="230" t="s">
        <v>2969</v>
      </c>
      <c r="S747" s="158"/>
      <c r="T747" s="61">
        <f t="shared" si="135"/>
        <v>3512</v>
      </c>
      <c r="U747" s="61" t="str">
        <f t="shared" si="136"/>
        <v/>
      </c>
      <c r="V747" s="61" t="str">
        <f t="shared" si="137"/>
        <v/>
      </c>
      <c r="W747" s="61" t="str">
        <f t="shared" si="138"/>
        <v/>
      </c>
      <c r="X747" s="207" t="str">
        <f t="shared" si="139"/>
        <v/>
      </c>
      <c r="Y747" s="207" t="str">
        <f t="shared" si="140"/>
        <v/>
      </c>
      <c r="Z747" s="207" t="str">
        <f t="shared" si="141"/>
        <v/>
      </c>
      <c r="AA747" s="207" t="str">
        <f t="shared" si="142"/>
        <v/>
      </c>
    </row>
    <row r="748" spans="1:27" ht="17.25" hidden="1" outlineLevel="2" collapsed="1" thickBot="1">
      <c r="A748" s="279">
        <v>43364</v>
      </c>
      <c r="B748" s="280" t="s">
        <v>3069</v>
      </c>
      <c r="C748" s="281" t="s">
        <v>3175</v>
      </c>
      <c r="D748" s="281" t="s">
        <v>1329</v>
      </c>
      <c r="E748" s="282" t="s">
        <v>2221</v>
      </c>
      <c r="F748" s="281" t="s">
        <v>102</v>
      </c>
      <c r="G748" s="283">
        <v>1</v>
      </c>
      <c r="H748" s="283">
        <v>10872</v>
      </c>
      <c r="I748" s="283">
        <v>0</v>
      </c>
      <c r="J748" s="284">
        <v>45</v>
      </c>
      <c r="K748" s="284">
        <v>43</v>
      </c>
      <c r="L748" s="284">
        <f t="shared" si="144"/>
        <v>-88</v>
      </c>
      <c r="M748" s="285">
        <f t="shared" si="145"/>
        <v>-88</v>
      </c>
      <c r="N748" s="241" t="str">
        <f t="shared" si="134"/>
        <v/>
      </c>
      <c r="O748" s="207">
        <f t="shared" si="132"/>
        <v>0</v>
      </c>
      <c r="P748" s="34"/>
      <c r="Q748" s="230" t="s">
        <v>3188</v>
      </c>
      <c r="S748" s="158"/>
      <c r="T748" s="61" t="str">
        <f t="shared" si="135"/>
        <v/>
      </c>
      <c r="U748" s="61" t="str">
        <f t="shared" si="136"/>
        <v/>
      </c>
      <c r="V748" s="61" t="str">
        <f t="shared" si="137"/>
        <v/>
      </c>
      <c r="W748" s="61">
        <f t="shared" si="138"/>
        <v>-88</v>
      </c>
      <c r="X748" s="207" t="str">
        <f t="shared" si="139"/>
        <v/>
      </c>
      <c r="Y748" s="207" t="str">
        <f t="shared" si="140"/>
        <v/>
      </c>
      <c r="Z748" s="207" t="str">
        <f t="shared" si="141"/>
        <v/>
      </c>
      <c r="AA748" s="207" t="str">
        <f t="shared" si="142"/>
        <v/>
      </c>
    </row>
    <row r="749" spans="1:27" ht="17.25" hidden="1" outlineLevel="2" collapsed="1" thickBot="1">
      <c r="A749" s="279">
        <v>43364</v>
      </c>
      <c r="B749" s="280" t="s">
        <v>3069</v>
      </c>
      <c r="C749" s="281" t="s">
        <v>3175</v>
      </c>
      <c r="D749" s="281" t="s">
        <v>1331</v>
      </c>
      <c r="E749" s="282" t="s">
        <v>1330</v>
      </c>
      <c r="F749" s="281" t="s">
        <v>102</v>
      </c>
      <c r="G749" s="283">
        <v>1</v>
      </c>
      <c r="H749" s="283">
        <v>10880</v>
      </c>
      <c r="I749" s="283">
        <v>0</v>
      </c>
      <c r="J749" s="284">
        <v>45</v>
      </c>
      <c r="K749" s="284">
        <v>44</v>
      </c>
      <c r="L749" s="284">
        <f t="shared" si="144"/>
        <v>-1689</v>
      </c>
      <c r="M749" s="285">
        <f t="shared" si="145"/>
        <v>-1689</v>
      </c>
      <c r="N749" s="241">
        <f t="shared" si="134"/>
        <v>-8</v>
      </c>
      <c r="O749" s="207">
        <f t="shared" si="132"/>
        <v>0</v>
      </c>
      <c r="P749" s="34"/>
      <c r="Q749" s="291" t="s">
        <v>3189</v>
      </c>
      <c r="S749" s="158"/>
      <c r="T749" s="61" t="str">
        <f t="shared" si="135"/>
        <v/>
      </c>
      <c r="U749" s="61" t="str">
        <f t="shared" si="136"/>
        <v/>
      </c>
      <c r="V749" s="61" t="str">
        <f t="shared" si="137"/>
        <v/>
      </c>
      <c r="W749" s="61">
        <f t="shared" si="138"/>
        <v>-1689</v>
      </c>
      <c r="X749" s="207" t="str">
        <f t="shared" si="139"/>
        <v/>
      </c>
      <c r="Y749" s="207" t="str">
        <f t="shared" si="140"/>
        <v/>
      </c>
      <c r="Z749" s="207" t="str">
        <f t="shared" si="141"/>
        <v/>
      </c>
      <c r="AA749" s="207" t="str">
        <f t="shared" si="142"/>
        <v/>
      </c>
    </row>
    <row r="750" spans="1:27" ht="17.25" hidden="1" outlineLevel="2" collapsed="1" thickBot="1">
      <c r="A750" s="279">
        <v>43364</v>
      </c>
      <c r="B750" s="280" t="s">
        <v>3069</v>
      </c>
      <c r="C750" s="281" t="s">
        <v>3175</v>
      </c>
      <c r="D750" s="281" t="s">
        <v>1329</v>
      </c>
      <c r="E750" s="282" t="s">
        <v>2221</v>
      </c>
      <c r="F750" s="281" t="s">
        <v>102</v>
      </c>
      <c r="G750" s="283">
        <v>1</v>
      </c>
      <c r="H750" s="283">
        <v>10880</v>
      </c>
      <c r="I750" s="283">
        <v>0</v>
      </c>
      <c r="J750" s="284">
        <v>45</v>
      </c>
      <c r="K750" s="284">
        <v>44</v>
      </c>
      <c r="L750" s="284">
        <f t="shared" si="144"/>
        <v>-89</v>
      </c>
      <c r="M750" s="285">
        <f t="shared" si="145"/>
        <v>-89</v>
      </c>
      <c r="N750" s="241" t="str">
        <f t="shared" si="134"/>
        <v/>
      </c>
      <c r="O750" s="207">
        <f t="shared" si="132"/>
        <v>0</v>
      </c>
      <c r="P750" s="34"/>
      <c r="Q750" s="291" t="s">
        <v>3190</v>
      </c>
      <c r="R750" s="291"/>
      <c r="S750" s="158"/>
      <c r="T750" s="61" t="str">
        <f t="shared" si="135"/>
        <v/>
      </c>
      <c r="U750" s="61" t="str">
        <f t="shared" si="136"/>
        <v/>
      </c>
      <c r="V750" s="61" t="str">
        <f t="shared" si="137"/>
        <v/>
      </c>
      <c r="W750" s="61">
        <f t="shared" si="138"/>
        <v>-89</v>
      </c>
      <c r="X750" s="207" t="str">
        <f t="shared" si="139"/>
        <v/>
      </c>
      <c r="Y750" s="207" t="str">
        <f t="shared" si="140"/>
        <v/>
      </c>
      <c r="Z750" s="207" t="str">
        <f t="shared" si="141"/>
        <v/>
      </c>
      <c r="AA750" s="207" t="str">
        <f t="shared" si="142"/>
        <v/>
      </c>
    </row>
    <row r="751" spans="1:27" ht="17.25" hidden="1" outlineLevel="2" collapsed="1" thickBot="1">
      <c r="A751" s="279">
        <v>43364</v>
      </c>
      <c r="B751" s="280" t="s">
        <v>3069</v>
      </c>
      <c r="C751" s="281" t="s">
        <v>3175</v>
      </c>
      <c r="D751" s="281" t="s">
        <v>1331</v>
      </c>
      <c r="E751" s="282" t="s">
        <v>1330</v>
      </c>
      <c r="F751" s="281" t="s">
        <v>102</v>
      </c>
      <c r="G751" s="283">
        <v>1</v>
      </c>
      <c r="H751" s="283">
        <v>10891</v>
      </c>
      <c r="I751" s="283">
        <v>0</v>
      </c>
      <c r="J751" s="284">
        <v>45</v>
      </c>
      <c r="K751" s="284">
        <v>44</v>
      </c>
      <c r="L751" s="284">
        <f t="shared" si="144"/>
        <v>-2289</v>
      </c>
      <c r="M751" s="285">
        <f t="shared" si="145"/>
        <v>-2289</v>
      </c>
      <c r="N751" s="241">
        <f t="shared" si="134"/>
        <v>-11</v>
      </c>
      <c r="O751" s="207">
        <f t="shared" si="132"/>
        <v>0</v>
      </c>
      <c r="P751" s="34"/>
      <c r="Q751" s="291" t="s">
        <v>3191</v>
      </c>
      <c r="S751" s="158"/>
      <c r="T751" s="61" t="str">
        <f t="shared" si="135"/>
        <v/>
      </c>
      <c r="U751" s="61" t="str">
        <f t="shared" si="136"/>
        <v/>
      </c>
      <c r="V751" s="61" t="str">
        <f t="shared" si="137"/>
        <v/>
      </c>
      <c r="W751" s="61">
        <f t="shared" si="138"/>
        <v>-2289</v>
      </c>
      <c r="X751" s="207" t="str">
        <f t="shared" si="139"/>
        <v/>
      </c>
      <c r="Y751" s="207" t="str">
        <f t="shared" si="140"/>
        <v/>
      </c>
      <c r="Z751" s="207" t="str">
        <f t="shared" si="141"/>
        <v/>
      </c>
      <c r="AA751" s="207" t="str">
        <f t="shared" si="142"/>
        <v/>
      </c>
    </row>
    <row r="752" spans="1:27" ht="17.25" hidden="1" outlineLevel="2" collapsed="1" thickBot="1">
      <c r="A752" s="279">
        <v>43364</v>
      </c>
      <c r="B752" s="280" t="s">
        <v>3069</v>
      </c>
      <c r="C752" s="281" t="s">
        <v>3175</v>
      </c>
      <c r="D752" s="281" t="s">
        <v>1329</v>
      </c>
      <c r="E752" s="282" t="s">
        <v>2221</v>
      </c>
      <c r="F752" s="281" t="s">
        <v>102</v>
      </c>
      <c r="G752" s="283">
        <v>1</v>
      </c>
      <c r="H752" s="283">
        <v>10880</v>
      </c>
      <c r="I752" s="283">
        <v>0</v>
      </c>
      <c r="J752" s="284">
        <v>45</v>
      </c>
      <c r="K752" s="284">
        <v>44</v>
      </c>
      <c r="L752" s="284">
        <f t="shared" si="144"/>
        <v>-89</v>
      </c>
      <c r="M752" s="285">
        <f t="shared" si="145"/>
        <v>-89</v>
      </c>
      <c r="N752" s="241" t="str">
        <f t="shared" si="134"/>
        <v/>
      </c>
      <c r="O752" s="207">
        <f t="shared" si="132"/>
        <v>0</v>
      </c>
      <c r="P752" s="34"/>
      <c r="Q752" s="230" t="s">
        <v>3114</v>
      </c>
      <c r="R752" s="291"/>
      <c r="S752" s="158"/>
      <c r="T752" s="61" t="str">
        <f t="shared" si="135"/>
        <v/>
      </c>
      <c r="U752" s="61" t="str">
        <f t="shared" si="136"/>
        <v/>
      </c>
      <c r="V752" s="61" t="str">
        <f t="shared" si="137"/>
        <v/>
      </c>
      <c r="W752" s="61">
        <f t="shared" si="138"/>
        <v>-89</v>
      </c>
      <c r="X752" s="207" t="str">
        <f t="shared" si="139"/>
        <v/>
      </c>
      <c r="Y752" s="207" t="str">
        <f t="shared" si="140"/>
        <v/>
      </c>
      <c r="Z752" s="207" t="str">
        <f t="shared" si="141"/>
        <v/>
      </c>
      <c r="AA752" s="207" t="str">
        <f t="shared" si="142"/>
        <v/>
      </c>
    </row>
    <row r="753" spans="1:27" ht="17.25" hidden="1" outlineLevel="2" collapsed="1" thickBot="1">
      <c r="A753" s="279">
        <v>43364</v>
      </c>
      <c r="B753" s="280" t="s">
        <v>3069</v>
      </c>
      <c r="C753" s="281" t="s">
        <v>3175</v>
      </c>
      <c r="D753" s="281" t="s">
        <v>1331</v>
      </c>
      <c r="E753" s="282" t="s">
        <v>1330</v>
      </c>
      <c r="F753" s="281" t="s">
        <v>102</v>
      </c>
      <c r="G753" s="283">
        <v>1</v>
      </c>
      <c r="H753" s="283">
        <v>10891</v>
      </c>
      <c r="I753" s="283">
        <v>0</v>
      </c>
      <c r="J753" s="284">
        <v>45</v>
      </c>
      <c r="K753" s="284">
        <v>44</v>
      </c>
      <c r="L753" s="284">
        <f t="shared" si="144"/>
        <v>-2289</v>
      </c>
      <c r="M753" s="285">
        <f t="shared" si="145"/>
        <v>-2289</v>
      </c>
      <c r="N753" s="241">
        <f t="shared" si="134"/>
        <v>-11</v>
      </c>
      <c r="O753" s="207">
        <f t="shared" si="132"/>
        <v>0</v>
      </c>
      <c r="P753" s="34"/>
      <c r="Q753" s="291" t="s">
        <v>3192</v>
      </c>
      <c r="S753" s="158"/>
      <c r="T753" s="61" t="str">
        <f t="shared" si="135"/>
        <v/>
      </c>
      <c r="U753" s="61" t="str">
        <f t="shared" si="136"/>
        <v/>
      </c>
      <c r="V753" s="61" t="str">
        <f t="shared" si="137"/>
        <v/>
      </c>
      <c r="W753" s="61">
        <f t="shared" si="138"/>
        <v>-2289</v>
      </c>
      <c r="X753" s="207" t="str">
        <f t="shared" si="139"/>
        <v/>
      </c>
      <c r="Y753" s="207" t="str">
        <f t="shared" si="140"/>
        <v/>
      </c>
      <c r="Z753" s="207" t="str">
        <f t="shared" si="141"/>
        <v/>
      </c>
      <c r="AA753" s="207" t="str">
        <f t="shared" si="142"/>
        <v/>
      </c>
    </row>
    <row r="754" spans="1:27" ht="17.25" hidden="1" outlineLevel="2" collapsed="1" thickBot="1">
      <c r="A754" s="279">
        <v>43364</v>
      </c>
      <c r="B754" s="280" t="s">
        <v>3069</v>
      </c>
      <c r="C754" s="281" t="s">
        <v>3175</v>
      </c>
      <c r="D754" s="281" t="s">
        <v>1329</v>
      </c>
      <c r="E754" s="282" t="s">
        <v>2221</v>
      </c>
      <c r="F754" s="281" t="s">
        <v>102</v>
      </c>
      <c r="G754" s="283">
        <v>1</v>
      </c>
      <c r="H754" s="283">
        <v>10880</v>
      </c>
      <c r="I754" s="283">
        <v>0</v>
      </c>
      <c r="J754" s="284">
        <v>45</v>
      </c>
      <c r="K754" s="284">
        <v>44</v>
      </c>
      <c r="L754" s="284">
        <f t="shared" si="144"/>
        <v>-89</v>
      </c>
      <c r="M754" s="285">
        <f t="shared" si="145"/>
        <v>-89</v>
      </c>
      <c r="N754" s="241" t="str">
        <f t="shared" si="134"/>
        <v/>
      </c>
      <c r="O754" s="207">
        <f t="shared" si="132"/>
        <v>0</v>
      </c>
      <c r="P754" s="34"/>
      <c r="Q754" s="291" t="s">
        <v>3190</v>
      </c>
      <c r="R754" s="291"/>
      <c r="S754" s="230"/>
      <c r="T754" s="61" t="str">
        <f t="shared" si="135"/>
        <v/>
      </c>
      <c r="U754" s="61" t="str">
        <f t="shared" si="136"/>
        <v/>
      </c>
      <c r="V754" s="61" t="str">
        <f t="shared" si="137"/>
        <v/>
      </c>
      <c r="W754" s="61">
        <f t="shared" si="138"/>
        <v>-89</v>
      </c>
      <c r="X754" s="207" t="str">
        <f t="shared" si="139"/>
        <v/>
      </c>
      <c r="Y754" s="207" t="str">
        <f t="shared" si="140"/>
        <v/>
      </c>
      <c r="Z754" s="207" t="str">
        <f t="shared" si="141"/>
        <v/>
      </c>
      <c r="AA754" s="207" t="str">
        <f t="shared" si="142"/>
        <v/>
      </c>
    </row>
    <row r="755" spans="1:27" ht="17.25" hidden="1" outlineLevel="2" collapsed="1" thickBot="1">
      <c r="A755" s="279">
        <v>43364</v>
      </c>
      <c r="B755" s="280" t="s">
        <v>3069</v>
      </c>
      <c r="C755" s="281" t="s">
        <v>3175</v>
      </c>
      <c r="D755" s="281" t="s">
        <v>1331</v>
      </c>
      <c r="E755" s="282" t="s">
        <v>1330</v>
      </c>
      <c r="F755" s="281" t="s">
        <v>102</v>
      </c>
      <c r="G755" s="283">
        <v>1</v>
      </c>
      <c r="H755" s="283">
        <v>10891</v>
      </c>
      <c r="I755" s="283">
        <v>0</v>
      </c>
      <c r="J755" s="284">
        <v>45</v>
      </c>
      <c r="K755" s="284">
        <v>44</v>
      </c>
      <c r="L755" s="284">
        <f t="shared" si="144"/>
        <v>-2289</v>
      </c>
      <c r="M755" s="285">
        <f t="shared" si="145"/>
        <v>-2289</v>
      </c>
      <c r="N755" s="241">
        <f t="shared" si="134"/>
        <v>-11</v>
      </c>
      <c r="O755" s="207">
        <f t="shared" si="132"/>
        <v>0</v>
      </c>
      <c r="P755" s="34"/>
      <c r="Q755" s="291" t="s">
        <v>3189</v>
      </c>
      <c r="S755" s="230"/>
      <c r="T755" s="61" t="str">
        <f t="shared" si="135"/>
        <v/>
      </c>
      <c r="U755" s="61" t="str">
        <f t="shared" si="136"/>
        <v/>
      </c>
      <c r="V755" s="61" t="str">
        <f t="shared" si="137"/>
        <v/>
      </c>
      <c r="W755" s="61">
        <f t="shared" si="138"/>
        <v>-2289</v>
      </c>
      <c r="X755" s="207" t="str">
        <f t="shared" si="139"/>
        <v/>
      </c>
      <c r="Y755" s="207" t="str">
        <f t="shared" si="140"/>
        <v/>
      </c>
      <c r="Z755" s="207" t="str">
        <f t="shared" si="141"/>
        <v/>
      </c>
      <c r="AA755" s="207" t="str">
        <f t="shared" si="142"/>
        <v/>
      </c>
    </row>
    <row r="756" spans="1:27" ht="17.25" hidden="1" outlineLevel="2" collapsed="1" thickBot="1">
      <c r="A756" s="279">
        <v>43364</v>
      </c>
      <c r="B756" s="280" t="s">
        <v>3069</v>
      </c>
      <c r="C756" s="281" t="s">
        <v>3175</v>
      </c>
      <c r="D756" s="281" t="s">
        <v>1329</v>
      </c>
      <c r="E756" s="282" t="s">
        <v>2221</v>
      </c>
      <c r="F756" s="281" t="s">
        <v>102</v>
      </c>
      <c r="G756" s="283">
        <v>1</v>
      </c>
      <c r="H756" s="283">
        <v>10876</v>
      </c>
      <c r="I756" s="283">
        <v>0</v>
      </c>
      <c r="J756" s="284">
        <v>45</v>
      </c>
      <c r="K756" s="284">
        <v>44</v>
      </c>
      <c r="L756" s="284">
        <f t="shared" si="144"/>
        <v>-89</v>
      </c>
      <c r="M756" s="285">
        <f t="shared" si="145"/>
        <v>-89</v>
      </c>
      <c r="N756" s="241" t="str">
        <f t="shared" si="134"/>
        <v/>
      </c>
      <c r="O756" s="207">
        <f t="shared" si="132"/>
        <v>0</v>
      </c>
      <c r="P756" s="34"/>
      <c r="Q756" s="291" t="s">
        <v>3190</v>
      </c>
      <c r="R756" s="291"/>
      <c r="S756" s="230"/>
      <c r="T756" s="61" t="str">
        <f t="shared" si="135"/>
        <v/>
      </c>
      <c r="U756" s="61" t="str">
        <f t="shared" si="136"/>
        <v/>
      </c>
      <c r="V756" s="61" t="str">
        <f t="shared" si="137"/>
        <v/>
      </c>
      <c r="W756" s="61">
        <f t="shared" si="138"/>
        <v>-89</v>
      </c>
      <c r="X756" s="207" t="str">
        <f t="shared" si="139"/>
        <v/>
      </c>
      <c r="Y756" s="207" t="str">
        <f t="shared" si="140"/>
        <v/>
      </c>
      <c r="Z756" s="207" t="str">
        <f t="shared" si="141"/>
        <v/>
      </c>
      <c r="AA756" s="207" t="str">
        <f t="shared" si="142"/>
        <v/>
      </c>
    </row>
    <row r="757" spans="1:27" ht="17.25" hidden="1" outlineLevel="2" collapsed="1" thickBot="1">
      <c r="A757" s="279">
        <v>43364</v>
      </c>
      <c r="B757" s="280" t="s">
        <v>3069</v>
      </c>
      <c r="C757" s="281" t="s">
        <v>3175</v>
      </c>
      <c r="D757" s="281" t="s">
        <v>1331</v>
      </c>
      <c r="E757" s="282" t="s">
        <v>1330</v>
      </c>
      <c r="F757" s="281" t="s">
        <v>102</v>
      </c>
      <c r="G757" s="283">
        <v>1</v>
      </c>
      <c r="H757" s="283">
        <v>10886</v>
      </c>
      <c r="I757" s="283">
        <v>0</v>
      </c>
      <c r="J757" s="284">
        <v>45</v>
      </c>
      <c r="K757" s="284">
        <v>44</v>
      </c>
      <c r="L757" s="284">
        <f t="shared" si="144"/>
        <v>-2089</v>
      </c>
      <c r="M757" s="285">
        <f t="shared" si="145"/>
        <v>-2089</v>
      </c>
      <c r="N757" s="241">
        <f t="shared" si="134"/>
        <v>-10</v>
      </c>
      <c r="O757" s="207">
        <f t="shared" si="132"/>
        <v>0</v>
      </c>
      <c r="P757" s="34"/>
      <c r="Q757" s="291" t="s">
        <v>3189</v>
      </c>
      <c r="S757" s="230"/>
      <c r="T757" s="61" t="str">
        <f t="shared" si="135"/>
        <v/>
      </c>
      <c r="U757" s="61" t="str">
        <f t="shared" si="136"/>
        <v/>
      </c>
      <c r="V757" s="61" t="str">
        <f t="shared" si="137"/>
        <v/>
      </c>
      <c r="W757" s="61">
        <f t="shared" si="138"/>
        <v>-2089</v>
      </c>
      <c r="X757" s="207" t="str">
        <f t="shared" si="139"/>
        <v/>
      </c>
      <c r="Y757" s="207" t="str">
        <f t="shared" si="140"/>
        <v/>
      </c>
      <c r="Z757" s="207" t="str">
        <f t="shared" si="141"/>
        <v/>
      </c>
      <c r="AA757" s="207" t="str">
        <f t="shared" si="142"/>
        <v/>
      </c>
    </row>
    <row r="758" spans="1:27" ht="17.25" hidden="1" outlineLevel="2" collapsed="1" thickBot="1">
      <c r="A758" s="279">
        <v>43364</v>
      </c>
      <c r="B758" s="280" t="s">
        <v>1332</v>
      </c>
      <c r="C758" s="281" t="s">
        <v>3172</v>
      </c>
      <c r="D758" s="281" t="s">
        <v>1329</v>
      </c>
      <c r="E758" s="282" t="s">
        <v>2221</v>
      </c>
      <c r="F758" s="281" t="s">
        <v>102</v>
      </c>
      <c r="G758" s="283">
        <v>1</v>
      </c>
      <c r="H758" s="283">
        <v>10888</v>
      </c>
      <c r="I758" s="283">
        <v>0</v>
      </c>
      <c r="J758" s="284">
        <v>23</v>
      </c>
      <c r="K758" s="284">
        <v>11</v>
      </c>
      <c r="L758" s="284">
        <f t="shared" si="144"/>
        <v>-34</v>
      </c>
      <c r="M758" s="285">
        <f t="shared" si="145"/>
        <v>-34</v>
      </c>
      <c r="N758" s="241" t="str">
        <f t="shared" si="134"/>
        <v/>
      </c>
      <c r="O758" s="207">
        <f t="shared" si="132"/>
        <v>0</v>
      </c>
      <c r="P758" s="34"/>
      <c r="Q758" s="291"/>
      <c r="S758" s="230"/>
      <c r="T758" s="61" t="str">
        <f t="shared" si="135"/>
        <v/>
      </c>
      <c r="U758" s="61" t="str">
        <f t="shared" si="136"/>
        <v/>
      </c>
      <c r="V758" s="61" t="str">
        <f t="shared" si="137"/>
        <v/>
      </c>
      <c r="W758" s="61">
        <f t="shared" si="138"/>
        <v>-34</v>
      </c>
      <c r="X758" s="207" t="str">
        <f t="shared" si="139"/>
        <v/>
      </c>
      <c r="Y758" s="207" t="str">
        <f t="shared" si="140"/>
        <v/>
      </c>
      <c r="Z758" s="207" t="str">
        <f t="shared" si="141"/>
        <v/>
      </c>
      <c r="AA758" s="207" t="str">
        <f t="shared" si="142"/>
        <v/>
      </c>
    </row>
    <row r="759" spans="1:27" ht="17.25" hidden="1" outlineLevel="2" collapsed="1" thickBot="1">
      <c r="A759" s="279">
        <v>43364</v>
      </c>
      <c r="B759" s="280" t="s">
        <v>1332</v>
      </c>
      <c r="C759" s="281" t="s">
        <v>3172</v>
      </c>
      <c r="D759" s="281" t="s">
        <v>1331</v>
      </c>
      <c r="E759" s="282" t="s">
        <v>1330</v>
      </c>
      <c r="F759" s="281" t="s">
        <v>102</v>
      </c>
      <c r="G759" s="283">
        <v>1</v>
      </c>
      <c r="H759" s="283">
        <v>10904</v>
      </c>
      <c r="I759" s="283">
        <v>0</v>
      </c>
      <c r="J759" s="284">
        <v>23</v>
      </c>
      <c r="K759" s="284">
        <v>11</v>
      </c>
      <c r="L759" s="284">
        <f t="shared" si="144"/>
        <v>-834</v>
      </c>
      <c r="M759" s="285">
        <f t="shared" si="145"/>
        <v>-834</v>
      </c>
      <c r="N759" s="241">
        <f t="shared" si="134"/>
        <v>-16</v>
      </c>
      <c r="O759" s="207">
        <f t="shared" si="132"/>
        <v>0</v>
      </c>
      <c r="P759" s="34"/>
      <c r="Q759" s="291"/>
      <c r="S759" s="230"/>
      <c r="T759" s="61" t="str">
        <f t="shared" si="135"/>
        <v/>
      </c>
      <c r="U759" s="61" t="str">
        <f t="shared" si="136"/>
        <v/>
      </c>
      <c r="V759" s="61" t="str">
        <f t="shared" si="137"/>
        <v/>
      </c>
      <c r="W759" s="61">
        <f t="shared" si="138"/>
        <v>-834</v>
      </c>
      <c r="X759" s="207" t="str">
        <f t="shared" si="139"/>
        <v/>
      </c>
      <c r="Y759" s="207" t="str">
        <f t="shared" si="140"/>
        <v/>
      </c>
      <c r="Z759" s="207" t="str">
        <f t="shared" si="141"/>
        <v/>
      </c>
      <c r="AA759" s="207" t="str">
        <f t="shared" si="142"/>
        <v/>
      </c>
    </row>
    <row r="760" spans="1:27" ht="17.25" hidden="1" outlineLevel="2" thickBot="1">
      <c r="A760" s="279">
        <v>43364</v>
      </c>
      <c r="B760" s="280" t="s">
        <v>1332</v>
      </c>
      <c r="C760" s="281" t="s">
        <v>3172</v>
      </c>
      <c r="D760" s="281" t="s">
        <v>1329</v>
      </c>
      <c r="E760" s="282" t="s">
        <v>2221</v>
      </c>
      <c r="F760" s="281" t="s">
        <v>102</v>
      </c>
      <c r="G760" s="283">
        <v>1</v>
      </c>
      <c r="H760" s="283">
        <v>10888</v>
      </c>
      <c r="I760" s="283">
        <v>0</v>
      </c>
      <c r="J760" s="284">
        <v>23</v>
      </c>
      <c r="K760" s="284">
        <v>11</v>
      </c>
      <c r="L760" s="284">
        <f t="shared" si="144"/>
        <v>-34</v>
      </c>
      <c r="M760" s="285">
        <f t="shared" si="145"/>
        <v>-34</v>
      </c>
      <c r="N760" s="241" t="str">
        <f t="shared" si="134"/>
        <v/>
      </c>
      <c r="O760" s="207">
        <f t="shared" si="132"/>
        <v>0</v>
      </c>
      <c r="P760" s="34"/>
      <c r="S760" s="158"/>
      <c r="T760" s="61" t="str">
        <f t="shared" si="135"/>
        <v/>
      </c>
      <c r="U760" s="61" t="str">
        <f t="shared" si="136"/>
        <v/>
      </c>
      <c r="V760" s="61" t="str">
        <f t="shared" si="137"/>
        <v/>
      </c>
      <c r="W760" s="61">
        <f t="shared" si="138"/>
        <v>-34</v>
      </c>
      <c r="X760" s="207" t="str">
        <f t="shared" si="139"/>
        <v/>
      </c>
      <c r="Y760" s="207" t="str">
        <f t="shared" si="140"/>
        <v/>
      </c>
      <c r="Z760" s="207" t="str">
        <f t="shared" si="141"/>
        <v/>
      </c>
      <c r="AA760" s="207" t="str">
        <f t="shared" si="142"/>
        <v/>
      </c>
    </row>
    <row r="761" spans="1:27" ht="17.25" hidden="1" outlineLevel="2" collapsed="1" thickBot="1">
      <c r="A761" s="279">
        <v>43364</v>
      </c>
      <c r="B761" s="280" t="s">
        <v>1332</v>
      </c>
      <c r="C761" s="281" t="s">
        <v>3172</v>
      </c>
      <c r="D761" s="281" t="s">
        <v>1331</v>
      </c>
      <c r="E761" s="282" t="s">
        <v>1330</v>
      </c>
      <c r="F761" s="281" t="s">
        <v>102</v>
      </c>
      <c r="G761" s="283">
        <v>1</v>
      </c>
      <c r="H761" s="283">
        <v>10904</v>
      </c>
      <c r="I761" s="283">
        <v>0</v>
      </c>
      <c r="J761" s="284">
        <v>23</v>
      </c>
      <c r="K761" s="284">
        <v>11</v>
      </c>
      <c r="L761" s="284">
        <f t="shared" si="144"/>
        <v>-834</v>
      </c>
      <c r="M761" s="285">
        <f t="shared" si="145"/>
        <v>-834</v>
      </c>
      <c r="N761" s="241">
        <f t="shared" si="134"/>
        <v>-16</v>
      </c>
      <c r="O761" s="207">
        <f t="shared" si="132"/>
        <v>0</v>
      </c>
      <c r="P761" s="34"/>
      <c r="S761" s="158"/>
      <c r="T761" s="61" t="str">
        <f t="shared" si="135"/>
        <v/>
      </c>
      <c r="U761" s="61" t="str">
        <f t="shared" si="136"/>
        <v/>
      </c>
      <c r="V761" s="61" t="str">
        <f t="shared" si="137"/>
        <v/>
      </c>
      <c r="W761" s="61">
        <f t="shared" si="138"/>
        <v>-834</v>
      </c>
      <c r="X761" s="207" t="str">
        <f t="shared" si="139"/>
        <v/>
      </c>
      <c r="Y761" s="207" t="str">
        <f t="shared" si="140"/>
        <v/>
      </c>
      <c r="Z761" s="207" t="str">
        <f t="shared" si="141"/>
        <v/>
      </c>
      <c r="AA761" s="207" t="str">
        <f t="shared" si="142"/>
        <v/>
      </c>
    </row>
    <row r="762" spans="1:27" ht="17.25" hidden="1" outlineLevel="2" collapsed="1" thickBot="1">
      <c r="A762" s="279">
        <v>43364</v>
      </c>
      <c r="B762" s="280" t="s">
        <v>1332</v>
      </c>
      <c r="C762" s="281" t="s">
        <v>3172</v>
      </c>
      <c r="D762" s="281" t="s">
        <v>1329</v>
      </c>
      <c r="E762" s="282" t="s">
        <v>2221</v>
      </c>
      <c r="F762" s="281" t="s">
        <v>102</v>
      </c>
      <c r="G762" s="283">
        <v>1</v>
      </c>
      <c r="H762" s="283">
        <v>10900</v>
      </c>
      <c r="I762" s="283">
        <v>0</v>
      </c>
      <c r="J762" s="284">
        <v>23</v>
      </c>
      <c r="K762" s="284">
        <v>11</v>
      </c>
      <c r="L762" s="284">
        <f t="shared" si="144"/>
        <v>-34</v>
      </c>
      <c r="M762" s="285">
        <f t="shared" si="145"/>
        <v>-34</v>
      </c>
      <c r="N762" s="241" t="str">
        <f t="shared" si="134"/>
        <v/>
      </c>
      <c r="O762" s="207">
        <f t="shared" ref="O762:O825" si="146">ABS(I762)</f>
        <v>0</v>
      </c>
      <c r="P762" s="34"/>
      <c r="S762" s="158"/>
      <c r="T762" s="61" t="str">
        <f t="shared" si="135"/>
        <v/>
      </c>
      <c r="U762" s="61" t="str">
        <f t="shared" si="136"/>
        <v/>
      </c>
      <c r="V762" s="61" t="str">
        <f t="shared" si="137"/>
        <v/>
      </c>
      <c r="W762" s="61">
        <f t="shared" si="138"/>
        <v>-34</v>
      </c>
      <c r="X762" s="207" t="str">
        <f t="shared" si="139"/>
        <v/>
      </c>
      <c r="Y762" s="207" t="str">
        <f t="shared" si="140"/>
        <v/>
      </c>
      <c r="Z762" s="207" t="str">
        <f t="shared" si="141"/>
        <v/>
      </c>
      <c r="AA762" s="207" t="str">
        <f t="shared" si="142"/>
        <v/>
      </c>
    </row>
    <row r="763" spans="1:27" ht="17.25" hidden="1" outlineLevel="2" collapsed="1" thickBot="1">
      <c r="A763" s="279">
        <v>43364</v>
      </c>
      <c r="B763" s="280" t="s">
        <v>1332</v>
      </c>
      <c r="C763" s="281" t="s">
        <v>3172</v>
      </c>
      <c r="D763" s="281" t="s">
        <v>1331</v>
      </c>
      <c r="E763" s="282" t="s">
        <v>1330</v>
      </c>
      <c r="F763" s="281" t="s">
        <v>102</v>
      </c>
      <c r="G763" s="283">
        <v>1</v>
      </c>
      <c r="H763" s="283">
        <v>10908</v>
      </c>
      <c r="I763" s="283">
        <v>0</v>
      </c>
      <c r="J763" s="284">
        <v>23</v>
      </c>
      <c r="K763" s="284">
        <v>11</v>
      </c>
      <c r="L763" s="284">
        <f t="shared" si="144"/>
        <v>-434</v>
      </c>
      <c r="M763" s="285">
        <f t="shared" si="145"/>
        <v>-434</v>
      </c>
      <c r="N763" s="241">
        <f t="shared" si="134"/>
        <v>-8</v>
      </c>
      <c r="O763" s="207">
        <f t="shared" si="146"/>
        <v>0</v>
      </c>
      <c r="P763" s="34"/>
      <c r="Q763" s="291"/>
      <c r="S763" s="158"/>
      <c r="T763" s="61" t="str">
        <f t="shared" si="135"/>
        <v/>
      </c>
      <c r="U763" s="61" t="str">
        <f t="shared" si="136"/>
        <v/>
      </c>
      <c r="V763" s="61" t="str">
        <f t="shared" si="137"/>
        <v/>
      </c>
      <c r="W763" s="61">
        <f t="shared" si="138"/>
        <v>-434</v>
      </c>
      <c r="X763" s="207" t="str">
        <f t="shared" si="139"/>
        <v/>
      </c>
      <c r="Y763" s="207" t="str">
        <f t="shared" si="140"/>
        <v/>
      </c>
      <c r="Z763" s="207" t="str">
        <f t="shared" si="141"/>
        <v/>
      </c>
      <c r="AA763" s="207" t="str">
        <f t="shared" si="142"/>
        <v/>
      </c>
    </row>
    <row r="764" spans="1:27" ht="17.25" hidden="1" outlineLevel="2" collapsed="1" thickBot="1">
      <c r="A764" s="279">
        <v>43364</v>
      </c>
      <c r="B764" s="280" t="s">
        <v>3069</v>
      </c>
      <c r="C764" s="281" t="s">
        <v>3175</v>
      </c>
      <c r="D764" s="281" t="s">
        <v>1329</v>
      </c>
      <c r="E764" s="282" t="s">
        <v>1330</v>
      </c>
      <c r="F764" s="281" t="s">
        <v>102</v>
      </c>
      <c r="G764" s="283">
        <v>1</v>
      </c>
      <c r="H764" s="283">
        <v>10906</v>
      </c>
      <c r="I764" s="283">
        <v>0</v>
      </c>
      <c r="J764" s="284">
        <v>45</v>
      </c>
      <c r="K764" s="284">
        <v>44</v>
      </c>
      <c r="L764" s="284">
        <f t="shared" si="144"/>
        <v>-89</v>
      </c>
      <c r="M764" s="285">
        <f t="shared" si="145"/>
        <v>-89</v>
      </c>
      <c r="N764" s="241" t="str">
        <f t="shared" si="134"/>
        <v/>
      </c>
      <c r="O764" s="207">
        <f t="shared" si="146"/>
        <v>0</v>
      </c>
      <c r="P764" s="34"/>
      <c r="Q764" s="291"/>
      <c r="R764" s="291"/>
      <c r="S764" s="158"/>
      <c r="T764" s="61" t="str">
        <f t="shared" si="135"/>
        <v/>
      </c>
      <c r="U764" s="61" t="str">
        <f t="shared" si="136"/>
        <v/>
      </c>
      <c r="V764" s="61" t="str">
        <f t="shared" si="137"/>
        <v/>
      </c>
      <c r="W764" s="61">
        <f t="shared" si="138"/>
        <v>-89</v>
      </c>
      <c r="X764" s="207" t="str">
        <f t="shared" si="139"/>
        <v/>
      </c>
      <c r="Y764" s="207" t="str">
        <f t="shared" si="140"/>
        <v/>
      </c>
      <c r="Z764" s="207" t="str">
        <f t="shared" si="141"/>
        <v/>
      </c>
      <c r="AA764" s="207" t="str">
        <f t="shared" si="142"/>
        <v/>
      </c>
    </row>
    <row r="765" spans="1:27" ht="17.25" hidden="1" outlineLevel="2" collapsed="1" thickBot="1">
      <c r="A765" s="279">
        <v>43364</v>
      </c>
      <c r="B765" s="280" t="s">
        <v>3069</v>
      </c>
      <c r="C765" s="281" t="s">
        <v>3175</v>
      </c>
      <c r="D765" s="281" t="s">
        <v>1331</v>
      </c>
      <c r="E765" s="282" t="s">
        <v>2221</v>
      </c>
      <c r="F765" s="281" t="s">
        <v>102</v>
      </c>
      <c r="G765" s="283">
        <v>1</v>
      </c>
      <c r="H765" s="283">
        <v>10915</v>
      </c>
      <c r="I765" s="283">
        <v>0</v>
      </c>
      <c r="J765" s="284">
        <v>45</v>
      </c>
      <c r="K765" s="284">
        <v>44</v>
      </c>
      <c r="L765" s="284">
        <f t="shared" si="144"/>
        <v>1711</v>
      </c>
      <c r="M765" s="285">
        <f t="shared" si="145"/>
        <v>1711</v>
      </c>
      <c r="N765" s="241">
        <f t="shared" ref="N765:N827" si="147">IF(B765="TXO","",IF(D765="新倉","",IF(E765="賣",(H765-H764)*G765,(H764-H765)*G765)))</f>
        <v>9</v>
      </c>
      <c r="O765" s="207">
        <f t="shared" si="146"/>
        <v>0</v>
      </c>
      <c r="P765" s="34"/>
      <c r="Q765" s="291"/>
      <c r="S765" s="158"/>
      <c r="T765" s="61" t="str">
        <f t="shared" si="135"/>
        <v/>
      </c>
      <c r="U765" s="61" t="str">
        <f t="shared" si="136"/>
        <v/>
      </c>
      <c r="V765" s="61">
        <f t="shared" si="137"/>
        <v>1711</v>
      </c>
      <c r="W765" s="61" t="str">
        <f t="shared" si="138"/>
        <v/>
      </c>
      <c r="X765" s="207" t="str">
        <f t="shared" si="139"/>
        <v/>
      </c>
      <c r="Y765" s="207" t="str">
        <f t="shared" si="140"/>
        <v/>
      </c>
      <c r="Z765" s="207" t="str">
        <f t="shared" si="141"/>
        <v/>
      </c>
      <c r="AA765" s="207" t="str">
        <f t="shared" si="142"/>
        <v/>
      </c>
    </row>
    <row r="766" spans="1:27" ht="17.25" hidden="1" outlineLevel="2" collapsed="1" thickBot="1">
      <c r="A766" s="279">
        <v>43364</v>
      </c>
      <c r="B766" s="280" t="s">
        <v>3069</v>
      </c>
      <c r="C766" s="281" t="s">
        <v>3175</v>
      </c>
      <c r="D766" s="281" t="s">
        <v>1329</v>
      </c>
      <c r="E766" s="282" t="s">
        <v>1330</v>
      </c>
      <c r="F766" s="281" t="s">
        <v>102</v>
      </c>
      <c r="G766" s="283">
        <v>1</v>
      </c>
      <c r="H766" s="283">
        <v>10924</v>
      </c>
      <c r="I766" s="283">
        <v>0</v>
      </c>
      <c r="J766" s="284">
        <v>45</v>
      </c>
      <c r="K766" s="284">
        <v>44</v>
      </c>
      <c r="L766" s="284">
        <f t="shared" si="144"/>
        <v>-89</v>
      </c>
      <c r="M766" s="285">
        <f t="shared" si="145"/>
        <v>-89</v>
      </c>
      <c r="N766" s="241" t="str">
        <f t="shared" si="147"/>
        <v/>
      </c>
      <c r="O766" s="207">
        <f t="shared" si="146"/>
        <v>0</v>
      </c>
      <c r="P766" s="34"/>
      <c r="R766" s="291"/>
      <c r="S766" s="158"/>
      <c r="T766" s="61" t="str">
        <f t="shared" si="135"/>
        <v/>
      </c>
      <c r="U766" s="61" t="str">
        <f t="shared" si="136"/>
        <v/>
      </c>
      <c r="V766" s="61" t="str">
        <f t="shared" si="137"/>
        <v/>
      </c>
      <c r="W766" s="61">
        <f t="shared" si="138"/>
        <v>-89</v>
      </c>
      <c r="X766" s="207" t="str">
        <f t="shared" si="139"/>
        <v/>
      </c>
      <c r="Y766" s="207" t="str">
        <f t="shared" si="140"/>
        <v/>
      </c>
      <c r="Z766" s="207" t="str">
        <f t="shared" si="141"/>
        <v/>
      </c>
      <c r="AA766" s="207" t="str">
        <f t="shared" si="142"/>
        <v/>
      </c>
    </row>
    <row r="767" spans="1:27" ht="17.25" hidden="1" outlineLevel="2" collapsed="1" thickBot="1">
      <c r="A767" s="279">
        <v>43364</v>
      </c>
      <c r="B767" s="280" t="s">
        <v>3069</v>
      </c>
      <c r="C767" s="281" t="s">
        <v>3175</v>
      </c>
      <c r="D767" s="281" t="s">
        <v>1331</v>
      </c>
      <c r="E767" s="282" t="s">
        <v>2221</v>
      </c>
      <c r="F767" s="281" t="s">
        <v>102</v>
      </c>
      <c r="G767" s="283">
        <v>1</v>
      </c>
      <c r="H767" s="283">
        <v>10931</v>
      </c>
      <c r="I767" s="283">
        <v>0</v>
      </c>
      <c r="J767" s="284">
        <v>45</v>
      </c>
      <c r="K767" s="284">
        <v>44</v>
      </c>
      <c r="L767" s="284">
        <f t="shared" si="144"/>
        <v>1311</v>
      </c>
      <c r="M767" s="285">
        <f t="shared" si="145"/>
        <v>1311</v>
      </c>
      <c r="N767" s="241">
        <f t="shared" si="147"/>
        <v>7</v>
      </c>
      <c r="O767" s="207">
        <f t="shared" si="146"/>
        <v>0</v>
      </c>
      <c r="P767" s="34"/>
      <c r="Q767" s="291"/>
      <c r="S767" s="158"/>
      <c r="T767" s="61" t="str">
        <f t="shared" si="135"/>
        <v/>
      </c>
      <c r="U767" s="61" t="str">
        <f t="shared" si="136"/>
        <v/>
      </c>
      <c r="V767" s="61">
        <f t="shared" si="137"/>
        <v>1311</v>
      </c>
      <c r="W767" s="61" t="str">
        <f t="shared" si="138"/>
        <v/>
      </c>
      <c r="X767" s="207" t="str">
        <f t="shared" si="139"/>
        <v/>
      </c>
      <c r="Y767" s="207" t="str">
        <f t="shared" si="140"/>
        <v/>
      </c>
      <c r="Z767" s="207" t="str">
        <f t="shared" si="141"/>
        <v/>
      </c>
      <c r="AA767" s="207" t="str">
        <f t="shared" si="142"/>
        <v/>
      </c>
    </row>
    <row r="768" spans="1:27" ht="17.25" hidden="1" outlineLevel="2" collapsed="1" thickBot="1">
      <c r="A768" s="279">
        <v>43364</v>
      </c>
      <c r="B768" s="280" t="s">
        <v>3069</v>
      </c>
      <c r="C768" s="281" t="s">
        <v>3175</v>
      </c>
      <c r="D768" s="281" t="s">
        <v>1329</v>
      </c>
      <c r="E768" s="282" t="s">
        <v>1330</v>
      </c>
      <c r="F768" s="281" t="s">
        <v>102</v>
      </c>
      <c r="G768" s="283">
        <v>1</v>
      </c>
      <c r="H768" s="283">
        <v>10931</v>
      </c>
      <c r="I768" s="283">
        <v>0</v>
      </c>
      <c r="J768" s="284">
        <v>45</v>
      </c>
      <c r="K768" s="284">
        <v>44</v>
      </c>
      <c r="L768" s="284">
        <f t="shared" si="144"/>
        <v>-89</v>
      </c>
      <c r="M768" s="285">
        <f t="shared" si="145"/>
        <v>-89</v>
      </c>
      <c r="N768" s="241" t="str">
        <f t="shared" si="147"/>
        <v/>
      </c>
      <c r="O768" s="207">
        <f t="shared" si="146"/>
        <v>0</v>
      </c>
      <c r="P768" s="34"/>
      <c r="Q768" s="291"/>
      <c r="R768" s="291"/>
      <c r="S768" s="230"/>
      <c r="T768" s="61" t="str">
        <f t="shared" si="135"/>
        <v/>
      </c>
      <c r="U768" s="61" t="str">
        <f t="shared" si="136"/>
        <v/>
      </c>
      <c r="V768" s="61" t="str">
        <f t="shared" si="137"/>
        <v/>
      </c>
      <c r="W768" s="61">
        <f t="shared" si="138"/>
        <v>-89</v>
      </c>
      <c r="X768" s="207" t="str">
        <f t="shared" si="139"/>
        <v/>
      </c>
      <c r="Y768" s="207" t="str">
        <f t="shared" si="140"/>
        <v/>
      </c>
      <c r="Z768" s="207" t="str">
        <f t="shared" si="141"/>
        <v/>
      </c>
      <c r="AA768" s="207" t="str">
        <f t="shared" si="142"/>
        <v/>
      </c>
    </row>
    <row r="769" spans="1:27" ht="17.25" hidden="1" outlineLevel="2" collapsed="1" thickBot="1">
      <c r="A769" s="279">
        <v>43364</v>
      </c>
      <c r="B769" s="280" t="s">
        <v>3069</v>
      </c>
      <c r="C769" s="281" t="s">
        <v>3175</v>
      </c>
      <c r="D769" s="281" t="s">
        <v>1331</v>
      </c>
      <c r="E769" s="282" t="s">
        <v>2221</v>
      </c>
      <c r="F769" s="281" t="s">
        <v>102</v>
      </c>
      <c r="G769" s="283">
        <v>1</v>
      </c>
      <c r="H769" s="283">
        <v>10926</v>
      </c>
      <c r="I769" s="283">
        <v>0</v>
      </c>
      <c r="J769" s="284">
        <v>45</v>
      </c>
      <c r="K769" s="284">
        <v>44</v>
      </c>
      <c r="L769" s="284">
        <f t="shared" si="144"/>
        <v>-1089</v>
      </c>
      <c r="M769" s="285">
        <f t="shared" si="145"/>
        <v>-1089</v>
      </c>
      <c r="N769" s="241">
        <f t="shared" si="147"/>
        <v>-5</v>
      </c>
      <c r="O769" s="207">
        <f t="shared" si="146"/>
        <v>0</v>
      </c>
      <c r="P769" s="34"/>
      <c r="Q769" s="291"/>
      <c r="S769" s="230"/>
      <c r="T769" s="61" t="str">
        <f t="shared" si="135"/>
        <v/>
      </c>
      <c r="U769" s="61" t="str">
        <f t="shared" si="136"/>
        <v/>
      </c>
      <c r="V769" s="61" t="str">
        <f t="shared" si="137"/>
        <v/>
      </c>
      <c r="W769" s="61">
        <f t="shared" si="138"/>
        <v>-1089</v>
      </c>
      <c r="X769" s="207" t="str">
        <f t="shared" si="139"/>
        <v/>
      </c>
      <c r="Y769" s="207" t="str">
        <f t="shared" si="140"/>
        <v/>
      </c>
      <c r="Z769" s="207" t="str">
        <f t="shared" si="141"/>
        <v/>
      </c>
      <c r="AA769" s="207" t="str">
        <f t="shared" si="142"/>
        <v/>
      </c>
    </row>
    <row r="770" spans="1:27" ht="17.25" hidden="1" outlineLevel="2" collapsed="1" thickBot="1">
      <c r="A770" s="279">
        <v>43364</v>
      </c>
      <c r="B770" s="280" t="s">
        <v>3069</v>
      </c>
      <c r="C770" s="281" t="s">
        <v>3175</v>
      </c>
      <c r="D770" s="281" t="s">
        <v>1329</v>
      </c>
      <c r="E770" s="282" t="s">
        <v>2221</v>
      </c>
      <c r="F770" s="281" t="s">
        <v>102</v>
      </c>
      <c r="G770" s="283">
        <v>1</v>
      </c>
      <c r="H770" s="283">
        <v>10927</v>
      </c>
      <c r="I770" s="283">
        <v>0</v>
      </c>
      <c r="J770" s="284">
        <v>45</v>
      </c>
      <c r="K770" s="284">
        <v>44</v>
      </c>
      <c r="L770" s="284">
        <f t="shared" si="144"/>
        <v>-89</v>
      </c>
      <c r="M770" s="285">
        <f t="shared" si="145"/>
        <v>-89</v>
      </c>
      <c r="N770" s="241" t="str">
        <f t="shared" si="147"/>
        <v/>
      </c>
      <c r="O770" s="207">
        <f t="shared" si="146"/>
        <v>0</v>
      </c>
      <c r="P770" s="34"/>
      <c r="Q770" s="291"/>
      <c r="R770" s="291"/>
      <c r="S770" s="230"/>
      <c r="T770" s="61" t="str">
        <f t="shared" si="135"/>
        <v/>
      </c>
      <c r="U770" s="61" t="str">
        <f t="shared" si="136"/>
        <v/>
      </c>
      <c r="V770" s="61" t="str">
        <f t="shared" si="137"/>
        <v/>
      </c>
      <c r="W770" s="61">
        <f t="shared" si="138"/>
        <v>-89</v>
      </c>
      <c r="X770" s="207" t="str">
        <f t="shared" si="139"/>
        <v/>
      </c>
      <c r="Y770" s="207" t="str">
        <f t="shared" si="140"/>
        <v/>
      </c>
      <c r="Z770" s="207" t="str">
        <f t="shared" si="141"/>
        <v/>
      </c>
      <c r="AA770" s="207" t="str">
        <f t="shared" si="142"/>
        <v/>
      </c>
    </row>
    <row r="771" spans="1:27" ht="17.25" hidden="1" outlineLevel="2" collapsed="1" thickBot="1">
      <c r="A771" s="279">
        <v>43364</v>
      </c>
      <c r="B771" s="280" t="s">
        <v>3069</v>
      </c>
      <c r="C771" s="281" t="s">
        <v>3175</v>
      </c>
      <c r="D771" s="281" t="s">
        <v>1331</v>
      </c>
      <c r="E771" s="282" t="s">
        <v>1330</v>
      </c>
      <c r="F771" s="281" t="s">
        <v>102</v>
      </c>
      <c r="G771" s="283">
        <v>1</v>
      </c>
      <c r="H771" s="283">
        <v>10918</v>
      </c>
      <c r="I771" s="283">
        <v>0</v>
      </c>
      <c r="J771" s="284">
        <v>45</v>
      </c>
      <c r="K771" s="284">
        <v>44</v>
      </c>
      <c r="L771" s="284">
        <f t="shared" si="144"/>
        <v>1711</v>
      </c>
      <c r="M771" s="285">
        <f t="shared" si="145"/>
        <v>1711</v>
      </c>
      <c r="N771" s="241">
        <f t="shared" si="147"/>
        <v>9</v>
      </c>
      <c r="O771" s="207">
        <f t="shared" si="146"/>
        <v>0</v>
      </c>
      <c r="P771" s="34"/>
      <c r="Q771" s="291"/>
      <c r="S771" s="230"/>
      <c r="T771" s="61" t="str">
        <f t="shared" si="135"/>
        <v/>
      </c>
      <c r="U771" s="61" t="str">
        <f t="shared" si="136"/>
        <v/>
      </c>
      <c r="V771" s="61">
        <f t="shared" si="137"/>
        <v>1711</v>
      </c>
      <c r="W771" s="61" t="str">
        <f t="shared" si="138"/>
        <v/>
      </c>
      <c r="X771" s="207" t="str">
        <f t="shared" si="139"/>
        <v/>
      </c>
      <c r="Y771" s="207" t="str">
        <f t="shared" si="140"/>
        <v/>
      </c>
      <c r="Z771" s="207" t="str">
        <f t="shared" si="141"/>
        <v/>
      </c>
      <c r="AA771" s="207" t="str">
        <f t="shared" si="142"/>
        <v/>
      </c>
    </row>
    <row r="772" spans="1:27" ht="17.25" hidden="1" outlineLevel="2" collapsed="1" thickBot="1">
      <c r="A772" s="279">
        <v>43364</v>
      </c>
      <c r="B772" s="280" t="s">
        <v>3069</v>
      </c>
      <c r="C772" s="281" t="s">
        <v>3175</v>
      </c>
      <c r="D772" s="281" t="s">
        <v>1329</v>
      </c>
      <c r="E772" s="282" t="s">
        <v>2221</v>
      </c>
      <c r="F772" s="281" t="s">
        <v>102</v>
      </c>
      <c r="G772" s="283">
        <v>1</v>
      </c>
      <c r="H772" s="283">
        <v>10911</v>
      </c>
      <c r="I772" s="283">
        <v>0</v>
      </c>
      <c r="J772" s="284">
        <v>45</v>
      </c>
      <c r="K772" s="284">
        <v>44</v>
      </c>
      <c r="L772" s="284">
        <f t="shared" si="144"/>
        <v>-89</v>
      </c>
      <c r="M772" s="285">
        <f t="shared" si="145"/>
        <v>-89</v>
      </c>
      <c r="N772" s="241" t="str">
        <f t="shared" si="147"/>
        <v/>
      </c>
      <c r="O772" s="207">
        <f t="shared" si="146"/>
        <v>0</v>
      </c>
      <c r="P772" s="34"/>
      <c r="Q772" s="291"/>
      <c r="R772" s="291"/>
      <c r="S772" s="230"/>
      <c r="T772" s="61" t="str">
        <f t="shared" si="135"/>
        <v/>
      </c>
      <c r="U772" s="61" t="str">
        <f t="shared" si="136"/>
        <v/>
      </c>
      <c r="V772" s="61" t="str">
        <f t="shared" si="137"/>
        <v/>
      </c>
      <c r="W772" s="61">
        <f t="shared" si="138"/>
        <v>-89</v>
      </c>
      <c r="X772" s="207" t="str">
        <f t="shared" si="139"/>
        <v/>
      </c>
      <c r="Y772" s="207" t="str">
        <f t="shared" si="140"/>
        <v/>
      </c>
      <c r="Z772" s="207" t="str">
        <f t="shared" si="141"/>
        <v/>
      </c>
      <c r="AA772" s="207" t="str">
        <f t="shared" si="142"/>
        <v/>
      </c>
    </row>
    <row r="773" spans="1:27" ht="17.25" hidden="1" outlineLevel="2" collapsed="1" thickBot="1">
      <c r="A773" s="279">
        <v>43364</v>
      </c>
      <c r="B773" s="280" t="s">
        <v>3069</v>
      </c>
      <c r="C773" s="281" t="s">
        <v>3175</v>
      </c>
      <c r="D773" s="281" t="s">
        <v>1331</v>
      </c>
      <c r="E773" s="282" t="s">
        <v>1330</v>
      </c>
      <c r="F773" s="281" t="s">
        <v>102</v>
      </c>
      <c r="G773" s="283">
        <v>1</v>
      </c>
      <c r="H773" s="283">
        <v>10905</v>
      </c>
      <c r="I773" s="283">
        <v>0</v>
      </c>
      <c r="J773" s="284">
        <v>45</v>
      </c>
      <c r="K773" s="284">
        <v>44</v>
      </c>
      <c r="L773" s="284">
        <f t="shared" si="144"/>
        <v>1111</v>
      </c>
      <c r="M773" s="285">
        <f t="shared" si="145"/>
        <v>1111</v>
      </c>
      <c r="N773" s="241">
        <f t="shared" si="147"/>
        <v>6</v>
      </c>
      <c r="O773" s="207">
        <f t="shared" si="146"/>
        <v>0</v>
      </c>
      <c r="P773" s="34"/>
      <c r="Q773" s="291"/>
      <c r="S773" s="230"/>
      <c r="T773" s="61" t="str">
        <f t="shared" si="135"/>
        <v/>
      </c>
      <c r="U773" s="61" t="str">
        <f t="shared" si="136"/>
        <v/>
      </c>
      <c r="V773" s="61">
        <f t="shared" si="137"/>
        <v>1111</v>
      </c>
      <c r="W773" s="61" t="str">
        <f t="shared" si="138"/>
        <v/>
      </c>
      <c r="X773" s="207" t="str">
        <f t="shared" si="139"/>
        <v/>
      </c>
      <c r="Y773" s="207" t="str">
        <f t="shared" si="140"/>
        <v/>
      </c>
      <c r="Z773" s="207" t="str">
        <f t="shared" si="141"/>
        <v/>
      </c>
      <c r="AA773" s="207" t="str">
        <f t="shared" si="142"/>
        <v/>
      </c>
    </row>
    <row r="774" spans="1:27" ht="17.25" hidden="1" outlineLevel="2" collapsed="1" thickBot="1">
      <c r="A774" s="279">
        <v>43364</v>
      </c>
      <c r="B774" s="280" t="s">
        <v>3069</v>
      </c>
      <c r="C774" s="281" t="s">
        <v>3175</v>
      </c>
      <c r="D774" s="281" t="s">
        <v>1329</v>
      </c>
      <c r="E774" s="282" t="s">
        <v>2221</v>
      </c>
      <c r="F774" s="281" t="s">
        <v>102</v>
      </c>
      <c r="G774" s="283">
        <v>1</v>
      </c>
      <c r="H774" s="283">
        <v>10910</v>
      </c>
      <c r="I774" s="283">
        <v>0</v>
      </c>
      <c r="J774" s="284">
        <v>45</v>
      </c>
      <c r="K774" s="284">
        <v>44</v>
      </c>
      <c r="L774" s="284">
        <f t="shared" si="144"/>
        <v>-89</v>
      </c>
      <c r="M774" s="285">
        <f t="shared" si="145"/>
        <v>-89</v>
      </c>
      <c r="N774" s="241" t="str">
        <f t="shared" si="147"/>
        <v/>
      </c>
      <c r="O774" s="207">
        <f t="shared" si="146"/>
        <v>0</v>
      </c>
      <c r="P774" s="34"/>
      <c r="Q774" s="291"/>
      <c r="R774" s="291"/>
      <c r="S774" s="230"/>
      <c r="T774" s="61" t="str">
        <f t="shared" si="135"/>
        <v/>
      </c>
      <c r="U774" s="61" t="str">
        <f t="shared" si="136"/>
        <v/>
      </c>
      <c r="V774" s="61" t="str">
        <f t="shared" si="137"/>
        <v/>
      </c>
      <c r="W774" s="61">
        <f t="shared" si="138"/>
        <v>-89</v>
      </c>
      <c r="X774" s="207" t="str">
        <f t="shared" si="139"/>
        <v/>
      </c>
      <c r="Y774" s="207" t="str">
        <f t="shared" si="140"/>
        <v/>
      </c>
      <c r="Z774" s="207" t="str">
        <f t="shared" si="141"/>
        <v/>
      </c>
      <c r="AA774" s="207" t="str">
        <f t="shared" si="142"/>
        <v/>
      </c>
    </row>
    <row r="775" spans="1:27" ht="17.25" hidden="1" outlineLevel="2" collapsed="1" thickBot="1">
      <c r="A775" s="279">
        <v>43364</v>
      </c>
      <c r="B775" s="280" t="s">
        <v>3069</v>
      </c>
      <c r="C775" s="281" t="s">
        <v>3175</v>
      </c>
      <c r="D775" s="281" t="s">
        <v>1331</v>
      </c>
      <c r="E775" s="282" t="s">
        <v>1330</v>
      </c>
      <c r="F775" s="281" t="s">
        <v>102</v>
      </c>
      <c r="G775" s="283">
        <v>1</v>
      </c>
      <c r="H775" s="283">
        <v>10920</v>
      </c>
      <c r="I775" s="283">
        <v>0</v>
      </c>
      <c r="J775" s="284">
        <v>45</v>
      </c>
      <c r="K775" s="284">
        <v>44</v>
      </c>
      <c r="L775" s="284">
        <f t="shared" si="144"/>
        <v>-2089</v>
      </c>
      <c r="M775" s="285">
        <f t="shared" si="145"/>
        <v>-2089</v>
      </c>
      <c r="N775" s="241">
        <f t="shared" si="147"/>
        <v>-10</v>
      </c>
      <c r="O775" s="207">
        <f t="shared" si="146"/>
        <v>0</v>
      </c>
      <c r="P775" s="34"/>
      <c r="Q775" s="291"/>
      <c r="S775" s="230"/>
      <c r="T775" s="61" t="str">
        <f t="shared" si="135"/>
        <v/>
      </c>
      <c r="U775" s="61" t="str">
        <f t="shared" si="136"/>
        <v/>
      </c>
      <c r="V775" s="61" t="str">
        <f t="shared" si="137"/>
        <v/>
      </c>
      <c r="W775" s="61">
        <f t="shared" si="138"/>
        <v>-2089</v>
      </c>
      <c r="X775" s="207" t="str">
        <f t="shared" si="139"/>
        <v/>
      </c>
      <c r="Y775" s="207" t="str">
        <f t="shared" si="140"/>
        <v/>
      </c>
      <c r="Z775" s="207" t="str">
        <f t="shared" si="141"/>
        <v/>
      </c>
      <c r="AA775" s="207" t="str">
        <f t="shared" si="142"/>
        <v/>
      </c>
    </row>
    <row r="776" spans="1:27" ht="17.25" hidden="1" outlineLevel="2" collapsed="1" thickBot="1">
      <c r="A776" s="279">
        <v>43364</v>
      </c>
      <c r="B776" s="280" t="s">
        <v>3069</v>
      </c>
      <c r="C776" s="281" t="s">
        <v>3175</v>
      </c>
      <c r="D776" s="281" t="s">
        <v>1329</v>
      </c>
      <c r="E776" s="282" t="s">
        <v>1330</v>
      </c>
      <c r="F776" s="281" t="s">
        <v>102</v>
      </c>
      <c r="G776" s="283">
        <v>1</v>
      </c>
      <c r="H776" s="283">
        <v>10926</v>
      </c>
      <c r="I776" s="283">
        <v>0</v>
      </c>
      <c r="J776" s="284">
        <v>45</v>
      </c>
      <c r="K776" s="284">
        <v>44</v>
      </c>
      <c r="L776" s="284">
        <f t="shared" ref="L776:L777" si="148">IF(B776="TXO",I776-SUM(J776:K776),IF(B776="FITX",IF(D776="新倉",-SUM(J776:K776),IF(E776="賣",(H776-H775)*G776*200-SUM(J776:K776),(H775-H776)*G776*200-SUM(J776:K776))),IF(D776="新倉",-SUM(J776:K776),IF(E776="賣",(H776-H775)*G776*50-SUM(J776:K776),(H775-H776)*G776*50-SUM(J776:K776)))))</f>
        <v>-89</v>
      </c>
      <c r="M776" s="285">
        <f t="shared" si="145"/>
        <v>-89</v>
      </c>
      <c r="N776" s="241" t="str">
        <f t="shared" si="147"/>
        <v/>
      </c>
      <c r="O776" s="207">
        <f t="shared" si="146"/>
        <v>0</v>
      </c>
      <c r="P776" s="34"/>
      <c r="Q776" s="291"/>
      <c r="R776" s="291"/>
      <c r="S776" s="230"/>
      <c r="T776" s="61" t="str">
        <f t="shared" si="135"/>
        <v/>
      </c>
      <c r="U776" s="61" t="str">
        <f t="shared" si="136"/>
        <v/>
      </c>
      <c r="V776" s="61" t="str">
        <f t="shared" si="137"/>
        <v/>
      </c>
      <c r="W776" s="61">
        <f t="shared" si="138"/>
        <v>-89</v>
      </c>
      <c r="X776" s="207" t="str">
        <f t="shared" si="139"/>
        <v/>
      </c>
      <c r="Y776" s="207" t="str">
        <f t="shared" si="140"/>
        <v/>
      </c>
      <c r="Z776" s="207" t="str">
        <f t="shared" si="141"/>
        <v/>
      </c>
      <c r="AA776" s="207" t="str">
        <f t="shared" si="142"/>
        <v/>
      </c>
    </row>
    <row r="777" spans="1:27" ht="17.25" hidden="1" outlineLevel="2" collapsed="1" thickBot="1">
      <c r="A777" s="279">
        <v>43364</v>
      </c>
      <c r="B777" s="280" t="s">
        <v>3069</v>
      </c>
      <c r="C777" s="281" t="s">
        <v>3175</v>
      </c>
      <c r="D777" s="281" t="s">
        <v>1331</v>
      </c>
      <c r="E777" s="282" t="s">
        <v>2221</v>
      </c>
      <c r="F777" s="281" t="s">
        <v>102</v>
      </c>
      <c r="G777" s="283">
        <v>1</v>
      </c>
      <c r="H777" s="283">
        <v>10920</v>
      </c>
      <c r="I777" s="283">
        <v>0</v>
      </c>
      <c r="J777" s="284">
        <v>45</v>
      </c>
      <c r="K777" s="284">
        <v>44</v>
      </c>
      <c r="L777" s="284">
        <f t="shared" si="148"/>
        <v>-1289</v>
      </c>
      <c r="M777" s="285">
        <f t="shared" si="145"/>
        <v>-1289</v>
      </c>
      <c r="N777" s="241">
        <f t="shared" si="147"/>
        <v>-6</v>
      </c>
      <c r="O777" s="207">
        <f t="shared" si="146"/>
        <v>0</v>
      </c>
      <c r="P777" s="34"/>
      <c r="Q777" s="291"/>
      <c r="S777" s="230"/>
      <c r="T777" s="61" t="str">
        <f t="shared" ref="T777:T840" si="149">IF(AND(R777="Yes",S777&lt;&gt;"Yes",L777&gt;0,B777&lt;&gt;"TXO"),L777,"")</f>
        <v/>
      </c>
      <c r="U777" s="61" t="str">
        <f t="shared" ref="U777:U840" si="150">IF(AND(R777="Yes",S777&lt;&gt;"Yes",L777&lt;0,B777&lt;&gt;"TXO"),L777,"")</f>
        <v/>
      </c>
      <c r="V777" s="61" t="str">
        <f t="shared" ref="V777:V840" si="151">IF(AND(R777="",S777&lt;&gt;"Yes",L777&gt;0,B777&lt;&gt;"TXO"),L777,"")</f>
        <v/>
      </c>
      <c r="W777" s="61">
        <f t="shared" ref="W777:W840" si="152">IF(AND(R777="",S777&lt;&gt;"Yes",L777&lt;0,B777&lt;&gt;"TXO"),L777,"")</f>
        <v>-1289</v>
      </c>
      <c r="X777" s="207" t="str">
        <f t="shared" ref="X777:X840" si="153">IF(AND(R777="Yes",S777="Yes",L777&gt;0,B777&lt;&gt;"TXO"),L777,"")</f>
        <v/>
      </c>
      <c r="Y777" s="207" t="str">
        <f t="shared" ref="Y777:Y840" si="154">IF(AND(R777="Yes",S777="Yes",L777&lt;0,B777&lt;&gt;"TXO"),L777,"")</f>
        <v/>
      </c>
      <c r="Z777" s="207" t="str">
        <f t="shared" ref="Z777:Z840" si="155">IF(AND(R777="",S777="Yes",L777&gt;0,B777&lt;&gt;"TXO"),L777,"")</f>
        <v/>
      </c>
      <c r="AA777" s="207" t="str">
        <f t="shared" ref="AA777:AA840" si="156">IF(AND(R777="",S777="Yes",L777&lt;0,B777&lt;&gt;"TXO"),L777,"")</f>
        <v/>
      </c>
    </row>
    <row r="778" spans="1:27" ht="17.25" hidden="1" outlineLevel="2" collapsed="1" thickBot="1">
      <c r="A778" s="279">
        <v>43364</v>
      </c>
      <c r="B778" s="280" t="s">
        <v>3069</v>
      </c>
      <c r="C778" s="281" t="s">
        <v>3175</v>
      </c>
      <c r="D778" s="281" t="s">
        <v>1329</v>
      </c>
      <c r="E778" s="282" t="s">
        <v>1330</v>
      </c>
      <c r="F778" s="281" t="s">
        <v>102</v>
      </c>
      <c r="G778" s="283">
        <v>1</v>
      </c>
      <c r="H778" s="283">
        <v>10922</v>
      </c>
      <c r="I778" s="283">
        <v>0</v>
      </c>
      <c r="J778" s="284">
        <v>45</v>
      </c>
      <c r="K778" s="284">
        <v>44</v>
      </c>
      <c r="L778" s="284">
        <f t="shared" ref="L778:L817" si="157">IF(B778="TXO",I778-SUM(J778:K778),IF(B778="FITX",IF(D778="新倉",-SUM(J778:K778),IF(E778="賣",(H778-H777)*G778*200-SUM(J778:K778),(H777-H778)*G778*200-SUM(J778:K778))),IF(D778="新倉",-SUM(J778:K778),IF(E778="賣",(H778-H777)*G778*50-SUM(J778:K778),(H777-H778)*G778*50-SUM(J778:K778)))))</f>
        <v>-89</v>
      </c>
      <c r="M778" s="285">
        <f t="shared" si="145"/>
        <v>-89</v>
      </c>
      <c r="N778" s="241" t="str">
        <f t="shared" si="147"/>
        <v/>
      </c>
      <c r="O778" s="207">
        <f t="shared" si="146"/>
        <v>0</v>
      </c>
      <c r="P778" s="34"/>
      <c r="Q778" s="291"/>
      <c r="R778" s="291"/>
      <c r="S778" s="230"/>
      <c r="T778" s="61" t="str">
        <f t="shared" si="149"/>
        <v/>
      </c>
      <c r="U778" s="61" t="str">
        <f t="shared" si="150"/>
        <v/>
      </c>
      <c r="V778" s="61" t="str">
        <f t="shared" si="151"/>
        <v/>
      </c>
      <c r="W778" s="61">
        <f t="shared" si="152"/>
        <v>-89</v>
      </c>
      <c r="X778" s="207" t="str">
        <f t="shared" si="153"/>
        <v/>
      </c>
      <c r="Y778" s="207" t="str">
        <f t="shared" si="154"/>
        <v/>
      </c>
      <c r="Z778" s="207" t="str">
        <f t="shared" si="155"/>
        <v/>
      </c>
      <c r="AA778" s="207" t="str">
        <f t="shared" si="156"/>
        <v/>
      </c>
    </row>
    <row r="779" spans="1:27" ht="17.25" hidden="1" outlineLevel="2" collapsed="1" thickBot="1">
      <c r="A779" s="279">
        <v>43364</v>
      </c>
      <c r="B779" s="280" t="s">
        <v>3069</v>
      </c>
      <c r="C779" s="281" t="s">
        <v>3175</v>
      </c>
      <c r="D779" s="281" t="s">
        <v>1331</v>
      </c>
      <c r="E779" s="282" t="s">
        <v>2221</v>
      </c>
      <c r="F779" s="281" t="s">
        <v>102</v>
      </c>
      <c r="G779" s="283">
        <v>1</v>
      </c>
      <c r="H779" s="283">
        <v>10924</v>
      </c>
      <c r="I779" s="283">
        <v>0</v>
      </c>
      <c r="J779" s="284">
        <v>45</v>
      </c>
      <c r="K779" s="284">
        <v>44</v>
      </c>
      <c r="L779" s="284">
        <f t="shared" si="157"/>
        <v>311</v>
      </c>
      <c r="M779" s="285">
        <f t="shared" si="145"/>
        <v>311</v>
      </c>
      <c r="N779" s="241">
        <f t="shared" si="147"/>
        <v>2</v>
      </c>
      <c r="O779" s="207">
        <f t="shared" si="146"/>
        <v>0</v>
      </c>
      <c r="P779" s="34"/>
      <c r="Q779" s="291"/>
      <c r="S779" s="230"/>
      <c r="T779" s="61" t="str">
        <f t="shared" si="149"/>
        <v/>
      </c>
      <c r="U779" s="61" t="str">
        <f t="shared" si="150"/>
        <v/>
      </c>
      <c r="V779" s="61">
        <f t="shared" si="151"/>
        <v>311</v>
      </c>
      <c r="W779" s="61" t="str">
        <f t="shared" si="152"/>
        <v/>
      </c>
      <c r="X779" s="207" t="str">
        <f t="shared" si="153"/>
        <v/>
      </c>
      <c r="Y779" s="207" t="str">
        <f t="shared" si="154"/>
        <v/>
      </c>
      <c r="Z779" s="207" t="str">
        <f t="shared" si="155"/>
        <v/>
      </c>
      <c r="AA779" s="207" t="str">
        <f t="shared" si="156"/>
        <v/>
      </c>
    </row>
    <row r="780" spans="1:27" ht="17.25" hidden="1" outlineLevel="2" collapsed="1" thickBot="1">
      <c r="A780" s="279">
        <v>43364</v>
      </c>
      <c r="B780" s="280" t="s">
        <v>3069</v>
      </c>
      <c r="C780" s="281" t="s">
        <v>3175</v>
      </c>
      <c r="D780" s="281" t="s">
        <v>1329</v>
      </c>
      <c r="E780" s="282" t="s">
        <v>1330</v>
      </c>
      <c r="F780" s="281" t="s">
        <v>102</v>
      </c>
      <c r="G780" s="283">
        <v>1</v>
      </c>
      <c r="H780" s="283">
        <v>10928</v>
      </c>
      <c r="I780" s="283">
        <v>0</v>
      </c>
      <c r="J780" s="284">
        <v>45</v>
      </c>
      <c r="K780" s="284">
        <v>44</v>
      </c>
      <c r="L780" s="284">
        <f t="shared" si="157"/>
        <v>-89</v>
      </c>
      <c r="M780" s="285">
        <f t="shared" si="145"/>
        <v>-89</v>
      </c>
      <c r="N780" s="241" t="str">
        <f t="shared" si="147"/>
        <v/>
      </c>
      <c r="O780" s="207">
        <f t="shared" si="146"/>
        <v>0</v>
      </c>
      <c r="P780" s="34"/>
      <c r="Q780" s="291"/>
      <c r="R780" s="291"/>
      <c r="S780" s="230"/>
      <c r="T780" s="61" t="str">
        <f t="shared" si="149"/>
        <v/>
      </c>
      <c r="U780" s="61" t="str">
        <f t="shared" si="150"/>
        <v/>
      </c>
      <c r="V780" s="61" t="str">
        <f t="shared" si="151"/>
        <v/>
      </c>
      <c r="W780" s="61">
        <f t="shared" si="152"/>
        <v>-89</v>
      </c>
      <c r="X780" s="207" t="str">
        <f t="shared" si="153"/>
        <v/>
      </c>
      <c r="Y780" s="207" t="str">
        <f t="shared" si="154"/>
        <v/>
      </c>
      <c r="Z780" s="207" t="str">
        <f t="shared" si="155"/>
        <v/>
      </c>
      <c r="AA780" s="207" t="str">
        <f t="shared" si="156"/>
        <v/>
      </c>
    </row>
    <row r="781" spans="1:27" ht="17.25" hidden="1" outlineLevel="2" collapsed="1" thickBot="1">
      <c r="A781" s="279">
        <v>43364</v>
      </c>
      <c r="B781" s="280" t="s">
        <v>3069</v>
      </c>
      <c r="C781" s="281" t="s">
        <v>3175</v>
      </c>
      <c r="D781" s="281" t="s">
        <v>1331</v>
      </c>
      <c r="E781" s="282" t="s">
        <v>2221</v>
      </c>
      <c r="F781" s="281" t="s">
        <v>102</v>
      </c>
      <c r="G781" s="283">
        <v>1</v>
      </c>
      <c r="H781" s="283">
        <v>10932</v>
      </c>
      <c r="I781" s="283">
        <v>0</v>
      </c>
      <c r="J781" s="284">
        <v>45</v>
      </c>
      <c r="K781" s="284">
        <v>44</v>
      </c>
      <c r="L781" s="284">
        <f t="shared" si="157"/>
        <v>711</v>
      </c>
      <c r="M781" s="285">
        <f t="shared" si="145"/>
        <v>711</v>
      </c>
      <c r="N781" s="241">
        <f t="shared" si="147"/>
        <v>4</v>
      </c>
      <c r="O781" s="207">
        <f t="shared" si="146"/>
        <v>0</v>
      </c>
      <c r="P781" s="34"/>
      <c r="Q781" s="291"/>
      <c r="S781" s="230"/>
      <c r="T781" s="61" t="str">
        <f t="shared" si="149"/>
        <v/>
      </c>
      <c r="U781" s="61" t="str">
        <f t="shared" si="150"/>
        <v/>
      </c>
      <c r="V781" s="61">
        <f t="shared" si="151"/>
        <v>711</v>
      </c>
      <c r="W781" s="61" t="str">
        <f t="shared" si="152"/>
        <v/>
      </c>
      <c r="X781" s="207" t="str">
        <f t="shared" si="153"/>
        <v/>
      </c>
      <c r="Y781" s="207" t="str">
        <f t="shared" si="154"/>
        <v/>
      </c>
      <c r="Z781" s="207" t="str">
        <f t="shared" si="155"/>
        <v/>
      </c>
      <c r="AA781" s="207" t="str">
        <f t="shared" si="156"/>
        <v/>
      </c>
    </row>
    <row r="782" spans="1:27" ht="17.25" hidden="1" outlineLevel="2" collapsed="1" thickBot="1">
      <c r="A782" s="279">
        <v>43364</v>
      </c>
      <c r="B782" s="280" t="s">
        <v>3069</v>
      </c>
      <c r="C782" s="281" t="s">
        <v>3175</v>
      </c>
      <c r="D782" s="281" t="s">
        <v>1329</v>
      </c>
      <c r="E782" s="282" t="s">
        <v>1330</v>
      </c>
      <c r="F782" s="281" t="s">
        <v>102</v>
      </c>
      <c r="G782" s="283">
        <v>1</v>
      </c>
      <c r="H782" s="283">
        <v>10938</v>
      </c>
      <c r="I782" s="283">
        <v>0</v>
      </c>
      <c r="J782" s="284">
        <v>45</v>
      </c>
      <c r="K782" s="284">
        <v>44</v>
      </c>
      <c r="L782" s="284">
        <f t="shared" si="157"/>
        <v>-89</v>
      </c>
      <c r="M782" s="285">
        <f t="shared" si="145"/>
        <v>-89</v>
      </c>
      <c r="N782" s="241" t="str">
        <f t="shared" si="147"/>
        <v/>
      </c>
      <c r="O782" s="207">
        <f t="shared" si="146"/>
        <v>0</v>
      </c>
      <c r="P782" s="34"/>
      <c r="Q782" s="291"/>
      <c r="R782" s="291"/>
      <c r="S782" s="230"/>
      <c r="T782" s="61" t="str">
        <f t="shared" si="149"/>
        <v/>
      </c>
      <c r="U782" s="61" t="str">
        <f t="shared" si="150"/>
        <v/>
      </c>
      <c r="V782" s="61" t="str">
        <f t="shared" si="151"/>
        <v/>
      </c>
      <c r="W782" s="61">
        <f t="shared" si="152"/>
        <v>-89</v>
      </c>
      <c r="X782" s="207" t="str">
        <f t="shared" si="153"/>
        <v/>
      </c>
      <c r="Y782" s="207" t="str">
        <f t="shared" si="154"/>
        <v/>
      </c>
      <c r="Z782" s="207" t="str">
        <f t="shared" si="155"/>
        <v/>
      </c>
      <c r="AA782" s="207" t="str">
        <f t="shared" si="156"/>
        <v/>
      </c>
    </row>
    <row r="783" spans="1:27" ht="17.25" hidden="1" outlineLevel="2" collapsed="1" thickBot="1">
      <c r="A783" s="279">
        <v>43364</v>
      </c>
      <c r="B783" s="280" t="s">
        <v>3069</v>
      </c>
      <c r="C783" s="281" t="s">
        <v>3175</v>
      </c>
      <c r="D783" s="281" t="s">
        <v>1331</v>
      </c>
      <c r="E783" s="282" t="s">
        <v>2221</v>
      </c>
      <c r="F783" s="281" t="s">
        <v>102</v>
      </c>
      <c r="G783" s="283">
        <v>1</v>
      </c>
      <c r="H783" s="283">
        <v>10932</v>
      </c>
      <c r="I783" s="283">
        <v>0</v>
      </c>
      <c r="J783" s="284">
        <v>45</v>
      </c>
      <c r="K783" s="284">
        <v>44</v>
      </c>
      <c r="L783" s="284">
        <f t="shared" si="157"/>
        <v>-1289</v>
      </c>
      <c r="M783" s="285">
        <f t="shared" si="145"/>
        <v>-1289</v>
      </c>
      <c r="N783" s="241">
        <f t="shared" si="147"/>
        <v>-6</v>
      </c>
      <c r="O783" s="207">
        <f t="shared" si="146"/>
        <v>0</v>
      </c>
      <c r="P783" s="34"/>
      <c r="Q783" s="291"/>
      <c r="S783" s="230"/>
      <c r="T783" s="61" t="str">
        <f t="shared" si="149"/>
        <v/>
      </c>
      <c r="U783" s="61" t="str">
        <f t="shared" si="150"/>
        <v/>
      </c>
      <c r="V783" s="61" t="str">
        <f t="shared" si="151"/>
        <v/>
      </c>
      <c r="W783" s="61">
        <f t="shared" si="152"/>
        <v>-1289</v>
      </c>
      <c r="X783" s="207" t="str">
        <f t="shared" si="153"/>
        <v/>
      </c>
      <c r="Y783" s="207" t="str">
        <f t="shared" si="154"/>
        <v/>
      </c>
      <c r="Z783" s="207" t="str">
        <f t="shared" si="155"/>
        <v/>
      </c>
      <c r="AA783" s="207" t="str">
        <f t="shared" si="156"/>
        <v/>
      </c>
    </row>
    <row r="784" spans="1:27" ht="17.25" hidden="1" outlineLevel="2" collapsed="1" thickBot="1">
      <c r="A784" s="279">
        <v>43364</v>
      </c>
      <c r="B784" s="280" t="s">
        <v>3069</v>
      </c>
      <c r="C784" s="281" t="s">
        <v>3175</v>
      </c>
      <c r="D784" s="281" t="s">
        <v>1329</v>
      </c>
      <c r="E784" s="282" t="s">
        <v>2221</v>
      </c>
      <c r="F784" s="281" t="s">
        <v>102</v>
      </c>
      <c r="G784" s="283">
        <v>1</v>
      </c>
      <c r="H784" s="283">
        <v>10933</v>
      </c>
      <c r="I784" s="283">
        <v>0</v>
      </c>
      <c r="J784" s="284">
        <v>45</v>
      </c>
      <c r="K784" s="284">
        <v>44</v>
      </c>
      <c r="L784" s="284">
        <f t="shared" si="157"/>
        <v>-89</v>
      </c>
      <c r="M784" s="285">
        <f t="shared" si="145"/>
        <v>-89</v>
      </c>
      <c r="N784" s="241" t="str">
        <f t="shared" si="147"/>
        <v/>
      </c>
      <c r="O784" s="207">
        <f t="shared" si="146"/>
        <v>0</v>
      </c>
      <c r="P784" s="34"/>
      <c r="Q784" s="291"/>
      <c r="R784" s="291"/>
      <c r="S784" s="230"/>
      <c r="T784" s="61" t="str">
        <f t="shared" si="149"/>
        <v/>
      </c>
      <c r="U784" s="61" t="str">
        <f t="shared" si="150"/>
        <v/>
      </c>
      <c r="V784" s="61" t="str">
        <f t="shared" si="151"/>
        <v/>
      </c>
      <c r="W784" s="61">
        <f t="shared" si="152"/>
        <v>-89</v>
      </c>
      <c r="X784" s="207" t="str">
        <f t="shared" si="153"/>
        <v/>
      </c>
      <c r="Y784" s="207" t="str">
        <f t="shared" si="154"/>
        <v/>
      </c>
      <c r="Z784" s="207" t="str">
        <f t="shared" si="155"/>
        <v/>
      </c>
      <c r="AA784" s="207" t="str">
        <f t="shared" si="156"/>
        <v/>
      </c>
    </row>
    <row r="785" spans="1:27" ht="17.25" hidden="1" outlineLevel="2" collapsed="1" thickBot="1">
      <c r="A785" s="279">
        <v>43364</v>
      </c>
      <c r="B785" s="280" t="s">
        <v>3069</v>
      </c>
      <c r="C785" s="281" t="s">
        <v>3175</v>
      </c>
      <c r="D785" s="281" t="s">
        <v>1331</v>
      </c>
      <c r="E785" s="282" t="s">
        <v>1330</v>
      </c>
      <c r="F785" s="281" t="s">
        <v>102</v>
      </c>
      <c r="G785" s="283">
        <v>1</v>
      </c>
      <c r="H785" s="283">
        <v>10940</v>
      </c>
      <c r="I785" s="283">
        <v>0</v>
      </c>
      <c r="J785" s="284">
        <v>45</v>
      </c>
      <c r="K785" s="284">
        <v>44</v>
      </c>
      <c r="L785" s="284">
        <f t="shared" si="157"/>
        <v>-1489</v>
      </c>
      <c r="M785" s="285">
        <f t="shared" si="145"/>
        <v>-1489</v>
      </c>
      <c r="N785" s="241">
        <f t="shared" si="147"/>
        <v>-7</v>
      </c>
      <c r="O785" s="207">
        <f t="shared" si="146"/>
        <v>0</v>
      </c>
      <c r="P785" s="34"/>
      <c r="Q785" s="291"/>
      <c r="S785" s="230"/>
      <c r="T785" s="61" t="str">
        <f t="shared" si="149"/>
        <v/>
      </c>
      <c r="U785" s="61" t="str">
        <f t="shared" si="150"/>
        <v/>
      </c>
      <c r="V785" s="61" t="str">
        <f t="shared" si="151"/>
        <v/>
      </c>
      <c r="W785" s="61">
        <f t="shared" si="152"/>
        <v>-1489</v>
      </c>
      <c r="X785" s="207" t="str">
        <f t="shared" si="153"/>
        <v/>
      </c>
      <c r="Y785" s="207" t="str">
        <f t="shared" si="154"/>
        <v/>
      </c>
      <c r="Z785" s="207" t="str">
        <f t="shared" si="155"/>
        <v/>
      </c>
      <c r="AA785" s="207" t="str">
        <f t="shared" si="156"/>
        <v/>
      </c>
    </row>
    <row r="786" spans="1:27" ht="17.25" hidden="1" outlineLevel="2" collapsed="1" thickBot="1">
      <c r="A786" s="279">
        <v>43364</v>
      </c>
      <c r="B786" s="280" t="s">
        <v>3069</v>
      </c>
      <c r="C786" s="281" t="s">
        <v>3175</v>
      </c>
      <c r="D786" s="281" t="s">
        <v>1329</v>
      </c>
      <c r="E786" s="282" t="s">
        <v>2221</v>
      </c>
      <c r="F786" s="281" t="s">
        <v>102</v>
      </c>
      <c r="G786" s="283">
        <v>1</v>
      </c>
      <c r="H786" s="283">
        <v>10927</v>
      </c>
      <c r="I786" s="283">
        <v>0</v>
      </c>
      <c r="J786" s="284">
        <v>45</v>
      </c>
      <c r="K786" s="284">
        <v>44</v>
      </c>
      <c r="L786" s="284">
        <f t="shared" si="157"/>
        <v>-89</v>
      </c>
      <c r="M786" s="285">
        <f t="shared" si="145"/>
        <v>-89</v>
      </c>
      <c r="N786" s="241" t="str">
        <f t="shared" si="147"/>
        <v/>
      </c>
      <c r="O786" s="207">
        <f t="shared" si="146"/>
        <v>0</v>
      </c>
      <c r="P786" s="34"/>
      <c r="Q786" s="230" t="s">
        <v>3114</v>
      </c>
      <c r="R786" s="230" t="s">
        <v>2969</v>
      </c>
      <c r="S786" s="230"/>
      <c r="T786" s="61" t="str">
        <f t="shared" si="149"/>
        <v/>
      </c>
      <c r="U786" s="61">
        <f t="shared" si="150"/>
        <v>-89</v>
      </c>
      <c r="V786" s="61" t="str">
        <f t="shared" si="151"/>
        <v/>
      </c>
      <c r="W786" s="61" t="str">
        <f t="shared" si="152"/>
        <v/>
      </c>
      <c r="X786" s="207" t="str">
        <f t="shared" si="153"/>
        <v/>
      </c>
      <c r="Y786" s="207" t="str">
        <f t="shared" si="154"/>
        <v/>
      </c>
      <c r="Z786" s="207" t="str">
        <f t="shared" si="155"/>
        <v/>
      </c>
      <c r="AA786" s="207" t="str">
        <f t="shared" si="156"/>
        <v/>
      </c>
    </row>
    <row r="787" spans="1:27" ht="17.25" hidden="1" outlineLevel="2" collapsed="1" thickBot="1">
      <c r="A787" s="279">
        <v>43364</v>
      </c>
      <c r="B787" s="280" t="s">
        <v>3069</v>
      </c>
      <c r="C787" s="281" t="s">
        <v>3175</v>
      </c>
      <c r="D787" s="281" t="s">
        <v>1331</v>
      </c>
      <c r="E787" s="282" t="s">
        <v>1330</v>
      </c>
      <c r="F787" s="281" t="s">
        <v>102</v>
      </c>
      <c r="G787" s="283">
        <v>1</v>
      </c>
      <c r="H787" s="283">
        <v>10937</v>
      </c>
      <c r="I787" s="283">
        <v>0</v>
      </c>
      <c r="J787" s="284">
        <v>45</v>
      </c>
      <c r="K787" s="284">
        <v>44</v>
      </c>
      <c r="L787" s="284">
        <f t="shared" si="157"/>
        <v>-2089</v>
      </c>
      <c r="M787" s="285">
        <f t="shared" si="145"/>
        <v>-2089</v>
      </c>
      <c r="N787" s="241">
        <f t="shared" si="147"/>
        <v>-10</v>
      </c>
      <c r="O787" s="207">
        <f t="shared" si="146"/>
        <v>0</v>
      </c>
      <c r="P787" s="34"/>
      <c r="Q787" s="278" t="s">
        <v>3189</v>
      </c>
      <c r="R787" s="230" t="s">
        <v>2969</v>
      </c>
      <c r="S787" s="230"/>
      <c r="T787" s="61" t="str">
        <f t="shared" si="149"/>
        <v/>
      </c>
      <c r="U787" s="61">
        <f t="shared" si="150"/>
        <v>-2089</v>
      </c>
      <c r="V787" s="61" t="str">
        <f t="shared" si="151"/>
        <v/>
      </c>
      <c r="W787" s="61" t="str">
        <f t="shared" si="152"/>
        <v/>
      </c>
      <c r="X787" s="207" t="str">
        <f t="shared" si="153"/>
        <v/>
      </c>
      <c r="Y787" s="207" t="str">
        <f t="shared" si="154"/>
        <v/>
      </c>
      <c r="Z787" s="207" t="str">
        <f t="shared" si="155"/>
        <v/>
      </c>
      <c r="AA787" s="207" t="str">
        <f t="shared" si="156"/>
        <v/>
      </c>
    </row>
    <row r="788" spans="1:27" ht="17.25" hidden="1" outlineLevel="2" collapsed="1" thickBot="1">
      <c r="A788" s="279">
        <v>43364</v>
      </c>
      <c r="B788" s="280" t="s">
        <v>3069</v>
      </c>
      <c r="C788" s="281" t="s">
        <v>3175</v>
      </c>
      <c r="D788" s="281" t="s">
        <v>1329</v>
      </c>
      <c r="E788" s="282" t="s">
        <v>1330</v>
      </c>
      <c r="F788" s="281" t="s">
        <v>102</v>
      </c>
      <c r="G788" s="283">
        <v>1</v>
      </c>
      <c r="H788" s="283">
        <v>10936</v>
      </c>
      <c r="I788" s="283">
        <v>0</v>
      </c>
      <c r="J788" s="284">
        <v>45</v>
      </c>
      <c r="K788" s="284">
        <v>44</v>
      </c>
      <c r="L788" s="284">
        <f t="shared" si="157"/>
        <v>-89</v>
      </c>
      <c r="M788" s="285">
        <f t="shared" si="145"/>
        <v>-89</v>
      </c>
      <c r="N788" s="241" t="str">
        <f t="shared" si="147"/>
        <v/>
      </c>
      <c r="O788" s="207">
        <f t="shared" si="146"/>
        <v>0</v>
      </c>
      <c r="P788" s="34"/>
      <c r="Q788" s="230" t="s">
        <v>3114</v>
      </c>
      <c r="R788" s="230" t="s">
        <v>2969</v>
      </c>
      <c r="S788" s="230"/>
      <c r="T788" s="61" t="str">
        <f t="shared" si="149"/>
        <v/>
      </c>
      <c r="U788" s="61">
        <f t="shared" si="150"/>
        <v>-89</v>
      </c>
      <c r="V788" s="61" t="str">
        <f t="shared" si="151"/>
        <v/>
      </c>
      <c r="W788" s="61" t="str">
        <f t="shared" si="152"/>
        <v/>
      </c>
      <c r="X788" s="207" t="str">
        <f t="shared" si="153"/>
        <v/>
      </c>
      <c r="Y788" s="207" t="str">
        <f t="shared" si="154"/>
        <v/>
      </c>
      <c r="Z788" s="207" t="str">
        <f t="shared" si="155"/>
        <v/>
      </c>
      <c r="AA788" s="207" t="str">
        <f t="shared" si="156"/>
        <v/>
      </c>
    </row>
    <row r="789" spans="1:27" ht="17.25" hidden="1" outlineLevel="2" collapsed="1" thickBot="1">
      <c r="A789" s="279">
        <v>43364</v>
      </c>
      <c r="B789" s="280" t="s">
        <v>3069</v>
      </c>
      <c r="C789" s="281" t="s">
        <v>3175</v>
      </c>
      <c r="D789" s="281" t="s">
        <v>1331</v>
      </c>
      <c r="E789" s="282" t="s">
        <v>2221</v>
      </c>
      <c r="F789" s="281" t="s">
        <v>102</v>
      </c>
      <c r="G789" s="283">
        <v>1</v>
      </c>
      <c r="H789" s="283">
        <v>10939</v>
      </c>
      <c r="I789" s="283">
        <v>0</v>
      </c>
      <c r="J789" s="284">
        <v>45</v>
      </c>
      <c r="K789" s="284">
        <v>44</v>
      </c>
      <c r="L789" s="284">
        <f t="shared" si="157"/>
        <v>511</v>
      </c>
      <c r="M789" s="285">
        <f t="shared" si="145"/>
        <v>511</v>
      </c>
      <c r="N789" s="241">
        <f t="shared" si="147"/>
        <v>3</v>
      </c>
      <c r="O789" s="207">
        <f t="shared" si="146"/>
        <v>0</v>
      </c>
      <c r="P789" s="34"/>
      <c r="Q789" s="230" t="s">
        <v>2979</v>
      </c>
      <c r="R789" s="230" t="s">
        <v>2969</v>
      </c>
      <c r="S789" s="230"/>
      <c r="T789" s="61">
        <f t="shared" si="149"/>
        <v>511</v>
      </c>
      <c r="U789" s="61" t="str">
        <f t="shared" si="150"/>
        <v/>
      </c>
      <c r="V789" s="61" t="str">
        <f t="shared" si="151"/>
        <v/>
      </c>
      <c r="W789" s="61" t="str">
        <f t="shared" si="152"/>
        <v/>
      </c>
      <c r="X789" s="207" t="str">
        <f t="shared" si="153"/>
        <v/>
      </c>
      <c r="Y789" s="207" t="str">
        <f t="shared" si="154"/>
        <v/>
      </c>
      <c r="Z789" s="207" t="str">
        <f t="shared" si="155"/>
        <v/>
      </c>
      <c r="AA789" s="207" t="str">
        <f t="shared" si="156"/>
        <v/>
      </c>
    </row>
    <row r="790" spans="1:27" ht="17.25" hidden="1" outlineLevel="2" collapsed="1" thickBot="1">
      <c r="A790" s="279">
        <v>43364</v>
      </c>
      <c r="B790" s="280" t="s">
        <v>3069</v>
      </c>
      <c r="C790" s="281" t="s">
        <v>3175</v>
      </c>
      <c r="D790" s="281" t="s">
        <v>1329</v>
      </c>
      <c r="E790" s="282" t="s">
        <v>1330</v>
      </c>
      <c r="F790" s="281" t="s">
        <v>102</v>
      </c>
      <c r="G790" s="283">
        <v>1</v>
      </c>
      <c r="H790" s="283">
        <v>10938</v>
      </c>
      <c r="I790" s="283">
        <v>0</v>
      </c>
      <c r="J790" s="284">
        <v>45</v>
      </c>
      <c r="K790" s="284">
        <v>44</v>
      </c>
      <c r="L790" s="284">
        <f t="shared" si="157"/>
        <v>-89</v>
      </c>
      <c r="M790" s="285">
        <f t="shared" si="145"/>
        <v>-89</v>
      </c>
      <c r="N790" s="241" t="str">
        <f t="shared" si="147"/>
        <v/>
      </c>
      <c r="O790" s="207">
        <f t="shared" si="146"/>
        <v>0</v>
      </c>
      <c r="P790" s="34"/>
      <c r="Q790" s="230" t="s">
        <v>3114</v>
      </c>
      <c r="R790" s="230" t="s">
        <v>2969</v>
      </c>
      <c r="S790" s="230"/>
      <c r="T790" s="61" t="str">
        <f t="shared" si="149"/>
        <v/>
      </c>
      <c r="U790" s="61">
        <f t="shared" si="150"/>
        <v>-89</v>
      </c>
      <c r="V790" s="61" t="str">
        <f t="shared" si="151"/>
        <v/>
      </c>
      <c r="W790" s="61" t="str">
        <f t="shared" si="152"/>
        <v/>
      </c>
      <c r="X790" s="207" t="str">
        <f t="shared" si="153"/>
        <v/>
      </c>
      <c r="Y790" s="207" t="str">
        <f t="shared" si="154"/>
        <v/>
      </c>
      <c r="Z790" s="207" t="str">
        <f t="shared" si="155"/>
        <v/>
      </c>
      <c r="AA790" s="207" t="str">
        <f t="shared" si="156"/>
        <v/>
      </c>
    </row>
    <row r="791" spans="1:27" ht="17.25" hidden="1" outlineLevel="2" collapsed="1" thickBot="1">
      <c r="A791" s="279">
        <v>43364</v>
      </c>
      <c r="B791" s="280" t="s">
        <v>3069</v>
      </c>
      <c r="C791" s="281" t="s">
        <v>3175</v>
      </c>
      <c r="D791" s="281" t="s">
        <v>1331</v>
      </c>
      <c r="E791" s="282" t="s">
        <v>2221</v>
      </c>
      <c r="F791" s="281" t="s">
        <v>102</v>
      </c>
      <c r="G791" s="283">
        <v>1</v>
      </c>
      <c r="H791" s="283">
        <v>10941</v>
      </c>
      <c r="I791" s="283">
        <v>0</v>
      </c>
      <c r="J791" s="284">
        <v>45</v>
      </c>
      <c r="K791" s="284">
        <v>44</v>
      </c>
      <c r="L791" s="284">
        <f t="shared" si="157"/>
        <v>511</v>
      </c>
      <c r="M791" s="285">
        <f t="shared" si="145"/>
        <v>511</v>
      </c>
      <c r="N791" s="241">
        <f t="shared" si="147"/>
        <v>3</v>
      </c>
      <c r="O791" s="207">
        <f t="shared" si="146"/>
        <v>0</v>
      </c>
      <c r="P791" s="34"/>
      <c r="Q791" s="230" t="s">
        <v>2979</v>
      </c>
      <c r="R791" s="230" t="s">
        <v>2969</v>
      </c>
      <c r="S791" s="230"/>
      <c r="T791" s="61">
        <f t="shared" si="149"/>
        <v>511</v>
      </c>
      <c r="U791" s="61" t="str">
        <f t="shared" si="150"/>
        <v/>
      </c>
      <c r="V791" s="61" t="str">
        <f t="shared" si="151"/>
        <v/>
      </c>
      <c r="W791" s="61" t="str">
        <f t="shared" si="152"/>
        <v/>
      </c>
      <c r="X791" s="207" t="str">
        <f t="shared" si="153"/>
        <v/>
      </c>
      <c r="Y791" s="207" t="str">
        <f t="shared" si="154"/>
        <v/>
      </c>
      <c r="Z791" s="207" t="str">
        <f t="shared" si="155"/>
        <v/>
      </c>
      <c r="AA791" s="207" t="str">
        <f t="shared" si="156"/>
        <v/>
      </c>
    </row>
    <row r="792" spans="1:27" ht="17.25" hidden="1" outlineLevel="2" collapsed="1" thickBot="1">
      <c r="A792" s="279">
        <v>43364</v>
      </c>
      <c r="B792" s="280" t="s">
        <v>3069</v>
      </c>
      <c r="C792" s="281" t="s">
        <v>3175</v>
      </c>
      <c r="D792" s="281" t="s">
        <v>1329</v>
      </c>
      <c r="E792" s="282" t="s">
        <v>2221</v>
      </c>
      <c r="F792" s="281" t="s">
        <v>102</v>
      </c>
      <c r="G792" s="283">
        <v>1</v>
      </c>
      <c r="H792" s="283">
        <v>10955</v>
      </c>
      <c r="I792" s="283">
        <v>0</v>
      </c>
      <c r="J792" s="284">
        <v>45</v>
      </c>
      <c r="K792" s="284">
        <v>44</v>
      </c>
      <c r="L792" s="284">
        <f t="shared" si="157"/>
        <v>-89</v>
      </c>
      <c r="M792" s="285">
        <f t="shared" si="145"/>
        <v>-89</v>
      </c>
      <c r="N792" s="241" t="str">
        <f t="shared" si="147"/>
        <v/>
      </c>
      <c r="O792" s="207">
        <f t="shared" si="146"/>
        <v>0</v>
      </c>
      <c r="P792" s="34"/>
      <c r="Q792" s="230" t="s">
        <v>3114</v>
      </c>
      <c r="R792" s="230" t="s">
        <v>2969</v>
      </c>
      <c r="S792" s="230" t="s">
        <v>2969</v>
      </c>
      <c r="T792" s="61" t="str">
        <f t="shared" si="149"/>
        <v/>
      </c>
      <c r="U792" s="61" t="str">
        <f t="shared" si="150"/>
        <v/>
      </c>
      <c r="V792" s="61" t="str">
        <f t="shared" si="151"/>
        <v/>
      </c>
      <c r="W792" s="61" t="str">
        <f t="shared" si="152"/>
        <v/>
      </c>
      <c r="X792" s="207" t="str">
        <f t="shared" si="153"/>
        <v/>
      </c>
      <c r="Y792" s="207">
        <f t="shared" si="154"/>
        <v>-89</v>
      </c>
      <c r="Z792" s="207" t="str">
        <f t="shared" si="155"/>
        <v/>
      </c>
      <c r="AA792" s="207" t="str">
        <f t="shared" si="156"/>
        <v/>
      </c>
    </row>
    <row r="793" spans="1:27" ht="17.25" hidden="1" outlineLevel="2" collapsed="1" thickBot="1">
      <c r="A793" s="279">
        <v>43364</v>
      </c>
      <c r="B793" s="280" t="s">
        <v>3069</v>
      </c>
      <c r="C793" s="281" t="s">
        <v>3175</v>
      </c>
      <c r="D793" s="281" t="s">
        <v>1331</v>
      </c>
      <c r="E793" s="282" t="s">
        <v>1330</v>
      </c>
      <c r="F793" s="281" t="s">
        <v>102</v>
      </c>
      <c r="G793" s="283">
        <v>1</v>
      </c>
      <c r="H793" s="283">
        <v>10953</v>
      </c>
      <c r="I793" s="283">
        <v>0</v>
      </c>
      <c r="J793" s="284">
        <v>45</v>
      </c>
      <c r="K793" s="284">
        <v>44</v>
      </c>
      <c r="L793" s="284">
        <f t="shared" si="157"/>
        <v>311</v>
      </c>
      <c r="M793" s="285">
        <f t="shared" si="145"/>
        <v>311</v>
      </c>
      <c r="N793" s="241">
        <f t="shared" si="147"/>
        <v>2</v>
      </c>
      <c r="O793" s="207">
        <f t="shared" si="146"/>
        <v>0</v>
      </c>
      <c r="P793" s="34"/>
      <c r="Q793" s="230" t="s">
        <v>2979</v>
      </c>
      <c r="R793" s="230" t="s">
        <v>2969</v>
      </c>
      <c r="S793" s="230" t="s">
        <v>2969</v>
      </c>
      <c r="T793" s="61" t="str">
        <f t="shared" si="149"/>
        <v/>
      </c>
      <c r="U793" s="61" t="str">
        <f t="shared" si="150"/>
        <v/>
      </c>
      <c r="V793" s="61" t="str">
        <f t="shared" si="151"/>
        <v/>
      </c>
      <c r="W793" s="61" t="str">
        <f t="shared" si="152"/>
        <v/>
      </c>
      <c r="X793" s="207">
        <f t="shared" si="153"/>
        <v>311</v>
      </c>
      <c r="Y793" s="207" t="str">
        <f t="shared" si="154"/>
        <v/>
      </c>
      <c r="Z793" s="207" t="str">
        <f t="shared" si="155"/>
        <v/>
      </c>
      <c r="AA793" s="207" t="str">
        <f t="shared" si="156"/>
        <v/>
      </c>
    </row>
    <row r="794" spans="1:27" ht="17.25" hidden="1" outlineLevel="2" collapsed="1" thickBot="1">
      <c r="A794" s="279">
        <v>43364</v>
      </c>
      <c r="B794" s="280" t="s">
        <v>3069</v>
      </c>
      <c r="C794" s="281" t="s">
        <v>3175</v>
      </c>
      <c r="D794" s="281" t="s">
        <v>1329</v>
      </c>
      <c r="E794" s="282" t="s">
        <v>2221</v>
      </c>
      <c r="F794" s="281" t="s">
        <v>102</v>
      </c>
      <c r="G794" s="283">
        <v>1</v>
      </c>
      <c r="H794" s="283">
        <v>10957</v>
      </c>
      <c r="I794" s="283">
        <v>0</v>
      </c>
      <c r="J794" s="284">
        <v>45</v>
      </c>
      <c r="K794" s="284">
        <v>44</v>
      </c>
      <c r="L794" s="284">
        <f t="shared" si="157"/>
        <v>-89</v>
      </c>
      <c r="M794" s="285">
        <f t="shared" si="145"/>
        <v>-89</v>
      </c>
      <c r="N794" s="241" t="str">
        <f t="shared" si="147"/>
        <v/>
      </c>
      <c r="O794" s="207">
        <f t="shared" si="146"/>
        <v>0</v>
      </c>
      <c r="P794" s="34"/>
      <c r="Q794" s="291" t="s">
        <v>3188</v>
      </c>
      <c r="S794" s="230"/>
      <c r="T794" s="61" t="str">
        <f t="shared" si="149"/>
        <v/>
      </c>
      <c r="U794" s="61" t="str">
        <f t="shared" si="150"/>
        <v/>
      </c>
      <c r="V794" s="61" t="str">
        <f t="shared" si="151"/>
        <v/>
      </c>
      <c r="W794" s="61">
        <f t="shared" si="152"/>
        <v>-89</v>
      </c>
      <c r="X794" s="207" t="str">
        <f t="shared" si="153"/>
        <v/>
      </c>
      <c r="Y794" s="207" t="str">
        <f t="shared" si="154"/>
        <v/>
      </c>
      <c r="Z794" s="207" t="str">
        <f t="shared" si="155"/>
        <v/>
      </c>
      <c r="AA794" s="207" t="str">
        <f t="shared" si="156"/>
        <v/>
      </c>
    </row>
    <row r="795" spans="1:27" ht="17.25" hidden="1" outlineLevel="2" collapsed="1" thickBot="1">
      <c r="A795" s="279">
        <v>43364</v>
      </c>
      <c r="B795" s="280" t="s">
        <v>3069</v>
      </c>
      <c r="C795" s="281" t="s">
        <v>3175</v>
      </c>
      <c r="D795" s="281" t="s">
        <v>1331</v>
      </c>
      <c r="E795" s="282" t="s">
        <v>1330</v>
      </c>
      <c r="F795" s="281" t="s">
        <v>102</v>
      </c>
      <c r="G795" s="283">
        <v>1</v>
      </c>
      <c r="H795" s="283">
        <v>10967</v>
      </c>
      <c r="I795" s="283">
        <v>0</v>
      </c>
      <c r="J795" s="284">
        <v>45</v>
      </c>
      <c r="K795" s="284">
        <v>44</v>
      </c>
      <c r="L795" s="284">
        <f t="shared" si="157"/>
        <v>-2089</v>
      </c>
      <c r="M795" s="285">
        <f t="shared" si="145"/>
        <v>-2089</v>
      </c>
      <c r="N795" s="241">
        <f t="shared" si="147"/>
        <v>-10</v>
      </c>
      <c r="O795" s="207">
        <f t="shared" si="146"/>
        <v>0</v>
      </c>
      <c r="P795" s="34"/>
      <c r="Q795" s="292" t="s">
        <v>3193</v>
      </c>
      <c r="S795" s="230"/>
      <c r="T795" s="61" t="str">
        <f t="shared" si="149"/>
        <v/>
      </c>
      <c r="U795" s="61" t="str">
        <f t="shared" si="150"/>
        <v/>
      </c>
      <c r="V795" s="61" t="str">
        <f t="shared" si="151"/>
        <v/>
      </c>
      <c r="W795" s="61">
        <f t="shared" si="152"/>
        <v>-2089</v>
      </c>
      <c r="X795" s="207" t="str">
        <f t="shared" si="153"/>
        <v/>
      </c>
      <c r="Y795" s="207" t="str">
        <f t="shared" si="154"/>
        <v/>
      </c>
      <c r="Z795" s="207" t="str">
        <f t="shared" si="155"/>
        <v/>
      </c>
      <c r="AA795" s="207" t="str">
        <f t="shared" si="156"/>
        <v/>
      </c>
    </row>
    <row r="796" spans="1:27" ht="17.25" hidden="1" outlineLevel="2" collapsed="1" thickBot="1">
      <c r="A796" s="279">
        <v>43364</v>
      </c>
      <c r="B796" s="280" t="s">
        <v>3069</v>
      </c>
      <c r="C796" s="281" t="s">
        <v>3175</v>
      </c>
      <c r="D796" s="281" t="s">
        <v>1329</v>
      </c>
      <c r="E796" s="282" t="s">
        <v>1330</v>
      </c>
      <c r="F796" s="281" t="s">
        <v>102</v>
      </c>
      <c r="G796" s="283">
        <v>1</v>
      </c>
      <c r="H796" s="283">
        <v>10968</v>
      </c>
      <c r="I796" s="283">
        <v>0</v>
      </c>
      <c r="J796" s="284">
        <v>45</v>
      </c>
      <c r="K796" s="284">
        <v>44</v>
      </c>
      <c r="L796" s="284">
        <f t="shared" si="157"/>
        <v>-89</v>
      </c>
      <c r="M796" s="285">
        <f t="shared" si="145"/>
        <v>-89</v>
      </c>
      <c r="N796" s="241" t="str">
        <f t="shared" si="147"/>
        <v/>
      </c>
      <c r="O796" s="207">
        <f t="shared" si="146"/>
        <v>0</v>
      </c>
      <c r="P796" s="34"/>
      <c r="Q796" s="296" t="s">
        <v>3114</v>
      </c>
      <c r="R796" s="230" t="s">
        <v>2969</v>
      </c>
      <c r="S796" s="230" t="s">
        <v>2969</v>
      </c>
      <c r="T796" s="61" t="str">
        <f t="shared" si="149"/>
        <v/>
      </c>
      <c r="U796" s="61" t="str">
        <f t="shared" si="150"/>
        <v/>
      </c>
      <c r="V796" s="61" t="str">
        <f t="shared" si="151"/>
        <v/>
      </c>
      <c r="W796" s="61" t="str">
        <f t="shared" si="152"/>
        <v/>
      </c>
      <c r="X796" s="207" t="str">
        <f t="shared" si="153"/>
        <v/>
      </c>
      <c r="Y796" s="207">
        <f t="shared" si="154"/>
        <v>-89</v>
      </c>
      <c r="Z796" s="207" t="str">
        <f t="shared" si="155"/>
        <v/>
      </c>
      <c r="AA796" s="207" t="str">
        <f t="shared" si="156"/>
        <v/>
      </c>
    </row>
    <row r="797" spans="1:27" ht="17.25" hidden="1" outlineLevel="2" collapsed="1" thickBot="1">
      <c r="A797" s="279">
        <v>43364</v>
      </c>
      <c r="B797" s="280" t="s">
        <v>3069</v>
      </c>
      <c r="C797" s="281" t="s">
        <v>3175</v>
      </c>
      <c r="D797" s="281" t="s">
        <v>1331</v>
      </c>
      <c r="E797" s="282" t="s">
        <v>2221</v>
      </c>
      <c r="F797" s="281" t="s">
        <v>102</v>
      </c>
      <c r="G797" s="283">
        <v>1</v>
      </c>
      <c r="H797" s="283">
        <v>10964</v>
      </c>
      <c r="I797" s="283">
        <v>0</v>
      </c>
      <c r="J797" s="284">
        <v>45</v>
      </c>
      <c r="K797" s="284">
        <v>44</v>
      </c>
      <c r="L797" s="284">
        <f t="shared" si="157"/>
        <v>-889</v>
      </c>
      <c r="M797" s="285">
        <f t="shared" si="145"/>
        <v>-889</v>
      </c>
      <c r="N797" s="241">
        <f t="shared" si="147"/>
        <v>-4</v>
      </c>
      <c r="O797" s="207">
        <f t="shared" si="146"/>
        <v>0</v>
      </c>
      <c r="P797" s="34"/>
      <c r="Q797" s="291" t="s">
        <v>3194</v>
      </c>
      <c r="R797" s="230" t="s">
        <v>2969</v>
      </c>
      <c r="S797" s="230" t="s">
        <v>2969</v>
      </c>
      <c r="T797" s="61" t="str">
        <f t="shared" si="149"/>
        <v/>
      </c>
      <c r="U797" s="61" t="str">
        <f t="shared" si="150"/>
        <v/>
      </c>
      <c r="V797" s="61" t="str">
        <f t="shared" si="151"/>
        <v/>
      </c>
      <c r="W797" s="61" t="str">
        <f t="shared" si="152"/>
        <v/>
      </c>
      <c r="X797" s="207" t="str">
        <f t="shared" si="153"/>
        <v/>
      </c>
      <c r="Y797" s="207">
        <f t="shared" si="154"/>
        <v>-889</v>
      </c>
      <c r="Z797" s="207" t="str">
        <f t="shared" si="155"/>
        <v/>
      </c>
      <c r="AA797" s="207" t="str">
        <f t="shared" si="156"/>
        <v/>
      </c>
    </row>
    <row r="798" spans="1:27" ht="17.25" hidden="1" outlineLevel="2" collapsed="1" thickBot="1">
      <c r="A798" s="279">
        <v>43364</v>
      </c>
      <c r="B798" s="280" t="s">
        <v>3069</v>
      </c>
      <c r="C798" s="281" t="s">
        <v>3175</v>
      </c>
      <c r="D798" s="281" t="s">
        <v>1329</v>
      </c>
      <c r="E798" s="282" t="s">
        <v>2221</v>
      </c>
      <c r="F798" s="281" t="s">
        <v>102</v>
      </c>
      <c r="G798" s="283">
        <v>1</v>
      </c>
      <c r="H798" s="283">
        <v>10962</v>
      </c>
      <c r="I798" s="283">
        <v>0</v>
      </c>
      <c r="J798" s="284">
        <v>45</v>
      </c>
      <c r="K798" s="284">
        <v>44</v>
      </c>
      <c r="L798" s="284">
        <f t="shared" si="157"/>
        <v>-89</v>
      </c>
      <c r="M798" s="285">
        <f t="shared" si="145"/>
        <v>-89</v>
      </c>
      <c r="N798" s="241" t="str">
        <f t="shared" si="147"/>
        <v/>
      </c>
      <c r="O798" s="207">
        <f t="shared" si="146"/>
        <v>0</v>
      </c>
      <c r="P798" s="34"/>
      <c r="Q798" s="230" t="s">
        <v>3114</v>
      </c>
      <c r="R798" s="230" t="s">
        <v>2969</v>
      </c>
      <c r="S798" s="230" t="s">
        <v>2969</v>
      </c>
      <c r="T798" s="61" t="str">
        <f t="shared" si="149"/>
        <v/>
      </c>
      <c r="U798" s="61" t="str">
        <f t="shared" si="150"/>
        <v/>
      </c>
      <c r="V798" s="61" t="str">
        <f t="shared" si="151"/>
        <v/>
      </c>
      <c r="W798" s="61" t="str">
        <f t="shared" si="152"/>
        <v/>
      </c>
      <c r="X798" s="207" t="str">
        <f t="shared" si="153"/>
        <v/>
      </c>
      <c r="Y798" s="207">
        <f t="shared" si="154"/>
        <v>-89</v>
      </c>
      <c r="Z798" s="207" t="str">
        <f t="shared" si="155"/>
        <v/>
      </c>
      <c r="AA798" s="207" t="str">
        <f t="shared" si="156"/>
        <v/>
      </c>
    </row>
    <row r="799" spans="1:27" ht="17.25" hidden="1" outlineLevel="2" collapsed="1" thickBot="1">
      <c r="A799" s="279">
        <v>43364</v>
      </c>
      <c r="B799" s="280" t="s">
        <v>3069</v>
      </c>
      <c r="C799" s="281" t="s">
        <v>3175</v>
      </c>
      <c r="D799" s="281" t="s">
        <v>1331</v>
      </c>
      <c r="E799" s="282" t="s">
        <v>1330</v>
      </c>
      <c r="F799" s="281" t="s">
        <v>102</v>
      </c>
      <c r="G799" s="283">
        <v>1</v>
      </c>
      <c r="H799" s="283">
        <v>10960</v>
      </c>
      <c r="I799" s="283">
        <v>0</v>
      </c>
      <c r="J799" s="284">
        <v>45</v>
      </c>
      <c r="K799" s="284">
        <v>44</v>
      </c>
      <c r="L799" s="284">
        <f t="shared" si="157"/>
        <v>311</v>
      </c>
      <c r="M799" s="285">
        <f t="shared" si="145"/>
        <v>311</v>
      </c>
      <c r="N799" s="241">
        <f t="shared" si="147"/>
        <v>2</v>
      </c>
      <c r="O799" s="207">
        <f t="shared" si="146"/>
        <v>0</v>
      </c>
      <c r="P799" s="34"/>
      <c r="Q799" s="230" t="s">
        <v>3004</v>
      </c>
      <c r="R799" s="230" t="s">
        <v>2969</v>
      </c>
      <c r="S799" s="230" t="s">
        <v>2969</v>
      </c>
      <c r="T799" s="61" t="str">
        <f t="shared" si="149"/>
        <v/>
      </c>
      <c r="U799" s="61" t="str">
        <f t="shared" si="150"/>
        <v/>
      </c>
      <c r="V799" s="61" t="str">
        <f t="shared" si="151"/>
        <v/>
      </c>
      <c r="W799" s="61" t="str">
        <f t="shared" si="152"/>
        <v/>
      </c>
      <c r="X799" s="207">
        <f t="shared" si="153"/>
        <v>311</v>
      </c>
      <c r="Y799" s="207" t="str">
        <f t="shared" si="154"/>
        <v/>
      </c>
      <c r="Z799" s="207" t="str">
        <f t="shared" si="155"/>
        <v/>
      </c>
      <c r="AA799" s="207" t="str">
        <f t="shared" si="156"/>
        <v/>
      </c>
    </row>
    <row r="800" spans="1:27" ht="33.75" hidden="1" outlineLevel="1" thickBot="1">
      <c r="A800" s="237">
        <v>43368</v>
      </c>
      <c r="B800" s="215" t="s">
        <v>3069</v>
      </c>
      <c r="C800" s="210" t="s">
        <v>3175</v>
      </c>
      <c r="D800" s="210" t="s">
        <v>1329</v>
      </c>
      <c r="E800" s="238" t="s">
        <v>1330</v>
      </c>
      <c r="F800" s="210" t="s">
        <v>102</v>
      </c>
      <c r="G800" s="239">
        <v>1</v>
      </c>
      <c r="H800" s="239">
        <v>10974</v>
      </c>
      <c r="I800" s="239">
        <v>0</v>
      </c>
      <c r="J800" s="14">
        <v>45</v>
      </c>
      <c r="K800" s="14">
        <v>44</v>
      </c>
      <c r="L800" s="14">
        <f t="shared" si="157"/>
        <v>-89</v>
      </c>
      <c r="M800" s="123">
        <f t="shared" si="145"/>
        <v>-89</v>
      </c>
      <c r="N800" s="241" t="str">
        <f t="shared" si="147"/>
        <v/>
      </c>
      <c r="O800" s="207">
        <f t="shared" si="146"/>
        <v>0</v>
      </c>
      <c r="P800" s="34">
        <f>SUM(L800:L805)</f>
        <v>2266</v>
      </c>
      <c r="Q800" s="230" t="s">
        <v>3195</v>
      </c>
      <c r="R800" s="230" t="s">
        <v>2969</v>
      </c>
      <c r="S800" s="158"/>
      <c r="T800" s="61" t="str">
        <f t="shared" si="149"/>
        <v/>
      </c>
      <c r="U800" s="61">
        <f t="shared" si="150"/>
        <v>-89</v>
      </c>
      <c r="V800" s="61" t="str">
        <f t="shared" si="151"/>
        <v/>
      </c>
      <c r="W800" s="61" t="str">
        <f t="shared" si="152"/>
        <v/>
      </c>
      <c r="X800" s="207" t="str">
        <f t="shared" si="153"/>
        <v/>
      </c>
      <c r="Y800" s="207" t="str">
        <f t="shared" si="154"/>
        <v/>
      </c>
      <c r="Z800" s="207" t="str">
        <f t="shared" si="155"/>
        <v/>
      </c>
      <c r="AA800" s="207" t="str">
        <f t="shared" si="156"/>
        <v/>
      </c>
    </row>
    <row r="801" spans="1:27" ht="17.25" hidden="1" outlineLevel="2" thickBot="1">
      <c r="A801" s="237">
        <v>43368</v>
      </c>
      <c r="B801" s="215" t="s">
        <v>3069</v>
      </c>
      <c r="C801" s="210" t="s">
        <v>3175</v>
      </c>
      <c r="D801" s="210" t="s">
        <v>1331</v>
      </c>
      <c r="E801" s="238" t="s">
        <v>2221</v>
      </c>
      <c r="F801" s="210" t="s">
        <v>102</v>
      </c>
      <c r="G801" s="239">
        <v>1</v>
      </c>
      <c r="H801" s="239">
        <v>10980</v>
      </c>
      <c r="I801" s="239">
        <v>0</v>
      </c>
      <c r="J801" s="14">
        <v>45</v>
      </c>
      <c r="K801" s="14">
        <v>44</v>
      </c>
      <c r="L801" s="14">
        <f t="shared" si="157"/>
        <v>1111</v>
      </c>
      <c r="M801" s="123">
        <f t="shared" si="145"/>
        <v>1111</v>
      </c>
      <c r="N801" s="241">
        <f t="shared" si="147"/>
        <v>6</v>
      </c>
      <c r="O801" s="207">
        <f t="shared" si="146"/>
        <v>0</v>
      </c>
      <c r="P801" s="34"/>
      <c r="Q801" s="230" t="s">
        <v>2979</v>
      </c>
      <c r="R801" s="230" t="s">
        <v>2969</v>
      </c>
      <c r="S801" s="158"/>
      <c r="T801" s="61">
        <f t="shared" si="149"/>
        <v>1111</v>
      </c>
      <c r="U801" s="61" t="str">
        <f t="shared" si="150"/>
        <v/>
      </c>
      <c r="V801" s="61" t="str">
        <f t="shared" si="151"/>
        <v/>
      </c>
      <c r="W801" s="61" t="str">
        <f t="shared" si="152"/>
        <v/>
      </c>
      <c r="X801" s="207" t="str">
        <f t="shared" si="153"/>
        <v/>
      </c>
      <c r="Y801" s="207" t="str">
        <f t="shared" si="154"/>
        <v/>
      </c>
      <c r="Z801" s="207" t="str">
        <f t="shared" si="155"/>
        <v/>
      </c>
      <c r="AA801" s="207" t="str">
        <f t="shared" si="156"/>
        <v/>
      </c>
    </row>
    <row r="802" spans="1:27" ht="17.25" hidden="1" outlineLevel="2" thickBot="1">
      <c r="A802" s="237">
        <v>43368</v>
      </c>
      <c r="B802" s="215" t="s">
        <v>3069</v>
      </c>
      <c r="C802" s="210" t="s">
        <v>3175</v>
      </c>
      <c r="D802" s="210" t="s">
        <v>1329</v>
      </c>
      <c r="E802" s="238" t="s">
        <v>1330</v>
      </c>
      <c r="F802" s="210" t="s">
        <v>102</v>
      </c>
      <c r="G802" s="239">
        <v>1</v>
      </c>
      <c r="H802" s="239">
        <v>10976</v>
      </c>
      <c r="I802" s="239">
        <v>0</v>
      </c>
      <c r="J802" s="14">
        <v>45</v>
      </c>
      <c r="K802" s="14">
        <v>44</v>
      </c>
      <c r="L802" s="14">
        <f t="shared" si="157"/>
        <v>-89</v>
      </c>
      <c r="M802" s="123">
        <f t="shared" ref="M802:M863" si="158">L802</f>
        <v>-89</v>
      </c>
      <c r="N802" s="241" t="str">
        <f t="shared" si="147"/>
        <v/>
      </c>
      <c r="O802" s="207">
        <f t="shared" si="146"/>
        <v>0</v>
      </c>
      <c r="P802" s="34"/>
      <c r="Q802" s="291" t="s">
        <v>3125</v>
      </c>
      <c r="S802" s="158"/>
      <c r="T802" s="61" t="str">
        <f t="shared" si="149"/>
        <v/>
      </c>
      <c r="U802" s="61" t="str">
        <f t="shared" si="150"/>
        <v/>
      </c>
      <c r="V802" s="61" t="str">
        <f t="shared" si="151"/>
        <v/>
      </c>
      <c r="W802" s="61">
        <f t="shared" si="152"/>
        <v>-89</v>
      </c>
      <c r="X802" s="207" t="str">
        <f t="shared" si="153"/>
        <v/>
      </c>
      <c r="Y802" s="207" t="str">
        <f t="shared" si="154"/>
        <v/>
      </c>
      <c r="Z802" s="207" t="str">
        <f t="shared" si="155"/>
        <v/>
      </c>
      <c r="AA802" s="207" t="str">
        <f t="shared" si="156"/>
        <v/>
      </c>
    </row>
    <row r="803" spans="1:27" ht="17.25" hidden="1" outlineLevel="2" thickBot="1">
      <c r="A803" s="237">
        <v>43368</v>
      </c>
      <c r="B803" s="215" t="s">
        <v>3069</v>
      </c>
      <c r="C803" s="210" t="s">
        <v>3175</v>
      </c>
      <c r="D803" s="210" t="s">
        <v>1331</v>
      </c>
      <c r="E803" s="238" t="s">
        <v>2221</v>
      </c>
      <c r="F803" s="210" t="s">
        <v>102</v>
      </c>
      <c r="G803" s="239">
        <v>1</v>
      </c>
      <c r="H803" s="239">
        <v>10980</v>
      </c>
      <c r="I803" s="239">
        <v>0</v>
      </c>
      <c r="J803" s="14">
        <v>45</v>
      </c>
      <c r="K803" s="14">
        <v>44</v>
      </c>
      <c r="L803" s="14">
        <f t="shared" si="157"/>
        <v>711</v>
      </c>
      <c r="M803" s="123">
        <f t="shared" si="158"/>
        <v>711</v>
      </c>
      <c r="N803" s="241">
        <f t="shared" si="147"/>
        <v>4</v>
      </c>
      <c r="O803" s="207">
        <f t="shared" si="146"/>
        <v>0</v>
      </c>
      <c r="P803" s="34"/>
      <c r="Q803" s="292" t="s">
        <v>3196</v>
      </c>
      <c r="R803" s="292"/>
      <c r="S803" s="158"/>
      <c r="T803" s="61" t="str">
        <f t="shared" si="149"/>
        <v/>
      </c>
      <c r="U803" s="61" t="str">
        <f t="shared" si="150"/>
        <v/>
      </c>
      <c r="V803" s="61">
        <f t="shared" si="151"/>
        <v>711</v>
      </c>
      <c r="W803" s="61" t="str">
        <f t="shared" si="152"/>
        <v/>
      </c>
      <c r="X803" s="207" t="str">
        <f t="shared" si="153"/>
        <v/>
      </c>
      <c r="Y803" s="207" t="str">
        <f t="shared" si="154"/>
        <v/>
      </c>
      <c r="Z803" s="207" t="str">
        <f t="shared" si="155"/>
        <v/>
      </c>
      <c r="AA803" s="207" t="str">
        <f t="shared" si="156"/>
        <v/>
      </c>
    </row>
    <row r="804" spans="1:27" ht="17.25" hidden="1" outlineLevel="2" thickBot="1">
      <c r="A804" s="237">
        <v>43368</v>
      </c>
      <c r="B804" s="215" t="s">
        <v>3069</v>
      </c>
      <c r="C804" s="210" t="s">
        <v>3175</v>
      </c>
      <c r="D804" s="210" t="s">
        <v>1329</v>
      </c>
      <c r="E804" s="238" t="s">
        <v>2221</v>
      </c>
      <c r="F804" s="210" t="s">
        <v>102</v>
      </c>
      <c r="G804" s="239">
        <v>1</v>
      </c>
      <c r="H804" s="239">
        <v>10972</v>
      </c>
      <c r="I804" s="239">
        <v>0</v>
      </c>
      <c r="J804" s="14">
        <v>45</v>
      </c>
      <c r="K804" s="14">
        <v>44</v>
      </c>
      <c r="L804" s="14">
        <f t="shared" si="157"/>
        <v>-89</v>
      </c>
      <c r="M804" s="123">
        <f t="shared" si="158"/>
        <v>-89</v>
      </c>
      <c r="N804" s="241" t="str">
        <f t="shared" si="147"/>
        <v/>
      </c>
      <c r="O804" s="207">
        <f t="shared" si="146"/>
        <v>0</v>
      </c>
      <c r="P804" s="34"/>
      <c r="Q804" s="230" t="s">
        <v>3114</v>
      </c>
      <c r="R804" s="230" t="s">
        <v>2969</v>
      </c>
      <c r="S804" s="230" t="s">
        <v>2969</v>
      </c>
      <c r="T804" s="61" t="str">
        <f t="shared" si="149"/>
        <v/>
      </c>
      <c r="U804" s="61" t="str">
        <f t="shared" si="150"/>
        <v/>
      </c>
      <c r="V804" s="61" t="str">
        <f t="shared" si="151"/>
        <v/>
      </c>
      <c r="W804" s="61" t="str">
        <f t="shared" si="152"/>
        <v/>
      </c>
      <c r="X804" s="207" t="str">
        <f t="shared" si="153"/>
        <v/>
      </c>
      <c r="Y804" s="207">
        <f t="shared" si="154"/>
        <v>-89</v>
      </c>
      <c r="Z804" s="207" t="str">
        <f t="shared" si="155"/>
        <v/>
      </c>
      <c r="AA804" s="207" t="str">
        <f t="shared" si="156"/>
        <v/>
      </c>
    </row>
    <row r="805" spans="1:27" ht="17.25" hidden="1" outlineLevel="2" thickBot="1">
      <c r="A805" s="237">
        <v>43368</v>
      </c>
      <c r="B805" s="215" t="s">
        <v>3069</v>
      </c>
      <c r="C805" s="210" t="s">
        <v>3175</v>
      </c>
      <c r="D805" s="210" t="s">
        <v>1331</v>
      </c>
      <c r="E805" s="238" t="s">
        <v>1330</v>
      </c>
      <c r="F805" s="210" t="s">
        <v>102</v>
      </c>
      <c r="G805" s="239">
        <v>1</v>
      </c>
      <c r="H805" s="239">
        <v>10968</v>
      </c>
      <c r="I805" s="239">
        <v>0</v>
      </c>
      <c r="J805" s="14">
        <v>45</v>
      </c>
      <c r="K805" s="14">
        <v>44</v>
      </c>
      <c r="L805" s="14">
        <f t="shared" si="157"/>
        <v>711</v>
      </c>
      <c r="M805" s="123">
        <f t="shared" si="158"/>
        <v>711</v>
      </c>
      <c r="N805" s="241">
        <f t="shared" si="147"/>
        <v>4</v>
      </c>
      <c r="O805" s="207">
        <f t="shared" si="146"/>
        <v>0</v>
      </c>
      <c r="P805" s="34"/>
      <c r="Q805" s="230" t="s">
        <v>2979</v>
      </c>
      <c r="R805" s="230" t="s">
        <v>2969</v>
      </c>
      <c r="S805" s="230" t="s">
        <v>2969</v>
      </c>
      <c r="T805" s="61" t="str">
        <f t="shared" si="149"/>
        <v/>
      </c>
      <c r="U805" s="61" t="str">
        <f t="shared" si="150"/>
        <v/>
      </c>
      <c r="V805" s="61" t="str">
        <f t="shared" si="151"/>
        <v/>
      </c>
      <c r="W805" s="61" t="str">
        <f t="shared" si="152"/>
        <v/>
      </c>
      <c r="X805" s="207">
        <f t="shared" si="153"/>
        <v>711</v>
      </c>
      <c r="Y805" s="207" t="str">
        <f t="shared" si="154"/>
        <v/>
      </c>
      <c r="Z805" s="207" t="str">
        <f t="shared" si="155"/>
        <v/>
      </c>
      <c r="AA805" s="207" t="str">
        <f t="shared" si="156"/>
        <v/>
      </c>
    </row>
    <row r="806" spans="1:27" ht="17.25" hidden="1" outlineLevel="1" collapsed="1" thickBot="1">
      <c r="A806" s="279">
        <v>43369</v>
      </c>
      <c r="B806" s="280" t="s">
        <v>1332</v>
      </c>
      <c r="C806" s="281" t="s">
        <v>3172</v>
      </c>
      <c r="D806" s="281" t="s">
        <v>1329</v>
      </c>
      <c r="E806" s="282" t="s">
        <v>2221</v>
      </c>
      <c r="F806" s="281" t="s">
        <v>102</v>
      </c>
      <c r="G806" s="283">
        <v>2</v>
      </c>
      <c r="H806" s="283">
        <v>10966</v>
      </c>
      <c r="I806" s="283">
        <v>0</v>
      </c>
      <c r="J806" s="284">
        <v>46</v>
      </c>
      <c r="K806" s="284">
        <v>22</v>
      </c>
      <c r="L806" s="284">
        <f t="shared" si="157"/>
        <v>-68</v>
      </c>
      <c r="M806" s="285">
        <f t="shared" si="158"/>
        <v>-68</v>
      </c>
      <c r="N806" s="241" t="str">
        <f t="shared" si="147"/>
        <v/>
      </c>
      <c r="O806" s="207">
        <f t="shared" si="146"/>
        <v>0</v>
      </c>
      <c r="P806" s="34">
        <f>SUM(L806:L807)</f>
        <v>364</v>
      </c>
      <c r="Q806" s="230" t="s">
        <v>3114</v>
      </c>
      <c r="S806" s="230"/>
      <c r="T806" s="61" t="str">
        <f t="shared" si="149"/>
        <v/>
      </c>
      <c r="U806" s="61" t="str">
        <f t="shared" si="150"/>
        <v/>
      </c>
      <c r="V806" s="61" t="str">
        <f t="shared" si="151"/>
        <v/>
      </c>
      <c r="W806" s="61">
        <f t="shared" si="152"/>
        <v>-68</v>
      </c>
      <c r="X806" s="207" t="str">
        <f t="shared" si="153"/>
        <v/>
      </c>
      <c r="Y806" s="207" t="str">
        <f t="shared" si="154"/>
        <v/>
      </c>
      <c r="Z806" s="207" t="str">
        <f t="shared" si="155"/>
        <v/>
      </c>
      <c r="AA806" s="207" t="str">
        <f t="shared" si="156"/>
        <v/>
      </c>
    </row>
    <row r="807" spans="1:27" ht="33.75" hidden="1" outlineLevel="1" thickBot="1">
      <c r="A807" s="279">
        <v>43369</v>
      </c>
      <c r="B807" s="280" t="s">
        <v>1332</v>
      </c>
      <c r="C807" s="281" t="s">
        <v>3172</v>
      </c>
      <c r="D807" s="281" t="s">
        <v>1331</v>
      </c>
      <c r="E807" s="282" t="s">
        <v>1330</v>
      </c>
      <c r="F807" s="281" t="s">
        <v>102</v>
      </c>
      <c r="G807" s="283">
        <v>2</v>
      </c>
      <c r="H807" s="283">
        <v>10961</v>
      </c>
      <c r="I807" s="283">
        <v>0</v>
      </c>
      <c r="J807" s="284">
        <v>46</v>
      </c>
      <c r="K807" s="284">
        <v>22</v>
      </c>
      <c r="L807" s="284">
        <f t="shared" si="157"/>
        <v>432</v>
      </c>
      <c r="M807" s="285">
        <f t="shared" si="158"/>
        <v>432</v>
      </c>
      <c r="N807" s="241">
        <f t="shared" si="147"/>
        <v>10</v>
      </c>
      <c r="O807" s="207">
        <f t="shared" si="146"/>
        <v>0</v>
      </c>
      <c r="P807" s="34"/>
      <c r="Q807" s="291" t="s">
        <v>3197</v>
      </c>
      <c r="S807" s="230"/>
      <c r="T807" s="61" t="str">
        <f t="shared" si="149"/>
        <v/>
      </c>
      <c r="U807" s="61" t="str">
        <f t="shared" si="150"/>
        <v/>
      </c>
      <c r="V807" s="61">
        <f t="shared" si="151"/>
        <v>432</v>
      </c>
      <c r="W807" s="61" t="str">
        <f t="shared" si="152"/>
        <v/>
      </c>
      <c r="X807" s="207" t="str">
        <f t="shared" si="153"/>
        <v/>
      </c>
      <c r="Y807" s="207" t="str">
        <f t="shared" si="154"/>
        <v/>
      </c>
      <c r="Z807" s="207" t="str">
        <f t="shared" si="155"/>
        <v/>
      </c>
      <c r="AA807" s="207" t="str">
        <f t="shared" si="156"/>
        <v/>
      </c>
    </row>
    <row r="808" spans="1:27" ht="17.25" hidden="1" outlineLevel="1" thickBot="1">
      <c r="A808" s="237">
        <v>43370</v>
      </c>
      <c r="B808" s="215" t="s">
        <v>3069</v>
      </c>
      <c r="C808" s="210" t="s">
        <v>3175</v>
      </c>
      <c r="D808" s="210" t="s">
        <v>1329</v>
      </c>
      <c r="E808" s="238" t="s">
        <v>1330</v>
      </c>
      <c r="F808" s="210" t="s">
        <v>102</v>
      </c>
      <c r="G808" s="239">
        <v>1</v>
      </c>
      <c r="H808" s="239">
        <v>10987</v>
      </c>
      <c r="I808" s="239">
        <v>0</v>
      </c>
      <c r="J808" s="14">
        <v>45</v>
      </c>
      <c r="K808" s="14">
        <v>44</v>
      </c>
      <c r="L808" s="14">
        <f t="shared" si="157"/>
        <v>-89</v>
      </c>
      <c r="M808" s="123">
        <f t="shared" si="158"/>
        <v>-89</v>
      </c>
      <c r="N808" s="241" t="str">
        <f t="shared" si="147"/>
        <v/>
      </c>
      <c r="O808" s="207">
        <f t="shared" si="146"/>
        <v>0</v>
      </c>
      <c r="P808" s="34">
        <f>SUM(L808:L827)</f>
        <v>790</v>
      </c>
      <c r="Q808" s="230" t="s">
        <v>3114</v>
      </c>
      <c r="R808" s="230" t="s">
        <v>2969</v>
      </c>
      <c r="S808" s="230"/>
      <c r="T808" s="61" t="str">
        <f t="shared" si="149"/>
        <v/>
      </c>
      <c r="U808" s="61">
        <f t="shared" si="150"/>
        <v>-89</v>
      </c>
      <c r="V808" s="61" t="str">
        <f t="shared" si="151"/>
        <v/>
      </c>
      <c r="W808" s="61" t="str">
        <f t="shared" si="152"/>
        <v/>
      </c>
      <c r="X808" s="207" t="str">
        <f t="shared" si="153"/>
        <v/>
      </c>
      <c r="Y808" s="207" t="str">
        <f t="shared" si="154"/>
        <v/>
      </c>
      <c r="Z808" s="207" t="str">
        <f t="shared" si="155"/>
        <v/>
      </c>
      <c r="AA808" s="207" t="str">
        <f t="shared" si="156"/>
        <v/>
      </c>
    </row>
    <row r="809" spans="1:27" ht="17.25" hidden="1" outlineLevel="2" thickBot="1">
      <c r="A809" s="237">
        <v>43370</v>
      </c>
      <c r="B809" s="215" t="s">
        <v>3069</v>
      </c>
      <c r="C809" s="210" t="s">
        <v>3175</v>
      </c>
      <c r="D809" s="210" t="s">
        <v>1331</v>
      </c>
      <c r="E809" s="238" t="s">
        <v>2221</v>
      </c>
      <c r="F809" s="210" t="s">
        <v>102</v>
      </c>
      <c r="G809" s="239">
        <v>1</v>
      </c>
      <c r="H809" s="239">
        <v>10992</v>
      </c>
      <c r="I809" s="239">
        <v>0</v>
      </c>
      <c r="J809" s="14">
        <v>45</v>
      </c>
      <c r="K809" s="14">
        <v>44</v>
      </c>
      <c r="L809" s="14">
        <f t="shared" si="157"/>
        <v>911</v>
      </c>
      <c r="M809" s="123">
        <f t="shared" si="158"/>
        <v>911</v>
      </c>
      <c r="N809" s="241">
        <f t="shared" si="147"/>
        <v>5</v>
      </c>
      <c r="O809" s="207">
        <f t="shared" si="146"/>
        <v>0</v>
      </c>
      <c r="P809" s="34"/>
      <c r="Q809" s="230" t="s">
        <v>2979</v>
      </c>
      <c r="R809" s="230" t="s">
        <v>2969</v>
      </c>
      <c r="S809" s="230"/>
      <c r="T809" s="61">
        <f t="shared" si="149"/>
        <v>911</v>
      </c>
      <c r="U809" s="61" t="str">
        <f t="shared" si="150"/>
        <v/>
      </c>
      <c r="V809" s="61" t="str">
        <f t="shared" si="151"/>
        <v/>
      </c>
      <c r="W809" s="61" t="str">
        <f t="shared" si="152"/>
        <v/>
      </c>
      <c r="X809" s="207" t="str">
        <f t="shared" si="153"/>
        <v/>
      </c>
      <c r="Y809" s="207" t="str">
        <f t="shared" si="154"/>
        <v/>
      </c>
      <c r="Z809" s="207" t="str">
        <f t="shared" si="155"/>
        <v/>
      </c>
      <c r="AA809" s="207" t="str">
        <f t="shared" si="156"/>
        <v/>
      </c>
    </row>
    <row r="810" spans="1:27" ht="17.25" hidden="1" outlineLevel="2" thickBot="1">
      <c r="A810" s="237">
        <v>43370</v>
      </c>
      <c r="B810" s="215" t="s">
        <v>3069</v>
      </c>
      <c r="C810" s="210" t="s">
        <v>3175</v>
      </c>
      <c r="D810" s="210" t="s">
        <v>1329</v>
      </c>
      <c r="E810" s="238" t="s">
        <v>1330</v>
      </c>
      <c r="F810" s="210" t="s">
        <v>102</v>
      </c>
      <c r="G810" s="239">
        <v>1</v>
      </c>
      <c r="H810" s="239">
        <v>10999</v>
      </c>
      <c r="I810" s="239">
        <v>0</v>
      </c>
      <c r="J810" s="14">
        <v>45</v>
      </c>
      <c r="K810" s="14">
        <v>44</v>
      </c>
      <c r="L810" s="14">
        <f t="shared" si="157"/>
        <v>-89</v>
      </c>
      <c r="M810" s="123">
        <f t="shared" si="158"/>
        <v>-89</v>
      </c>
      <c r="N810" s="241" t="str">
        <f t="shared" si="147"/>
        <v/>
      </c>
      <c r="O810" s="207">
        <f t="shared" si="146"/>
        <v>0</v>
      </c>
      <c r="P810" s="34"/>
      <c r="Q810" s="230" t="s">
        <v>3114</v>
      </c>
      <c r="R810" s="230" t="s">
        <v>2969</v>
      </c>
      <c r="S810" s="230"/>
      <c r="T810" s="61" t="str">
        <f t="shared" si="149"/>
        <v/>
      </c>
      <c r="U810" s="61">
        <f t="shared" si="150"/>
        <v>-89</v>
      </c>
      <c r="V810" s="61" t="str">
        <f t="shared" si="151"/>
        <v/>
      </c>
      <c r="W810" s="61" t="str">
        <f t="shared" si="152"/>
        <v/>
      </c>
      <c r="X810" s="207" t="str">
        <f t="shared" si="153"/>
        <v/>
      </c>
      <c r="Y810" s="207" t="str">
        <f t="shared" si="154"/>
        <v/>
      </c>
      <c r="Z810" s="207" t="str">
        <f t="shared" si="155"/>
        <v/>
      </c>
      <c r="AA810" s="207" t="str">
        <f t="shared" si="156"/>
        <v/>
      </c>
    </row>
    <row r="811" spans="1:27" ht="17.25" hidden="1" outlineLevel="2" thickBot="1">
      <c r="A811" s="237">
        <v>43370</v>
      </c>
      <c r="B811" s="215" t="s">
        <v>3069</v>
      </c>
      <c r="C811" s="210" t="s">
        <v>3175</v>
      </c>
      <c r="D811" s="210" t="s">
        <v>1331</v>
      </c>
      <c r="E811" s="238" t="s">
        <v>2221</v>
      </c>
      <c r="F811" s="210" t="s">
        <v>102</v>
      </c>
      <c r="G811" s="239">
        <v>1</v>
      </c>
      <c r="H811" s="239">
        <v>11004</v>
      </c>
      <c r="I811" s="239">
        <v>0</v>
      </c>
      <c r="J811" s="14">
        <v>45</v>
      </c>
      <c r="K811" s="14">
        <v>44</v>
      </c>
      <c r="L811" s="14">
        <f t="shared" si="157"/>
        <v>911</v>
      </c>
      <c r="M811" s="123">
        <f t="shared" si="158"/>
        <v>911</v>
      </c>
      <c r="N811" s="241">
        <f t="shared" si="147"/>
        <v>5</v>
      </c>
      <c r="O811" s="207">
        <f t="shared" si="146"/>
        <v>0</v>
      </c>
      <c r="P811" s="34"/>
      <c r="Q811" s="230" t="s">
        <v>2979</v>
      </c>
      <c r="R811" s="230" t="s">
        <v>2969</v>
      </c>
      <c r="S811" s="230"/>
      <c r="T811" s="61">
        <f t="shared" si="149"/>
        <v>911</v>
      </c>
      <c r="U811" s="61" t="str">
        <f t="shared" si="150"/>
        <v/>
      </c>
      <c r="V811" s="61" t="str">
        <f t="shared" si="151"/>
        <v/>
      </c>
      <c r="W811" s="61" t="str">
        <f t="shared" si="152"/>
        <v/>
      </c>
      <c r="X811" s="207" t="str">
        <f t="shared" si="153"/>
        <v/>
      </c>
      <c r="Y811" s="207" t="str">
        <f t="shared" si="154"/>
        <v/>
      </c>
      <c r="Z811" s="207" t="str">
        <f t="shared" si="155"/>
        <v/>
      </c>
      <c r="AA811" s="207" t="str">
        <f t="shared" si="156"/>
        <v/>
      </c>
    </row>
    <row r="812" spans="1:27" ht="17.25" hidden="1" outlineLevel="2" thickBot="1">
      <c r="A812" s="237">
        <v>43370</v>
      </c>
      <c r="B812" s="215" t="s">
        <v>3069</v>
      </c>
      <c r="C812" s="210" t="s">
        <v>3175</v>
      </c>
      <c r="D812" s="210" t="s">
        <v>1329</v>
      </c>
      <c r="E812" s="238" t="s">
        <v>1330</v>
      </c>
      <c r="F812" s="210" t="s">
        <v>102</v>
      </c>
      <c r="G812" s="239">
        <v>1</v>
      </c>
      <c r="H812" s="239">
        <v>11010</v>
      </c>
      <c r="I812" s="239">
        <v>0</v>
      </c>
      <c r="J812" s="14">
        <v>45</v>
      </c>
      <c r="K812" s="14">
        <v>44</v>
      </c>
      <c r="L812" s="14">
        <f t="shared" si="157"/>
        <v>-89</v>
      </c>
      <c r="M812" s="123">
        <f t="shared" si="158"/>
        <v>-89</v>
      </c>
      <c r="N812" s="241" t="str">
        <f t="shared" si="147"/>
        <v/>
      </c>
      <c r="O812" s="207">
        <f t="shared" si="146"/>
        <v>0</v>
      </c>
      <c r="P812" s="34"/>
      <c r="Q812" s="291" t="s">
        <v>3198</v>
      </c>
      <c r="S812" s="230"/>
      <c r="T812" s="61" t="str">
        <f t="shared" si="149"/>
        <v/>
      </c>
      <c r="U812" s="61" t="str">
        <f t="shared" si="150"/>
        <v/>
      </c>
      <c r="V812" s="61" t="str">
        <f t="shared" si="151"/>
        <v/>
      </c>
      <c r="W812" s="61">
        <f t="shared" si="152"/>
        <v>-89</v>
      </c>
      <c r="X812" s="207" t="str">
        <f t="shared" si="153"/>
        <v/>
      </c>
      <c r="Y812" s="207" t="str">
        <f t="shared" si="154"/>
        <v/>
      </c>
      <c r="Z812" s="207" t="str">
        <f t="shared" si="155"/>
        <v/>
      </c>
      <c r="AA812" s="207" t="str">
        <f t="shared" si="156"/>
        <v/>
      </c>
    </row>
    <row r="813" spans="1:27" ht="17.25" hidden="1" outlineLevel="2" thickBot="1">
      <c r="A813" s="237">
        <v>43370</v>
      </c>
      <c r="B813" s="215" t="s">
        <v>3069</v>
      </c>
      <c r="C813" s="210" t="s">
        <v>3175</v>
      </c>
      <c r="D813" s="210" t="s">
        <v>1331</v>
      </c>
      <c r="E813" s="238" t="s">
        <v>2221</v>
      </c>
      <c r="F813" s="210" t="s">
        <v>102</v>
      </c>
      <c r="G813" s="239">
        <v>1</v>
      </c>
      <c r="H813" s="295">
        <v>11015</v>
      </c>
      <c r="I813" s="239">
        <v>0</v>
      </c>
      <c r="J813" s="14">
        <v>45</v>
      </c>
      <c r="K813" s="14">
        <v>44</v>
      </c>
      <c r="L813" s="14">
        <f t="shared" si="157"/>
        <v>911</v>
      </c>
      <c r="M813" s="123">
        <f t="shared" si="158"/>
        <v>911</v>
      </c>
      <c r="N813" s="241">
        <f t="shared" si="147"/>
        <v>5</v>
      </c>
      <c r="O813" s="207">
        <f t="shared" si="146"/>
        <v>0</v>
      </c>
      <c r="P813" s="34"/>
      <c r="Q813" s="291" t="s">
        <v>3199</v>
      </c>
      <c r="S813" s="230"/>
      <c r="T813" s="61" t="str">
        <f t="shared" si="149"/>
        <v/>
      </c>
      <c r="U813" s="61" t="str">
        <f t="shared" si="150"/>
        <v/>
      </c>
      <c r="V813" s="61">
        <f t="shared" si="151"/>
        <v>911</v>
      </c>
      <c r="W813" s="61" t="str">
        <f t="shared" si="152"/>
        <v/>
      </c>
      <c r="X813" s="207" t="str">
        <f t="shared" si="153"/>
        <v/>
      </c>
      <c r="Y813" s="207" t="str">
        <f t="shared" si="154"/>
        <v/>
      </c>
      <c r="Z813" s="207" t="str">
        <f t="shared" si="155"/>
        <v/>
      </c>
      <c r="AA813" s="207" t="str">
        <f t="shared" si="156"/>
        <v/>
      </c>
    </row>
    <row r="814" spans="1:27" ht="17.25" hidden="1" outlineLevel="2" thickBot="1">
      <c r="A814" s="237">
        <v>43370</v>
      </c>
      <c r="B814" s="215" t="s">
        <v>1332</v>
      </c>
      <c r="C814" s="210" t="s">
        <v>3172</v>
      </c>
      <c r="D814" s="210" t="s">
        <v>1329</v>
      </c>
      <c r="E814" s="238" t="s">
        <v>2221</v>
      </c>
      <c r="F814" s="210" t="s">
        <v>102</v>
      </c>
      <c r="G814" s="239">
        <v>1</v>
      </c>
      <c r="H814" s="239">
        <v>10993</v>
      </c>
      <c r="I814" s="239">
        <v>0</v>
      </c>
      <c r="J814" s="14">
        <v>23</v>
      </c>
      <c r="K814" s="14">
        <v>11</v>
      </c>
      <c r="L814" s="14">
        <f t="shared" si="157"/>
        <v>-34</v>
      </c>
      <c r="M814" s="123">
        <f t="shared" si="158"/>
        <v>-34</v>
      </c>
      <c r="N814" s="241" t="str">
        <f t="shared" si="147"/>
        <v/>
      </c>
      <c r="O814" s="207">
        <f t="shared" si="146"/>
        <v>0</v>
      </c>
      <c r="P814" s="34"/>
      <c r="Q814" s="291" t="s">
        <v>3200</v>
      </c>
      <c r="S814" s="230"/>
      <c r="T814" s="61" t="str">
        <f t="shared" si="149"/>
        <v/>
      </c>
      <c r="U814" s="61" t="str">
        <f t="shared" si="150"/>
        <v/>
      </c>
      <c r="V814" s="61" t="str">
        <f t="shared" si="151"/>
        <v/>
      </c>
      <c r="W814" s="61">
        <f t="shared" si="152"/>
        <v>-34</v>
      </c>
      <c r="X814" s="207" t="str">
        <f t="shared" si="153"/>
        <v/>
      </c>
      <c r="Y814" s="207" t="str">
        <f t="shared" si="154"/>
        <v/>
      </c>
      <c r="Z814" s="207" t="str">
        <f t="shared" si="155"/>
        <v/>
      </c>
      <c r="AA814" s="207" t="str">
        <f t="shared" si="156"/>
        <v/>
      </c>
    </row>
    <row r="815" spans="1:27" ht="17.25" hidden="1" outlineLevel="2" thickBot="1">
      <c r="A815" s="237">
        <v>43370</v>
      </c>
      <c r="B815" s="215" t="s">
        <v>1332</v>
      </c>
      <c r="C815" s="210" t="s">
        <v>3172</v>
      </c>
      <c r="D815" s="210" t="s">
        <v>1331</v>
      </c>
      <c r="E815" s="238" t="s">
        <v>1330</v>
      </c>
      <c r="F815" s="210" t="s">
        <v>102</v>
      </c>
      <c r="G815" s="239">
        <v>1</v>
      </c>
      <c r="H815" s="239">
        <v>10986</v>
      </c>
      <c r="I815" s="239">
        <v>0</v>
      </c>
      <c r="J815" s="14">
        <v>23</v>
      </c>
      <c r="K815" s="14">
        <v>11</v>
      </c>
      <c r="L815" s="14">
        <f t="shared" si="157"/>
        <v>316</v>
      </c>
      <c r="M815" s="123">
        <f t="shared" si="158"/>
        <v>316</v>
      </c>
      <c r="N815" s="241">
        <f t="shared" si="147"/>
        <v>7</v>
      </c>
      <c r="O815" s="207">
        <f t="shared" si="146"/>
        <v>0</v>
      </c>
      <c r="P815" s="34"/>
      <c r="Q815" s="292" t="s">
        <v>3201</v>
      </c>
      <c r="S815" s="230"/>
      <c r="T815" s="61" t="str">
        <f t="shared" si="149"/>
        <v/>
      </c>
      <c r="U815" s="61" t="str">
        <f t="shared" si="150"/>
        <v/>
      </c>
      <c r="V815" s="61">
        <f t="shared" si="151"/>
        <v>316</v>
      </c>
      <c r="W815" s="61" t="str">
        <f t="shared" si="152"/>
        <v/>
      </c>
      <c r="X815" s="207" t="str">
        <f t="shared" si="153"/>
        <v/>
      </c>
      <c r="Y815" s="207" t="str">
        <f t="shared" si="154"/>
        <v/>
      </c>
      <c r="Z815" s="207" t="str">
        <f t="shared" si="155"/>
        <v/>
      </c>
      <c r="AA815" s="207" t="str">
        <f t="shared" si="156"/>
        <v/>
      </c>
    </row>
    <row r="816" spans="1:27" ht="17.25" hidden="1" outlineLevel="2" thickBot="1">
      <c r="A816" s="237">
        <v>43370</v>
      </c>
      <c r="B816" s="215" t="s">
        <v>1332</v>
      </c>
      <c r="C816" s="210" t="s">
        <v>3172</v>
      </c>
      <c r="D816" s="210" t="s">
        <v>1329</v>
      </c>
      <c r="E816" s="238" t="s">
        <v>2221</v>
      </c>
      <c r="F816" s="210" t="s">
        <v>102</v>
      </c>
      <c r="G816" s="239">
        <v>1</v>
      </c>
      <c r="H816" s="239">
        <v>10991</v>
      </c>
      <c r="I816" s="239">
        <v>0</v>
      </c>
      <c r="J816" s="14">
        <v>23</v>
      </c>
      <c r="K816" s="14">
        <v>11</v>
      </c>
      <c r="L816" s="14">
        <f t="shared" si="157"/>
        <v>-34</v>
      </c>
      <c r="M816" s="123">
        <f t="shared" si="158"/>
        <v>-34</v>
      </c>
      <c r="N816" s="241" t="str">
        <f t="shared" si="147"/>
        <v/>
      </c>
      <c r="O816" s="207">
        <f t="shared" si="146"/>
        <v>0</v>
      </c>
      <c r="P816" s="34"/>
      <c r="Q816" s="292" t="s">
        <v>3200</v>
      </c>
      <c r="S816" s="230"/>
      <c r="T816" s="61" t="str">
        <f t="shared" si="149"/>
        <v/>
      </c>
      <c r="U816" s="61" t="str">
        <f t="shared" si="150"/>
        <v/>
      </c>
      <c r="V816" s="61" t="str">
        <f t="shared" si="151"/>
        <v/>
      </c>
      <c r="W816" s="61">
        <f t="shared" si="152"/>
        <v>-34</v>
      </c>
      <c r="X816" s="207" t="str">
        <f t="shared" si="153"/>
        <v/>
      </c>
      <c r="Y816" s="207" t="str">
        <f t="shared" si="154"/>
        <v/>
      </c>
      <c r="Z816" s="207" t="str">
        <f t="shared" si="155"/>
        <v/>
      </c>
      <c r="AA816" s="207" t="str">
        <f t="shared" si="156"/>
        <v/>
      </c>
    </row>
    <row r="817" spans="1:27" ht="17.25" hidden="1" outlineLevel="2" thickBot="1">
      <c r="A817" s="237">
        <v>43370</v>
      </c>
      <c r="B817" s="215" t="s">
        <v>1332</v>
      </c>
      <c r="C817" s="210" t="s">
        <v>3172</v>
      </c>
      <c r="D817" s="210" t="s">
        <v>1331</v>
      </c>
      <c r="E817" s="238" t="s">
        <v>1330</v>
      </c>
      <c r="F817" s="210" t="s">
        <v>102</v>
      </c>
      <c r="G817" s="239">
        <v>1</v>
      </c>
      <c r="H817" s="239">
        <v>10984</v>
      </c>
      <c r="I817" s="239">
        <v>0</v>
      </c>
      <c r="J817" s="14">
        <v>23</v>
      </c>
      <c r="K817" s="14">
        <v>11</v>
      </c>
      <c r="L817" s="14">
        <f t="shared" si="157"/>
        <v>316</v>
      </c>
      <c r="M817" s="123">
        <f t="shared" si="158"/>
        <v>316</v>
      </c>
      <c r="N817" s="241">
        <f t="shared" si="147"/>
        <v>7</v>
      </c>
      <c r="O817" s="207">
        <f t="shared" si="146"/>
        <v>0</v>
      </c>
      <c r="P817" s="34"/>
      <c r="Q817" s="292" t="s">
        <v>3201</v>
      </c>
      <c r="S817" s="230"/>
      <c r="T817" s="61" t="str">
        <f t="shared" si="149"/>
        <v/>
      </c>
      <c r="U817" s="61" t="str">
        <f t="shared" si="150"/>
        <v/>
      </c>
      <c r="V817" s="61">
        <f t="shared" si="151"/>
        <v>316</v>
      </c>
      <c r="W817" s="61" t="str">
        <f t="shared" si="152"/>
        <v/>
      </c>
      <c r="X817" s="207" t="str">
        <f t="shared" si="153"/>
        <v/>
      </c>
      <c r="Y817" s="207" t="str">
        <f t="shared" si="154"/>
        <v/>
      </c>
      <c r="Z817" s="207" t="str">
        <f t="shared" si="155"/>
        <v/>
      </c>
      <c r="AA817" s="207" t="str">
        <f t="shared" si="156"/>
        <v/>
      </c>
    </row>
    <row r="818" spans="1:27" ht="17.25" hidden="1" outlineLevel="2" thickBot="1">
      <c r="A818" s="237">
        <v>43370</v>
      </c>
      <c r="B818" s="215" t="s">
        <v>1332</v>
      </c>
      <c r="C818" s="210" t="s">
        <v>3172</v>
      </c>
      <c r="D818" s="210" t="s">
        <v>1329</v>
      </c>
      <c r="E818" s="238" t="s">
        <v>2221</v>
      </c>
      <c r="F818" s="210" t="s">
        <v>102</v>
      </c>
      <c r="G818" s="239">
        <v>1</v>
      </c>
      <c r="H818" s="239">
        <v>10976</v>
      </c>
      <c r="I818" s="239">
        <v>0</v>
      </c>
      <c r="J818" s="14">
        <v>23</v>
      </c>
      <c r="K818" s="14">
        <v>11</v>
      </c>
      <c r="L818" s="14">
        <f t="shared" ref="L818:L822" si="159">IF(B818="TXO",I818-SUM(J818:K818),IF(B818="FITX",IF(D818="新倉",-SUM(J818:K818),IF(E818="賣",(H818-H817)*G818*200-SUM(J818:K818),(H817-H818)*G818*200-SUM(J818:K818))),IF(D818="新倉",-SUM(J818:K818),IF(E818="賣",(H818-H817)*G818*50-SUM(J818:K818),(H817-H818)*G818*50-SUM(J818:K818)))))</f>
        <v>-34</v>
      </c>
      <c r="M818" s="123">
        <f t="shared" si="158"/>
        <v>-34</v>
      </c>
      <c r="N818" s="241" t="str">
        <f t="shared" si="147"/>
        <v/>
      </c>
      <c r="O818" s="207">
        <f t="shared" si="146"/>
        <v>0</v>
      </c>
      <c r="P818" s="34"/>
      <c r="Q818" s="291" t="s">
        <v>3202</v>
      </c>
      <c r="S818" s="230"/>
      <c r="T818" s="61" t="str">
        <f t="shared" si="149"/>
        <v/>
      </c>
      <c r="U818" s="61" t="str">
        <f t="shared" si="150"/>
        <v/>
      </c>
      <c r="V818" s="61" t="str">
        <f t="shared" si="151"/>
        <v/>
      </c>
      <c r="W818" s="61">
        <f t="shared" si="152"/>
        <v>-34</v>
      </c>
      <c r="X818" s="207" t="str">
        <f t="shared" si="153"/>
        <v/>
      </c>
      <c r="Y818" s="207" t="str">
        <f t="shared" si="154"/>
        <v/>
      </c>
      <c r="Z818" s="207" t="str">
        <f t="shared" si="155"/>
        <v/>
      </c>
      <c r="AA818" s="207" t="str">
        <f t="shared" si="156"/>
        <v/>
      </c>
    </row>
    <row r="819" spans="1:27" ht="17.25" hidden="1" outlineLevel="2" thickBot="1">
      <c r="A819" s="237">
        <v>43370</v>
      </c>
      <c r="B819" s="215" t="s">
        <v>1332</v>
      </c>
      <c r="C819" s="210" t="s">
        <v>3172</v>
      </c>
      <c r="D819" s="210" t="s">
        <v>1331</v>
      </c>
      <c r="E819" s="238" t="s">
        <v>1330</v>
      </c>
      <c r="F819" s="210" t="s">
        <v>102</v>
      </c>
      <c r="G819" s="239">
        <v>1</v>
      </c>
      <c r="H819" s="295">
        <v>11004</v>
      </c>
      <c r="I819" s="239">
        <v>0</v>
      </c>
      <c r="J819" s="14">
        <v>23</v>
      </c>
      <c r="K819" s="14">
        <v>11</v>
      </c>
      <c r="L819" s="14">
        <f t="shared" si="159"/>
        <v>-1434</v>
      </c>
      <c r="M819" s="123">
        <f t="shared" si="158"/>
        <v>-1434</v>
      </c>
      <c r="N819" s="241">
        <f t="shared" si="147"/>
        <v>-28</v>
      </c>
      <c r="O819" s="207">
        <f t="shared" si="146"/>
        <v>0</v>
      </c>
      <c r="P819" s="34"/>
      <c r="Q819" s="291" t="s">
        <v>3203</v>
      </c>
      <c r="S819" s="230"/>
      <c r="T819" s="61" t="str">
        <f t="shared" si="149"/>
        <v/>
      </c>
      <c r="U819" s="61" t="str">
        <f t="shared" si="150"/>
        <v/>
      </c>
      <c r="V819" s="61" t="str">
        <f t="shared" si="151"/>
        <v/>
      </c>
      <c r="W819" s="61">
        <f t="shared" si="152"/>
        <v>-1434</v>
      </c>
      <c r="X819" s="207" t="str">
        <f t="shared" si="153"/>
        <v/>
      </c>
      <c r="Y819" s="207" t="str">
        <f t="shared" si="154"/>
        <v/>
      </c>
      <c r="Z819" s="207" t="str">
        <f t="shared" si="155"/>
        <v/>
      </c>
      <c r="AA819" s="207" t="str">
        <f t="shared" si="156"/>
        <v/>
      </c>
    </row>
    <row r="820" spans="1:27" ht="17.25" hidden="1" outlineLevel="2" thickBot="1">
      <c r="A820" s="237">
        <v>43370</v>
      </c>
      <c r="B820" s="215" t="s">
        <v>1332</v>
      </c>
      <c r="C820" s="210" t="s">
        <v>3172</v>
      </c>
      <c r="D820" s="210" t="s">
        <v>1329</v>
      </c>
      <c r="E820" s="238" t="s">
        <v>2221</v>
      </c>
      <c r="F820" s="210" t="s">
        <v>102</v>
      </c>
      <c r="G820" s="239">
        <v>1</v>
      </c>
      <c r="H820" s="239">
        <v>10976</v>
      </c>
      <c r="I820" s="239">
        <v>0</v>
      </c>
      <c r="J820" s="14">
        <v>23</v>
      </c>
      <c r="K820" s="14">
        <v>11</v>
      </c>
      <c r="L820" s="14">
        <f t="shared" si="159"/>
        <v>-34</v>
      </c>
      <c r="M820" s="123">
        <f t="shared" si="158"/>
        <v>-34</v>
      </c>
      <c r="N820" s="241" t="str">
        <f t="shared" si="147"/>
        <v/>
      </c>
      <c r="O820" s="207">
        <f t="shared" si="146"/>
        <v>0</v>
      </c>
      <c r="P820" s="34"/>
      <c r="Q820" s="291" t="s">
        <v>3202</v>
      </c>
      <c r="S820" s="230"/>
      <c r="T820" s="61" t="str">
        <f t="shared" si="149"/>
        <v/>
      </c>
      <c r="U820" s="61" t="str">
        <f t="shared" si="150"/>
        <v/>
      </c>
      <c r="V820" s="61" t="str">
        <f t="shared" si="151"/>
        <v/>
      </c>
      <c r="W820" s="61">
        <f t="shared" si="152"/>
        <v>-34</v>
      </c>
      <c r="X820" s="207" t="str">
        <f t="shared" si="153"/>
        <v/>
      </c>
      <c r="Y820" s="207" t="str">
        <f t="shared" si="154"/>
        <v/>
      </c>
      <c r="Z820" s="207" t="str">
        <f t="shared" si="155"/>
        <v/>
      </c>
      <c r="AA820" s="207" t="str">
        <f t="shared" si="156"/>
        <v/>
      </c>
    </row>
    <row r="821" spans="1:27" ht="17.25" hidden="1" outlineLevel="2" thickBot="1">
      <c r="A821" s="237">
        <v>43370</v>
      </c>
      <c r="B821" s="215" t="s">
        <v>1332</v>
      </c>
      <c r="C821" s="210" t="s">
        <v>3172</v>
      </c>
      <c r="D821" s="210" t="s">
        <v>1331</v>
      </c>
      <c r="E821" s="238" t="s">
        <v>1330</v>
      </c>
      <c r="F821" s="210" t="s">
        <v>102</v>
      </c>
      <c r="G821" s="239">
        <v>1</v>
      </c>
      <c r="H821" s="295">
        <v>11002</v>
      </c>
      <c r="I821" s="239">
        <v>0</v>
      </c>
      <c r="J821" s="14">
        <v>23</v>
      </c>
      <c r="K821" s="14">
        <v>11</v>
      </c>
      <c r="L821" s="14">
        <f t="shared" si="159"/>
        <v>-1334</v>
      </c>
      <c r="M821" s="123">
        <f t="shared" si="158"/>
        <v>-1334</v>
      </c>
      <c r="N821" s="241">
        <f t="shared" si="147"/>
        <v>-26</v>
      </c>
      <c r="O821" s="207">
        <f t="shared" si="146"/>
        <v>0</v>
      </c>
      <c r="P821" s="34"/>
      <c r="Q821" s="291" t="s">
        <v>3203</v>
      </c>
      <c r="S821" s="230"/>
      <c r="T821" s="61" t="str">
        <f t="shared" si="149"/>
        <v/>
      </c>
      <c r="U821" s="61" t="str">
        <f t="shared" si="150"/>
        <v/>
      </c>
      <c r="V821" s="61" t="str">
        <f t="shared" si="151"/>
        <v/>
      </c>
      <c r="W821" s="61">
        <f t="shared" si="152"/>
        <v>-1334</v>
      </c>
      <c r="X821" s="207" t="str">
        <f t="shared" si="153"/>
        <v/>
      </c>
      <c r="Y821" s="207" t="str">
        <f t="shared" si="154"/>
        <v/>
      </c>
      <c r="Z821" s="207" t="str">
        <f t="shared" si="155"/>
        <v/>
      </c>
      <c r="AA821" s="207" t="str">
        <f t="shared" si="156"/>
        <v/>
      </c>
    </row>
    <row r="822" spans="1:27" ht="17.25" hidden="1" outlineLevel="2" thickBot="1">
      <c r="A822" s="237">
        <v>43370</v>
      </c>
      <c r="B822" s="215" t="s">
        <v>1332</v>
      </c>
      <c r="C822" s="210" t="s">
        <v>3172</v>
      </c>
      <c r="D822" s="210" t="s">
        <v>1329</v>
      </c>
      <c r="E822" s="238" t="s">
        <v>1330</v>
      </c>
      <c r="F822" s="210" t="s">
        <v>102</v>
      </c>
      <c r="G822" s="239">
        <v>1</v>
      </c>
      <c r="H822" s="239">
        <v>11004</v>
      </c>
      <c r="I822" s="239">
        <v>0</v>
      </c>
      <c r="J822" s="14">
        <v>23</v>
      </c>
      <c r="K822" s="14">
        <v>11</v>
      </c>
      <c r="L822" s="14">
        <f t="shared" si="159"/>
        <v>-34</v>
      </c>
      <c r="M822" s="123">
        <f t="shared" si="158"/>
        <v>-34</v>
      </c>
      <c r="N822" s="241" t="str">
        <f t="shared" si="147"/>
        <v/>
      </c>
      <c r="O822" s="207">
        <f t="shared" si="146"/>
        <v>0</v>
      </c>
      <c r="P822" s="34"/>
      <c r="Q822" s="291"/>
      <c r="S822" s="230"/>
      <c r="T822" s="61" t="str">
        <f t="shared" si="149"/>
        <v/>
      </c>
      <c r="U822" s="61" t="str">
        <f t="shared" si="150"/>
        <v/>
      </c>
      <c r="V822" s="61" t="str">
        <f t="shared" si="151"/>
        <v/>
      </c>
      <c r="W822" s="61">
        <f t="shared" si="152"/>
        <v>-34</v>
      </c>
      <c r="X822" s="207" t="str">
        <f t="shared" si="153"/>
        <v/>
      </c>
      <c r="Y822" s="207" t="str">
        <f t="shared" si="154"/>
        <v/>
      </c>
      <c r="Z822" s="207" t="str">
        <f t="shared" si="155"/>
        <v/>
      </c>
      <c r="AA822" s="207" t="str">
        <f t="shared" si="156"/>
        <v/>
      </c>
    </row>
    <row r="823" spans="1:27" ht="17.25" hidden="1" outlineLevel="2" thickBot="1">
      <c r="A823" s="237">
        <v>43370</v>
      </c>
      <c r="B823" s="215" t="s">
        <v>1332</v>
      </c>
      <c r="C823" s="210" t="s">
        <v>3172</v>
      </c>
      <c r="D823" s="210" t="s">
        <v>1331</v>
      </c>
      <c r="E823" s="238" t="s">
        <v>2221</v>
      </c>
      <c r="F823" s="210" t="s">
        <v>102</v>
      </c>
      <c r="G823" s="239">
        <v>1</v>
      </c>
      <c r="H823" s="295">
        <v>11012</v>
      </c>
      <c r="I823" s="239">
        <v>0</v>
      </c>
      <c r="J823" s="14">
        <v>23</v>
      </c>
      <c r="K823" s="14">
        <v>11</v>
      </c>
      <c r="L823" s="14">
        <f t="shared" ref="L823:L827" si="160">IF(B823="TXO",I823-SUM(J823:K823),IF(B823="FITX",IF(D823="新倉",-SUM(J823:K823),IF(E823="賣",(H823-H822)*G823*200-SUM(J823:K823),(H822-H823)*G823*200-SUM(J823:K823))),IF(D823="新倉",-SUM(J823:K823),IF(E823="賣",(H823-H822)*G823*50-SUM(J823:K823),(H822-H823)*G823*50-SUM(J823:K823)))))</f>
        <v>366</v>
      </c>
      <c r="M823" s="123">
        <f t="shared" si="158"/>
        <v>366</v>
      </c>
      <c r="N823" s="241">
        <f t="shared" si="147"/>
        <v>8</v>
      </c>
      <c r="O823" s="207">
        <f t="shared" si="146"/>
        <v>0</v>
      </c>
      <c r="P823" s="34"/>
      <c r="Q823" s="291"/>
      <c r="S823" s="230"/>
      <c r="T823" s="61" t="str">
        <f t="shared" si="149"/>
        <v/>
      </c>
      <c r="U823" s="61" t="str">
        <f t="shared" si="150"/>
        <v/>
      </c>
      <c r="V823" s="61">
        <f t="shared" si="151"/>
        <v>366</v>
      </c>
      <c r="W823" s="61" t="str">
        <f t="shared" si="152"/>
        <v/>
      </c>
      <c r="X823" s="207" t="str">
        <f t="shared" si="153"/>
        <v/>
      </c>
      <c r="Y823" s="207" t="str">
        <f t="shared" si="154"/>
        <v/>
      </c>
      <c r="Z823" s="207" t="str">
        <f t="shared" si="155"/>
        <v/>
      </c>
      <c r="AA823" s="207" t="str">
        <f t="shared" si="156"/>
        <v/>
      </c>
    </row>
    <row r="824" spans="1:27" ht="17.25" hidden="1" outlineLevel="2" thickBot="1">
      <c r="A824" s="237">
        <v>43370</v>
      </c>
      <c r="B824" s="215" t="s">
        <v>1332</v>
      </c>
      <c r="C824" s="210" t="s">
        <v>3172</v>
      </c>
      <c r="D824" s="210" t="s">
        <v>1329</v>
      </c>
      <c r="E824" s="238" t="s">
        <v>1330</v>
      </c>
      <c r="F824" s="210" t="s">
        <v>102</v>
      </c>
      <c r="G824" s="239">
        <v>1</v>
      </c>
      <c r="H824" s="239">
        <v>11004</v>
      </c>
      <c r="I824" s="239">
        <v>0</v>
      </c>
      <c r="J824" s="14">
        <v>23</v>
      </c>
      <c r="K824" s="14">
        <v>11</v>
      </c>
      <c r="L824" s="14">
        <f t="shared" si="160"/>
        <v>-34</v>
      </c>
      <c r="M824" s="123">
        <f t="shared" si="158"/>
        <v>-34</v>
      </c>
      <c r="N824" s="241" t="str">
        <f t="shared" si="147"/>
        <v/>
      </c>
      <c r="O824" s="207">
        <f t="shared" si="146"/>
        <v>0</v>
      </c>
      <c r="P824" s="34"/>
      <c r="Q824" s="291"/>
      <c r="S824" s="230"/>
      <c r="T824" s="61" t="str">
        <f t="shared" si="149"/>
        <v/>
      </c>
      <c r="U824" s="61" t="str">
        <f t="shared" si="150"/>
        <v/>
      </c>
      <c r="V824" s="61" t="str">
        <f t="shared" si="151"/>
        <v/>
      </c>
      <c r="W824" s="61">
        <f t="shared" si="152"/>
        <v>-34</v>
      </c>
      <c r="X824" s="207" t="str">
        <f t="shared" si="153"/>
        <v/>
      </c>
      <c r="Y824" s="207" t="str">
        <f t="shared" si="154"/>
        <v/>
      </c>
      <c r="Z824" s="207" t="str">
        <f t="shared" si="155"/>
        <v/>
      </c>
      <c r="AA824" s="207" t="str">
        <f t="shared" si="156"/>
        <v/>
      </c>
    </row>
    <row r="825" spans="1:27" ht="17.25" hidden="1" outlineLevel="2" thickBot="1">
      <c r="A825" s="237">
        <v>43370</v>
      </c>
      <c r="B825" s="215" t="s">
        <v>1332</v>
      </c>
      <c r="C825" s="210" t="s">
        <v>3172</v>
      </c>
      <c r="D825" s="210" t="s">
        <v>1331</v>
      </c>
      <c r="E825" s="238" t="s">
        <v>2221</v>
      </c>
      <c r="F825" s="210" t="s">
        <v>102</v>
      </c>
      <c r="G825" s="239">
        <v>1</v>
      </c>
      <c r="H825" s="239">
        <v>11007</v>
      </c>
      <c r="I825" s="239">
        <v>0</v>
      </c>
      <c r="J825" s="14">
        <v>23</v>
      </c>
      <c r="K825" s="14">
        <v>11</v>
      </c>
      <c r="L825" s="14">
        <f t="shared" si="160"/>
        <v>116</v>
      </c>
      <c r="M825" s="123">
        <f t="shared" si="158"/>
        <v>116</v>
      </c>
      <c r="N825" s="241">
        <f t="shared" si="147"/>
        <v>3</v>
      </c>
      <c r="O825" s="207">
        <f t="shared" si="146"/>
        <v>0</v>
      </c>
      <c r="P825" s="34"/>
      <c r="Q825" s="291"/>
      <c r="S825" s="230"/>
      <c r="T825" s="61" t="str">
        <f t="shared" si="149"/>
        <v/>
      </c>
      <c r="U825" s="61" t="str">
        <f t="shared" si="150"/>
        <v/>
      </c>
      <c r="V825" s="61">
        <f t="shared" si="151"/>
        <v>116</v>
      </c>
      <c r="W825" s="61" t="str">
        <f t="shared" si="152"/>
        <v/>
      </c>
      <c r="X825" s="207" t="str">
        <f t="shared" si="153"/>
        <v/>
      </c>
      <c r="Y825" s="207" t="str">
        <f t="shared" si="154"/>
        <v/>
      </c>
      <c r="Z825" s="207" t="str">
        <f t="shared" si="155"/>
        <v/>
      </c>
      <c r="AA825" s="207" t="str">
        <f t="shared" si="156"/>
        <v/>
      </c>
    </row>
    <row r="826" spans="1:27" ht="17.25" hidden="1" outlineLevel="2" thickBot="1">
      <c r="A826" s="237">
        <v>43370</v>
      </c>
      <c r="B826" s="215" t="s">
        <v>1332</v>
      </c>
      <c r="C826" s="210" t="s">
        <v>3172</v>
      </c>
      <c r="D826" s="210" t="s">
        <v>1329</v>
      </c>
      <c r="E826" s="238" t="s">
        <v>1330</v>
      </c>
      <c r="F826" s="210" t="s">
        <v>102</v>
      </c>
      <c r="G826" s="239">
        <v>1</v>
      </c>
      <c r="H826" s="239">
        <v>11011</v>
      </c>
      <c r="I826" s="239">
        <v>0</v>
      </c>
      <c r="J826" s="14">
        <v>23</v>
      </c>
      <c r="K826" s="14">
        <v>11</v>
      </c>
      <c r="L826" s="14">
        <f t="shared" si="160"/>
        <v>-34</v>
      </c>
      <c r="M826" s="123">
        <f t="shared" si="158"/>
        <v>-34</v>
      </c>
      <c r="N826" s="241" t="str">
        <f t="shared" si="147"/>
        <v/>
      </c>
      <c r="O826" s="207">
        <f t="shared" ref="O826:O863" si="161">ABS(I826)</f>
        <v>0</v>
      </c>
      <c r="P826" s="34"/>
      <c r="Q826" s="230" t="s">
        <v>3114</v>
      </c>
      <c r="S826" s="230" t="s">
        <v>2969</v>
      </c>
      <c r="T826" s="61" t="str">
        <f t="shared" si="149"/>
        <v/>
      </c>
      <c r="U826" s="61" t="str">
        <f t="shared" si="150"/>
        <v/>
      </c>
      <c r="V826" s="61" t="str">
        <f t="shared" si="151"/>
        <v/>
      </c>
      <c r="W826" s="61" t="str">
        <f t="shared" si="152"/>
        <v/>
      </c>
      <c r="X826" s="207" t="str">
        <f t="shared" si="153"/>
        <v/>
      </c>
      <c r="Y826" s="207" t="str">
        <f t="shared" si="154"/>
        <v/>
      </c>
      <c r="Z826" s="207" t="str">
        <f t="shared" si="155"/>
        <v/>
      </c>
      <c r="AA826" s="207">
        <f t="shared" si="156"/>
        <v>-34</v>
      </c>
    </row>
    <row r="827" spans="1:27" ht="17.25" hidden="1" outlineLevel="2" thickBot="1">
      <c r="A827" s="237">
        <v>43370</v>
      </c>
      <c r="B827" s="215" t="s">
        <v>1332</v>
      </c>
      <c r="C827" s="210" t="s">
        <v>3172</v>
      </c>
      <c r="D827" s="210" t="s">
        <v>1331</v>
      </c>
      <c r="E827" s="238" t="s">
        <v>2221</v>
      </c>
      <c r="F827" s="210" t="s">
        <v>102</v>
      </c>
      <c r="G827" s="239">
        <v>1</v>
      </c>
      <c r="H827" s="239">
        <v>11016</v>
      </c>
      <c r="I827" s="239">
        <v>0</v>
      </c>
      <c r="J827" s="14">
        <v>23</v>
      </c>
      <c r="K827" s="14">
        <v>11</v>
      </c>
      <c r="L827" s="14">
        <f t="shared" si="160"/>
        <v>216</v>
      </c>
      <c r="M827" s="123">
        <f t="shared" si="158"/>
        <v>216</v>
      </c>
      <c r="N827" s="241">
        <f t="shared" si="147"/>
        <v>5</v>
      </c>
      <c r="O827" s="207">
        <f t="shared" si="161"/>
        <v>0</v>
      </c>
      <c r="P827" s="34"/>
      <c r="Q827" s="230" t="s">
        <v>3004</v>
      </c>
      <c r="S827" s="230" t="s">
        <v>2969</v>
      </c>
      <c r="T827" s="61" t="str">
        <f t="shared" si="149"/>
        <v/>
      </c>
      <c r="U827" s="61" t="str">
        <f t="shared" si="150"/>
        <v/>
      </c>
      <c r="V827" s="61" t="str">
        <f t="shared" si="151"/>
        <v/>
      </c>
      <c r="W827" s="61" t="str">
        <f t="shared" si="152"/>
        <v/>
      </c>
      <c r="X827" s="207" t="str">
        <f t="shared" si="153"/>
        <v/>
      </c>
      <c r="Y827" s="207" t="str">
        <f t="shared" si="154"/>
        <v/>
      </c>
      <c r="Z827" s="207">
        <f t="shared" si="155"/>
        <v>216</v>
      </c>
      <c r="AA827" s="207" t="str">
        <f t="shared" si="156"/>
        <v/>
      </c>
    </row>
    <row r="828" spans="1:27" ht="17.25" hidden="1" outlineLevel="1" thickBot="1">
      <c r="A828" s="279">
        <v>43371</v>
      </c>
      <c r="B828" s="280" t="s">
        <v>1332</v>
      </c>
      <c r="C828" s="281" t="s">
        <v>3172</v>
      </c>
      <c r="D828" s="281" t="s">
        <v>1329</v>
      </c>
      <c r="E828" s="282" t="s">
        <v>1330</v>
      </c>
      <c r="F828" s="281" t="s">
        <v>102</v>
      </c>
      <c r="G828" s="283">
        <v>1</v>
      </c>
      <c r="H828" s="283">
        <v>11017</v>
      </c>
      <c r="I828" s="283">
        <v>0</v>
      </c>
      <c r="J828" s="284">
        <v>23</v>
      </c>
      <c r="K828" s="284">
        <v>11</v>
      </c>
      <c r="L828" s="284">
        <f>IF(B828="TXO",I828-SUM(J828:K828),IF(B828="FITX",IF(D828="新倉",-SUM(J828:K828),IF(E828="賣",(H828-H545)*G828*200-SUM(J828:K828),(H545-H828)*G828*200-SUM(J828:K828))),IF(D828="新倉",-SUM(J828:K828),IF(E828="賣",(H828-H545)*G828*50-SUM(J828:K828),(H545-H828)*G828*50-SUM(J828:K828)))))</f>
        <v>-34</v>
      </c>
      <c r="M828" s="285">
        <f t="shared" si="158"/>
        <v>-34</v>
      </c>
      <c r="N828" s="241" t="str">
        <f>IF(B828="TXO","",IF(D828="新倉","",IF(E828="賣",(H828-H545)*G828,(H545-H828)*G828)))</f>
        <v/>
      </c>
      <c r="O828" s="207">
        <f t="shared" si="161"/>
        <v>0</v>
      </c>
      <c r="P828" s="34">
        <f>SUM(L828:L863)</f>
        <v>-6708</v>
      </c>
      <c r="Q828" s="230" t="s">
        <v>3204</v>
      </c>
      <c r="S828" s="230"/>
      <c r="T828" s="61" t="str">
        <f t="shared" si="149"/>
        <v/>
      </c>
      <c r="U828" s="61" t="str">
        <f t="shared" si="150"/>
        <v/>
      </c>
      <c r="V828" s="61" t="str">
        <f t="shared" si="151"/>
        <v/>
      </c>
      <c r="W828" s="61">
        <f t="shared" si="152"/>
        <v>-34</v>
      </c>
      <c r="X828" s="207" t="str">
        <f t="shared" si="153"/>
        <v/>
      </c>
      <c r="Y828" s="207" t="str">
        <f t="shared" si="154"/>
        <v/>
      </c>
      <c r="Z828" s="207" t="str">
        <f t="shared" si="155"/>
        <v/>
      </c>
      <c r="AA828" s="207" t="str">
        <f t="shared" si="156"/>
        <v/>
      </c>
    </row>
    <row r="829" spans="1:27" ht="17.25" hidden="1" outlineLevel="2" thickBot="1">
      <c r="A829" s="279">
        <v>43371</v>
      </c>
      <c r="B829" s="280" t="s">
        <v>1332</v>
      </c>
      <c r="C829" s="281" t="s">
        <v>3172</v>
      </c>
      <c r="D829" s="281" t="s">
        <v>1331</v>
      </c>
      <c r="E829" s="282" t="s">
        <v>2221</v>
      </c>
      <c r="F829" s="281" t="s">
        <v>102</v>
      </c>
      <c r="G829" s="283">
        <v>1</v>
      </c>
      <c r="H829" s="283">
        <v>11019</v>
      </c>
      <c r="I829" s="283">
        <v>0</v>
      </c>
      <c r="J829" s="284">
        <v>23</v>
      </c>
      <c r="K829" s="284">
        <v>11</v>
      </c>
      <c r="L829" s="284">
        <f t="shared" ref="L829:L857" si="162">IF(B829="TXO",I829-SUM(J829:K829),IF(B829="FITX",IF(D829="新倉",-SUM(J829:K829),IF(E829="賣",(H829-H828)*G829*200-SUM(J829:K829),(H828-H829)*G829*200-SUM(J829:K829))),IF(D829="新倉",-SUM(J829:K829),IF(E829="賣",(H829-H828)*G829*50-SUM(J829:K829),(H828-H829)*G829*50-SUM(J829:K829)))))</f>
        <v>66</v>
      </c>
      <c r="M829" s="285">
        <f t="shared" si="158"/>
        <v>66</v>
      </c>
      <c r="N829" s="241">
        <f t="shared" ref="N829:N863" si="163">IF(B829="TXO","",IF(D829="新倉","",IF(E829="賣",(H829-H828)*G829,(H828-H829)*G829)))</f>
        <v>2</v>
      </c>
      <c r="O829" s="207">
        <f t="shared" si="161"/>
        <v>0</v>
      </c>
      <c r="P829" s="34"/>
      <c r="Q829" s="230" t="s">
        <v>3205</v>
      </c>
      <c r="S829" s="230"/>
      <c r="T829" s="61" t="str">
        <f t="shared" si="149"/>
        <v/>
      </c>
      <c r="U829" s="61" t="str">
        <f t="shared" si="150"/>
        <v/>
      </c>
      <c r="V829" s="61">
        <f t="shared" si="151"/>
        <v>66</v>
      </c>
      <c r="W829" s="61" t="str">
        <f t="shared" si="152"/>
        <v/>
      </c>
      <c r="X829" s="207" t="str">
        <f t="shared" si="153"/>
        <v/>
      </c>
      <c r="Y829" s="207" t="str">
        <f t="shared" si="154"/>
        <v/>
      </c>
      <c r="Z829" s="207" t="str">
        <f t="shared" si="155"/>
        <v/>
      </c>
      <c r="AA829" s="207" t="str">
        <f t="shared" si="156"/>
        <v/>
      </c>
    </row>
    <row r="830" spans="1:27" ht="17.25" hidden="1" outlineLevel="2" collapsed="1" thickBot="1">
      <c r="A830" s="279">
        <v>43371</v>
      </c>
      <c r="B830" s="280" t="s">
        <v>1332</v>
      </c>
      <c r="C830" s="281" t="s">
        <v>3172</v>
      </c>
      <c r="D830" s="281" t="s">
        <v>1329</v>
      </c>
      <c r="E830" s="282" t="s">
        <v>1330</v>
      </c>
      <c r="F830" s="281" t="s">
        <v>102</v>
      </c>
      <c r="G830" s="283">
        <v>1</v>
      </c>
      <c r="H830" s="283">
        <v>11037</v>
      </c>
      <c r="I830" s="283">
        <v>0</v>
      </c>
      <c r="J830" s="284">
        <v>23</v>
      </c>
      <c r="K830" s="284">
        <v>11</v>
      </c>
      <c r="L830" s="284">
        <f t="shared" si="162"/>
        <v>-34</v>
      </c>
      <c r="M830" s="285">
        <f t="shared" si="158"/>
        <v>-34</v>
      </c>
      <c r="N830" s="241" t="str">
        <f t="shared" si="163"/>
        <v/>
      </c>
      <c r="O830" s="207">
        <f t="shared" si="161"/>
        <v>0</v>
      </c>
      <c r="P830" s="34"/>
      <c r="Q830" s="230" t="s">
        <v>3206</v>
      </c>
      <c r="S830" s="230"/>
      <c r="T830" s="61" t="str">
        <f t="shared" si="149"/>
        <v/>
      </c>
      <c r="U830" s="61" t="str">
        <f t="shared" si="150"/>
        <v/>
      </c>
      <c r="V830" s="61" t="str">
        <f t="shared" si="151"/>
        <v/>
      </c>
      <c r="W830" s="61">
        <f t="shared" si="152"/>
        <v>-34</v>
      </c>
      <c r="X830" s="207" t="str">
        <f t="shared" si="153"/>
        <v/>
      </c>
      <c r="Y830" s="207" t="str">
        <f t="shared" si="154"/>
        <v/>
      </c>
      <c r="Z830" s="207" t="str">
        <f t="shared" si="155"/>
        <v/>
      </c>
      <c r="AA830" s="207" t="str">
        <f t="shared" si="156"/>
        <v/>
      </c>
    </row>
    <row r="831" spans="1:27" ht="17.25" hidden="1" outlineLevel="2" thickBot="1">
      <c r="A831" s="279">
        <v>43371</v>
      </c>
      <c r="B831" s="280" t="s">
        <v>1332</v>
      </c>
      <c r="C831" s="281" t="s">
        <v>3172</v>
      </c>
      <c r="D831" s="281" t="s">
        <v>1331</v>
      </c>
      <c r="E831" s="282" t="s">
        <v>2221</v>
      </c>
      <c r="F831" s="281" t="s">
        <v>102</v>
      </c>
      <c r="G831" s="283">
        <v>1</v>
      </c>
      <c r="H831" s="283">
        <v>11028</v>
      </c>
      <c r="I831" s="283">
        <v>0</v>
      </c>
      <c r="J831" s="284">
        <v>23</v>
      </c>
      <c r="K831" s="284">
        <v>11</v>
      </c>
      <c r="L831" s="284">
        <f t="shared" si="162"/>
        <v>-484</v>
      </c>
      <c r="M831" s="285">
        <f t="shared" si="158"/>
        <v>-484</v>
      </c>
      <c r="N831" s="241">
        <f t="shared" si="163"/>
        <v>-9</v>
      </c>
      <c r="O831" s="207">
        <f t="shared" si="161"/>
        <v>0</v>
      </c>
      <c r="P831" s="34"/>
      <c r="Q831" s="291" t="s">
        <v>3119</v>
      </c>
      <c r="S831" s="230"/>
      <c r="T831" s="61" t="str">
        <f t="shared" si="149"/>
        <v/>
      </c>
      <c r="U831" s="61" t="str">
        <f t="shared" si="150"/>
        <v/>
      </c>
      <c r="V831" s="61" t="str">
        <f t="shared" si="151"/>
        <v/>
      </c>
      <c r="W831" s="61">
        <f t="shared" si="152"/>
        <v>-484</v>
      </c>
      <c r="X831" s="207" t="str">
        <f t="shared" si="153"/>
        <v/>
      </c>
      <c r="Y831" s="207" t="str">
        <f t="shared" si="154"/>
        <v/>
      </c>
      <c r="Z831" s="207" t="str">
        <f t="shared" si="155"/>
        <v/>
      </c>
      <c r="AA831" s="207" t="str">
        <f t="shared" si="156"/>
        <v/>
      </c>
    </row>
    <row r="832" spans="1:27" ht="17.25" hidden="1" outlineLevel="2" collapsed="1" thickBot="1">
      <c r="A832" s="279">
        <v>43371</v>
      </c>
      <c r="B832" s="280" t="s">
        <v>1332</v>
      </c>
      <c r="C832" s="281" t="s">
        <v>3172</v>
      </c>
      <c r="D832" s="281" t="s">
        <v>1329</v>
      </c>
      <c r="E832" s="282" t="s">
        <v>1330</v>
      </c>
      <c r="F832" s="281" t="s">
        <v>102</v>
      </c>
      <c r="G832" s="283">
        <v>1</v>
      </c>
      <c r="H832" s="283">
        <v>11035</v>
      </c>
      <c r="I832" s="283">
        <v>0</v>
      </c>
      <c r="J832" s="284">
        <v>23</v>
      </c>
      <c r="K832" s="284">
        <v>11</v>
      </c>
      <c r="L832" s="284">
        <f t="shared" si="162"/>
        <v>-34</v>
      </c>
      <c r="M832" s="285">
        <f t="shared" si="158"/>
        <v>-34</v>
      </c>
      <c r="N832" s="241" t="str">
        <f t="shared" si="163"/>
        <v/>
      </c>
      <c r="O832" s="207">
        <f t="shared" si="161"/>
        <v>0</v>
      </c>
      <c r="P832" s="34"/>
      <c r="Q832" s="230" t="s">
        <v>3207</v>
      </c>
      <c r="S832" s="230"/>
      <c r="T832" s="61" t="str">
        <f t="shared" si="149"/>
        <v/>
      </c>
      <c r="U832" s="61" t="str">
        <f t="shared" si="150"/>
        <v/>
      </c>
      <c r="V832" s="61" t="str">
        <f t="shared" si="151"/>
        <v/>
      </c>
      <c r="W832" s="61">
        <f t="shared" si="152"/>
        <v>-34</v>
      </c>
      <c r="X832" s="207" t="str">
        <f t="shared" si="153"/>
        <v/>
      </c>
      <c r="Y832" s="207" t="str">
        <f t="shared" si="154"/>
        <v/>
      </c>
      <c r="Z832" s="207" t="str">
        <f t="shared" si="155"/>
        <v/>
      </c>
      <c r="AA832" s="207" t="str">
        <f t="shared" si="156"/>
        <v/>
      </c>
    </row>
    <row r="833" spans="1:27" ht="17.25" hidden="1" outlineLevel="2" thickBot="1">
      <c r="A833" s="279">
        <v>43371</v>
      </c>
      <c r="B833" s="280" t="s">
        <v>1332</v>
      </c>
      <c r="C833" s="281" t="s">
        <v>3172</v>
      </c>
      <c r="D833" s="281" t="s">
        <v>1331</v>
      </c>
      <c r="E833" s="282" t="s">
        <v>2221</v>
      </c>
      <c r="F833" s="281" t="s">
        <v>102</v>
      </c>
      <c r="G833" s="283">
        <v>1</v>
      </c>
      <c r="H833" s="283">
        <v>11017</v>
      </c>
      <c r="I833" s="283">
        <v>0</v>
      </c>
      <c r="J833" s="284">
        <v>23</v>
      </c>
      <c r="K833" s="284">
        <v>11</v>
      </c>
      <c r="L833" s="284">
        <f t="shared" si="162"/>
        <v>-934</v>
      </c>
      <c r="M833" s="285">
        <f t="shared" si="158"/>
        <v>-934</v>
      </c>
      <c r="N833" s="241">
        <f t="shared" si="163"/>
        <v>-18</v>
      </c>
      <c r="O833" s="207">
        <f t="shared" si="161"/>
        <v>0</v>
      </c>
      <c r="P833" s="34"/>
      <c r="Q833" s="291" t="s">
        <v>3119</v>
      </c>
      <c r="S833" s="230"/>
      <c r="T833" s="61" t="str">
        <f t="shared" si="149"/>
        <v/>
      </c>
      <c r="U833" s="61" t="str">
        <f t="shared" si="150"/>
        <v/>
      </c>
      <c r="V833" s="61" t="str">
        <f t="shared" si="151"/>
        <v/>
      </c>
      <c r="W833" s="61">
        <f t="shared" si="152"/>
        <v>-934</v>
      </c>
      <c r="X833" s="207" t="str">
        <f t="shared" si="153"/>
        <v/>
      </c>
      <c r="Y833" s="207" t="str">
        <f t="shared" si="154"/>
        <v/>
      </c>
      <c r="Z833" s="207" t="str">
        <f t="shared" si="155"/>
        <v/>
      </c>
      <c r="AA833" s="207" t="str">
        <f t="shared" si="156"/>
        <v/>
      </c>
    </row>
    <row r="834" spans="1:27" ht="17.25" hidden="1" outlineLevel="2" collapsed="1" thickBot="1">
      <c r="A834" s="279">
        <v>43371</v>
      </c>
      <c r="B834" s="280" t="s">
        <v>1332</v>
      </c>
      <c r="C834" s="281" t="s">
        <v>3172</v>
      </c>
      <c r="D834" s="281" t="s">
        <v>1329</v>
      </c>
      <c r="E834" s="282" t="s">
        <v>1330</v>
      </c>
      <c r="F834" s="281" t="s">
        <v>102</v>
      </c>
      <c r="G834" s="283">
        <v>1</v>
      </c>
      <c r="H834" s="283">
        <v>11030</v>
      </c>
      <c r="I834" s="283">
        <v>0</v>
      </c>
      <c r="J834" s="284">
        <v>23</v>
      </c>
      <c r="K834" s="284">
        <v>11</v>
      </c>
      <c r="L834" s="284">
        <f t="shared" si="162"/>
        <v>-34</v>
      </c>
      <c r="M834" s="285">
        <f t="shared" si="158"/>
        <v>-34</v>
      </c>
      <c r="N834" s="241" t="str">
        <f t="shared" si="163"/>
        <v/>
      </c>
      <c r="O834" s="207">
        <f t="shared" si="161"/>
        <v>0</v>
      </c>
      <c r="P834" s="34"/>
      <c r="Q834" s="230" t="s">
        <v>3207</v>
      </c>
      <c r="S834" s="230"/>
      <c r="T834" s="61" t="str">
        <f t="shared" si="149"/>
        <v/>
      </c>
      <c r="U834" s="61" t="str">
        <f t="shared" si="150"/>
        <v/>
      </c>
      <c r="V834" s="61" t="str">
        <f t="shared" si="151"/>
        <v/>
      </c>
      <c r="W834" s="61">
        <f t="shared" si="152"/>
        <v>-34</v>
      </c>
      <c r="X834" s="207" t="str">
        <f t="shared" si="153"/>
        <v/>
      </c>
      <c r="Y834" s="207" t="str">
        <f t="shared" si="154"/>
        <v/>
      </c>
      <c r="Z834" s="207" t="str">
        <f t="shared" si="155"/>
        <v/>
      </c>
      <c r="AA834" s="207" t="str">
        <f t="shared" si="156"/>
        <v/>
      </c>
    </row>
    <row r="835" spans="1:27" ht="17.25" hidden="1" outlineLevel="2" thickBot="1">
      <c r="A835" s="279">
        <v>43371</v>
      </c>
      <c r="B835" s="280" t="s">
        <v>1332</v>
      </c>
      <c r="C835" s="281" t="s">
        <v>3172</v>
      </c>
      <c r="D835" s="281" t="s">
        <v>1331</v>
      </c>
      <c r="E835" s="282" t="s">
        <v>2221</v>
      </c>
      <c r="F835" s="281" t="s">
        <v>102</v>
      </c>
      <c r="G835" s="283">
        <v>1</v>
      </c>
      <c r="H835" s="283">
        <v>11013</v>
      </c>
      <c r="I835" s="283">
        <v>0</v>
      </c>
      <c r="J835" s="284">
        <v>23</v>
      </c>
      <c r="K835" s="284">
        <v>11</v>
      </c>
      <c r="L835" s="284">
        <f t="shared" si="162"/>
        <v>-884</v>
      </c>
      <c r="M835" s="285">
        <f t="shared" si="158"/>
        <v>-884</v>
      </c>
      <c r="N835" s="241">
        <f t="shared" si="163"/>
        <v>-17</v>
      </c>
      <c r="O835" s="207">
        <f t="shared" si="161"/>
        <v>0</v>
      </c>
      <c r="P835" s="34"/>
      <c r="Q835" s="291" t="s">
        <v>3119</v>
      </c>
      <c r="S835" s="230"/>
      <c r="T835" s="61" t="str">
        <f t="shared" si="149"/>
        <v/>
      </c>
      <c r="U835" s="61" t="str">
        <f t="shared" si="150"/>
        <v/>
      </c>
      <c r="V835" s="61" t="str">
        <f t="shared" si="151"/>
        <v/>
      </c>
      <c r="W835" s="61">
        <f t="shared" si="152"/>
        <v>-884</v>
      </c>
      <c r="X835" s="207" t="str">
        <f t="shared" si="153"/>
        <v/>
      </c>
      <c r="Y835" s="207" t="str">
        <f t="shared" si="154"/>
        <v/>
      </c>
      <c r="Z835" s="207" t="str">
        <f t="shared" si="155"/>
        <v/>
      </c>
      <c r="AA835" s="207" t="str">
        <f t="shared" si="156"/>
        <v/>
      </c>
    </row>
    <row r="836" spans="1:27" ht="17.25" hidden="1" outlineLevel="2" collapsed="1" thickBot="1">
      <c r="A836" s="279">
        <v>43371</v>
      </c>
      <c r="B836" s="280" t="s">
        <v>1332</v>
      </c>
      <c r="C836" s="281" t="s">
        <v>3172</v>
      </c>
      <c r="D836" s="281" t="s">
        <v>1329</v>
      </c>
      <c r="E836" s="282" t="s">
        <v>1330</v>
      </c>
      <c r="F836" s="281" t="s">
        <v>102</v>
      </c>
      <c r="G836" s="283">
        <v>1</v>
      </c>
      <c r="H836" s="283">
        <v>11023</v>
      </c>
      <c r="I836" s="283">
        <v>0</v>
      </c>
      <c r="J836" s="284">
        <v>23</v>
      </c>
      <c r="K836" s="284">
        <v>11</v>
      </c>
      <c r="L836" s="284">
        <f t="shared" si="162"/>
        <v>-34</v>
      </c>
      <c r="M836" s="285">
        <f t="shared" si="158"/>
        <v>-34</v>
      </c>
      <c r="N836" s="241" t="str">
        <f t="shared" si="163"/>
        <v/>
      </c>
      <c r="O836" s="207">
        <f t="shared" si="161"/>
        <v>0</v>
      </c>
      <c r="P836" s="34"/>
      <c r="Q836" s="230" t="s">
        <v>3207</v>
      </c>
      <c r="S836" s="230"/>
      <c r="T836" s="61" t="str">
        <f t="shared" si="149"/>
        <v/>
      </c>
      <c r="U836" s="61" t="str">
        <f t="shared" si="150"/>
        <v/>
      </c>
      <c r="V836" s="61" t="str">
        <f t="shared" si="151"/>
        <v/>
      </c>
      <c r="W836" s="61">
        <f t="shared" si="152"/>
        <v>-34</v>
      </c>
      <c r="X836" s="207" t="str">
        <f t="shared" si="153"/>
        <v/>
      </c>
      <c r="Y836" s="207" t="str">
        <f t="shared" si="154"/>
        <v/>
      </c>
      <c r="Z836" s="207" t="str">
        <f t="shared" si="155"/>
        <v/>
      </c>
      <c r="AA836" s="207" t="str">
        <f t="shared" si="156"/>
        <v/>
      </c>
    </row>
    <row r="837" spans="1:27" ht="17.25" hidden="1" outlineLevel="2" thickBot="1">
      <c r="A837" s="279">
        <v>43371</v>
      </c>
      <c r="B837" s="280" t="s">
        <v>1332</v>
      </c>
      <c r="C837" s="281" t="s">
        <v>3172</v>
      </c>
      <c r="D837" s="281" t="s">
        <v>1331</v>
      </c>
      <c r="E837" s="282" t="s">
        <v>2221</v>
      </c>
      <c r="F837" s="281" t="s">
        <v>102</v>
      </c>
      <c r="G837" s="283">
        <v>1</v>
      </c>
      <c r="H837" s="283">
        <v>11013</v>
      </c>
      <c r="I837" s="283">
        <v>0</v>
      </c>
      <c r="J837" s="284">
        <v>23</v>
      </c>
      <c r="K837" s="284">
        <v>11</v>
      </c>
      <c r="L837" s="284">
        <f t="shared" si="162"/>
        <v>-534</v>
      </c>
      <c r="M837" s="285">
        <f t="shared" si="158"/>
        <v>-534</v>
      </c>
      <c r="N837" s="241">
        <f t="shared" si="163"/>
        <v>-10</v>
      </c>
      <c r="O837" s="207">
        <f t="shared" si="161"/>
        <v>0</v>
      </c>
      <c r="P837" s="34"/>
      <c r="Q837" s="291" t="s">
        <v>3119</v>
      </c>
      <c r="S837" s="230"/>
      <c r="T837" s="61" t="str">
        <f t="shared" si="149"/>
        <v/>
      </c>
      <c r="U837" s="61" t="str">
        <f t="shared" si="150"/>
        <v/>
      </c>
      <c r="V837" s="61" t="str">
        <f t="shared" si="151"/>
        <v/>
      </c>
      <c r="W837" s="61">
        <f t="shared" si="152"/>
        <v>-534</v>
      </c>
      <c r="X837" s="207" t="str">
        <f t="shared" si="153"/>
        <v/>
      </c>
      <c r="Y837" s="207" t="str">
        <f t="shared" si="154"/>
        <v/>
      </c>
      <c r="Z837" s="207" t="str">
        <f t="shared" si="155"/>
        <v/>
      </c>
      <c r="AA837" s="207" t="str">
        <f t="shared" si="156"/>
        <v/>
      </c>
    </row>
    <row r="838" spans="1:27" ht="17.25" hidden="1" outlineLevel="2" collapsed="1" thickBot="1">
      <c r="A838" s="279">
        <v>43371</v>
      </c>
      <c r="B838" s="280" t="s">
        <v>1332</v>
      </c>
      <c r="C838" s="281" t="s">
        <v>3172</v>
      </c>
      <c r="D838" s="281" t="s">
        <v>1329</v>
      </c>
      <c r="E838" s="282" t="s">
        <v>2221</v>
      </c>
      <c r="F838" s="281" t="s">
        <v>102</v>
      </c>
      <c r="G838" s="283">
        <v>1</v>
      </c>
      <c r="H838" s="283">
        <v>11016</v>
      </c>
      <c r="I838" s="283">
        <v>0</v>
      </c>
      <c r="J838" s="284">
        <v>23</v>
      </c>
      <c r="K838" s="284">
        <v>11</v>
      </c>
      <c r="L838" s="284">
        <f t="shared" si="162"/>
        <v>-34</v>
      </c>
      <c r="M838" s="285">
        <f t="shared" si="158"/>
        <v>-34</v>
      </c>
      <c r="N838" s="241" t="str">
        <f t="shared" si="163"/>
        <v/>
      </c>
      <c r="O838" s="207">
        <f t="shared" si="161"/>
        <v>0</v>
      </c>
      <c r="P838" s="34"/>
      <c r="Q838" s="230" t="s">
        <v>3117</v>
      </c>
      <c r="R838" s="230" t="s">
        <v>2969</v>
      </c>
      <c r="S838" s="230"/>
      <c r="T838" s="61" t="str">
        <f t="shared" si="149"/>
        <v/>
      </c>
      <c r="U838" s="61">
        <f t="shared" si="150"/>
        <v>-34</v>
      </c>
      <c r="V838" s="61" t="str">
        <f t="shared" si="151"/>
        <v/>
      </c>
      <c r="W838" s="61" t="str">
        <f t="shared" si="152"/>
        <v/>
      </c>
      <c r="X838" s="207" t="str">
        <f t="shared" si="153"/>
        <v/>
      </c>
      <c r="Y838" s="207" t="str">
        <f t="shared" si="154"/>
        <v/>
      </c>
      <c r="Z838" s="207" t="str">
        <f t="shared" si="155"/>
        <v/>
      </c>
      <c r="AA838" s="207" t="str">
        <f t="shared" si="156"/>
        <v/>
      </c>
    </row>
    <row r="839" spans="1:27" ht="17.25" hidden="1" outlineLevel="2" thickBot="1">
      <c r="A839" s="279">
        <v>43371</v>
      </c>
      <c r="B839" s="280" t="s">
        <v>1332</v>
      </c>
      <c r="C839" s="281" t="s">
        <v>3172</v>
      </c>
      <c r="D839" s="281" t="s">
        <v>1331</v>
      </c>
      <c r="E839" s="282" t="s">
        <v>1330</v>
      </c>
      <c r="F839" s="281" t="s">
        <v>102</v>
      </c>
      <c r="G839" s="283">
        <v>1</v>
      </c>
      <c r="H839" s="283">
        <v>11010</v>
      </c>
      <c r="I839" s="283">
        <v>0</v>
      </c>
      <c r="J839" s="284">
        <v>23</v>
      </c>
      <c r="K839" s="284">
        <v>11</v>
      </c>
      <c r="L839" s="284">
        <f t="shared" si="162"/>
        <v>266</v>
      </c>
      <c r="M839" s="285">
        <f t="shared" si="158"/>
        <v>266</v>
      </c>
      <c r="N839" s="241">
        <f t="shared" si="163"/>
        <v>6</v>
      </c>
      <c r="O839" s="207">
        <f t="shared" si="161"/>
        <v>0</v>
      </c>
      <c r="P839" s="34"/>
      <c r="Q839" s="230" t="s">
        <v>2979</v>
      </c>
      <c r="R839" s="230" t="s">
        <v>2969</v>
      </c>
      <c r="S839" s="230"/>
      <c r="T839" s="61">
        <f t="shared" si="149"/>
        <v>266</v>
      </c>
      <c r="U839" s="61" t="str">
        <f t="shared" si="150"/>
        <v/>
      </c>
      <c r="V839" s="61" t="str">
        <f t="shared" si="151"/>
        <v/>
      </c>
      <c r="W839" s="61" t="str">
        <f t="shared" si="152"/>
        <v/>
      </c>
      <c r="X839" s="207" t="str">
        <f t="shared" si="153"/>
        <v/>
      </c>
      <c r="Y839" s="207" t="str">
        <f t="shared" si="154"/>
        <v/>
      </c>
      <c r="Z839" s="207" t="str">
        <f t="shared" si="155"/>
        <v/>
      </c>
      <c r="AA839" s="207" t="str">
        <f t="shared" si="156"/>
        <v/>
      </c>
    </row>
    <row r="840" spans="1:27" ht="17.25" hidden="1" outlineLevel="2" collapsed="1" thickBot="1">
      <c r="A840" s="279">
        <v>43371</v>
      </c>
      <c r="B840" s="280" t="s">
        <v>1332</v>
      </c>
      <c r="C840" s="281" t="s">
        <v>3172</v>
      </c>
      <c r="D840" s="281" t="s">
        <v>1329</v>
      </c>
      <c r="E840" s="282" t="s">
        <v>2221</v>
      </c>
      <c r="F840" s="281" t="s">
        <v>102</v>
      </c>
      <c r="G840" s="283">
        <v>1</v>
      </c>
      <c r="H840" s="283">
        <v>11016</v>
      </c>
      <c r="I840" s="283">
        <v>0</v>
      </c>
      <c r="J840" s="284">
        <v>23</v>
      </c>
      <c r="K840" s="284">
        <v>11</v>
      </c>
      <c r="L840" s="284">
        <f t="shared" si="162"/>
        <v>-34</v>
      </c>
      <c r="M840" s="285">
        <f t="shared" si="158"/>
        <v>-34</v>
      </c>
      <c r="N840" s="241" t="str">
        <f t="shared" si="163"/>
        <v/>
      </c>
      <c r="O840" s="207">
        <f t="shared" si="161"/>
        <v>0</v>
      </c>
      <c r="P840" s="34"/>
      <c r="R840" s="230" t="s">
        <v>2969</v>
      </c>
      <c r="S840" s="230"/>
      <c r="T840" s="61" t="str">
        <f t="shared" si="149"/>
        <v/>
      </c>
      <c r="U840" s="61">
        <f t="shared" si="150"/>
        <v>-34</v>
      </c>
      <c r="V840" s="61" t="str">
        <f t="shared" si="151"/>
        <v/>
      </c>
      <c r="W840" s="61" t="str">
        <f t="shared" si="152"/>
        <v/>
      </c>
      <c r="X840" s="207" t="str">
        <f t="shared" si="153"/>
        <v/>
      </c>
      <c r="Y840" s="207" t="str">
        <f t="shared" si="154"/>
        <v/>
      </c>
      <c r="Z840" s="207" t="str">
        <f t="shared" si="155"/>
        <v/>
      </c>
      <c r="AA840" s="207" t="str">
        <f t="shared" si="156"/>
        <v/>
      </c>
    </row>
    <row r="841" spans="1:27" ht="50.25" hidden="1" outlineLevel="2" thickBot="1">
      <c r="A841" s="279">
        <v>43371</v>
      </c>
      <c r="B841" s="280" t="s">
        <v>1332</v>
      </c>
      <c r="C841" s="281" t="s">
        <v>3172</v>
      </c>
      <c r="D841" s="281" t="s">
        <v>1331</v>
      </c>
      <c r="E841" s="282" t="s">
        <v>1330</v>
      </c>
      <c r="F841" s="281" t="s">
        <v>102</v>
      </c>
      <c r="G841" s="283">
        <v>1</v>
      </c>
      <c r="H841" s="283">
        <v>10985</v>
      </c>
      <c r="I841" s="283">
        <v>0</v>
      </c>
      <c r="J841" s="284">
        <v>23</v>
      </c>
      <c r="K841" s="284">
        <v>11</v>
      </c>
      <c r="L841" s="284">
        <f t="shared" si="162"/>
        <v>1516</v>
      </c>
      <c r="M841" s="285">
        <f t="shared" si="158"/>
        <v>1516</v>
      </c>
      <c r="N841" s="241">
        <f t="shared" si="163"/>
        <v>31</v>
      </c>
      <c r="O841" s="207">
        <f t="shared" si="161"/>
        <v>0</v>
      </c>
      <c r="P841" s="34"/>
      <c r="Q841" s="230" t="s">
        <v>3208</v>
      </c>
      <c r="R841" s="230" t="s">
        <v>2969</v>
      </c>
      <c r="S841" s="230"/>
      <c r="T841" s="61">
        <f t="shared" ref="T841:T916" si="164">IF(AND(R841="Yes",S841&lt;&gt;"Yes",L841&gt;0,B841&lt;&gt;"TXO"),L841,"")</f>
        <v>1516</v>
      </c>
      <c r="U841" s="61" t="str">
        <f t="shared" ref="U841:U916" si="165">IF(AND(R841="Yes",S841&lt;&gt;"Yes",L841&lt;0,B841&lt;&gt;"TXO"),L841,"")</f>
        <v/>
      </c>
      <c r="V841" s="61" t="str">
        <f t="shared" ref="V841:V916" si="166">IF(AND(R841="",S841&lt;&gt;"Yes",L841&gt;0,B841&lt;&gt;"TXO"),L841,"")</f>
        <v/>
      </c>
      <c r="W841" s="61" t="str">
        <f t="shared" ref="W841:W916" si="167">IF(AND(R841="",S841&lt;&gt;"Yes",L841&lt;0,B841&lt;&gt;"TXO"),L841,"")</f>
        <v/>
      </c>
      <c r="X841" s="207" t="str">
        <f t="shared" ref="X841:X916" si="168">IF(AND(R841="Yes",S841="Yes",L841&gt;0,B841&lt;&gt;"TXO"),L841,"")</f>
        <v/>
      </c>
      <c r="Y841" s="207" t="str">
        <f t="shared" ref="Y841:Y916" si="169">IF(AND(R841="Yes",S841="Yes",L841&lt;0,B841&lt;&gt;"TXO"),L841,"")</f>
        <v/>
      </c>
      <c r="Z841" s="207" t="str">
        <f t="shared" ref="Z841:Z916" si="170">IF(AND(R841="",S841="Yes",L841&gt;0,B841&lt;&gt;"TXO"),L841,"")</f>
        <v/>
      </c>
      <c r="AA841" s="207" t="str">
        <f t="shared" ref="AA841:AA916" si="171">IF(AND(R841="",S841="Yes",L841&lt;0,B841&lt;&gt;"TXO"),L841,"")</f>
        <v/>
      </c>
    </row>
    <row r="842" spans="1:27" ht="17.25" hidden="1" outlineLevel="2" collapsed="1" thickBot="1">
      <c r="A842" s="279">
        <v>43371</v>
      </c>
      <c r="B842" s="280" t="s">
        <v>1332</v>
      </c>
      <c r="C842" s="281" t="s">
        <v>3172</v>
      </c>
      <c r="D842" s="281" t="s">
        <v>1329</v>
      </c>
      <c r="E842" s="282" t="s">
        <v>2221</v>
      </c>
      <c r="F842" s="281" t="s">
        <v>102</v>
      </c>
      <c r="G842" s="283">
        <v>1</v>
      </c>
      <c r="H842" s="283">
        <v>11016</v>
      </c>
      <c r="I842" s="283">
        <v>0</v>
      </c>
      <c r="J842" s="284">
        <v>23</v>
      </c>
      <c r="K842" s="284">
        <v>11</v>
      </c>
      <c r="L842" s="284">
        <f t="shared" si="162"/>
        <v>-34</v>
      </c>
      <c r="M842" s="285">
        <f t="shared" si="158"/>
        <v>-34</v>
      </c>
      <c r="N842" s="241" t="str">
        <f t="shared" si="163"/>
        <v/>
      </c>
      <c r="O842" s="207">
        <f t="shared" si="161"/>
        <v>0</v>
      </c>
      <c r="P842" s="34"/>
      <c r="R842" s="230" t="s">
        <v>2969</v>
      </c>
      <c r="S842" s="230"/>
      <c r="T842" s="61" t="str">
        <f t="shared" si="164"/>
        <v/>
      </c>
      <c r="U842" s="61">
        <f t="shared" si="165"/>
        <v>-34</v>
      </c>
      <c r="V842" s="61" t="str">
        <f t="shared" si="166"/>
        <v/>
      </c>
      <c r="W842" s="61" t="str">
        <f t="shared" si="167"/>
        <v/>
      </c>
      <c r="X842" s="207" t="str">
        <f t="shared" si="168"/>
        <v/>
      </c>
      <c r="Y842" s="207" t="str">
        <f t="shared" si="169"/>
        <v/>
      </c>
      <c r="Z842" s="207" t="str">
        <f t="shared" si="170"/>
        <v/>
      </c>
      <c r="AA842" s="207" t="str">
        <f t="shared" si="171"/>
        <v/>
      </c>
    </row>
    <row r="843" spans="1:27" ht="17.25" hidden="1" outlineLevel="2" thickBot="1">
      <c r="A843" s="279">
        <v>43371</v>
      </c>
      <c r="B843" s="280" t="s">
        <v>1332</v>
      </c>
      <c r="C843" s="281" t="s">
        <v>3172</v>
      </c>
      <c r="D843" s="281" t="s">
        <v>1331</v>
      </c>
      <c r="E843" s="282" t="s">
        <v>1330</v>
      </c>
      <c r="F843" s="281" t="s">
        <v>102</v>
      </c>
      <c r="G843" s="283">
        <v>1</v>
      </c>
      <c r="H843" s="283">
        <v>10990</v>
      </c>
      <c r="I843" s="283">
        <v>0</v>
      </c>
      <c r="J843" s="284">
        <v>23</v>
      </c>
      <c r="K843" s="284">
        <v>11</v>
      </c>
      <c r="L843" s="284">
        <f t="shared" si="162"/>
        <v>1266</v>
      </c>
      <c r="M843" s="285">
        <f t="shared" si="158"/>
        <v>1266</v>
      </c>
      <c r="N843" s="241">
        <f t="shared" si="163"/>
        <v>26</v>
      </c>
      <c r="O843" s="207">
        <f t="shared" si="161"/>
        <v>0</v>
      </c>
      <c r="P843" s="34"/>
      <c r="Q843" s="230" t="s">
        <v>3004</v>
      </c>
      <c r="R843" s="230" t="s">
        <v>2969</v>
      </c>
      <c r="S843" s="230"/>
      <c r="T843" s="61">
        <f t="shared" si="164"/>
        <v>1266</v>
      </c>
      <c r="U843" s="61" t="str">
        <f t="shared" si="165"/>
        <v/>
      </c>
      <c r="V843" s="61" t="str">
        <f t="shared" si="166"/>
        <v/>
      </c>
      <c r="W843" s="61" t="str">
        <f t="shared" si="167"/>
        <v/>
      </c>
      <c r="X843" s="207" t="str">
        <f t="shared" si="168"/>
        <v/>
      </c>
      <c r="Y843" s="207" t="str">
        <f t="shared" si="169"/>
        <v/>
      </c>
      <c r="Z843" s="207" t="str">
        <f t="shared" si="170"/>
        <v/>
      </c>
      <c r="AA843" s="207" t="str">
        <f t="shared" si="171"/>
        <v/>
      </c>
    </row>
    <row r="844" spans="1:27" ht="17.25" hidden="1" outlineLevel="2" collapsed="1" thickBot="1">
      <c r="A844" s="279">
        <v>43371</v>
      </c>
      <c r="B844" s="280" t="s">
        <v>1332</v>
      </c>
      <c r="C844" s="281" t="s">
        <v>3172</v>
      </c>
      <c r="D844" s="281" t="s">
        <v>1329</v>
      </c>
      <c r="E844" s="282" t="s">
        <v>2221</v>
      </c>
      <c r="F844" s="281" t="s">
        <v>102</v>
      </c>
      <c r="G844" s="283">
        <v>1</v>
      </c>
      <c r="H844" s="283">
        <v>10973</v>
      </c>
      <c r="I844" s="283">
        <v>0</v>
      </c>
      <c r="J844" s="284">
        <v>23</v>
      </c>
      <c r="K844" s="284">
        <v>11</v>
      </c>
      <c r="L844" s="284">
        <f t="shared" si="162"/>
        <v>-34</v>
      </c>
      <c r="M844" s="285">
        <f t="shared" si="158"/>
        <v>-34</v>
      </c>
      <c r="N844" s="241" t="str">
        <f t="shared" si="163"/>
        <v/>
      </c>
      <c r="O844" s="207">
        <f t="shared" si="161"/>
        <v>0</v>
      </c>
      <c r="P844" s="34"/>
      <c r="Q844" s="292" t="s">
        <v>3209</v>
      </c>
      <c r="S844" s="230"/>
      <c r="T844" s="61" t="str">
        <f t="shared" si="164"/>
        <v/>
      </c>
      <c r="U844" s="61" t="str">
        <f t="shared" si="165"/>
        <v/>
      </c>
      <c r="V844" s="61" t="str">
        <f t="shared" si="166"/>
        <v/>
      </c>
      <c r="W844" s="61">
        <f t="shared" si="167"/>
        <v>-34</v>
      </c>
      <c r="X844" s="207" t="str">
        <f t="shared" si="168"/>
        <v/>
      </c>
      <c r="Y844" s="207" t="str">
        <f t="shared" si="169"/>
        <v/>
      </c>
      <c r="Z844" s="207" t="str">
        <f t="shared" si="170"/>
        <v/>
      </c>
      <c r="AA844" s="207" t="str">
        <f t="shared" si="171"/>
        <v/>
      </c>
    </row>
    <row r="845" spans="1:27" ht="17.25" hidden="1" outlineLevel="2" thickBot="1">
      <c r="A845" s="279">
        <v>43371</v>
      </c>
      <c r="B845" s="280" t="s">
        <v>1332</v>
      </c>
      <c r="C845" s="281" t="s">
        <v>3172</v>
      </c>
      <c r="D845" s="281" t="s">
        <v>1331</v>
      </c>
      <c r="E845" s="282" t="s">
        <v>1330</v>
      </c>
      <c r="F845" s="281" t="s">
        <v>102</v>
      </c>
      <c r="G845" s="283">
        <v>1</v>
      </c>
      <c r="H845" s="283">
        <v>10946</v>
      </c>
      <c r="I845" s="283">
        <v>0</v>
      </c>
      <c r="J845" s="284">
        <v>23</v>
      </c>
      <c r="K845" s="284">
        <v>11</v>
      </c>
      <c r="L845" s="284">
        <f t="shared" si="162"/>
        <v>1316</v>
      </c>
      <c r="M845" s="285">
        <f t="shared" si="158"/>
        <v>1316</v>
      </c>
      <c r="N845" s="241">
        <f t="shared" si="163"/>
        <v>27</v>
      </c>
      <c r="O845" s="207">
        <f t="shared" si="161"/>
        <v>0</v>
      </c>
      <c r="P845" s="34"/>
      <c r="Q845" s="292" t="s">
        <v>2976</v>
      </c>
      <c r="S845" s="230"/>
      <c r="T845" s="61" t="str">
        <f t="shared" si="164"/>
        <v/>
      </c>
      <c r="U845" s="61" t="str">
        <f t="shared" si="165"/>
        <v/>
      </c>
      <c r="V845" s="61">
        <f t="shared" si="166"/>
        <v>1316</v>
      </c>
      <c r="W845" s="61" t="str">
        <f t="shared" si="167"/>
        <v/>
      </c>
      <c r="X845" s="207" t="str">
        <f t="shared" si="168"/>
        <v/>
      </c>
      <c r="Y845" s="207" t="str">
        <f t="shared" si="169"/>
        <v/>
      </c>
      <c r="Z845" s="207" t="str">
        <f t="shared" si="170"/>
        <v/>
      </c>
      <c r="AA845" s="207" t="str">
        <f t="shared" si="171"/>
        <v/>
      </c>
    </row>
    <row r="846" spans="1:27" ht="17.25" hidden="1" outlineLevel="2" collapsed="1" thickBot="1">
      <c r="A846" s="279">
        <v>43371</v>
      </c>
      <c r="B846" s="280" t="s">
        <v>1332</v>
      </c>
      <c r="C846" s="281" t="s">
        <v>3172</v>
      </c>
      <c r="D846" s="281" t="s">
        <v>1329</v>
      </c>
      <c r="E846" s="282" t="s">
        <v>2221</v>
      </c>
      <c r="F846" s="281" t="s">
        <v>102</v>
      </c>
      <c r="G846" s="283">
        <v>1</v>
      </c>
      <c r="H846" s="283">
        <v>10946</v>
      </c>
      <c r="I846" s="283">
        <v>0</v>
      </c>
      <c r="J846" s="284">
        <v>23</v>
      </c>
      <c r="K846" s="284">
        <v>11</v>
      </c>
      <c r="L846" s="284">
        <f t="shared" si="162"/>
        <v>-34</v>
      </c>
      <c r="M846" s="285">
        <f t="shared" si="158"/>
        <v>-34</v>
      </c>
      <c r="N846" s="241" t="str">
        <f t="shared" si="163"/>
        <v/>
      </c>
      <c r="O846" s="207">
        <f t="shared" si="161"/>
        <v>0</v>
      </c>
      <c r="P846" s="34"/>
      <c r="Q846" s="292" t="s">
        <v>3210</v>
      </c>
      <c r="S846" s="230"/>
      <c r="T846" s="61" t="str">
        <f t="shared" si="164"/>
        <v/>
      </c>
      <c r="U846" s="61" t="str">
        <f t="shared" si="165"/>
        <v/>
      </c>
      <c r="V846" s="61" t="str">
        <f t="shared" si="166"/>
        <v/>
      </c>
      <c r="W846" s="61">
        <f t="shared" si="167"/>
        <v>-34</v>
      </c>
      <c r="X846" s="207" t="str">
        <f t="shared" si="168"/>
        <v/>
      </c>
      <c r="Y846" s="207" t="str">
        <f t="shared" si="169"/>
        <v/>
      </c>
      <c r="Z846" s="207" t="str">
        <f t="shared" si="170"/>
        <v/>
      </c>
      <c r="AA846" s="207" t="str">
        <f t="shared" si="171"/>
        <v/>
      </c>
    </row>
    <row r="847" spans="1:27" ht="17.25" hidden="1" outlineLevel="2" thickBot="1">
      <c r="A847" s="279">
        <v>43371</v>
      </c>
      <c r="B847" s="280" t="s">
        <v>1332</v>
      </c>
      <c r="C847" s="281" t="s">
        <v>3172</v>
      </c>
      <c r="D847" s="281" t="s">
        <v>1331</v>
      </c>
      <c r="E847" s="282" t="s">
        <v>1330</v>
      </c>
      <c r="F847" s="281" t="s">
        <v>102</v>
      </c>
      <c r="G847" s="283">
        <v>1</v>
      </c>
      <c r="H847" s="283">
        <v>10955</v>
      </c>
      <c r="I847" s="283">
        <v>0</v>
      </c>
      <c r="J847" s="284">
        <v>23</v>
      </c>
      <c r="K847" s="284">
        <v>11</v>
      </c>
      <c r="L847" s="284">
        <f t="shared" si="162"/>
        <v>-484</v>
      </c>
      <c r="M847" s="285">
        <f t="shared" si="158"/>
        <v>-484</v>
      </c>
      <c r="N847" s="241">
        <f t="shared" si="163"/>
        <v>-9</v>
      </c>
      <c r="O847" s="207">
        <f t="shared" si="161"/>
        <v>0</v>
      </c>
      <c r="P847" s="34"/>
      <c r="Q847" s="292" t="s">
        <v>3211</v>
      </c>
      <c r="S847" s="230"/>
      <c r="T847" s="61" t="str">
        <f t="shared" si="164"/>
        <v/>
      </c>
      <c r="U847" s="61" t="str">
        <f t="shared" si="165"/>
        <v/>
      </c>
      <c r="V847" s="61" t="str">
        <f t="shared" si="166"/>
        <v/>
      </c>
      <c r="W847" s="61">
        <f t="shared" si="167"/>
        <v>-484</v>
      </c>
      <c r="X847" s="207" t="str">
        <f t="shared" si="168"/>
        <v/>
      </c>
      <c r="Y847" s="207" t="str">
        <f t="shared" si="169"/>
        <v/>
      </c>
      <c r="Z847" s="207" t="str">
        <f t="shared" si="170"/>
        <v/>
      </c>
      <c r="AA847" s="207" t="str">
        <f t="shared" si="171"/>
        <v/>
      </c>
    </row>
    <row r="848" spans="1:27" ht="17.25" hidden="1" outlineLevel="2" collapsed="1" thickBot="1">
      <c r="A848" s="279">
        <v>43371</v>
      </c>
      <c r="B848" s="280" t="s">
        <v>1332</v>
      </c>
      <c r="C848" s="281" t="s">
        <v>3172</v>
      </c>
      <c r="D848" s="281" t="s">
        <v>1329</v>
      </c>
      <c r="E848" s="282" t="s">
        <v>2221</v>
      </c>
      <c r="F848" s="281" t="s">
        <v>102</v>
      </c>
      <c r="G848" s="283">
        <v>1</v>
      </c>
      <c r="H848" s="283">
        <v>10946</v>
      </c>
      <c r="I848" s="283">
        <v>0</v>
      </c>
      <c r="J848" s="284">
        <v>23</v>
      </c>
      <c r="K848" s="284">
        <v>11</v>
      </c>
      <c r="L848" s="284">
        <f t="shared" si="162"/>
        <v>-34</v>
      </c>
      <c r="M848" s="285">
        <f t="shared" si="158"/>
        <v>-34</v>
      </c>
      <c r="N848" s="241" t="str">
        <f t="shared" si="163"/>
        <v/>
      </c>
      <c r="O848" s="207">
        <f t="shared" si="161"/>
        <v>0</v>
      </c>
      <c r="P848" s="34"/>
      <c r="Q848" s="298"/>
      <c r="S848" s="230"/>
      <c r="T848" s="61" t="str">
        <f t="shared" si="164"/>
        <v/>
      </c>
      <c r="U848" s="61" t="str">
        <f t="shared" si="165"/>
        <v/>
      </c>
      <c r="V848" s="61" t="str">
        <f t="shared" si="166"/>
        <v/>
      </c>
      <c r="W848" s="61">
        <f t="shared" si="167"/>
        <v>-34</v>
      </c>
      <c r="X848" s="207" t="str">
        <f t="shared" si="168"/>
        <v/>
      </c>
      <c r="Y848" s="207" t="str">
        <f t="shared" si="169"/>
        <v/>
      </c>
      <c r="Z848" s="207" t="str">
        <f t="shared" si="170"/>
        <v/>
      </c>
      <c r="AA848" s="207" t="str">
        <f t="shared" si="171"/>
        <v/>
      </c>
    </row>
    <row r="849" spans="1:27" ht="17.25" hidden="1" outlineLevel="2" thickBot="1">
      <c r="A849" s="279">
        <v>43371</v>
      </c>
      <c r="B849" s="280" t="s">
        <v>1332</v>
      </c>
      <c r="C849" s="281" t="s">
        <v>3172</v>
      </c>
      <c r="D849" s="281" t="s">
        <v>1331</v>
      </c>
      <c r="E849" s="282" t="s">
        <v>1330</v>
      </c>
      <c r="F849" s="281" t="s">
        <v>102</v>
      </c>
      <c r="G849" s="283">
        <v>1</v>
      </c>
      <c r="H849" s="283">
        <v>10954</v>
      </c>
      <c r="I849" s="283">
        <v>0</v>
      </c>
      <c r="J849" s="284">
        <v>23</v>
      </c>
      <c r="K849" s="284">
        <v>11</v>
      </c>
      <c r="L849" s="284">
        <f t="shared" si="162"/>
        <v>-434</v>
      </c>
      <c r="M849" s="285">
        <f t="shared" si="158"/>
        <v>-434</v>
      </c>
      <c r="N849" s="241">
        <f t="shared" si="163"/>
        <v>-8</v>
      </c>
      <c r="O849" s="207">
        <f t="shared" si="161"/>
        <v>0</v>
      </c>
      <c r="P849" s="34"/>
      <c r="Q849" s="292" t="s">
        <v>3212</v>
      </c>
      <c r="S849" s="230"/>
      <c r="T849" s="61" t="str">
        <f t="shared" si="164"/>
        <v/>
      </c>
      <c r="U849" s="61" t="str">
        <f t="shared" si="165"/>
        <v/>
      </c>
      <c r="V849" s="61" t="str">
        <f t="shared" si="166"/>
        <v/>
      </c>
      <c r="W849" s="61">
        <f t="shared" si="167"/>
        <v>-434</v>
      </c>
      <c r="X849" s="207" t="str">
        <f t="shared" si="168"/>
        <v/>
      </c>
      <c r="Y849" s="207" t="str">
        <f t="shared" si="169"/>
        <v/>
      </c>
      <c r="Z849" s="207" t="str">
        <f t="shared" si="170"/>
        <v/>
      </c>
      <c r="AA849" s="207" t="str">
        <f t="shared" si="171"/>
        <v/>
      </c>
    </row>
    <row r="850" spans="1:27" ht="17.25" hidden="1" outlineLevel="2" collapsed="1" thickBot="1">
      <c r="A850" s="279">
        <v>43371</v>
      </c>
      <c r="B850" s="280" t="s">
        <v>1332</v>
      </c>
      <c r="C850" s="281" t="s">
        <v>3172</v>
      </c>
      <c r="D850" s="281" t="s">
        <v>1329</v>
      </c>
      <c r="E850" s="282" t="s">
        <v>2221</v>
      </c>
      <c r="F850" s="281" t="s">
        <v>102</v>
      </c>
      <c r="G850" s="283">
        <v>1</v>
      </c>
      <c r="H850" s="283">
        <v>10952</v>
      </c>
      <c r="I850" s="283">
        <v>0</v>
      </c>
      <c r="J850" s="284">
        <v>23</v>
      </c>
      <c r="K850" s="284">
        <v>11</v>
      </c>
      <c r="L850" s="284">
        <f t="shared" si="162"/>
        <v>-34</v>
      </c>
      <c r="M850" s="285">
        <f t="shared" si="158"/>
        <v>-34</v>
      </c>
      <c r="N850" s="241" t="str">
        <f t="shared" si="163"/>
        <v/>
      </c>
      <c r="O850" s="207">
        <f t="shared" si="161"/>
        <v>0</v>
      </c>
      <c r="P850" s="34"/>
      <c r="Q850" s="292" t="s">
        <v>3213</v>
      </c>
      <c r="S850" s="230"/>
      <c r="T850" s="61" t="str">
        <f t="shared" si="164"/>
        <v/>
      </c>
      <c r="U850" s="61" t="str">
        <f t="shared" si="165"/>
        <v/>
      </c>
      <c r="V850" s="61" t="str">
        <f t="shared" si="166"/>
        <v/>
      </c>
      <c r="W850" s="61">
        <f t="shared" si="167"/>
        <v>-34</v>
      </c>
      <c r="X850" s="207" t="str">
        <f t="shared" si="168"/>
        <v/>
      </c>
      <c r="Y850" s="207" t="str">
        <f t="shared" si="169"/>
        <v/>
      </c>
      <c r="Z850" s="207" t="str">
        <f t="shared" si="170"/>
        <v/>
      </c>
      <c r="AA850" s="207" t="str">
        <f t="shared" si="171"/>
        <v/>
      </c>
    </row>
    <row r="851" spans="1:27" ht="17.25" hidden="1" outlineLevel="2" thickBot="1">
      <c r="A851" s="279">
        <v>43371</v>
      </c>
      <c r="B851" s="280" t="s">
        <v>1332</v>
      </c>
      <c r="C851" s="281" t="s">
        <v>3172</v>
      </c>
      <c r="D851" s="281" t="s">
        <v>1331</v>
      </c>
      <c r="E851" s="282" t="s">
        <v>1330</v>
      </c>
      <c r="F851" s="281" t="s">
        <v>102</v>
      </c>
      <c r="G851" s="283">
        <v>1</v>
      </c>
      <c r="H851" s="283">
        <v>10944</v>
      </c>
      <c r="I851" s="283">
        <v>0</v>
      </c>
      <c r="J851" s="284">
        <v>23</v>
      </c>
      <c r="K851" s="284">
        <v>11</v>
      </c>
      <c r="L851" s="284">
        <f t="shared" si="162"/>
        <v>366</v>
      </c>
      <c r="M851" s="285">
        <f t="shared" si="158"/>
        <v>366</v>
      </c>
      <c r="N851" s="241">
        <f t="shared" si="163"/>
        <v>8</v>
      </c>
      <c r="O851" s="207">
        <f t="shared" si="161"/>
        <v>0</v>
      </c>
      <c r="P851" s="34"/>
      <c r="Q851" s="292" t="s">
        <v>2976</v>
      </c>
      <c r="S851" s="230"/>
      <c r="T851" s="61" t="str">
        <f t="shared" si="164"/>
        <v/>
      </c>
      <c r="U851" s="61" t="str">
        <f t="shared" si="165"/>
        <v/>
      </c>
      <c r="V851" s="61">
        <f t="shared" si="166"/>
        <v>366</v>
      </c>
      <c r="W851" s="61" t="str">
        <f t="shared" si="167"/>
        <v/>
      </c>
      <c r="X851" s="207" t="str">
        <f t="shared" si="168"/>
        <v/>
      </c>
      <c r="Y851" s="207" t="str">
        <f t="shared" si="169"/>
        <v/>
      </c>
      <c r="Z851" s="207" t="str">
        <f t="shared" si="170"/>
        <v/>
      </c>
      <c r="AA851" s="207" t="str">
        <f t="shared" si="171"/>
        <v/>
      </c>
    </row>
    <row r="852" spans="1:27" ht="17.25" hidden="1" outlineLevel="2" collapsed="1" thickBot="1">
      <c r="A852" s="279">
        <v>43371</v>
      </c>
      <c r="B852" s="280" t="s">
        <v>3069</v>
      </c>
      <c r="C852" s="281" t="s">
        <v>3175</v>
      </c>
      <c r="D852" s="281" t="s">
        <v>1329</v>
      </c>
      <c r="E852" s="282" t="s">
        <v>2221</v>
      </c>
      <c r="F852" s="281" t="s">
        <v>102</v>
      </c>
      <c r="G852" s="283">
        <v>1</v>
      </c>
      <c r="H852" s="283">
        <v>10942</v>
      </c>
      <c r="I852" s="283">
        <v>0</v>
      </c>
      <c r="J852" s="284">
        <v>45</v>
      </c>
      <c r="K852" s="284">
        <v>44</v>
      </c>
      <c r="L852" s="284">
        <f t="shared" si="162"/>
        <v>-89</v>
      </c>
      <c r="M852" s="285">
        <f t="shared" si="158"/>
        <v>-89</v>
      </c>
      <c r="N852" s="241" t="str">
        <f t="shared" si="163"/>
        <v/>
      </c>
      <c r="O852" s="207">
        <f t="shared" si="161"/>
        <v>0</v>
      </c>
      <c r="P852" s="34"/>
      <c r="Q852" s="292" t="s">
        <v>3209</v>
      </c>
      <c r="S852" s="230"/>
      <c r="T852" s="61" t="str">
        <f t="shared" si="164"/>
        <v/>
      </c>
      <c r="U852" s="61" t="str">
        <f t="shared" si="165"/>
        <v/>
      </c>
      <c r="V852" s="61" t="str">
        <f t="shared" si="166"/>
        <v/>
      </c>
      <c r="W852" s="61">
        <f t="shared" si="167"/>
        <v>-89</v>
      </c>
      <c r="X852" s="207" t="str">
        <f t="shared" si="168"/>
        <v/>
      </c>
      <c r="Y852" s="207" t="str">
        <f t="shared" si="169"/>
        <v/>
      </c>
      <c r="Z852" s="207" t="str">
        <f t="shared" si="170"/>
        <v/>
      </c>
      <c r="AA852" s="207" t="str">
        <f t="shared" si="171"/>
        <v/>
      </c>
    </row>
    <row r="853" spans="1:27" ht="17.25" hidden="1" outlineLevel="2" thickBot="1">
      <c r="A853" s="279">
        <v>43371</v>
      </c>
      <c r="B853" s="280" t="s">
        <v>3069</v>
      </c>
      <c r="C853" s="281" t="s">
        <v>3175</v>
      </c>
      <c r="D853" s="281" t="s">
        <v>1331</v>
      </c>
      <c r="E853" s="282" t="s">
        <v>1330</v>
      </c>
      <c r="F853" s="281" t="s">
        <v>102</v>
      </c>
      <c r="G853" s="283">
        <v>1</v>
      </c>
      <c r="H853" s="283">
        <v>10928</v>
      </c>
      <c r="I853" s="283">
        <v>0</v>
      </c>
      <c r="J853" s="284">
        <v>45</v>
      </c>
      <c r="K853" s="284">
        <v>44</v>
      </c>
      <c r="L853" s="284">
        <f t="shared" si="162"/>
        <v>2711</v>
      </c>
      <c r="M853" s="285">
        <f t="shared" si="158"/>
        <v>2711</v>
      </c>
      <c r="N853" s="241">
        <f t="shared" si="163"/>
        <v>14</v>
      </c>
      <c r="O853" s="207">
        <f t="shared" si="161"/>
        <v>0</v>
      </c>
      <c r="P853" s="34"/>
      <c r="Q853" s="292" t="s">
        <v>2976</v>
      </c>
      <c r="S853" s="230"/>
      <c r="T853" s="61" t="str">
        <f t="shared" si="164"/>
        <v/>
      </c>
      <c r="U853" s="61" t="str">
        <f t="shared" si="165"/>
        <v/>
      </c>
      <c r="V853" s="61">
        <f t="shared" si="166"/>
        <v>2711</v>
      </c>
      <c r="W853" s="61" t="str">
        <f t="shared" si="167"/>
        <v/>
      </c>
      <c r="X853" s="207" t="str">
        <f t="shared" si="168"/>
        <v/>
      </c>
      <c r="Y853" s="207" t="str">
        <f t="shared" si="169"/>
        <v/>
      </c>
      <c r="Z853" s="207" t="str">
        <f t="shared" si="170"/>
        <v/>
      </c>
      <c r="AA853" s="207" t="str">
        <f t="shared" si="171"/>
        <v/>
      </c>
    </row>
    <row r="854" spans="1:27" ht="17.25" hidden="1" outlineLevel="2" collapsed="1" thickBot="1">
      <c r="A854" s="279">
        <v>43371</v>
      </c>
      <c r="B854" s="280" t="s">
        <v>3069</v>
      </c>
      <c r="C854" s="281" t="s">
        <v>3175</v>
      </c>
      <c r="D854" s="281" t="s">
        <v>1329</v>
      </c>
      <c r="E854" s="282" t="s">
        <v>2221</v>
      </c>
      <c r="F854" s="281" t="s">
        <v>102</v>
      </c>
      <c r="G854" s="283">
        <v>1</v>
      </c>
      <c r="H854" s="283">
        <v>10922</v>
      </c>
      <c r="I854" s="283">
        <v>0</v>
      </c>
      <c r="J854" s="284">
        <v>45</v>
      </c>
      <c r="K854" s="284">
        <v>44</v>
      </c>
      <c r="L854" s="284">
        <f t="shared" si="162"/>
        <v>-89</v>
      </c>
      <c r="M854" s="285">
        <f t="shared" si="158"/>
        <v>-89</v>
      </c>
      <c r="N854" s="241" t="str">
        <f t="shared" si="163"/>
        <v/>
      </c>
      <c r="O854" s="207">
        <f t="shared" si="161"/>
        <v>0</v>
      </c>
      <c r="P854" s="34"/>
      <c r="Q854" s="292" t="s">
        <v>3214</v>
      </c>
      <c r="S854" s="230"/>
      <c r="T854" s="61" t="str">
        <f t="shared" si="164"/>
        <v/>
      </c>
      <c r="U854" s="61" t="str">
        <f t="shared" si="165"/>
        <v/>
      </c>
      <c r="V854" s="61" t="str">
        <f t="shared" si="166"/>
        <v/>
      </c>
      <c r="W854" s="61">
        <f t="shared" si="167"/>
        <v>-89</v>
      </c>
      <c r="X854" s="207" t="str">
        <f t="shared" si="168"/>
        <v/>
      </c>
      <c r="Y854" s="207" t="str">
        <f t="shared" si="169"/>
        <v/>
      </c>
      <c r="Z854" s="207" t="str">
        <f t="shared" si="170"/>
        <v/>
      </c>
      <c r="AA854" s="207" t="str">
        <f t="shared" si="171"/>
        <v/>
      </c>
    </row>
    <row r="855" spans="1:27" ht="17.25" hidden="1" outlineLevel="2" thickBot="1">
      <c r="A855" s="279">
        <v>43371</v>
      </c>
      <c r="B855" s="280" t="s">
        <v>3069</v>
      </c>
      <c r="C855" s="281" t="s">
        <v>3175</v>
      </c>
      <c r="D855" s="281" t="s">
        <v>1331</v>
      </c>
      <c r="E855" s="282" t="s">
        <v>1330</v>
      </c>
      <c r="F855" s="281" t="s">
        <v>102</v>
      </c>
      <c r="G855" s="283">
        <v>1</v>
      </c>
      <c r="H855" s="283">
        <v>10940</v>
      </c>
      <c r="I855" s="283">
        <v>0</v>
      </c>
      <c r="J855" s="284">
        <v>45</v>
      </c>
      <c r="K855" s="284">
        <v>44</v>
      </c>
      <c r="L855" s="284">
        <f t="shared" si="162"/>
        <v>-3689</v>
      </c>
      <c r="M855" s="285">
        <f t="shared" si="158"/>
        <v>-3689</v>
      </c>
      <c r="N855" s="241">
        <f t="shared" si="163"/>
        <v>-18</v>
      </c>
      <c r="O855" s="207">
        <f t="shared" si="161"/>
        <v>0</v>
      </c>
      <c r="P855" s="34"/>
      <c r="Q855" s="292" t="s">
        <v>2991</v>
      </c>
      <c r="S855" s="230"/>
      <c r="T855" s="61" t="str">
        <f t="shared" si="164"/>
        <v/>
      </c>
      <c r="U855" s="61" t="str">
        <f t="shared" si="165"/>
        <v/>
      </c>
      <c r="V855" s="61" t="str">
        <f t="shared" si="166"/>
        <v/>
      </c>
      <c r="W855" s="61">
        <f t="shared" si="167"/>
        <v>-3689</v>
      </c>
      <c r="X855" s="207" t="str">
        <f t="shared" si="168"/>
        <v/>
      </c>
      <c r="Y855" s="207" t="str">
        <f t="shared" si="169"/>
        <v/>
      </c>
      <c r="Z855" s="207" t="str">
        <f t="shared" si="170"/>
        <v/>
      </c>
      <c r="AA855" s="207" t="str">
        <f t="shared" si="171"/>
        <v/>
      </c>
    </row>
    <row r="856" spans="1:27" ht="17.25" hidden="1" outlineLevel="2" collapsed="1" thickBot="1">
      <c r="A856" s="279">
        <v>43371</v>
      </c>
      <c r="B856" s="280" t="s">
        <v>3069</v>
      </c>
      <c r="C856" s="281" t="s">
        <v>3175</v>
      </c>
      <c r="D856" s="281" t="s">
        <v>1329</v>
      </c>
      <c r="E856" s="282" t="s">
        <v>2221</v>
      </c>
      <c r="F856" s="281" t="s">
        <v>102</v>
      </c>
      <c r="G856" s="283">
        <v>1</v>
      </c>
      <c r="H856" s="283">
        <v>10941</v>
      </c>
      <c r="I856" s="283">
        <v>0</v>
      </c>
      <c r="J856" s="284">
        <v>45</v>
      </c>
      <c r="K856" s="284">
        <v>44</v>
      </c>
      <c r="L856" s="284">
        <f t="shared" si="162"/>
        <v>-89</v>
      </c>
      <c r="M856" s="285">
        <f t="shared" si="158"/>
        <v>-89</v>
      </c>
      <c r="N856" s="241" t="str">
        <f t="shared" si="163"/>
        <v/>
      </c>
      <c r="O856" s="207">
        <f t="shared" si="161"/>
        <v>0</v>
      </c>
      <c r="P856" s="34"/>
      <c r="Q856" s="292" t="s">
        <v>3214</v>
      </c>
      <c r="S856" s="230"/>
      <c r="T856" s="61" t="str">
        <f t="shared" si="164"/>
        <v/>
      </c>
      <c r="U856" s="61" t="str">
        <f t="shared" si="165"/>
        <v/>
      </c>
      <c r="V856" s="61" t="str">
        <f t="shared" si="166"/>
        <v/>
      </c>
      <c r="W856" s="61">
        <f t="shared" si="167"/>
        <v>-89</v>
      </c>
      <c r="X856" s="207" t="str">
        <f t="shared" si="168"/>
        <v/>
      </c>
      <c r="Y856" s="207" t="str">
        <f t="shared" si="169"/>
        <v/>
      </c>
      <c r="Z856" s="207" t="str">
        <f t="shared" si="170"/>
        <v/>
      </c>
      <c r="AA856" s="207" t="str">
        <f t="shared" si="171"/>
        <v/>
      </c>
    </row>
    <row r="857" spans="1:27" ht="17.25" hidden="1" outlineLevel="2" thickBot="1">
      <c r="A857" s="279">
        <v>43371</v>
      </c>
      <c r="B857" s="280" t="s">
        <v>3069</v>
      </c>
      <c r="C857" s="281" t="s">
        <v>3175</v>
      </c>
      <c r="D857" s="281" t="s">
        <v>1331</v>
      </c>
      <c r="E857" s="282" t="s">
        <v>1330</v>
      </c>
      <c r="F857" s="281" t="s">
        <v>102</v>
      </c>
      <c r="G857" s="283">
        <v>1</v>
      </c>
      <c r="H857" s="283">
        <v>10951</v>
      </c>
      <c r="I857" s="283">
        <v>0</v>
      </c>
      <c r="J857" s="284">
        <v>45</v>
      </c>
      <c r="K857" s="284">
        <v>44</v>
      </c>
      <c r="L857" s="284">
        <f t="shared" si="162"/>
        <v>-2089</v>
      </c>
      <c r="M857" s="285">
        <f t="shared" si="158"/>
        <v>-2089</v>
      </c>
      <c r="N857" s="241">
        <f t="shared" si="163"/>
        <v>-10</v>
      </c>
      <c r="O857" s="207">
        <f t="shared" si="161"/>
        <v>0</v>
      </c>
      <c r="P857" s="34"/>
      <c r="Q857" s="292" t="s">
        <v>2991</v>
      </c>
      <c r="S857" s="230"/>
      <c r="T857" s="61" t="str">
        <f t="shared" si="164"/>
        <v/>
      </c>
      <c r="U857" s="61" t="str">
        <f t="shared" si="165"/>
        <v/>
      </c>
      <c r="V857" s="61" t="str">
        <f t="shared" si="166"/>
        <v/>
      </c>
      <c r="W857" s="61">
        <f t="shared" si="167"/>
        <v>-2089</v>
      </c>
      <c r="X857" s="207" t="str">
        <f t="shared" si="168"/>
        <v/>
      </c>
      <c r="Y857" s="207" t="str">
        <f t="shared" si="169"/>
        <v/>
      </c>
      <c r="Z857" s="207" t="str">
        <f t="shared" si="170"/>
        <v/>
      </c>
      <c r="AA857" s="207" t="str">
        <f t="shared" si="171"/>
        <v/>
      </c>
    </row>
    <row r="858" spans="1:27" ht="33.75" hidden="1" outlineLevel="2" collapsed="1" thickBot="1">
      <c r="A858" s="279">
        <v>43371</v>
      </c>
      <c r="B858" s="280" t="s">
        <v>3069</v>
      </c>
      <c r="C858" s="281" t="s">
        <v>3175</v>
      </c>
      <c r="D858" s="281" t="s">
        <v>1329</v>
      </c>
      <c r="E858" s="282" t="s">
        <v>1330</v>
      </c>
      <c r="F858" s="281" t="s">
        <v>102</v>
      </c>
      <c r="G858" s="283">
        <v>1</v>
      </c>
      <c r="H858" s="283">
        <v>10950</v>
      </c>
      <c r="I858" s="283">
        <v>0</v>
      </c>
      <c r="J858" s="284">
        <v>45</v>
      </c>
      <c r="K858" s="284">
        <v>44</v>
      </c>
      <c r="L858" s="284">
        <f t="shared" ref="L858:L859" si="172">IF(B858="TXO",I858-SUM(J858:K858),IF(B858="FITX",IF(D858="新倉",-SUM(J858:K858),IF(E858="賣",(H858-H857)*G858*200-SUM(J858:K858),(H857-H858)*G858*200-SUM(J858:K858))),IF(D858="新倉",-SUM(J858:K858),IF(E858="賣",(H858-H857)*G858*50-SUM(J858:K858),(H857-H858)*G858*50-SUM(J858:K858)))))</f>
        <v>-89</v>
      </c>
      <c r="M858" s="285">
        <f t="shared" si="158"/>
        <v>-89</v>
      </c>
      <c r="N858" s="241" t="str">
        <f t="shared" si="163"/>
        <v/>
      </c>
      <c r="O858" s="207">
        <f t="shared" si="161"/>
        <v>0</v>
      </c>
      <c r="P858" s="34"/>
      <c r="Q858" s="230" t="s">
        <v>3180</v>
      </c>
      <c r="S858" s="230"/>
      <c r="T858" s="61" t="str">
        <f t="shared" si="164"/>
        <v/>
      </c>
      <c r="U858" s="61" t="str">
        <f t="shared" si="165"/>
        <v/>
      </c>
      <c r="V858" s="61" t="str">
        <f t="shared" si="166"/>
        <v/>
      </c>
      <c r="W858" s="61">
        <f t="shared" si="167"/>
        <v>-89</v>
      </c>
      <c r="X858" s="207" t="str">
        <f t="shared" si="168"/>
        <v/>
      </c>
      <c r="Y858" s="207" t="str">
        <f t="shared" si="169"/>
        <v/>
      </c>
      <c r="Z858" s="207" t="str">
        <f t="shared" si="170"/>
        <v/>
      </c>
      <c r="AA858" s="207" t="str">
        <f t="shared" si="171"/>
        <v/>
      </c>
    </row>
    <row r="859" spans="1:27" ht="17.25" hidden="1" outlineLevel="2" thickBot="1">
      <c r="A859" s="279">
        <v>43371</v>
      </c>
      <c r="B859" s="280" t="s">
        <v>3069</v>
      </c>
      <c r="C859" s="281" t="s">
        <v>3175</v>
      </c>
      <c r="D859" s="281" t="s">
        <v>1331</v>
      </c>
      <c r="E859" s="282" t="s">
        <v>2221</v>
      </c>
      <c r="F859" s="281" t="s">
        <v>102</v>
      </c>
      <c r="G859" s="283">
        <v>1</v>
      </c>
      <c r="H859" s="283">
        <v>10947</v>
      </c>
      <c r="I859" s="283">
        <v>0</v>
      </c>
      <c r="J859" s="284">
        <v>45</v>
      </c>
      <c r="K859" s="284">
        <v>44</v>
      </c>
      <c r="L859" s="284">
        <f t="shared" si="172"/>
        <v>-689</v>
      </c>
      <c r="M859" s="285">
        <f t="shared" si="158"/>
        <v>-689</v>
      </c>
      <c r="N859" s="241">
        <f t="shared" si="163"/>
        <v>-3</v>
      </c>
      <c r="O859" s="207">
        <f t="shared" si="161"/>
        <v>0</v>
      </c>
      <c r="P859" s="34"/>
      <c r="Q859" s="292" t="s">
        <v>2991</v>
      </c>
      <c r="S859" s="230"/>
      <c r="T859" s="61" t="str">
        <f t="shared" si="164"/>
        <v/>
      </c>
      <c r="U859" s="61" t="str">
        <f t="shared" si="165"/>
        <v/>
      </c>
      <c r="V859" s="61" t="str">
        <f t="shared" si="166"/>
        <v/>
      </c>
      <c r="W859" s="61">
        <f t="shared" si="167"/>
        <v>-689</v>
      </c>
      <c r="X859" s="207" t="str">
        <f t="shared" si="168"/>
        <v/>
      </c>
      <c r="Y859" s="207" t="str">
        <f t="shared" si="169"/>
        <v/>
      </c>
      <c r="Z859" s="207" t="str">
        <f t="shared" si="170"/>
        <v/>
      </c>
      <c r="AA859" s="207" t="str">
        <f t="shared" si="171"/>
        <v/>
      </c>
    </row>
    <row r="860" spans="1:27" ht="17.25" hidden="1" outlineLevel="2" collapsed="1" thickBot="1">
      <c r="A860" s="279">
        <v>43371</v>
      </c>
      <c r="B860" s="280" t="s">
        <v>1332</v>
      </c>
      <c r="C860" s="281" t="s">
        <v>3172</v>
      </c>
      <c r="D860" s="281" t="s">
        <v>1329</v>
      </c>
      <c r="E860" s="282" t="s">
        <v>2221</v>
      </c>
      <c r="F860" s="281" t="s">
        <v>102</v>
      </c>
      <c r="G860" s="283">
        <v>3</v>
      </c>
      <c r="H860" s="283">
        <v>10940</v>
      </c>
      <c r="I860" s="283">
        <v>0</v>
      </c>
      <c r="J860" s="284">
        <v>69</v>
      </c>
      <c r="K860" s="284">
        <v>33</v>
      </c>
      <c r="L860" s="284">
        <f t="shared" ref="L860:L863" si="173">IF(B860="TXO",I860-SUM(J860:K860),IF(B860="FITX",IF(D860="新倉",-SUM(J860:K860),IF(E860="賣",(H860-H859)*G860*200-SUM(J860:K860),(H859-H860)*G860*200-SUM(J860:K860))),IF(D860="新倉",-SUM(J860:K860),IF(E860="賣",(H860-H859)*G860*50-SUM(J860:K860),(H859-H860)*G860*50-SUM(J860:K860)))))</f>
        <v>-102</v>
      </c>
      <c r="M860" s="285">
        <f t="shared" si="158"/>
        <v>-102</v>
      </c>
      <c r="N860" s="241" t="str">
        <f t="shared" si="163"/>
        <v/>
      </c>
      <c r="O860" s="207">
        <f t="shared" si="161"/>
        <v>0</v>
      </c>
      <c r="P860" s="34"/>
      <c r="Q860" s="230" t="s">
        <v>3117</v>
      </c>
      <c r="R860" s="230" t="s">
        <v>2969</v>
      </c>
      <c r="S860" s="230"/>
      <c r="T860" s="61" t="str">
        <f t="shared" si="164"/>
        <v/>
      </c>
      <c r="U860" s="61">
        <f t="shared" si="165"/>
        <v>-102</v>
      </c>
      <c r="V860" s="61" t="str">
        <f t="shared" si="166"/>
        <v/>
      </c>
      <c r="W860" s="61" t="str">
        <f t="shared" si="167"/>
        <v/>
      </c>
      <c r="X860" s="207" t="str">
        <f t="shared" si="168"/>
        <v/>
      </c>
      <c r="Y860" s="207" t="str">
        <f t="shared" si="169"/>
        <v/>
      </c>
      <c r="Z860" s="207" t="str">
        <f t="shared" si="170"/>
        <v/>
      </c>
      <c r="AA860" s="207" t="str">
        <f t="shared" si="171"/>
        <v/>
      </c>
    </row>
    <row r="861" spans="1:27" ht="17.25" hidden="1" outlineLevel="2" thickBot="1">
      <c r="A861" s="279">
        <v>43371</v>
      </c>
      <c r="B861" s="280" t="s">
        <v>1332</v>
      </c>
      <c r="C861" s="281" t="s">
        <v>3172</v>
      </c>
      <c r="D861" s="281" t="s">
        <v>1331</v>
      </c>
      <c r="E861" s="282" t="s">
        <v>1330</v>
      </c>
      <c r="F861" s="281" t="s">
        <v>102</v>
      </c>
      <c r="G861" s="283">
        <v>3</v>
      </c>
      <c r="H861" s="283">
        <v>10950</v>
      </c>
      <c r="I861" s="283">
        <v>0</v>
      </c>
      <c r="J861" s="284">
        <v>69</v>
      </c>
      <c r="K861" s="284">
        <v>33</v>
      </c>
      <c r="L861" s="284">
        <f t="shared" si="173"/>
        <v>-1602</v>
      </c>
      <c r="M861" s="285">
        <f t="shared" si="158"/>
        <v>-1602</v>
      </c>
      <c r="N861" s="241">
        <f t="shared" si="163"/>
        <v>-30</v>
      </c>
      <c r="O861" s="207">
        <f t="shared" si="161"/>
        <v>0</v>
      </c>
      <c r="P861" s="34"/>
      <c r="Q861" s="291" t="s">
        <v>3120</v>
      </c>
      <c r="R861" s="230" t="s">
        <v>2969</v>
      </c>
      <c r="S861" s="230"/>
      <c r="T861" s="61" t="str">
        <f t="shared" si="164"/>
        <v/>
      </c>
      <c r="U861" s="61">
        <f t="shared" si="165"/>
        <v>-1602</v>
      </c>
      <c r="V861" s="61" t="str">
        <f t="shared" si="166"/>
        <v/>
      </c>
      <c r="W861" s="61" t="str">
        <f t="shared" si="167"/>
        <v/>
      </c>
      <c r="X861" s="207" t="str">
        <f t="shared" si="168"/>
        <v/>
      </c>
      <c r="Y861" s="207" t="str">
        <f t="shared" si="169"/>
        <v/>
      </c>
      <c r="Z861" s="207" t="str">
        <f t="shared" si="170"/>
        <v/>
      </c>
      <c r="AA861" s="207" t="str">
        <f t="shared" si="171"/>
        <v/>
      </c>
    </row>
    <row r="862" spans="1:27" ht="17.25" hidden="1" outlineLevel="2" collapsed="1" thickBot="1">
      <c r="A862" s="279">
        <v>43371</v>
      </c>
      <c r="B862" s="280" t="s">
        <v>1332</v>
      </c>
      <c r="C862" s="281" t="s">
        <v>3172</v>
      </c>
      <c r="D862" s="281" t="s">
        <v>1329</v>
      </c>
      <c r="E862" s="282" t="s">
        <v>2221</v>
      </c>
      <c r="F862" s="281" t="s">
        <v>102</v>
      </c>
      <c r="G862" s="283">
        <v>7</v>
      </c>
      <c r="H862" s="283">
        <v>10960</v>
      </c>
      <c r="I862" s="283">
        <v>0</v>
      </c>
      <c r="J862" s="284">
        <v>161</v>
      </c>
      <c r="K862" s="284">
        <v>77</v>
      </c>
      <c r="L862" s="284">
        <f t="shared" si="173"/>
        <v>-238</v>
      </c>
      <c r="M862" s="285">
        <f t="shared" si="158"/>
        <v>-238</v>
      </c>
      <c r="N862" s="241" t="str">
        <f t="shared" si="163"/>
        <v/>
      </c>
      <c r="O862" s="207">
        <f t="shared" si="161"/>
        <v>0</v>
      </c>
      <c r="P862" s="34"/>
      <c r="Q862" s="230" t="s">
        <v>3117</v>
      </c>
      <c r="R862" s="230" t="s">
        <v>2969</v>
      </c>
      <c r="S862" s="230"/>
      <c r="T862" s="61" t="str">
        <f t="shared" si="164"/>
        <v/>
      </c>
      <c r="U862" s="61">
        <f t="shared" si="165"/>
        <v>-238</v>
      </c>
      <c r="V862" s="61" t="str">
        <f t="shared" si="166"/>
        <v/>
      </c>
      <c r="W862" s="61" t="str">
        <f t="shared" si="167"/>
        <v/>
      </c>
      <c r="X862" s="207" t="str">
        <f t="shared" si="168"/>
        <v/>
      </c>
      <c r="Y862" s="207" t="str">
        <f t="shared" si="169"/>
        <v/>
      </c>
      <c r="Z862" s="207" t="str">
        <f t="shared" si="170"/>
        <v/>
      </c>
      <c r="AA862" s="207" t="str">
        <f t="shared" si="171"/>
        <v/>
      </c>
    </row>
    <row r="863" spans="1:27" ht="17.25" hidden="1" outlineLevel="2" thickBot="1">
      <c r="A863" s="279">
        <v>43371</v>
      </c>
      <c r="B863" s="280" t="s">
        <v>1332</v>
      </c>
      <c r="C863" s="281" t="s">
        <v>3172</v>
      </c>
      <c r="D863" s="281" t="s">
        <v>1331</v>
      </c>
      <c r="E863" s="282" t="s">
        <v>1330</v>
      </c>
      <c r="F863" s="281" t="s">
        <v>102</v>
      </c>
      <c r="G863" s="283">
        <v>7</v>
      </c>
      <c r="H863" s="283">
        <v>10963</v>
      </c>
      <c r="I863" s="283">
        <v>0</v>
      </c>
      <c r="J863" s="284">
        <v>161</v>
      </c>
      <c r="K863" s="284">
        <v>77</v>
      </c>
      <c r="L863" s="284">
        <f t="shared" si="173"/>
        <v>-1288</v>
      </c>
      <c r="M863" s="285">
        <f t="shared" si="158"/>
        <v>-1288</v>
      </c>
      <c r="N863" s="241">
        <f t="shared" si="163"/>
        <v>-21</v>
      </c>
      <c r="O863" s="207">
        <f t="shared" si="161"/>
        <v>0</v>
      </c>
      <c r="P863" s="34"/>
      <c r="Q863" s="291" t="s">
        <v>3120</v>
      </c>
      <c r="R863" s="230" t="s">
        <v>2969</v>
      </c>
      <c r="S863" s="230"/>
      <c r="T863" s="61" t="str">
        <f t="shared" si="164"/>
        <v/>
      </c>
      <c r="U863" s="61">
        <f t="shared" si="165"/>
        <v>-1288</v>
      </c>
      <c r="V863" s="61" t="str">
        <f t="shared" si="166"/>
        <v/>
      </c>
      <c r="W863" s="61" t="str">
        <f t="shared" si="167"/>
        <v/>
      </c>
      <c r="X863" s="207" t="str">
        <f t="shared" si="168"/>
        <v/>
      </c>
      <c r="Y863" s="207" t="str">
        <f t="shared" si="169"/>
        <v/>
      </c>
      <c r="Z863" s="207" t="str">
        <f t="shared" si="170"/>
        <v/>
      </c>
      <c r="AA863" s="207" t="str">
        <f t="shared" si="171"/>
        <v/>
      </c>
    </row>
    <row r="864" spans="1:27" ht="17.25" thickBot="1">
      <c r="A864" s="254" t="s">
        <v>1349</v>
      </c>
      <c r="B864" s="255"/>
      <c r="C864" s="255"/>
      <c r="D864" s="255"/>
      <c r="E864" s="255"/>
      <c r="F864" s="255"/>
      <c r="G864" s="256"/>
      <c r="H864" s="256"/>
      <c r="I864" s="256"/>
      <c r="J864" s="121"/>
      <c r="K864" s="256"/>
      <c r="L864" s="122">
        <f>SUM(L542:L863)</f>
        <v>-59368</v>
      </c>
      <c r="M864" s="290">
        <f>SUM(M542:M863)</f>
        <v>-74075.005000000005</v>
      </c>
      <c r="N864" s="33"/>
      <c r="P864" s="286"/>
      <c r="R864" s="122">
        <f>SUMIF(R546:R863,"Yes",L546:L863)</f>
        <v>6688</v>
      </c>
      <c r="S864" s="158"/>
      <c r="T864" s="61" t="str">
        <f t="shared" si="164"/>
        <v/>
      </c>
      <c r="U864" s="61" t="str">
        <f t="shared" si="165"/>
        <v/>
      </c>
      <c r="V864" s="61" t="str">
        <f t="shared" si="166"/>
        <v/>
      </c>
      <c r="W864" s="61" t="str">
        <f t="shared" si="167"/>
        <v/>
      </c>
      <c r="X864" s="207" t="str">
        <f t="shared" si="168"/>
        <v/>
      </c>
      <c r="Y864" s="207" t="str">
        <f t="shared" si="169"/>
        <v/>
      </c>
      <c r="Z864" s="207" t="str">
        <f t="shared" si="170"/>
        <v/>
      </c>
      <c r="AA864" s="207" t="str">
        <f t="shared" si="171"/>
        <v/>
      </c>
    </row>
    <row r="865" spans="1:27" ht="17.25" thickBot="1">
      <c r="A865" s="272">
        <v>43379</v>
      </c>
      <c r="B865" s="273"/>
      <c r="C865" s="273" t="s">
        <v>3017</v>
      </c>
      <c r="D865" s="273"/>
      <c r="E865" s="273"/>
      <c r="F865" s="273"/>
      <c r="G865" s="274"/>
      <c r="H865" s="274"/>
      <c r="I865" s="274"/>
      <c r="J865" s="275"/>
      <c r="K865" s="274"/>
      <c r="L865" s="275"/>
      <c r="M865" s="276">
        <v>-1078</v>
      </c>
      <c r="N865" s="33"/>
      <c r="P865" s="277"/>
      <c r="Q865" s="230" t="s">
        <v>36</v>
      </c>
      <c r="S865" s="158"/>
      <c r="T865" s="61" t="str">
        <f>IF(AND(R865="Yes",S865&lt;&gt;"Yes",L865&gt;0,B865&lt;&gt;"TXO"),L865,"")</f>
        <v/>
      </c>
      <c r="U865" s="61" t="str">
        <f>IF(AND(R865="Yes",S865&lt;&gt;"Yes",L865&lt;0,B865&lt;&gt;"TXO"),L865,"")</f>
        <v/>
      </c>
      <c r="V865" s="61" t="str">
        <f>IF(AND(R865="",S865&lt;&gt;"Yes",L865&gt;0,B865&lt;&gt;"TXO"),L865,"")</f>
        <v/>
      </c>
      <c r="W865" s="61" t="str">
        <f>IF(AND(R865="",S865&lt;&gt;"Yes",L865&lt;0,B865&lt;&gt;"TXO"),L865,"")</f>
        <v/>
      </c>
      <c r="X865" s="207" t="str">
        <f>IF(AND(R865="Yes",S865="Yes",L865&gt;0,B865&lt;&gt;"TXO"),L865,"")</f>
        <v/>
      </c>
      <c r="Y865" s="207" t="str">
        <f>IF(AND(R865="Yes",S865="Yes",L865&lt;0,B865&lt;&gt;"TXO"),L865,"")</f>
        <v/>
      </c>
      <c r="Z865" s="207" t="str">
        <f>IF(AND(R865="",S865="Yes",L865&gt;0,B865&lt;&gt;"TXO"),L865,"")</f>
        <v/>
      </c>
      <c r="AA865" s="207" t="str">
        <f>IF(AND(R865="",S865="Yes",L865&lt;0,B865&lt;&gt;"TXO"),L865,"")</f>
        <v/>
      </c>
    </row>
    <row r="866" spans="1:27" ht="17.25" thickBot="1">
      <c r="A866" s="272">
        <v>43388</v>
      </c>
      <c r="B866" s="273"/>
      <c r="C866" s="273" t="s">
        <v>3017</v>
      </c>
      <c r="D866" s="273"/>
      <c r="E866" s="273"/>
      <c r="F866" s="273"/>
      <c r="G866" s="274"/>
      <c r="H866" s="274"/>
      <c r="I866" s="274"/>
      <c r="J866" s="275"/>
      <c r="K866" s="274"/>
      <c r="L866" s="275"/>
      <c r="M866" s="276">
        <v>-305</v>
      </c>
      <c r="N866" s="33"/>
      <c r="P866" s="277"/>
      <c r="Q866" s="230" t="s">
        <v>3215</v>
      </c>
      <c r="S866" s="158"/>
      <c r="T866" s="61" t="str">
        <f>IF(AND(R866="Yes",S866&lt;&gt;"Yes",L866&gt;0,B866&lt;&gt;"TXO"),L866,"")</f>
        <v/>
      </c>
      <c r="U866" s="61" t="str">
        <f>IF(AND(R866="Yes",S866&lt;&gt;"Yes",L866&lt;0,B866&lt;&gt;"TXO"),L866,"")</f>
        <v/>
      </c>
      <c r="V866" s="61" t="str">
        <f>IF(AND(R866="",S866&lt;&gt;"Yes",L866&gt;0,B866&lt;&gt;"TXO"),L866,"")</f>
        <v/>
      </c>
      <c r="W866" s="61" t="str">
        <f>IF(AND(R866="",S866&lt;&gt;"Yes",L866&lt;0,B866&lt;&gt;"TXO"),L866,"")</f>
        <v/>
      </c>
      <c r="X866" s="207" t="str">
        <f>IF(AND(R866="Yes",S866="Yes",L866&gt;0,B866&lt;&gt;"TXO"),L866,"")</f>
        <v/>
      </c>
      <c r="Y866" s="207" t="str">
        <f>IF(AND(R866="Yes",S866="Yes",L866&lt;0,B866&lt;&gt;"TXO"),L866,"")</f>
        <v/>
      </c>
      <c r="Z866" s="207" t="str">
        <f>IF(AND(R866="",S866="Yes",L866&gt;0,B866&lt;&gt;"TXO"),L866,"")</f>
        <v/>
      </c>
      <c r="AA866" s="207" t="str">
        <f>IF(AND(R866="",S866="Yes",L866&lt;0,B866&lt;&gt;"TXO"),L866,"")</f>
        <v/>
      </c>
    </row>
    <row r="867" spans="1:27" ht="17.25" thickBot="1">
      <c r="A867" s="272">
        <v>43387</v>
      </c>
      <c r="B867" s="273"/>
      <c r="C867" s="273" t="s">
        <v>2960</v>
      </c>
      <c r="D867" s="273"/>
      <c r="E867" s="273"/>
      <c r="F867" s="273"/>
      <c r="G867" s="274"/>
      <c r="H867" s="274"/>
      <c r="I867" s="274"/>
      <c r="J867" s="275"/>
      <c r="K867" s="274"/>
      <c r="L867" s="275"/>
      <c r="M867" s="276">
        <f>-4457*0.965</f>
        <v>-4301.0050000000001</v>
      </c>
      <c r="N867" s="33"/>
      <c r="P867" s="277"/>
      <c r="Q867" s="230" t="s">
        <v>2961</v>
      </c>
      <c r="S867" s="158"/>
      <c r="T867" s="61"/>
      <c r="U867" s="61"/>
      <c r="V867" s="61"/>
      <c r="W867" s="61"/>
    </row>
    <row r="868" spans="1:27" ht="17.25" thickBot="1">
      <c r="A868" s="272">
        <v>43392</v>
      </c>
      <c r="B868" s="273"/>
      <c r="C868" s="273" t="s">
        <v>2875</v>
      </c>
      <c r="D868" s="273"/>
      <c r="E868" s="273"/>
      <c r="F868" s="273"/>
      <c r="G868" s="274"/>
      <c r="H868" s="274"/>
      <c r="I868" s="274"/>
      <c r="J868" s="275"/>
      <c r="K868" s="274"/>
      <c r="L868" s="275"/>
      <c r="M868" s="276">
        <v>-4490</v>
      </c>
      <c r="N868" s="33"/>
      <c r="P868" s="277"/>
      <c r="Q868" s="230" t="s">
        <v>3216</v>
      </c>
      <c r="S868" s="158"/>
    </row>
    <row r="869" spans="1:27" ht="17.25" thickBot="1">
      <c r="A869" s="272">
        <v>43393</v>
      </c>
      <c r="B869" s="273"/>
      <c r="C869" s="299" t="s">
        <v>3217</v>
      </c>
      <c r="D869" s="273"/>
      <c r="E869" s="273"/>
      <c r="F869" s="273"/>
      <c r="G869" s="274"/>
      <c r="H869" s="274"/>
      <c r="I869" s="274"/>
      <c r="J869" s="275"/>
      <c r="K869" s="274"/>
      <c r="L869" s="275"/>
      <c r="M869" s="276">
        <v>-764</v>
      </c>
      <c r="N869" s="33"/>
      <c r="P869" s="277"/>
      <c r="S869" s="158"/>
    </row>
    <row r="870" spans="1:27" ht="17.25" collapsed="1" thickBot="1">
      <c r="A870" s="272">
        <v>43187</v>
      </c>
      <c r="B870" s="273"/>
      <c r="C870" s="273" t="s">
        <v>2963</v>
      </c>
      <c r="D870" s="273"/>
      <c r="E870" s="273"/>
      <c r="F870" s="273"/>
      <c r="G870" s="274"/>
      <c r="H870" s="274"/>
      <c r="I870" s="274"/>
      <c r="J870" s="275"/>
      <c r="K870" s="274"/>
      <c r="L870" s="275"/>
      <c r="M870" s="276">
        <f>-5000*0.965</f>
        <v>-4825</v>
      </c>
      <c r="N870" s="33"/>
      <c r="P870" s="277"/>
      <c r="Q870" s="230" t="s">
        <v>2964</v>
      </c>
      <c r="S870" s="158"/>
      <c r="T870" s="61" t="str">
        <f>IF(AND(R870="Yes",S870&lt;&gt;"Yes",L870&gt;0,B870&lt;&gt;"TXO"),L870,"")</f>
        <v/>
      </c>
    </row>
    <row r="871" spans="1:27" ht="66.75" hidden="1" outlineLevel="1" thickBot="1">
      <c r="A871" s="279">
        <v>43374</v>
      </c>
      <c r="B871" s="280" t="s">
        <v>1332</v>
      </c>
      <c r="C871" s="281" t="s">
        <v>3172</v>
      </c>
      <c r="D871" s="281" t="s">
        <v>1329</v>
      </c>
      <c r="E871" s="282" t="s">
        <v>2221</v>
      </c>
      <c r="F871" s="281" t="s">
        <v>102</v>
      </c>
      <c r="G871" s="283">
        <v>1</v>
      </c>
      <c r="H871" s="283">
        <v>10975</v>
      </c>
      <c r="I871" s="283">
        <v>0</v>
      </c>
      <c r="J871" s="284">
        <v>23</v>
      </c>
      <c r="K871" s="284">
        <v>11</v>
      </c>
      <c r="L871" s="284">
        <f t="shared" ref="L871" si="174">IF(B871="TXO",I871-SUM(J871:K871),IF(B871="FITX",IF(D871="新倉",-SUM(J871:K871),IF(E871="賣",(H871-H864)*G871*200-SUM(J871:K871),(H864-H871)*G871*200-SUM(J871:K871))),IF(D871="新倉",-SUM(J871:K871),IF(E871="賣",(H871-H864)*G871*50-SUM(J871:K871),(H864-H871)*G871*50-SUM(J871:K871)))))</f>
        <v>-34</v>
      </c>
      <c r="M871" s="285">
        <f t="shared" ref="M871:M934" si="175">L871</f>
        <v>-34</v>
      </c>
      <c r="N871" s="241" t="str">
        <f t="shared" ref="N871" si="176">IF(B871="TXO","",IF(D871="新倉","",IF(E871="賣",(H871-H864)*G871,(H864-H871)*G871)))</f>
        <v/>
      </c>
      <c r="O871" s="207">
        <f t="shared" ref="O871:O934" si="177">ABS(I871)</f>
        <v>0</v>
      </c>
      <c r="P871" s="34">
        <f>SUM(L871:L890)</f>
        <v>-110</v>
      </c>
      <c r="Q871" s="230" t="s">
        <v>3218</v>
      </c>
      <c r="S871" s="158"/>
      <c r="T871" s="61" t="str">
        <f t="shared" si="164"/>
        <v/>
      </c>
      <c r="U871" s="61" t="str">
        <f t="shared" si="165"/>
        <v/>
      </c>
      <c r="V871" s="61" t="str">
        <f t="shared" si="166"/>
        <v/>
      </c>
      <c r="W871" s="61">
        <f t="shared" si="167"/>
        <v>-34</v>
      </c>
      <c r="X871" s="207" t="str">
        <f t="shared" si="168"/>
        <v/>
      </c>
      <c r="Y871" s="207" t="str">
        <f t="shared" si="169"/>
        <v/>
      </c>
      <c r="Z871" s="207" t="str">
        <f t="shared" si="170"/>
        <v/>
      </c>
      <c r="AA871" s="207" t="str">
        <f t="shared" si="171"/>
        <v/>
      </c>
    </row>
    <row r="872" spans="1:27" ht="17.25" hidden="1" outlineLevel="2" collapsed="1" thickBot="1">
      <c r="A872" s="279">
        <v>43374</v>
      </c>
      <c r="B872" s="280" t="s">
        <v>1332</v>
      </c>
      <c r="C872" s="281" t="s">
        <v>3172</v>
      </c>
      <c r="D872" s="281" t="s">
        <v>1331</v>
      </c>
      <c r="E872" s="282" t="s">
        <v>1330</v>
      </c>
      <c r="F872" s="281" t="s">
        <v>102</v>
      </c>
      <c r="G872" s="283">
        <v>1</v>
      </c>
      <c r="H872" s="283">
        <v>10989</v>
      </c>
      <c r="I872" s="283">
        <v>0</v>
      </c>
      <c r="J872" s="284">
        <v>23</v>
      </c>
      <c r="K872" s="284">
        <v>11</v>
      </c>
      <c r="L872" s="284">
        <f t="shared" ref="L872:L874" si="178">IF(B872="TXO",I872-SUM(J872:K872),IF(B872="FITX",IF(D872="新倉",-SUM(J872:K872),IF(E872="賣",(H872-H871)*G872*200-SUM(J872:K872),(H871-H872)*G872*200-SUM(J872:K872))),IF(D872="新倉",-SUM(J872:K872),IF(E872="賣",(H872-H871)*G872*50-SUM(J872:K872),(H871-H872)*G872*50-SUM(J872:K872)))))</f>
        <v>-734</v>
      </c>
      <c r="M872" s="285">
        <f t="shared" si="175"/>
        <v>-734</v>
      </c>
      <c r="N872" s="241">
        <f t="shared" ref="N872:N935" si="179">IF(B872="TXO","",IF(D872="新倉","",IF(E872="賣",(H872-H871)*G872,(H871-H872)*G872)))</f>
        <v>-14</v>
      </c>
      <c r="O872" s="207">
        <f t="shared" si="177"/>
        <v>0</v>
      </c>
      <c r="P872" s="34"/>
      <c r="Q872" s="230" t="s">
        <v>2991</v>
      </c>
      <c r="S872" s="158"/>
      <c r="T872" s="61" t="str">
        <f t="shared" si="164"/>
        <v/>
      </c>
      <c r="U872" s="61" t="str">
        <f t="shared" si="165"/>
        <v/>
      </c>
      <c r="V872" s="61" t="str">
        <f t="shared" si="166"/>
        <v/>
      </c>
      <c r="W872" s="61">
        <f t="shared" si="167"/>
        <v>-734</v>
      </c>
      <c r="X872" s="207" t="str">
        <f t="shared" si="168"/>
        <v/>
      </c>
      <c r="Y872" s="207" t="str">
        <f t="shared" si="169"/>
        <v/>
      </c>
      <c r="Z872" s="207" t="str">
        <f t="shared" si="170"/>
        <v/>
      </c>
      <c r="AA872" s="207" t="str">
        <f t="shared" si="171"/>
        <v/>
      </c>
    </row>
    <row r="873" spans="1:27" ht="17.25" hidden="1" outlineLevel="2" collapsed="1" thickBot="1">
      <c r="A873" s="279">
        <v>43374</v>
      </c>
      <c r="B873" s="280" t="s">
        <v>1332</v>
      </c>
      <c r="C873" s="281" t="s">
        <v>3172</v>
      </c>
      <c r="D873" s="281" t="s">
        <v>1329</v>
      </c>
      <c r="E873" s="282" t="s">
        <v>1330</v>
      </c>
      <c r="F873" s="281" t="s">
        <v>102</v>
      </c>
      <c r="G873" s="283">
        <v>1</v>
      </c>
      <c r="H873" s="283">
        <v>10985</v>
      </c>
      <c r="I873" s="283">
        <v>0</v>
      </c>
      <c r="J873" s="284">
        <v>23</v>
      </c>
      <c r="K873" s="284">
        <v>11</v>
      </c>
      <c r="L873" s="284">
        <f t="shared" si="178"/>
        <v>-34</v>
      </c>
      <c r="M873" s="285">
        <f t="shared" si="175"/>
        <v>-34</v>
      </c>
      <c r="N873" s="241" t="str">
        <f t="shared" si="179"/>
        <v/>
      </c>
      <c r="O873" s="207">
        <f t="shared" si="177"/>
        <v>0</v>
      </c>
      <c r="P873" s="34"/>
      <c r="Q873" s="230" t="s">
        <v>3117</v>
      </c>
      <c r="R873" s="230" t="s">
        <v>2969</v>
      </c>
      <c r="S873" s="158"/>
      <c r="T873" s="61" t="str">
        <f t="shared" si="164"/>
        <v/>
      </c>
      <c r="U873" s="61">
        <f t="shared" si="165"/>
        <v>-34</v>
      </c>
      <c r="V873" s="61" t="str">
        <f t="shared" si="166"/>
        <v/>
      </c>
      <c r="W873" s="61" t="str">
        <f t="shared" si="167"/>
        <v/>
      </c>
      <c r="X873" s="207" t="str">
        <f t="shared" si="168"/>
        <v/>
      </c>
      <c r="Y873" s="207" t="str">
        <f t="shared" si="169"/>
        <v/>
      </c>
      <c r="Z873" s="207" t="str">
        <f t="shared" si="170"/>
        <v/>
      </c>
      <c r="AA873" s="207" t="str">
        <f t="shared" si="171"/>
        <v/>
      </c>
    </row>
    <row r="874" spans="1:27" ht="17.25" hidden="1" outlineLevel="2" collapsed="1" thickBot="1">
      <c r="A874" s="279">
        <v>43374</v>
      </c>
      <c r="B874" s="280" t="s">
        <v>1332</v>
      </c>
      <c r="C874" s="281" t="s">
        <v>3172</v>
      </c>
      <c r="D874" s="281" t="s">
        <v>1331</v>
      </c>
      <c r="E874" s="282" t="s">
        <v>2221</v>
      </c>
      <c r="F874" s="281" t="s">
        <v>102</v>
      </c>
      <c r="G874" s="283">
        <v>1</v>
      </c>
      <c r="H874" s="283">
        <v>10997</v>
      </c>
      <c r="I874" s="283">
        <v>0</v>
      </c>
      <c r="J874" s="284">
        <v>23</v>
      </c>
      <c r="K874" s="284">
        <v>11</v>
      </c>
      <c r="L874" s="284">
        <f t="shared" si="178"/>
        <v>566</v>
      </c>
      <c r="M874" s="285">
        <f t="shared" si="175"/>
        <v>566</v>
      </c>
      <c r="N874" s="241">
        <f t="shared" si="179"/>
        <v>12</v>
      </c>
      <c r="O874" s="207">
        <f t="shared" si="177"/>
        <v>0</v>
      </c>
      <c r="P874" s="34"/>
      <c r="Q874" s="230" t="s">
        <v>2979</v>
      </c>
      <c r="R874" s="230" t="s">
        <v>2969</v>
      </c>
      <c r="S874" s="158"/>
      <c r="T874" s="61">
        <f t="shared" si="164"/>
        <v>566</v>
      </c>
      <c r="U874" s="61" t="str">
        <f t="shared" si="165"/>
        <v/>
      </c>
      <c r="V874" s="61" t="str">
        <f t="shared" si="166"/>
        <v/>
      </c>
      <c r="W874" s="61" t="str">
        <f t="shared" si="167"/>
        <v/>
      </c>
      <c r="X874" s="207" t="str">
        <f t="shared" si="168"/>
        <v/>
      </c>
      <c r="Y874" s="207" t="str">
        <f t="shared" si="169"/>
        <v/>
      </c>
      <c r="Z874" s="207" t="str">
        <f t="shared" si="170"/>
        <v/>
      </c>
      <c r="AA874" s="207" t="str">
        <f t="shared" si="171"/>
        <v/>
      </c>
    </row>
    <row r="875" spans="1:27" ht="17.25" hidden="1" outlineLevel="2" collapsed="1" thickBot="1">
      <c r="A875" s="279">
        <v>43374</v>
      </c>
      <c r="B875" s="280" t="s">
        <v>1332</v>
      </c>
      <c r="C875" s="281" t="s">
        <v>3172</v>
      </c>
      <c r="D875" s="281" t="s">
        <v>1329</v>
      </c>
      <c r="E875" s="282" t="s">
        <v>1330</v>
      </c>
      <c r="F875" s="281" t="s">
        <v>102</v>
      </c>
      <c r="G875" s="283">
        <v>1</v>
      </c>
      <c r="H875" s="283">
        <v>10985</v>
      </c>
      <c r="I875" s="283">
        <v>0</v>
      </c>
      <c r="J875" s="284">
        <v>23</v>
      </c>
      <c r="K875" s="284">
        <v>11</v>
      </c>
      <c r="L875" s="284">
        <f t="shared" ref="L875:L902" si="180">IF(B875="TXO",I875-SUM(J875:K875),IF(B875="FITX",IF(D875="新倉",-SUM(J875:K875),IF(E875="賣",(H875-H874)*G875*200-SUM(J875:K875),(H874-H875)*G875*200-SUM(J875:K875))),IF(D875="新倉",-SUM(J875:K875),IF(E875="賣",(H875-H874)*G875*50-SUM(J875:K875),(H874-H875)*G875*50-SUM(J875:K875)))))</f>
        <v>-34</v>
      </c>
      <c r="M875" s="285">
        <f t="shared" si="175"/>
        <v>-34</v>
      </c>
      <c r="N875" s="241" t="str">
        <f t="shared" si="179"/>
        <v/>
      </c>
      <c r="O875" s="207">
        <f t="shared" si="177"/>
        <v>0</v>
      </c>
      <c r="P875" s="34"/>
      <c r="R875" s="230" t="s">
        <v>2969</v>
      </c>
      <c r="S875" s="158"/>
      <c r="T875" s="61" t="str">
        <f t="shared" si="164"/>
        <v/>
      </c>
      <c r="U875" s="61">
        <f t="shared" si="165"/>
        <v>-34</v>
      </c>
      <c r="V875" s="61" t="str">
        <f t="shared" si="166"/>
        <v/>
      </c>
      <c r="W875" s="61" t="str">
        <f t="shared" si="167"/>
        <v/>
      </c>
      <c r="X875" s="207" t="str">
        <f t="shared" si="168"/>
        <v/>
      </c>
      <c r="Y875" s="207" t="str">
        <f t="shared" si="169"/>
        <v/>
      </c>
      <c r="Z875" s="207" t="str">
        <f t="shared" si="170"/>
        <v/>
      </c>
      <c r="AA875" s="207" t="str">
        <f t="shared" si="171"/>
        <v/>
      </c>
    </row>
    <row r="876" spans="1:27" ht="17.25" hidden="1" outlineLevel="2" collapsed="1" thickBot="1">
      <c r="A876" s="279">
        <v>43374</v>
      </c>
      <c r="B876" s="280" t="s">
        <v>1332</v>
      </c>
      <c r="C876" s="281" t="s">
        <v>3172</v>
      </c>
      <c r="D876" s="281" t="s">
        <v>1331</v>
      </c>
      <c r="E876" s="282" t="s">
        <v>2221</v>
      </c>
      <c r="F876" s="281" t="s">
        <v>102</v>
      </c>
      <c r="G876" s="283">
        <v>1</v>
      </c>
      <c r="H876" s="283">
        <v>11014</v>
      </c>
      <c r="I876" s="283">
        <v>0</v>
      </c>
      <c r="J876" s="284">
        <v>23</v>
      </c>
      <c r="K876" s="284">
        <v>11</v>
      </c>
      <c r="L876" s="284">
        <f t="shared" si="180"/>
        <v>1416</v>
      </c>
      <c r="M876" s="285">
        <f t="shared" si="175"/>
        <v>1416</v>
      </c>
      <c r="N876" s="241">
        <f t="shared" si="179"/>
        <v>29</v>
      </c>
      <c r="O876" s="207">
        <f t="shared" si="177"/>
        <v>0</v>
      </c>
      <c r="P876" s="34"/>
      <c r="Q876" s="230" t="s">
        <v>2979</v>
      </c>
      <c r="R876" s="230" t="s">
        <v>2969</v>
      </c>
      <c r="S876" s="158"/>
      <c r="T876" s="61">
        <f t="shared" si="164"/>
        <v>1416</v>
      </c>
      <c r="U876" s="61" t="str">
        <f t="shared" si="165"/>
        <v/>
      </c>
      <c r="V876" s="61" t="str">
        <f t="shared" si="166"/>
        <v/>
      </c>
      <c r="W876" s="61" t="str">
        <f t="shared" si="167"/>
        <v/>
      </c>
      <c r="X876" s="207" t="str">
        <f t="shared" si="168"/>
        <v/>
      </c>
      <c r="Y876" s="207" t="str">
        <f t="shared" si="169"/>
        <v/>
      </c>
      <c r="Z876" s="207" t="str">
        <f t="shared" si="170"/>
        <v/>
      </c>
      <c r="AA876" s="207" t="str">
        <f t="shared" si="171"/>
        <v/>
      </c>
    </row>
    <row r="877" spans="1:27" ht="17.25" hidden="1" outlineLevel="2" collapsed="1" thickBot="1">
      <c r="A877" s="279">
        <v>43374</v>
      </c>
      <c r="B877" s="280" t="s">
        <v>1332</v>
      </c>
      <c r="C877" s="281" t="s">
        <v>3172</v>
      </c>
      <c r="D877" s="281" t="s">
        <v>1329</v>
      </c>
      <c r="E877" s="282" t="s">
        <v>1330</v>
      </c>
      <c r="F877" s="281" t="s">
        <v>102</v>
      </c>
      <c r="G877" s="283">
        <v>1</v>
      </c>
      <c r="H877" s="283">
        <v>10985</v>
      </c>
      <c r="I877" s="283">
        <v>0</v>
      </c>
      <c r="J877" s="284">
        <v>23</v>
      </c>
      <c r="K877" s="284">
        <v>11</v>
      </c>
      <c r="L877" s="284">
        <f t="shared" si="180"/>
        <v>-34</v>
      </c>
      <c r="M877" s="285">
        <f t="shared" si="175"/>
        <v>-34</v>
      </c>
      <c r="N877" s="241" t="str">
        <f t="shared" si="179"/>
        <v/>
      </c>
      <c r="O877" s="207">
        <f t="shared" si="177"/>
        <v>0</v>
      </c>
      <c r="P877" s="34"/>
      <c r="R877" s="230" t="s">
        <v>2969</v>
      </c>
      <c r="S877" s="158"/>
      <c r="T877" s="61" t="str">
        <f t="shared" si="164"/>
        <v/>
      </c>
      <c r="U877" s="61">
        <f t="shared" si="165"/>
        <v>-34</v>
      </c>
      <c r="V877" s="61" t="str">
        <f t="shared" si="166"/>
        <v/>
      </c>
      <c r="W877" s="61" t="str">
        <f t="shared" si="167"/>
        <v/>
      </c>
      <c r="X877" s="207" t="str">
        <f t="shared" si="168"/>
        <v/>
      </c>
      <c r="Y877" s="207" t="str">
        <f t="shared" si="169"/>
        <v/>
      </c>
      <c r="Z877" s="207" t="str">
        <f t="shared" si="170"/>
        <v/>
      </c>
      <c r="AA877" s="207" t="str">
        <f t="shared" si="171"/>
        <v/>
      </c>
    </row>
    <row r="878" spans="1:27" ht="17.25" hidden="1" outlineLevel="2" collapsed="1" thickBot="1">
      <c r="A878" s="279">
        <v>43374</v>
      </c>
      <c r="B878" s="280" t="s">
        <v>1332</v>
      </c>
      <c r="C878" s="281" t="s">
        <v>3172</v>
      </c>
      <c r="D878" s="281" t="s">
        <v>1331</v>
      </c>
      <c r="E878" s="282" t="s">
        <v>2221</v>
      </c>
      <c r="F878" s="281" t="s">
        <v>102</v>
      </c>
      <c r="G878" s="283">
        <v>1</v>
      </c>
      <c r="H878" s="283">
        <v>11006</v>
      </c>
      <c r="I878" s="283">
        <v>0</v>
      </c>
      <c r="J878" s="284">
        <v>23</v>
      </c>
      <c r="K878" s="284">
        <v>11</v>
      </c>
      <c r="L878" s="284">
        <f t="shared" si="180"/>
        <v>1016</v>
      </c>
      <c r="M878" s="285">
        <f t="shared" si="175"/>
        <v>1016</v>
      </c>
      <c r="N878" s="241">
        <f t="shared" si="179"/>
        <v>21</v>
      </c>
      <c r="O878" s="207">
        <f t="shared" si="177"/>
        <v>0</v>
      </c>
      <c r="P878" s="34"/>
      <c r="Q878" s="230" t="s">
        <v>3004</v>
      </c>
      <c r="R878" s="230" t="s">
        <v>2969</v>
      </c>
      <c r="S878" s="158"/>
      <c r="T878" s="61">
        <f t="shared" si="164"/>
        <v>1016</v>
      </c>
      <c r="U878" s="61" t="str">
        <f t="shared" si="165"/>
        <v/>
      </c>
      <c r="V878" s="61" t="str">
        <f t="shared" si="166"/>
        <v/>
      </c>
      <c r="W878" s="61" t="str">
        <f t="shared" si="167"/>
        <v/>
      </c>
      <c r="X878" s="207" t="str">
        <f t="shared" si="168"/>
        <v/>
      </c>
      <c r="Y878" s="207" t="str">
        <f t="shared" si="169"/>
        <v/>
      </c>
      <c r="Z878" s="207" t="str">
        <f t="shared" si="170"/>
        <v/>
      </c>
      <c r="AA878" s="207" t="str">
        <f t="shared" si="171"/>
        <v/>
      </c>
    </row>
    <row r="879" spans="1:27" ht="17.25" hidden="1" outlineLevel="2" collapsed="1" thickBot="1">
      <c r="A879" s="279">
        <v>43374</v>
      </c>
      <c r="B879" s="280" t="s">
        <v>1332</v>
      </c>
      <c r="C879" s="281" t="s">
        <v>3172</v>
      </c>
      <c r="D879" s="281" t="s">
        <v>1329</v>
      </c>
      <c r="E879" s="282" t="s">
        <v>1330</v>
      </c>
      <c r="F879" s="281" t="s">
        <v>102</v>
      </c>
      <c r="G879" s="283">
        <v>1</v>
      </c>
      <c r="H879" s="283">
        <v>11011</v>
      </c>
      <c r="I879" s="283">
        <v>0</v>
      </c>
      <c r="J879" s="284">
        <v>23</v>
      </c>
      <c r="K879" s="284">
        <v>11</v>
      </c>
      <c r="L879" s="284">
        <f t="shared" si="180"/>
        <v>-34</v>
      </c>
      <c r="M879" s="285">
        <f t="shared" si="175"/>
        <v>-34</v>
      </c>
      <c r="N879" s="241" t="str">
        <f t="shared" si="179"/>
        <v/>
      </c>
      <c r="O879" s="207">
        <f t="shared" si="177"/>
        <v>0</v>
      </c>
      <c r="P879" s="34"/>
      <c r="Q879" s="230" t="s">
        <v>3114</v>
      </c>
      <c r="R879" s="230" t="s">
        <v>2969</v>
      </c>
      <c r="S879" s="158"/>
      <c r="T879" s="61" t="str">
        <f t="shared" si="164"/>
        <v/>
      </c>
      <c r="U879" s="61">
        <f t="shared" si="165"/>
        <v>-34</v>
      </c>
      <c r="V879" s="61" t="str">
        <f t="shared" si="166"/>
        <v/>
      </c>
      <c r="W879" s="61" t="str">
        <f t="shared" si="167"/>
        <v/>
      </c>
      <c r="X879" s="207" t="str">
        <f t="shared" si="168"/>
        <v/>
      </c>
      <c r="Y879" s="207" t="str">
        <f t="shared" si="169"/>
        <v/>
      </c>
      <c r="Z879" s="207" t="str">
        <f t="shared" si="170"/>
        <v/>
      </c>
      <c r="AA879" s="207" t="str">
        <f t="shared" si="171"/>
        <v/>
      </c>
    </row>
    <row r="880" spans="1:27" ht="17.25" hidden="1" outlineLevel="2" collapsed="1" thickBot="1">
      <c r="A880" s="279">
        <v>43374</v>
      </c>
      <c r="B880" s="280" t="s">
        <v>1332</v>
      </c>
      <c r="C880" s="281" t="s">
        <v>3172</v>
      </c>
      <c r="D880" s="281" t="s">
        <v>1331</v>
      </c>
      <c r="E880" s="282" t="s">
        <v>2221</v>
      </c>
      <c r="F880" s="281" t="s">
        <v>102</v>
      </c>
      <c r="G880" s="283">
        <v>1</v>
      </c>
      <c r="H880" s="283">
        <v>11008</v>
      </c>
      <c r="I880" s="283">
        <v>0</v>
      </c>
      <c r="J880" s="284">
        <v>23</v>
      </c>
      <c r="K880" s="284">
        <v>11</v>
      </c>
      <c r="L880" s="284">
        <f t="shared" si="180"/>
        <v>-184</v>
      </c>
      <c r="M880" s="285">
        <f t="shared" si="175"/>
        <v>-184</v>
      </c>
      <c r="N880" s="241">
        <f t="shared" si="179"/>
        <v>-3</v>
      </c>
      <c r="O880" s="207">
        <f t="shared" si="177"/>
        <v>0</v>
      </c>
      <c r="P880" s="34"/>
      <c r="Q880" s="230" t="s">
        <v>3219</v>
      </c>
      <c r="R880" s="230" t="s">
        <v>2969</v>
      </c>
      <c r="S880" s="158"/>
      <c r="T880" s="61" t="str">
        <f t="shared" si="164"/>
        <v/>
      </c>
      <c r="U880" s="61">
        <f t="shared" si="165"/>
        <v>-184</v>
      </c>
      <c r="V880" s="61" t="str">
        <f t="shared" si="166"/>
        <v/>
      </c>
      <c r="W880" s="61" t="str">
        <f t="shared" si="167"/>
        <v/>
      </c>
      <c r="X880" s="207" t="str">
        <f t="shared" si="168"/>
        <v/>
      </c>
      <c r="Y880" s="207" t="str">
        <f t="shared" si="169"/>
        <v/>
      </c>
      <c r="Z880" s="207" t="str">
        <f t="shared" si="170"/>
        <v/>
      </c>
      <c r="AA880" s="207" t="str">
        <f t="shared" si="171"/>
        <v/>
      </c>
    </row>
    <row r="881" spans="1:27" ht="17.25" hidden="1" outlineLevel="2" collapsed="1" thickBot="1">
      <c r="A881" s="279">
        <v>43374</v>
      </c>
      <c r="B881" s="280" t="s">
        <v>1332</v>
      </c>
      <c r="C881" s="281" t="s">
        <v>3172</v>
      </c>
      <c r="D881" s="281" t="s">
        <v>1329</v>
      </c>
      <c r="E881" s="282" t="s">
        <v>2221</v>
      </c>
      <c r="F881" s="281" t="s">
        <v>102</v>
      </c>
      <c r="G881" s="283">
        <v>1</v>
      </c>
      <c r="H881" s="283">
        <v>11007</v>
      </c>
      <c r="I881" s="283">
        <v>0</v>
      </c>
      <c r="J881" s="284">
        <v>23</v>
      </c>
      <c r="K881" s="284">
        <v>11</v>
      </c>
      <c r="L881" s="284">
        <f t="shared" si="180"/>
        <v>-34</v>
      </c>
      <c r="M881" s="285">
        <f t="shared" si="175"/>
        <v>-34</v>
      </c>
      <c r="N881" s="241" t="str">
        <f t="shared" si="179"/>
        <v/>
      </c>
      <c r="O881" s="207">
        <f t="shared" si="177"/>
        <v>0</v>
      </c>
      <c r="P881" s="34">
        <f>SUM(L881:L890)</f>
        <v>-2020</v>
      </c>
      <c r="S881" s="230" t="s">
        <v>2969</v>
      </c>
      <c r="T881" s="61" t="str">
        <f t="shared" si="164"/>
        <v/>
      </c>
      <c r="U881" s="61" t="str">
        <f t="shared" si="165"/>
        <v/>
      </c>
      <c r="V881" s="61" t="str">
        <f t="shared" si="166"/>
        <v/>
      </c>
      <c r="W881" s="61" t="str">
        <f t="shared" si="167"/>
        <v/>
      </c>
      <c r="X881" s="207" t="str">
        <f t="shared" si="168"/>
        <v/>
      </c>
      <c r="Y881" s="207" t="str">
        <f t="shared" si="169"/>
        <v/>
      </c>
      <c r="Z881" s="207" t="str">
        <f t="shared" si="170"/>
        <v/>
      </c>
      <c r="AA881" s="207">
        <f t="shared" si="171"/>
        <v>-34</v>
      </c>
    </row>
    <row r="882" spans="1:27" ht="17.25" hidden="1" outlineLevel="2" collapsed="1" thickBot="1">
      <c r="A882" s="279">
        <v>43374</v>
      </c>
      <c r="B882" s="280" t="s">
        <v>1332</v>
      </c>
      <c r="C882" s="281" t="s">
        <v>3172</v>
      </c>
      <c r="D882" s="281" t="s">
        <v>1331</v>
      </c>
      <c r="E882" s="282" t="s">
        <v>1330</v>
      </c>
      <c r="F882" s="281" t="s">
        <v>102</v>
      </c>
      <c r="G882" s="283">
        <v>1</v>
      </c>
      <c r="H882" s="283">
        <v>11012</v>
      </c>
      <c r="I882" s="283">
        <v>0</v>
      </c>
      <c r="J882" s="284">
        <v>23</v>
      </c>
      <c r="K882" s="284">
        <v>11</v>
      </c>
      <c r="L882" s="284">
        <f t="shared" si="180"/>
        <v>-284</v>
      </c>
      <c r="M882" s="285">
        <f t="shared" si="175"/>
        <v>-284</v>
      </c>
      <c r="N882" s="241">
        <f t="shared" si="179"/>
        <v>-5</v>
      </c>
      <c r="O882" s="207">
        <f t="shared" si="177"/>
        <v>0</v>
      </c>
      <c r="P882" s="34"/>
      <c r="S882" s="230" t="s">
        <v>2969</v>
      </c>
      <c r="T882" s="61" t="str">
        <f t="shared" si="164"/>
        <v/>
      </c>
      <c r="U882" s="61" t="str">
        <f t="shared" si="165"/>
        <v/>
      </c>
      <c r="V882" s="61" t="str">
        <f t="shared" si="166"/>
        <v/>
      </c>
      <c r="W882" s="61" t="str">
        <f t="shared" si="167"/>
        <v/>
      </c>
      <c r="X882" s="207" t="str">
        <f t="shared" si="168"/>
        <v/>
      </c>
      <c r="Y882" s="207" t="str">
        <f t="shared" si="169"/>
        <v/>
      </c>
      <c r="Z882" s="207" t="str">
        <f t="shared" si="170"/>
        <v/>
      </c>
      <c r="AA882" s="207">
        <f t="shared" si="171"/>
        <v>-284</v>
      </c>
    </row>
    <row r="883" spans="1:27" ht="17.25" hidden="1" outlineLevel="2" collapsed="1" thickBot="1">
      <c r="A883" s="279">
        <v>43374</v>
      </c>
      <c r="B883" s="280" t="s">
        <v>1332</v>
      </c>
      <c r="C883" s="281" t="s">
        <v>3172</v>
      </c>
      <c r="D883" s="281" t="s">
        <v>1329</v>
      </c>
      <c r="E883" s="282" t="s">
        <v>1330</v>
      </c>
      <c r="F883" s="281" t="s">
        <v>102</v>
      </c>
      <c r="G883" s="283">
        <v>1</v>
      </c>
      <c r="H883" s="283">
        <v>11012</v>
      </c>
      <c r="I883" s="283">
        <v>0</v>
      </c>
      <c r="J883" s="284">
        <v>23</v>
      </c>
      <c r="K883" s="284">
        <v>11</v>
      </c>
      <c r="L883" s="284">
        <f t="shared" si="180"/>
        <v>-34</v>
      </c>
      <c r="M883" s="285">
        <f t="shared" si="175"/>
        <v>-34</v>
      </c>
      <c r="N883" s="241" t="str">
        <f t="shared" si="179"/>
        <v/>
      </c>
      <c r="O883" s="207">
        <f t="shared" si="177"/>
        <v>0</v>
      </c>
      <c r="P883" s="34"/>
      <c r="S883" s="230" t="s">
        <v>2969</v>
      </c>
      <c r="T883" s="61" t="str">
        <f t="shared" si="164"/>
        <v/>
      </c>
      <c r="U883" s="61" t="str">
        <f t="shared" si="165"/>
        <v/>
      </c>
      <c r="V883" s="61" t="str">
        <f t="shared" si="166"/>
        <v/>
      </c>
      <c r="W883" s="61" t="str">
        <f t="shared" si="167"/>
        <v/>
      </c>
      <c r="X883" s="207" t="str">
        <f t="shared" si="168"/>
        <v/>
      </c>
      <c r="Y883" s="207" t="str">
        <f t="shared" si="169"/>
        <v/>
      </c>
      <c r="Z883" s="207" t="str">
        <f t="shared" si="170"/>
        <v/>
      </c>
      <c r="AA883" s="207">
        <f t="shared" si="171"/>
        <v>-34</v>
      </c>
    </row>
    <row r="884" spans="1:27" ht="17.25" hidden="1" outlineLevel="2" collapsed="1" thickBot="1">
      <c r="A884" s="279">
        <v>43374</v>
      </c>
      <c r="B884" s="280" t="s">
        <v>1332</v>
      </c>
      <c r="C884" s="281" t="s">
        <v>3172</v>
      </c>
      <c r="D884" s="281" t="s">
        <v>1331</v>
      </c>
      <c r="E884" s="282" t="s">
        <v>2221</v>
      </c>
      <c r="F884" s="281" t="s">
        <v>102</v>
      </c>
      <c r="G884" s="283">
        <v>1</v>
      </c>
      <c r="H884" s="283">
        <v>11010</v>
      </c>
      <c r="I884" s="283">
        <v>0</v>
      </c>
      <c r="J884" s="284">
        <v>23</v>
      </c>
      <c r="K884" s="284">
        <v>11</v>
      </c>
      <c r="L884" s="284">
        <f t="shared" si="180"/>
        <v>-134</v>
      </c>
      <c r="M884" s="285">
        <f t="shared" si="175"/>
        <v>-134</v>
      </c>
      <c r="N884" s="241">
        <f t="shared" si="179"/>
        <v>-2</v>
      </c>
      <c r="O884" s="207">
        <f t="shared" si="177"/>
        <v>0</v>
      </c>
      <c r="P884" s="34"/>
      <c r="S884" s="230" t="s">
        <v>2969</v>
      </c>
      <c r="T884" s="61" t="str">
        <f t="shared" si="164"/>
        <v/>
      </c>
      <c r="U884" s="61" t="str">
        <f t="shared" si="165"/>
        <v/>
      </c>
      <c r="V884" s="61" t="str">
        <f t="shared" si="166"/>
        <v/>
      </c>
      <c r="W884" s="61" t="str">
        <f t="shared" si="167"/>
        <v/>
      </c>
      <c r="X884" s="207" t="str">
        <f t="shared" si="168"/>
        <v/>
      </c>
      <c r="Y884" s="207" t="str">
        <f t="shared" si="169"/>
        <v/>
      </c>
      <c r="Z884" s="207" t="str">
        <f t="shared" si="170"/>
        <v/>
      </c>
      <c r="AA884" s="207">
        <f t="shared" si="171"/>
        <v>-134</v>
      </c>
    </row>
    <row r="885" spans="1:27" ht="17.25" hidden="1" outlineLevel="2" collapsed="1" thickBot="1">
      <c r="A885" s="279">
        <v>43374</v>
      </c>
      <c r="B885" s="280" t="s">
        <v>3069</v>
      </c>
      <c r="C885" s="281" t="s">
        <v>3175</v>
      </c>
      <c r="D885" s="281" t="s">
        <v>1329</v>
      </c>
      <c r="E885" s="282" t="s">
        <v>1330</v>
      </c>
      <c r="F885" s="281" t="s">
        <v>102</v>
      </c>
      <c r="G885" s="283">
        <v>1</v>
      </c>
      <c r="H885" s="283">
        <v>11017</v>
      </c>
      <c r="I885" s="283">
        <v>0</v>
      </c>
      <c r="J885" s="284">
        <v>45</v>
      </c>
      <c r="K885" s="284">
        <v>44</v>
      </c>
      <c r="L885" s="284">
        <f t="shared" si="180"/>
        <v>-89</v>
      </c>
      <c r="M885" s="285">
        <f t="shared" si="175"/>
        <v>-89</v>
      </c>
      <c r="N885" s="241" t="str">
        <f t="shared" si="179"/>
        <v/>
      </c>
      <c r="O885" s="207">
        <f t="shared" si="177"/>
        <v>0</v>
      </c>
      <c r="P885" s="34"/>
      <c r="Q885" s="230" t="s">
        <v>3114</v>
      </c>
      <c r="R885" s="230" t="s">
        <v>2969</v>
      </c>
      <c r="S885" s="230" t="s">
        <v>2969</v>
      </c>
      <c r="T885" s="61" t="str">
        <f t="shared" si="164"/>
        <v/>
      </c>
      <c r="U885" s="61" t="str">
        <f t="shared" si="165"/>
        <v/>
      </c>
      <c r="V885" s="61" t="str">
        <f t="shared" si="166"/>
        <v/>
      </c>
      <c r="W885" s="61" t="str">
        <f t="shared" si="167"/>
        <v/>
      </c>
      <c r="X885" s="207" t="str">
        <f t="shared" si="168"/>
        <v/>
      </c>
      <c r="Y885" s="207">
        <f t="shared" si="169"/>
        <v>-89</v>
      </c>
      <c r="Z885" s="207" t="str">
        <f t="shared" si="170"/>
        <v/>
      </c>
      <c r="AA885" s="207" t="str">
        <f t="shared" si="171"/>
        <v/>
      </c>
    </row>
    <row r="886" spans="1:27" ht="17.25" hidden="1" outlineLevel="2" collapsed="1" thickBot="1">
      <c r="A886" s="279">
        <v>43374</v>
      </c>
      <c r="B886" s="280" t="s">
        <v>3069</v>
      </c>
      <c r="C886" s="281" t="s">
        <v>3175</v>
      </c>
      <c r="D886" s="281" t="s">
        <v>1331</v>
      </c>
      <c r="E886" s="282" t="s">
        <v>2221</v>
      </c>
      <c r="F886" s="281" t="s">
        <v>102</v>
      </c>
      <c r="G886" s="283">
        <v>1</v>
      </c>
      <c r="H886" s="283">
        <v>11016</v>
      </c>
      <c r="I886" s="283">
        <v>0</v>
      </c>
      <c r="J886" s="284">
        <v>45</v>
      </c>
      <c r="K886" s="284">
        <v>44</v>
      </c>
      <c r="L886" s="284">
        <f t="shared" si="180"/>
        <v>-289</v>
      </c>
      <c r="M886" s="285">
        <f t="shared" si="175"/>
        <v>-289</v>
      </c>
      <c r="N886" s="241">
        <f t="shared" si="179"/>
        <v>-1</v>
      </c>
      <c r="O886" s="207">
        <f t="shared" si="177"/>
        <v>0</v>
      </c>
      <c r="P886" s="34"/>
      <c r="Q886" s="230" t="s">
        <v>3219</v>
      </c>
      <c r="R886" s="230" t="s">
        <v>2969</v>
      </c>
      <c r="S886" s="230" t="s">
        <v>2969</v>
      </c>
      <c r="T886" s="61" t="str">
        <f t="shared" si="164"/>
        <v/>
      </c>
      <c r="U886" s="61" t="str">
        <f t="shared" si="165"/>
        <v/>
      </c>
      <c r="V886" s="61" t="str">
        <f t="shared" si="166"/>
        <v/>
      </c>
      <c r="W886" s="61" t="str">
        <f t="shared" si="167"/>
        <v/>
      </c>
      <c r="X886" s="207" t="str">
        <f t="shared" si="168"/>
        <v/>
      </c>
      <c r="Y886" s="207">
        <f t="shared" si="169"/>
        <v>-289</v>
      </c>
      <c r="Z886" s="207" t="str">
        <f t="shared" si="170"/>
        <v/>
      </c>
      <c r="AA886" s="207" t="str">
        <f t="shared" si="171"/>
        <v/>
      </c>
    </row>
    <row r="887" spans="1:27" ht="17.25" hidden="1" outlineLevel="2" collapsed="1" thickBot="1">
      <c r="A887" s="279">
        <v>43374</v>
      </c>
      <c r="B887" s="280" t="s">
        <v>3069</v>
      </c>
      <c r="C887" s="281" t="s">
        <v>3175</v>
      </c>
      <c r="D887" s="281" t="s">
        <v>1329</v>
      </c>
      <c r="E887" s="282" t="s">
        <v>1330</v>
      </c>
      <c r="F887" s="281" t="s">
        <v>102</v>
      </c>
      <c r="G887" s="283">
        <v>1</v>
      </c>
      <c r="H887" s="283">
        <v>11021</v>
      </c>
      <c r="I887" s="283">
        <v>0</v>
      </c>
      <c r="J887" s="284">
        <v>45</v>
      </c>
      <c r="K887" s="284">
        <v>44</v>
      </c>
      <c r="L887" s="284">
        <f t="shared" si="180"/>
        <v>-89</v>
      </c>
      <c r="M887" s="285">
        <f t="shared" si="175"/>
        <v>-89</v>
      </c>
      <c r="N887" s="241" t="str">
        <f t="shared" si="179"/>
        <v/>
      </c>
      <c r="O887" s="207">
        <f t="shared" si="177"/>
        <v>0</v>
      </c>
      <c r="P887" s="34"/>
      <c r="S887" s="230" t="s">
        <v>2969</v>
      </c>
      <c r="T887" s="61" t="str">
        <f t="shared" si="164"/>
        <v/>
      </c>
      <c r="U887" s="61" t="str">
        <f t="shared" si="165"/>
        <v/>
      </c>
      <c r="V887" s="61" t="str">
        <f t="shared" si="166"/>
        <v/>
      </c>
      <c r="W887" s="61" t="str">
        <f t="shared" si="167"/>
        <v/>
      </c>
      <c r="X887" s="207" t="str">
        <f t="shared" si="168"/>
        <v/>
      </c>
      <c r="Y887" s="207" t="str">
        <f t="shared" si="169"/>
        <v/>
      </c>
      <c r="Z887" s="207" t="str">
        <f t="shared" si="170"/>
        <v/>
      </c>
      <c r="AA887" s="207">
        <f t="shared" si="171"/>
        <v>-89</v>
      </c>
    </row>
    <row r="888" spans="1:27" ht="17.25" hidden="1" outlineLevel="2" collapsed="1" thickBot="1">
      <c r="A888" s="279">
        <v>43374</v>
      </c>
      <c r="B888" s="280" t="s">
        <v>3069</v>
      </c>
      <c r="C888" s="281" t="s">
        <v>3175</v>
      </c>
      <c r="D888" s="281" t="s">
        <v>1331</v>
      </c>
      <c r="E888" s="282" t="s">
        <v>2221</v>
      </c>
      <c r="F888" s="281" t="s">
        <v>102</v>
      </c>
      <c r="G888" s="283">
        <v>1</v>
      </c>
      <c r="H888" s="283">
        <v>11015</v>
      </c>
      <c r="I888" s="283">
        <v>0</v>
      </c>
      <c r="J888" s="284">
        <v>45</v>
      </c>
      <c r="K888" s="284">
        <v>44</v>
      </c>
      <c r="L888" s="284">
        <f t="shared" si="180"/>
        <v>-1289</v>
      </c>
      <c r="M888" s="285">
        <f t="shared" si="175"/>
        <v>-1289</v>
      </c>
      <c r="N888" s="241">
        <f t="shared" si="179"/>
        <v>-6</v>
      </c>
      <c r="O888" s="207">
        <f t="shared" si="177"/>
        <v>0</v>
      </c>
      <c r="P888" s="34"/>
      <c r="S888" s="230" t="s">
        <v>2969</v>
      </c>
      <c r="T888" s="61" t="str">
        <f t="shared" si="164"/>
        <v/>
      </c>
      <c r="U888" s="61" t="str">
        <f t="shared" si="165"/>
        <v/>
      </c>
      <c r="V888" s="61" t="str">
        <f t="shared" si="166"/>
        <v/>
      </c>
      <c r="W888" s="61" t="str">
        <f t="shared" si="167"/>
        <v/>
      </c>
      <c r="X888" s="207" t="str">
        <f t="shared" si="168"/>
        <v/>
      </c>
      <c r="Y888" s="207" t="str">
        <f t="shared" si="169"/>
        <v/>
      </c>
      <c r="Z888" s="207" t="str">
        <f t="shared" si="170"/>
        <v/>
      </c>
      <c r="AA888" s="207">
        <f t="shared" si="171"/>
        <v>-1289</v>
      </c>
    </row>
    <row r="889" spans="1:27" ht="17.25" hidden="1" outlineLevel="2" collapsed="1" thickBot="1">
      <c r="A889" s="279">
        <v>43374</v>
      </c>
      <c r="B889" s="280" t="s">
        <v>3069</v>
      </c>
      <c r="C889" s="281" t="s">
        <v>3175</v>
      </c>
      <c r="D889" s="281" t="s">
        <v>1329</v>
      </c>
      <c r="E889" s="282" t="s">
        <v>1346</v>
      </c>
      <c r="F889" s="281" t="s">
        <v>102</v>
      </c>
      <c r="G889" s="283">
        <v>1</v>
      </c>
      <c r="H889" s="283">
        <v>11015</v>
      </c>
      <c r="I889" s="283">
        <v>0</v>
      </c>
      <c r="J889" s="284">
        <v>45</v>
      </c>
      <c r="K889" s="284">
        <v>44</v>
      </c>
      <c r="L889" s="284">
        <f t="shared" si="180"/>
        <v>-89</v>
      </c>
      <c r="M889" s="285">
        <f t="shared" si="175"/>
        <v>-89</v>
      </c>
      <c r="N889" s="241" t="str">
        <f t="shared" si="179"/>
        <v/>
      </c>
      <c r="O889" s="207">
        <f t="shared" si="177"/>
        <v>0</v>
      </c>
      <c r="P889" s="34"/>
      <c r="Q889" s="230" t="s">
        <v>3114</v>
      </c>
      <c r="R889" s="230" t="s">
        <v>2969</v>
      </c>
      <c r="S889" s="230" t="s">
        <v>2969</v>
      </c>
      <c r="T889" s="61" t="str">
        <f t="shared" si="164"/>
        <v/>
      </c>
      <c r="U889" s="61" t="str">
        <f t="shared" si="165"/>
        <v/>
      </c>
      <c r="V889" s="61" t="str">
        <f t="shared" si="166"/>
        <v/>
      </c>
      <c r="W889" s="61" t="str">
        <f t="shared" si="167"/>
        <v/>
      </c>
      <c r="X889" s="207" t="str">
        <f t="shared" si="168"/>
        <v/>
      </c>
      <c r="Y889" s="207">
        <f t="shared" si="169"/>
        <v>-89</v>
      </c>
      <c r="Z889" s="207" t="str">
        <f t="shared" si="170"/>
        <v/>
      </c>
      <c r="AA889" s="207" t="str">
        <f t="shared" si="171"/>
        <v/>
      </c>
    </row>
    <row r="890" spans="1:27" ht="17.25" hidden="1" outlineLevel="2" collapsed="1" thickBot="1">
      <c r="A890" s="279">
        <v>43374</v>
      </c>
      <c r="B890" s="280" t="s">
        <v>3069</v>
      </c>
      <c r="C890" s="281" t="s">
        <v>3175</v>
      </c>
      <c r="D890" s="281" t="s">
        <v>1331</v>
      </c>
      <c r="E890" s="282" t="s">
        <v>1345</v>
      </c>
      <c r="F890" s="281" t="s">
        <v>102</v>
      </c>
      <c r="G890" s="283">
        <v>1</v>
      </c>
      <c r="H890" s="283">
        <v>11013</v>
      </c>
      <c r="I890" s="283">
        <v>0</v>
      </c>
      <c r="J890" s="284">
        <v>45</v>
      </c>
      <c r="K890" s="284">
        <v>44</v>
      </c>
      <c r="L890" s="284">
        <f t="shared" si="180"/>
        <v>311</v>
      </c>
      <c r="M890" s="285">
        <f t="shared" si="175"/>
        <v>311</v>
      </c>
      <c r="N890" s="241">
        <f t="shared" si="179"/>
        <v>2</v>
      </c>
      <c r="O890" s="207">
        <f t="shared" si="177"/>
        <v>0</v>
      </c>
      <c r="P890" s="34"/>
      <c r="Q890" s="230" t="s">
        <v>2979</v>
      </c>
      <c r="R890" s="230" t="s">
        <v>2969</v>
      </c>
      <c r="S890" s="230" t="s">
        <v>2969</v>
      </c>
      <c r="T890" s="61" t="str">
        <f t="shared" si="164"/>
        <v/>
      </c>
      <c r="U890" s="61" t="str">
        <f t="shared" si="165"/>
        <v/>
      </c>
      <c r="V890" s="61" t="str">
        <f t="shared" si="166"/>
        <v/>
      </c>
      <c r="W890" s="61" t="str">
        <f t="shared" si="167"/>
        <v/>
      </c>
      <c r="X890" s="207">
        <f t="shared" si="168"/>
        <v>311</v>
      </c>
      <c r="Y890" s="207" t="str">
        <f t="shared" si="169"/>
        <v/>
      </c>
      <c r="Z890" s="207" t="str">
        <f t="shared" si="170"/>
        <v/>
      </c>
      <c r="AA890" s="207" t="str">
        <f t="shared" si="171"/>
        <v/>
      </c>
    </row>
    <row r="891" spans="1:27" ht="17.25" hidden="1" outlineLevel="1" thickBot="1">
      <c r="A891" s="237">
        <v>43375</v>
      </c>
      <c r="B891" s="215" t="s">
        <v>1332</v>
      </c>
      <c r="C891" s="210" t="s">
        <v>3172</v>
      </c>
      <c r="D891" s="210" t="s">
        <v>1329</v>
      </c>
      <c r="E891" s="238" t="s">
        <v>2221</v>
      </c>
      <c r="F891" s="210" t="s">
        <v>102</v>
      </c>
      <c r="G891" s="239">
        <v>1</v>
      </c>
      <c r="H891" s="239">
        <v>10912</v>
      </c>
      <c r="I891" s="239">
        <v>0</v>
      </c>
      <c r="J891" s="14">
        <v>23</v>
      </c>
      <c r="K891" s="14">
        <v>11</v>
      </c>
      <c r="L891" s="14">
        <f t="shared" si="180"/>
        <v>-34</v>
      </c>
      <c r="M891" s="123">
        <f t="shared" si="175"/>
        <v>-34</v>
      </c>
      <c r="N891" s="241" t="str">
        <f t="shared" si="179"/>
        <v/>
      </c>
      <c r="O891" s="207">
        <f t="shared" si="177"/>
        <v>0</v>
      </c>
      <c r="P891" s="34">
        <f>SUM(L891:L906)</f>
        <v>1186</v>
      </c>
      <c r="S891" s="158"/>
      <c r="T891" s="61" t="str">
        <f t="shared" si="164"/>
        <v/>
      </c>
      <c r="U891" s="61" t="str">
        <f t="shared" si="165"/>
        <v/>
      </c>
      <c r="V891" s="61" t="str">
        <f t="shared" si="166"/>
        <v/>
      </c>
      <c r="W891" s="61">
        <f t="shared" si="167"/>
        <v>-34</v>
      </c>
      <c r="X891" s="207" t="str">
        <f t="shared" si="168"/>
        <v/>
      </c>
      <c r="Y891" s="207" t="str">
        <f t="shared" si="169"/>
        <v/>
      </c>
      <c r="Z891" s="207" t="str">
        <f t="shared" si="170"/>
        <v/>
      </c>
      <c r="AA891" s="207" t="str">
        <f t="shared" si="171"/>
        <v/>
      </c>
    </row>
    <row r="892" spans="1:27" ht="17.25" hidden="1" outlineLevel="2" thickBot="1">
      <c r="A892" s="237">
        <v>43375</v>
      </c>
      <c r="B892" s="215" t="s">
        <v>1332</v>
      </c>
      <c r="C892" s="210" t="s">
        <v>3172</v>
      </c>
      <c r="D892" s="210" t="s">
        <v>1331</v>
      </c>
      <c r="E892" s="238" t="s">
        <v>1330</v>
      </c>
      <c r="F892" s="210" t="s">
        <v>102</v>
      </c>
      <c r="G892" s="239">
        <v>1</v>
      </c>
      <c r="H892" s="239">
        <v>10893</v>
      </c>
      <c r="I892" s="239">
        <v>0</v>
      </c>
      <c r="J892" s="14">
        <v>23</v>
      </c>
      <c r="K892" s="14">
        <v>11</v>
      </c>
      <c r="L892" s="14">
        <f t="shared" si="180"/>
        <v>916</v>
      </c>
      <c r="M892" s="123">
        <f t="shared" si="175"/>
        <v>916</v>
      </c>
      <c r="N892" s="241">
        <f t="shared" si="179"/>
        <v>19</v>
      </c>
      <c r="O892" s="207">
        <f t="shared" si="177"/>
        <v>0</v>
      </c>
      <c r="P892" s="34"/>
      <c r="S892" s="158"/>
      <c r="T892" s="61" t="str">
        <f t="shared" si="164"/>
        <v/>
      </c>
      <c r="U892" s="61" t="str">
        <f t="shared" si="165"/>
        <v/>
      </c>
      <c r="V892" s="61">
        <f t="shared" si="166"/>
        <v>916</v>
      </c>
      <c r="W892" s="61" t="str">
        <f t="shared" si="167"/>
        <v/>
      </c>
      <c r="X892" s="207" t="str">
        <f t="shared" si="168"/>
        <v/>
      </c>
      <c r="Y892" s="207" t="str">
        <f t="shared" si="169"/>
        <v/>
      </c>
      <c r="Z892" s="207" t="str">
        <f t="shared" si="170"/>
        <v/>
      </c>
      <c r="AA892" s="207" t="str">
        <f t="shared" si="171"/>
        <v/>
      </c>
    </row>
    <row r="893" spans="1:27" ht="17.25" hidden="1" outlineLevel="2" thickBot="1">
      <c r="A893" s="237">
        <v>43375</v>
      </c>
      <c r="B893" s="215" t="s">
        <v>1332</v>
      </c>
      <c r="C893" s="210" t="s">
        <v>3172</v>
      </c>
      <c r="D893" s="210" t="s">
        <v>1329</v>
      </c>
      <c r="E893" s="238" t="s">
        <v>2221</v>
      </c>
      <c r="F893" s="210" t="s">
        <v>102</v>
      </c>
      <c r="G893" s="239">
        <v>1</v>
      </c>
      <c r="H893" s="239">
        <v>10915</v>
      </c>
      <c r="I893" s="239">
        <v>0</v>
      </c>
      <c r="J893" s="14">
        <v>23</v>
      </c>
      <c r="K893" s="14">
        <v>11</v>
      </c>
      <c r="L893" s="14">
        <f t="shared" si="180"/>
        <v>-34</v>
      </c>
      <c r="M893" s="123">
        <f t="shared" si="175"/>
        <v>-34</v>
      </c>
      <c r="N893" s="241" t="str">
        <f t="shared" si="179"/>
        <v/>
      </c>
      <c r="O893" s="207">
        <f t="shared" si="177"/>
        <v>0</v>
      </c>
      <c r="P893" s="34"/>
      <c r="Q893" s="291"/>
      <c r="S893" s="158"/>
      <c r="T893" s="61" t="str">
        <f t="shared" si="164"/>
        <v/>
      </c>
      <c r="U893" s="61" t="str">
        <f t="shared" si="165"/>
        <v/>
      </c>
      <c r="V893" s="61" t="str">
        <f t="shared" si="166"/>
        <v/>
      </c>
      <c r="W893" s="61">
        <f t="shared" si="167"/>
        <v>-34</v>
      </c>
      <c r="X893" s="207" t="str">
        <f t="shared" si="168"/>
        <v/>
      </c>
      <c r="Y893" s="207" t="str">
        <f t="shared" si="169"/>
        <v/>
      </c>
      <c r="Z893" s="207" t="str">
        <f t="shared" si="170"/>
        <v/>
      </c>
      <c r="AA893" s="207" t="str">
        <f t="shared" si="171"/>
        <v/>
      </c>
    </row>
    <row r="894" spans="1:27" ht="17.25" hidden="1" outlineLevel="2" thickBot="1">
      <c r="A894" s="237">
        <v>43375</v>
      </c>
      <c r="B894" s="215" t="s">
        <v>1332</v>
      </c>
      <c r="C894" s="210" t="s">
        <v>3172</v>
      </c>
      <c r="D894" s="210" t="s">
        <v>1331</v>
      </c>
      <c r="E894" s="238" t="s">
        <v>1330</v>
      </c>
      <c r="F894" s="210" t="s">
        <v>102</v>
      </c>
      <c r="G894" s="239">
        <v>1</v>
      </c>
      <c r="H894" s="239">
        <v>10893</v>
      </c>
      <c r="I894" s="239">
        <v>0</v>
      </c>
      <c r="J894" s="14">
        <v>23</v>
      </c>
      <c r="K894" s="14">
        <v>11</v>
      </c>
      <c r="L894" s="14">
        <f t="shared" si="180"/>
        <v>1066</v>
      </c>
      <c r="M894" s="123">
        <f t="shared" si="175"/>
        <v>1066</v>
      </c>
      <c r="N894" s="241">
        <f t="shared" si="179"/>
        <v>22</v>
      </c>
      <c r="O894" s="207">
        <f t="shared" si="177"/>
        <v>0</v>
      </c>
      <c r="P894" s="34"/>
      <c r="Q894" s="292"/>
      <c r="R894" s="292"/>
      <c r="S894" s="158"/>
      <c r="T894" s="61" t="str">
        <f t="shared" si="164"/>
        <v/>
      </c>
      <c r="U894" s="61" t="str">
        <f t="shared" si="165"/>
        <v/>
      </c>
      <c r="V894" s="61">
        <f t="shared" si="166"/>
        <v>1066</v>
      </c>
      <c r="W894" s="61" t="str">
        <f t="shared" si="167"/>
        <v/>
      </c>
      <c r="X894" s="207" t="str">
        <f t="shared" si="168"/>
        <v/>
      </c>
      <c r="Y894" s="207" t="str">
        <f t="shared" si="169"/>
        <v/>
      </c>
      <c r="Z894" s="207" t="str">
        <f t="shared" si="170"/>
        <v/>
      </c>
      <c r="AA894" s="207" t="str">
        <f t="shared" si="171"/>
        <v/>
      </c>
    </row>
    <row r="895" spans="1:27" ht="17.25" hidden="1" outlineLevel="2" thickBot="1">
      <c r="A895" s="237">
        <v>43375</v>
      </c>
      <c r="B895" s="215" t="s">
        <v>1332</v>
      </c>
      <c r="C895" s="210" t="s">
        <v>3172</v>
      </c>
      <c r="D895" s="210" t="s">
        <v>1329</v>
      </c>
      <c r="E895" s="238" t="s">
        <v>2221</v>
      </c>
      <c r="F895" s="210" t="s">
        <v>102</v>
      </c>
      <c r="G895" s="239">
        <v>1</v>
      </c>
      <c r="H895" s="239">
        <v>10876</v>
      </c>
      <c r="I895" s="239">
        <v>0</v>
      </c>
      <c r="J895" s="14">
        <v>23</v>
      </c>
      <c r="K895" s="14">
        <v>11</v>
      </c>
      <c r="L895" s="14">
        <f t="shared" si="180"/>
        <v>-34</v>
      </c>
      <c r="M895" s="123">
        <f t="shared" si="175"/>
        <v>-34</v>
      </c>
      <c r="N895" s="241" t="str">
        <f t="shared" si="179"/>
        <v/>
      </c>
      <c r="O895" s="207">
        <f t="shared" si="177"/>
        <v>0</v>
      </c>
      <c r="P895" s="34"/>
      <c r="Q895" s="291"/>
      <c r="S895" s="158"/>
      <c r="T895" s="61" t="str">
        <f t="shared" si="164"/>
        <v/>
      </c>
      <c r="U895" s="61" t="str">
        <f t="shared" si="165"/>
        <v/>
      </c>
      <c r="V895" s="61" t="str">
        <f t="shared" si="166"/>
        <v/>
      </c>
      <c r="W895" s="61">
        <f t="shared" si="167"/>
        <v>-34</v>
      </c>
      <c r="X895" s="207" t="str">
        <f t="shared" si="168"/>
        <v/>
      </c>
      <c r="Y895" s="207" t="str">
        <f t="shared" si="169"/>
        <v/>
      </c>
      <c r="Z895" s="207" t="str">
        <f t="shared" si="170"/>
        <v/>
      </c>
      <c r="AA895" s="207" t="str">
        <f t="shared" si="171"/>
        <v/>
      </c>
    </row>
    <row r="896" spans="1:27" ht="17.25" hidden="1" outlineLevel="2" thickBot="1">
      <c r="A896" s="237">
        <v>43375</v>
      </c>
      <c r="B896" s="215" t="s">
        <v>1332</v>
      </c>
      <c r="C896" s="210" t="s">
        <v>3172</v>
      </c>
      <c r="D896" s="210" t="s">
        <v>1331</v>
      </c>
      <c r="E896" s="238" t="s">
        <v>1330</v>
      </c>
      <c r="F896" s="210" t="s">
        <v>102</v>
      </c>
      <c r="G896" s="239">
        <v>1</v>
      </c>
      <c r="H896" s="239">
        <v>10891</v>
      </c>
      <c r="I896" s="239">
        <v>0</v>
      </c>
      <c r="J896" s="14">
        <v>23</v>
      </c>
      <c r="K896" s="14">
        <v>11</v>
      </c>
      <c r="L896" s="14">
        <f t="shared" si="180"/>
        <v>-784</v>
      </c>
      <c r="M896" s="123">
        <f t="shared" si="175"/>
        <v>-784</v>
      </c>
      <c r="N896" s="241">
        <f t="shared" si="179"/>
        <v>-15</v>
      </c>
      <c r="O896" s="207">
        <f t="shared" si="177"/>
        <v>0</v>
      </c>
      <c r="P896" s="34"/>
      <c r="Q896" s="292"/>
      <c r="R896" s="292"/>
      <c r="S896" s="158"/>
      <c r="T896" s="61" t="str">
        <f t="shared" si="164"/>
        <v/>
      </c>
      <c r="U896" s="61" t="str">
        <f t="shared" si="165"/>
        <v/>
      </c>
      <c r="V896" s="61" t="str">
        <f t="shared" si="166"/>
        <v/>
      </c>
      <c r="W896" s="61">
        <f t="shared" si="167"/>
        <v>-784</v>
      </c>
      <c r="X896" s="207" t="str">
        <f t="shared" si="168"/>
        <v/>
      </c>
      <c r="Y896" s="207" t="str">
        <f t="shared" si="169"/>
        <v/>
      </c>
      <c r="Z896" s="207" t="str">
        <f t="shared" si="170"/>
        <v/>
      </c>
      <c r="AA896" s="207" t="str">
        <f t="shared" si="171"/>
        <v/>
      </c>
    </row>
    <row r="897" spans="1:27" ht="17.25" hidden="1" outlineLevel="2" thickBot="1">
      <c r="A897" s="237">
        <v>43375</v>
      </c>
      <c r="B897" s="215" t="s">
        <v>1332</v>
      </c>
      <c r="C897" s="210" t="s">
        <v>3172</v>
      </c>
      <c r="D897" s="210" t="s">
        <v>1329</v>
      </c>
      <c r="E897" s="238" t="s">
        <v>1330</v>
      </c>
      <c r="F897" s="210" t="s">
        <v>102</v>
      </c>
      <c r="G897" s="239">
        <v>1</v>
      </c>
      <c r="H897" s="239">
        <v>10891</v>
      </c>
      <c r="I897" s="239">
        <v>0</v>
      </c>
      <c r="J897" s="14">
        <v>23</v>
      </c>
      <c r="K897" s="14">
        <v>11</v>
      </c>
      <c r="L897" s="14">
        <f t="shared" si="180"/>
        <v>-34</v>
      </c>
      <c r="M897" s="123">
        <f t="shared" si="175"/>
        <v>-34</v>
      </c>
      <c r="N897" s="241" t="str">
        <f t="shared" si="179"/>
        <v/>
      </c>
      <c r="O897" s="207">
        <f t="shared" si="177"/>
        <v>0</v>
      </c>
      <c r="P897" s="34">
        <f>SUM(L897:L900)</f>
        <v>14</v>
      </c>
      <c r="Q897" s="230" t="s">
        <v>3114</v>
      </c>
      <c r="R897" s="230" t="s">
        <v>2969</v>
      </c>
      <c r="S897" s="230" t="s">
        <v>2969</v>
      </c>
      <c r="T897" s="61" t="str">
        <f t="shared" si="164"/>
        <v/>
      </c>
      <c r="U897" s="61" t="str">
        <f t="shared" si="165"/>
        <v/>
      </c>
      <c r="V897" s="61" t="str">
        <f t="shared" si="166"/>
        <v/>
      </c>
      <c r="W897" s="61" t="str">
        <f t="shared" si="167"/>
        <v/>
      </c>
      <c r="X897" s="207" t="str">
        <f t="shared" si="168"/>
        <v/>
      </c>
      <c r="Y897" s="207">
        <f t="shared" si="169"/>
        <v>-34</v>
      </c>
      <c r="Z897" s="207" t="str">
        <f t="shared" si="170"/>
        <v/>
      </c>
      <c r="AA897" s="207" t="str">
        <f t="shared" si="171"/>
        <v/>
      </c>
    </row>
    <row r="898" spans="1:27" ht="17.25" hidden="1" outlineLevel="2" thickBot="1">
      <c r="A898" s="237">
        <v>43375</v>
      </c>
      <c r="B898" s="215" t="s">
        <v>1332</v>
      </c>
      <c r="C898" s="210" t="s">
        <v>3172</v>
      </c>
      <c r="D898" s="210" t="s">
        <v>1331</v>
      </c>
      <c r="E898" s="238" t="s">
        <v>2221</v>
      </c>
      <c r="F898" s="210" t="s">
        <v>102</v>
      </c>
      <c r="G898" s="239">
        <v>1</v>
      </c>
      <c r="H898" s="239">
        <v>10896</v>
      </c>
      <c r="I898" s="239">
        <v>0</v>
      </c>
      <c r="J898" s="14">
        <v>23</v>
      </c>
      <c r="K898" s="14">
        <v>11</v>
      </c>
      <c r="L898" s="14">
        <f t="shared" si="180"/>
        <v>216</v>
      </c>
      <c r="M898" s="123">
        <f t="shared" si="175"/>
        <v>216</v>
      </c>
      <c r="N898" s="241">
        <f t="shared" si="179"/>
        <v>5</v>
      </c>
      <c r="O898" s="207">
        <f t="shared" si="177"/>
        <v>0</v>
      </c>
      <c r="P898" s="34"/>
      <c r="Q898" s="230" t="s">
        <v>2979</v>
      </c>
      <c r="R898" s="230" t="s">
        <v>2969</v>
      </c>
      <c r="S898" s="230" t="s">
        <v>2969</v>
      </c>
      <c r="T898" s="61" t="str">
        <f t="shared" si="164"/>
        <v/>
      </c>
      <c r="U898" s="61" t="str">
        <f t="shared" si="165"/>
        <v/>
      </c>
      <c r="V898" s="61" t="str">
        <f t="shared" si="166"/>
        <v/>
      </c>
      <c r="W898" s="61" t="str">
        <f t="shared" si="167"/>
        <v/>
      </c>
      <c r="X898" s="207">
        <f t="shared" si="168"/>
        <v>216</v>
      </c>
      <c r="Y898" s="207" t="str">
        <f t="shared" si="169"/>
        <v/>
      </c>
      <c r="Z898" s="207" t="str">
        <f t="shared" si="170"/>
        <v/>
      </c>
      <c r="AA898" s="207" t="str">
        <f t="shared" si="171"/>
        <v/>
      </c>
    </row>
    <row r="899" spans="1:27" ht="17.25" hidden="1" outlineLevel="2" thickBot="1">
      <c r="A899" s="237">
        <v>43375</v>
      </c>
      <c r="B899" s="215" t="s">
        <v>1332</v>
      </c>
      <c r="C899" s="210" t="s">
        <v>3172</v>
      </c>
      <c r="D899" s="210" t="s">
        <v>1329</v>
      </c>
      <c r="E899" s="238" t="s">
        <v>1330</v>
      </c>
      <c r="F899" s="210" t="s">
        <v>102</v>
      </c>
      <c r="G899" s="239">
        <v>1</v>
      </c>
      <c r="H899" s="239">
        <v>10894</v>
      </c>
      <c r="I899" s="239">
        <v>0</v>
      </c>
      <c r="J899" s="14">
        <v>23</v>
      </c>
      <c r="K899" s="14">
        <v>11</v>
      </c>
      <c r="L899" s="14">
        <f t="shared" si="180"/>
        <v>-34</v>
      </c>
      <c r="M899" s="123">
        <f t="shared" si="175"/>
        <v>-34</v>
      </c>
      <c r="N899" s="241" t="str">
        <f t="shared" si="179"/>
        <v/>
      </c>
      <c r="O899" s="207">
        <f t="shared" si="177"/>
        <v>0</v>
      </c>
      <c r="P899" s="34"/>
      <c r="Q899" s="230" t="s">
        <v>3114</v>
      </c>
      <c r="R899" s="230" t="s">
        <v>2969</v>
      </c>
      <c r="S899" s="230" t="s">
        <v>2969</v>
      </c>
      <c r="T899" s="61" t="str">
        <f t="shared" si="164"/>
        <v/>
      </c>
      <c r="U899" s="61" t="str">
        <f t="shared" si="165"/>
        <v/>
      </c>
      <c r="V899" s="61" t="str">
        <f t="shared" si="166"/>
        <v/>
      </c>
      <c r="W899" s="61" t="str">
        <f t="shared" si="167"/>
        <v/>
      </c>
      <c r="X899" s="207" t="str">
        <f t="shared" si="168"/>
        <v/>
      </c>
      <c r="Y899" s="207">
        <f t="shared" si="169"/>
        <v>-34</v>
      </c>
      <c r="Z899" s="207" t="str">
        <f t="shared" si="170"/>
        <v/>
      </c>
      <c r="AA899" s="207" t="str">
        <f t="shared" si="171"/>
        <v/>
      </c>
    </row>
    <row r="900" spans="1:27" ht="17.25" hidden="1" outlineLevel="2" thickBot="1">
      <c r="A900" s="237">
        <v>43375</v>
      </c>
      <c r="B900" s="215" t="s">
        <v>1332</v>
      </c>
      <c r="C900" s="210" t="s">
        <v>3172</v>
      </c>
      <c r="D900" s="210" t="s">
        <v>1331</v>
      </c>
      <c r="E900" s="238" t="s">
        <v>2221</v>
      </c>
      <c r="F900" s="210" t="s">
        <v>102</v>
      </c>
      <c r="G900" s="239">
        <v>1</v>
      </c>
      <c r="H900" s="239">
        <v>10892</v>
      </c>
      <c r="I900" s="239">
        <v>0</v>
      </c>
      <c r="J900" s="14">
        <v>23</v>
      </c>
      <c r="K900" s="14">
        <v>11</v>
      </c>
      <c r="L900" s="14">
        <f t="shared" si="180"/>
        <v>-134</v>
      </c>
      <c r="M900" s="123">
        <f t="shared" si="175"/>
        <v>-134</v>
      </c>
      <c r="N900" s="241">
        <f t="shared" si="179"/>
        <v>-2</v>
      </c>
      <c r="O900" s="207">
        <f t="shared" si="177"/>
        <v>0</v>
      </c>
      <c r="P900" s="34"/>
      <c r="Q900" s="230" t="s">
        <v>3219</v>
      </c>
      <c r="R900" s="230" t="s">
        <v>2969</v>
      </c>
      <c r="S900" s="230" t="s">
        <v>2969</v>
      </c>
      <c r="T900" s="61" t="str">
        <f t="shared" si="164"/>
        <v/>
      </c>
      <c r="U900" s="61" t="str">
        <f t="shared" si="165"/>
        <v/>
      </c>
      <c r="V900" s="61" t="str">
        <f t="shared" si="166"/>
        <v/>
      </c>
      <c r="W900" s="61" t="str">
        <f t="shared" si="167"/>
        <v/>
      </c>
      <c r="X900" s="207" t="str">
        <f t="shared" si="168"/>
        <v/>
      </c>
      <c r="Y900" s="207">
        <f t="shared" si="169"/>
        <v>-134</v>
      </c>
      <c r="Z900" s="207" t="str">
        <f t="shared" si="170"/>
        <v/>
      </c>
      <c r="AA900" s="207" t="str">
        <f t="shared" si="171"/>
        <v/>
      </c>
    </row>
    <row r="901" spans="1:27" ht="17.25" hidden="1" outlineLevel="2" thickBot="1">
      <c r="A901" s="237">
        <v>43375</v>
      </c>
      <c r="B901" s="215" t="s">
        <v>1332</v>
      </c>
      <c r="C901" s="210" t="s">
        <v>3172</v>
      </c>
      <c r="D901" s="210" t="s">
        <v>1329</v>
      </c>
      <c r="E901" s="238" t="s">
        <v>2221</v>
      </c>
      <c r="F901" s="210" t="s">
        <v>102</v>
      </c>
      <c r="G901" s="239">
        <v>1</v>
      </c>
      <c r="H901" s="239">
        <v>11012</v>
      </c>
      <c r="I901" s="239">
        <v>0</v>
      </c>
      <c r="J901" s="14">
        <v>18</v>
      </c>
      <c r="K901" s="14">
        <v>11</v>
      </c>
      <c r="L901" s="14">
        <f t="shared" si="180"/>
        <v>-29</v>
      </c>
      <c r="M901" s="123">
        <f t="shared" si="175"/>
        <v>-29</v>
      </c>
      <c r="N901" s="241" t="str">
        <f t="shared" si="179"/>
        <v/>
      </c>
      <c r="O901" s="207">
        <f t="shared" si="177"/>
        <v>0</v>
      </c>
      <c r="P901" s="34"/>
      <c r="Q901" s="291"/>
      <c r="S901" s="158"/>
      <c r="T901" s="61" t="str">
        <f t="shared" si="164"/>
        <v/>
      </c>
      <c r="U901" s="61" t="str">
        <f t="shared" si="165"/>
        <v/>
      </c>
      <c r="V901" s="61" t="str">
        <f t="shared" si="166"/>
        <v/>
      </c>
      <c r="W901" s="61">
        <f t="shared" si="167"/>
        <v>-29</v>
      </c>
      <c r="X901" s="207" t="str">
        <f t="shared" si="168"/>
        <v/>
      </c>
      <c r="Y901" s="207" t="str">
        <f t="shared" si="169"/>
        <v/>
      </c>
      <c r="Z901" s="207" t="str">
        <f t="shared" si="170"/>
        <v/>
      </c>
      <c r="AA901" s="207" t="str">
        <f t="shared" si="171"/>
        <v/>
      </c>
    </row>
    <row r="902" spans="1:27" ht="17.25" hidden="1" outlineLevel="2" thickBot="1">
      <c r="A902" s="237">
        <v>43375</v>
      </c>
      <c r="B902" s="215" t="s">
        <v>1332</v>
      </c>
      <c r="C902" s="210" t="s">
        <v>3172</v>
      </c>
      <c r="D902" s="210" t="s">
        <v>1331</v>
      </c>
      <c r="E902" s="238" t="s">
        <v>1330</v>
      </c>
      <c r="F902" s="210" t="s">
        <v>102</v>
      </c>
      <c r="G902" s="239">
        <v>1</v>
      </c>
      <c r="H902" s="239">
        <v>11007</v>
      </c>
      <c r="I902" s="239">
        <v>0</v>
      </c>
      <c r="J902" s="14">
        <v>18</v>
      </c>
      <c r="K902" s="14">
        <v>11</v>
      </c>
      <c r="L902" s="14">
        <f t="shared" si="180"/>
        <v>221</v>
      </c>
      <c r="M902" s="123">
        <f t="shared" si="175"/>
        <v>221</v>
      </c>
      <c r="N902" s="241">
        <f t="shared" si="179"/>
        <v>5</v>
      </c>
      <c r="O902" s="207">
        <f t="shared" si="177"/>
        <v>0</v>
      </c>
      <c r="P902" s="34"/>
      <c r="Q902" s="292"/>
      <c r="R902" s="292"/>
      <c r="S902" s="158"/>
      <c r="T902" s="61" t="str">
        <f t="shared" si="164"/>
        <v/>
      </c>
      <c r="U902" s="61" t="str">
        <f t="shared" si="165"/>
        <v/>
      </c>
      <c r="V902" s="61">
        <f t="shared" si="166"/>
        <v>221</v>
      </c>
      <c r="W902" s="61" t="str">
        <f t="shared" si="167"/>
        <v/>
      </c>
      <c r="X902" s="207" t="str">
        <f t="shared" si="168"/>
        <v/>
      </c>
      <c r="Y902" s="207" t="str">
        <f t="shared" si="169"/>
        <v/>
      </c>
      <c r="Z902" s="207" t="str">
        <f t="shared" si="170"/>
        <v/>
      </c>
      <c r="AA902" s="207" t="str">
        <f t="shared" si="171"/>
        <v/>
      </c>
    </row>
    <row r="903" spans="1:27" ht="17.25" hidden="1" outlineLevel="2" thickBot="1">
      <c r="A903" s="237">
        <v>43375</v>
      </c>
      <c r="B903" s="215" t="s">
        <v>1332</v>
      </c>
      <c r="C903" s="210" t="s">
        <v>3172</v>
      </c>
      <c r="D903" s="210" t="s">
        <v>1329</v>
      </c>
      <c r="E903" s="238" t="s">
        <v>2221</v>
      </c>
      <c r="F903" s="210" t="s">
        <v>102</v>
      </c>
      <c r="G903" s="239">
        <v>1</v>
      </c>
      <c r="H903" s="239">
        <v>11009</v>
      </c>
      <c r="I903" s="239">
        <v>0</v>
      </c>
      <c r="J903" s="14">
        <v>18</v>
      </c>
      <c r="K903" s="14">
        <v>11</v>
      </c>
      <c r="L903" s="14">
        <f t="shared" ref="L903:L904" si="181">IF(B903="TXO",I903-SUM(J903:K903),IF(B903="FITX",IF(D903="新倉",-SUM(J903:K903),IF(E903="賣",(H903-H902)*G903*200-SUM(J903:K903),(H902-H903)*G903*200-SUM(J903:K903))),IF(D903="新倉",-SUM(J903:K903),IF(E903="賣",(H903-H902)*G903*50-SUM(J903:K903),(H902-H903)*G903*50-SUM(J903:K903)))))</f>
        <v>-29</v>
      </c>
      <c r="M903" s="123">
        <f t="shared" si="175"/>
        <v>-29</v>
      </c>
      <c r="N903" s="241" t="str">
        <f t="shared" si="179"/>
        <v/>
      </c>
      <c r="O903" s="207">
        <f t="shared" si="177"/>
        <v>0</v>
      </c>
      <c r="P903" s="34">
        <f>SUM(L903:L906)</f>
        <v>-116</v>
      </c>
      <c r="S903" s="230" t="s">
        <v>2969</v>
      </c>
      <c r="T903" s="61" t="str">
        <f t="shared" si="164"/>
        <v/>
      </c>
      <c r="U903" s="61" t="str">
        <f t="shared" si="165"/>
        <v/>
      </c>
      <c r="V903" s="61" t="str">
        <f t="shared" si="166"/>
        <v/>
      </c>
      <c r="W903" s="61" t="str">
        <f t="shared" si="167"/>
        <v/>
      </c>
      <c r="X903" s="207" t="str">
        <f t="shared" si="168"/>
        <v/>
      </c>
      <c r="Y903" s="207" t="str">
        <f t="shared" si="169"/>
        <v/>
      </c>
      <c r="Z903" s="207" t="str">
        <f t="shared" si="170"/>
        <v/>
      </c>
      <c r="AA903" s="207">
        <f t="shared" si="171"/>
        <v>-29</v>
      </c>
    </row>
    <row r="904" spans="1:27" ht="17.25" hidden="1" outlineLevel="2" thickBot="1">
      <c r="A904" s="237">
        <v>43375</v>
      </c>
      <c r="B904" s="215" t="s">
        <v>1332</v>
      </c>
      <c r="C904" s="210" t="s">
        <v>3172</v>
      </c>
      <c r="D904" s="210" t="s">
        <v>1331</v>
      </c>
      <c r="E904" s="238" t="s">
        <v>1330</v>
      </c>
      <c r="F904" s="210" t="s">
        <v>102</v>
      </c>
      <c r="G904" s="239">
        <v>1</v>
      </c>
      <c r="H904" s="239">
        <v>11011</v>
      </c>
      <c r="I904" s="239">
        <v>0</v>
      </c>
      <c r="J904" s="14">
        <v>18</v>
      </c>
      <c r="K904" s="14">
        <v>11</v>
      </c>
      <c r="L904" s="14">
        <f t="shared" si="181"/>
        <v>-129</v>
      </c>
      <c r="M904" s="123">
        <f t="shared" si="175"/>
        <v>-129</v>
      </c>
      <c r="N904" s="241">
        <f t="shared" si="179"/>
        <v>-2</v>
      </c>
      <c r="O904" s="207">
        <f t="shared" si="177"/>
        <v>0</v>
      </c>
      <c r="P904" s="34"/>
      <c r="S904" s="230" t="s">
        <v>2969</v>
      </c>
      <c r="T904" s="61" t="str">
        <f t="shared" si="164"/>
        <v/>
      </c>
      <c r="U904" s="61" t="str">
        <f t="shared" si="165"/>
        <v/>
      </c>
      <c r="V904" s="61" t="str">
        <f t="shared" si="166"/>
        <v/>
      </c>
      <c r="W904" s="61" t="str">
        <f t="shared" si="167"/>
        <v/>
      </c>
      <c r="X904" s="207" t="str">
        <f t="shared" si="168"/>
        <v/>
      </c>
      <c r="Y904" s="207" t="str">
        <f t="shared" si="169"/>
        <v/>
      </c>
      <c r="Z904" s="207" t="str">
        <f t="shared" si="170"/>
        <v/>
      </c>
      <c r="AA904" s="207">
        <f t="shared" si="171"/>
        <v>-129</v>
      </c>
    </row>
    <row r="905" spans="1:27" ht="17.25" hidden="1" outlineLevel="2" thickBot="1">
      <c r="A905" s="237">
        <v>43375</v>
      </c>
      <c r="B905" s="215" t="s">
        <v>1332</v>
      </c>
      <c r="C905" s="210" t="s">
        <v>3172</v>
      </c>
      <c r="D905" s="210" t="s">
        <v>1329</v>
      </c>
      <c r="E905" s="238" t="s">
        <v>2221</v>
      </c>
      <c r="F905" s="210" t="s">
        <v>102</v>
      </c>
      <c r="G905" s="239">
        <v>1</v>
      </c>
      <c r="H905" s="239">
        <v>11014</v>
      </c>
      <c r="I905" s="239">
        <v>0</v>
      </c>
      <c r="J905" s="14">
        <v>18</v>
      </c>
      <c r="K905" s="14">
        <v>11</v>
      </c>
      <c r="L905" s="14">
        <f t="shared" ref="L905:L907" si="182">IF(B905="TXO",I905-SUM(J905:K905),IF(B905="FITX",IF(D905="新倉",-SUM(J905:K905),IF(E905="賣",(H905-H904)*G905*200-SUM(J905:K905),(H904-H905)*G905*200-SUM(J905:K905))),IF(D905="新倉",-SUM(J905:K905),IF(E905="賣",(H905-H904)*G905*50-SUM(J905:K905),(H904-H905)*G905*50-SUM(J905:K905)))))</f>
        <v>-29</v>
      </c>
      <c r="M905" s="123">
        <f t="shared" si="175"/>
        <v>-29</v>
      </c>
      <c r="N905" s="241" t="str">
        <f t="shared" si="179"/>
        <v/>
      </c>
      <c r="O905" s="207">
        <f t="shared" si="177"/>
        <v>0</v>
      </c>
      <c r="P905" s="34"/>
      <c r="S905" s="230" t="s">
        <v>2969</v>
      </c>
      <c r="T905" s="61" t="str">
        <f t="shared" si="164"/>
        <v/>
      </c>
      <c r="U905" s="61" t="str">
        <f t="shared" si="165"/>
        <v/>
      </c>
      <c r="V905" s="61" t="str">
        <f t="shared" si="166"/>
        <v/>
      </c>
      <c r="W905" s="61" t="str">
        <f t="shared" si="167"/>
        <v/>
      </c>
      <c r="X905" s="207" t="str">
        <f t="shared" si="168"/>
        <v/>
      </c>
      <c r="Y905" s="207" t="str">
        <f t="shared" si="169"/>
        <v/>
      </c>
      <c r="Z905" s="207" t="str">
        <f t="shared" si="170"/>
        <v/>
      </c>
      <c r="AA905" s="207">
        <f t="shared" si="171"/>
        <v>-29</v>
      </c>
    </row>
    <row r="906" spans="1:27" ht="17.25" hidden="1" outlineLevel="2" thickBot="1">
      <c r="A906" s="237">
        <v>43375</v>
      </c>
      <c r="B906" s="215" t="s">
        <v>1332</v>
      </c>
      <c r="C906" s="210" t="s">
        <v>3172</v>
      </c>
      <c r="D906" s="210" t="s">
        <v>1331</v>
      </c>
      <c r="E906" s="238" t="s">
        <v>1330</v>
      </c>
      <c r="F906" s="210" t="s">
        <v>102</v>
      </c>
      <c r="G906" s="239">
        <v>1</v>
      </c>
      <c r="H906" s="239">
        <v>11012</v>
      </c>
      <c r="I906" s="239">
        <v>0</v>
      </c>
      <c r="J906" s="14">
        <v>18</v>
      </c>
      <c r="K906" s="14">
        <v>11</v>
      </c>
      <c r="L906" s="14">
        <f t="shared" si="182"/>
        <v>71</v>
      </c>
      <c r="M906" s="123">
        <f t="shared" si="175"/>
        <v>71</v>
      </c>
      <c r="N906" s="241">
        <f t="shared" si="179"/>
        <v>2</v>
      </c>
      <c r="O906" s="207">
        <f t="shared" si="177"/>
        <v>0</v>
      </c>
      <c r="P906" s="34"/>
      <c r="S906" s="230" t="s">
        <v>2969</v>
      </c>
      <c r="T906" s="61" t="str">
        <f t="shared" si="164"/>
        <v/>
      </c>
      <c r="U906" s="61" t="str">
        <f t="shared" si="165"/>
        <v/>
      </c>
      <c r="V906" s="61" t="str">
        <f t="shared" si="166"/>
        <v/>
      </c>
      <c r="W906" s="61" t="str">
        <f t="shared" si="167"/>
        <v/>
      </c>
      <c r="X906" s="207" t="str">
        <f t="shared" si="168"/>
        <v/>
      </c>
      <c r="Y906" s="207" t="str">
        <f t="shared" si="169"/>
        <v/>
      </c>
      <c r="Z906" s="207">
        <f t="shared" si="170"/>
        <v>71</v>
      </c>
      <c r="AA906" s="207" t="str">
        <f t="shared" si="171"/>
        <v/>
      </c>
    </row>
    <row r="907" spans="1:27" ht="33.75" hidden="1" outlineLevel="1" thickBot="1">
      <c r="A907" s="279">
        <v>43376</v>
      </c>
      <c r="B907" s="280" t="s">
        <v>1332</v>
      </c>
      <c r="C907" s="281" t="s">
        <v>3172</v>
      </c>
      <c r="D907" s="281" t="s">
        <v>1329</v>
      </c>
      <c r="E907" s="282" t="s">
        <v>2221</v>
      </c>
      <c r="F907" s="281" t="s">
        <v>102</v>
      </c>
      <c r="G907" s="283">
        <v>1</v>
      </c>
      <c r="H907" s="283">
        <v>10876</v>
      </c>
      <c r="I907" s="283">
        <v>0</v>
      </c>
      <c r="J907" s="284">
        <v>23</v>
      </c>
      <c r="K907" s="284">
        <v>11</v>
      </c>
      <c r="L907" s="284">
        <f t="shared" si="182"/>
        <v>-34</v>
      </c>
      <c r="M907" s="285">
        <f t="shared" si="175"/>
        <v>-34</v>
      </c>
      <c r="N907" s="241" t="str">
        <f t="shared" si="179"/>
        <v/>
      </c>
      <c r="O907" s="207">
        <f t="shared" si="177"/>
        <v>0</v>
      </c>
      <c r="P907" s="34">
        <f>SUM(L907:L918)</f>
        <v>192</v>
      </c>
      <c r="Q907" s="291" t="s">
        <v>3220</v>
      </c>
      <c r="S907" s="158"/>
      <c r="T907" s="61" t="str">
        <f t="shared" si="164"/>
        <v/>
      </c>
      <c r="U907" s="61" t="str">
        <f t="shared" si="165"/>
        <v/>
      </c>
      <c r="V907" s="61" t="str">
        <f t="shared" si="166"/>
        <v/>
      </c>
      <c r="W907" s="61">
        <f t="shared" si="167"/>
        <v>-34</v>
      </c>
      <c r="X907" s="207" t="str">
        <f t="shared" si="168"/>
        <v/>
      </c>
      <c r="Y907" s="207" t="str">
        <f t="shared" si="169"/>
        <v/>
      </c>
      <c r="Z907" s="207" t="str">
        <f t="shared" si="170"/>
        <v/>
      </c>
      <c r="AA907" s="207" t="str">
        <f t="shared" si="171"/>
        <v/>
      </c>
    </row>
    <row r="908" spans="1:27" ht="17.25" hidden="1" outlineLevel="2" collapsed="1" thickBot="1">
      <c r="A908" s="279">
        <v>43376</v>
      </c>
      <c r="B908" s="280" t="s">
        <v>1332</v>
      </c>
      <c r="C908" s="281" t="s">
        <v>3172</v>
      </c>
      <c r="D908" s="281" t="s">
        <v>1331</v>
      </c>
      <c r="E908" s="282" t="s">
        <v>1330</v>
      </c>
      <c r="F908" s="281" t="s">
        <v>102</v>
      </c>
      <c r="G908" s="283">
        <v>1</v>
      </c>
      <c r="H908" s="283">
        <v>10870</v>
      </c>
      <c r="I908" s="283">
        <v>0</v>
      </c>
      <c r="J908" s="284">
        <v>23</v>
      </c>
      <c r="K908" s="284">
        <v>11</v>
      </c>
      <c r="L908" s="284">
        <f t="shared" ref="L908:L918" si="183">IF(B908="TXO",I908-SUM(J908:K908),IF(B908="FITX",IF(D908="新倉",-SUM(J908:K908),IF(E908="賣",(H908-H907)*G908*200-SUM(J908:K908),(H907-H908)*G908*200-SUM(J908:K908))),IF(D908="新倉",-SUM(J908:K908),IF(E908="賣",(H908-H907)*G908*50-SUM(J908:K908),(H907-H908)*G908*50-SUM(J908:K908)))))</f>
        <v>266</v>
      </c>
      <c r="M908" s="285">
        <f t="shared" si="175"/>
        <v>266</v>
      </c>
      <c r="N908" s="241">
        <f t="shared" si="179"/>
        <v>6</v>
      </c>
      <c r="O908" s="207">
        <f t="shared" si="177"/>
        <v>0</v>
      </c>
      <c r="P908" s="34"/>
      <c r="Q908" s="230" t="s">
        <v>2979</v>
      </c>
      <c r="S908" s="158"/>
      <c r="T908" s="61" t="str">
        <f t="shared" si="164"/>
        <v/>
      </c>
      <c r="U908" s="61" t="str">
        <f t="shared" si="165"/>
        <v/>
      </c>
      <c r="V908" s="61">
        <f t="shared" si="166"/>
        <v>266</v>
      </c>
      <c r="W908" s="61" t="str">
        <f t="shared" si="167"/>
        <v/>
      </c>
      <c r="X908" s="207" t="str">
        <f t="shared" si="168"/>
        <v/>
      </c>
      <c r="Y908" s="207" t="str">
        <f t="shared" si="169"/>
        <v/>
      </c>
      <c r="Z908" s="207" t="str">
        <f t="shared" si="170"/>
        <v/>
      </c>
      <c r="AA908" s="207" t="str">
        <f t="shared" si="171"/>
        <v/>
      </c>
    </row>
    <row r="909" spans="1:27" ht="17.25" hidden="1" outlineLevel="2" collapsed="1" thickBot="1">
      <c r="A909" s="279">
        <v>43376</v>
      </c>
      <c r="B909" s="280" t="s">
        <v>1332</v>
      </c>
      <c r="C909" s="281" t="s">
        <v>3172</v>
      </c>
      <c r="D909" s="281" t="s">
        <v>1329</v>
      </c>
      <c r="E909" s="282" t="s">
        <v>2221</v>
      </c>
      <c r="F909" s="281" t="s">
        <v>102</v>
      </c>
      <c r="G909" s="283">
        <v>1</v>
      </c>
      <c r="H909" s="283">
        <v>10881</v>
      </c>
      <c r="I909" s="283">
        <v>0</v>
      </c>
      <c r="J909" s="284">
        <v>23</v>
      </c>
      <c r="K909" s="284">
        <v>11</v>
      </c>
      <c r="L909" s="284">
        <f t="shared" si="183"/>
        <v>-34</v>
      </c>
      <c r="M909" s="285">
        <f t="shared" si="175"/>
        <v>-34</v>
      </c>
      <c r="N909" s="241" t="str">
        <f t="shared" si="179"/>
        <v/>
      </c>
      <c r="O909" s="207">
        <f t="shared" si="177"/>
        <v>0</v>
      </c>
      <c r="P909" s="34"/>
      <c r="Q909" s="291" t="s">
        <v>3221</v>
      </c>
      <c r="S909" s="158"/>
      <c r="T909" s="61" t="str">
        <f t="shared" si="164"/>
        <v/>
      </c>
      <c r="U909" s="61" t="str">
        <f t="shared" si="165"/>
        <v/>
      </c>
      <c r="V909" s="61" t="str">
        <f t="shared" si="166"/>
        <v/>
      </c>
      <c r="W909" s="61">
        <f t="shared" si="167"/>
        <v>-34</v>
      </c>
      <c r="X909" s="207" t="str">
        <f t="shared" si="168"/>
        <v/>
      </c>
      <c r="Y909" s="207" t="str">
        <f t="shared" si="169"/>
        <v/>
      </c>
      <c r="Z909" s="207" t="str">
        <f t="shared" si="170"/>
        <v/>
      </c>
      <c r="AA909" s="207" t="str">
        <f t="shared" si="171"/>
        <v/>
      </c>
    </row>
    <row r="910" spans="1:27" ht="17.25" hidden="1" outlineLevel="2" collapsed="1" thickBot="1">
      <c r="A910" s="279">
        <v>43376</v>
      </c>
      <c r="B910" s="280" t="s">
        <v>1332</v>
      </c>
      <c r="C910" s="281" t="s">
        <v>3172</v>
      </c>
      <c r="D910" s="281" t="s">
        <v>1331</v>
      </c>
      <c r="E910" s="282" t="s">
        <v>1330</v>
      </c>
      <c r="F910" s="281" t="s">
        <v>102</v>
      </c>
      <c r="G910" s="283">
        <v>1</v>
      </c>
      <c r="H910" s="283">
        <v>10866</v>
      </c>
      <c r="I910" s="283">
        <v>0</v>
      </c>
      <c r="J910" s="284">
        <v>23</v>
      </c>
      <c r="K910" s="284">
        <v>11</v>
      </c>
      <c r="L910" s="284">
        <f t="shared" si="183"/>
        <v>716</v>
      </c>
      <c r="M910" s="285">
        <f t="shared" si="175"/>
        <v>716</v>
      </c>
      <c r="N910" s="241">
        <f t="shared" si="179"/>
        <v>15</v>
      </c>
      <c r="O910" s="207">
        <f t="shared" si="177"/>
        <v>0</v>
      </c>
      <c r="P910" s="34"/>
      <c r="Q910" s="230" t="s">
        <v>2976</v>
      </c>
      <c r="S910" s="158"/>
      <c r="T910" s="61" t="str">
        <f t="shared" si="164"/>
        <v/>
      </c>
      <c r="U910" s="61" t="str">
        <f t="shared" si="165"/>
        <v/>
      </c>
      <c r="V910" s="61">
        <f t="shared" si="166"/>
        <v>716</v>
      </c>
      <c r="W910" s="61" t="str">
        <f t="shared" si="167"/>
        <v/>
      </c>
      <c r="X910" s="207" t="str">
        <f t="shared" si="168"/>
        <v/>
      </c>
      <c r="Y910" s="207" t="str">
        <f t="shared" si="169"/>
        <v/>
      </c>
      <c r="Z910" s="207" t="str">
        <f t="shared" si="170"/>
        <v/>
      </c>
      <c r="AA910" s="207" t="str">
        <f t="shared" si="171"/>
        <v/>
      </c>
    </row>
    <row r="911" spans="1:27" ht="17.25" hidden="1" outlineLevel="2" collapsed="1" thickBot="1">
      <c r="A911" s="279">
        <v>43376</v>
      </c>
      <c r="B911" s="280" t="s">
        <v>1332</v>
      </c>
      <c r="C911" s="281" t="s">
        <v>3172</v>
      </c>
      <c r="D911" s="281" t="s">
        <v>1329</v>
      </c>
      <c r="E911" s="282" t="s">
        <v>2221</v>
      </c>
      <c r="F911" s="281" t="s">
        <v>102</v>
      </c>
      <c r="G911" s="283">
        <v>1</v>
      </c>
      <c r="H911" s="283">
        <v>10857</v>
      </c>
      <c r="I911" s="283">
        <v>0</v>
      </c>
      <c r="J911" s="284">
        <v>23</v>
      </c>
      <c r="K911" s="284">
        <v>11</v>
      </c>
      <c r="L911" s="284">
        <f t="shared" si="183"/>
        <v>-34</v>
      </c>
      <c r="M911" s="285">
        <f t="shared" si="175"/>
        <v>-34</v>
      </c>
      <c r="N911" s="241" t="str">
        <f t="shared" si="179"/>
        <v/>
      </c>
      <c r="O911" s="207">
        <f t="shared" si="177"/>
        <v>0</v>
      </c>
      <c r="P911" s="34">
        <f>SUM(L911:L918)</f>
        <v>-722</v>
      </c>
      <c r="Q911" s="230" t="s">
        <v>3222</v>
      </c>
      <c r="R911" s="230" t="s">
        <v>2969</v>
      </c>
      <c r="S911" s="230" t="s">
        <v>2969</v>
      </c>
      <c r="T911" s="61" t="str">
        <f t="shared" si="164"/>
        <v/>
      </c>
      <c r="U911" s="61" t="str">
        <f t="shared" si="165"/>
        <v/>
      </c>
      <c r="V911" s="61" t="str">
        <f t="shared" si="166"/>
        <v/>
      </c>
      <c r="W911" s="61" t="str">
        <f t="shared" si="167"/>
        <v/>
      </c>
      <c r="X911" s="207" t="str">
        <f t="shared" si="168"/>
        <v/>
      </c>
      <c r="Y911" s="207">
        <f t="shared" si="169"/>
        <v>-34</v>
      </c>
      <c r="Z911" s="207" t="str">
        <f t="shared" si="170"/>
        <v/>
      </c>
      <c r="AA911" s="207" t="str">
        <f t="shared" si="171"/>
        <v/>
      </c>
    </row>
    <row r="912" spans="1:27" ht="17.25" hidden="1" outlineLevel="2" collapsed="1" thickBot="1">
      <c r="A912" s="279">
        <v>43376</v>
      </c>
      <c r="B912" s="280" t="s">
        <v>1332</v>
      </c>
      <c r="C912" s="281" t="s">
        <v>3172</v>
      </c>
      <c r="D912" s="281" t="s">
        <v>1331</v>
      </c>
      <c r="E912" s="282" t="s">
        <v>1330</v>
      </c>
      <c r="F912" s="281" t="s">
        <v>102</v>
      </c>
      <c r="G912" s="283">
        <v>1</v>
      </c>
      <c r="H912" s="283">
        <v>10862</v>
      </c>
      <c r="I912" s="283">
        <v>0</v>
      </c>
      <c r="J912" s="284">
        <v>23</v>
      </c>
      <c r="K912" s="284">
        <v>11</v>
      </c>
      <c r="L912" s="284">
        <f t="shared" si="183"/>
        <v>-284</v>
      </c>
      <c r="M912" s="285">
        <f t="shared" si="175"/>
        <v>-284</v>
      </c>
      <c r="N912" s="241">
        <f t="shared" si="179"/>
        <v>-5</v>
      </c>
      <c r="O912" s="207">
        <f t="shared" si="177"/>
        <v>0</v>
      </c>
      <c r="P912" s="34"/>
      <c r="Q912" s="230" t="s">
        <v>3219</v>
      </c>
      <c r="R912" s="230" t="s">
        <v>2969</v>
      </c>
      <c r="S912" s="230" t="s">
        <v>2969</v>
      </c>
      <c r="T912" s="61" t="str">
        <f t="shared" si="164"/>
        <v/>
      </c>
      <c r="U912" s="61" t="str">
        <f t="shared" si="165"/>
        <v/>
      </c>
      <c r="V912" s="61" t="str">
        <f t="shared" si="166"/>
        <v/>
      </c>
      <c r="W912" s="61" t="str">
        <f t="shared" si="167"/>
        <v/>
      </c>
      <c r="X912" s="207" t="str">
        <f t="shared" si="168"/>
        <v/>
      </c>
      <c r="Y912" s="207">
        <f t="shared" si="169"/>
        <v>-284</v>
      </c>
      <c r="Z912" s="207" t="str">
        <f t="shared" si="170"/>
        <v/>
      </c>
      <c r="AA912" s="207" t="str">
        <f t="shared" si="171"/>
        <v/>
      </c>
    </row>
    <row r="913" spans="1:27" ht="17.25" hidden="1" outlineLevel="2" collapsed="1" thickBot="1">
      <c r="A913" s="279">
        <v>43376</v>
      </c>
      <c r="B913" s="280" t="s">
        <v>1332</v>
      </c>
      <c r="C913" s="281" t="s">
        <v>3172</v>
      </c>
      <c r="D913" s="281" t="s">
        <v>1329</v>
      </c>
      <c r="E913" s="282" t="s">
        <v>2221</v>
      </c>
      <c r="F913" s="281" t="s">
        <v>102</v>
      </c>
      <c r="G913" s="283">
        <v>1</v>
      </c>
      <c r="H913" s="283">
        <v>10859</v>
      </c>
      <c r="I913" s="283">
        <v>0</v>
      </c>
      <c r="J913" s="284">
        <v>23</v>
      </c>
      <c r="K913" s="284">
        <v>11</v>
      </c>
      <c r="L913" s="284">
        <f t="shared" si="183"/>
        <v>-34</v>
      </c>
      <c r="M913" s="285">
        <f t="shared" si="175"/>
        <v>-34</v>
      </c>
      <c r="N913" s="241" t="str">
        <f t="shared" si="179"/>
        <v/>
      </c>
      <c r="O913" s="207">
        <f t="shared" si="177"/>
        <v>0</v>
      </c>
      <c r="P913" s="34"/>
      <c r="R913" s="230" t="s">
        <v>2969</v>
      </c>
      <c r="S913" s="230" t="s">
        <v>2969</v>
      </c>
      <c r="T913" s="61" t="str">
        <f t="shared" si="164"/>
        <v/>
      </c>
      <c r="U913" s="61" t="str">
        <f t="shared" si="165"/>
        <v/>
      </c>
      <c r="V913" s="61" t="str">
        <f t="shared" si="166"/>
        <v/>
      </c>
      <c r="W913" s="61" t="str">
        <f t="shared" si="167"/>
        <v/>
      </c>
      <c r="X913" s="207" t="str">
        <f t="shared" si="168"/>
        <v/>
      </c>
      <c r="Y913" s="207">
        <f t="shared" si="169"/>
        <v>-34</v>
      </c>
      <c r="Z913" s="207" t="str">
        <f t="shared" si="170"/>
        <v/>
      </c>
      <c r="AA913" s="207" t="str">
        <f t="shared" si="171"/>
        <v/>
      </c>
    </row>
    <row r="914" spans="1:27" ht="17.25" hidden="1" outlineLevel="2" collapsed="1" thickBot="1">
      <c r="A914" s="279">
        <v>43376</v>
      </c>
      <c r="B914" s="280" t="s">
        <v>1332</v>
      </c>
      <c r="C914" s="281" t="s">
        <v>3172</v>
      </c>
      <c r="D914" s="281" t="s">
        <v>1331</v>
      </c>
      <c r="E914" s="282" t="s">
        <v>1330</v>
      </c>
      <c r="F914" s="281" t="s">
        <v>102</v>
      </c>
      <c r="G914" s="283">
        <v>1</v>
      </c>
      <c r="H914" s="283">
        <v>10862</v>
      </c>
      <c r="I914" s="283">
        <v>0</v>
      </c>
      <c r="J914" s="284">
        <v>23</v>
      </c>
      <c r="K914" s="284">
        <v>11</v>
      </c>
      <c r="L914" s="284">
        <f t="shared" si="183"/>
        <v>-184</v>
      </c>
      <c r="M914" s="285">
        <f t="shared" si="175"/>
        <v>-184</v>
      </c>
      <c r="N914" s="241">
        <f t="shared" si="179"/>
        <v>-3</v>
      </c>
      <c r="O914" s="207">
        <f t="shared" si="177"/>
        <v>0</v>
      </c>
      <c r="P914" s="34"/>
      <c r="Q914" s="230" t="s">
        <v>3219</v>
      </c>
      <c r="R914" s="230" t="s">
        <v>2969</v>
      </c>
      <c r="S914" s="230" t="s">
        <v>2969</v>
      </c>
      <c r="T914" s="61" t="str">
        <f t="shared" si="164"/>
        <v/>
      </c>
      <c r="U914" s="61" t="str">
        <f t="shared" si="165"/>
        <v/>
      </c>
      <c r="V914" s="61" t="str">
        <f t="shared" si="166"/>
        <v/>
      </c>
      <c r="W914" s="61" t="str">
        <f t="shared" si="167"/>
        <v/>
      </c>
      <c r="X914" s="207" t="str">
        <f t="shared" si="168"/>
        <v/>
      </c>
      <c r="Y914" s="207">
        <f t="shared" si="169"/>
        <v>-184</v>
      </c>
      <c r="Z914" s="207" t="str">
        <f t="shared" si="170"/>
        <v/>
      </c>
      <c r="AA914" s="207" t="str">
        <f t="shared" si="171"/>
        <v/>
      </c>
    </row>
    <row r="915" spans="1:27" ht="17.25" hidden="1" outlineLevel="2" collapsed="1" thickBot="1">
      <c r="A915" s="279">
        <v>43376</v>
      </c>
      <c r="B915" s="280" t="s">
        <v>1332</v>
      </c>
      <c r="C915" s="281" t="s">
        <v>3172</v>
      </c>
      <c r="D915" s="281" t="s">
        <v>1329</v>
      </c>
      <c r="E915" s="282" t="s">
        <v>1330</v>
      </c>
      <c r="F915" s="281" t="s">
        <v>102</v>
      </c>
      <c r="G915" s="283">
        <v>1</v>
      </c>
      <c r="H915" s="283">
        <v>10865</v>
      </c>
      <c r="I915" s="283">
        <v>0</v>
      </c>
      <c r="J915" s="284">
        <v>23</v>
      </c>
      <c r="K915" s="284">
        <v>11</v>
      </c>
      <c r="L915" s="284">
        <f t="shared" si="183"/>
        <v>-34</v>
      </c>
      <c r="M915" s="285">
        <f t="shared" si="175"/>
        <v>-34</v>
      </c>
      <c r="N915" s="241" t="str">
        <f t="shared" si="179"/>
        <v/>
      </c>
      <c r="O915" s="207">
        <f t="shared" si="177"/>
        <v>0</v>
      </c>
      <c r="P915" s="34"/>
      <c r="Q915" s="230" t="s">
        <v>3222</v>
      </c>
      <c r="R915" s="230" t="s">
        <v>2969</v>
      </c>
      <c r="S915" s="230" t="s">
        <v>2969</v>
      </c>
      <c r="T915" s="61" t="str">
        <f t="shared" si="164"/>
        <v/>
      </c>
      <c r="U915" s="61" t="str">
        <f t="shared" si="165"/>
        <v/>
      </c>
      <c r="V915" s="61" t="str">
        <f t="shared" si="166"/>
        <v/>
      </c>
      <c r="W915" s="61" t="str">
        <f t="shared" si="167"/>
        <v/>
      </c>
      <c r="X915" s="207" t="str">
        <f t="shared" si="168"/>
        <v/>
      </c>
      <c r="Y915" s="207">
        <f t="shared" si="169"/>
        <v>-34</v>
      </c>
      <c r="Z915" s="207" t="str">
        <f t="shared" si="170"/>
        <v/>
      </c>
      <c r="AA915" s="207" t="str">
        <f t="shared" si="171"/>
        <v/>
      </c>
    </row>
    <row r="916" spans="1:27" ht="17.25" hidden="1" outlineLevel="2" collapsed="1" thickBot="1">
      <c r="A916" s="279">
        <v>43376</v>
      </c>
      <c r="B916" s="280" t="s">
        <v>1332</v>
      </c>
      <c r="C916" s="281" t="s">
        <v>3172</v>
      </c>
      <c r="D916" s="281" t="s">
        <v>1331</v>
      </c>
      <c r="E916" s="282" t="s">
        <v>2221</v>
      </c>
      <c r="F916" s="281" t="s">
        <v>102</v>
      </c>
      <c r="G916" s="283">
        <v>1</v>
      </c>
      <c r="H916" s="283">
        <v>10867</v>
      </c>
      <c r="I916" s="283">
        <v>0</v>
      </c>
      <c r="J916" s="284">
        <v>23</v>
      </c>
      <c r="K916" s="284">
        <v>11</v>
      </c>
      <c r="L916" s="284">
        <f t="shared" si="183"/>
        <v>66</v>
      </c>
      <c r="M916" s="285">
        <f t="shared" si="175"/>
        <v>66</v>
      </c>
      <c r="N916" s="241">
        <f t="shared" si="179"/>
        <v>2</v>
      </c>
      <c r="O916" s="207">
        <f t="shared" si="177"/>
        <v>0</v>
      </c>
      <c r="P916" s="34"/>
      <c r="Q916" s="230" t="s">
        <v>2979</v>
      </c>
      <c r="R916" s="230" t="s">
        <v>2969</v>
      </c>
      <c r="S916" s="230" t="s">
        <v>2969</v>
      </c>
      <c r="T916" s="61" t="str">
        <f t="shared" si="164"/>
        <v/>
      </c>
      <c r="U916" s="61" t="str">
        <f t="shared" si="165"/>
        <v/>
      </c>
      <c r="V916" s="61" t="str">
        <f t="shared" si="166"/>
        <v/>
      </c>
      <c r="W916" s="61" t="str">
        <f t="shared" si="167"/>
        <v/>
      </c>
      <c r="X916" s="207">
        <f t="shared" si="168"/>
        <v>66</v>
      </c>
      <c r="Y916" s="207" t="str">
        <f t="shared" si="169"/>
        <v/>
      </c>
      <c r="Z916" s="207" t="str">
        <f t="shared" si="170"/>
        <v/>
      </c>
      <c r="AA916" s="207" t="str">
        <f t="shared" si="171"/>
        <v/>
      </c>
    </row>
    <row r="917" spans="1:27" ht="17.25" hidden="1" outlineLevel="2" collapsed="1" thickBot="1">
      <c r="A917" s="279">
        <v>43376</v>
      </c>
      <c r="B917" s="280" t="s">
        <v>1332</v>
      </c>
      <c r="C917" s="281" t="s">
        <v>3172</v>
      </c>
      <c r="D917" s="281" t="s">
        <v>1329</v>
      </c>
      <c r="E917" s="282" t="s">
        <v>1330</v>
      </c>
      <c r="F917" s="281" t="s">
        <v>102</v>
      </c>
      <c r="G917" s="283">
        <v>1</v>
      </c>
      <c r="H917" s="283">
        <v>10865</v>
      </c>
      <c r="I917" s="283">
        <v>0</v>
      </c>
      <c r="J917" s="284">
        <v>23</v>
      </c>
      <c r="K917" s="284">
        <v>11</v>
      </c>
      <c r="L917" s="284">
        <f t="shared" si="183"/>
        <v>-34</v>
      </c>
      <c r="M917" s="285">
        <f t="shared" si="175"/>
        <v>-34</v>
      </c>
      <c r="N917" s="241" t="str">
        <f t="shared" si="179"/>
        <v/>
      </c>
      <c r="O917" s="207">
        <f t="shared" si="177"/>
        <v>0</v>
      </c>
      <c r="P917" s="34"/>
      <c r="R917" s="230" t="s">
        <v>2969</v>
      </c>
      <c r="S917" s="230" t="s">
        <v>2969</v>
      </c>
      <c r="T917" s="61" t="str">
        <f t="shared" ref="T917:T980" si="184">IF(AND(R917="Yes",S917&lt;&gt;"Yes",L917&gt;0,B917&lt;&gt;"TXO"),L917,"")</f>
        <v/>
      </c>
      <c r="U917" s="61" t="str">
        <f t="shared" ref="U917:U980" si="185">IF(AND(R917="Yes",S917&lt;&gt;"Yes",L917&lt;0,B917&lt;&gt;"TXO"),L917,"")</f>
        <v/>
      </c>
      <c r="V917" s="61" t="str">
        <f t="shared" ref="V917:V980" si="186">IF(AND(R917="",S917&lt;&gt;"Yes",L917&gt;0,B917&lt;&gt;"TXO"),L917,"")</f>
        <v/>
      </c>
      <c r="W917" s="61" t="str">
        <f t="shared" ref="W917:W980" si="187">IF(AND(R917="",S917&lt;&gt;"Yes",L917&lt;0,B917&lt;&gt;"TXO"),L917,"")</f>
        <v/>
      </c>
      <c r="X917" s="207" t="str">
        <f t="shared" ref="X917:X980" si="188">IF(AND(R917="Yes",S917="Yes",L917&gt;0,B917&lt;&gt;"TXO"),L917,"")</f>
        <v/>
      </c>
      <c r="Y917" s="207">
        <f t="shared" ref="Y917:Y980" si="189">IF(AND(R917="Yes",S917="Yes",L917&lt;0,B917&lt;&gt;"TXO"),L917,"")</f>
        <v>-34</v>
      </c>
      <c r="Z917" s="207" t="str">
        <f t="shared" ref="Z917:Z980" si="190">IF(AND(R917="",S917="Yes",L917&gt;0,B917&lt;&gt;"TXO"),L917,"")</f>
        <v/>
      </c>
      <c r="AA917" s="207" t="str">
        <f t="shared" ref="AA917:AA980" si="191">IF(AND(R917="",S917="Yes",L917&lt;0,B917&lt;&gt;"TXO"),L917,"")</f>
        <v/>
      </c>
    </row>
    <row r="918" spans="1:27" ht="17.25" hidden="1" outlineLevel="2" collapsed="1" thickBot="1">
      <c r="A918" s="279">
        <v>43376</v>
      </c>
      <c r="B918" s="280" t="s">
        <v>1332</v>
      </c>
      <c r="C918" s="281" t="s">
        <v>3172</v>
      </c>
      <c r="D918" s="281" t="s">
        <v>1331</v>
      </c>
      <c r="E918" s="282" t="s">
        <v>2221</v>
      </c>
      <c r="F918" s="281" t="s">
        <v>102</v>
      </c>
      <c r="G918" s="283">
        <v>1</v>
      </c>
      <c r="H918" s="283">
        <v>10862</v>
      </c>
      <c r="I918" s="283">
        <v>0</v>
      </c>
      <c r="J918" s="284">
        <v>23</v>
      </c>
      <c r="K918" s="284">
        <v>11</v>
      </c>
      <c r="L918" s="284">
        <f t="shared" si="183"/>
        <v>-184</v>
      </c>
      <c r="M918" s="285">
        <f t="shared" si="175"/>
        <v>-184</v>
      </c>
      <c r="N918" s="241">
        <f t="shared" si="179"/>
        <v>-3</v>
      </c>
      <c r="O918" s="207">
        <f t="shared" si="177"/>
        <v>0</v>
      </c>
      <c r="P918" s="34"/>
      <c r="Q918" s="230" t="s">
        <v>3219</v>
      </c>
      <c r="R918" s="230" t="s">
        <v>2969</v>
      </c>
      <c r="S918" s="230" t="s">
        <v>2969</v>
      </c>
      <c r="T918" s="61" t="str">
        <f t="shared" si="184"/>
        <v/>
      </c>
      <c r="U918" s="61" t="str">
        <f t="shared" si="185"/>
        <v/>
      </c>
      <c r="V918" s="61" t="str">
        <f t="shared" si="186"/>
        <v/>
      </c>
      <c r="W918" s="61" t="str">
        <f t="shared" si="187"/>
        <v/>
      </c>
      <c r="X918" s="207" t="str">
        <f t="shared" si="188"/>
        <v/>
      </c>
      <c r="Y918" s="207">
        <f t="shared" si="189"/>
        <v>-184</v>
      </c>
      <c r="Z918" s="207" t="str">
        <f t="shared" si="190"/>
        <v/>
      </c>
      <c r="AA918" s="207" t="str">
        <f t="shared" si="191"/>
        <v/>
      </c>
    </row>
    <row r="919" spans="1:27" ht="17.25" hidden="1" outlineLevel="1" thickBot="1">
      <c r="A919" s="237">
        <v>43377</v>
      </c>
      <c r="B919" s="215" t="s">
        <v>1332</v>
      </c>
      <c r="C919" s="210" t="s">
        <v>3172</v>
      </c>
      <c r="D919" s="210" t="s">
        <v>1329</v>
      </c>
      <c r="E919" s="238" t="s">
        <v>2221</v>
      </c>
      <c r="F919" s="210" t="s">
        <v>102</v>
      </c>
      <c r="G919" s="239">
        <v>1</v>
      </c>
      <c r="H919" s="239">
        <v>10603</v>
      </c>
      <c r="I919" s="239">
        <v>0</v>
      </c>
      <c r="J919" s="14">
        <v>23</v>
      </c>
      <c r="K919" s="14">
        <v>11</v>
      </c>
      <c r="L919" s="14">
        <f>IF(B919="TXO",I919-SUM(J919:K919),IF(B919="FITX",IF(D919="新倉",-SUM(J919:K919),IF(E919="賣",(H919-H918)*G919*200-SUM(J919:K919),(H918-H919)*G919*200-SUM(J919:K919))),IF(D919="新倉",-SUM(J919:K919),IF(E919="賣",(H919-H918)*G919*50-SUM(J919:K919),(H918-H919)*G919*50-SUM(J919:K919)))))</f>
        <v>-34</v>
      </c>
      <c r="M919" s="123">
        <f t="shared" si="175"/>
        <v>-34</v>
      </c>
      <c r="N919" s="241" t="str">
        <f t="shared" si="179"/>
        <v/>
      </c>
      <c r="O919" s="207">
        <f t="shared" si="177"/>
        <v>0</v>
      </c>
      <c r="P919" s="34">
        <f>SUM(L919:L967)</f>
        <v>12854</v>
      </c>
      <c r="S919" s="158"/>
      <c r="T919" s="61" t="str">
        <f t="shared" si="184"/>
        <v/>
      </c>
      <c r="U919" s="61" t="str">
        <f t="shared" si="185"/>
        <v/>
      </c>
      <c r="V919" s="61" t="str">
        <f t="shared" si="186"/>
        <v/>
      </c>
      <c r="W919" s="61">
        <f t="shared" si="187"/>
        <v>-34</v>
      </c>
      <c r="X919" s="207" t="str">
        <f t="shared" si="188"/>
        <v/>
      </c>
      <c r="Y919" s="207" t="str">
        <f t="shared" si="189"/>
        <v/>
      </c>
      <c r="Z919" s="207" t="str">
        <f t="shared" si="190"/>
        <v/>
      </c>
      <c r="AA919" s="207" t="str">
        <f t="shared" si="191"/>
        <v/>
      </c>
    </row>
    <row r="920" spans="1:27" ht="17.25" hidden="1" outlineLevel="2" thickBot="1">
      <c r="A920" s="237">
        <v>43377</v>
      </c>
      <c r="B920" s="215" t="s">
        <v>1332</v>
      </c>
      <c r="C920" s="210" t="s">
        <v>3172</v>
      </c>
      <c r="D920" s="210" t="s">
        <v>1331</v>
      </c>
      <c r="E920" s="238" t="s">
        <v>1330</v>
      </c>
      <c r="F920" s="210" t="s">
        <v>102</v>
      </c>
      <c r="G920" s="239">
        <v>1</v>
      </c>
      <c r="H920" s="239">
        <v>10600</v>
      </c>
      <c r="I920" s="239">
        <v>0</v>
      </c>
      <c r="J920" s="14">
        <v>23</v>
      </c>
      <c r="K920" s="14">
        <v>11</v>
      </c>
      <c r="L920" s="14">
        <f t="shared" ref="L920:L967" si="192">IF(B920="TXO",I920-SUM(J920:K920),IF(B920="FITX",IF(D920="新倉",-SUM(J920:K920),IF(E920="賣",(H920-H919)*G920*200-SUM(J920:K920),(H919-H920)*G920*200-SUM(J920:K920))),IF(D920="新倉",-SUM(J920:K920),IF(E920="賣",(H920-H919)*G920*50-SUM(J920:K920),(H919-H920)*G920*50-SUM(J920:K920)))))</f>
        <v>116</v>
      </c>
      <c r="M920" s="123">
        <f t="shared" si="175"/>
        <v>116</v>
      </c>
      <c r="N920" s="241">
        <f t="shared" si="179"/>
        <v>3</v>
      </c>
      <c r="O920" s="207">
        <f t="shared" si="177"/>
        <v>0</v>
      </c>
      <c r="P920" s="34"/>
      <c r="S920" s="158"/>
      <c r="T920" s="61" t="str">
        <f t="shared" si="184"/>
        <v/>
      </c>
      <c r="U920" s="61" t="str">
        <f t="shared" si="185"/>
        <v/>
      </c>
      <c r="V920" s="61">
        <f t="shared" si="186"/>
        <v>116</v>
      </c>
      <c r="W920" s="61" t="str">
        <f t="shared" si="187"/>
        <v/>
      </c>
      <c r="X920" s="207" t="str">
        <f t="shared" si="188"/>
        <v/>
      </c>
      <c r="Y920" s="207" t="str">
        <f t="shared" si="189"/>
        <v/>
      </c>
      <c r="Z920" s="207" t="str">
        <f t="shared" si="190"/>
        <v/>
      </c>
      <c r="AA920" s="207" t="str">
        <f t="shared" si="191"/>
        <v/>
      </c>
    </row>
    <row r="921" spans="1:27" ht="17.25" hidden="1" outlineLevel="2" thickBot="1">
      <c r="A921" s="237">
        <v>43377</v>
      </c>
      <c r="B921" s="215" t="s">
        <v>1332</v>
      </c>
      <c r="C921" s="210" t="s">
        <v>3172</v>
      </c>
      <c r="D921" s="210" t="s">
        <v>1329</v>
      </c>
      <c r="E921" s="238" t="s">
        <v>2221</v>
      </c>
      <c r="F921" s="210" t="s">
        <v>102</v>
      </c>
      <c r="G921" s="239">
        <v>3</v>
      </c>
      <c r="H921" s="239">
        <v>10601</v>
      </c>
      <c r="I921" s="239">
        <v>0</v>
      </c>
      <c r="J921" s="14">
        <v>69</v>
      </c>
      <c r="K921" s="14">
        <v>33</v>
      </c>
      <c r="L921" s="14">
        <f t="shared" si="192"/>
        <v>-102</v>
      </c>
      <c r="M921" s="123">
        <f t="shared" si="175"/>
        <v>-102</v>
      </c>
      <c r="N921" s="241" t="str">
        <f t="shared" si="179"/>
        <v/>
      </c>
      <c r="O921" s="207">
        <f t="shared" si="177"/>
        <v>0</v>
      </c>
      <c r="P921" s="34"/>
      <c r="S921" s="158"/>
      <c r="T921" s="61" t="str">
        <f t="shared" si="184"/>
        <v/>
      </c>
      <c r="U921" s="61" t="str">
        <f t="shared" si="185"/>
        <v/>
      </c>
      <c r="V921" s="61" t="str">
        <f t="shared" si="186"/>
        <v/>
      </c>
      <c r="W921" s="61">
        <f t="shared" si="187"/>
        <v>-102</v>
      </c>
      <c r="X921" s="207" t="str">
        <f t="shared" si="188"/>
        <v/>
      </c>
      <c r="Y921" s="207" t="str">
        <f t="shared" si="189"/>
        <v/>
      </c>
      <c r="Z921" s="207" t="str">
        <f t="shared" si="190"/>
        <v/>
      </c>
      <c r="AA921" s="207" t="str">
        <f t="shared" si="191"/>
        <v/>
      </c>
    </row>
    <row r="922" spans="1:27" ht="17.25" hidden="1" outlineLevel="2" thickBot="1">
      <c r="A922" s="237">
        <v>43377</v>
      </c>
      <c r="B922" s="215" t="s">
        <v>1332</v>
      </c>
      <c r="C922" s="210" t="s">
        <v>3172</v>
      </c>
      <c r="D922" s="210" t="s">
        <v>1331</v>
      </c>
      <c r="E922" s="238" t="s">
        <v>1330</v>
      </c>
      <c r="F922" s="210" t="s">
        <v>102</v>
      </c>
      <c r="G922" s="239">
        <v>3</v>
      </c>
      <c r="H922" s="239">
        <v>10616</v>
      </c>
      <c r="I922" s="239">
        <v>0</v>
      </c>
      <c r="J922" s="14">
        <v>69</v>
      </c>
      <c r="K922" s="14">
        <v>33</v>
      </c>
      <c r="L922" s="14">
        <f t="shared" si="192"/>
        <v>-2352</v>
      </c>
      <c r="M922" s="123">
        <f t="shared" si="175"/>
        <v>-2352</v>
      </c>
      <c r="N922" s="241">
        <f t="shared" si="179"/>
        <v>-45</v>
      </c>
      <c r="O922" s="207">
        <f t="shared" si="177"/>
        <v>0</v>
      </c>
      <c r="P922" s="34"/>
      <c r="S922" s="158"/>
      <c r="T922" s="61" t="str">
        <f t="shared" si="184"/>
        <v/>
      </c>
      <c r="U922" s="61" t="str">
        <f t="shared" si="185"/>
        <v/>
      </c>
      <c r="V922" s="61" t="str">
        <f t="shared" si="186"/>
        <v/>
      </c>
      <c r="W922" s="61">
        <f t="shared" si="187"/>
        <v>-2352</v>
      </c>
      <c r="X922" s="207" t="str">
        <f t="shared" si="188"/>
        <v/>
      </c>
      <c r="Y922" s="207" t="str">
        <f t="shared" si="189"/>
        <v/>
      </c>
      <c r="Z922" s="207" t="str">
        <f t="shared" si="190"/>
        <v/>
      </c>
      <c r="AA922" s="207" t="str">
        <f t="shared" si="191"/>
        <v/>
      </c>
    </row>
    <row r="923" spans="1:27" ht="17.25" hidden="1" outlineLevel="2" thickBot="1">
      <c r="A923" s="237">
        <v>43377</v>
      </c>
      <c r="B923" s="215" t="s">
        <v>2236</v>
      </c>
      <c r="C923" s="210" t="s">
        <v>3223</v>
      </c>
      <c r="D923" s="210" t="s">
        <v>1329</v>
      </c>
      <c r="E923" s="238" t="s">
        <v>1330</v>
      </c>
      <c r="F923" s="210" t="s">
        <v>102</v>
      </c>
      <c r="G923" s="239">
        <v>1</v>
      </c>
      <c r="H923" s="239">
        <v>18</v>
      </c>
      <c r="I923" s="239">
        <v>-900</v>
      </c>
      <c r="J923" s="14">
        <v>18</v>
      </c>
      <c r="K923" s="14">
        <v>1</v>
      </c>
      <c r="L923" s="14">
        <f t="shared" si="192"/>
        <v>-919</v>
      </c>
      <c r="M923" s="123">
        <f t="shared" si="175"/>
        <v>-919</v>
      </c>
      <c r="N923" s="241" t="str">
        <f t="shared" si="179"/>
        <v/>
      </c>
      <c r="O923" s="207">
        <f t="shared" si="177"/>
        <v>900</v>
      </c>
      <c r="P923" s="34"/>
      <c r="S923" s="158"/>
      <c r="T923" s="61" t="str">
        <f t="shared" si="184"/>
        <v/>
      </c>
      <c r="U923" s="61" t="str">
        <f t="shared" si="185"/>
        <v/>
      </c>
      <c r="V923" s="61" t="str">
        <f t="shared" si="186"/>
        <v/>
      </c>
      <c r="W923" s="61" t="str">
        <f t="shared" si="187"/>
        <v/>
      </c>
      <c r="X923" s="207" t="str">
        <f t="shared" si="188"/>
        <v/>
      </c>
      <c r="Y923" s="207" t="str">
        <f t="shared" si="189"/>
        <v/>
      </c>
      <c r="Z923" s="207" t="str">
        <f t="shared" si="190"/>
        <v/>
      </c>
      <c r="AA923" s="207" t="str">
        <f t="shared" si="191"/>
        <v/>
      </c>
    </row>
    <row r="924" spans="1:27" ht="17.25" hidden="1" outlineLevel="2" thickBot="1">
      <c r="A924" s="237">
        <v>43377</v>
      </c>
      <c r="B924" s="215" t="s">
        <v>2236</v>
      </c>
      <c r="C924" s="210" t="s">
        <v>3224</v>
      </c>
      <c r="D924" s="210" t="s">
        <v>1329</v>
      </c>
      <c r="E924" s="238" t="s">
        <v>1330</v>
      </c>
      <c r="F924" s="210" t="s">
        <v>102</v>
      </c>
      <c r="G924" s="239">
        <v>5</v>
      </c>
      <c r="H924" s="239">
        <v>8</v>
      </c>
      <c r="I924" s="239">
        <v>-2000</v>
      </c>
      <c r="J924" s="14">
        <v>90</v>
      </c>
      <c r="K924" s="14">
        <v>0</v>
      </c>
      <c r="L924" s="14">
        <f t="shared" si="192"/>
        <v>-2090</v>
      </c>
      <c r="M924" s="123">
        <f t="shared" si="175"/>
        <v>-2090</v>
      </c>
      <c r="N924" s="241" t="str">
        <f t="shared" si="179"/>
        <v/>
      </c>
      <c r="O924" s="207">
        <f t="shared" si="177"/>
        <v>2000</v>
      </c>
      <c r="P924" s="34"/>
      <c r="S924" s="158"/>
      <c r="T924" s="61" t="str">
        <f t="shared" si="184"/>
        <v/>
      </c>
      <c r="U924" s="61" t="str">
        <f t="shared" si="185"/>
        <v/>
      </c>
      <c r="V924" s="61" t="str">
        <f t="shared" si="186"/>
        <v/>
      </c>
      <c r="W924" s="61" t="str">
        <f t="shared" si="187"/>
        <v/>
      </c>
      <c r="X924" s="207" t="str">
        <f t="shared" si="188"/>
        <v/>
      </c>
      <c r="Y924" s="207" t="str">
        <f t="shared" si="189"/>
        <v/>
      </c>
      <c r="Z924" s="207" t="str">
        <f t="shared" si="190"/>
        <v/>
      </c>
      <c r="AA924" s="207" t="str">
        <f t="shared" si="191"/>
        <v/>
      </c>
    </row>
    <row r="925" spans="1:27" ht="17.25" hidden="1" outlineLevel="2" thickBot="1">
      <c r="A925" s="237">
        <v>43377</v>
      </c>
      <c r="B925" s="215" t="s">
        <v>2236</v>
      </c>
      <c r="C925" s="210" t="s">
        <v>3224</v>
      </c>
      <c r="D925" s="210" t="s">
        <v>1329</v>
      </c>
      <c r="E925" s="238" t="s">
        <v>1330</v>
      </c>
      <c r="F925" s="210" t="s">
        <v>102</v>
      </c>
      <c r="G925" s="239">
        <v>1</v>
      </c>
      <c r="H925" s="239">
        <v>8.6</v>
      </c>
      <c r="I925" s="239">
        <v>-430</v>
      </c>
      <c r="J925" s="14">
        <v>18</v>
      </c>
      <c r="K925" s="14">
        <v>0</v>
      </c>
      <c r="L925" s="14">
        <f t="shared" si="192"/>
        <v>-448</v>
      </c>
      <c r="M925" s="123">
        <f t="shared" si="175"/>
        <v>-448</v>
      </c>
      <c r="N925" s="241" t="str">
        <f t="shared" si="179"/>
        <v/>
      </c>
      <c r="O925" s="207">
        <f t="shared" si="177"/>
        <v>430</v>
      </c>
      <c r="P925" s="34"/>
      <c r="S925" s="158"/>
      <c r="T925" s="61" t="str">
        <f t="shared" si="184"/>
        <v/>
      </c>
      <c r="U925" s="61" t="str">
        <f t="shared" si="185"/>
        <v/>
      </c>
      <c r="V925" s="61" t="str">
        <f t="shared" si="186"/>
        <v/>
      </c>
      <c r="W925" s="61" t="str">
        <f t="shared" si="187"/>
        <v/>
      </c>
      <c r="X925" s="207" t="str">
        <f t="shared" si="188"/>
        <v/>
      </c>
      <c r="Y925" s="207" t="str">
        <f t="shared" si="189"/>
        <v/>
      </c>
      <c r="Z925" s="207" t="str">
        <f t="shared" si="190"/>
        <v/>
      </c>
      <c r="AA925" s="207" t="str">
        <f t="shared" si="191"/>
        <v/>
      </c>
    </row>
    <row r="926" spans="1:27" ht="17.25" hidden="1" outlineLevel="2" thickBot="1">
      <c r="A926" s="237">
        <v>43377</v>
      </c>
      <c r="B926" s="215" t="s">
        <v>2236</v>
      </c>
      <c r="C926" s="210" t="s">
        <v>3224</v>
      </c>
      <c r="D926" s="210" t="s">
        <v>1329</v>
      </c>
      <c r="E926" s="238" t="s">
        <v>1330</v>
      </c>
      <c r="F926" s="210" t="s">
        <v>102</v>
      </c>
      <c r="G926" s="239">
        <v>1</v>
      </c>
      <c r="H926" s="239">
        <v>8.8000000000000007</v>
      </c>
      <c r="I926" s="239">
        <v>-440</v>
      </c>
      <c r="J926" s="14">
        <v>18</v>
      </c>
      <c r="K926" s="14">
        <v>0</v>
      </c>
      <c r="L926" s="14">
        <f t="shared" si="192"/>
        <v>-458</v>
      </c>
      <c r="M926" s="123">
        <f t="shared" si="175"/>
        <v>-458</v>
      </c>
      <c r="N926" s="241" t="str">
        <f t="shared" si="179"/>
        <v/>
      </c>
      <c r="O926" s="207">
        <f t="shared" si="177"/>
        <v>440</v>
      </c>
      <c r="P926" s="34"/>
      <c r="S926" s="158"/>
      <c r="T926" s="61" t="str">
        <f t="shared" si="184"/>
        <v/>
      </c>
      <c r="U926" s="61" t="str">
        <f t="shared" si="185"/>
        <v/>
      </c>
      <c r="V926" s="61" t="str">
        <f t="shared" si="186"/>
        <v/>
      </c>
      <c r="W926" s="61" t="str">
        <f t="shared" si="187"/>
        <v/>
      </c>
      <c r="X926" s="207" t="str">
        <f t="shared" si="188"/>
        <v/>
      </c>
      <c r="Y926" s="207" t="str">
        <f t="shared" si="189"/>
        <v/>
      </c>
      <c r="Z926" s="207" t="str">
        <f t="shared" si="190"/>
        <v/>
      </c>
      <c r="AA926" s="207" t="str">
        <f t="shared" si="191"/>
        <v/>
      </c>
    </row>
    <row r="927" spans="1:27" ht="17.25" hidden="1" outlineLevel="2" thickBot="1">
      <c r="A927" s="237">
        <v>43377</v>
      </c>
      <c r="B927" s="215" t="s">
        <v>2236</v>
      </c>
      <c r="C927" s="210" t="s">
        <v>3224</v>
      </c>
      <c r="D927" s="210" t="s">
        <v>1329</v>
      </c>
      <c r="E927" s="238" t="s">
        <v>1330</v>
      </c>
      <c r="F927" s="210" t="s">
        <v>102</v>
      </c>
      <c r="G927" s="239">
        <v>1</v>
      </c>
      <c r="H927" s="239">
        <v>9</v>
      </c>
      <c r="I927" s="239">
        <v>-450</v>
      </c>
      <c r="J927" s="14">
        <v>18</v>
      </c>
      <c r="K927" s="14">
        <v>0</v>
      </c>
      <c r="L927" s="14">
        <f t="shared" si="192"/>
        <v>-468</v>
      </c>
      <c r="M927" s="123">
        <f t="shared" si="175"/>
        <v>-468</v>
      </c>
      <c r="N927" s="241" t="str">
        <f t="shared" si="179"/>
        <v/>
      </c>
      <c r="O927" s="207">
        <f t="shared" si="177"/>
        <v>450</v>
      </c>
      <c r="P927" s="34"/>
      <c r="S927" s="158"/>
      <c r="T927" s="61" t="str">
        <f t="shared" si="184"/>
        <v/>
      </c>
      <c r="U927" s="61" t="str">
        <f t="shared" si="185"/>
        <v/>
      </c>
      <c r="V927" s="61" t="str">
        <f t="shared" si="186"/>
        <v/>
      </c>
      <c r="W927" s="61" t="str">
        <f t="shared" si="187"/>
        <v/>
      </c>
      <c r="X927" s="207" t="str">
        <f t="shared" si="188"/>
        <v/>
      </c>
      <c r="Y927" s="207" t="str">
        <f t="shared" si="189"/>
        <v/>
      </c>
      <c r="Z927" s="207" t="str">
        <f t="shared" si="190"/>
        <v/>
      </c>
      <c r="AA927" s="207" t="str">
        <f t="shared" si="191"/>
        <v/>
      </c>
    </row>
    <row r="928" spans="1:27" ht="17.25" hidden="1" outlineLevel="2" thickBot="1">
      <c r="A928" s="237">
        <v>43377</v>
      </c>
      <c r="B928" s="215" t="s">
        <v>2236</v>
      </c>
      <c r="C928" s="210" t="s">
        <v>3224</v>
      </c>
      <c r="D928" s="210" t="s">
        <v>1329</v>
      </c>
      <c r="E928" s="238" t="s">
        <v>1330</v>
      </c>
      <c r="F928" s="210" t="s">
        <v>102</v>
      </c>
      <c r="G928" s="239">
        <v>4</v>
      </c>
      <c r="H928" s="239">
        <v>7</v>
      </c>
      <c r="I928" s="239">
        <v>-1400</v>
      </c>
      <c r="J928" s="14">
        <v>72</v>
      </c>
      <c r="K928" s="14">
        <v>0</v>
      </c>
      <c r="L928" s="14">
        <f t="shared" si="192"/>
        <v>-1472</v>
      </c>
      <c r="M928" s="123">
        <f t="shared" si="175"/>
        <v>-1472</v>
      </c>
      <c r="N928" s="241" t="str">
        <f t="shared" si="179"/>
        <v/>
      </c>
      <c r="O928" s="207">
        <f t="shared" si="177"/>
        <v>1400</v>
      </c>
      <c r="P928" s="34"/>
      <c r="S928" s="158"/>
      <c r="T928" s="61" t="str">
        <f t="shared" si="184"/>
        <v/>
      </c>
      <c r="U928" s="61" t="str">
        <f t="shared" si="185"/>
        <v/>
      </c>
      <c r="V928" s="61" t="str">
        <f t="shared" si="186"/>
        <v/>
      </c>
      <c r="W928" s="61" t="str">
        <f t="shared" si="187"/>
        <v/>
      </c>
      <c r="X928" s="207" t="str">
        <f t="shared" si="188"/>
        <v/>
      </c>
      <c r="Y928" s="207" t="str">
        <f t="shared" si="189"/>
        <v/>
      </c>
      <c r="Z928" s="207" t="str">
        <f t="shared" si="190"/>
        <v/>
      </c>
      <c r="AA928" s="207" t="str">
        <f t="shared" si="191"/>
        <v/>
      </c>
    </row>
    <row r="929" spans="1:27" ht="17.25" hidden="1" outlineLevel="2" thickBot="1">
      <c r="A929" s="237">
        <v>43377</v>
      </c>
      <c r="B929" s="215" t="s">
        <v>2236</v>
      </c>
      <c r="C929" s="210" t="s">
        <v>3224</v>
      </c>
      <c r="D929" s="210" t="s">
        <v>1329</v>
      </c>
      <c r="E929" s="238" t="s">
        <v>1330</v>
      </c>
      <c r="F929" s="210" t="s">
        <v>102</v>
      </c>
      <c r="G929" s="239">
        <v>1</v>
      </c>
      <c r="H929" s="239">
        <v>7</v>
      </c>
      <c r="I929" s="239">
        <v>-350</v>
      </c>
      <c r="J929" s="14">
        <v>18</v>
      </c>
      <c r="K929" s="14">
        <v>0</v>
      </c>
      <c r="L929" s="14">
        <f t="shared" si="192"/>
        <v>-368</v>
      </c>
      <c r="M929" s="123">
        <f t="shared" si="175"/>
        <v>-368</v>
      </c>
      <c r="N929" s="241" t="str">
        <f t="shared" si="179"/>
        <v/>
      </c>
      <c r="O929" s="207">
        <f t="shared" si="177"/>
        <v>350</v>
      </c>
      <c r="P929" s="34"/>
      <c r="S929" s="158"/>
      <c r="T929" s="61" t="str">
        <f t="shared" si="184"/>
        <v/>
      </c>
      <c r="U929" s="61" t="str">
        <f t="shared" si="185"/>
        <v/>
      </c>
      <c r="V929" s="61" t="str">
        <f t="shared" si="186"/>
        <v/>
      </c>
      <c r="W929" s="61" t="str">
        <f t="shared" si="187"/>
        <v/>
      </c>
      <c r="X929" s="207" t="str">
        <f t="shared" si="188"/>
        <v/>
      </c>
      <c r="Y929" s="207" t="str">
        <f t="shared" si="189"/>
        <v/>
      </c>
      <c r="Z929" s="207" t="str">
        <f t="shared" si="190"/>
        <v/>
      </c>
      <c r="AA929" s="207" t="str">
        <f t="shared" si="191"/>
        <v/>
      </c>
    </row>
    <row r="930" spans="1:27" ht="17.25" hidden="1" outlineLevel="2" thickBot="1">
      <c r="A930" s="237">
        <v>43377</v>
      </c>
      <c r="B930" s="215" t="s">
        <v>2236</v>
      </c>
      <c r="C930" s="210" t="s">
        <v>3223</v>
      </c>
      <c r="D930" s="210" t="s">
        <v>1329</v>
      </c>
      <c r="E930" s="238" t="s">
        <v>1330</v>
      </c>
      <c r="F930" s="210" t="s">
        <v>102</v>
      </c>
      <c r="G930" s="239">
        <v>1</v>
      </c>
      <c r="H930" s="239">
        <v>16</v>
      </c>
      <c r="I930" s="239">
        <v>-800</v>
      </c>
      <c r="J930" s="14">
        <v>18</v>
      </c>
      <c r="K930" s="14">
        <v>1</v>
      </c>
      <c r="L930" s="14">
        <f t="shared" si="192"/>
        <v>-819</v>
      </c>
      <c r="M930" s="123">
        <f t="shared" si="175"/>
        <v>-819</v>
      </c>
      <c r="N930" s="241" t="str">
        <f t="shared" si="179"/>
        <v/>
      </c>
      <c r="O930" s="207">
        <f t="shared" si="177"/>
        <v>800</v>
      </c>
      <c r="P930" s="34"/>
      <c r="S930" s="158"/>
      <c r="T930" s="61" t="str">
        <f t="shared" si="184"/>
        <v/>
      </c>
      <c r="U930" s="61" t="str">
        <f t="shared" si="185"/>
        <v/>
      </c>
      <c r="V930" s="61" t="str">
        <f t="shared" si="186"/>
        <v/>
      </c>
      <c r="W930" s="61" t="str">
        <f t="shared" si="187"/>
        <v/>
      </c>
      <c r="X930" s="207" t="str">
        <f t="shared" si="188"/>
        <v/>
      </c>
      <c r="Y930" s="207" t="str">
        <f t="shared" si="189"/>
        <v/>
      </c>
      <c r="Z930" s="207" t="str">
        <f t="shared" si="190"/>
        <v/>
      </c>
      <c r="AA930" s="207" t="str">
        <f t="shared" si="191"/>
        <v/>
      </c>
    </row>
    <row r="931" spans="1:27" ht="17.25" hidden="1" outlineLevel="2" thickBot="1">
      <c r="A931" s="237">
        <v>43377</v>
      </c>
      <c r="B931" s="215" t="s">
        <v>2236</v>
      </c>
      <c r="C931" s="210" t="s">
        <v>3223</v>
      </c>
      <c r="D931" s="210" t="s">
        <v>1329</v>
      </c>
      <c r="E931" s="238" t="s">
        <v>1330</v>
      </c>
      <c r="F931" s="210" t="s">
        <v>102</v>
      </c>
      <c r="G931" s="239">
        <v>2</v>
      </c>
      <c r="H931" s="239">
        <v>14</v>
      </c>
      <c r="I931" s="239">
        <v>-1400</v>
      </c>
      <c r="J931" s="14">
        <v>36</v>
      </c>
      <c r="K931" s="14">
        <v>2</v>
      </c>
      <c r="L931" s="14">
        <f t="shared" si="192"/>
        <v>-1438</v>
      </c>
      <c r="M931" s="123">
        <f t="shared" si="175"/>
        <v>-1438</v>
      </c>
      <c r="N931" s="241" t="str">
        <f t="shared" si="179"/>
        <v/>
      </c>
      <c r="O931" s="207">
        <f t="shared" si="177"/>
        <v>1400</v>
      </c>
      <c r="P931" s="34"/>
      <c r="S931" s="158"/>
      <c r="T931" s="61" t="str">
        <f t="shared" si="184"/>
        <v/>
      </c>
      <c r="U931" s="61" t="str">
        <f t="shared" si="185"/>
        <v/>
      </c>
      <c r="V931" s="61" t="str">
        <f t="shared" si="186"/>
        <v/>
      </c>
      <c r="W931" s="61" t="str">
        <f t="shared" si="187"/>
        <v/>
      </c>
      <c r="X931" s="207" t="str">
        <f t="shared" si="188"/>
        <v/>
      </c>
      <c r="Y931" s="207" t="str">
        <f t="shared" si="189"/>
        <v/>
      </c>
      <c r="Z931" s="207" t="str">
        <f t="shared" si="190"/>
        <v/>
      </c>
      <c r="AA931" s="207" t="str">
        <f t="shared" si="191"/>
        <v/>
      </c>
    </row>
    <row r="932" spans="1:27" ht="17.25" hidden="1" outlineLevel="2" thickBot="1">
      <c r="A932" s="237">
        <v>43377</v>
      </c>
      <c r="B932" s="215" t="s">
        <v>2236</v>
      </c>
      <c r="C932" s="210" t="s">
        <v>3223</v>
      </c>
      <c r="D932" s="210" t="s">
        <v>1329</v>
      </c>
      <c r="E932" s="238" t="s">
        <v>1330</v>
      </c>
      <c r="F932" s="210" t="s">
        <v>102</v>
      </c>
      <c r="G932" s="239">
        <v>1</v>
      </c>
      <c r="H932" s="239">
        <v>15</v>
      </c>
      <c r="I932" s="239">
        <v>-750</v>
      </c>
      <c r="J932" s="14">
        <v>18</v>
      </c>
      <c r="K932" s="14">
        <v>1</v>
      </c>
      <c r="L932" s="14">
        <f t="shared" si="192"/>
        <v>-769</v>
      </c>
      <c r="M932" s="123">
        <f t="shared" si="175"/>
        <v>-769</v>
      </c>
      <c r="N932" s="241" t="str">
        <f t="shared" si="179"/>
        <v/>
      </c>
      <c r="O932" s="207">
        <f t="shared" si="177"/>
        <v>750</v>
      </c>
      <c r="P932" s="34"/>
      <c r="S932" s="158"/>
      <c r="T932" s="61" t="str">
        <f t="shared" si="184"/>
        <v/>
      </c>
      <c r="U932" s="61" t="str">
        <f t="shared" si="185"/>
        <v/>
      </c>
      <c r="V932" s="61" t="str">
        <f t="shared" si="186"/>
        <v/>
      </c>
      <c r="W932" s="61" t="str">
        <f t="shared" si="187"/>
        <v/>
      </c>
      <c r="X932" s="207" t="str">
        <f t="shared" si="188"/>
        <v/>
      </c>
      <c r="Y932" s="207" t="str">
        <f t="shared" si="189"/>
        <v/>
      </c>
      <c r="Z932" s="207" t="str">
        <f t="shared" si="190"/>
        <v/>
      </c>
      <c r="AA932" s="207" t="str">
        <f t="shared" si="191"/>
        <v/>
      </c>
    </row>
    <row r="933" spans="1:27" ht="17.25" hidden="1" outlineLevel="2" thickBot="1">
      <c r="A933" s="237">
        <v>43377</v>
      </c>
      <c r="B933" s="215" t="s">
        <v>2236</v>
      </c>
      <c r="C933" s="210" t="s">
        <v>3223</v>
      </c>
      <c r="D933" s="210" t="s">
        <v>1329</v>
      </c>
      <c r="E933" s="238" t="s">
        <v>1330</v>
      </c>
      <c r="F933" s="210" t="s">
        <v>102</v>
      </c>
      <c r="G933" s="239">
        <v>1</v>
      </c>
      <c r="H933" s="239">
        <v>15</v>
      </c>
      <c r="I933" s="239">
        <v>-750</v>
      </c>
      <c r="J933" s="14">
        <v>18</v>
      </c>
      <c r="K933" s="14">
        <v>1</v>
      </c>
      <c r="L933" s="14">
        <f t="shared" si="192"/>
        <v>-769</v>
      </c>
      <c r="M933" s="123">
        <f t="shared" si="175"/>
        <v>-769</v>
      </c>
      <c r="N933" s="241" t="str">
        <f t="shared" si="179"/>
        <v/>
      </c>
      <c r="O933" s="207">
        <f t="shared" si="177"/>
        <v>750</v>
      </c>
      <c r="P933" s="34"/>
      <c r="S933" s="158"/>
      <c r="T933" s="61" t="str">
        <f t="shared" si="184"/>
        <v/>
      </c>
      <c r="U933" s="61" t="str">
        <f t="shared" si="185"/>
        <v/>
      </c>
      <c r="V933" s="61" t="str">
        <f t="shared" si="186"/>
        <v/>
      </c>
      <c r="W933" s="61" t="str">
        <f t="shared" si="187"/>
        <v/>
      </c>
      <c r="X933" s="207" t="str">
        <f t="shared" si="188"/>
        <v/>
      </c>
      <c r="Y933" s="207" t="str">
        <f t="shared" si="189"/>
        <v/>
      </c>
      <c r="Z933" s="207" t="str">
        <f t="shared" si="190"/>
        <v/>
      </c>
      <c r="AA933" s="207" t="str">
        <f t="shared" si="191"/>
        <v/>
      </c>
    </row>
    <row r="934" spans="1:27" ht="17.25" hidden="1" outlineLevel="2" thickBot="1">
      <c r="A934" s="237">
        <v>43377</v>
      </c>
      <c r="B934" s="215" t="s">
        <v>2236</v>
      </c>
      <c r="C934" s="210" t="s">
        <v>3225</v>
      </c>
      <c r="D934" s="210" t="s">
        <v>1329</v>
      </c>
      <c r="E934" s="238" t="s">
        <v>1330</v>
      </c>
      <c r="F934" s="210" t="s">
        <v>102</v>
      </c>
      <c r="G934" s="239">
        <v>1</v>
      </c>
      <c r="H934" s="239">
        <v>124</v>
      </c>
      <c r="I934" s="239">
        <v>-6200</v>
      </c>
      <c r="J934" s="14">
        <v>18</v>
      </c>
      <c r="K934" s="14">
        <v>6</v>
      </c>
      <c r="L934" s="14">
        <f t="shared" si="192"/>
        <v>-6224</v>
      </c>
      <c r="M934" s="123">
        <f t="shared" si="175"/>
        <v>-6224</v>
      </c>
      <c r="N934" s="241" t="str">
        <f t="shared" si="179"/>
        <v/>
      </c>
      <c r="O934" s="207">
        <f t="shared" si="177"/>
        <v>6200</v>
      </c>
      <c r="P934" s="34"/>
      <c r="S934" s="158"/>
      <c r="T934" s="61" t="str">
        <f t="shared" si="184"/>
        <v/>
      </c>
      <c r="U934" s="61" t="str">
        <f t="shared" si="185"/>
        <v/>
      </c>
      <c r="V934" s="61" t="str">
        <f t="shared" si="186"/>
        <v/>
      </c>
      <c r="W934" s="61" t="str">
        <f t="shared" si="187"/>
        <v/>
      </c>
      <c r="X934" s="207" t="str">
        <f t="shared" si="188"/>
        <v/>
      </c>
      <c r="Y934" s="207" t="str">
        <f t="shared" si="189"/>
        <v/>
      </c>
      <c r="Z934" s="207" t="str">
        <f t="shared" si="190"/>
        <v/>
      </c>
      <c r="AA934" s="207" t="str">
        <f t="shared" si="191"/>
        <v/>
      </c>
    </row>
    <row r="935" spans="1:27" ht="17.25" hidden="1" outlineLevel="2" thickBot="1">
      <c r="A935" s="237">
        <v>43377</v>
      </c>
      <c r="B935" s="215" t="s">
        <v>2236</v>
      </c>
      <c r="C935" s="210" t="s">
        <v>3225</v>
      </c>
      <c r="D935" s="210" t="s">
        <v>1329</v>
      </c>
      <c r="E935" s="238" t="s">
        <v>1330</v>
      </c>
      <c r="F935" s="210" t="s">
        <v>102</v>
      </c>
      <c r="G935" s="239">
        <v>1</v>
      </c>
      <c r="H935" s="239">
        <v>100</v>
      </c>
      <c r="I935" s="239">
        <v>-5000</v>
      </c>
      <c r="J935" s="14">
        <v>18</v>
      </c>
      <c r="K935" s="14">
        <v>5</v>
      </c>
      <c r="L935" s="14">
        <f t="shared" si="192"/>
        <v>-5023</v>
      </c>
      <c r="M935" s="123">
        <f t="shared" ref="M935:M998" si="193">L935</f>
        <v>-5023</v>
      </c>
      <c r="N935" s="241" t="str">
        <f t="shared" si="179"/>
        <v/>
      </c>
      <c r="O935" s="207">
        <f t="shared" ref="O935:O998" si="194">ABS(I935)</f>
        <v>5000</v>
      </c>
      <c r="P935" s="34"/>
      <c r="S935" s="158"/>
      <c r="T935" s="61" t="str">
        <f t="shared" si="184"/>
        <v/>
      </c>
      <c r="U935" s="61" t="str">
        <f t="shared" si="185"/>
        <v/>
      </c>
      <c r="V935" s="61" t="str">
        <f t="shared" si="186"/>
        <v/>
      </c>
      <c r="W935" s="61" t="str">
        <f t="shared" si="187"/>
        <v/>
      </c>
      <c r="X935" s="207" t="str">
        <f t="shared" si="188"/>
        <v/>
      </c>
      <c r="Y935" s="207" t="str">
        <f t="shared" si="189"/>
        <v/>
      </c>
      <c r="Z935" s="207" t="str">
        <f t="shared" si="190"/>
        <v/>
      </c>
      <c r="AA935" s="207" t="str">
        <f t="shared" si="191"/>
        <v/>
      </c>
    </row>
    <row r="936" spans="1:27" ht="17.25" hidden="1" outlineLevel="2" thickBot="1">
      <c r="A936" s="237">
        <v>43377</v>
      </c>
      <c r="B936" s="215" t="s">
        <v>2236</v>
      </c>
      <c r="C936" s="210" t="s">
        <v>3226</v>
      </c>
      <c r="D936" s="210" t="s">
        <v>1329</v>
      </c>
      <c r="E936" s="238" t="s">
        <v>1330</v>
      </c>
      <c r="F936" s="210" t="s">
        <v>102</v>
      </c>
      <c r="G936" s="239">
        <v>1</v>
      </c>
      <c r="H936" s="239">
        <v>80</v>
      </c>
      <c r="I936" s="239">
        <v>-4000</v>
      </c>
      <c r="J936" s="14">
        <v>18</v>
      </c>
      <c r="K936" s="14">
        <v>4</v>
      </c>
      <c r="L936" s="14">
        <f t="shared" si="192"/>
        <v>-4022</v>
      </c>
      <c r="M936" s="123">
        <f t="shared" si="193"/>
        <v>-4022</v>
      </c>
      <c r="N936" s="241" t="str">
        <f t="shared" ref="N936:N999" si="195">IF(B936="TXO","",IF(D936="新倉","",IF(E936="賣",(H936-H935)*G936,(H935-H936)*G936)))</f>
        <v/>
      </c>
      <c r="O936" s="207">
        <f t="shared" si="194"/>
        <v>4000</v>
      </c>
      <c r="P936" s="34"/>
      <c r="S936" s="158"/>
      <c r="T936" s="61" t="str">
        <f t="shared" si="184"/>
        <v/>
      </c>
      <c r="U936" s="61" t="str">
        <f t="shared" si="185"/>
        <v/>
      </c>
      <c r="V936" s="61" t="str">
        <f t="shared" si="186"/>
        <v/>
      </c>
      <c r="W936" s="61" t="str">
        <f t="shared" si="187"/>
        <v/>
      </c>
      <c r="X936" s="207" t="str">
        <f t="shared" si="188"/>
        <v/>
      </c>
      <c r="Y936" s="207" t="str">
        <f t="shared" si="189"/>
        <v/>
      </c>
      <c r="Z936" s="207" t="str">
        <f t="shared" si="190"/>
        <v/>
      </c>
      <c r="AA936" s="207" t="str">
        <f t="shared" si="191"/>
        <v/>
      </c>
    </row>
    <row r="937" spans="1:27" ht="17.25" hidden="1" outlineLevel="2" thickBot="1">
      <c r="A937" s="237">
        <v>43377</v>
      </c>
      <c r="B937" s="215" t="s">
        <v>2236</v>
      </c>
      <c r="C937" s="210" t="s">
        <v>3227</v>
      </c>
      <c r="D937" s="210" t="s">
        <v>1329</v>
      </c>
      <c r="E937" s="238" t="s">
        <v>1330</v>
      </c>
      <c r="F937" s="210" t="s">
        <v>102</v>
      </c>
      <c r="G937" s="239">
        <v>1</v>
      </c>
      <c r="H937" s="239">
        <v>55</v>
      </c>
      <c r="I937" s="239">
        <v>-2750</v>
      </c>
      <c r="J937" s="14">
        <v>18</v>
      </c>
      <c r="K937" s="14">
        <v>3</v>
      </c>
      <c r="L937" s="14">
        <f t="shared" si="192"/>
        <v>-2771</v>
      </c>
      <c r="M937" s="123">
        <f t="shared" si="193"/>
        <v>-2771</v>
      </c>
      <c r="N937" s="241" t="str">
        <f t="shared" si="195"/>
        <v/>
      </c>
      <c r="O937" s="207">
        <f t="shared" si="194"/>
        <v>2750</v>
      </c>
      <c r="P937" s="34"/>
      <c r="S937" s="158"/>
      <c r="T937" s="61" t="str">
        <f t="shared" si="184"/>
        <v/>
      </c>
      <c r="U937" s="61" t="str">
        <f t="shared" si="185"/>
        <v/>
      </c>
      <c r="V937" s="61" t="str">
        <f t="shared" si="186"/>
        <v/>
      </c>
      <c r="W937" s="61" t="str">
        <f t="shared" si="187"/>
        <v/>
      </c>
      <c r="X937" s="207" t="str">
        <f t="shared" si="188"/>
        <v/>
      </c>
      <c r="Y937" s="207" t="str">
        <f t="shared" si="189"/>
        <v/>
      </c>
      <c r="Z937" s="207" t="str">
        <f t="shared" si="190"/>
        <v/>
      </c>
      <c r="AA937" s="207" t="str">
        <f t="shared" si="191"/>
        <v/>
      </c>
    </row>
    <row r="938" spans="1:27" ht="17.25" hidden="1" outlineLevel="2" thickBot="1">
      <c r="A938" s="237">
        <v>43377</v>
      </c>
      <c r="B938" s="215" t="s">
        <v>2236</v>
      </c>
      <c r="C938" s="210" t="s">
        <v>3228</v>
      </c>
      <c r="D938" s="210" t="s">
        <v>1329</v>
      </c>
      <c r="E938" s="238" t="s">
        <v>1330</v>
      </c>
      <c r="F938" s="210" t="s">
        <v>102</v>
      </c>
      <c r="G938" s="239">
        <v>1</v>
      </c>
      <c r="H938" s="239">
        <v>40</v>
      </c>
      <c r="I938" s="239">
        <v>-2000</v>
      </c>
      <c r="J938" s="14">
        <v>18</v>
      </c>
      <c r="K938" s="14">
        <v>2</v>
      </c>
      <c r="L938" s="14">
        <f t="shared" si="192"/>
        <v>-2020</v>
      </c>
      <c r="M938" s="123">
        <f t="shared" si="193"/>
        <v>-2020</v>
      </c>
      <c r="N938" s="241" t="str">
        <f t="shared" si="195"/>
        <v/>
      </c>
      <c r="O938" s="207">
        <f t="shared" si="194"/>
        <v>2000</v>
      </c>
      <c r="P938" s="34"/>
      <c r="S938" s="158"/>
      <c r="T938" s="61" t="str">
        <f t="shared" si="184"/>
        <v/>
      </c>
      <c r="U938" s="61" t="str">
        <f t="shared" si="185"/>
        <v/>
      </c>
      <c r="V938" s="61" t="str">
        <f t="shared" si="186"/>
        <v/>
      </c>
      <c r="W938" s="61" t="str">
        <f t="shared" si="187"/>
        <v/>
      </c>
      <c r="X938" s="207" t="str">
        <f t="shared" si="188"/>
        <v/>
      </c>
      <c r="Y938" s="207" t="str">
        <f t="shared" si="189"/>
        <v/>
      </c>
      <c r="Z938" s="207" t="str">
        <f t="shared" si="190"/>
        <v/>
      </c>
      <c r="AA938" s="207" t="str">
        <f t="shared" si="191"/>
        <v/>
      </c>
    </row>
    <row r="939" spans="1:27" ht="17.25" hidden="1" outlineLevel="2" thickBot="1">
      <c r="A939" s="237">
        <v>43377</v>
      </c>
      <c r="B939" s="215" t="s">
        <v>2236</v>
      </c>
      <c r="C939" s="210" t="s">
        <v>3229</v>
      </c>
      <c r="D939" s="210" t="s">
        <v>1329</v>
      </c>
      <c r="E939" s="238" t="s">
        <v>1330</v>
      </c>
      <c r="F939" s="210" t="s">
        <v>102</v>
      </c>
      <c r="G939" s="239">
        <v>1</v>
      </c>
      <c r="H939" s="239">
        <v>30</v>
      </c>
      <c r="I939" s="239">
        <v>-1500</v>
      </c>
      <c r="J939" s="14">
        <v>18</v>
      </c>
      <c r="K939" s="14">
        <v>2</v>
      </c>
      <c r="L939" s="14">
        <f t="shared" si="192"/>
        <v>-1520</v>
      </c>
      <c r="M939" s="123">
        <f t="shared" si="193"/>
        <v>-1520</v>
      </c>
      <c r="N939" s="241" t="str">
        <f t="shared" si="195"/>
        <v/>
      </c>
      <c r="O939" s="207">
        <f t="shared" si="194"/>
        <v>1500</v>
      </c>
      <c r="P939" s="34"/>
      <c r="S939" s="158"/>
      <c r="T939" s="61" t="str">
        <f t="shared" si="184"/>
        <v/>
      </c>
      <c r="U939" s="61" t="str">
        <f t="shared" si="185"/>
        <v/>
      </c>
      <c r="V939" s="61" t="str">
        <f t="shared" si="186"/>
        <v/>
      </c>
      <c r="W939" s="61" t="str">
        <f t="shared" si="187"/>
        <v/>
      </c>
      <c r="X939" s="207" t="str">
        <f t="shared" si="188"/>
        <v/>
      </c>
      <c r="Y939" s="207" t="str">
        <f t="shared" si="189"/>
        <v/>
      </c>
      <c r="Z939" s="207" t="str">
        <f t="shared" si="190"/>
        <v/>
      </c>
      <c r="AA939" s="207" t="str">
        <f t="shared" si="191"/>
        <v/>
      </c>
    </row>
    <row r="940" spans="1:27" ht="17.25" hidden="1" outlineLevel="2" thickBot="1">
      <c r="A940" s="237">
        <v>43377</v>
      </c>
      <c r="B940" s="215" t="s">
        <v>2236</v>
      </c>
      <c r="C940" s="210" t="s">
        <v>3229</v>
      </c>
      <c r="D940" s="210" t="s">
        <v>1329</v>
      </c>
      <c r="E940" s="238" t="s">
        <v>1330</v>
      </c>
      <c r="F940" s="210" t="s">
        <v>102</v>
      </c>
      <c r="G940" s="239">
        <v>1</v>
      </c>
      <c r="H940" s="239">
        <v>37.5</v>
      </c>
      <c r="I940" s="239">
        <v>-1875</v>
      </c>
      <c r="J940" s="14">
        <v>18</v>
      </c>
      <c r="K940" s="14">
        <v>2</v>
      </c>
      <c r="L940" s="14">
        <f t="shared" si="192"/>
        <v>-1895</v>
      </c>
      <c r="M940" s="123">
        <f t="shared" si="193"/>
        <v>-1895</v>
      </c>
      <c r="N940" s="241" t="str">
        <f t="shared" si="195"/>
        <v/>
      </c>
      <c r="O940" s="207">
        <f t="shared" si="194"/>
        <v>1875</v>
      </c>
      <c r="P940" s="34"/>
      <c r="S940" s="158"/>
      <c r="T940" s="61" t="str">
        <f t="shared" si="184"/>
        <v/>
      </c>
      <c r="U940" s="61" t="str">
        <f t="shared" si="185"/>
        <v/>
      </c>
      <c r="V940" s="61" t="str">
        <f t="shared" si="186"/>
        <v/>
      </c>
      <c r="W940" s="61" t="str">
        <f t="shared" si="187"/>
        <v/>
      </c>
      <c r="X940" s="207" t="str">
        <f t="shared" si="188"/>
        <v/>
      </c>
      <c r="Y940" s="207" t="str">
        <f t="shared" si="189"/>
        <v/>
      </c>
      <c r="Z940" s="207" t="str">
        <f t="shared" si="190"/>
        <v/>
      </c>
      <c r="AA940" s="207" t="str">
        <f t="shared" si="191"/>
        <v/>
      </c>
    </row>
    <row r="941" spans="1:27" ht="17.25" hidden="1" outlineLevel="2" thickBot="1">
      <c r="A941" s="237">
        <v>43378</v>
      </c>
      <c r="B941" s="215" t="s">
        <v>2236</v>
      </c>
      <c r="C941" s="210" t="s">
        <v>3225</v>
      </c>
      <c r="D941" s="210" t="s">
        <v>1331</v>
      </c>
      <c r="E941" s="238" t="s">
        <v>2221</v>
      </c>
      <c r="F941" s="210" t="s">
        <v>102</v>
      </c>
      <c r="G941" s="239">
        <v>1</v>
      </c>
      <c r="H941" s="239">
        <v>173</v>
      </c>
      <c r="I941" s="239">
        <v>8650</v>
      </c>
      <c r="J941" s="14">
        <v>18</v>
      </c>
      <c r="K941" s="14">
        <v>9</v>
      </c>
      <c r="L941" s="14">
        <f t="shared" si="192"/>
        <v>8623</v>
      </c>
      <c r="M941" s="123">
        <f t="shared" si="193"/>
        <v>8623</v>
      </c>
      <c r="N941" s="241" t="str">
        <f t="shared" si="195"/>
        <v/>
      </c>
      <c r="O941" s="207">
        <f t="shared" si="194"/>
        <v>8650</v>
      </c>
      <c r="P941" s="34"/>
      <c r="S941" s="158"/>
      <c r="T941" s="61" t="str">
        <f t="shared" si="184"/>
        <v/>
      </c>
      <c r="U941" s="61" t="str">
        <f t="shared" si="185"/>
        <v/>
      </c>
      <c r="V941" s="61" t="str">
        <f t="shared" si="186"/>
        <v/>
      </c>
      <c r="W941" s="61" t="str">
        <f t="shared" si="187"/>
        <v/>
      </c>
      <c r="X941" s="207" t="str">
        <f t="shared" si="188"/>
        <v/>
      </c>
      <c r="Y941" s="207" t="str">
        <f t="shared" si="189"/>
        <v/>
      </c>
      <c r="Z941" s="207" t="str">
        <f t="shared" si="190"/>
        <v/>
      </c>
      <c r="AA941" s="207" t="str">
        <f t="shared" si="191"/>
        <v/>
      </c>
    </row>
    <row r="942" spans="1:27" ht="17.25" hidden="1" outlineLevel="2" thickBot="1">
      <c r="A942" s="237">
        <v>43378</v>
      </c>
      <c r="B942" s="215" t="s">
        <v>2236</v>
      </c>
      <c r="C942" s="210" t="s">
        <v>3225</v>
      </c>
      <c r="D942" s="210" t="s">
        <v>1331</v>
      </c>
      <c r="E942" s="238" t="s">
        <v>2221</v>
      </c>
      <c r="F942" s="210" t="s">
        <v>102</v>
      </c>
      <c r="G942" s="239">
        <v>1</v>
      </c>
      <c r="H942" s="239">
        <v>173</v>
      </c>
      <c r="I942" s="239">
        <v>8650</v>
      </c>
      <c r="J942" s="14">
        <v>18</v>
      </c>
      <c r="K942" s="14">
        <v>9</v>
      </c>
      <c r="L942" s="14">
        <f t="shared" si="192"/>
        <v>8623</v>
      </c>
      <c r="M942" s="123">
        <f t="shared" si="193"/>
        <v>8623</v>
      </c>
      <c r="N942" s="241" t="str">
        <f t="shared" si="195"/>
        <v/>
      </c>
      <c r="O942" s="207">
        <f t="shared" si="194"/>
        <v>8650</v>
      </c>
      <c r="P942" s="34"/>
      <c r="S942" s="158"/>
      <c r="T942" s="61" t="str">
        <f t="shared" si="184"/>
        <v/>
      </c>
      <c r="U942" s="61" t="str">
        <f t="shared" si="185"/>
        <v/>
      </c>
      <c r="V942" s="61" t="str">
        <f t="shared" si="186"/>
        <v/>
      </c>
      <c r="W942" s="61" t="str">
        <f t="shared" si="187"/>
        <v/>
      </c>
      <c r="X942" s="207" t="str">
        <f t="shared" si="188"/>
        <v/>
      </c>
      <c r="Y942" s="207" t="str">
        <f t="shared" si="189"/>
        <v/>
      </c>
      <c r="Z942" s="207" t="str">
        <f t="shared" si="190"/>
        <v/>
      </c>
      <c r="AA942" s="207" t="str">
        <f t="shared" si="191"/>
        <v/>
      </c>
    </row>
    <row r="943" spans="1:27" ht="17.25" hidden="1" outlineLevel="2" thickBot="1">
      <c r="A943" s="237">
        <v>43378</v>
      </c>
      <c r="B943" s="215" t="s">
        <v>2236</v>
      </c>
      <c r="C943" s="210" t="s">
        <v>3229</v>
      </c>
      <c r="D943" s="210" t="s">
        <v>1331</v>
      </c>
      <c r="E943" s="238" t="s">
        <v>2221</v>
      </c>
      <c r="F943" s="210" t="s">
        <v>102</v>
      </c>
      <c r="G943" s="239">
        <v>1</v>
      </c>
      <c r="H943" s="239">
        <v>49</v>
      </c>
      <c r="I943" s="239">
        <v>2450</v>
      </c>
      <c r="J943" s="14">
        <v>18</v>
      </c>
      <c r="K943" s="14">
        <v>2</v>
      </c>
      <c r="L943" s="14">
        <f t="shared" si="192"/>
        <v>2430</v>
      </c>
      <c r="M943" s="123">
        <f t="shared" si="193"/>
        <v>2430</v>
      </c>
      <c r="N943" s="241" t="str">
        <f t="shared" si="195"/>
        <v/>
      </c>
      <c r="O943" s="207">
        <f t="shared" si="194"/>
        <v>2450</v>
      </c>
      <c r="P943" s="34"/>
      <c r="S943" s="158"/>
      <c r="T943" s="61" t="str">
        <f t="shared" si="184"/>
        <v/>
      </c>
      <c r="U943" s="61" t="str">
        <f t="shared" si="185"/>
        <v/>
      </c>
      <c r="V943" s="61" t="str">
        <f t="shared" si="186"/>
        <v/>
      </c>
      <c r="W943" s="61" t="str">
        <f t="shared" si="187"/>
        <v/>
      </c>
      <c r="X943" s="207" t="str">
        <f t="shared" si="188"/>
        <v/>
      </c>
      <c r="Y943" s="207" t="str">
        <f t="shared" si="189"/>
        <v/>
      </c>
      <c r="Z943" s="207" t="str">
        <f t="shared" si="190"/>
        <v/>
      </c>
      <c r="AA943" s="207" t="str">
        <f t="shared" si="191"/>
        <v/>
      </c>
    </row>
    <row r="944" spans="1:27" ht="17.25" hidden="1" outlineLevel="2" thickBot="1">
      <c r="A944" s="237">
        <v>43378</v>
      </c>
      <c r="B944" s="215" t="s">
        <v>2236</v>
      </c>
      <c r="C944" s="210" t="s">
        <v>3229</v>
      </c>
      <c r="D944" s="210" t="s">
        <v>1331</v>
      </c>
      <c r="E944" s="238" t="s">
        <v>2221</v>
      </c>
      <c r="F944" s="210" t="s">
        <v>102</v>
      </c>
      <c r="G944" s="239">
        <v>1</v>
      </c>
      <c r="H944" s="239">
        <v>49</v>
      </c>
      <c r="I944" s="239">
        <v>2450</v>
      </c>
      <c r="J944" s="14">
        <v>18</v>
      </c>
      <c r="K944" s="14">
        <v>2</v>
      </c>
      <c r="L944" s="14">
        <f t="shared" si="192"/>
        <v>2430</v>
      </c>
      <c r="M944" s="123">
        <f t="shared" si="193"/>
        <v>2430</v>
      </c>
      <c r="N944" s="241" t="str">
        <f t="shared" si="195"/>
        <v/>
      </c>
      <c r="O944" s="207">
        <f t="shared" si="194"/>
        <v>2450</v>
      </c>
      <c r="P944" s="34"/>
      <c r="S944" s="158"/>
      <c r="T944" s="61" t="str">
        <f t="shared" si="184"/>
        <v/>
      </c>
      <c r="U944" s="61" t="str">
        <f t="shared" si="185"/>
        <v/>
      </c>
      <c r="V944" s="61" t="str">
        <f t="shared" si="186"/>
        <v/>
      </c>
      <c r="W944" s="61" t="str">
        <f t="shared" si="187"/>
        <v/>
      </c>
      <c r="X944" s="207" t="str">
        <f t="shared" si="188"/>
        <v/>
      </c>
      <c r="Y944" s="207" t="str">
        <f t="shared" si="189"/>
        <v/>
      </c>
      <c r="Z944" s="207" t="str">
        <f t="shared" si="190"/>
        <v/>
      </c>
      <c r="AA944" s="207" t="str">
        <f t="shared" si="191"/>
        <v/>
      </c>
    </row>
    <row r="945" spans="1:27" ht="17.25" hidden="1" outlineLevel="2" thickBot="1">
      <c r="A945" s="237">
        <v>43378</v>
      </c>
      <c r="B945" s="215" t="s">
        <v>2236</v>
      </c>
      <c r="C945" s="210" t="s">
        <v>3226</v>
      </c>
      <c r="D945" s="210" t="s">
        <v>1331</v>
      </c>
      <c r="E945" s="238" t="s">
        <v>2221</v>
      </c>
      <c r="F945" s="210" t="s">
        <v>102</v>
      </c>
      <c r="G945" s="239">
        <v>1</v>
      </c>
      <c r="H945" s="239">
        <v>117</v>
      </c>
      <c r="I945" s="239">
        <v>5850</v>
      </c>
      <c r="J945" s="14">
        <v>18</v>
      </c>
      <c r="K945" s="14">
        <v>6</v>
      </c>
      <c r="L945" s="14">
        <f t="shared" si="192"/>
        <v>5826</v>
      </c>
      <c r="M945" s="123">
        <f t="shared" si="193"/>
        <v>5826</v>
      </c>
      <c r="N945" s="241" t="str">
        <f t="shared" si="195"/>
        <v/>
      </c>
      <c r="O945" s="207">
        <f t="shared" si="194"/>
        <v>5850</v>
      </c>
      <c r="P945" s="34"/>
      <c r="S945" s="158"/>
      <c r="T945" s="61" t="str">
        <f t="shared" si="184"/>
        <v/>
      </c>
      <c r="U945" s="61" t="str">
        <f t="shared" si="185"/>
        <v/>
      </c>
      <c r="V945" s="61" t="str">
        <f t="shared" si="186"/>
        <v/>
      </c>
      <c r="W945" s="61" t="str">
        <f t="shared" si="187"/>
        <v/>
      </c>
      <c r="X945" s="207" t="str">
        <f t="shared" si="188"/>
        <v/>
      </c>
      <c r="Y945" s="207" t="str">
        <f t="shared" si="189"/>
        <v/>
      </c>
      <c r="Z945" s="207" t="str">
        <f t="shared" si="190"/>
        <v/>
      </c>
      <c r="AA945" s="207" t="str">
        <f t="shared" si="191"/>
        <v/>
      </c>
    </row>
    <row r="946" spans="1:27" ht="17.25" hidden="1" outlineLevel="2" thickBot="1">
      <c r="A946" s="237">
        <v>43378</v>
      </c>
      <c r="B946" s="215" t="s">
        <v>2236</v>
      </c>
      <c r="C946" s="210" t="s">
        <v>3223</v>
      </c>
      <c r="D946" s="210" t="s">
        <v>1331</v>
      </c>
      <c r="E946" s="238" t="s">
        <v>2221</v>
      </c>
      <c r="F946" s="210" t="s">
        <v>102</v>
      </c>
      <c r="G946" s="239">
        <v>1</v>
      </c>
      <c r="H946" s="239">
        <v>22.5</v>
      </c>
      <c r="I946" s="239">
        <v>1125</v>
      </c>
      <c r="J946" s="14">
        <v>18</v>
      </c>
      <c r="K946" s="14">
        <v>1</v>
      </c>
      <c r="L946" s="14">
        <f t="shared" si="192"/>
        <v>1106</v>
      </c>
      <c r="M946" s="123">
        <f t="shared" si="193"/>
        <v>1106</v>
      </c>
      <c r="N946" s="241" t="str">
        <f t="shared" si="195"/>
        <v/>
      </c>
      <c r="O946" s="207">
        <f t="shared" si="194"/>
        <v>1125</v>
      </c>
      <c r="P946" s="34"/>
      <c r="S946" s="158"/>
      <c r="T946" s="61" t="str">
        <f t="shared" si="184"/>
        <v/>
      </c>
      <c r="U946" s="61" t="str">
        <f t="shared" si="185"/>
        <v/>
      </c>
      <c r="V946" s="61" t="str">
        <f t="shared" si="186"/>
        <v/>
      </c>
      <c r="W946" s="61" t="str">
        <f t="shared" si="187"/>
        <v/>
      </c>
      <c r="X946" s="207" t="str">
        <f t="shared" si="188"/>
        <v/>
      </c>
      <c r="Y946" s="207" t="str">
        <f t="shared" si="189"/>
        <v/>
      </c>
      <c r="Z946" s="207" t="str">
        <f t="shared" si="190"/>
        <v/>
      </c>
      <c r="AA946" s="207" t="str">
        <f t="shared" si="191"/>
        <v/>
      </c>
    </row>
    <row r="947" spans="1:27" ht="17.25" hidden="1" outlineLevel="2" thickBot="1">
      <c r="A947" s="237">
        <v>43378</v>
      </c>
      <c r="B947" s="215" t="s">
        <v>2236</v>
      </c>
      <c r="C947" s="210" t="s">
        <v>3223</v>
      </c>
      <c r="D947" s="210" t="s">
        <v>1331</v>
      </c>
      <c r="E947" s="238" t="s">
        <v>2221</v>
      </c>
      <c r="F947" s="210" t="s">
        <v>102</v>
      </c>
      <c r="G947" s="239">
        <v>1</v>
      </c>
      <c r="H947" s="239">
        <v>22.5</v>
      </c>
      <c r="I947" s="239">
        <v>1125</v>
      </c>
      <c r="J947" s="14">
        <v>18</v>
      </c>
      <c r="K947" s="14">
        <v>1</v>
      </c>
      <c r="L947" s="14">
        <f t="shared" si="192"/>
        <v>1106</v>
      </c>
      <c r="M947" s="123">
        <f t="shared" si="193"/>
        <v>1106</v>
      </c>
      <c r="N947" s="241" t="str">
        <f t="shared" si="195"/>
        <v/>
      </c>
      <c r="O947" s="207">
        <f t="shared" si="194"/>
        <v>1125</v>
      </c>
      <c r="P947" s="34"/>
      <c r="S947" s="158"/>
      <c r="T947" s="61" t="str">
        <f t="shared" si="184"/>
        <v/>
      </c>
      <c r="U947" s="61" t="str">
        <f t="shared" si="185"/>
        <v/>
      </c>
      <c r="V947" s="61" t="str">
        <f t="shared" si="186"/>
        <v/>
      </c>
      <c r="W947" s="61" t="str">
        <f t="shared" si="187"/>
        <v/>
      </c>
      <c r="X947" s="207" t="str">
        <f t="shared" si="188"/>
        <v/>
      </c>
      <c r="Y947" s="207" t="str">
        <f t="shared" si="189"/>
        <v/>
      </c>
      <c r="Z947" s="207" t="str">
        <f t="shared" si="190"/>
        <v/>
      </c>
      <c r="AA947" s="207" t="str">
        <f t="shared" si="191"/>
        <v/>
      </c>
    </row>
    <row r="948" spans="1:27" ht="17.25" hidden="1" outlineLevel="2" thickBot="1">
      <c r="A948" s="237">
        <v>43378</v>
      </c>
      <c r="B948" s="215" t="s">
        <v>2236</v>
      </c>
      <c r="C948" s="210" t="s">
        <v>3223</v>
      </c>
      <c r="D948" s="210" t="s">
        <v>1331</v>
      </c>
      <c r="E948" s="238" t="s">
        <v>2221</v>
      </c>
      <c r="F948" s="210" t="s">
        <v>102</v>
      </c>
      <c r="G948" s="239">
        <v>1</v>
      </c>
      <c r="H948" s="239">
        <v>22.5</v>
      </c>
      <c r="I948" s="239">
        <v>1125</v>
      </c>
      <c r="J948" s="14">
        <v>18</v>
      </c>
      <c r="K948" s="14">
        <v>1</v>
      </c>
      <c r="L948" s="14">
        <f t="shared" si="192"/>
        <v>1106</v>
      </c>
      <c r="M948" s="123">
        <f t="shared" si="193"/>
        <v>1106</v>
      </c>
      <c r="N948" s="241" t="str">
        <f t="shared" si="195"/>
        <v/>
      </c>
      <c r="O948" s="207">
        <f t="shared" si="194"/>
        <v>1125</v>
      </c>
      <c r="P948" s="34"/>
      <c r="S948" s="158"/>
      <c r="T948" s="61" t="str">
        <f t="shared" si="184"/>
        <v/>
      </c>
      <c r="U948" s="61" t="str">
        <f t="shared" si="185"/>
        <v/>
      </c>
      <c r="V948" s="61" t="str">
        <f t="shared" si="186"/>
        <v/>
      </c>
      <c r="W948" s="61" t="str">
        <f t="shared" si="187"/>
        <v/>
      </c>
      <c r="X948" s="207" t="str">
        <f t="shared" si="188"/>
        <v/>
      </c>
      <c r="Y948" s="207" t="str">
        <f t="shared" si="189"/>
        <v/>
      </c>
      <c r="Z948" s="207" t="str">
        <f t="shared" si="190"/>
        <v/>
      </c>
      <c r="AA948" s="207" t="str">
        <f t="shared" si="191"/>
        <v/>
      </c>
    </row>
    <row r="949" spans="1:27" ht="17.25" hidden="1" outlineLevel="2" thickBot="1">
      <c r="A949" s="237">
        <v>43378</v>
      </c>
      <c r="B949" s="215" t="s">
        <v>2236</v>
      </c>
      <c r="C949" s="210" t="s">
        <v>3223</v>
      </c>
      <c r="D949" s="210" t="s">
        <v>1331</v>
      </c>
      <c r="E949" s="238" t="s">
        <v>2221</v>
      </c>
      <c r="F949" s="210" t="s">
        <v>102</v>
      </c>
      <c r="G949" s="239">
        <v>1</v>
      </c>
      <c r="H949" s="239">
        <v>22.5</v>
      </c>
      <c r="I949" s="239">
        <v>1125</v>
      </c>
      <c r="J949" s="14">
        <v>18</v>
      </c>
      <c r="K949" s="14">
        <v>1</v>
      </c>
      <c r="L949" s="14">
        <f t="shared" si="192"/>
        <v>1106</v>
      </c>
      <c r="M949" s="123">
        <f t="shared" si="193"/>
        <v>1106</v>
      </c>
      <c r="N949" s="241" t="str">
        <f t="shared" si="195"/>
        <v/>
      </c>
      <c r="O949" s="207">
        <f t="shared" si="194"/>
        <v>1125</v>
      </c>
      <c r="P949" s="34"/>
      <c r="S949" s="158"/>
      <c r="T949" s="61" t="str">
        <f t="shared" si="184"/>
        <v/>
      </c>
      <c r="U949" s="61" t="str">
        <f t="shared" si="185"/>
        <v/>
      </c>
      <c r="V949" s="61" t="str">
        <f t="shared" si="186"/>
        <v/>
      </c>
      <c r="W949" s="61" t="str">
        <f t="shared" si="187"/>
        <v/>
      </c>
      <c r="X949" s="207" t="str">
        <f t="shared" si="188"/>
        <v/>
      </c>
      <c r="Y949" s="207" t="str">
        <f t="shared" si="189"/>
        <v/>
      </c>
      <c r="Z949" s="207" t="str">
        <f t="shared" si="190"/>
        <v/>
      </c>
      <c r="AA949" s="207" t="str">
        <f t="shared" si="191"/>
        <v/>
      </c>
    </row>
    <row r="950" spans="1:27" ht="17.25" hidden="1" outlineLevel="2" thickBot="1">
      <c r="A950" s="237">
        <v>43378</v>
      </c>
      <c r="B950" s="215" t="s">
        <v>2236</v>
      </c>
      <c r="C950" s="210" t="s">
        <v>3223</v>
      </c>
      <c r="D950" s="210" t="s">
        <v>1331</v>
      </c>
      <c r="E950" s="238" t="s">
        <v>2221</v>
      </c>
      <c r="F950" s="210" t="s">
        <v>102</v>
      </c>
      <c r="G950" s="239">
        <v>1</v>
      </c>
      <c r="H950" s="239">
        <v>22.5</v>
      </c>
      <c r="I950" s="239">
        <v>1125</v>
      </c>
      <c r="J950" s="14">
        <v>18</v>
      </c>
      <c r="K950" s="14">
        <v>1</v>
      </c>
      <c r="L950" s="14">
        <f t="shared" si="192"/>
        <v>1106</v>
      </c>
      <c r="M950" s="123">
        <f t="shared" si="193"/>
        <v>1106</v>
      </c>
      <c r="N950" s="241" t="str">
        <f t="shared" si="195"/>
        <v/>
      </c>
      <c r="O950" s="207">
        <f t="shared" si="194"/>
        <v>1125</v>
      </c>
      <c r="P950" s="34"/>
      <c r="S950" s="158"/>
      <c r="T950" s="61" t="str">
        <f t="shared" si="184"/>
        <v/>
      </c>
      <c r="U950" s="61" t="str">
        <f t="shared" si="185"/>
        <v/>
      </c>
      <c r="V950" s="61" t="str">
        <f t="shared" si="186"/>
        <v/>
      </c>
      <c r="W950" s="61" t="str">
        <f t="shared" si="187"/>
        <v/>
      </c>
      <c r="X950" s="207" t="str">
        <f t="shared" si="188"/>
        <v/>
      </c>
      <c r="Y950" s="207" t="str">
        <f t="shared" si="189"/>
        <v/>
      </c>
      <c r="Z950" s="207" t="str">
        <f t="shared" si="190"/>
        <v/>
      </c>
      <c r="AA950" s="207" t="str">
        <f t="shared" si="191"/>
        <v/>
      </c>
    </row>
    <row r="951" spans="1:27" ht="17.25" hidden="1" outlineLevel="2" thickBot="1">
      <c r="A951" s="237">
        <v>43378</v>
      </c>
      <c r="B951" s="215" t="s">
        <v>2236</v>
      </c>
      <c r="C951" s="210" t="s">
        <v>3223</v>
      </c>
      <c r="D951" s="210" t="s">
        <v>1331</v>
      </c>
      <c r="E951" s="238" t="s">
        <v>2221</v>
      </c>
      <c r="F951" s="210" t="s">
        <v>102</v>
      </c>
      <c r="G951" s="239">
        <v>1</v>
      </c>
      <c r="H951" s="239">
        <v>22.5</v>
      </c>
      <c r="I951" s="239">
        <v>1125</v>
      </c>
      <c r="J951" s="14">
        <v>18</v>
      </c>
      <c r="K951" s="14">
        <v>1</v>
      </c>
      <c r="L951" s="14">
        <f t="shared" si="192"/>
        <v>1106</v>
      </c>
      <c r="M951" s="123">
        <f t="shared" si="193"/>
        <v>1106</v>
      </c>
      <c r="N951" s="241" t="str">
        <f t="shared" si="195"/>
        <v/>
      </c>
      <c r="O951" s="207">
        <f t="shared" si="194"/>
        <v>1125</v>
      </c>
      <c r="P951" s="34"/>
      <c r="S951" s="158"/>
      <c r="T951" s="61" t="str">
        <f t="shared" si="184"/>
        <v/>
      </c>
      <c r="U951" s="61" t="str">
        <f t="shared" si="185"/>
        <v/>
      </c>
      <c r="V951" s="61" t="str">
        <f t="shared" si="186"/>
        <v/>
      </c>
      <c r="W951" s="61" t="str">
        <f t="shared" si="187"/>
        <v/>
      </c>
      <c r="X951" s="207" t="str">
        <f t="shared" si="188"/>
        <v/>
      </c>
      <c r="Y951" s="207" t="str">
        <f t="shared" si="189"/>
        <v/>
      </c>
      <c r="Z951" s="207" t="str">
        <f t="shared" si="190"/>
        <v/>
      </c>
      <c r="AA951" s="207" t="str">
        <f t="shared" si="191"/>
        <v/>
      </c>
    </row>
    <row r="952" spans="1:27" ht="17.25" hidden="1" outlineLevel="2" thickBot="1">
      <c r="A952" s="237">
        <v>43378</v>
      </c>
      <c r="B952" s="215" t="s">
        <v>2236</v>
      </c>
      <c r="C952" s="210" t="s">
        <v>3227</v>
      </c>
      <c r="D952" s="210" t="s">
        <v>1331</v>
      </c>
      <c r="E952" s="238" t="s">
        <v>2221</v>
      </c>
      <c r="F952" s="210" t="s">
        <v>102</v>
      </c>
      <c r="G952" s="239">
        <v>1</v>
      </c>
      <c r="H952" s="239">
        <v>82</v>
      </c>
      <c r="I952" s="239">
        <v>4100</v>
      </c>
      <c r="J952" s="14">
        <v>18</v>
      </c>
      <c r="K952" s="14">
        <v>4</v>
      </c>
      <c r="L952" s="14">
        <f t="shared" si="192"/>
        <v>4078</v>
      </c>
      <c r="M952" s="123">
        <f t="shared" si="193"/>
        <v>4078</v>
      </c>
      <c r="N952" s="241" t="str">
        <f t="shared" si="195"/>
        <v/>
      </c>
      <c r="O952" s="207">
        <f t="shared" si="194"/>
        <v>4100</v>
      </c>
      <c r="P952" s="34"/>
      <c r="S952" s="158"/>
      <c r="T952" s="61" t="str">
        <f t="shared" si="184"/>
        <v/>
      </c>
      <c r="U952" s="61" t="str">
        <f t="shared" si="185"/>
        <v/>
      </c>
      <c r="V952" s="61" t="str">
        <f t="shared" si="186"/>
        <v/>
      </c>
      <c r="W952" s="61" t="str">
        <f t="shared" si="187"/>
        <v/>
      </c>
      <c r="X952" s="207" t="str">
        <f t="shared" si="188"/>
        <v/>
      </c>
      <c r="Y952" s="207" t="str">
        <f t="shared" si="189"/>
        <v/>
      </c>
      <c r="Z952" s="207" t="str">
        <f t="shared" si="190"/>
        <v/>
      </c>
      <c r="AA952" s="207" t="str">
        <f t="shared" si="191"/>
        <v/>
      </c>
    </row>
    <row r="953" spans="1:27" ht="17.25" hidden="1" outlineLevel="2" thickBot="1">
      <c r="A953" s="237">
        <v>43378</v>
      </c>
      <c r="B953" s="215" t="s">
        <v>2236</v>
      </c>
      <c r="C953" s="210" t="s">
        <v>3224</v>
      </c>
      <c r="D953" s="210" t="s">
        <v>1331</v>
      </c>
      <c r="E953" s="238" t="s">
        <v>2221</v>
      </c>
      <c r="F953" s="210" t="s">
        <v>102</v>
      </c>
      <c r="G953" s="239">
        <v>1</v>
      </c>
      <c r="H953" s="239">
        <v>11.5</v>
      </c>
      <c r="I953" s="239">
        <v>575</v>
      </c>
      <c r="J953" s="14">
        <v>18</v>
      </c>
      <c r="K953" s="14">
        <v>1</v>
      </c>
      <c r="L953" s="14">
        <f t="shared" si="192"/>
        <v>556</v>
      </c>
      <c r="M953" s="123">
        <f t="shared" si="193"/>
        <v>556</v>
      </c>
      <c r="N953" s="241" t="str">
        <f t="shared" si="195"/>
        <v/>
      </c>
      <c r="O953" s="207">
        <f t="shared" si="194"/>
        <v>575</v>
      </c>
      <c r="P953" s="34"/>
      <c r="S953" s="158"/>
      <c r="T953" s="61" t="str">
        <f t="shared" si="184"/>
        <v/>
      </c>
      <c r="U953" s="61" t="str">
        <f t="shared" si="185"/>
        <v/>
      </c>
      <c r="V953" s="61" t="str">
        <f t="shared" si="186"/>
        <v/>
      </c>
      <c r="W953" s="61" t="str">
        <f t="shared" si="187"/>
        <v/>
      </c>
      <c r="X953" s="207" t="str">
        <f t="shared" si="188"/>
        <v/>
      </c>
      <c r="Y953" s="207" t="str">
        <f t="shared" si="189"/>
        <v/>
      </c>
      <c r="Z953" s="207" t="str">
        <f t="shared" si="190"/>
        <v/>
      </c>
      <c r="AA953" s="207" t="str">
        <f t="shared" si="191"/>
        <v/>
      </c>
    </row>
    <row r="954" spans="1:27" ht="17.25" hidden="1" outlineLevel="2" thickBot="1">
      <c r="A954" s="237">
        <v>43378</v>
      </c>
      <c r="B954" s="215" t="s">
        <v>2236</v>
      </c>
      <c r="C954" s="210" t="s">
        <v>3224</v>
      </c>
      <c r="D954" s="210" t="s">
        <v>1331</v>
      </c>
      <c r="E954" s="238" t="s">
        <v>2221</v>
      </c>
      <c r="F954" s="210" t="s">
        <v>102</v>
      </c>
      <c r="G954" s="239">
        <v>1</v>
      </c>
      <c r="H954" s="239">
        <v>11.5</v>
      </c>
      <c r="I954" s="239">
        <v>575</v>
      </c>
      <c r="J954" s="14">
        <v>18</v>
      </c>
      <c r="K954" s="14">
        <v>1</v>
      </c>
      <c r="L954" s="14">
        <f t="shared" si="192"/>
        <v>556</v>
      </c>
      <c r="M954" s="123">
        <f t="shared" si="193"/>
        <v>556</v>
      </c>
      <c r="N954" s="241" t="str">
        <f t="shared" si="195"/>
        <v/>
      </c>
      <c r="O954" s="207">
        <f t="shared" si="194"/>
        <v>575</v>
      </c>
      <c r="P954" s="34"/>
      <c r="S954" s="158"/>
      <c r="T954" s="61" t="str">
        <f t="shared" si="184"/>
        <v/>
      </c>
      <c r="U954" s="61" t="str">
        <f t="shared" si="185"/>
        <v/>
      </c>
      <c r="V954" s="61" t="str">
        <f t="shared" si="186"/>
        <v/>
      </c>
      <c r="W954" s="61" t="str">
        <f t="shared" si="187"/>
        <v/>
      </c>
      <c r="X954" s="207" t="str">
        <f t="shared" si="188"/>
        <v/>
      </c>
      <c r="Y954" s="207" t="str">
        <f t="shared" si="189"/>
        <v/>
      </c>
      <c r="Z954" s="207" t="str">
        <f t="shared" si="190"/>
        <v/>
      </c>
      <c r="AA954" s="207" t="str">
        <f t="shared" si="191"/>
        <v/>
      </c>
    </row>
    <row r="955" spans="1:27" ht="17.25" hidden="1" outlineLevel="2" thickBot="1">
      <c r="A955" s="237">
        <v>43378</v>
      </c>
      <c r="B955" s="215" t="s">
        <v>2236</v>
      </c>
      <c r="C955" s="210" t="s">
        <v>3224</v>
      </c>
      <c r="D955" s="210" t="s">
        <v>1331</v>
      </c>
      <c r="E955" s="238" t="s">
        <v>2221</v>
      </c>
      <c r="F955" s="210" t="s">
        <v>102</v>
      </c>
      <c r="G955" s="239">
        <v>1</v>
      </c>
      <c r="H955" s="239">
        <v>11.5</v>
      </c>
      <c r="I955" s="239">
        <v>575</v>
      </c>
      <c r="J955" s="14">
        <v>18</v>
      </c>
      <c r="K955" s="14">
        <v>1</v>
      </c>
      <c r="L955" s="14">
        <f t="shared" si="192"/>
        <v>556</v>
      </c>
      <c r="M955" s="123">
        <f t="shared" si="193"/>
        <v>556</v>
      </c>
      <c r="N955" s="241" t="str">
        <f t="shared" si="195"/>
        <v/>
      </c>
      <c r="O955" s="207">
        <f t="shared" si="194"/>
        <v>575</v>
      </c>
      <c r="P955" s="34"/>
      <c r="S955" s="158"/>
      <c r="T955" s="61" t="str">
        <f t="shared" si="184"/>
        <v/>
      </c>
      <c r="U955" s="61" t="str">
        <f t="shared" si="185"/>
        <v/>
      </c>
      <c r="V955" s="61" t="str">
        <f t="shared" si="186"/>
        <v/>
      </c>
      <c r="W955" s="61" t="str">
        <f t="shared" si="187"/>
        <v/>
      </c>
      <c r="X955" s="207" t="str">
        <f t="shared" si="188"/>
        <v/>
      </c>
      <c r="Y955" s="207" t="str">
        <f t="shared" si="189"/>
        <v/>
      </c>
      <c r="Z955" s="207" t="str">
        <f t="shared" si="190"/>
        <v/>
      </c>
      <c r="AA955" s="207" t="str">
        <f t="shared" si="191"/>
        <v/>
      </c>
    </row>
    <row r="956" spans="1:27" ht="17.25" hidden="1" outlineLevel="2" thickBot="1">
      <c r="A956" s="237">
        <v>43378</v>
      </c>
      <c r="B956" s="215" t="s">
        <v>2236</v>
      </c>
      <c r="C956" s="210" t="s">
        <v>3224</v>
      </c>
      <c r="D956" s="210" t="s">
        <v>1331</v>
      </c>
      <c r="E956" s="238" t="s">
        <v>2221</v>
      </c>
      <c r="F956" s="210" t="s">
        <v>102</v>
      </c>
      <c r="G956" s="239">
        <v>1</v>
      </c>
      <c r="H956" s="239">
        <v>11.5</v>
      </c>
      <c r="I956" s="239">
        <v>575</v>
      </c>
      <c r="J956" s="14">
        <v>18</v>
      </c>
      <c r="K956" s="14">
        <v>1</v>
      </c>
      <c r="L956" s="14">
        <f t="shared" si="192"/>
        <v>556</v>
      </c>
      <c r="M956" s="123">
        <f t="shared" si="193"/>
        <v>556</v>
      </c>
      <c r="N956" s="241" t="str">
        <f t="shared" si="195"/>
        <v/>
      </c>
      <c r="O956" s="207">
        <f t="shared" si="194"/>
        <v>575</v>
      </c>
      <c r="P956" s="34"/>
      <c r="S956" s="158"/>
      <c r="T956" s="61" t="str">
        <f t="shared" si="184"/>
        <v/>
      </c>
      <c r="U956" s="61" t="str">
        <f t="shared" si="185"/>
        <v/>
      </c>
      <c r="V956" s="61" t="str">
        <f t="shared" si="186"/>
        <v/>
      </c>
      <c r="W956" s="61" t="str">
        <f t="shared" si="187"/>
        <v/>
      </c>
      <c r="X956" s="207" t="str">
        <f t="shared" si="188"/>
        <v/>
      </c>
      <c r="Y956" s="207" t="str">
        <f t="shared" si="189"/>
        <v/>
      </c>
      <c r="Z956" s="207" t="str">
        <f t="shared" si="190"/>
        <v/>
      </c>
      <c r="AA956" s="207" t="str">
        <f t="shared" si="191"/>
        <v/>
      </c>
    </row>
    <row r="957" spans="1:27" ht="17.25" hidden="1" outlineLevel="2" thickBot="1">
      <c r="A957" s="237">
        <v>43378</v>
      </c>
      <c r="B957" s="215" t="s">
        <v>2236</v>
      </c>
      <c r="C957" s="210" t="s">
        <v>3224</v>
      </c>
      <c r="D957" s="210" t="s">
        <v>1331</v>
      </c>
      <c r="E957" s="238" t="s">
        <v>2221</v>
      </c>
      <c r="F957" s="210" t="s">
        <v>102</v>
      </c>
      <c r="G957" s="239">
        <v>1</v>
      </c>
      <c r="H957" s="239">
        <v>11.5</v>
      </c>
      <c r="I957" s="239">
        <v>575</v>
      </c>
      <c r="J957" s="14">
        <v>18</v>
      </c>
      <c r="K957" s="14">
        <v>1</v>
      </c>
      <c r="L957" s="14">
        <f t="shared" si="192"/>
        <v>556</v>
      </c>
      <c r="M957" s="123">
        <f t="shared" si="193"/>
        <v>556</v>
      </c>
      <c r="N957" s="241" t="str">
        <f t="shared" si="195"/>
        <v/>
      </c>
      <c r="O957" s="207">
        <f t="shared" si="194"/>
        <v>575</v>
      </c>
      <c r="P957" s="34"/>
      <c r="S957" s="158"/>
      <c r="T957" s="61" t="str">
        <f t="shared" si="184"/>
        <v/>
      </c>
      <c r="U957" s="61" t="str">
        <f t="shared" si="185"/>
        <v/>
      </c>
      <c r="V957" s="61" t="str">
        <f t="shared" si="186"/>
        <v/>
      </c>
      <c r="W957" s="61" t="str">
        <f t="shared" si="187"/>
        <v/>
      </c>
      <c r="X957" s="207" t="str">
        <f t="shared" si="188"/>
        <v/>
      </c>
      <c r="Y957" s="207" t="str">
        <f t="shared" si="189"/>
        <v/>
      </c>
      <c r="Z957" s="207" t="str">
        <f t="shared" si="190"/>
        <v/>
      </c>
      <c r="AA957" s="207" t="str">
        <f t="shared" si="191"/>
        <v/>
      </c>
    </row>
    <row r="958" spans="1:27" ht="17.25" hidden="1" outlineLevel="2" thickBot="1">
      <c r="A958" s="237">
        <v>43378</v>
      </c>
      <c r="B958" s="215" t="s">
        <v>2236</v>
      </c>
      <c r="C958" s="210" t="s">
        <v>3224</v>
      </c>
      <c r="D958" s="210" t="s">
        <v>1331</v>
      </c>
      <c r="E958" s="238" t="s">
        <v>2221</v>
      </c>
      <c r="F958" s="210" t="s">
        <v>102</v>
      </c>
      <c r="G958" s="239">
        <v>1</v>
      </c>
      <c r="H958" s="239">
        <v>11.5</v>
      </c>
      <c r="I958" s="239">
        <v>575</v>
      </c>
      <c r="J958" s="14">
        <v>18</v>
      </c>
      <c r="K958" s="14">
        <v>1</v>
      </c>
      <c r="L958" s="14">
        <f t="shared" si="192"/>
        <v>556</v>
      </c>
      <c r="M958" s="123">
        <f t="shared" si="193"/>
        <v>556</v>
      </c>
      <c r="N958" s="241" t="str">
        <f t="shared" si="195"/>
        <v/>
      </c>
      <c r="O958" s="207">
        <f t="shared" si="194"/>
        <v>575</v>
      </c>
      <c r="P958" s="34"/>
      <c r="S958" s="158"/>
      <c r="T958" s="61" t="str">
        <f t="shared" si="184"/>
        <v/>
      </c>
      <c r="U958" s="61" t="str">
        <f t="shared" si="185"/>
        <v/>
      </c>
      <c r="V958" s="61" t="str">
        <f t="shared" si="186"/>
        <v/>
      </c>
      <c r="W958" s="61" t="str">
        <f t="shared" si="187"/>
        <v/>
      </c>
      <c r="X958" s="207" t="str">
        <f t="shared" si="188"/>
        <v/>
      </c>
      <c r="Y958" s="207" t="str">
        <f t="shared" si="189"/>
        <v/>
      </c>
      <c r="Z958" s="207" t="str">
        <f t="shared" si="190"/>
        <v/>
      </c>
      <c r="AA958" s="207" t="str">
        <f t="shared" si="191"/>
        <v/>
      </c>
    </row>
    <row r="959" spans="1:27" ht="17.25" hidden="1" outlineLevel="2" thickBot="1">
      <c r="A959" s="237">
        <v>43378</v>
      </c>
      <c r="B959" s="215" t="s">
        <v>2236</v>
      </c>
      <c r="C959" s="210" t="s">
        <v>3224</v>
      </c>
      <c r="D959" s="210" t="s">
        <v>1331</v>
      </c>
      <c r="E959" s="238" t="s">
        <v>2221</v>
      </c>
      <c r="F959" s="210" t="s">
        <v>102</v>
      </c>
      <c r="G959" s="239">
        <v>1</v>
      </c>
      <c r="H959" s="239">
        <v>11.5</v>
      </c>
      <c r="I959" s="239">
        <v>575</v>
      </c>
      <c r="J959" s="14">
        <v>18</v>
      </c>
      <c r="K959" s="14">
        <v>1</v>
      </c>
      <c r="L959" s="14">
        <f t="shared" si="192"/>
        <v>556</v>
      </c>
      <c r="M959" s="123">
        <f t="shared" si="193"/>
        <v>556</v>
      </c>
      <c r="N959" s="241" t="str">
        <f t="shared" si="195"/>
        <v/>
      </c>
      <c r="O959" s="207">
        <f t="shared" si="194"/>
        <v>575</v>
      </c>
      <c r="P959" s="34"/>
      <c r="S959" s="158"/>
      <c r="T959" s="61" t="str">
        <f t="shared" si="184"/>
        <v/>
      </c>
      <c r="U959" s="61" t="str">
        <f t="shared" si="185"/>
        <v/>
      </c>
      <c r="V959" s="61" t="str">
        <f t="shared" si="186"/>
        <v/>
      </c>
      <c r="W959" s="61" t="str">
        <f t="shared" si="187"/>
        <v/>
      </c>
      <c r="X959" s="207" t="str">
        <f t="shared" si="188"/>
        <v/>
      </c>
      <c r="Y959" s="207" t="str">
        <f t="shared" si="189"/>
        <v/>
      </c>
      <c r="Z959" s="207" t="str">
        <f t="shared" si="190"/>
        <v/>
      </c>
      <c r="AA959" s="207" t="str">
        <f t="shared" si="191"/>
        <v/>
      </c>
    </row>
    <row r="960" spans="1:27" ht="17.25" hidden="1" outlineLevel="2" thickBot="1">
      <c r="A960" s="237">
        <v>43378</v>
      </c>
      <c r="B960" s="215" t="s">
        <v>2236</v>
      </c>
      <c r="C960" s="210" t="s">
        <v>3224</v>
      </c>
      <c r="D960" s="210" t="s">
        <v>1331</v>
      </c>
      <c r="E960" s="238" t="s">
        <v>2221</v>
      </c>
      <c r="F960" s="210" t="s">
        <v>102</v>
      </c>
      <c r="G960" s="239">
        <v>1</v>
      </c>
      <c r="H960" s="239">
        <v>11.5</v>
      </c>
      <c r="I960" s="239">
        <v>575</v>
      </c>
      <c r="J960" s="14">
        <v>18</v>
      </c>
      <c r="K960" s="14">
        <v>1</v>
      </c>
      <c r="L960" s="14">
        <f t="shared" si="192"/>
        <v>556</v>
      </c>
      <c r="M960" s="123">
        <f t="shared" si="193"/>
        <v>556</v>
      </c>
      <c r="N960" s="241" t="str">
        <f t="shared" si="195"/>
        <v/>
      </c>
      <c r="O960" s="207">
        <f t="shared" si="194"/>
        <v>575</v>
      </c>
      <c r="P960" s="34"/>
      <c r="S960" s="158"/>
      <c r="T960" s="61" t="str">
        <f t="shared" si="184"/>
        <v/>
      </c>
      <c r="U960" s="61" t="str">
        <f t="shared" si="185"/>
        <v/>
      </c>
      <c r="V960" s="61" t="str">
        <f t="shared" si="186"/>
        <v/>
      </c>
      <c r="W960" s="61" t="str">
        <f t="shared" si="187"/>
        <v/>
      </c>
      <c r="X960" s="207" t="str">
        <f t="shared" si="188"/>
        <v/>
      </c>
      <c r="Y960" s="207" t="str">
        <f t="shared" si="189"/>
        <v/>
      </c>
      <c r="Z960" s="207" t="str">
        <f t="shared" si="190"/>
        <v/>
      </c>
      <c r="AA960" s="207" t="str">
        <f t="shared" si="191"/>
        <v/>
      </c>
    </row>
    <row r="961" spans="1:27" ht="17.25" hidden="1" outlineLevel="2" thickBot="1">
      <c r="A961" s="237">
        <v>43378</v>
      </c>
      <c r="B961" s="215" t="s">
        <v>2236</v>
      </c>
      <c r="C961" s="210" t="s">
        <v>3224</v>
      </c>
      <c r="D961" s="210" t="s">
        <v>1331</v>
      </c>
      <c r="E961" s="238" t="s">
        <v>2221</v>
      </c>
      <c r="F961" s="210" t="s">
        <v>102</v>
      </c>
      <c r="G961" s="239">
        <v>1</v>
      </c>
      <c r="H961" s="239">
        <v>11.5</v>
      </c>
      <c r="I961" s="239">
        <v>575</v>
      </c>
      <c r="J961" s="14">
        <v>18</v>
      </c>
      <c r="K961" s="14">
        <v>1</v>
      </c>
      <c r="L961" s="14">
        <f t="shared" si="192"/>
        <v>556</v>
      </c>
      <c r="M961" s="123">
        <f t="shared" si="193"/>
        <v>556</v>
      </c>
      <c r="N961" s="241" t="str">
        <f t="shared" si="195"/>
        <v/>
      </c>
      <c r="O961" s="207">
        <f t="shared" si="194"/>
        <v>575</v>
      </c>
      <c r="P961" s="34"/>
      <c r="S961" s="158"/>
      <c r="T961" s="61" t="str">
        <f t="shared" si="184"/>
        <v/>
      </c>
      <c r="U961" s="61" t="str">
        <f t="shared" si="185"/>
        <v/>
      </c>
      <c r="V961" s="61" t="str">
        <f t="shared" si="186"/>
        <v/>
      </c>
      <c r="W961" s="61" t="str">
        <f t="shared" si="187"/>
        <v/>
      </c>
      <c r="X961" s="207" t="str">
        <f t="shared" si="188"/>
        <v/>
      </c>
      <c r="Y961" s="207" t="str">
        <f t="shared" si="189"/>
        <v/>
      </c>
      <c r="Z961" s="207" t="str">
        <f t="shared" si="190"/>
        <v/>
      </c>
      <c r="AA961" s="207" t="str">
        <f t="shared" si="191"/>
        <v/>
      </c>
    </row>
    <row r="962" spans="1:27" ht="17.25" hidden="1" outlineLevel="2" thickBot="1">
      <c r="A962" s="237">
        <v>43378</v>
      </c>
      <c r="B962" s="215" t="s">
        <v>2236</v>
      </c>
      <c r="C962" s="210" t="s">
        <v>3224</v>
      </c>
      <c r="D962" s="210" t="s">
        <v>1331</v>
      </c>
      <c r="E962" s="238" t="s">
        <v>2221</v>
      </c>
      <c r="F962" s="210" t="s">
        <v>102</v>
      </c>
      <c r="G962" s="239">
        <v>1</v>
      </c>
      <c r="H962" s="239">
        <v>11.5</v>
      </c>
      <c r="I962" s="239">
        <v>575</v>
      </c>
      <c r="J962" s="14">
        <v>18</v>
      </c>
      <c r="K962" s="14">
        <v>1</v>
      </c>
      <c r="L962" s="14">
        <f t="shared" si="192"/>
        <v>556</v>
      </c>
      <c r="M962" s="123">
        <f t="shared" si="193"/>
        <v>556</v>
      </c>
      <c r="N962" s="241" t="str">
        <f t="shared" si="195"/>
        <v/>
      </c>
      <c r="O962" s="207">
        <f t="shared" si="194"/>
        <v>575</v>
      </c>
      <c r="P962" s="34"/>
      <c r="S962" s="158"/>
      <c r="T962" s="61" t="str">
        <f t="shared" si="184"/>
        <v/>
      </c>
      <c r="U962" s="61" t="str">
        <f t="shared" si="185"/>
        <v/>
      </c>
      <c r="V962" s="61" t="str">
        <f t="shared" si="186"/>
        <v/>
      </c>
      <c r="W962" s="61" t="str">
        <f t="shared" si="187"/>
        <v/>
      </c>
      <c r="X962" s="207" t="str">
        <f t="shared" si="188"/>
        <v/>
      </c>
      <c r="Y962" s="207" t="str">
        <f t="shared" si="189"/>
        <v/>
      </c>
      <c r="Z962" s="207" t="str">
        <f t="shared" si="190"/>
        <v/>
      </c>
      <c r="AA962" s="207" t="str">
        <f t="shared" si="191"/>
        <v/>
      </c>
    </row>
    <row r="963" spans="1:27" ht="17.25" hidden="1" outlineLevel="2" thickBot="1">
      <c r="A963" s="237">
        <v>43378</v>
      </c>
      <c r="B963" s="215" t="s">
        <v>2236</v>
      </c>
      <c r="C963" s="210" t="s">
        <v>3224</v>
      </c>
      <c r="D963" s="210" t="s">
        <v>1331</v>
      </c>
      <c r="E963" s="238" t="s">
        <v>2221</v>
      </c>
      <c r="F963" s="210" t="s">
        <v>102</v>
      </c>
      <c r="G963" s="239">
        <v>1</v>
      </c>
      <c r="H963" s="239">
        <v>11.5</v>
      </c>
      <c r="I963" s="239">
        <v>575</v>
      </c>
      <c r="J963" s="14">
        <v>18</v>
      </c>
      <c r="K963" s="14">
        <v>1</v>
      </c>
      <c r="L963" s="14">
        <f t="shared" si="192"/>
        <v>556</v>
      </c>
      <c r="M963" s="123">
        <f t="shared" si="193"/>
        <v>556</v>
      </c>
      <c r="N963" s="241" t="str">
        <f t="shared" si="195"/>
        <v/>
      </c>
      <c r="O963" s="207">
        <f t="shared" si="194"/>
        <v>575</v>
      </c>
      <c r="P963" s="34"/>
      <c r="S963" s="158"/>
      <c r="T963" s="61" t="str">
        <f t="shared" si="184"/>
        <v/>
      </c>
      <c r="U963" s="61" t="str">
        <f t="shared" si="185"/>
        <v/>
      </c>
      <c r="V963" s="61" t="str">
        <f t="shared" si="186"/>
        <v/>
      </c>
      <c r="W963" s="61" t="str">
        <f t="shared" si="187"/>
        <v/>
      </c>
      <c r="X963" s="207" t="str">
        <f t="shared" si="188"/>
        <v/>
      </c>
      <c r="Y963" s="207" t="str">
        <f t="shared" si="189"/>
        <v/>
      </c>
      <c r="Z963" s="207" t="str">
        <f t="shared" si="190"/>
        <v/>
      </c>
      <c r="AA963" s="207" t="str">
        <f t="shared" si="191"/>
        <v/>
      </c>
    </row>
    <row r="964" spans="1:27" ht="17.25" hidden="1" outlineLevel="2" thickBot="1">
      <c r="A964" s="237">
        <v>43378</v>
      </c>
      <c r="B964" s="215" t="s">
        <v>2236</v>
      </c>
      <c r="C964" s="210" t="s">
        <v>3224</v>
      </c>
      <c r="D964" s="210" t="s">
        <v>1331</v>
      </c>
      <c r="E964" s="238" t="s">
        <v>2221</v>
      </c>
      <c r="F964" s="210" t="s">
        <v>102</v>
      </c>
      <c r="G964" s="239">
        <v>1</v>
      </c>
      <c r="H964" s="239">
        <v>11.5</v>
      </c>
      <c r="I964" s="239">
        <v>575</v>
      </c>
      <c r="J964" s="14">
        <v>18</v>
      </c>
      <c r="K964" s="14">
        <v>1</v>
      </c>
      <c r="L964" s="14">
        <f t="shared" si="192"/>
        <v>556</v>
      </c>
      <c r="M964" s="123">
        <f t="shared" si="193"/>
        <v>556</v>
      </c>
      <c r="N964" s="241" t="str">
        <f t="shared" si="195"/>
        <v/>
      </c>
      <c r="O964" s="207">
        <f t="shared" si="194"/>
        <v>575</v>
      </c>
      <c r="P964" s="34"/>
      <c r="S964" s="158"/>
      <c r="T964" s="61" t="str">
        <f t="shared" si="184"/>
        <v/>
      </c>
      <c r="U964" s="61" t="str">
        <f t="shared" si="185"/>
        <v/>
      </c>
      <c r="V964" s="61" t="str">
        <f t="shared" si="186"/>
        <v/>
      </c>
      <c r="W964" s="61" t="str">
        <f t="shared" si="187"/>
        <v/>
      </c>
      <c r="X964" s="207" t="str">
        <f t="shared" si="188"/>
        <v/>
      </c>
      <c r="Y964" s="207" t="str">
        <f t="shared" si="189"/>
        <v/>
      </c>
      <c r="Z964" s="207" t="str">
        <f t="shared" si="190"/>
        <v/>
      </c>
      <c r="AA964" s="207" t="str">
        <f t="shared" si="191"/>
        <v/>
      </c>
    </row>
    <row r="965" spans="1:27" ht="17.25" hidden="1" outlineLevel="2" thickBot="1">
      <c r="A965" s="237">
        <v>43378</v>
      </c>
      <c r="B965" s="215" t="s">
        <v>2236</v>
      </c>
      <c r="C965" s="210" t="s">
        <v>3224</v>
      </c>
      <c r="D965" s="210" t="s">
        <v>1331</v>
      </c>
      <c r="E965" s="238" t="s">
        <v>2221</v>
      </c>
      <c r="F965" s="210" t="s">
        <v>102</v>
      </c>
      <c r="G965" s="239">
        <v>1</v>
      </c>
      <c r="H965" s="239">
        <v>11.5</v>
      </c>
      <c r="I965" s="239">
        <v>575</v>
      </c>
      <c r="J965" s="14">
        <v>18</v>
      </c>
      <c r="K965" s="14">
        <v>1</v>
      </c>
      <c r="L965" s="14">
        <f t="shared" si="192"/>
        <v>556</v>
      </c>
      <c r="M965" s="123">
        <f t="shared" si="193"/>
        <v>556</v>
      </c>
      <c r="N965" s="241" t="str">
        <f t="shared" si="195"/>
        <v/>
      </c>
      <c r="O965" s="207">
        <f t="shared" si="194"/>
        <v>575</v>
      </c>
      <c r="P965" s="34"/>
      <c r="S965" s="158"/>
      <c r="T965" s="61" t="str">
        <f t="shared" si="184"/>
        <v/>
      </c>
      <c r="U965" s="61" t="str">
        <f t="shared" si="185"/>
        <v/>
      </c>
      <c r="V965" s="61" t="str">
        <f t="shared" si="186"/>
        <v/>
      </c>
      <c r="W965" s="61" t="str">
        <f t="shared" si="187"/>
        <v/>
      </c>
      <c r="X965" s="207" t="str">
        <f t="shared" si="188"/>
        <v/>
      </c>
      <c r="Y965" s="207" t="str">
        <f t="shared" si="189"/>
        <v/>
      </c>
      <c r="Z965" s="207" t="str">
        <f t="shared" si="190"/>
        <v/>
      </c>
      <c r="AA965" s="207" t="str">
        <f t="shared" si="191"/>
        <v/>
      </c>
    </row>
    <row r="966" spans="1:27" ht="17.25" hidden="1" outlineLevel="2" thickBot="1">
      <c r="A966" s="237">
        <v>43378</v>
      </c>
      <c r="B966" s="215" t="s">
        <v>2236</v>
      </c>
      <c r="C966" s="210" t="s">
        <v>3228</v>
      </c>
      <c r="D966" s="210" t="s">
        <v>1331</v>
      </c>
      <c r="E966" s="238" t="s">
        <v>2221</v>
      </c>
      <c r="F966" s="210" t="s">
        <v>102</v>
      </c>
      <c r="G966" s="239">
        <v>1</v>
      </c>
      <c r="H966" s="239">
        <v>58</v>
      </c>
      <c r="I966" s="239">
        <v>2900</v>
      </c>
      <c r="J966" s="14">
        <v>18</v>
      </c>
      <c r="K966" s="14">
        <v>3</v>
      </c>
      <c r="L966" s="14">
        <f t="shared" si="192"/>
        <v>2879</v>
      </c>
      <c r="M966" s="123">
        <f t="shared" si="193"/>
        <v>2879</v>
      </c>
      <c r="N966" s="241" t="str">
        <f t="shared" si="195"/>
        <v/>
      </c>
      <c r="O966" s="207">
        <f t="shared" si="194"/>
        <v>2900</v>
      </c>
      <c r="P966" s="34"/>
      <c r="S966" s="158"/>
      <c r="T966" s="61" t="str">
        <f t="shared" si="184"/>
        <v/>
      </c>
      <c r="U966" s="61" t="str">
        <f t="shared" si="185"/>
        <v/>
      </c>
      <c r="V966" s="61" t="str">
        <f t="shared" si="186"/>
        <v/>
      </c>
      <c r="W966" s="61" t="str">
        <f t="shared" si="187"/>
        <v/>
      </c>
      <c r="X966" s="207" t="str">
        <f t="shared" si="188"/>
        <v/>
      </c>
      <c r="Y966" s="207" t="str">
        <f t="shared" si="189"/>
        <v/>
      </c>
      <c r="Z966" s="207" t="str">
        <f t="shared" si="190"/>
        <v/>
      </c>
      <c r="AA966" s="207" t="str">
        <f t="shared" si="191"/>
        <v/>
      </c>
    </row>
    <row r="967" spans="1:27" ht="17.25" hidden="1" outlineLevel="1" thickBot="1">
      <c r="A967" s="279">
        <v>43378</v>
      </c>
      <c r="B967" s="280" t="s">
        <v>1332</v>
      </c>
      <c r="C967" s="281" t="s">
        <v>3172</v>
      </c>
      <c r="D967" s="281" t="s">
        <v>1329</v>
      </c>
      <c r="E967" s="282" t="s">
        <v>2221</v>
      </c>
      <c r="F967" s="281" t="s">
        <v>102</v>
      </c>
      <c r="G967" s="283">
        <v>1</v>
      </c>
      <c r="H967" s="283">
        <v>10647</v>
      </c>
      <c r="I967" s="283">
        <v>0</v>
      </c>
      <c r="J967" s="284">
        <v>23</v>
      </c>
      <c r="K967" s="284">
        <v>11</v>
      </c>
      <c r="L967" s="284">
        <f t="shared" si="192"/>
        <v>-34</v>
      </c>
      <c r="M967" s="285">
        <f t="shared" si="193"/>
        <v>-34</v>
      </c>
      <c r="N967" s="241" t="str">
        <f t="shared" si="195"/>
        <v/>
      </c>
      <c r="O967" s="207">
        <f t="shared" si="194"/>
        <v>0</v>
      </c>
      <c r="P967" s="34">
        <f>SUM(L967:L987)</f>
        <v>5694</v>
      </c>
      <c r="Q967" s="230" t="s">
        <v>3222</v>
      </c>
      <c r="R967" s="230" t="s">
        <v>2969</v>
      </c>
      <c r="S967" s="230"/>
      <c r="T967" s="61" t="str">
        <f t="shared" si="184"/>
        <v/>
      </c>
      <c r="U967" s="61">
        <f t="shared" si="185"/>
        <v>-34</v>
      </c>
      <c r="V967" s="61" t="str">
        <f t="shared" si="186"/>
        <v/>
      </c>
      <c r="W967" s="61" t="str">
        <f t="shared" si="187"/>
        <v/>
      </c>
      <c r="X967" s="207" t="str">
        <f t="shared" si="188"/>
        <v/>
      </c>
      <c r="Y967" s="207" t="str">
        <f t="shared" si="189"/>
        <v/>
      </c>
      <c r="Z967" s="207" t="str">
        <f t="shared" si="190"/>
        <v/>
      </c>
      <c r="AA967" s="207" t="str">
        <f t="shared" si="191"/>
        <v/>
      </c>
    </row>
    <row r="968" spans="1:27" ht="17.25" hidden="1" outlineLevel="2" collapsed="1" thickBot="1">
      <c r="A968" s="279">
        <v>43378</v>
      </c>
      <c r="B968" s="280" t="s">
        <v>1332</v>
      </c>
      <c r="C968" s="281" t="s">
        <v>3172</v>
      </c>
      <c r="D968" s="281" t="s">
        <v>1331</v>
      </c>
      <c r="E968" s="282" t="s">
        <v>1330</v>
      </c>
      <c r="F968" s="281" t="s">
        <v>102</v>
      </c>
      <c r="G968" s="283">
        <v>1</v>
      </c>
      <c r="H968" s="283">
        <v>10617</v>
      </c>
      <c r="I968" s="283">
        <v>0</v>
      </c>
      <c r="J968" s="284">
        <v>23</v>
      </c>
      <c r="K968" s="284">
        <v>11</v>
      </c>
      <c r="L968" s="284">
        <f t="shared" ref="L968:L987" si="196">IF(B968="TXO",I968-SUM(J968:K968),IF(B968="FITX",IF(D968="新倉",-SUM(J968:K968),IF(E968="賣",(H968-H967)*G968*200-SUM(J968:K968),(H967-H968)*G968*200-SUM(J968:K968))),IF(D968="新倉",-SUM(J968:K968),IF(E968="賣",(H968-H967)*G968*50-SUM(J968:K968),(H967-H968)*G968*50-SUM(J968:K968)))))</f>
        <v>1466</v>
      </c>
      <c r="M968" s="285">
        <f t="shared" si="193"/>
        <v>1466</v>
      </c>
      <c r="N968" s="241">
        <f t="shared" si="195"/>
        <v>30</v>
      </c>
      <c r="O968" s="207">
        <f t="shared" si="194"/>
        <v>0</v>
      </c>
      <c r="P968" s="34"/>
      <c r="Q968" s="230" t="s">
        <v>2979</v>
      </c>
      <c r="R968" s="230" t="s">
        <v>2969</v>
      </c>
      <c r="S968" s="230"/>
      <c r="T968" s="61">
        <f t="shared" si="184"/>
        <v>1466</v>
      </c>
      <c r="U968" s="61" t="str">
        <f t="shared" si="185"/>
        <v/>
      </c>
      <c r="V968" s="61" t="str">
        <f t="shared" si="186"/>
        <v/>
      </c>
      <c r="W968" s="61" t="str">
        <f t="shared" si="187"/>
        <v/>
      </c>
      <c r="X968" s="207" t="str">
        <f t="shared" si="188"/>
        <v/>
      </c>
      <c r="Y968" s="207" t="str">
        <f t="shared" si="189"/>
        <v/>
      </c>
      <c r="Z968" s="207" t="str">
        <f t="shared" si="190"/>
        <v/>
      </c>
      <c r="AA968" s="207" t="str">
        <f t="shared" si="191"/>
        <v/>
      </c>
    </row>
    <row r="969" spans="1:27" ht="17.25" hidden="1" outlineLevel="2" collapsed="1" thickBot="1">
      <c r="A969" s="279">
        <v>43378</v>
      </c>
      <c r="B969" s="280" t="s">
        <v>1332</v>
      </c>
      <c r="C969" s="281" t="s">
        <v>3172</v>
      </c>
      <c r="D969" s="281" t="s">
        <v>1329</v>
      </c>
      <c r="E969" s="282" t="s">
        <v>2221</v>
      </c>
      <c r="F969" s="281" t="s">
        <v>102</v>
      </c>
      <c r="G969" s="283">
        <v>1</v>
      </c>
      <c r="H969" s="283">
        <v>10648</v>
      </c>
      <c r="I969" s="283">
        <v>0</v>
      </c>
      <c r="J969" s="284">
        <v>23</v>
      </c>
      <c r="K969" s="284">
        <v>11</v>
      </c>
      <c r="L969" s="284">
        <f t="shared" si="196"/>
        <v>-34</v>
      </c>
      <c r="M969" s="285">
        <f t="shared" si="193"/>
        <v>-34</v>
      </c>
      <c r="N969" s="241" t="str">
        <f t="shared" si="195"/>
        <v/>
      </c>
      <c r="O969" s="207">
        <f t="shared" si="194"/>
        <v>0</v>
      </c>
      <c r="P969" s="34"/>
      <c r="R969" s="230" t="s">
        <v>2969</v>
      </c>
      <c r="S969" s="230"/>
      <c r="T969" s="61" t="str">
        <f t="shared" si="184"/>
        <v/>
      </c>
      <c r="U969" s="61">
        <f t="shared" si="185"/>
        <v>-34</v>
      </c>
      <c r="V969" s="61" t="str">
        <f t="shared" si="186"/>
        <v/>
      </c>
      <c r="W969" s="61" t="str">
        <f t="shared" si="187"/>
        <v/>
      </c>
      <c r="X969" s="207" t="str">
        <f t="shared" si="188"/>
        <v/>
      </c>
      <c r="Y969" s="207" t="str">
        <f t="shared" si="189"/>
        <v/>
      </c>
      <c r="Z969" s="207" t="str">
        <f t="shared" si="190"/>
        <v/>
      </c>
      <c r="AA969" s="207" t="str">
        <f t="shared" si="191"/>
        <v/>
      </c>
    </row>
    <row r="970" spans="1:27" ht="17.25" hidden="1" outlineLevel="2" collapsed="1" thickBot="1">
      <c r="A970" s="279">
        <v>43378</v>
      </c>
      <c r="B970" s="280" t="s">
        <v>1332</v>
      </c>
      <c r="C970" s="281" t="s">
        <v>3172</v>
      </c>
      <c r="D970" s="281" t="s">
        <v>1331</v>
      </c>
      <c r="E970" s="282" t="s">
        <v>1330</v>
      </c>
      <c r="F970" s="281" t="s">
        <v>102</v>
      </c>
      <c r="G970" s="283">
        <v>1</v>
      </c>
      <c r="H970" s="283">
        <v>10573</v>
      </c>
      <c r="I970" s="283">
        <v>0</v>
      </c>
      <c r="J970" s="284">
        <v>23</v>
      </c>
      <c r="K970" s="284">
        <v>11</v>
      </c>
      <c r="L970" s="284">
        <f t="shared" si="196"/>
        <v>3716</v>
      </c>
      <c r="M970" s="285">
        <f t="shared" si="193"/>
        <v>3716</v>
      </c>
      <c r="N970" s="241">
        <f t="shared" si="195"/>
        <v>75</v>
      </c>
      <c r="O970" s="207">
        <f t="shared" si="194"/>
        <v>0</v>
      </c>
      <c r="P970" s="34"/>
      <c r="Q970" s="230" t="s">
        <v>2976</v>
      </c>
      <c r="R970" s="230" t="s">
        <v>2969</v>
      </c>
      <c r="S970" s="230"/>
      <c r="T970" s="61">
        <f t="shared" si="184"/>
        <v>3716</v>
      </c>
      <c r="U970" s="61" t="str">
        <f t="shared" si="185"/>
        <v/>
      </c>
      <c r="V970" s="61" t="str">
        <f t="shared" si="186"/>
        <v/>
      </c>
      <c r="W970" s="61" t="str">
        <f t="shared" si="187"/>
        <v/>
      </c>
      <c r="X970" s="207" t="str">
        <f t="shared" si="188"/>
        <v/>
      </c>
      <c r="Y970" s="207" t="str">
        <f t="shared" si="189"/>
        <v/>
      </c>
      <c r="Z970" s="207" t="str">
        <f t="shared" si="190"/>
        <v/>
      </c>
      <c r="AA970" s="207" t="str">
        <f t="shared" si="191"/>
        <v/>
      </c>
    </row>
    <row r="971" spans="1:27" ht="17.25" hidden="1" outlineLevel="2" collapsed="1" thickBot="1">
      <c r="A971" s="279">
        <v>43378</v>
      </c>
      <c r="B971" s="280" t="s">
        <v>2236</v>
      </c>
      <c r="C971" s="281" t="s">
        <v>3223</v>
      </c>
      <c r="D971" s="281" t="s">
        <v>1329</v>
      </c>
      <c r="E971" s="282" t="s">
        <v>1330</v>
      </c>
      <c r="F971" s="281" t="s">
        <v>102</v>
      </c>
      <c r="G971" s="283">
        <v>1</v>
      </c>
      <c r="H971" s="283">
        <v>46.5</v>
      </c>
      <c r="I971" s="283">
        <v>-2325</v>
      </c>
      <c r="J971" s="284">
        <v>18</v>
      </c>
      <c r="K971" s="284">
        <v>2</v>
      </c>
      <c r="L971" s="284">
        <f t="shared" si="196"/>
        <v>-2345</v>
      </c>
      <c r="M971" s="285">
        <f t="shared" si="193"/>
        <v>-2345</v>
      </c>
      <c r="N971" s="241" t="str">
        <f t="shared" si="195"/>
        <v/>
      </c>
      <c r="O971" s="207">
        <f>ABS(I971)</f>
        <v>2325</v>
      </c>
      <c r="P971" s="34"/>
      <c r="S971" s="230"/>
      <c r="T971" s="61" t="str">
        <f t="shared" si="184"/>
        <v/>
      </c>
      <c r="U971" s="61" t="str">
        <f t="shared" si="185"/>
        <v/>
      </c>
      <c r="V971" s="61" t="str">
        <f t="shared" si="186"/>
        <v/>
      </c>
      <c r="W971" s="61" t="str">
        <f t="shared" si="187"/>
        <v/>
      </c>
      <c r="X971" s="207" t="str">
        <f t="shared" si="188"/>
        <v/>
      </c>
      <c r="Y971" s="207" t="str">
        <f t="shared" si="189"/>
        <v/>
      </c>
      <c r="Z971" s="207" t="str">
        <f t="shared" si="190"/>
        <v/>
      </c>
      <c r="AA971" s="207" t="str">
        <f t="shared" si="191"/>
        <v/>
      </c>
    </row>
    <row r="972" spans="1:27" ht="17.25" hidden="1" outlineLevel="2" collapsed="1" thickBot="1">
      <c r="A972" s="279">
        <v>43378</v>
      </c>
      <c r="B972" s="280" t="s">
        <v>2236</v>
      </c>
      <c r="C972" s="281" t="s">
        <v>3223</v>
      </c>
      <c r="D972" s="281" t="s">
        <v>1331</v>
      </c>
      <c r="E972" s="282" t="s">
        <v>2221</v>
      </c>
      <c r="F972" s="281" t="s">
        <v>102</v>
      </c>
      <c r="G972" s="283">
        <v>1</v>
      </c>
      <c r="H972" s="283">
        <v>44</v>
      </c>
      <c r="I972" s="283">
        <v>2200</v>
      </c>
      <c r="J972" s="284">
        <v>18</v>
      </c>
      <c r="K972" s="284">
        <v>2</v>
      </c>
      <c r="L972" s="284">
        <f t="shared" si="196"/>
        <v>2180</v>
      </c>
      <c r="M972" s="285">
        <f t="shared" si="193"/>
        <v>2180</v>
      </c>
      <c r="N972" s="241" t="str">
        <f t="shared" si="195"/>
        <v/>
      </c>
      <c r="O972" s="207">
        <f>ABS(I972)</f>
        <v>2200</v>
      </c>
      <c r="P972" s="34"/>
      <c r="S972" s="230"/>
      <c r="T972" s="61" t="str">
        <f t="shared" si="184"/>
        <v/>
      </c>
      <c r="U972" s="61" t="str">
        <f t="shared" si="185"/>
        <v/>
      </c>
      <c r="V972" s="61" t="str">
        <f t="shared" si="186"/>
        <v/>
      </c>
      <c r="W972" s="61" t="str">
        <f t="shared" si="187"/>
        <v/>
      </c>
      <c r="X972" s="207" t="str">
        <f t="shared" si="188"/>
        <v/>
      </c>
      <c r="Y972" s="207" t="str">
        <f t="shared" si="189"/>
        <v/>
      </c>
      <c r="Z972" s="207" t="str">
        <f t="shared" si="190"/>
        <v/>
      </c>
      <c r="AA972" s="207" t="str">
        <f t="shared" si="191"/>
        <v/>
      </c>
    </row>
    <row r="973" spans="1:27" ht="17.25" hidden="1" outlineLevel="2" collapsed="1" thickBot="1">
      <c r="A973" s="279">
        <v>43378</v>
      </c>
      <c r="B973" s="280" t="s">
        <v>2236</v>
      </c>
      <c r="C973" s="281" t="s">
        <v>3224</v>
      </c>
      <c r="D973" s="281" t="s">
        <v>1329</v>
      </c>
      <c r="E973" s="282" t="s">
        <v>1330</v>
      </c>
      <c r="F973" s="281" t="s">
        <v>102</v>
      </c>
      <c r="G973" s="283">
        <v>2</v>
      </c>
      <c r="H973" s="283">
        <v>24.5</v>
      </c>
      <c r="I973" s="283">
        <v>-2450</v>
      </c>
      <c r="J973" s="284">
        <v>36</v>
      </c>
      <c r="K973" s="284">
        <v>2</v>
      </c>
      <c r="L973" s="284">
        <f t="shared" si="196"/>
        <v>-2488</v>
      </c>
      <c r="M973" s="285">
        <f t="shared" si="193"/>
        <v>-2488</v>
      </c>
      <c r="N973" s="241" t="str">
        <f t="shared" si="195"/>
        <v/>
      </c>
      <c r="O973" s="207">
        <f>ABS(I973)</f>
        <v>2450</v>
      </c>
      <c r="P973" s="34"/>
      <c r="S973" s="230"/>
      <c r="T973" s="61" t="str">
        <f t="shared" si="184"/>
        <v/>
      </c>
      <c r="U973" s="61" t="str">
        <f t="shared" si="185"/>
        <v/>
      </c>
      <c r="V973" s="61" t="str">
        <f t="shared" si="186"/>
        <v/>
      </c>
      <c r="W973" s="61" t="str">
        <f t="shared" si="187"/>
        <v/>
      </c>
      <c r="X973" s="207" t="str">
        <f t="shared" si="188"/>
        <v/>
      </c>
      <c r="Y973" s="207" t="str">
        <f t="shared" si="189"/>
        <v/>
      </c>
      <c r="Z973" s="207" t="str">
        <f t="shared" si="190"/>
        <v/>
      </c>
      <c r="AA973" s="207" t="str">
        <f t="shared" si="191"/>
        <v/>
      </c>
    </row>
    <row r="974" spans="1:27" ht="17.25" hidden="1" outlineLevel="2" collapsed="1" thickBot="1">
      <c r="A974" s="279">
        <v>43378</v>
      </c>
      <c r="B974" s="280" t="s">
        <v>2236</v>
      </c>
      <c r="C974" s="281" t="s">
        <v>3224</v>
      </c>
      <c r="D974" s="281" t="s">
        <v>1331</v>
      </c>
      <c r="E974" s="282" t="s">
        <v>2221</v>
      </c>
      <c r="F974" s="281" t="s">
        <v>102</v>
      </c>
      <c r="G974" s="283">
        <v>1</v>
      </c>
      <c r="H974" s="283">
        <v>8.1999999999999993</v>
      </c>
      <c r="I974" s="283">
        <v>410</v>
      </c>
      <c r="J974" s="284">
        <v>18</v>
      </c>
      <c r="K974" s="284">
        <v>0</v>
      </c>
      <c r="L974" s="284">
        <f t="shared" si="196"/>
        <v>392</v>
      </c>
      <c r="M974" s="285">
        <f t="shared" si="193"/>
        <v>392</v>
      </c>
      <c r="N974" s="241" t="str">
        <f t="shared" si="195"/>
        <v/>
      </c>
      <c r="O974" s="207">
        <f t="shared" ref="O974:O975" si="197">ABS(I974)</f>
        <v>410</v>
      </c>
      <c r="P974" s="34"/>
      <c r="S974" s="230"/>
      <c r="T974" s="61" t="str">
        <f t="shared" si="184"/>
        <v/>
      </c>
      <c r="U974" s="61" t="str">
        <f t="shared" si="185"/>
        <v/>
      </c>
      <c r="V974" s="61" t="str">
        <f t="shared" si="186"/>
        <v/>
      </c>
      <c r="W974" s="61" t="str">
        <f t="shared" si="187"/>
        <v/>
      </c>
      <c r="X974" s="207" t="str">
        <f t="shared" si="188"/>
        <v/>
      </c>
      <c r="Y974" s="207" t="str">
        <f t="shared" si="189"/>
        <v/>
      </c>
      <c r="Z974" s="207" t="str">
        <f t="shared" si="190"/>
        <v/>
      </c>
      <c r="AA974" s="207" t="str">
        <f t="shared" si="191"/>
        <v/>
      </c>
    </row>
    <row r="975" spans="1:27" ht="17.25" hidden="1" outlineLevel="2" collapsed="1" thickBot="1">
      <c r="A975" s="279">
        <v>43378</v>
      </c>
      <c r="B975" s="280" t="s">
        <v>2236</v>
      </c>
      <c r="C975" s="281" t="s">
        <v>3224</v>
      </c>
      <c r="D975" s="281" t="s">
        <v>1331</v>
      </c>
      <c r="E975" s="282" t="s">
        <v>2221</v>
      </c>
      <c r="F975" s="281" t="s">
        <v>102</v>
      </c>
      <c r="G975" s="283">
        <v>1</v>
      </c>
      <c r="H975" s="283">
        <v>8.1</v>
      </c>
      <c r="I975" s="283">
        <v>405</v>
      </c>
      <c r="J975" s="284">
        <v>18</v>
      </c>
      <c r="K975" s="284">
        <v>0</v>
      </c>
      <c r="L975" s="284">
        <f t="shared" si="196"/>
        <v>387</v>
      </c>
      <c r="M975" s="285">
        <f t="shared" si="193"/>
        <v>387</v>
      </c>
      <c r="N975" s="241" t="str">
        <f t="shared" si="195"/>
        <v/>
      </c>
      <c r="O975" s="207">
        <f t="shared" si="197"/>
        <v>405</v>
      </c>
      <c r="P975" s="34"/>
      <c r="S975" s="230"/>
      <c r="T975" s="61" t="str">
        <f t="shared" si="184"/>
        <v/>
      </c>
      <c r="U975" s="61" t="str">
        <f t="shared" si="185"/>
        <v/>
      </c>
      <c r="V975" s="61" t="str">
        <f t="shared" si="186"/>
        <v/>
      </c>
      <c r="W975" s="61" t="str">
        <f t="shared" si="187"/>
        <v/>
      </c>
      <c r="X975" s="207" t="str">
        <f t="shared" si="188"/>
        <v/>
      </c>
      <c r="Y975" s="207" t="str">
        <f t="shared" si="189"/>
        <v/>
      </c>
      <c r="Z975" s="207" t="str">
        <f t="shared" si="190"/>
        <v/>
      </c>
      <c r="AA975" s="207" t="str">
        <f t="shared" si="191"/>
        <v/>
      </c>
    </row>
    <row r="976" spans="1:27" ht="17.25" hidden="1" outlineLevel="2" collapsed="1" thickBot="1">
      <c r="A976" s="279">
        <v>43378</v>
      </c>
      <c r="B976" s="280" t="s">
        <v>1332</v>
      </c>
      <c r="C976" s="281" t="s">
        <v>3172</v>
      </c>
      <c r="D976" s="281" t="s">
        <v>1329</v>
      </c>
      <c r="E976" s="282" t="s">
        <v>2221</v>
      </c>
      <c r="F976" s="281" t="s">
        <v>102</v>
      </c>
      <c r="G976" s="283">
        <v>1</v>
      </c>
      <c r="H976" s="283">
        <v>10476</v>
      </c>
      <c r="I976" s="283">
        <v>0</v>
      </c>
      <c r="J976" s="284">
        <v>23</v>
      </c>
      <c r="K976" s="284">
        <v>10</v>
      </c>
      <c r="L976" s="284">
        <f t="shared" si="196"/>
        <v>-33</v>
      </c>
      <c r="M976" s="285">
        <f t="shared" si="193"/>
        <v>-33</v>
      </c>
      <c r="N976" s="241" t="str">
        <f t="shared" si="195"/>
        <v/>
      </c>
      <c r="O976" s="207">
        <f>ABS(I976)</f>
        <v>0</v>
      </c>
      <c r="P976" s="34"/>
      <c r="Q976" s="230" t="s">
        <v>3222</v>
      </c>
      <c r="R976" s="230" t="s">
        <v>2969</v>
      </c>
      <c r="S976" s="230" t="s">
        <v>2969</v>
      </c>
      <c r="T976" s="61" t="str">
        <f t="shared" si="184"/>
        <v/>
      </c>
      <c r="U976" s="61" t="str">
        <f t="shared" si="185"/>
        <v/>
      </c>
      <c r="V976" s="61" t="str">
        <f t="shared" si="186"/>
        <v/>
      </c>
      <c r="W976" s="61" t="str">
        <f t="shared" si="187"/>
        <v/>
      </c>
      <c r="X976" s="207" t="str">
        <f t="shared" si="188"/>
        <v/>
      </c>
      <c r="Y976" s="207">
        <f t="shared" si="189"/>
        <v>-33</v>
      </c>
      <c r="Z976" s="207" t="str">
        <f t="shared" si="190"/>
        <v/>
      </c>
      <c r="AA976" s="207" t="str">
        <f t="shared" si="191"/>
        <v/>
      </c>
    </row>
    <row r="977" spans="1:27" ht="17.25" hidden="1" outlineLevel="2" collapsed="1" thickBot="1">
      <c r="A977" s="279">
        <v>43378</v>
      </c>
      <c r="B977" s="280" t="s">
        <v>1332</v>
      </c>
      <c r="C977" s="281" t="s">
        <v>3172</v>
      </c>
      <c r="D977" s="281" t="s">
        <v>1331</v>
      </c>
      <c r="E977" s="282" t="s">
        <v>1330</v>
      </c>
      <c r="F977" s="281" t="s">
        <v>102</v>
      </c>
      <c r="G977" s="283">
        <v>1</v>
      </c>
      <c r="H977" s="283">
        <v>10467</v>
      </c>
      <c r="I977" s="283">
        <v>0</v>
      </c>
      <c r="J977" s="284">
        <v>23</v>
      </c>
      <c r="K977" s="284">
        <v>10</v>
      </c>
      <c r="L977" s="284">
        <f t="shared" si="196"/>
        <v>417</v>
      </c>
      <c r="M977" s="285">
        <f t="shared" si="193"/>
        <v>417</v>
      </c>
      <c r="N977" s="241">
        <f t="shared" si="195"/>
        <v>9</v>
      </c>
      <c r="O977" s="207">
        <f>ABS(I977)</f>
        <v>0</v>
      </c>
      <c r="P977" s="34"/>
      <c r="Q977" s="230" t="s">
        <v>2979</v>
      </c>
      <c r="R977" s="230" t="s">
        <v>2969</v>
      </c>
      <c r="S977" s="230" t="s">
        <v>2969</v>
      </c>
      <c r="T977" s="61" t="str">
        <f t="shared" si="184"/>
        <v/>
      </c>
      <c r="U977" s="61" t="str">
        <f t="shared" si="185"/>
        <v/>
      </c>
      <c r="V977" s="61" t="str">
        <f t="shared" si="186"/>
        <v/>
      </c>
      <c r="W977" s="61" t="str">
        <f t="shared" si="187"/>
        <v/>
      </c>
      <c r="X977" s="207">
        <f t="shared" si="188"/>
        <v>417</v>
      </c>
      <c r="Y977" s="207" t="str">
        <f t="shared" si="189"/>
        <v/>
      </c>
      <c r="Z977" s="207" t="str">
        <f t="shared" si="190"/>
        <v/>
      </c>
      <c r="AA977" s="207" t="str">
        <f t="shared" si="191"/>
        <v/>
      </c>
    </row>
    <row r="978" spans="1:27" ht="17.25" hidden="1" outlineLevel="2" collapsed="1" thickBot="1">
      <c r="A978" s="279">
        <v>43378</v>
      </c>
      <c r="B978" s="280" t="s">
        <v>1332</v>
      </c>
      <c r="C978" s="281" t="s">
        <v>3172</v>
      </c>
      <c r="D978" s="281" t="s">
        <v>1329</v>
      </c>
      <c r="E978" s="282" t="s">
        <v>2221</v>
      </c>
      <c r="F978" s="281" t="s">
        <v>102</v>
      </c>
      <c r="G978" s="283">
        <v>1</v>
      </c>
      <c r="H978" s="283">
        <v>10476</v>
      </c>
      <c r="I978" s="283">
        <v>0</v>
      </c>
      <c r="J978" s="284">
        <v>23</v>
      </c>
      <c r="K978" s="284">
        <v>10</v>
      </c>
      <c r="L978" s="284">
        <f t="shared" si="196"/>
        <v>-33</v>
      </c>
      <c r="M978" s="285">
        <f t="shared" si="193"/>
        <v>-33</v>
      </c>
      <c r="N978" s="241" t="str">
        <f t="shared" si="195"/>
        <v/>
      </c>
      <c r="O978" s="207">
        <f t="shared" ref="O978:O979" si="198">ABS(I978)</f>
        <v>0</v>
      </c>
      <c r="P978" s="34"/>
      <c r="R978" s="230" t="s">
        <v>2969</v>
      </c>
      <c r="S978" s="230" t="s">
        <v>2969</v>
      </c>
      <c r="T978" s="61" t="str">
        <f t="shared" si="184"/>
        <v/>
      </c>
      <c r="U978" s="61" t="str">
        <f t="shared" si="185"/>
        <v/>
      </c>
      <c r="V978" s="61" t="str">
        <f t="shared" si="186"/>
        <v/>
      </c>
      <c r="W978" s="61" t="str">
        <f t="shared" si="187"/>
        <v/>
      </c>
      <c r="X978" s="207" t="str">
        <f t="shared" si="188"/>
        <v/>
      </c>
      <c r="Y978" s="207">
        <f t="shared" si="189"/>
        <v>-33</v>
      </c>
      <c r="Z978" s="207" t="str">
        <f t="shared" si="190"/>
        <v/>
      </c>
      <c r="AA978" s="207" t="str">
        <f t="shared" si="191"/>
        <v/>
      </c>
    </row>
    <row r="979" spans="1:27" ht="17.25" hidden="1" outlineLevel="2" collapsed="1" thickBot="1">
      <c r="A979" s="279">
        <v>43378</v>
      </c>
      <c r="B979" s="280" t="s">
        <v>1332</v>
      </c>
      <c r="C979" s="281" t="s">
        <v>3172</v>
      </c>
      <c r="D979" s="281" t="s">
        <v>1331</v>
      </c>
      <c r="E979" s="282" t="s">
        <v>1330</v>
      </c>
      <c r="F979" s="281" t="s">
        <v>102</v>
      </c>
      <c r="G979" s="283">
        <v>1</v>
      </c>
      <c r="H979" s="283">
        <v>10461</v>
      </c>
      <c r="I979" s="283">
        <v>0</v>
      </c>
      <c r="J979" s="284">
        <v>23</v>
      </c>
      <c r="K979" s="284">
        <v>10</v>
      </c>
      <c r="L979" s="284">
        <f t="shared" si="196"/>
        <v>717</v>
      </c>
      <c r="M979" s="285">
        <f t="shared" si="193"/>
        <v>717</v>
      </c>
      <c r="N979" s="241">
        <f t="shared" si="195"/>
        <v>15</v>
      </c>
      <c r="O979" s="207">
        <f t="shared" si="198"/>
        <v>0</v>
      </c>
      <c r="P979" s="34"/>
      <c r="Q979" s="230" t="s">
        <v>2976</v>
      </c>
      <c r="R979" s="230" t="s">
        <v>2969</v>
      </c>
      <c r="S979" s="230" t="s">
        <v>2969</v>
      </c>
      <c r="T979" s="61" t="str">
        <f t="shared" si="184"/>
        <v/>
      </c>
      <c r="U979" s="61" t="str">
        <f t="shared" si="185"/>
        <v/>
      </c>
      <c r="V979" s="61" t="str">
        <f t="shared" si="186"/>
        <v/>
      </c>
      <c r="W979" s="61" t="str">
        <f t="shared" si="187"/>
        <v/>
      </c>
      <c r="X979" s="207">
        <f t="shared" si="188"/>
        <v>717</v>
      </c>
      <c r="Y979" s="207" t="str">
        <f t="shared" si="189"/>
        <v/>
      </c>
      <c r="Z979" s="207" t="str">
        <f t="shared" si="190"/>
        <v/>
      </c>
      <c r="AA979" s="207" t="str">
        <f t="shared" si="191"/>
        <v/>
      </c>
    </row>
    <row r="980" spans="1:27" ht="17.25" hidden="1" outlineLevel="2" collapsed="1" thickBot="1">
      <c r="A980" s="279">
        <v>43378</v>
      </c>
      <c r="B980" s="280" t="s">
        <v>1332</v>
      </c>
      <c r="C980" s="281" t="s">
        <v>3172</v>
      </c>
      <c r="D980" s="281" t="s">
        <v>1329</v>
      </c>
      <c r="E980" s="282" t="s">
        <v>2221</v>
      </c>
      <c r="F980" s="281" t="s">
        <v>102</v>
      </c>
      <c r="G980" s="283">
        <v>1</v>
      </c>
      <c r="H980" s="283">
        <v>10418</v>
      </c>
      <c r="I980" s="283">
        <v>0</v>
      </c>
      <c r="J980" s="284">
        <v>23</v>
      </c>
      <c r="K980" s="284">
        <v>10</v>
      </c>
      <c r="L980" s="284">
        <f t="shared" si="196"/>
        <v>-33</v>
      </c>
      <c r="M980" s="285">
        <f t="shared" si="193"/>
        <v>-33</v>
      </c>
      <c r="N980" s="241" t="str">
        <f t="shared" si="195"/>
        <v/>
      </c>
      <c r="O980" s="207">
        <f>ABS(I980)</f>
        <v>0</v>
      </c>
      <c r="P980" s="34"/>
      <c r="S980" s="230" t="s">
        <v>2969</v>
      </c>
      <c r="T980" s="61" t="str">
        <f t="shared" si="184"/>
        <v/>
      </c>
      <c r="U980" s="61" t="str">
        <f t="shared" si="185"/>
        <v/>
      </c>
      <c r="V980" s="61" t="str">
        <f t="shared" si="186"/>
        <v/>
      </c>
      <c r="W980" s="61" t="str">
        <f t="shared" si="187"/>
        <v/>
      </c>
      <c r="X980" s="207" t="str">
        <f t="shared" si="188"/>
        <v/>
      </c>
      <c r="Y980" s="207" t="str">
        <f t="shared" si="189"/>
        <v/>
      </c>
      <c r="Z980" s="207" t="str">
        <f t="shared" si="190"/>
        <v/>
      </c>
      <c r="AA980" s="207">
        <f t="shared" si="191"/>
        <v>-33</v>
      </c>
    </row>
    <row r="981" spans="1:27" ht="17.25" hidden="1" outlineLevel="2" collapsed="1" thickBot="1">
      <c r="A981" s="279">
        <v>43378</v>
      </c>
      <c r="B981" s="280" t="s">
        <v>1332</v>
      </c>
      <c r="C981" s="281" t="s">
        <v>3172</v>
      </c>
      <c r="D981" s="281" t="s">
        <v>1331</v>
      </c>
      <c r="E981" s="282" t="s">
        <v>1330</v>
      </c>
      <c r="F981" s="281" t="s">
        <v>102</v>
      </c>
      <c r="G981" s="283">
        <v>1</v>
      </c>
      <c r="H981" s="283">
        <v>10411</v>
      </c>
      <c r="I981" s="283">
        <v>0</v>
      </c>
      <c r="J981" s="284">
        <v>23</v>
      </c>
      <c r="K981" s="284">
        <v>10</v>
      </c>
      <c r="L981" s="284">
        <f t="shared" si="196"/>
        <v>317</v>
      </c>
      <c r="M981" s="285">
        <f t="shared" si="193"/>
        <v>317</v>
      </c>
      <c r="N981" s="241">
        <f t="shared" si="195"/>
        <v>7</v>
      </c>
      <c r="O981" s="207">
        <f>ABS(I981)</f>
        <v>0</v>
      </c>
      <c r="P981" s="34"/>
      <c r="S981" s="230" t="s">
        <v>2969</v>
      </c>
      <c r="T981" s="61" t="str">
        <f t="shared" ref="T981:T1044" si="199">IF(AND(R981="Yes",S981&lt;&gt;"Yes",L981&gt;0,B981&lt;&gt;"TXO"),L981,"")</f>
        <v/>
      </c>
      <c r="U981" s="61" t="str">
        <f t="shared" ref="U981:U1044" si="200">IF(AND(R981="Yes",S981&lt;&gt;"Yes",L981&lt;0,B981&lt;&gt;"TXO"),L981,"")</f>
        <v/>
      </c>
      <c r="V981" s="61" t="str">
        <f t="shared" ref="V981:V1044" si="201">IF(AND(R981="",S981&lt;&gt;"Yes",L981&gt;0,B981&lt;&gt;"TXO"),L981,"")</f>
        <v/>
      </c>
      <c r="W981" s="61" t="str">
        <f t="shared" ref="W981:W1044" si="202">IF(AND(R981="",S981&lt;&gt;"Yes",L981&lt;0,B981&lt;&gt;"TXO"),L981,"")</f>
        <v/>
      </c>
      <c r="X981" s="207" t="str">
        <f t="shared" ref="X981:X1044" si="203">IF(AND(R981="Yes",S981="Yes",L981&gt;0,B981&lt;&gt;"TXO"),L981,"")</f>
        <v/>
      </c>
      <c r="Y981" s="207" t="str">
        <f t="shared" ref="Y981:Y1044" si="204">IF(AND(R981="Yes",S981="Yes",L981&lt;0,B981&lt;&gt;"TXO"),L981,"")</f>
        <v/>
      </c>
      <c r="Z981" s="207">
        <f t="shared" ref="Z981:Z1044" si="205">IF(AND(R981="",S981="Yes",L981&gt;0,B981&lt;&gt;"TXO"),L981,"")</f>
        <v>317</v>
      </c>
      <c r="AA981" s="207" t="str">
        <f t="shared" ref="AA981:AA1044" si="206">IF(AND(R981="",S981="Yes",L981&lt;0,B981&lt;&gt;"TXO"),L981,"")</f>
        <v/>
      </c>
    </row>
    <row r="982" spans="1:27" ht="17.25" hidden="1" outlineLevel="2" collapsed="1" thickBot="1">
      <c r="A982" s="279">
        <v>43378</v>
      </c>
      <c r="B982" s="280" t="s">
        <v>1332</v>
      </c>
      <c r="C982" s="281" t="s">
        <v>3172</v>
      </c>
      <c r="D982" s="281" t="s">
        <v>1329</v>
      </c>
      <c r="E982" s="282" t="s">
        <v>2221</v>
      </c>
      <c r="F982" s="281" t="s">
        <v>102</v>
      </c>
      <c r="G982" s="283">
        <v>1</v>
      </c>
      <c r="H982" s="283">
        <v>10418</v>
      </c>
      <c r="I982" s="283">
        <v>0</v>
      </c>
      <c r="J982" s="284">
        <v>23</v>
      </c>
      <c r="K982" s="284">
        <v>10</v>
      </c>
      <c r="L982" s="284">
        <f t="shared" si="196"/>
        <v>-33</v>
      </c>
      <c r="M982" s="285">
        <f t="shared" si="193"/>
        <v>-33</v>
      </c>
      <c r="N982" s="241" t="str">
        <f t="shared" si="195"/>
        <v/>
      </c>
      <c r="O982" s="207">
        <f t="shared" ref="O982:O983" si="207">ABS(I982)</f>
        <v>0</v>
      </c>
      <c r="P982" s="34"/>
      <c r="S982" s="230" t="s">
        <v>2969</v>
      </c>
      <c r="T982" s="61" t="str">
        <f t="shared" si="199"/>
        <v/>
      </c>
      <c r="U982" s="61" t="str">
        <f t="shared" si="200"/>
        <v/>
      </c>
      <c r="V982" s="61" t="str">
        <f t="shared" si="201"/>
        <v/>
      </c>
      <c r="W982" s="61" t="str">
        <f t="shared" si="202"/>
        <v/>
      </c>
      <c r="X982" s="207" t="str">
        <f t="shared" si="203"/>
        <v/>
      </c>
      <c r="Y982" s="207" t="str">
        <f t="shared" si="204"/>
        <v/>
      </c>
      <c r="Z982" s="207" t="str">
        <f t="shared" si="205"/>
        <v/>
      </c>
      <c r="AA982" s="207">
        <f t="shared" si="206"/>
        <v>-33</v>
      </c>
    </row>
    <row r="983" spans="1:27" ht="17.25" hidden="1" outlineLevel="2" collapsed="1" thickBot="1">
      <c r="A983" s="279">
        <v>43378</v>
      </c>
      <c r="B983" s="280" t="s">
        <v>1332</v>
      </c>
      <c r="C983" s="281" t="s">
        <v>3172</v>
      </c>
      <c r="D983" s="281" t="s">
        <v>1331</v>
      </c>
      <c r="E983" s="282" t="s">
        <v>1330</v>
      </c>
      <c r="F983" s="281" t="s">
        <v>102</v>
      </c>
      <c r="G983" s="283">
        <v>1</v>
      </c>
      <c r="H983" s="283">
        <v>10414</v>
      </c>
      <c r="I983" s="283">
        <v>0</v>
      </c>
      <c r="J983" s="284">
        <v>23</v>
      </c>
      <c r="K983" s="284">
        <v>10</v>
      </c>
      <c r="L983" s="284">
        <f t="shared" si="196"/>
        <v>167</v>
      </c>
      <c r="M983" s="285">
        <f t="shared" si="193"/>
        <v>167</v>
      </c>
      <c r="N983" s="241">
        <f t="shared" si="195"/>
        <v>4</v>
      </c>
      <c r="O983" s="207">
        <f t="shared" si="207"/>
        <v>0</v>
      </c>
      <c r="P983" s="34"/>
      <c r="S983" s="230" t="s">
        <v>2969</v>
      </c>
      <c r="T983" s="61" t="str">
        <f t="shared" si="199"/>
        <v/>
      </c>
      <c r="U983" s="61" t="str">
        <f t="shared" si="200"/>
        <v/>
      </c>
      <c r="V983" s="61" t="str">
        <f t="shared" si="201"/>
        <v/>
      </c>
      <c r="W983" s="61" t="str">
        <f t="shared" si="202"/>
        <v/>
      </c>
      <c r="X983" s="207" t="str">
        <f t="shared" si="203"/>
        <v/>
      </c>
      <c r="Y983" s="207" t="str">
        <f t="shared" si="204"/>
        <v/>
      </c>
      <c r="Z983" s="207">
        <f t="shared" si="205"/>
        <v>167</v>
      </c>
      <c r="AA983" s="207" t="str">
        <f t="shared" si="206"/>
        <v/>
      </c>
    </row>
    <row r="984" spans="1:27" ht="17.25" hidden="1" outlineLevel="2" collapsed="1" thickBot="1">
      <c r="A984" s="279">
        <v>43378</v>
      </c>
      <c r="B984" s="280" t="s">
        <v>1332</v>
      </c>
      <c r="C984" s="281" t="s">
        <v>3172</v>
      </c>
      <c r="D984" s="281" t="s">
        <v>1329</v>
      </c>
      <c r="E984" s="282" t="s">
        <v>2221</v>
      </c>
      <c r="F984" s="281" t="s">
        <v>102</v>
      </c>
      <c r="G984" s="283">
        <v>1</v>
      </c>
      <c r="H984" s="283">
        <v>10427</v>
      </c>
      <c r="I984" s="283">
        <v>0</v>
      </c>
      <c r="J984" s="284">
        <v>23</v>
      </c>
      <c r="K984" s="284">
        <v>10</v>
      </c>
      <c r="L984" s="284">
        <f t="shared" si="196"/>
        <v>-33</v>
      </c>
      <c r="M984" s="285">
        <f t="shared" si="193"/>
        <v>-33</v>
      </c>
      <c r="N984" s="241" t="str">
        <f t="shared" si="195"/>
        <v/>
      </c>
      <c r="O984" s="207">
        <f>ABS(I984)</f>
        <v>0</v>
      </c>
      <c r="P984" s="34"/>
      <c r="S984" s="230" t="s">
        <v>2969</v>
      </c>
      <c r="T984" s="61" t="str">
        <f t="shared" si="199"/>
        <v/>
      </c>
      <c r="U984" s="61" t="str">
        <f t="shared" si="200"/>
        <v/>
      </c>
      <c r="V984" s="61" t="str">
        <f t="shared" si="201"/>
        <v/>
      </c>
      <c r="W984" s="61" t="str">
        <f t="shared" si="202"/>
        <v/>
      </c>
      <c r="X984" s="207" t="str">
        <f t="shared" si="203"/>
        <v/>
      </c>
      <c r="Y984" s="207" t="str">
        <f t="shared" si="204"/>
        <v/>
      </c>
      <c r="Z984" s="207" t="str">
        <f t="shared" si="205"/>
        <v/>
      </c>
      <c r="AA984" s="207">
        <f t="shared" si="206"/>
        <v>-33</v>
      </c>
    </row>
    <row r="985" spans="1:27" ht="17.25" hidden="1" outlineLevel="2" collapsed="1" thickBot="1">
      <c r="A985" s="279">
        <v>43378</v>
      </c>
      <c r="B985" s="280" t="s">
        <v>1332</v>
      </c>
      <c r="C985" s="281" t="s">
        <v>3172</v>
      </c>
      <c r="D985" s="281" t="s">
        <v>1331</v>
      </c>
      <c r="E985" s="282" t="s">
        <v>1330</v>
      </c>
      <c r="F985" s="281" t="s">
        <v>102</v>
      </c>
      <c r="G985" s="283">
        <v>1</v>
      </c>
      <c r="H985" s="283">
        <v>10415</v>
      </c>
      <c r="I985" s="283">
        <v>0</v>
      </c>
      <c r="J985" s="284">
        <v>23</v>
      </c>
      <c r="K985" s="284">
        <v>10</v>
      </c>
      <c r="L985" s="284">
        <f t="shared" si="196"/>
        <v>567</v>
      </c>
      <c r="M985" s="285">
        <f t="shared" si="193"/>
        <v>567</v>
      </c>
      <c r="N985" s="241">
        <f t="shared" si="195"/>
        <v>12</v>
      </c>
      <c r="O985" s="207">
        <f>ABS(I985)</f>
        <v>0</v>
      </c>
      <c r="P985" s="34"/>
      <c r="S985" s="230" t="s">
        <v>2969</v>
      </c>
      <c r="T985" s="61" t="str">
        <f t="shared" si="199"/>
        <v/>
      </c>
      <c r="U985" s="61" t="str">
        <f t="shared" si="200"/>
        <v/>
      </c>
      <c r="V985" s="61" t="str">
        <f t="shared" si="201"/>
        <v/>
      </c>
      <c r="W985" s="61" t="str">
        <f t="shared" si="202"/>
        <v/>
      </c>
      <c r="X985" s="207" t="str">
        <f t="shared" si="203"/>
        <v/>
      </c>
      <c r="Y985" s="207" t="str">
        <f t="shared" si="204"/>
        <v/>
      </c>
      <c r="Z985" s="207">
        <f t="shared" si="205"/>
        <v>567</v>
      </c>
      <c r="AA985" s="207" t="str">
        <f t="shared" si="206"/>
        <v/>
      </c>
    </row>
    <row r="986" spans="1:27" ht="17.25" hidden="1" outlineLevel="2" collapsed="1" thickBot="1">
      <c r="A986" s="279">
        <v>43378</v>
      </c>
      <c r="B986" s="280" t="s">
        <v>1332</v>
      </c>
      <c r="C986" s="281" t="s">
        <v>3172</v>
      </c>
      <c r="D986" s="281" t="s">
        <v>1329</v>
      </c>
      <c r="E986" s="282" t="s">
        <v>2221</v>
      </c>
      <c r="F986" s="281" t="s">
        <v>102</v>
      </c>
      <c r="G986" s="283">
        <v>1</v>
      </c>
      <c r="H986" s="283">
        <v>10429</v>
      </c>
      <c r="I986" s="283">
        <v>0</v>
      </c>
      <c r="J986" s="284">
        <v>23</v>
      </c>
      <c r="K986" s="284">
        <v>10</v>
      </c>
      <c r="L986" s="284">
        <f t="shared" si="196"/>
        <v>-33</v>
      </c>
      <c r="M986" s="285">
        <f t="shared" si="193"/>
        <v>-33</v>
      </c>
      <c r="N986" s="241" t="str">
        <f t="shared" si="195"/>
        <v/>
      </c>
      <c r="O986" s="207">
        <f t="shared" si="194"/>
        <v>0</v>
      </c>
      <c r="P986" s="34"/>
      <c r="S986" s="230" t="s">
        <v>2969</v>
      </c>
      <c r="T986" s="61" t="str">
        <f t="shared" si="199"/>
        <v/>
      </c>
      <c r="U986" s="61" t="str">
        <f t="shared" si="200"/>
        <v/>
      </c>
      <c r="V986" s="61" t="str">
        <f t="shared" si="201"/>
        <v/>
      </c>
      <c r="W986" s="61" t="str">
        <f t="shared" si="202"/>
        <v/>
      </c>
      <c r="X986" s="207" t="str">
        <f t="shared" si="203"/>
        <v/>
      </c>
      <c r="Y986" s="207" t="str">
        <f t="shared" si="204"/>
        <v/>
      </c>
      <c r="Z986" s="207" t="str">
        <f t="shared" si="205"/>
        <v/>
      </c>
      <c r="AA986" s="207">
        <f t="shared" si="206"/>
        <v>-33</v>
      </c>
    </row>
    <row r="987" spans="1:27" ht="17.25" hidden="1" outlineLevel="2" collapsed="1" thickBot="1">
      <c r="A987" s="279">
        <v>43378</v>
      </c>
      <c r="B987" s="280" t="s">
        <v>1332</v>
      </c>
      <c r="C987" s="281" t="s">
        <v>3172</v>
      </c>
      <c r="D987" s="281" t="s">
        <v>1331</v>
      </c>
      <c r="E987" s="282" t="s">
        <v>1330</v>
      </c>
      <c r="F987" s="281" t="s">
        <v>102</v>
      </c>
      <c r="G987" s="283">
        <v>1</v>
      </c>
      <c r="H987" s="283">
        <v>10419</v>
      </c>
      <c r="I987" s="283">
        <v>0</v>
      </c>
      <c r="J987" s="284">
        <v>23</v>
      </c>
      <c r="K987" s="284">
        <v>10</v>
      </c>
      <c r="L987" s="284">
        <f t="shared" si="196"/>
        <v>467</v>
      </c>
      <c r="M987" s="285">
        <f t="shared" si="193"/>
        <v>467</v>
      </c>
      <c r="N987" s="241">
        <f t="shared" si="195"/>
        <v>10</v>
      </c>
      <c r="O987" s="207">
        <f t="shared" si="194"/>
        <v>0</v>
      </c>
      <c r="P987" s="34"/>
      <c r="S987" s="230" t="s">
        <v>2969</v>
      </c>
      <c r="T987" s="61" t="str">
        <f t="shared" si="199"/>
        <v/>
      </c>
      <c r="U987" s="61" t="str">
        <f t="shared" si="200"/>
        <v/>
      </c>
      <c r="V987" s="61" t="str">
        <f t="shared" si="201"/>
        <v/>
      </c>
      <c r="W987" s="61" t="str">
        <f t="shared" si="202"/>
        <v/>
      </c>
      <c r="X987" s="207" t="str">
        <f t="shared" si="203"/>
        <v/>
      </c>
      <c r="Y987" s="207" t="str">
        <f t="shared" si="204"/>
        <v/>
      </c>
      <c r="Z987" s="207">
        <f t="shared" si="205"/>
        <v>467</v>
      </c>
      <c r="AA987" s="207" t="str">
        <f t="shared" si="206"/>
        <v/>
      </c>
    </row>
    <row r="988" spans="1:27" ht="17.25" hidden="1" outlineLevel="1" thickBot="1">
      <c r="A988" s="237">
        <v>43381</v>
      </c>
      <c r="B988" s="215" t="s">
        <v>1332</v>
      </c>
      <c r="C988" s="210" t="s">
        <v>3172</v>
      </c>
      <c r="D988" s="210" t="s">
        <v>1329</v>
      </c>
      <c r="E988" s="238" t="s">
        <v>2221</v>
      </c>
      <c r="F988" s="210" t="s">
        <v>102</v>
      </c>
      <c r="G988" s="239">
        <v>1</v>
      </c>
      <c r="H988" s="239">
        <v>10441</v>
      </c>
      <c r="I988" s="239">
        <v>0</v>
      </c>
      <c r="J988" s="14">
        <v>23</v>
      </c>
      <c r="K988" s="14">
        <v>10</v>
      </c>
      <c r="L988" s="14">
        <f>IF(B988="TXO",I988-SUM(J988:K988),IF(B988="FITX",IF(D988="新倉",-SUM(J988:K988),IF(E988="賣",(H988-H987)*G988*200-SUM(J988:K988),(H987-H988)*G988*200-SUM(J988:K988))),IF(D988="新倉",-SUM(J988:K988),IF(E988="賣",(H988-H987)*G988*50-SUM(J988:K988),(H987-H988)*G988*50-SUM(J988:K988)))))</f>
        <v>-33</v>
      </c>
      <c r="M988" s="123">
        <f t="shared" si="193"/>
        <v>-33</v>
      </c>
      <c r="N988" s="241" t="str">
        <f t="shared" si="195"/>
        <v/>
      </c>
      <c r="O988" s="207">
        <f t="shared" si="194"/>
        <v>0</v>
      </c>
      <c r="P988" s="34">
        <f>SUM(L988:L1027)</f>
        <v>816</v>
      </c>
      <c r="S988" s="158"/>
      <c r="T988" s="61" t="str">
        <f t="shared" si="199"/>
        <v/>
      </c>
      <c r="U988" s="61" t="str">
        <f t="shared" si="200"/>
        <v/>
      </c>
      <c r="V988" s="61" t="str">
        <f t="shared" si="201"/>
        <v/>
      </c>
      <c r="W988" s="61">
        <f t="shared" si="202"/>
        <v>-33</v>
      </c>
      <c r="X988" s="207" t="str">
        <f t="shared" si="203"/>
        <v/>
      </c>
      <c r="Y988" s="207" t="str">
        <f t="shared" si="204"/>
        <v/>
      </c>
      <c r="Z988" s="207" t="str">
        <f t="shared" si="205"/>
        <v/>
      </c>
      <c r="AA988" s="207" t="str">
        <f t="shared" si="206"/>
        <v/>
      </c>
    </row>
    <row r="989" spans="1:27" ht="17.25" hidden="1" outlineLevel="2" thickBot="1">
      <c r="A989" s="237">
        <v>43381</v>
      </c>
      <c r="B989" s="215" t="s">
        <v>1332</v>
      </c>
      <c r="C989" s="210" t="s">
        <v>3172</v>
      </c>
      <c r="D989" s="210" t="s">
        <v>1331</v>
      </c>
      <c r="E989" s="238" t="s">
        <v>1330</v>
      </c>
      <c r="F989" s="210" t="s">
        <v>102</v>
      </c>
      <c r="G989" s="239">
        <v>1</v>
      </c>
      <c r="H989" s="239">
        <v>10431</v>
      </c>
      <c r="I989" s="239">
        <v>0</v>
      </c>
      <c r="J989" s="14">
        <v>23</v>
      </c>
      <c r="K989" s="14">
        <v>10</v>
      </c>
      <c r="L989" s="14">
        <f t="shared" ref="L989:L991" si="208">IF(B989="TXO",I989-SUM(J989:K989),IF(B989="FITX",IF(D989="新倉",-SUM(J989:K989),IF(E989="賣",(H989-H988)*G989*200-SUM(J989:K989),(H988-H989)*G989*200-SUM(J989:K989))),IF(D989="新倉",-SUM(J989:K989),IF(E989="賣",(H989-H988)*G989*50-SUM(J989:K989),(H988-H989)*G989*50-SUM(J989:K989)))))</f>
        <v>467</v>
      </c>
      <c r="M989" s="123">
        <f t="shared" si="193"/>
        <v>467</v>
      </c>
      <c r="N989" s="241">
        <f t="shared" si="195"/>
        <v>10</v>
      </c>
      <c r="O989" s="207">
        <f t="shared" si="194"/>
        <v>0</v>
      </c>
      <c r="P989" s="34"/>
      <c r="S989" s="158"/>
      <c r="T989" s="61" t="str">
        <f t="shared" si="199"/>
        <v/>
      </c>
      <c r="U989" s="61" t="str">
        <f t="shared" si="200"/>
        <v/>
      </c>
      <c r="V989" s="61">
        <f t="shared" si="201"/>
        <v>467</v>
      </c>
      <c r="W989" s="61" t="str">
        <f t="shared" si="202"/>
        <v/>
      </c>
      <c r="X989" s="207" t="str">
        <f t="shared" si="203"/>
        <v/>
      </c>
      <c r="Y989" s="207" t="str">
        <f t="shared" si="204"/>
        <v/>
      </c>
      <c r="Z989" s="207" t="str">
        <f t="shared" si="205"/>
        <v/>
      </c>
      <c r="AA989" s="207" t="str">
        <f t="shared" si="206"/>
        <v/>
      </c>
    </row>
    <row r="990" spans="1:27" ht="17.25" hidden="1" outlineLevel="2" thickBot="1">
      <c r="A990" s="237">
        <v>43381</v>
      </c>
      <c r="B990" s="215" t="s">
        <v>1332</v>
      </c>
      <c r="C990" s="210" t="s">
        <v>3172</v>
      </c>
      <c r="D990" s="210" t="s">
        <v>1329</v>
      </c>
      <c r="E990" s="238" t="s">
        <v>2221</v>
      </c>
      <c r="F990" s="210" t="s">
        <v>102</v>
      </c>
      <c r="G990" s="239">
        <v>1</v>
      </c>
      <c r="H990" s="239">
        <v>10429</v>
      </c>
      <c r="I990" s="239">
        <v>0</v>
      </c>
      <c r="J990" s="14">
        <v>23</v>
      </c>
      <c r="K990" s="14">
        <v>10</v>
      </c>
      <c r="L990" s="14">
        <f t="shared" si="208"/>
        <v>-33</v>
      </c>
      <c r="M990" s="123">
        <f t="shared" si="193"/>
        <v>-33</v>
      </c>
      <c r="N990" s="241" t="str">
        <f t="shared" si="195"/>
        <v/>
      </c>
      <c r="O990" s="207">
        <f t="shared" si="194"/>
        <v>0</v>
      </c>
      <c r="P990" s="34"/>
      <c r="S990" s="158"/>
      <c r="T990" s="61" t="str">
        <f t="shared" si="199"/>
        <v/>
      </c>
      <c r="U990" s="61" t="str">
        <f t="shared" si="200"/>
        <v/>
      </c>
      <c r="V990" s="61" t="str">
        <f t="shared" si="201"/>
        <v/>
      </c>
      <c r="W990" s="61">
        <f t="shared" si="202"/>
        <v>-33</v>
      </c>
      <c r="X990" s="207" t="str">
        <f t="shared" si="203"/>
        <v/>
      </c>
      <c r="Y990" s="207" t="str">
        <f t="shared" si="204"/>
        <v/>
      </c>
      <c r="Z990" s="207" t="str">
        <f t="shared" si="205"/>
        <v/>
      </c>
      <c r="AA990" s="207" t="str">
        <f t="shared" si="206"/>
        <v/>
      </c>
    </row>
    <row r="991" spans="1:27" ht="17.25" hidden="1" outlineLevel="2" thickBot="1">
      <c r="A991" s="237">
        <v>43381</v>
      </c>
      <c r="B991" s="215" t="s">
        <v>1332</v>
      </c>
      <c r="C991" s="210" t="s">
        <v>3172</v>
      </c>
      <c r="D991" s="210" t="s">
        <v>1331</v>
      </c>
      <c r="E991" s="238" t="s">
        <v>1330</v>
      </c>
      <c r="F991" s="210" t="s">
        <v>102</v>
      </c>
      <c r="G991" s="239">
        <v>1</v>
      </c>
      <c r="H991" s="239">
        <v>10444</v>
      </c>
      <c r="I991" s="239">
        <v>0</v>
      </c>
      <c r="J991" s="14">
        <v>23</v>
      </c>
      <c r="K991" s="14">
        <v>10</v>
      </c>
      <c r="L991" s="14">
        <f t="shared" si="208"/>
        <v>-783</v>
      </c>
      <c r="M991" s="123">
        <f t="shared" si="193"/>
        <v>-783</v>
      </c>
      <c r="N991" s="241">
        <f t="shared" si="195"/>
        <v>-15</v>
      </c>
      <c r="O991" s="207">
        <f t="shared" si="194"/>
        <v>0</v>
      </c>
      <c r="P991" s="34"/>
      <c r="S991" s="158"/>
      <c r="T991" s="61" t="str">
        <f t="shared" si="199"/>
        <v/>
      </c>
      <c r="U991" s="61" t="str">
        <f t="shared" si="200"/>
        <v/>
      </c>
      <c r="V991" s="61" t="str">
        <f t="shared" si="201"/>
        <v/>
      </c>
      <c r="W991" s="61">
        <f t="shared" si="202"/>
        <v>-783</v>
      </c>
      <c r="X991" s="207" t="str">
        <f t="shared" si="203"/>
        <v/>
      </c>
      <c r="Y991" s="207" t="str">
        <f t="shared" si="204"/>
        <v/>
      </c>
      <c r="Z991" s="207" t="str">
        <f t="shared" si="205"/>
        <v/>
      </c>
      <c r="AA991" s="207" t="str">
        <f t="shared" si="206"/>
        <v/>
      </c>
    </row>
    <row r="992" spans="1:27" ht="17.25" hidden="1" outlineLevel="2" thickBot="1">
      <c r="A992" s="237">
        <v>43381</v>
      </c>
      <c r="B992" s="215" t="s">
        <v>1332</v>
      </c>
      <c r="C992" s="210" t="s">
        <v>3172</v>
      </c>
      <c r="D992" s="210" t="s">
        <v>1329</v>
      </c>
      <c r="E992" s="238" t="s">
        <v>2221</v>
      </c>
      <c r="F992" s="210" t="s">
        <v>102</v>
      </c>
      <c r="G992" s="239">
        <v>1</v>
      </c>
      <c r="H992" s="239">
        <v>10452</v>
      </c>
      <c r="I992" s="239">
        <v>0</v>
      </c>
      <c r="J992" s="14">
        <v>23</v>
      </c>
      <c r="K992" s="14">
        <v>10</v>
      </c>
      <c r="L992" s="14">
        <f t="shared" ref="L992:L1044" si="209">IF(B992="TXO",I992-SUM(J992:K992),IF(B992="FITX",IF(D992="新倉",-SUM(J992:K992),IF(E992="賣",(H992-H991)*G992*200-SUM(J992:K992),(H991-H992)*G992*200-SUM(J992:K992))),IF(D992="新倉",-SUM(J992:K992),IF(E992="賣",(H992-H991)*G992*50-SUM(J992:K992),(H991-H992)*G992*50-SUM(J992:K992)))))</f>
        <v>-33</v>
      </c>
      <c r="M992" s="123">
        <f t="shared" si="193"/>
        <v>-33</v>
      </c>
      <c r="N992" s="241" t="str">
        <f t="shared" si="195"/>
        <v/>
      </c>
      <c r="O992" s="207">
        <f t="shared" si="194"/>
        <v>0</v>
      </c>
      <c r="P992" s="34"/>
      <c r="S992" s="158"/>
      <c r="T992" s="61" t="str">
        <f t="shared" si="199"/>
        <v/>
      </c>
      <c r="U992" s="61" t="str">
        <f t="shared" si="200"/>
        <v/>
      </c>
      <c r="V992" s="61" t="str">
        <f t="shared" si="201"/>
        <v/>
      </c>
      <c r="W992" s="61">
        <f t="shared" si="202"/>
        <v>-33</v>
      </c>
      <c r="X992" s="207" t="str">
        <f t="shared" si="203"/>
        <v/>
      </c>
      <c r="Y992" s="207" t="str">
        <f t="shared" si="204"/>
        <v/>
      </c>
      <c r="Z992" s="207" t="str">
        <f t="shared" si="205"/>
        <v/>
      </c>
      <c r="AA992" s="207" t="str">
        <f t="shared" si="206"/>
        <v/>
      </c>
    </row>
    <row r="993" spans="1:27" ht="17.25" hidden="1" outlineLevel="2" thickBot="1">
      <c r="A993" s="237">
        <v>43381</v>
      </c>
      <c r="B993" s="215" t="s">
        <v>1332</v>
      </c>
      <c r="C993" s="210" t="s">
        <v>3172</v>
      </c>
      <c r="D993" s="210" t="s">
        <v>1331</v>
      </c>
      <c r="E993" s="238" t="s">
        <v>1330</v>
      </c>
      <c r="F993" s="210" t="s">
        <v>102</v>
      </c>
      <c r="G993" s="239">
        <v>1</v>
      </c>
      <c r="H993" s="239">
        <v>10450</v>
      </c>
      <c r="I993" s="239">
        <v>0</v>
      </c>
      <c r="J993" s="14">
        <v>23</v>
      </c>
      <c r="K993" s="14">
        <v>10</v>
      </c>
      <c r="L993" s="14">
        <f t="shared" si="209"/>
        <v>67</v>
      </c>
      <c r="M993" s="123">
        <f t="shared" si="193"/>
        <v>67</v>
      </c>
      <c r="N993" s="241">
        <f t="shared" si="195"/>
        <v>2</v>
      </c>
      <c r="O993" s="207">
        <f t="shared" si="194"/>
        <v>0</v>
      </c>
      <c r="P993" s="34"/>
      <c r="S993" s="158"/>
      <c r="T993" s="61" t="str">
        <f t="shared" si="199"/>
        <v/>
      </c>
      <c r="U993" s="61" t="str">
        <f t="shared" si="200"/>
        <v/>
      </c>
      <c r="V993" s="61">
        <f t="shared" si="201"/>
        <v>67</v>
      </c>
      <c r="W993" s="61" t="str">
        <f t="shared" si="202"/>
        <v/>
      </c>
      <c r="X993" s="207" t="str">
        <f t="shared" si="203"/>
        <v/>
      </c>
      <c r="Y993" s="207" t="str">
        <f t="shared" si="204"/>
        <v/>
      </c>
      <c r="Z993" s="207" t="str">
        <f t="shared" si="205"/>
        <v/>
      </c>
      <c r="AA993" s="207" t="str">
        <f t="shared" si="206"/>
        <v/>
      </c>
    </row>
    <row r="994" spans="1:27" ht="17.25" hidden="1" outlineLevel="2" thickBot="1">
      <c r="A994" s="237">
        <v>43381</v>
      </c>
      <c r="B994" s="215" t="s">
        <v>1332</v>
      </c>
      <c r="C994" s="210" t="s">
        <v>3172</v>
      </c>
      <c r="D994" s="210" t="s">
        <v>1329</v>
      </c>
      <c r="E994" s="238" t="s">
        <v>2221</v>
      </c>
      <c r="F994" s="210" t="s">
        <v>102</v>
      </c>
      <c r="G994" s="239">
        <v>1</v>
      </c>
      <c r="H994" s="239">
        <v>10442</v>
      </c>
      <c r="I994" s="239">
        <v>0</v>
      </c>
      <c r="J994" s="14">
        <v>23</v>
      </c>
      <c r="K994" s="14">
        <v>10</v>
      </c>
      <c r="L994" s="14">
        <f t="shared" si="209"/>
        <v>-33</v>
      </c>
      <c r="M994" s="123">
        <f t="shared" si="193"/>
        <v>-33</v>
      </c>
      <c r="N994" s="241" t="str">
        <f t="shared" si="195"/>
        <v/>
      </c>
      <c r="O994" s="207">
        <f t="shared" si="194"/>
        <v>0</v>
      </c>
      <c r="P994" s="34"/>
      <c r="S994" s="158"/>
      <c r="T994" s="61" t="str">
        <f t="shared" si="199"/>
        <v/>
      </c>
      <c r="U994" s="61" t="str">
        <f t="shared" si="200"/>
        <v/>
      </c>
      <c r="V994" s="61" t="str">
        <f t="shared" si="201"/>
        <v/>
      </c>
      <c r="W994" s="61">
        <f t="shared" si="202"/>
        <v>-33</v>
      </c>
      <c r="X994" s="207" t="str">
        <f t="shared" si="203"/>
        <v/>
      </c>
      <c r="Y994" s="207" t="str">
        <f t="shared" si="204"/>
        <v/>
      </c>
      <c r="Z994" s="207" t="str">
        <f t="shared" si="205"/>
        <v/>
      </c>
      <c r="AA994" s="207" t="str">
        <f t="shared" si="206"/>
        <v/>
      </c>
    </row>
    <row r="995" spans="1:27" ht="17.25" hidden="1" outlineLevel="2" thickBot="1">
      <c r="A995" s="237">
        <v>43381</v>
      </c>
      <c r="B995" s="215" t="s">
        <v>1332</v>
      </c>
      <c r="C995" s="210" t="s">
        <v>3172</v>
      </c>
      <c r="D995" s="210" t="s">
        <v>1331</v>
      </c>
      <c r="E995" s="238" t="s">
        <v>1330</v>
      </c>
      <c r="F995" s="210" t="s">
        <v>102</v>
      </c>
      <c r="G995" s="239">
        <v>1</v>
      </c>
      <c r="H995" s="239">
        <v>10439</v>
      </c>
      <c r="I995" s="239">
        <v>0</v>
      </c>
      <c r="J995" s="14">
        <v>23</v>
      </c>
      <c r="K995" s="14">
        <v>10</v>
      </c>
      <c r="L995" s="14">
        <f t="shared" si="209"/>
        <v>117</v>
      </c>
      <c r="M995" s="123">
        <f t="shared" si="193"/>
        <v>117</v>
      </c>
      <c r="N995" s="241">
        <f t="shared" si="195"/>
        <v>3</v>
      </c>
      <c r="O995" s="207">
        <f t="shared" si="194"/>
        <v>0</v>
      </c>
      <c r="P995" s="34"/>
      <c r="S995" s="158"/>
      <c r="T995" s="61" t="str">
        <f t="shared" si="199"/>
        <v/>
      </c>
      <c r="U995" s="61" t="str">
        <f t="shared" si="200"/>
        <v/>
      </c>
      <c r="V995" s="61">
        <f t="shared" si="201"/>
        <v>117</v>
      </c>
      <c r="W995" s="61" t="str">
        <f t="shared" si="202"/>
        <v/>
      </c>
      <c r="X995" s="207" t="str">
        <f t="shared" si="203"/>
        <v/>
      </c>
      <c r="Y995" s="207" t="str">
        <f t="shared" si="204"/>
        <v/>
      </c>
      <c r="Z995" s="207" t="str">
        <f t="shared" si="205"/>
        <v/>
      </c>
      <c r="AA995" s="207" t="str">
        <f t="shared" si="206"/>
        <v/>
      </c>
    </row>
    <row r="996" spans="1:27" ht="17.25" hidden="1" outlineLevel="2" thickBot="1">
      <c r="A996" s="237">
        <v>43381</v>
      </c>
      <c r="B996" s="215" t="s">
        <v>1332</v>
      </c>
      <c r="C996" s="210" t="s">
        <v>3172</v>
      </c>
      <c r="D996" s="210" t="s">
        <v>1329</v>
      </c>
      <c r="E996" s="238" t="s">
        <v>2221</v>
      </c>
      <c r="F996" s="210" t="s">
        <v>102</v>
      </c>
      <c r="G996" s="239">
        <v>3</v>
      </c>
      <c r="H996" s="239">
        <v>10437</v>
      </c>
      <c r="I996" s="239">
        <v>0</v>
      </c>
      <c r="J996" s="14">
        <v>69</v>
      </c>
      <c r="K996" s="14">
        <v>30</v>
      </c>
      <c r="L996" s="14">
        <f t="shared" si="209"/>
        <v>-99</v>
      </c>
      <c r="M996" s="123">
        <f t="shared" si="193"/>
        <v>-99</v>
      </c>
      <c r="N996" s="241" t="str">
        <f t="shared" si="195"/>
        <v/>
      </c>
      <c r="O996" s="207">
        <f t="shared" si="194"/>
        <v>0</v>
      </c>
      <c r="P996" s="34"/>
      <c r="S996" s="158"/>
      <c r="T996" s="61" t="str">
        <f t="shared" si="199"/>
        <v/>
      </c>
      <c r="U996" s="61" t="str">
        <f t="shared" si="200"/>
        <v/>
      </c>
      <c r="V996" s="61" t="str">
        <f t="shared" si="201"/>
        <v/>
      </c>
      <c r="W996" s="61">
        <f t="shared" si="202"/>
        <v>-99</v>
      </c>
      <c r="X996" s="207" t="str">
        <f t="shared" si="203"/>
        <v/>
      </c>
      <c r="Y996" s="207" t="str">
        <f t="shared" si="204"/>
        <v/>
      </c>
      <c r="Z996" s="207" t="str">
        <f t="shared" si="205"/>
        <v/>
      </c>
      <c r="AA996" s="207" t="str">
        <f t="shared" si="206"/>
        <v/>
      </c>
    </row>
    <row r="997" spans="1:27" ht="17.25" hidden="1" outlineLevel="2" thickBot="1">
      <c r="A997" s="237">
        <v>43381</v>
      </c>
      <c r="B997" s="215" t="s">
        <v>1332</v>
      </c>
      <c r="C997" s="210" t="s">
        <v>3172</v>
      </c>
      <c r="D997" s="210" t="s">
        <v>1331</v>
      </c>
      <c r="E997" s="238" t="s">
        <v>1330</v>
      </c>
      <c r="F997" s="210" t="s">
        <v>102</v>
      </c>
      <c r="G997" s="239">
        <v>3</v>
      </c>
      <c r="H997" s="239">
        <v>10434</v>
      </c>
      <c r="I997" s="239">
        <v>0</v>
      </c>
      <c r="J997" s="14">
        <v>69</v>
      </c>
      <c r="K997" s="14">
        <v>30</v>
      </c>
      <c r="L997" s="14">
        <f t="shared" si="209"/>
        <v>351</v>
      </c>
      <c r="M997" s="123">
        <f t="shared" si="193"/>
        <v>351</v>
      </c>
      <c r="N997" s="241">
        <f t="shared" si="195"/>
        <v>9</v>
      </c>
      <c r="O997" s="207">
        <f t="shared" si="194"/>
        <v>0</v>
      </c>
      <c r="P997" s="34"/>
      <c r="S997" s="158"/>
      <c r="T997" s="61" t="str">
        <f t="shared" si="199"/>
        <v/>
      </c>
      <c r="U997" s="61" t="str">
        <f t="shared" si="200"/>
        <v/>
      </c>
      <c r="V997" s="61">
        <f t="shared" si="201"/>
        <v>351</v>
      </c>
      <c r="W997" s="61" t="str">
        <f t="shared" si="202"/>
        <v/>
      </c>
      <c r="X997" s="207" t="str">
        <f t="shared" si="203"/>
        <v/>
      </c>
      <c r="Y997" s="207" t="str">
        <f t="shared" si="204"/>
        <v/>
      </c>
      <c r="Z997" s="207" t="str">
        <f t="shared" si="205"/>
        <v/>
      </c>
      <c r="AA997" s="207" t="str">
        <f t="shared" si="206"/>
        <v/>
      </c>
    </row>
    <row r="998" spans="1:27" ht="17.25" hidden="1" outlineLevel="2" thickBot="1">
      <c r="A998" s="237">
        <v>43381</v>
      </c>
      <c r="B998" s="215" t="s">
        <v>1332</v>
      </c>
      <c r="C998" s="210" t="s">
        <v>3172</v>
      </c>
      <c r="D998" s="210" t="s">
        <v>1329</v>
      </c>
      <c r="E998" s="238" t="s">
        <v>2221</v>
      </c>
      <c r="F998" s="210" t="s">
        <v>102</v>
      </c>
      <c r="G998" s="239">
        <v>1</v>
      </c>
      <c r="H998" s="239">
        <v>10435</v>
      </c>
      <c r="I998" s="239">
        <v>0</v>
      </c>
      <c r="J998" s="14">
        <v>23</v>
      </c>
      <c r="K998" s="14">
        <v>10</v>
      </c>
      <c r="L998" s="14">
        <f t="shared" si="209"/>
        <v>-33</v>
      </c>
      <c r="M998" s="123">
        <f t="shared" si="193"/>
        <v>-33</v>
      </c>
      <c r="N998" s="241" t="str">
        <f t="shared" si="195"/>
        <v/>
      </c>
      <c r="O998" s="207">
        <f t="shared" si="194"/>
        <v>0</v>
      </c>
      <c r="P998" s="34"/>
      <c r="Q998" s="230" t="s">
        <v>3117</v>
      </c>
      <c r="R998" s="230" t="s">
        <v>2969</v>
      </c>
      <c r="S998" s="158"/>
      <c r="T998" s="61" t="str">
        <f t="shared" si="199"/>
        <v/>
      </c>
      <c r="U998" s="61">
        <f t="shared" si="200"/>
        <v>-33</v>
      </c>
      <c r="V998" s="61" t="str">
        <f t="shared" si="201"/>
        <v/>
      </c>
      <c r="W998" s="61" t="str">
        <f t="shared" si="202"/>
        <v/>
      </c>
      <c r="X998" s="207" t="str">
        <f t="shared" si="203"/>
        <v/>
      </c>
      <c r="Y998" s="207" t="str">
        <f t="shared" si="204"/>
        <v/>
      </c>
      <c r="Z998" s="207" t="str">
        <f t="shared" si="205"/>
        <v/>
      </c>
      <c r="AA998" s="207" t="str">
        <f t="shared" si="206"/>
        <v/>
      </c>
    </row>
    <row r="999" spans="1:27" ht="17.25" hidden="1" outlineLevel="2" thickBot="1">
      <c r="A999" s="237">
        <v>43381</v>
      </c>
      <c r="B999" s="215" t="s">
        <v>1332</v>
      </c>
      <c r="C999" s="210" t="s">
        <v>3172</v>
      </c>
      <c r="D999" s="210" t="s">
        <v>1331</v>
      </c>
      <c r="E999" s="238" t="s">
        <v>1330</v>
      </c>
      <c r="F999" s="210" t="s">
        <v>102</v>
      </c>
      <c r="G999" s="239">
        <v>1</v>
      </c>
      <c r="H999" s="239">
        <v>10449</v>
      </c>
      <c r="I999" s="239">
        <v>0</v>
      </c>
      <c r="J999" s="14">
        <v>23</v>
      </c>
      <c r="K999" s="14">
        <v>10</v>
      </c>
      <c r="L999" s="14">
        <f t="shared" si="209"/>
        <v>-733</v>
      </c>
      <c r="M999" s="123">
        <f t="shared" ref="M999:M1062" si="210">L999</f>
        <v>-733</v>
      </c>
      <c r="N999" s="241">
        <f t="shared" si="195"/>
        <v>-14</v>
      </c>
      <c r="O999" s="207">
        <f t="shared" ref="O999:O1027" si="211">ABS(I999)</f>
        <v>0</v>
      </c>
      <c r="P999" s="34"/>
      <c r="Q999" s="230" t="s">
        <v>2983</v>
      </c>
      <c r="R999" s="230" t="s">
        <v>2969</v>
      </c>
      <c r="S999" s="158"/>
      <c r="T999" s="61" t="str">
        <f t="shared" si="199"/>
        <v/>
      </c>
      <c r="U999" s="61">
        <f t="shared" si="200"/>
        <v>-733</v>
      </c>
      <c r="V999" s="61" t="str">
        <f t="shared" si="201"/>
        <v/>
      </c>
      <c r="W999" s="61" t="str">
        <f t="shared" si="202"/>
        <v/>
      </c>
      <c r="X999" s="207" t="str">
        <f t="shared" si="203"/>
        <v/>
      </c>
      <c r="Y999" s="207" t="str">
        <f t="shared" si="204"/>
        <v/>
      </c>
      <c r="Z999" s="207" t="str">
        <f t="shared" si="205"/>
        <v/>
      </c>
      <c r="AA999" s="207" t="str">
        <f t="shared" si="206"/>
        <v/>
      </c>
    </row>
    <row r="1000" spans="1:27" ht="17.25" hidden="1" outlineLevel="2" thickBot="1">
      <c r="A1000" s="237">
        <v>43381</v>
      </c>
      <c r="B1000" s="215" t="s">
        <v>1332</v>
      </c>
      <c r="C1000" s="210" t="s">
        <v>3172</v>
      </c>
      <c r="D1000" s="210" t="s">
        <v>1329</v>
      </c>
      <c r="E1000" s="238" t="s">
        <v>2221</v>
      </c>
      <c r="F1000" s="210" t="s">
        <v>102</v>
      </c>
      <c r="G1000" s="239">
        <v>1</v>
      </c>
      <c r="H1000" s="239">
        <v>10434</v>
      </c>
      <c r="I1000" s="239">
        <v>0</v>
      </c>
      <c r="J1000" s="14">
        <v>23</v>
      </c>
      <c r="K1000" s="14">
        <v>10</v>
      </c>
      <c r="L1000" s="14">
        <f t="shared" si="209"/>
        <v>-33</v>
      </c>
      <c r="M1000" s="123">
        <f t="shared" si="210"/>
        <v>-33</v>
      </c>
      <c r="N1000" s="241" t="str">
        <f t="shared" ref="N1000:N1063" si="212">IF(B1000="TXO","",IF(D1000="新倉","",IF(E1000="賣",(H1000-H999)*G1000,(H999-H1000)*G1000)))</f>
        <v/>
      </c>
      <c r="O1000" s="207">
        <f t="shared" si="211"/>
        <v>0</v>
      </c>
      <c r="P1000" s="34"/>
      <c r="R1000" s="230" t="s">
        <v>2969</v>
      </c>
      <c r="S1000" s="158"/>
      <c r="T1000" s="61" t="str">
        <f t="shared" si="199"/>
        <v/>
      </c>
      <c r="U1000" s="61">
        <f t="shared" si="200"/>
        <v>-33</v>
      </c>
      <c r="V1000" s="61" t="str">
        <f t="shared" si="201"/>
        <v/>
      </c>
      <c r="W1000" s="61" t="str">
        <f t="shared" si="202"/>
        <v/>
      </c>
      <c r="X1000" s="207" t="str">
        <f t="shared" si="203"/>
        <v/>
      </c>
      <c r="Y1000" s="207" t="str">
        <f t="shared" si="204"/>
        <v/>
      </c>
      <c r="Z1000" s="207" t="str">
        <f t="shared" si="205"/>
        <v/>
      </c>
      <c r="AA1000" s="207" t="str">
        <f t="shared" si="206"/>
        <v/>
      </c>
    </row>
    <row r="1001" spans="1:27" ht="17.25" hidden="1" outlineLevel="2" thickBot="1">
      <c r="A1001" s="237">
        <v>43381</v>
      </c>
      <c r="B1001" s="215" t="s">
        <v>1332</v>
      </c>
      <c r="C1001" s="210" t="s">
        <v>3172</v>
      </c>
      <c r="D1001" s="210" t="s">
        <v>1331</v>
      </c>
      <c r="E1001" s="238" t="s">
        <v>1330</v>
      </c>
      <c r="F1001" s="210" t="s">
        <v>102</v>
      </c>
      <c r="G1001" s="239">
        <v>1</v>
      </c>
      <c r="H1001" s="239">
        <v>10450</v>
      </c>
      <c r="I1001" s="239">
        <v>0</v>
      </c>
      <c r="J1001" s="14">
        <v>23</v>
      </c>
      <c r="K1001" s="14">
        <v>10</v>
      </c>
      <c r="L1001" s="14">
        <f t="shared" si="209"/>
        <v>-833</v>
      </c>
      <c r="M1001" s="123">
        <f t="shared" si="210"/>
        <v>-833</v>
      </c>
      <c r="N1001" s="241">
        <f t="shared" si="212"/>
        <v>-16</v>
      </c>
      <c r="O1001" s="207">
        <f t="shared" si="211"/>
        <v>0</v>
      </c>
      <c r="P1001" s="34"/>
      <c r="Q1001" s="230" t="s">
        <v>2983</v>
      </c>
      <c r="R1001" s="230" t="s">
        <v>2969</v>
      </c>
      <c r="S1001" s="158"/>
      <c r="T1001" s="61" t="str">
        <f t="shared" si="199"/>
        <v/>
      </c>
      <c r="U1001" s="61">
        <f t="shared" si="200"/>
        <v>-833</v>
      </c>
      <c r="V1001" s="61" t="str">
        <f t="shared" si="201"/>
        <v/>
      </c>
      <c r="W1001" s="61" t="str">
        <f t="shared" si="202"/>
        <v/>
      </c>
      <c r="X1001" s="207" t="str">
        <f t="shared" si="203"/>
        <v/>
      </c>
      <c r="Y1001" s="207" t="str">
        <f t="shared" si="204"/>
        <v/>
      </c>
      <c r="Z1001" s="207" t="str">
        <f t="shared" si="205"/>
        <v/>
      </c>
      <c r="AA1001" s="207" t="str">
        <f t="shared" si="206"/>
        <v/>
      </c>
    </row>
    <row r="1002" spans="1:27" ht="17.25" hidden="1" outlineLevel="2" thickBot="1">
      <c r="A1002" s="237">
        <v>43381</v>
      </c>
      <c r="B1002" s="215" t="s">
        <v>1332</v>
      </c>
      <c r="C1002" s="210" t="s">
        <v>3172</v>
      </c>
      <c r="D1002" s="210" t="s">
        <v>1329</v>
      </c>
      <c r="E1002" s="238" t="s">
        <v>2221</v>
      </c>
      <c r="F1002" s="210" t="s">
        <v>102</v>
      </c>
      <c r="G1002" s="239">
        <v>1</v>
      </c>
      <c r="H1002" s="239">
        <v>10435</v>
      </c>
      <c r="I1002" s="239">
        <v>0</v>
      </c>
      <c r="J1002" s="14">
        <v>23</v>
      </c>
      <c r="K1002" s="14">
        <v>10</v>
      </c>
      <c r="L1002" s="14">
        <f t="shared" si="209"/>
        <v>-33</v>
      </c>
      <c r="M1002" s="123">
        <f t="shared" si="210"/>
        <v>-33</v>
      </c>
      <c r="N1002" s="241" t="str">
        <f t="shared" si="212"/>
        <v/>
      </c>
      <c r="O1002" s="207">
        <f t="shared" si="211"/>
        <v>0</v>
      </c>
      <c r="P1002" s="34"/>
      <c r="R1002" s="230" t="s">
        <v>2969</v>
      </c>
      <c r="S1002" s="158"/>
      <c r="T1002" s="61" t="str">
        <f t="shared" si="199"/>
        <v/>
      </c>
      <c r="U1002" s="61">
        <f t="shared" si="200"/>
        <v>-33</v>
      </c>
      <c r="V1002" s="61" t="str">
        <f t="shared" si="201"/>
        <v/>
      </c>
      <c r="W1002" s="61" t="str">
        <f t="shared" si="202"/>
        <v/>
      </c>
      <c r="X1002" s="207" t="str">
        <f t="shared" si="203"/>
        <v/>
      </c>
      <c r="Y1002" s="207" t="str">
        <f t="shared" si="204"/>
        <v/>
      </c>
      <c r="Z1002" s="207" t="str">
        <f t="shared" si="205"/>
        <v/>
      </c>
      <c r="AA1002" s="207" t="str">
        <f t="shared" si="206"/>
        <v/>
      </c>
    </row>
    <row r="1003" spans="1:27" ht="17.25" hidden="1" outlineLevel="2" thickBot="1">
      <c r="A1003" s="237">
        <v>43381</v>
      </c>
      <c r="B1003" s="215" t="s">
        <v>1332</v>
      </c>
      <c r="C1003" s="210" t="s">
        <v>3172</v>
      </c>
      <c r="D1003" s="210" t="s">
        <v>1331</v>
      </c>
      <c r="E1003" s="238" t="s">
        <v>1330</v>
      </c>
      <c r="F1003" s="210" t="s">
        <v>102</v>
      </c>
      <c r="G1003" s="239">
        <v>1</v>
      </c>
      <c r="H1003" s="239">
        <v>10450</v>
      </c>
      <c r="I1003" s="239">
        <v>0</v>
      </c>
      <c r="J1003" s="14">
        <v>23</v>
      </c>
      <c r="K1003" s="14">
        <v>10</v>
      </c>
      <c r="L1003" s="14">
        <f t="shared" si="209"/>
        <v>-783</v>
      </c>
      <c r="M1003" s="123">
        <f t="shared" si="210"/>
        <v>-783</v>
      </c>
      <c r="N1003" s="241">
        <f t="shared" si="212"/>
        <v>-15</v>
      </c>
      <c r="O1003" s="207">
        <f t="shared" si="211"/>
        <v>0</v>
      </c>
      <c r="P1003" s="34"/>
      <c r="Q1003" s="230" t="s">
        <v>2983</v>
      </c>
      <c r="R1003" s="230" t="s">
        <v>2969</v>
      </c>
      <c r="S1003" s="158"/>
      <c r="T1003" s="61" t="str">
        <f t="shared" si="199"/>
        <v/>
      </c>
      <c r="U1003" s="61">
        <f t="shared" si="200"/>
        <v>-783</v>
      </c>
      <c r="V1003" s="61" t="str">
        <f t="shared" si="201"/>
        <v/>
      </c>
      <c r="W1003" s="61" t="str">
        <f t="shared" si="202"/>
        <v/>
      </c>
      <c r="X1003" s="207" t="str">
        <f t="shared" si="203"/>
        <v/>
      </c>
      <c r="Y1003" s="207" t="str">
        <f t="shared" si="204"/>
        <v/>
      </c>
      <c r="Z1003" s="207" t="str">
        <f t="shared" si="205"/>
        <v/>
      </c>
      <c r="AA1003" s="207" t="str">
        <f t="shared" si="206"/>
        <v/>
      </c>
    </row>
    <row r="1004" spans="1:27" ht="17.25" hidden="1" outlineLevel="2" thickBot="1">
      <c r="A1004" s="237">
        <v>43381</v>
      </c>
      <c r="B1004" s="215" t="s">
        <v>1332</v>
      </c>
      <c r="C1004" s="210" t="s">
        <v>3172</v>
      </c>
      <c r="D1004" s="210" t="s">
        <v>1329</v>
      </c>
      <c r="E1004" s="238" t="s">
        <v>1330</v>
      </c>
      <c r="F1004" s="210" t="s">
        <v>102</v>
      </c>
      <c r="G1004" s="239">
        <v>1</v>
      </c>
      <c r="H1004" s="239">
        <v>10449</v>
      </c>
      <c r="I1004" s="239">
        <v>0</v>
      </c>
      <c r="J1004" s="14">
        <v>23</v>
      </c>
      <c r="K1004" s="14">
        <v>10</v>
      </c>
      <c r="L1004" s="14">
        <f t="shared" si="209"/>
        <v>-33</v>
      </c>
      <c r="M1004" s="123">
        <f t="shared" si="210"/>
        <v>-33</v>
      </c>
      <c r="N1004" s="241" t="str">
        <f t="shared" si="212"/>
        <v/>
      </c>
      <c r="O1004" s="207">
        <f t="shared" si="211"/>
        <v>0</v>
      </c>
      <c r="P1004" s="34"/>
      <c r="Q1004" s="230" t="s">
        <v>3117</v>
      </c>
      <c r="R1004" s="230" t="s">
        <v>2969</v>
      </c>
      <c r="S1004" s="158"/>
      <c r="T1004" s="61" t="str">
        <f t="shared" si="199"/>
        <v/>
      </c>
      <c r="U1004" s="61">
        <f t="shared" si="200"/>
        <v>-33</v>
      </c>
      <c r="V1004" s="61" t="str">
        <f t="shared" si="201"/>
        <v/>
      </c>
      <c r="W1004" s="61" t="str">
        <f t="shared" si="202"/>
        <v/>
      </c>
      <c r="X1004" s="207" t="str">
        <f t="shared" si="203"/>
        <v/>
      </c>
      <c r="Y1004" s="207" t="str">
        <f t="shared" si="204"/>
        <v/>
      </c>
      <c r="Z1004" s="207" t="str">
        <f t="shared" si="205"/>
        <v/>
      </c>
      <c r="AA1004" s="207" t="str">
        <f t="shared" si="206"/>
        <v/>
      </c>
    </row>
    <row r="1005" spans="1:27" ht="17.25" hidden="1" outlineLevel="2" thickBot="1">
      <c r="A1005" s="237">
        <v>43381</v>
      </c>
      <c r="B1005" s="215" t="s">
        <v>1332</v>
      </c>
      <c r="C1005" s="210" t="s">
        <v>3172</v>
      </c>
      <c r="D1005" s="210" t="s">
        <v>1331</v>
      </c>
      <c r="E1005" s="238" t="s">
        <v>2221</v>
      </c>
      <c r="F1005" s="210" t="s">
        <v>102</v>
      </c>
      <c r="G1005" s="239">
        <v>1</v>
      </c>
      <c r="H1005" s="239">
        <v>10460</v>
      </c>
      <c r="I1005" s="239">
        <v>0</v>
      </c>
      <c r="J1005" s="14">
        <v>23</v>
      </c>
      <c r="K1005" s="14">
        <v>10</v>
      </c>
      <c r="L1005" s="14">
        <f t="shared" si="209"/>
        <v>517</v>
      </c>
      <c r="M1005" s="123">
        <f t="shared" si="210"/>
        <v>517</v>
      </c>
      <c r="N1005" s="241">
        <f t="shared" si="212"/>
        <v>11</v>
      </c>
      <c r="O1005" s="207">
        <f t="shared" si="211"/>
        <v>0</v>
      </c>
      <c r="P1005" s="34"/>
      <c r="Q1005" s="230" t="s">
        <v>2979</v>
      </c>
      <c r="R1005" s="230" t="s">
        <v>2969</v>
      </c>
      <c r="S1005" s="158"/>
      <c r="T1005" s="61">
        <f t="shared" si="199"/>
        <v>517</v>
      </c>
      <c r="U1005" s="61" t="str">
        <f t="shared" si="200"/>
        <v/>
      </c>
      <c r="V1005" s="61" t="str">
        <f t="shared" si="201"/>
        <v/>
      </c>
      <c r="W1005" s="61" t="str">
        <f t="shared" si="202"/>
        <v/>
      </c>
      <c r="X1005" s="207" t="str">
        <f t="shared" si="203"/>
        <v/>
      </c>
      <c r="Y1005" s="207" t="str">
        <f t="shared" si="204"/>
        <v/>
      </c>
      <c r="Z1005" s="207" t="str">
        <f t="shared" si="205"/>
        <v/>
      </c>
      <c r="AA1005" s="207" t="str">
        <f t="shared" si="206"/>
        <v/>
      </c>
    </row>
    <row r="1006" spans="1:27" ht="17.25" hidden="1" outlineLevel="2" thickBot="1">
      <c r="A1006" s="237">
        <v>43381</v>
      </c>
      <c r="B1006" s="215" t="s">
        <v>1332</v>
      </c>
      <c r="C1006" s="210" t="s">
        <v>3172</v>
      </c>
      <c r="D1006" s="210" t="s">
        <v>1329</v>
      </c>
      <c r="E1006" s="238" t="s">
        <v>1330</v>
      </c>
      <c r="F1006" s="210" t="s">
        <v>102</v>
      </c>
      <c r="G1006" s="239">
        <v>1</v>
      </c>
      <c r="H1006" s="239">
        <v>10453</v>
      </c>
      <c r="I1006" s="239">
        <v>0</v>
      </c>
      <c r="J1006" s="14">
        <v>23</v>
      </c>
      <c r="K1006" s="14">
        <v>10</v>
      </c>
      <c r="L1006" s="14">
        <f t="shared" si="209"/>
        <v>-33</v>
      </c>
      <c r="M1006" s="123">
        <f t="shared" si="210"/>
        <v>-33</v>
      </c>
      <c r="N1006" s="241" t="str">
        <f t="shared" si="212"/>
        <v/>
      </c>
      <c r="O1006" s="207">
        <f t="shared" si="211"/>
        <v>0</v>
      </c>
      <c r="P1006" s="34"/>
      <c r="R1006" s="230" t="s">
        <v>2969</v>
      </c>
      <c r="S1006" s="158"/>
      <c r="T1006" s="61" t="str">
        <f t="shared" si="199"/>
        <v/>
      </c>
      <c r="U1006" s="61">
        <f t="shared" si="200"/>
        <v>-33</v>
      </c>
      <c r="V1006" s="61" t="str">
        <f t="shared" si="201"/>
        <v/>
      </c>
      <c r="W1006" s="61" t="str">
        <f t="shared" si="202"/>
        <v/>
      </c>
      <c r="X1006" s="207" t="str">
        <f t="shared" si="203"/>
        <v/>
      </c>
      <c r="Y1006" s="207" t="str">
        <f t="shared" si="204"/>
        <v/>
      </c>
      <c r="Z1006" s="207" t="str">
        <f t="shared" si="205"/>
        <v/>
      </c>
      <c r="AA1006" s="207" t="str">
        <f t="shared" si="206"/>
        <v/>
      </c>
    </row>
    <row r="1007" spans="1:27" ht="17.25" hidden="1" outlineLevel="2" thickBot="1">
      <c r="A1007" s="237">
        <v>43381</v>
      </c>
      <c r="B1007" s="215" t="s">
        <v>1332</v>
      </c>
      <c r="C1007" s="210" t="s">
        <v>3172</v>
      </c>
      <c r="D1007" s="210" t="s">
        <v>1331</v>
      </c>
      <c r="E1007" s="238" t="s">
        <v>2221</v>
      </c>
      <c r="F1007" s="210" t="s">
        <v>102</v>
      </c>
      <c r="G1007" s="239">
        <v>1</v>
      </c>
      <c r="H1007" s="239">
        <v>10474</v>
      </c>
      <c r="I1007" s="239">
        <v>0</v>
      </c>
      <c r="J1007" s="14">
        <v>23</v>
      </c>
      <c r="K1007" s="14">
        <v>10</v>
      </c>
      <c r="L1007" s="14">
        <f t="shared" si="209"/>
        <v>1017</v>
      </c>
      <c r="M1007" s="123">
        <f t="shared" si="210"/>
        <v>1017</v>
      </c>
      <c r="N1007" s="241">
        <f t="shared" si="212"/>
        <v>21</v>
      </c>
      <c r="O1007" s="207">
        <f t="shared" si="211"/>
        <v>0</v>
      </c>
      <c r="P1007" s="34"/>
      <c r="Q1007" s="291" t="s">
        <v>3230</v>
      </c>
      <c r="R1007" s="230" t="s">
        <v>2969</v>
      </c>
      <c r="S1007" s="158"/>
      <c r="T1007" s="61">
        <f t="shared" si="199"/>
        <v>1017</v>
      </c>
      <c r="U1007" s="61" t="str">
        <f t="shared" si="200"/>
        <v/>
      </c>
      <c r="V1007" s="61" t="str">
        <f t="shared" si="201"/>
        <v/>
      </c>
      <c r="W1007" s="61" t="str">
        <f t="shared" si="202"/>
        <v/>
      </c>
      <c r="X1007" s="207" t="str">
        <f t="shared" si="203"/>
        <v/>
      </c>
      <c r="Y1007" s="207" t="str">
        <f t="shared" si="204"/>
        <v/>
      </c>
      <c r="Z1007" s="207" t="str">
        <f t="shared" si="205"/>
        <v/>
      </c>
      <c r="AA1007" s="207" t="str">
        <f t="shared" si="206"/>
        <v/>
      </c>
    </row>
    <row r="1008" spans="1:27" ht="17.25" hidden="1" outlineLevel="2" thickBot="1">
      <c r="A1008" s="237">
        <v>43381</v>
      </c>
      <c r="B1008" s="215" t="s">
        <v>1332</v>
      </c>
      <c r="C1008" s="210" t="s">
        <v>3172</v>
      </c>
      <c r="D1008" s="210" t="s">
        <v>1329</v>
      </c>
      <c r="E1008" s="238" t="s">
        <v>1330</v>
      </c>
      <c r="F1008" s="210" t="s">
        <v>102</v>
      </c>
      <c r="G1008" s="239">
        <v>1</v>
      </c>
      <c r="H1008" s="239">
        <v>10453</v>
      </c>
      <c r="I1008" s="239">
        <v>0</v>
      </c>
      <c r="J1008" s="14">
        <v>23</v>
      </c>
      <c r="K1008" s="14">
        <v>10</v>
      </c>
      <c r="L1008" s="14">
        <f t="shared" si="209"/>
        <v>-33</v>
      </c>
      <c r="M1008" s="123">
        <f t="shared" si="210"/>
        <v>-33</v>
      </c>
      <c r="N1008" s="241" t="str">
        <f t="shared" si="212"/>
        <v/>
      </c>
      <c r="O1008" s="207">
        <f t="shared" si="211"/>
        <v>0</v>
      </c>
      <c r="P1008" s="34"/>
      <c r="R1008" s="230" t="s">
        <v>2969</v>
      </c>
      <c r="S1008" s="158"/>
      <c r="T1008" s="61" t="str">
        <f t="shared" si="199"/>
        <v/>
      </c>
      <c r="U1008" s="61">
        <f t="shared" si="200"/>
        <v>-33</v>
      </c>
      <c r="V1008" s="61" t="str">
        <f t="shared" si="201"/>
        <v/>
      </c>
      <c r="W1008" s="61" t="str">
        <f t="shared" si="202"/>
        <v/>
      </c>
      <c r="X1008" s="207" t="str">
        <f t="shared" si="203"/>
        <v/>
      </c>
      <c r="Y1008" s="207" t="str">
        <f t="shared" si="204"/>
        <v/>
      </c>
      <c r="Z1008" s="207" t="str">
        <f t="shared" si="205"/>
        <v/>
      </c>
      <c r="AA1008" s="207" t="str">
        <f t="shared" si="206"/>
        <v/>
      </c>
    </row>
    <row r="1009" spans="1:27" ht="17.25" hidden="1" outlineLevel="2" thickBot="1">
      <c r="A1009" s="237">
        <v>43381</v>
      </c>
      <c r="B1009" s="215" t="s">
        <v>1332</v>
      </c>
      <c r="C1009" s="210" t="s">
        <v>3172</v>
      </c>
      <c r="D1009" s="210" t="s">
        <v>1331</v>
      </c>
      <c r="E1009" s="238" t="s">
        <v>2221</v>
      </c>
      <c r="F1009" s="210" t="s">
        <v>102</v>
      </c>
      <c r="G1009" s="239">
        <v>1</v>
      </c>
      <c r="H1009" s="239">
        <v>10474</v>
      </c>
      <c r="I1009" s="239">
        <v>0</v>
      </c>
      <c r="J1009" s="14">
        <v>23</v>
      </c>
      <c r="K1009" s="14">
        <v>10</v>
      </c>
      <c r="L1009" s="14">
        <f t="shared" si="209"/>
        <v>1017</v>
      </c>
      <c r="M1009" s="123">
        <f t="shared" si="210"/>
        <v>1017</v>
      </c>
      <c r="N1009" s="241">
        <f t="shared" si="212"/>
        <v>21</v>
      </c>
      <c r="O1009" s="207">
        <f t="shared" si="211"/>
        <v>0</v>
      </c>
      <c r="P1009" s="34"/>
      <c r="Q1009" s="291" t="s">
        <v>3230</v>
      </c>
      <c r="R1009" s="230" t="s">
        <v>2969</v>
      </c>
      <c r="S1009" s="158"/>
      <c r="T1009" s="61">
        <f t="shared" si="199"/>
        <v>1017</v>
      </c>
      <c r="U1009" s="61" t="str">
        <f t="shared" si="200"/>
        <v/>
      </c>
      <c r="V1009" s="61" t="str">
        <f t="shared" si="201"/>
        <v/>
      </c>
      <c r="W1009" s="61" t="str">
        <f t="shared" si="202"/>
        <v/>
      </c>
      <c r="X1009" s="207" t="str">
        <f t="shared" si="203"/>
        <v/>
      </c>
      <c r="Y1009" s="207" t="str">
        <f t="shared" si="204"/>
        <v/>
      </c>
      <c r="Z1009" s="207" t="str">
        <f t="shared" si="205"/>
        <v/>
      </c>
      <c r="AA1009" s="207" t="str">
        <f t="shared" si="206"/>
        <v/>
      </c>
    </row>
    <row r="1010" spans="1:27" ht="17.25" hidden="1" outlineLevel="2" thickBot="1">
      <c r="A1010" s="237">
        <v>43381</v>
      </c>
      <c r="B1010" s="215" t="s">
        <v>1332</v>
      </c>
      <c r="C1010" s="210" t="s">
        <v>3172</v>
      </c>
      <c r="D1010" s="210" t="s">
        <v>1329</v>
      </c>
      <c r="E1010" s="238" t="s">
        <v>1330</v>
      </c>
      <c r="F1010" s="210" t="s">
        <v>102</v>
      </c>
      <c r="G1010" s="239">
        <v>1</v>
      </c>
      <c r="H1010" s="239">
        <v>10497</v>
      </c>
      <c r="I1010" s="239">
        <v>0</v>
      </c>
      <c r="J1010" s="14">
        <v>23</v>
      </c>
      <c r="K1010" s="14">
        <v>10</v>
      </c>
      <c r="L1010" s="14">
        <f t="shared" si="209"/>
        <v>-33</v>
      </c>
      <c r="M1010" s="123">
        <f t="shared" si="210"/>
        <v>-33</v>
      </c>
      <c r="N1010" s="241" t="str">
        <f t="shared" si="212"/>
        <v/>
      </c>
      <c r="O1010" s="207">
        <f t="shared" si="211"/>
        <v>0</v>
      </c>
      <c r="P1010" s="34"/>
      <c r="Q1010" s="291" t="s">
        <v>3231</v>
      </c>
      <c r="S1010" s="158"/>
      <c r="T1010" s="61" t="str">
        <f t="shared" si="199"/>
        <v/>
      </c>
      <c r="U1010" s="61" t="str">
        <f t="shared" si="200"/>
        <v/>
      </c>
      <c r="V1010" s="61" t="str">
        <f t="shared" si="201"/>
        <v/>
      </c>
      <c r="W1010" s="61">
        <f t="shared" si="202"/>
        <v>-33</v>
      </c>
      <c r="X1010" s="207" t="str">
        <f t="shared" si="203"/>
        <v/>
      </c>
      <c r="Y1010" s="207" t="str">
        <f t="shared" si="204"/>
        <v/>
      </c>
      <c r="Z1010" s="207" t="str">
        <f t="shared" si="205"/>
        <v/>
      </c>
      <c r="AA1010" s="207" t="str">
        <f t="shared" si="206"/>
        <v/>
      </c>
    </row>
    <row r="1011" spans="1:27" ht="17.25" hidden="1" outlineLevel="2" thickBot="1">
      <c r="A1011" s="237">
        <v>43381</v>
      </c>
      <c r="B1011" s="215" t="s">
        <v>1332</v>
      </c>
      <c r="C1011" s="210" t="s">
        <v>3172</v>
      </c>
      <c r="D1011" s="210" t="s">
        <v>1331</v>
      </c>
      <c r="E1011" s="238" t="s">
        <v>2221</v>
      </c>
      <c r="F1011" s="210" t="s">
        <v>102</v>
      </c>
      <c r="G1011" s="239">
        <v>1</v>
      </c>
      <c r="H1011" s="239">
        <v>10482</v>
      </c>
      <c r="I1011" s="239">
        <v>0</v>
      </c>
      <c r="J1011" s="14">
        <v>23</v>
      </c>
      <c r="K1011" s="14">
        <v>10</v>
      </c>
      <c r="L1011" s="14">
        <f t="shared" si="209"/>
        <v>-783</v>
      </c>
      <c r="M1011" s="123">
        <f t="shared" si="210"/>
        <v>-783</v>
      </c>
      <c r="N1011" s="241">
        <f t="shared" si="212"/>
        <v>-15</v>
      </c>
      <c r="O1011" s="207">
        <f t="shared" si="211"/>
        <v>0</v>
      </c>
      <c r="P1011" s="34"/>
      <c r="Q1011" s="291" t="s">
        <v>2986</v>
      </c>
      <c r="S1011" s="158"/>
      <c r="T1011" s="61" t="str">
        <f t="shared" si="199"/>
        <v/>
      </c>
      <c r="U1011" s="61" t="str">
        <f t="shared" si="200"/>
        <v/>
      </c>
      <c r="V1011" s="61" t="str">
        <f t="shared" si="201"/>
        <v/>
      </c>
      <c r="W1011" s="61">
        <f t="shared" si="202"/>
        <v>-783</v>
      </c>
      <c r="X1011" s="207" t="str">
        <f t="shared" si="203"/>
        <v/>
      </c>
      <c r="Y1011" s="207" t="str">
        <f t="shared" si="204"/>
        <v/>
      </c>
      <c r="Z1011" s="207" t="str">
        <f t="shared" si="205"/>
        <v/>
      </c>
      <c r="AA1011" s="207" t="str">
        <f t="shared" si="206"/>
        <v/>
      </c>
    </row>
    <row r="1012" spans="1:27" ht="17.25" hidden="1" outlineLevel="2" thickBot="1">
      <c r="A1012" s="237">
        <v>43381</v>
      </c>
      <c r="B1012" s="215" t="s">
        <v>1332</v>
      </c>
      <c r="C1012" s="210" t="s">
        <v>3172</v>
      </c>
      <c r="D1012" s="210" t="s">
        <v>1329</v>
      </c>
      <c r="E1012" s="238" t="s">
        <v>2221</v>
      </c>
      <c r="F1012" s="210" t="s">
        <v>102</v>
      </c>
      <c r="G1012" s="239">
        <v>1</v>
      </c>
      <c r="H1012" s="239">
        <v>10451</v>
      </c>
      <c r="I1012" s="239">
        <v>0</v>
      </c>
      <c r="J1012" s="14">
        <v>23</v>
      </c>
      <c r="K1012" s="14">
        <v>10</v>
      </c>
      <c r="L1012" s="14">
        <f t="shared" si="209"/>
        <v>-33</v>
      </c>
      <c r="M1012" s="123">
        <f t="shared" si="210"/>
        <v>-33</v>
      </c>
      <c r="N1012" s="241" t="str">
        <f t="shared" si="212"/>
        <v/>
      </c>
      <c r="O1012" s="207">
        <f t="shared" si="211"/>
        <v>0</v>
      </c>
      <c r="P1012" s="34"/>
      <c r="Q1012" s="230" t="s">
        <v>3117</v>
      </c>
      <c r="R1012" s="230" t="s">
        <v>2969</v>
      </c>
      <c r="S1012" s="158"/>
      <c r="T1012" s="61" t="str">
        <f t="shared" si="199"/>
        <v/>
      </c>
      <c r="U1012" s="61">
        <f t="shared" si="200"/>
        <v>-33</v>
      </c>
      <c r="V1012" s="61" t="str">
        <f t="shared" si="201"/>
        <v/>
      </c>
      <c r="W1012" s="61" t="str">
        <f t="shared" si="202"/>
        <v/>
      </c>
      <c r="X1012" s="207" t="str">
        <f t="shared" si="203"/>
        <v/>
      </c>
      <c r="Y1012" s="207" t="str">
        <f t="shared" si="204"/>
        <v/>
      </c>
      <c r="Z1012" s="207" t="str">
        <f t="shared" si="205"/>
        <v/>
      </c>
      <c r="AA1012" s="207" t="str">
        <f t="shared" si="206"/>
        <v/>
      </c>
    </row>
    <row r="1013" spans="1:27" ht="17.25" hidden="1" outlineLevel="2" thickBot="1">
      <c r="A1013" s="237">
        <v>43381</v>
      </c>
      <c r="B1013" s="215" t="s">
        <v>1332</v>
      </c>
      <c r="C1013" s="210" t="s">
        <v>3172</v>
      </c>
      <c r="D1013" s="210" t="s">
        <v>1331</v>
      </c>
      <c r="E1013" s="238" t="s">
        <v>1330</v>
      </c>
      <c r="F1013" s="210" t="s">
        <v>102</v>
      </c>
      <c r="G1013" s="239">
        <v>1</v>
      </c>
      <c r="H1013" s="239">
        <v>10443</v>
      </c>
      <c r="I1013" s="239">
        <v>0</v>
      </c>
      <c r="J1013" s="14">
        <v>23</v>
      </c>
      <c r="K1013" s="14">
        <v>10</v>
      </c>
      <c r="L1013" s="14">
        <f t="shared" si="209"/>
        <v>367</v>
      </c>
      <c r="M1013" s="123">
        <f t="shared" si="210"/>
        <v>367</v>
      </c>
      <c r="N1013" s="241">
        <f t="shared" si="212"/>
        <v>8</v>
      </c>
      <c r="O1013" s="207">
        <f t="shared" si="211"/>
        <v>0</v>
      </c>
      <c r="P1013" s="34"/>
      <c r="Q1013" s="230" t="s">
        <v>2979</v>
      </c>
      <c r="R1013" s="230" t="s">
        <v>2969</v>
      </c>
      <c r="S1013" s="158"/>
      <c r="T1013" s="61">
        <f t="shared" si="199"/>
        <v>367</v>
      </c>
      <c r="U1013" s="61" t="str">
        <f t="shared" si="200"/>
        <v/>
      </c>
      <c r="V1013" s="61" t="str">
        <f t="shared" si="201"/>
        <v/>
      </c>
      <c r="W1013" s="61" t="str">
        <f t="shared" si="202"/>
        <v/>
      </c>
      <c r="X1013" s="207" t="str">
        <f t="shared" si="203"/>
        <v/>
      </c>
      <c r="Y1013" s="207" t="str">
        <f t="shared" si="204"/>
        <v/>
      </c>
      <c r="Z1013" s="207" t="str">
        <f t="shared" si="205"/>
        <v/>
      </c>
      <c r="AA1013" s="207" t="str">
        <f t="shared" si="206"/>
        <v/>
      </c>
    </row>
    <row r="1014" spans="1:27" ht="17.25" hidden="1" outlineLevel="2" thickBot="1">
      <c r="A1014" s="237">
        <v>43381</v>
      </c>
      <c r="B1014" s="215" t="s">
        <v>1332</v>
      </c>
      <c r="C1014" s="210" t="s">
        <v>3172</v>
      </c>
      <c r="D1014" s="210" t="s">
        <v>1329</v>
      </c>
      <c r="E1014" s="238" t="s">
        <v>2221</v>
      </c>
      <c r="F1014" s="210" t="s">
        <v>102</v>
      </c>
      <c r="G1014" s="239">
        <v>1</v>
      </c>
      <c r="H1014" s="239">
        <v>10451</v>
      </c>
      <c r="I1014" s="239">
        <v>0</v>
      </c>
      <c r="J1014" s="14">
        <v>23</v>
      </c>
      <c r="K1014" s="14">
        <v>10</v>
      </c>
      <c r="L1014" s="14">
        <f t="shared" si="209"/>
        <v>-33</v>
      </c>
      <c r="M1014" s="123">
        <f t="shared" si="210"/>
        <v>-33</v>
      </c>
      <c r="N1014" s="241" t="str">
        <f t="shared" si="212"/>
        <v/>
      </c>
      <c r="O1014" s="207">
        <f t="shared" si="211"/>
        <v>0</v>
      </c>
      <c r="P1014" s="34"/>
      <c r="R1014" s="230" t="s">
        <v>2969</v>
      </c>
      <c r="S1014" s="158"/>
      <c r="T1014" s="61" t="str">
        <f t="shared" si="199"/>
        <v/>
      </c>
      <c r="U1014" s="61">
        <f t="shared" si="200"/>
        <v>-33</v>
      </c>
      <c r="V1014" s="61" t="str">
        <f t="shared" si="201"/>
        <v/>
      </c>
      <c r="W1014" s="61" t="str">
        <f t="shared" si="202"/>
        <v/>
      </c>
      <c r="X1014" s="207" t="str">
        <f t="shared" si="203"/>
        <v/>
      </c>
      <c r="Y1014" s="207" t="str">
        <f t="shared" si="204"/>
        <v/>
      </c>
      <c r="Z1014" s="207" t="str">
        <f t="shared" si="205"/>
        <v/>
      </c>
      <c r="AA1014" s="207" t="str">
        <f t="shared" si="206"/>
        <v/>
      </c>
    </row>
    <row r="1015" spans="1:27" ht="17.25" hidden="1" outlineLevel="2" thickBot="1">
      <c r="A1015" s="237">
        <v>43381</v>
      </c>
      <c r="B1015" s="215" t="s">
        <v>1332</v>
      </c>
      <c r="C1015" s="210" t="s">
        <v>3172</v>
      </c>
      <c r="D1015" s="210" t="s">
        <v>1331</v>
      </c>
      <c r="E1015" s="238" t="s">
        <v>1330</v>
      </c>
      <c r="F1015" s="210" t="s">
        <v>102</v>
      </c>
      <c r="G1015" s="239">
        <v>1</v>
      </c>
      <c r="H1015" s="239">
        <v>10436</v>
      </c>
      <c r="I1015" s="239">
        <v>0</v>
      </c>
      <c r="J1015" s="14">
        <v>23</v>
      </c>
      <c r="K1015" s="14">
        <v>10</v>
      </c>
      <c r="L1015" s="14">
        <f t="shared" si="209"/>
        <v>717</v>
      </c>
      <c r="M1015" s="123">
        <f t="shared" si="210"/>
        <v>717</v>
      </c>
      <c r="N1015" s="241">
        <f t="shared" si="212"/>
        <v>15</v>
      </c>
      <c r="O1015" s="207">
        <f t="shared" si="211"/>
        <v>0</v>
      </c>
      <c r="P1015" s="34"/>
      <c r="Q1015" s="230" t="s">
        <v>2979</v>
      </c>
      <c r="R1015" s="230" t="s">
        <v>2969</v>
      </c>
      <c r="S1015" s="158"/>
      <c r="T1015" s="61">
        <f t="shared" si="199"/>
        <v>717</v>
      </c>
      <c r="U1015" s="61" t="str">
        <f t="shared" si="200"/>
        <v/>
      </c>
      <c r="V1015" s="61" t="str">
        <f t="shared" si="201"/>
        <v/>
      </c>
      <c r="W1015" s="61" t="str">
        <f t="shared" si="202"/>
        <v/>
      </c>
      <c r="X1015" s="207" t="str">
        <f t="shared" si="203"/>
        <v/>
      </c>
      <c r="Y1015" s="207" t="str">
        <f t="shared" si="204"/>
        <v/>
      </c>
      <c r="Z1015" s="207" t="str">
        <f t="shared" si="205"/>
        <v/>
      </c>
      <c r="AA1015" s="207" t="str">
        <f t="shared" si="206"/>
        <v/>
      </c>
    </row>
    <row r="1016" spans="1:27" ht="17.25" hidden="1" outlineLevel="2" thickBot="1">
      <c r="A1016" s="237">
        <v>43381</v>
      </c>
      <c r="B1016" s="215" t="s">
        <v>1332</v>
      </c>
      <c r="C1016" s="210" t="s">
        <v>3172</v>
      </c>
      <c r="D1016" s="210" t="s">
        <v>1329</v>
      </c>
      <c r="E1016" s="238" t="s">
        <v>2221</v>
      </c>
      <c r="F1016" s="210" t="s">
        <v>102</v>
      </c>
      <c r="G1016" s="239">
        <v>1</v>
      </c>
      <c r="H1016" s="239">
        <v>10451</v>
      </c>
      <c r="I1016" s="239">
        <v>0</v>
      </c>
      <c r="J1016" s="14">
        <v>23</v>
      </c>
      <c r="K1016" s="14">
        <v>10</v>
      </c>
      <c r="L1016" s="14">
        <f t="shared" si="209"/>
        <v>-33</v>
      </c>
      <c r="M1016" s="123">
        <f t="shared" si="210"/>
        <v>-33</v>
      </c>
      <c r="N1016" s="241" t="str">
        <f t="shared" si="212"/>
        <v/>
      </c>
      <c r="O1016" s="207">
        <f t="shared" si="211"/>
        <v>0</v>
      </c>
      <c r="P1016" s="34"/>
      <c r="R1016" s="230" t="s">
        <v>2969</v>
      </c>
      <c r="S1016" s="158"/>
      <c r="T1016" s="61" t="str">
        <f t="shared" si="199"/>
        <v/>
      </c>
      <c r="U1016" s="61">
        <f t="shared" si="200"/>
        <v>-33</v>
      </c>
      <c r="V1016" s="61" t="str">
        <f t="shared" si="201"/>
        <v/>
      </c>
      <c r="W1016" s="61" t="str">
        <f t="shared" si="202"/>
        <v/>
      </c>
      <c r="X1016" s="207" t="str">
        <f t="shared" si="203"/>
        <v/>
      </c>
      <c r="Y1016" s="207" t="str">
        <f t="shared" si="204"/>
        <v/>
      </c>
      <c r="Z1016" s="207" t="str">
        <f t="shared" si="205"/>
        <v/>
      </c>
      <c r="AA1016" s="207" t="str">
        <f t="shared" si="206"/>
        <v/>
      </c>
    </row>
    <row r="1017" spans="1:27" ht="17.25" hidden="1" outlineLevel="2" thickBot="1">
      <c r="A1017" s="237">
        <v>43381</v>
      </c>
      <c r="B1017" s="215" t="s">
        <v>1332</v>
      </c>
      <c r="C1017" s="210" t="s">
        <v>3172</v>
      </c>
      <c r="D1017" s="210" t="s">
        <v>1331</v>
      </c>
      <c r="E1017" s="238" t="s">
        <v>1330</v>
      </c>
      <c r="F1017" s="210" t="s">
        <v>102</v>
      </c>
      <c r="G1017" s="239">
        <v>1</v>
      </c>
      <c r="H1017" s="239">
        <v>10443</v>
      </c>
      <c r="I1017" s="239">
        <v>0</v>
      </c>
      <c r="J1017" s="14">
        <v>23</v>
      </c>
      <c r="K1017" s="14">
        <v>10</v>
      </c>
      <c r="L1017" s="14">
        <f t="shared" si="209"/>
        <v>367</v>
      </c>
      <c r="M1017" s="123">
        <f t="shared" si="210"/>
        <v>367</v>
      </c>
      <c r="N1017" s="241">
        <f t="shared" si="212"/>
        <v>8</v>
      </c>
      <c r="O1017" s="207">
        <f t="shared" si="211"/>
        <v>0</v>
      </c>
      <c r="P1017" s="34"/>
      <c r="Q1017" s="230" t="s">
        <v>3004</v>
      </c>
      <c r="R1017" s="230" t="s">
        <v>2969</v>
      </c>
      <c r="S1017" s="158"/>
      <c r="T1017" s="61">
        <f t="shared" si="199"/>
        <v>367</v>
      </c>
      <c r="U1017" s="61" t="str">
        <f t="shared" si="200"/>
        <v/>
      </c>
      <c r="V1017" s="61" t="str">
        <f t="shared" si="201"/>
        <v/>
      </c>
      <c r="W1017" s="61" t="str">
        <f t="shared" si="202"/>
        <v/>
      </c>
      <c r="X1017" s="207" t="str">
        <f t="shared" si="203"/>
        <v/>
      </c>
      <c r="Y1017" s="207" t="str">
        <f t="shared" si="204"/>
        <v/>
      </c>
      <c r="Z1017" s="207" t="str">
        <f t="shared" si="205"/>
        <v/>
      </c>
      <c r="AA1017" s="207" t="str">
        <f t="shared" si="206"/>
        <v/>
      </c>
    </row>
    <row r="1018" spans="1:27" ht="17.25" hidden="1" outlineLevel="2" thickBot="1">
      <c r="A1018" s="237">
        <v>43381</v>
      </c>
      <c r="B1018" s="215" t="s">
        <v>1332</v>
      </c>
      <c r="C1018" s="210" t="s">
        <v>3172</v>
      </c>
      <c r="D1018" s="210" t="s">
        <v>1329</v>
      </c>
      <c r="E1018" s="238" t="s">
        <v>2221</v>
      </c>
      <c r="F1018" s="210" t="s">
        <v>102</v>
      </c>
      <c r="G1018" s="239">
        <v>1</v>
      </c>
      <c r="H1018" s="239">
        <v>10436</v>
      </c>
      <c r="I1018" s="239">
        <v>0</v>
      </c>
      <c r="J1018" s="14">
        <v>23</v>
      </c>
      <c r="K1018" s="14">
        <v>10</v>
      </c>
      <c r="L1018" s="14">
        <f t="shared" si="209"/>
        <v>-33</v>
      </c>
      <c r="M1018" s="123">
        <f t="shared" si="210"/>
        <v>-33</v>
      </c>
      <c r="N1018" s="241" t="str">
        <f t="shared" si="212"/>
        <v/>
      </c>
      <c r="O1018" s="207">
        <f t="shared" si="211"/>
        <v>0</v>
      </c>
      <c r="P1018" s="34"/>
      <c r="Q1018" s="291" t="s">
        <v>3232</v>
      </c>
      <c r="S1018" s="158"/>
      <c r="T1018" s="61" t="str">
        <f t="shared" si="199"/>
        <v/>
      </c>
      <c r="U1018" s="61" t="str">
        <f t="shared" si="200"/>
        <v/>
      </c>
      <c r="V1018" s="61" t="str">
        <f t="shared" si="201"/>
        <v/>
      </c>
      <c r="W1018" s="61">
        <f t="shared" si="202"/>
        <v>-33</v>
      </c>
      <c r="X1018" s="207" t="str">
        <f t="shared" si="203"/>
        <v/>
      </c>
      <c r="Y1018" s="207" t="str">
        <f t="shared" si="204"/>
        <v/>
      </c>
      <c r="Z1018" s="207" t="str">
        <f t="shared" si="205"/>
        <v/>
      </c>
      <c r="AA1018" s="207" t="str">
        <f t="shared" si="206"/>
        <v/>
      </c>
    </row>
    <row r="1019" spans="1:27" ht="17.25" hidden="1" outlineLevel="2" thickBot="1">
      <c r="A1019" s="237">
        <v>43381</v>
      </c>
      <c r="B1019" s="215" t="s">
        <v>1332</v>
      </c>
      <c r="C1019" s="210" t="s">
        <v>3172</v>
      </c>
      <c r="D1019" s="210" t="s">
        <v>1331</v>
      </c>
      <c r="E1019" s="238" t="s">
        <v>1330</v>
      </c>
      <c r="F1019" s="210" t="s">
        <v>102</v>
      </c>
      <c r="G1019" s="239">
        <v>1</v>
      </c>
      <c r="H1019" s="239">
        <v>10443</v>
      </c>
      <c r="I1019" s="239">
        <v>0</v>
      </c>
      <c r="J1019" s="14">
        <v>23</v>
      </c>
      <c r="K1019" s="14">
        <v>10</v>
      </c>
      <c r="L1019" s="14">
        <f t="shared" si="209"/>
        <v>-383</v>
      </c>
      <c r="M1019" s="123">
        <f t="shared" si="210"/>
        <v>-383</v>
      </c>
      <c r="N1019" s="241">
        <f t="shared" si="212"/>
        <v>-7</v>
      </c>
      <c r="O1019" s="207">
        <f t="shared" si="211"/>
        <v>0</v>
      </c>
      <c r="P1019" s="34"/>
      <c r="Q1019" s="230" t="s">
        <v>3004</v>
      </c>
      <c r="S1019" s="158"/>
      <c r="T1019" s="61" t="str">
        <f t="shared" si="199"/>
        <v/>
      </c>
      <c r="U1019" s="61" t="str">
        <f t="shared" si="200"/>
        <v/>
      </c>
      <c r="V1019" s="61" t="str">
        <f t="shared" si="201"/>
        <v/>
      </c>
      <c r="W1019" s="61">
        <f t="shared" si="202"/>
        <v>-383</v>
      </c>
      <c r="X1019" s="207" t="str">
        <f t="shared" si="203"/>
        <v/>
      </c>
      <c r="Y1019" s="207" t="str">
        <f t="shared" si="204"/>
        <v/>
      </c>
      <c r="Z1019" s="207" t="str">
        <f t="shared" si="205"/>
        <v/>
      </c>
      <c r="AA1019" s="207" t="str">
        <f t="shared" si="206"/>
        <v/>
      </c>
    </row>
    <row r="1020" spans="1:27" ht="17.25" hidden="1" outlineLevel="2" thickBot="1">
      <c r="A1020" s="237">
        <v>43381</v>
      </c>
      <c r="B1020" s="215" t="s">
        <v>1332</v>
      </c>
      <c r="C1020" s="210" t="s">
        <v>3172</v>
      </c>
      <c r="D1020" s="210" t="s">
        <v>1329</v>
      </c>
      <c r="E1020" s="238" t="s">
        <v>2221</v>
      </c>
      <c r="F1020" s="210" t="s">
        <v>102</v>
      </c>
      <c r="G1020" s="239">
        <v>3</v>
      </c>
      <c r="H1020" s="239">
        <v>10442</v>
      </c>
      <c r="I1020" s="239">
        <v>0</v>
      </c>
      <c r="J1020" s="14">
        <v>69</v>
      </c>
      <c r="K1020" s="14">
        <v>30</v>
      </c>
      <c r="L1020" s="14">
        <f t="shared" si="209"/>
        <v>-99</v>
      </c>
      <c r="M1020" s="123">
        <f t="shared" si="210"/>
        <v>-99</v>
      </c>
      <c r="N1020" s="241" t="str">
        <f t="shared" si="212"/>
        <v/>
      </c>
      <c r="O1020" s="207">
        <f t="shared" si="211"/>
        <v>0</v>
      </c>
      <c r="P1020" s="34"/>
      <c r="S1020" s="230" t="s">
        <v>2969</v>
      </c>
      <c r="T1020" s="61" t="str">
        <f t="shared" si="199"/>
        <v/>
      </c>
      <c r="U1020" s="61" t="str">
        <f t="shared" si="200"/>
        <v/>
      </c>
      <c r="V1020" s="61" t="str">
        <f t="shared" si="201"/>
        <v/>
      </c>
      <c r="W1020" s="61" t="str">
        <f t="shared" si="202"/>
        <v/>
      </c>
      <c r="X1020" s="207" t="str">
        <f t="shared" si="203"/>
        <v/>
      </c>
      <c r="Y1020" s="207" t="str">
        <f t="shared" si="204"/>
        <v/>
      </c>
      <c r="Z1020" s="207" t="str">
        <f t="shared" si="205"/>
        <v/>
      </c>
      <c r="AA1020" s="207">
        <f t="shared" si="206"/>
        <v>-99</v>
      </c>
    </row>
    <row r="1021" spans="1:27" ht="17.25" hidden="1" outlineLevel="2" thickBot="1">
      <c r="A1021" s="237">
        <v>43381</v>
      </c>
      <c r="B1021" s="215" t="s">
        <v>1332</v>
      </c>
      <c r="C1021" s="210" t="s">
        <v>3172</v>
      </c>
      <c r="D1021" s="210" t="s">
        <v>1331</v>
      </c>
      <c r="E1021" s="238" t="s">
        <v>1330</v>
      </c>
      <c r="F1021" s="210" t="s">
        <v>102</v>
      </c>
      <c r="G1021" s="239">
        <v>3</v>
      </c>
      <c r="H1021" s="239">
        <v>10452</v>
      </c>
      <c r="I1021" s="239">
        <v>0</v>
      </c>
      <c r="J1021" s="14">
        <v>69</v>
      </c>
      <c r="K1021" s="14">
        <v>30</v>
      </c>
      <c r="L1021" s="14">
        <f t="shared" si="209"/>
        <v>-1599</v>
      </c>
      <c r="M1021" s="123">
        <f t="shared" si="210"/>
        <v>-1599</v>
      </c>
      <c r="N1021" s="241">
        <f t="shared" si="212"/>
        <v>-30</v>
      </c>
      <c r="O1021" s="207">
        <f t="shared" si="211"/>
        <v>0</v>
      </c>
      <c r="P1021" s="34"/>
      <c r="S1021" s="230" t="s">
        <v>2969</v>
      </c>
      <c r="T1021" s="61" t="str">
        <f t="shared" si="199"/>
        <v/>
      </c>
      <c r="U1021" s="61" t="str">
        <f t="shared" si="200"/>
        <v/>
      </c>
      <c r="V1021" s="61" t="str">
        <f t="shared" si="201"/>
        <v/>
      </c>
      <c r="W1021" s="61" t="str">
        <f t="shared" si="202"/>
        <v/>
      </c>
      <c r="X1021" s="207" t="str">
        <f t="shared" si="203"/>
        <v/>
      </c>
      <c r="Y1021" s="207" t="str">
        <f t="shared" si="204"/>
        <v/>
      </c>
      <c r="Z1021" s="207" t="str">
        <f t="shared" si="205"/>
        <v/>
      </c>
      <c r="AA1021" s="207">
        <f t="shared" si="206"/>
        <v>-1599</v>
      </c>
    </row>
    <row r="1022" spans="1:27" ht="17.25" hidden="1" outlineLevel="2" thickBot="1">
      <c r="A1022" s="237">
        <v>43381</v>
      </c>
      <c r="B1022" s="215" t="s">
        <v>1332</v>
      </c>
      <c r="C1022" s="210" t="s">
        <v>3172</v>
      </c>
      <c r="D1022" s="210" t="s">
        <v>1329</v>
      </c>
      <c r="E1022" s="238" t="s">
        <v>2221</v>
      </c>
      <c r="F1022" s="210" t="s">
        <v>102</v>
      </c>
      <c r="G1022" s="239">
        <v>1</v>
      </c>
      <c r="H1022" s="239">
        <v>10449</v>
      </c>
      <c r="I1022" s="239">
        <v>0</v>
      </c>
      <c r="J1022" s="14">
        <v>23</v>
      </c>
      <c r="K1022" s="14">
        <v>10</v>
      </c>
      <c r="L1022" s="14">
        <f t="shared" si="209"/>
        <v>-33</v>
      </c>
      <c r="M1022" s="123">
        <f t="shared" si="210"/>
        <v>-33</v>
      </c>
      <c r="N1022" s="241" t="str">
        <f t="shared" si="212"/>
        <v/>
      </c>
      <c r="O1022" s="207">
        <f t="shared" si="211"/>
        <v>0</v>
      </c>
      <c r="P1022" s="34"/>
      <c r="Q1022" s="291"/>
      <c r="S1022" s="230" t="s">
        <v>2969</v>
      </c>
      <c r="T1022" s="61" t="str">
        <f t="shared" si="199"/>
        <v/>
      </c>
      <c r="U1022" s="61" t="str">
        <f t="shared" si="200"/>
        <v/>
      </c>
      <c r="V1022" s="61" t="str">
        <f t="shared" si="201"/>
        <v/>
      </c>
      <c r="W1022" s="61" t="str">
        <f t="shared" si="202"/>
        <v/>
      </c>
      <c r="X1022" s="207" t="str">
        <f t="shared" si="203"/>
        <v/>
      </c>
      <c r="Y1022" s="207" t="str">
        <f t="shared" si="204"/>
        <v/>
      </c>
      <c r="Z1022" s="207" t="str">
        <f t="shared" si="205"/>
        <v/>
      </c>
      <c r="AA1022" s="207">
        <f t="shared" si="206"/>
        <v>-33</v>
      </c>
    </row>
    <row r="1023" spans="1:27" ht="17.25" hidden="1" outlineLevel="2" thickBot="1">
      <c r="A1023" s="237">
        <v>43381</v>
      </c>
      <c r="B1023" s="215" t="s">
        <v>1332</v>
      </c>
      <c r="C1023" s="210" t="s">
        <v>3172</v>
      </c>
      <c r="D1023" s="210" t="s">
        <v>1331</v>
      </c>
      <c r="E1023" s="238" t="s">
        <v>1330</v>
      </c>
      <c r="F1023" s="210" t="s">
        <v>102</v>
      </c>
      <c r="G1023" s="239">
        <v>1</v>
      </c>
      <c r="H1023" s="239">
        <v>10439</v>
      </c>
      <c r="I1023" s="239">
        <v>0</v>
      </c>
      <c r="J1023" s="14">
        <v>23</v>
      </c>
      <c r="K1023" s="14">
        <v>10</v>
      </c>
      <c r="L1023" s="14">
        <f t="shared" si="209"/>
        <v>467</v>
      </c>
      <c r="M1023" s="123">
        <f t="shared" si="210"/>
        <v>467</v>
      </c>
      <c r="N1023" s="241">
        <f t="shared" si="212"/>
        <v>10</v>
      </c>
      <c r="O1023" s="207">
        <f t="shared" si="211"/>
        <v>0</v>
      </c>
      <c r="P1023" s="34"/>
      <c r="Q1023" s="230" t="s">
        <v>3117</v>
      </c>
      <c r="R1023" s="230" t="s">
        <v>2969</v>
      </c>
      <c r="S1023" s="230" t="s">
        <v>2969</v>
      </c>
      <c r="T1023" s="61" t="str">
        <f t="shared" si="199"/>
        <v/>
      </c>
      <c r="U1023" s="61" t="str">
        <f t="shared" si="200"/>
        <v/>
      </c>
      <c r="V1023" s="61" t="str">
        <f t="shared" si="201"/>
        <v/>
      </c>
      <c r="W1023" s="61" t="str">
        <f t="shared" si="202"/>
        <v/>
      </c>
      <c r="X1023" s="207">
        <f t="shared" si="203"/>
        <v>467</v>
      </c>
      <c r="Y1023" s="207" t="str">
        <f t="shared" si="204"/>
        <v/>
      </c>
      <c r="Z1023" s="207" t="str">
        <f t="shared" si="205"/>
        <v/>
      </c>
      <c r="AA1023" s="207" t="str">
        <f t="shared" si="206"/>
        <v/>
      </c>
    </row>
    <row r="1024" spans="1:27" ht="17.25" hidden="1" outlineLevel="2" thickBot="1">
      <c r="A1024" s="237">
        <v>43381</v>
      </c>
      <c r="B1024" s="215" t="s">
        <v>1332</v>
      </c>
      <c r="C1024" s="210" t="s">
        <v>3172</v>
      </c>
      <c r="D1024" s="210" t="s">
        <v>1329</v>
      </c>
      <c r="E1024" s="238" t="s">
        <v>2221</v>
      </c>
      <c r="F1024" s="210" t="s">
        <v>102</v>
      </c>
      <c r="G1024" s="239">
        <v>1</v>
      </c>
      <c r="H1024" s="239">
        <v>10449</v>
      </c>
      <c r="I1024" s="239">
        <v>0</v>
      </c>
      <c r="J1024" s="14">
        <v>23</v>
      </c>
      <c r="K1024" s="14">
        <v>10</v>
      </c>
      <c r="L1024" s="14">
        <f t="shared" si="209"/>
        <v>-33</v>
      </c>
      <c r="M1024" s="123">
        <f t="shared" si="210"/>
        <v>-33</v>
      </c>
      <c r="N1024" s="241" t="str">
        <f t="shared" si="212"/>
        <v/>
      </c>
      <c r="O1024" s="207">
        <f t="shared" si="211"/>
        <v>0</v>
      </c>
      <c r="P1024" s="34"/>
      <c r="Q1024" s="230" t="s">
        <v>2979</v>
      </c>
      <c r="R1024" s="230" t="s">
        <v>2969</v>
      </c>
      <c r="S1024" s="230" t="s">
        <v>2969</v>
      </c>
      <c r="T1024" s="61" t="str">
        <f t="shared" si="199"/>
        <v/>
      </c>
      <c r="U1024" s="61" t="str">
        <f t="shared" si="200"/>
        <v/>
      </c>
      <c r="V1024" s="61" t="str">
        <f t="shared" si="201"/>
        <v/>
      </c>
      <c r="W1024" s="61" t="str">
        <f t="shared" si="202"/>
        <v/>
      </c>
      <c r="X1024" s="207" t="str">
        <f t="shared" si="203"/>
        <v/>
      </c>
      <c r="Y1024" s="207">
        <f t="shared" si="204"/>
        <v>-33</v>
      </c>
      <c r="Z1024" s="207" t="str">
        <f t="shared" si="205"/>
        <v/>
      </c>
      <c r="AA1024" s="207" t="str">
        <f t="shared" si="206"/>
        <v/>
      </c>
    </row>
    <row r="1025" spans="1:27" ht="17.25" hidden="1" outlineLevel="2" thickBot="1">
      <c r="A1025" s="237">
        <v>43381</v>
      </c>
      <c r="B1025" s="215" t="s">
        <v>1332</v>
      </c>
      <c r="C1025" s="210" t="s">
        <v>3172</v>
      </c>
      <c r="D1025" s="210" t="s">
        <v>1331</v>
      </c>
      <c r="E1025" s="238" t="s">
        <v>1330</v>
      </c>
      <c r="F1025" s="210" t="s">
        <v>102</v>
      </c>
      <c r="G1025" s="239">
        <v>1</v>
      </c>
      <c r="H1025" s="239">
        <v>10429</v>
      </c>
      <c r="I1025" s="239">
        <v>0</v>
      </c>
      <c r="J1025" s="14">
        <v>23</v>
      </c>
      <c r="K1025" s="14">
        <v>10</v>
      </c>
      <c r="L1025" s="14">
        <f t="shared" si="209"/>
        <v>967</v>
      </c>
      <c r="M1025" s="123">
        <f t="shared" si="210"/>
        <v>967</v>
      </c>
      <c r="N1025" s="241">
        <f t="shared" si="212"/>
        <v>20</v>
      </c>
      <c r="O1025" s="207">
        <f t="shared" si="211"/>
        <v>0</v>
      </c>
      <c r="P1025" s="34"/>
      <c r="R1025" s="230" t="s">
        <v>2969</v>
      </c>
      <c r="S1025" s="230" t="s">
        <v>2969</v>
      </c>
      <c r="T1025" s="61" t="str">
        <f t="shared" si="199"/>
        <v/>
      </c>
      <c r="U1025" s="61" t="str">
        <f t="shared" si="200"/>
        <v/>
      </c>
      <c r="V1025" s="61" t="str">
        <f t="shared" si="201"/>
        <v/>
      </c>
      <c r="W1025" s="61" t="str">
        <f t="shared" si="202"/>
        <v/>
      </c>
      <c r="X1025" s="207">
        <f t="shared" si="203"/>
        <v>967</v>
      </c>
      <c r="Y1025" s="207" t="str">
        <f t="shared" si="204"/>
        <v/>
      </c>
      <c r="Z1025" s="207" t="str">
        <f t="shared" si="205"/>
        <v/>
      </c>
      <c r="AA1025" s="207" t="str">
        <f t="shared" si="206"/>
        <v/>
      </c>
    </row>
    <row r="1026" spans="1:27" ht="17.25" hidden="1" outlineLevel="2" thickBot="1">
      <c r="A1026" s="237">
        <v>43381</v>
      </c>
      <c r="B1026" s="215" t="s">
        <v>1332</v>
      </c>
      <c r="C1026" s="210" t="s">
        <v>3172</v>
      </c>
      <c r="D1026" s="210" t="s">
        <v>1329</v>
      </c>
      <c r="E1026" s="238" t="s">
        <v>2221</v>
      </c>
      <c r="F1026" s="210" t="s">
        <v>102</v>
      </c>
      <c r="G1026" s="239">
        <v>1</v>
      </c>
      <c r="H1026" s="239">
        <v>10449</v>
      </c>
      <c r="I1026" s="239">
        <v>0</v>
      </c>
      <c r="J1026" s="14">
        <v>23</v>
      </c>
      <c r="K1026" s="14">
        <v>10</v>
      </c>
      <c r="L1026" s="14">
        <f t="shared" si="209"/>
        <v>-33</v>
      </c>
      <c r="M1026" s="123">
        <f t="shared" si="210"/>
        <v>-33</v>
      </c>
      <c r="N1026" s="241" t="str">
        <f t="shared" si="212"/>
        <v/>
      </c>
      <c r="O1026" s="207">
        <f t="shared" si="211"/>
        <v>0</v>
      </c>
      <c r="P1026" s="34"/>
      <c r="Q1026" s="230" t="s">
        <v>2979</v>
      </c>
      <c r="R1026" s="230" t="s">
        <v>2969</v>
      </c>
      <c r="S1026" s="230" t="s">
        <v>2969</v>
      </c>
      <c r="T1026" s="61" t="str">
        <f t="shared" si="199"/>
        <v/>
      </c>
      <c r="U1026" s="61" t="str">
        <f t="shared" si="200"/>
        <v/>
      </c>
      <c r="V1026" s="61" t="str">
        <f t="shared" si="201"/>
        <v/>
      </c>
      <c r="W1026" s="61" t="str">
        <f t="shared" si="202"/>
        <v/>
      </c>
      <c r="X1026" s="207" t="str">
        <f t="shared" si="203"/>
        <v/>
      </c>
      <c r="Y1026" s="207">
        <f t="shared" si="204"/>
        <v>-33</v>
      </c>
      <c r="Z1026" s="207" t="str">
        <f t="shared" si="205"/>
        <v/>
      </c>
      <c r="AA1026" s="207" t="str">
        <f t="shared" si="206"/>
        <v/>
      </c>
    </row>
    <row r="1027" spans="1:27" ht="17.25" hidden="1" outlineLevel="2" thickBot="1">
      <c r="A1027" s="237">
        <v>43381</v>
      </c>
      <c r="B1027" s="215" t="s">
        <v>1332</v>
      </c>
      <c r="C1027" s="210" t="s">
        <v>3172</v>
      </c>
      <c r="D1027" s="210" t="s">
        <v>1331</v>
      </c>
      <c r="E1027" s="238" t="s">
        <v>1330</v>
      </c>
      <c r="F1027" s="210" t="s">
        <v>102</v>
      </c>
      <c r="G1027" s="239">
        <v>1</v>
      </c>
      <c r="H1027" s="239">
        <v>10427</v>
      </c>
      <c r="I1027" s="239">
        <v>0</v>
      </c>
      <c r="J1027" s="14">
        <v>23</v>
      </c>
      <c r="K1027" s="14">
        <v>10</v>
      </c>
      <c r="L1027" s="14">
        <f t="shared" si="209"/>
        <v>1067</v>
      </c>
      <c r="M1027" s="123">
        <f t="shared" si="210"/>
        <v>1067</v>
      </c>
      <c r="N1027" s="241">
        <f t="shared" si="212"/>
        <v>22</v>
      </c>
      <c r="O1027" s="207">
        <f t="shared" si="211"/>
        <v>0</v>
      </c>
      <c r="P1027" s="34"/>
      <c r="Q1027" s="230" t="s">
        <v>2976</v>
      </c>
      <c r="R1027" s="230" t="s">
        <v>2969</v>
      </c>
      <c r="S1027" s="230" t="s">
        <v>2969</v>
      </c>
      <c r="T1027" s="61" t="str">
        <f t="shared" si="199"/>
        <v/>
      </c>
      <c r="U1027" s="61" t="str">
        <f t="shared" si="200"/>
        <v/>
      </c>
      <c r="V1027" s="61" t="str">
        <f t="shared" si="201"/>
        <v/>
      </c>
      <c r="W1027" s="61" t="str">
        <f t="shared" si="202"/>
        <v/>
      </c>
      <c r="X1027" s="207">
        <f t="shared" si="203"/>
        <v>1067</v>
      </c>
      <c r="Y1027" s="207" t="str">
        <f t="shared" si="204"/>
        <v/>
      </c>
      <c r="Z1027" s="207" t="str">
        <f t="shared" si="205"/>
        <v/>
      </c>
      <c r="AA1027" s="207" t="str">
        <f t="shared" si="206"/>
        <v/>
      </c>
    </row>
    <row r="1028" spans="1:27" ht="17.25" hidden="1" outlineLevel="1" thickBot="1">
      <c r="A1028" s="279">
        <v>43382</v>
      </c>
      <c r="B1028" s="280" t="s">
        <v>1332</v>
      </c>
      <c r="C1028" s="281" t="s">
        <v>3172</v>
      </c>
      <c r="D1028" s="281" t="s">
        <v>1329</v>
      </c>
      <c r="E1028" s="282" t="s">
        <v>2221</v>
      </c>
      <c r="F1028" s="281" t="s">
        <v>102</v>
      </c>
      <c r="G1028" s="283">
        <v>3</v>
      </c>
      <c r="H1028" s="283">
        <v>10473</v>
      </c>
      <c r="I1028" s="283">
        <v>0</v>
      </c>
      <c r="J1028" s="284">
        <v>69</v>
      </c>
      <c r="K1028" s="284">
        <v>30</v>
      </c>
      <c r="L1028" s="284">
        <f t="shared" si="209"/>
        <v>-99</v>
      </c>
      <c r="M1028" s="285">
        <f t="shared" si="210"/>
        <v>-99</v>
      </c>
      <c r="N1028" s="241" t="str">
        <f t="shared" si="212"/>
        <v/>
      </c>
      <c r="O1028" s="207">
        <v>0</v>
      </c>
      <c r="P1028" s="34">
        <f>SUM(L1028:L1083)</f>
        <v>-4068</v>
      </c>
      <c r="Q1028" s="230" t="s">
        <v>2970</v>
      </c>
      <c r="R1028" s="230" t="s">
        <v>3233</v>
      </c>
      <c r="S1028" s="230"/>
      <c r="T1028" s="61" t="str">
        <f t="shared" si="199"/>
        <v/>
      </c>
      <c r="U1028" s="61">
        <f t="shared" si="200"/>
        <v>-99</v>
      </c>
      <c r="V1028" s="61" t="str">
        <f t="shared" si="201"/>
        <v/>
      </c>
      <c r="W1028" s="61" t="str">
        <f t="shared" si="202"/>
        <v/>
      </c>
      <c r="X1028" s="207" t="str">
        <f t="shared" si="203"/>
        <v/>
      </c>
      <c r="Y1028" s="207" t="str">
        <f t="shared" si="204"/>
        <v/>
      </c>
      <c r="Z1028" s="207" t="str">
        <f t="shared" si="205"/>
        <v/>
      </c>
      <c r="AA1028" s="207" t="str">
        <f t="shared" si="206"/>
        <v/>
      </c>
    </row>
    <row r="1029" spans="1:27" ht="17.25" hidden="1" outlineLevel="2" collapsed="1" thickBot="1">
      <c r="A1029" s="279">
        <v>43382</v>
      </c>
      <c r="B1029" s="280" t="s">
        <v>1332</v>
      </c>
      <c r="C1029" s="281" t="s">
        <v>3172</v>
      </c>
      <c r="D1029" s="281" t="s">
        <v>1331</v>
      </c>
      <c r="E1029" s="282" t="s">
        <v>1330</v>
      </c>
      <c r="F1029" s="281" t="s">
        <v>102</v>
      </c>
      <c r="G1029" s="283">
        <v>3</v>
      </c>
      <c r="H1029" s="283">
        <v>10478</v>
      </c>
      <c r="I1029" s="283">
        <v>0</v>
      </c>
      <c r="J1029" s="284">
        <v>69</v>
      </c>
      <c r="K1029" s="284">
        <v>30</v>
      </c>
      <c r="L1029" s="284">
        <f t="shared" si="209"/>
        <v>-849</v>
      </c>
      <c r="M1029" s="285">
        <f t="shared" si="210"/>
        <v>-849</v>
      </c>
      <c r="N1029" s="241">
        <f t="shared" si="212"/>
        <v>-15</v>
      </c>
      <c r="O1029" s="207">
        <v>0</v>
      </c>
      <c r="P1029" s="34"/>
      <c r="Q1029" s="230" t="s">
        <v>3219</v>
      </c>
      <c r="R1029" s="230" t="s">
        <v>3233</v>
      </c>
      <c r="S1029" s="230"/>
      <c r="T1029" s="61" t="str">
        <f t="shared" si="199"/>
        <v/>
      </c>
      <c r="U1029" s="61">
        <f t="shared" si="200"/>
        <v>-849</v>
      </c>
      <c r="V1029" s="61" t="str">
        <f t="shared" si="201"/>
        <v/>
      </c>
      <c r="W1029" s="61" t="str">
        <f t="shared" si="202"/>
        <v/>
      </c>
      <c r="X1029" s="207" t="str">
        <f t="shared" si="203"/>
        <v/>
      </c>
      <c r="Y1029" s="207" t="str">
        <f t="shared" si="204"/>
        <v/>
      </c>
      <c r="Z1029" s="207" t="str">
        <f t="shared" si="205"/>
        <v/>
      </c>
      <c r="AA1029" s="207" t="str">
        <f t="shared" si="206"/>
        <v/>
      </c>
    </row>
    <row r="1030" spans="1:27" ht="17.25" hidden="1" outlineLevel="2" collapsed="1" thickBot="1">
      <c r="A1030" s="279">
        <v>43378</v>
      </c>
      <c r="B1030" s="280" t="s">
        <v>1332</v>
      </c>
      <c r="C1030" s="281" t="s">
        <v>3172</v>
      </c>
      <c r="D1030" s="281" t="s">
        <v>1329</v>
      </c>
      <c r="E1030" s="282" t="s">
        <v>2221</v>
      </c>
      <c r="F1030" s="281" t="s">
        <v>102</v>
      </c>
      <c r="G1030" s="283">
        <v>3</v>
      </c>
      <c r="H1030" s="283">
        <v>10463</v>
      </c>
      <c r="I1030" s="283">
        <v>0</v>
      </c>
      <c r="J1030" s="284">
        <v>69</v>
      </c>
      <c r="K1030" s="284">
        <v>30</v>
      </c>
      <c r="L1030" s="284">
        <f t="shared" si="209"/>
        <v>-99</v>
      </c>
      <c r="M1030" s="285">
        <f t="shared" si="210"/>
        <v>-99</v>
      </c>
      <c r="N1030" s="241" t="str">
        <f t="shared" si="212"/>
        <v/>
      </c>
      <c r="O1030" s="207">
        <v>0</v>
      </c>
      <c r="P1030" s="34"/>
      <c r="Q1030" s="230" t="s">
        <v>2970</v>
      </c>
      <c r="R1030" s="230" t="s">
        <v>3233</v>
      </c>
      <c r="S1030" s="230"/>
      <c r="T1030" s="61" t="str">
        <f t="shared" si="199"/>
        <v/>
      </c>
      <c r="U1030" s="61">
        <f t="shared" si="200"/>
        <v>-99</v>
      </c>
      <c r="V1030" s="61" t="str">
        <f t="shared" si="201"/>
        <v/>
      </c>
      <c r="W1030" s="61" t="str">
        <f t="shared" si="202"/>
        <v/>
      </c>
      <c r="X1030" s="207" t="str">
        <f t="shared" si="203"/>
        <v/>
      </c>
      <c r="Y1030" s="207" t="str">
        <f t="shared" si="204"/>
        <v/>
      </c>
      <c r="Z1030" s="207" t="str">
        <f t="shared" si="205"/>
        <v/>
      </c>
      <c r="AA1030" s="207" t="str">
        <f t="shared" si="206"/>
        <v/>
      </c>
    </row>
    <row r="1031" spans="1:27" ht="17.25" hidden="1" outlineLevel="2" collapsed="1" thickBot="1">
      <c r="A1031" s="279">
        <v>43378</v>
      </c>
      <c r="B1031" s="280" t="s">
        <v>1332</v>
      </c>
      <c r="C1031" s="281" t="s">
        <v>3172</v>
      </c>
      <c r="D1031" s="281" t="s">
        <v>1331</v>
      </c>
      <c r="E1031" s="282" t="s">
        <v>1330</v>
      </c>
      <c r="F1031" s="281" t="s">
        <v>102</v>
      </c>
      <c r="G1031" s="283">
        <v>3</v>
      </c>
      <c r="H1031" s="283">
        <v>10460</v>
      </c>
      <c r="I1031" s="283">
        <v>0</v>
      </c>
      <c r="J1031" s="284">
        <v>69</v>
      </c>
      <c r="K1031" s="284">
        <v>30</v>
      </c>
      <c r="L1031" s="284">
        <f t="shared" si="209"/>
        <v>351</v>
      </c>
      <c r="M1031" s="285">
        <f t="shared" si="210"/>
        <v>351</v>
      </c>
      <c r="N1031" s="241">
        <f t="shared" si="212"/>
        <v>9</v>
      </c>
      <c r="O1031" s="207">
        <v>0</v>
      </c>
      <c r="P1031" s="34"/>
      <c r="Q1031" s="230" t="s">
        <v>3219</v>
      </c>
      <c r="R1031" s="230" t="s">
        <v>3233</v>
      </c>
      <c r="S1031" s="230"/>
      <c r="T1031" s="61">
        <f t="shared" si="199"/>
        <v>351</v>
      </c>
      <c r="U1031" s="61" t="str">
        <f t="shared" si="200"/>
        <v/>
      </c>
      <c r="V1031" s="61" t="str">
        <f t="shared" si="201"/>
        <v/>
      </c>
      <c r="W1031" s="61" t="str">
        <f t="shared" si="202"/>
        <v/>
      </c>
      <c r="X1031" s="207" t="str">
        <f t="shared" si="203"/>
        <v/>
      </c>
      <c r="Y1031" s="207" t="str">
        <f t="shared" si="204"/>
        <v/>
      </c>
      <c r="Z1031" s="207" t="str">
        <f t="shared" si="205"/>
        <v/>
      </c>
      <c r="AA1031" s="207" t="str">
        <f t="shared" si="206"/>
        <v/>
      </c>
    </row>
    <row r="1032" spans="1:27" ht="17.25" hidden="1" outlineLevel="2" collapsed="1" thickBot="1">
      <c r="A1032" s="279">
        <v>43382</v>
      </c>
      <c r="B1032" s="280" t="s">
        <v>1332</v>
      </c>
      <c r="C1032" s="281" t="s">
        <v>3172</v>
      </c>
      <c r="D1032" s="281" t="s">
        <v>1329</v>
      </c>
      <c r="E1032" s="282" t="s">
        <v>1330</v>
      </c>
      <c r="F1032" s="281" t="s">
        <v>102</v>
      </c>
      <c r="G1032" s="283">
        <v>3</v>
      </c>
      <c r="H1032" s="283">
        <v>10460</v>
      </c>
      <c r="I1032" s="283">
        <v>0</v>
      </c>
      <c r="J1032" s="284">
        <v>69</v>
      </c>
      <c r="K1032" s="284">
        <v>30</v>
      </c>
      <c r="L1032" s="284">
        <f t="shared" si="209"/>
        <v>-99</v>
      </c>
      <c r="M1032" s="285">
        <f t="shared" si="210"/>
        <v>-99</v>
      </c>
      <c r="N1032" s="241" t="str">
        <f t="shared" si="212"/>
        <v/>
      </c>
      <c r="O1032" s="207">
        <v>0</v>
      </c>
      <c r="P1032" s="34"/>
      <c r="Q1032" s="230" t="s">
        <v>2970</v>
      </c>
      <c r="R1032" s="230" t="s">
        <v>3233</v>
      </c>
      <c r="S1032" s="230"/>
      <c r="T1032" s="61" t="str">
        <f t="shared" si="199"/>
        <v/>
      </c>
      <c r="U1032" s="61">
        <f t="shared" si="200"/>
        <v>-99</v>
      </c>
      <c r="V1032" s="61" t="str">
        <f t="shared" si="201"/>
        <v/>
      </c>
      <c r="W1032" s="61" t="str">
        <f t="shared" si="202"/>
        <v/>
      </c>
      <c r="X1032" s="207" t="str">
        <f t="shared" si="203"/>
        <v/>
      </c>
      <c r="Y1032" s="207" t="str">
        <f t="shared" si="204"/>
        <v/>
      </c>
      <c r="Z1032" s="207" t="str">
        <f t="shared" si="205"/>
        <v/>
      </c>
      <c r="AA1032" s="207" t="str">
        <f t="shared" si="206"/>
        <v/>
      </c>
    </row>
    <row r="1033" spans="1:27" ht="17.25" hidden="1" outlineLevel="2" collapsed="1" thickBot="1">
      <c r="A1033" s="279">
        <v>43382</v>
      </c>
      <c r="B1033" s="280" t="s">
        <v>1332</v>
      </c>
      <c r="C1033" s="281" t="s">
        <v>3172</v>
      </c>
      <c r="D1033" s="281" t="s">
        <v>1331</v>
      </c>
      <c r="E1033" s="282" t="s">
        <v>2221</v>
      </c>
      <c r="F1033" s="281" t="s">
        <v>102</v>
      </c>
      <c r="G1033" s="283">
        <v>3</v>
      </c>
      <c r="H1033" s="283">
        <v>10469</v>
      </c>
      <c r="I1033" s="283">
        <v>0</v>
      </c>
      <c r="J1033" s="284">
        <v>69</v>
      </c>
      <c r="K1033" s="284">
        <v>30</v>
      </c>
      <c r="L1033" s="284">
        <f t="shared" si="209"/>
        <v>1251</v>
      </c>
      <c r="M1033" s="285">
        <f t="shared" si="210"/>
        <v>1251</v>
      </c>
      <c r="N1033" s="241">
        <f t="shared" si="212"/>
        <v>27</v>
      </c>
      <c r="O1033" s="207">
        <v>0</v>
      </c>
      <c r="P1033" s="34"/>
      <c r="Q1033" s="230" t="s">
        <v>3219</v>
      </c>
      <c r="R1033" s="230" t="s">
        <v>3233</v>
      </c>
      <c r="S1033" s="230"/>
      <c r="T1033" s="61">
        <f t="shared" si="199"/>
        <v>1251</v>
      </c>
      <c r="U1033" s="61" t="str">
        <f t="shared" si="200"/>
        <v/>
      </c>
      <c r="V1033" s="61" t="str">
        <f t="shared" si="201"/>
        <v/>
      </c>
      <c r="W1033" s="61" t="str">
        <f t="shared" si="202"/>
        <v/>
      </c>
      <c r="X1033" s="207" t="str">
        <f t="shared" si="203"/>
        <v/>
      </c>
      <c r="Y1033" s="207" t="str">
        <f t="shared" si="204"/>
        <v/>
      </c>
      <c r="Z1033" s="207" t="str">
        <f t="shared" si="205"/>
        <v/>
      </c>
      <c r="AA1033" s="207" t="str">
        <f t="shared" si="206"/>
        <v/>
      </c>
    </row>
    <row r="1034" spans="1:27" ht="17.25" hidden="1" outlineLevel="2" collapsed="1" thickBot="1">
      <c r="A1034" s="279">
        <v>43382</v>
      </c>
      <c r="B1034" s="280" t="s">
        <v>1332</v>
      </c>
      <c r="C1034" s="281" t="s">
        <v>3172</v>
      </c>
      <c r="D1034" s="281" t="s">
        <v>1329</v>
      </c>
      <c r="E1034" s="282" t="s">
        <v>2221</v>
      </c>
      <c r="F1034" s="281" t="s">
        <v>102</v>
      </c>
      <c r="G1034" s="283">
        <v>1</v>
      </c>
      <c r="H1034" s="283">
        <v>10469</v>
      </c>
      <c r="I1034" s="283">
        <v>0</v>
      </c>
      <c r="J1034" s="284">
        <v>23</v>
      </c>
      <c r="K1034" s="284">
        <v>10</v>
      </c>
      <c r="L1034" s="284">
        <f t="shared" si="209"/>
        <v>-33</v>
      </c>
      <c r="M1034" s="285">
        <f t="shared" si="210"/>
        <v>-33</v>
      </c>
      <c r="N1034" s="241" t="str">
        <f t="shared" si="212"/>
        <v/>
      </c>
      <c r="O1034" s="207">
        <v>0</v>
      </c>
      <c r="P1034" s="34"/>
      <c r="Q1034" s="230" t="s">
        <v>2970</v>
      </c>
      <c r="R1034" s="230" t="s">
        <v>3233</v>
      </c>
      <c r="S1034" s="230"/>
      <c r="T1034" s="61" t="str">
        <f t="shared" si="199"/>
        <v/>
      </c>
      <c r="U1034" s="61">
        <f t="shared" si="200"/>
        <v>-33</v>
      </c>
      <c r="V1034" s="61" t="str">
        <f t="shared" si="201"/>
        <v/>
      </c>
      <c r="W1034" s="61" t="str">
        <f t="shared" si="202"/>
        <v/>
      </c>
      <c r="X1034" s="207" t="str">
        <f t="shared" si="203"/>
        <v/>
      </c>
      <c r="Y1034" s="207" t="str">
        <f t="shared" si="204"/>
        <v/>
      </c>
      <c r="Z1034" s="207" t="str">
        <f t="shared" si="205"/>
        <v/>
      </c>
      <c r="AA1034" s="207" t="str">
        <f t="shared" si="206"/>
        <v/>
      </c>
    </row>
    <row r="1035" spans="1:27" ht="17.25" hidden="1" outlineLevel="2" collapsed="1" thickBot="1">
      <c r="A1035" s="279">
        <v>43382</v>
      </c>
      <c r="B1035" s="280" t="s">
        <v>1332</v>
      </c>
      <c r="C1035" s="281" t="s">
        <v>3172</v>
      </c>
      <c r="D1035" s="281" t="s">
        <v>1331</v>
      </c>
      <c r="E1035" s="282" t="s">
        <v>1330</v>
      </c>
      <c r="F1035" s="281" t="s">
        <v>102</v>
      </c>
      <c r="G1035" s="283">
        <v>1</v>
      </c>
      <c r="H1035" s="283">
        <v>10467</v>
      </c>
      <c r="I1035" s="283">
        <v>0</v>
      </c>
      <c r="J1035" s="284">
        <v>23</v>
      </c>
      <c r="K1035" s="284">
        <v>10</v>
      </c>
      <c r="L1035" s="284">
        <f t="shared" si="209"/>
        <v>67</v>
      </c>
      <c r="M1035" s="285">
        <f t="shared" si="210"/>
        <v>67</v>
      </c>
      <c r="N1035" s="241">
        <f t="shared" si="212"/>
        <v>2</v>
      </c>
      <c r="O1035" s="207">
        <v>0</v>
      </c>
      <c r="P1035" s="34"/>
      <c r="S1035" s="230"/>
      <c r="T1035" s="61" t="str">
        <f t="shared" si="199"/>
        <v/>
      </c>
      <c r="U1035" s="61" t="str">
        <f t="shared" si="200"/>
        <v/>
      </c>
      <c r="V1035" s="61">
        <f t="shared" si="201"/>
        <v>67</v>
      </c>
      <c r="W1035" s="61" t="str">
        <f t="shared" si="202"/>
        <v/>
      </c>
      <c r="X1035" s="207" t="str">
        <f t="shared" si="203"/>
        <v/>
      </c>
      <c r="Y1035" s="207" t="str">
        <f t="shared" si="204"/>
        <v/>
      </c>
      <c r="Z1035" s="207" t="str">
        <f t="shared" si="205"/>
        <v/>
      </c>
      <c r="AA1035" s="207" t="str">
        <f t="shared" si="206"/>
        <v/>
      </c>
    </row>
    <row r="1036" spans="1:27" ht="17.25" hidden="1" outlineLevel="2" collapsed="1" thickBot="1">
      <c r="A1036" s="279">
        <v>43382</v>
      </c>
      <c r="B1036" s="280" t="s">
        <v>1332</v>
      </c>
      <c r="C1036" s="281" t="s">
        <v>3172</v>
      </c>
      <c r="D1036" s="281" t="s">
        <v>1329</v>
      </c>
      <c r="E1036" s="282" t="s">
        <v>2221</v>
      </c>
      <c r="F1036" s="281" t="s">
        <v>102</v>
      </c>
      <c r="G1036" s="283">
        <v>1</v>
      </c>
      <c r="H1036" s="283">
        <v>10469</v>
      </c>
      <c r="I1036" s="283">
        <v>0</v>
      </c>
      <c r="J1036" s="284">
        <v>23</v>
      </c>
      <c r="K1036" s="284">
        <v>10</v>
      </c>
      <c r="L1036" s="284">
        <f t="shared" si="209"/>
        <v>-33</v>
      </c>
      <c r="M1036" s="285">
        <f t="shared" si="210"/>
        <v>-33</v>
      </c>
      <c r="N1036" s="241" t="str">
        <f t="shared" si="212"/>
        <v/>
      </c>
      <c r="O1036" s="207">
        <v>0</v>
      </c>
      <c r="P1036" s="34"/>
      <c r="S1036" s="230"/>
      <c r="T1036" s="61" t="str">
        <f t="shared" si="199"/>
        <v/>
      </c>
      <c r="U1036" s="61" t="str">
        <f t="shared" si="200"/>
        <v/>
      </c>
      <c r="V1036" s="61" t="str">
        <f t="shared" si="201"/>
        <v/>
      </c>
      <c r="W1036" s="61">
        <f t="shared" si="202"/>
        <v>-33</v>
      </c>
      <c r="X1036" s="207" t="str">
        <f t="shared" si="203"/>
        <v/>
      </c>
      <c r="Y1036" s="207" t="str">
        <f t="shared" si="204"/>
        <v/>
      </c>
      <c r="Z1036" s="207" t="str">
        <f t="shared" si="205"/>
        <v/>
      </c>
      <c r="AA1036" s="207" t="str">
        <f t="shared" si="206"/>
        <v/>
      </c>
    </row>
    <row r="1037" spans="1:27" ht="17.25" hidden="1" outlineLevel="2" collapsed="1" thickBot="1">
      <c r="A1037" s="279">
        <v>43382</v>
      </c>
      <c r="B1037" s="280" t="s">
        <v>1332</v>
      </c>
      <c r="C1037" s="281" t="s">
        <v>3172</v>
      </c>
      <c r="D1037" s="281" t="s">
        <v>1331</v>
      </c>
      <c r="E1037" s="282" t="s">
        <v>1330</v>
      </c>
      <c r="F1037" s="281" t="s">
        <v>102</v>
      </c>
      <c r="G1037" s="283">
        <v>1</v>
      </c>
      <c r="H1037" s="283">
        <v>10478</v>
      </c>
      <c r="I1037" s="283">
        <v>0</v>
      </c>
      <c r="J1037" s="284">
        <v>23</v>
      </c>
      <c r="K1037" s="284">
        <v>10</v>
      </c>
      <c r="L1037" s="284">
        <f t="shared" si="209"/>
        <v>-483</v>
      </c>
      <c r="M1037" s="285">
        <f t="shared" si="210"/>
        <v>-483</v>
      </c>
      <c r="N1037" s="241">
        <f t="shared" si="212"/>
        <v>-9</v>
      </c>
      <c r="O1037" s="207">
        <v>0</v>
      </c>
      <c r="P1037" s="34"/>
      <c r="S1037" s="230"/>
      <c r="T1037" s="61" t="str">
        <f t="shared" si="199"/>
        <v/>
      </c>
      <c r="U1037" s="61" t="str">
        <f t="shared" si="200"/>
        <v/>
      </c>
      <c r="V1037" s="61" t="str">
        <f t="shared" si="201"/>
        <v/>
      </c>
      <c r="W1037" s="61">
        <f t="shared" si="202"/>
        <v>-483</v>
      </c>
      <c r="X1037" s="207" t="str">
        <f t="shared" si="203"/>
        <v/>
      </c>
      <c r="Y1037" s="207" t="str">
        <f t="shared" si="204"/>
        <v/>
      </c>
      <c r="Z1037" s="207" t="str">
        <f t="shared" si="205"/>
        <v/>
      </c>
      <c r="AA1037" s="207" t="str">
        <f t="shared" si="206"/>
        <v/>
      </c>
    </row>
    <row r="1038" spans="1:27" ht="17.25" hidden="1" outlineLevel="2" collapsed="1" thickBot="1">
      <c r="A1038" s="279">
        <v>43382</v>
      </c>
      <c r="B1038" s="280" t="s">
        <v>1332</v>
      </c>
      <c r="C1038" s="281" t="s">
        <v>3172</v>
      </c>
      <c r="D1038" s="281" t="s">
        <v>1329</v>
      </c>
      <c r="E1038" s="282" t="s">
        <v>2221</v>
      </c>
      <c r="F1038" s="281" t="s">
        <v>102</v>
      </c>
      <c r="G1038" s="283">
        <v>1</v>
      </c>
      <c r="H1038" s="283">
        <v>10469</v>
      </c>
      <c r="I1038" s="283">
        <v>0</v>
      </c>
      <c r="J1038" s="284">
        <v>23</v>
      </c>
      <c r="K1038" s="284">
        <v>10</v>
      </c>
      <c r="L1038" s="284">
        <f t="shared" si="209"/>
        <v>-33</v>
      </c>
      <c r="M1038" s="285">
        <f t="shared" si="210"/>
        <v>-33</v>
      </c>
      <c r="N1038" s="241" t="str">
        <f t="shared" si="212"/>
        <v/>
      </c>
      <c r="O1038" s="207">
        <v>0</v>
      </c>
      <c r="P1038" s="34"/>
      <c r="S1038" s="230"/>
      <c r="T1038" s="61" t="str">
        <f t="shared" si="199"/>
        <v/>
      </c>
      <c r="U1038" s="61" t="str">
        <f t="shared" si="200"/>
        <v/>
      </c>
      <c r="V1038" s="61" t="str">
        <f t="shared" si="201"/>
        <v/>
      </c>
      <c r="W1038" s="61">
        <f t="shared" si="202"/>
        <v>-33</v>
      </c>
      <c r="X1038" s="207" t="str">
        <f t="shared" si="203"/>
        <v/>
      </c>
      <c r="Y1038" s="207" t="str">
        <f t="shared" si="204"/>
        <v/>
      </c>
      <c r="Z1038" s="207" t="str">
        <f t="shared" si="205"/>
        <v/>
      </c>
      <c r="AA1038" s="207" t="str">
        <f t="shared" si="206"/>
        <v/>
      </c>
    </row>
    <row r="1039" spans="1:27" ht="17.25" hidden="1" outlineLevel="2" collapsed="1" thickBot="1">
      <c r="A1039" s="279">
        <v>43382</v>
      </c>
      <c r="B1039" s="280" t="s">
        <v>1332</v>
      </c>
      <c r="C1039" s="281" t="s">
        <v>3172</v>
      </c>
      <c r="D1039" s="281" t="s">
        <v>1331</v>
      </c>
      <c r="E1039" s="282" t="s">
        <v>1330</v>
      </c>
      <c r="F1039" s="281" t="s">
        <v>102</v>
      </c>
      <c r="G1039" s="283">
        <v>1</v>
      </c>
      <c r="H1039" s="283">
        <v>10475</v>
      </c>
      <c r="I1039" s="283">
        <v>0</v>
      </c>
      <c r="J1039" s="284">
        <v>23</v>
      </c>
      <c r="K1039" s="284">
        <v>10</v>
      </c>
      <c r="L1039" s="284">
        <f t="shared" si="209"/>
        <v>-333</v>
      </c>
      <c r="M1039" s="285">
        <f t="shared" si="210"/>
        <v>-333</v>
      </c>
      <c r="N1039" s="241">
        <f t="shared" si="212"/>
        <v>-6</v>
      </c>
      <c r="O1039" s="207">
        <v>0</v>
      </c>
      <c r="P1039" s="34"/>
      <c r="S1039" s="230"/>
      <c r="T1039" s="61" t="str">
        <f t="shared" si="199"/>
        <v/>
      </c>
      <c r="U1039" s="61" t="str">
        <f t="shared" si="200"/>
        <v/>
      </c>
      <c r="V1039" s="61" t="str">
        <f t="shared" si="201"/>
        <v/>
      </c>
      <c r="W1039" s="61">
        <f t="shared" si="202"/>
        <v>-333</v>
      </c>
      <c r="X1039" s="207" t="str">
        <f t="shared" si="203"/>
        <v/>
      </c>
      <c r="Y1039" s="207" t="str">
        <f t="shared" si="204"/>
        <v/>
      </c>
      <c r="Z1039" s="207" t="str">
        <f t="shared" si="205"/>
        <v/>
      </c>
      <c r="AA1039" s="207" t="str">
        <f t="shared" si="206"/>
        <v/>
      </c>
    </row>
    <row r="1040" spans="1:27" ht="17.25" hidden="1" outlineLevel="2" collapsed="1" thickBot="1">
      <c r="A1040" s="279">
        <v>43382</v>
      </c>
      <c r="B1040" s="280" t="s">
        <v>1332</v>
      </c>
      <c r="C1040" s="281" t="s">
        <v>3172</v>
      </c>
      <c r="D1040" s="281" t="s">
        <v>1329</v>
      </c>
      <c r="E1040" s="282" t="s">
        <v>1330</v>
      </c>
      <c r="F1040" s="281" t="s">
        <v>102</v>
      </c>
      <c r="G1040" s="283">
        <v>3</v>
      </c>
      <c r="H1040" s="283">
        <v>10475</v>
      </c>
      <c r="I1040" s="283">
        <v>0</v>
      </c>
      <c r="J1040" s="284">
        <v>69</v>
      </c>
      <c r="K1040" s="284">
        <v>30</v>
      </c>
      <c r="L1040" s="284">
        <f t="shared" si="209"/>
        <v>-99</v>
      </c>
      <c r="M1040" s="285">
        <f t="shared" si="210"/>
        <v>-99</v>
      </c>
      <c r="N1040" s="241" t="str">
        <f t="shared" si="212"/>
        <v/>
      </c>
      <c r="O1040" s="207">
        <v>0</v>
      </c>
      <c r="P1040" s="34"/>
      <c r="S1040" s="230"/>
      <c r="T1040" s="61" t="str">
        <f t="shared" si="199"/>
        <v/>
      </c>
      <c r="U1040" s="61" t="str">
        <f t="shared" si="200"/>
        <v/>
      </c>
      <c r="V1040" s="61" t="str">
        <f t="shared" si="201"/>
        <v/>
      </c>
      <c r="W1040" s="61">
        <f t="shared" si="202"/>
        <v>-99</v>
      </c>
      <c r="X1040" s="207" t="str">
        <f t="shared" si="203"/>
        <v/>
      </c>
      <c r="Y1040" s="207" t="str">
        <f t="shared" si="204"/>
        <v/>
      </c>
      <c r="Z1040" s="207" t="str">
        <f t="shared" si="205"/>
        <v/>
      </c>
      <c r="AA1040" s="207" t="str">
        <f t="shared" si="206"/>
        <v/>
      </c>
    </row>
    <row r="1041" spans="1:27" ht="17.25" hidden="1" outlineLevel="2" collapsed="1" thickBot="1">
      <c r="A1041" s="279">
        <v>43382</v>
      </c>
      <c r="B1041" s="280" t="s">
        <v>1332</v>
      </c>
      <c r="C1041" s="281" t="s">
        <v>3172</v>
      </c>
      <c r="D1041" s="281" t="s">
        <v>1331</v>
      </c>
      <c r="E1041" s="282" t="s">
        <v>2221</v>
      </c>
      <c r="F1041" s="281" t="s">
        <v>102</v>
      </c>
      <c r="G1041" s="283">
        <v>3</v>
      </c>
      <c r="H1041" s="283">
        <v>10477</v>
      </c>
      <c r="I1041" s="283">
        <v>0</v>
      </c>
      <c r="J1041" s="284">
        <v>69</v>
      </c>
      <c r="K1041" s="284">
        <v>30</v>
      </c>
      <c r="L1041" s="284">
        <f t="shared" si="209"/>
        <v>201</v>
      </c>
      <c r="M1041" s="285">
        <f t="shared" si="210"/>
        <v>201</v>
      </c>
      <c r="N1041" s="241">
        <f t="shared" si="212"/>
        <v>6</v>
      </c>
      <c r="O1041" s="207">
        <v>0</v>
      </c>
      <c r="P1041" s="34"/>
      <c r="S1041" s="230"/>
      <c r="T1041" s="61" t="str">
        <f t="shared" si="199"/>
        <v/>
      </c>
      <c r="U1041" s="61" t="str">
        <f t="shared" si="200"/>
        <v/>
      </c>
      <c r="V1041" s="61">
        <f t="shared" si="201"/>
        <v>201</v>
      </c>
      <c r="W1041" s="61" t="str">
        <f t="shared" si="202"/>
        <v/>
      </c>
      <c r="X1041" s="207" t="str">
        <f t="shared" si="203"/>
        <v/>
      </c>
      <c r="Y1041" s="207" t="str">
        <f t="shared" si="204"/>
        <v/>
      </c>
      <c r="Z1041" s="207" t="str">
        <f t="shared" si="205"/>
        <v/>
      </c>
      <c r="AA1041" s="207" t="str">
        <f t="shared" si="206"/>
        <v/>
      </c>
    </row>
    <row r="1042" spans="1:27" ht="17.25" hidden="1" outlineLevel="2" collapsed="1" thickBot="1">
      <c r="A1042" s="279">
        <v>43382</v>
      </c>
      <c r="B1042" s="280" t="s">
        <v>1332</v>
      </c>
      <c r="C1042" s="281" t="s">
        <v>3172</v>
      </c>
      <c r="D1042" s="281" t="s">
        <v>1329</v>
      </c>
      <c r="E1042" s="282" t="s">
        <v>2221</v>
      </c>
      <c r="F1042" s="281" t="s">
        <v>102</v>
      </c>
      <c r="G1042" s="283">
        <v>1</v>
      </c>
      <c r="H1042" s="283">
        <v>10473</v>
      </c>
      <c r="I1042" s="283">
        <v>0</v>
      </c>
      <c r="J1042" s="284">
        <v>23</v>
      </c>
      <c r="K1042" s="284">
        <v>10</v>
      </c>
      <c r="L1042" s="284">
        <f t="shared" si="209"/>
        <v>-33</v>
      </c>
      <c r="M1042" s="285">
        <f t="shared" si="210"/>
        <v>-33</v>
      </c>
      <c r="N1042" s="241" t="str">
        <f t="shared" si="212"/>
        <v/>
      </c>
      <c r="O1042" s="207">
        <v>0</v>
      </c>
      <c r="P1042" s="34"/>
      <c r="S1042" s="230"/>
      <c r="T1042" s="61" t="str">
        <f t="shared" si="199"/>
        <v/>
      </c>
      <c r="U1042" s="61" t="str">
        <f t="shared" si="200"/>
        <v/>
      </c>
      <c r="V1042" s="61" t="str">
        <f t="shared" si="201"/>
        <v/>
      </c>
      <c r="W1042" s="61">
        <f t="shared" si="202"/>
        <v>-33</v>
      </c>
      <c r="X1042" s="207" t="str">
        <f t="shared" si="203"/>
        <v/>
      </c>
      <c r="Y1042" s="207" t="str">
        <f t="shared" si="204"/>
        <v/>
      </c>
      <c r="Z1042" s="207" t="str">
        <f t="shared" si="205"/>
        <v/>
      </c>
      <c r="AA1042" s="207" t="str">
        <f t="shared" si="206"/>
        <v/>
      </c>
    </row>
    <row r="1043" spans="1:27" ht="17.25" hidden="1" outlineLevel="2" collapsed="1" thickBot="1">
      <c r="A1043" s="279">
        <v>43382</v>
      </c>
      <c r="B1043" s="280" t="s">
        <v>1332</v>
      </c>
      <c r="C1043" s="281" t="s">
        <v>3172</v>
      </c>
      <c r="D1043" s="281" t="s">
        <v>1331</v>
      </c>
      <c r="E1043" s="282" t="s">
        <v>1330</v>
      </c>
      <c r="F1043" s="281" t="s">
        <v>102</v>
      </c>
      <c r="G1043" s="283">
        <v>1</v>
      </c>
      <c r="H1043" s="283">
        <v>10471</v>
      </c>
      <c r="I1043" s="283">
        <v>0</v>
      </c>
      <c r="J1043" s="284">
        <v>23</v>
      </c>
      <c r="K1043" s="284">
        <v>10</v>
      </c>
      <c r="L1043" s="284">
        <f t="shared" si="209"/>
        <v>67</v>
      </c>
      <c r="M1043" s="285">
        <f t="shared" si="210"/>
        <v>67</v>
      </c>
      <c r="N1043" s="241">
        <f t="shared" si="212"/>
        <v>2</v>
      </c>
      <c r="O1043" s="207">
        <v>0</v>
      </c>
      <c r="P1043" s="34"/>
      <c r="S1043" s="230"/>
      <c r="T1043" s="61" t="str">
        <f t="shared" si="199"/>
        <v/>
      </c>
      <c r="U1043" s="61" t="str">
        <f t="shared" si="200"/>
        <v/>
      </c>
      <c r="V1043" s="61">
        <f t="shared" si="201"/>
        <v>67</v>
      </c>
      <c r="W1043" s="61" t="str">
        <f t="shared" si="202"/>
        <v/>
      </c>
      <c r="X1043" s="207" t="str">
        <f t="shared" si="203"/>
        <v/>
      </c>
      <c r="Y1043" s="207" t="str">
        <f t="shared" si="204"/>
        <v/>
      </c>
      <c r="Z1043" s="207" t="str">
        <f t="shared" si="205"/>
        <v/>
      </c>
      <c r="AA1043" s="207" t="str">
        <f t="shared" si="206"/>
        <v/>
      </c>
    </row>
    <row r="1044" spans="1:27" ht="17.25" hidden="1" outlineLevel="2" collapsed="1" thickBot="1">
      <c r="A1044" s="279">
        <v>43382</v>
      </c>
      <c r="B1044" s="280" t="s">
        <v>1332</v>
      </c>
      <c r="C1044" s="281" t="s">
        <v>3172</v>
      </c>
      <c r="D1044" s="281" t="s">
        <v>1329</v>
      </c>
      <c r="E1044" s="282" t="s">
        <v>2221</v>
      </c>
      <c r="F1044" s="281" t="s">
        <v>102</v>
      </c>
      <c r="G1044" s="283">
        <v>1</v>
      </c>
      <c r="H1044" s="283">
        <v>10473</v>
      </c>
      <c r="I1044" s="283">
        <v>0</v>
      </c>
      <c r="J1044" s="284">
        <v>23</v>
      </c>
      <c r="K1044" s="284">
        <v>10</v>
      </c>
      <c r="L1044" s="284">
        <f t="shared" si="209"/>
        <v>-33</v>
      </c>
      <c r="M1044" s="285">
        <f t="shared" si="210"/>
        <v>-33</v>
      </c>
      <c r="N1044" s="241" t="str">
        <f t="shared" si="212"/>
        <v/>
      </c>
      <c r="O1044" s="207">
        <v>0</v>
      </c>
      <c r="P1044" s="34"/>
      <c r="S1044" s="230"/>
      <c r="T1044" s="61" t="str">
        <f t="shared" si="199"/>
        <v/>
      </c>
      <c r="U1044" s="61" t="str">
        <f t="shared" si="200"/>
        <v/>
      </c>
      <c r="V1044" s="61" t="str">
        <f t="shared" si="201"/>
        <v/>
      </c>
      <c r="W1044" s="61">
        <f t="shared" si="202"/>
        <v>-33</v>
      </c>
      <c r="X1044" s="207" t="str">
        <f t="shared" si="203"/>
        <v/>
      </c>
      <c r="Y1044" s="207" t="str">
        <f t="shared" si="204"/>
        <v/>
      </c>
      <c r="Z1044" s="207" t="str">
        <f t="shared" si="205"/>
        <v/>
      </c>
      <c r="AA1044" s="207" t="str">
        <f t="shared" si="206"/>
        <v/>
      </c>
    </row>
    <row r="1045" spans="1:27" ht="17.25" hidden="1" outlineLevel="2" collapsed="1" thickBot="1">
      <c r="A1045" s="279">
        <v>43382</v>
      </c>
      <c r="B1045" s="280" t="s">
        <v>1332</v>
      </c>
      <c r="C1045" s="281" t="s">
        <v>3172</v>
      </c>
      <c r="D1045" s="281" t="s">
        <v>1331</v>
      </c>
      <c r="E1045" s="282" t="s">
        <v>1330</v>
      </c>
      <c r="F1045" s="281" t="s">
        <v>102</v>
      </c>
      <c r="G1045" s="283">
        <v>1</v>
      </c>
      <c r="H1045" s="283">
        <v>10471</v>
      </c>
      <c r="I1045" s="283">
        <v>0</v>
      </c>
      <c r="J1045" s="284">
        <v>23</v>
      </c>
      <c r="K1045" s="284">
        <v>10</v>
      </c>
      <c r="L1045" s="284">
        <f t="shared" ref="L1045:L1071" si="213">IF(B1045="TXO",I1045-SUM(J1045:K1045),IF(B1045="FITX",IF(D1045="新倉",-SUM(J1045:K1045),IF(E1045="賣",(H1045-H1044)*G1045*200-SUM(J1045:K1045),(H1044-H1045)*G1045*200-SUM(J1045:K1045))),IF(D1045="新倉",-SUM(J1045:K1045),IF(E1045="賣",(H1045-H1044)*G1045*50-SUM(J1045:K1045),(H1044-H1045)*G1045*50-SUM(J1045:K1045)))))</f>
        <v>67</v>
      </c>
      <c r="M1045" s="285">
        <f t="shared" si="210"/>
        <v>67</v>
      </c>
      <c r="N1045" s="241">
        <f t="shared" si="212"/>
        <v>2</v>
      </c>
      <c r="O1045" s="207">
        <v>0</v>
      </c>
      <c r="P1045" s="34"/>
      <c r="S1045" s="230"/>
      <c r="T1045" s="61" t="str">
        <f t="shared" ref="T1045:T1108" si="214">IF(AND(R1045="Yes",S1045&lt;&gt;"Yes",L1045&gt;0,B1045&lt;&gt;"TXO"),L1045,"")</f>
        <v/>
      </c>
      <c r="U1045" s="61" t="str">
        <f t="shared" ref="U1045:U1108" si="215">IF(AND(R1045="Yes",S1045&lt;&gt;"Yes",L1045&lt;0,B1045&lt;&gt;"TXO"),L1045,"")</f>
        <v/>
      </c>
      <c r="V1045" s="61">
        <f t="shared" ref="V1045:V1108" si="216">IF(AND(R1045="",S1045&lt;&gt;"Yes",L1045&gt;0,B1045&lt;&gt;"TXO"),L1045,"")</f>
        <v>67</v>
      </c>
      <c r="W1045" s="61" t="str">
        <f t="shared" ref="W1045:W1108" si="217">IF(AND(R1045="",S1045&lt;&gt;"Yes",L1045&lt;0,B1045&lt;&gt;"TXO"),L1045,"")</f>
        <v/>
      </c>
      <c r="X1045" s="207" t="str">
        <f t="shared" ref="X1045:X1108" si="218">IF(AND(R1045="Yes",S1045="Yes",L1045&gt;0,B1045&lt;&gt;"TXO"),L1045,"")</f>
        <v/>
      </c>
      <c r="Y1045" s="207" t="str">
        <f t="shared" ref="Y1045:Y1108" si="219">IF(AND(R1045="Yes",S1045="Yes",L1045&lt;0,B1045&lt;&gt;"TXO"),L1045,"")</f>
        <v/>
      </c>
      <c r="Z1045" s="207" t="str">
        <f t="shared" ref="Z1045:Z1108" si="220">IF(AND(R1045="",S1045="Yes",L1045&gt;0,B1045&lt;&gt;"TXO"),L1045,"")</f>
        <v/>
      </c>
      <c r="AA1045" s="207" t="str">
        <f t="shared" ref="AA1045:AA1108" si="221">IF(AND(R1045="",S1045="Yes",L1045&lt;0,B1045&lt;&gt;"TXO"),L1045,"")</f>
        <v/>
      </c>
    </row>
    <row r="1046" spans="1:27" ht="17.25" hidden="1" outlineLevel="2" collapsed="1" thickBot="1">
      <c r="A1046" s="279">
        <v>43382</v>
      </c>
      <c r="B1046" s="280" t="s">
        <v>1332</v>
      </c>
      <c r="C1046" s="281" t="s">
        <v>3172</v>
      </c>
      <c r="D1046" s="281" t="s">
        <v>1329</v>
      </c>
      <c r="E1046" s="282" t="s">
        <v>2221</v>
      </c>
      <c r="F1046" s="281" t="s">
        <v>102</v>
      </c>
      <c r="G1046" s="283">
        <v>1</v>
      </c>
      <c r="H1046" s="283">
        <v>10473</v>
      </c>
      <c r="I1046" s="283">
        <v>0</v>
      </c>
      <c r="J1046" s="284">
        <v>23</v>
      </c>
      <c r="K1046" s="284">
        <v>10</v>
      </c>
      <c r="L1046" s="284">
        <f t="shared" si="213"/>
        <v>-33</v>
      </c>
      <c r="M1046" s="285">
        <f t="shared" si="210"/>
        <v>-33</v>
      </c>
      <c r="N1046" s="241" t="str">
        <f t="shared" si="212"/>
        <v/>
      </c>
      <c r="O1046" s="207">
        <v>0</v>
      </c>
      <c r="P1046" s="34"/>
      <c r="S1046" s="230"/>
      <c r="T1046" s="61" t="str">
        <f t="shared" si="214"/>
        <v/>
      </c>
      <c r="U1046" s="61" t="str">
        <f t="shared" si="215"/>
        <v/>
      </c>
      <c r="V1046" s="61" t="str">
        <f t="shared" si="216"/>
        <v/>
      </c>
      <c r="W1046" s="61">
        <f t="shared" si="217"/>
        <v>-33</v>
      </c>
      <c r="X1046" s="207" t="str">
        <f t="shared" si="218"/>
        <v/>
      </c>
      <c r="Y1046" s="207" t="str">
        <f t="shared" si="219"/>
        <v/>
      </c>
      <c r="Z1046" s="207" t="str">
        <f t="shared" si="220"/>
        <v/>
      </c>
      <c r="AA1046" s="207" t="str">
        <f t="shared" si="221"/>
        <v/>
      </c>
    </row>
    <row r="1047" spans="1:27" ht="17.25" hidden="1" outlineLevel="2" collapsed="1" thickBot="1">
      <c r="A1047" s="279">
        <v>43382</v>
      </c>
      <c r="B1047" s="280" t="s">
        <v>1332</v>
      </c>
      <c r="C1047" s="281" t="s">
        <v>3172</v>
      </c>
      <c r="D1047" s="281" t="s">
        <v>1331</v>
      </c>
      <c r="E1047" s="282" t="s">
        <v>1330</v>
      </c>
      <c r="F1047" s="281" t="s">
        <v>102</v>
      </c>
      <c r="G1047" s="283">
        <v>1</v>
      </c>
      <c r="H1047" s="283">
        <v>10470</v>
      </c>
      <c r="I1047" s="283">
        <v>0</v>
      </c>
      <c r="J1047" s="284">
        <v>23</v>
      </c>
      <c r="K1047" s="284">
        <v>10</v>
      </c>
      <c r="L1047" s="284">
        <f t="shared" si="213"/>
        <v>117</v>
      </c>
      <c r="M1047" s="285">
        <f t="shared" si="210"/>
        <v>117</v>
      </c>
      <c r="N1047" s="241">
        <f t="shared" si="212"/>
        <v>3</v>
      </c>
      <c r="O1047" s="207">
        <v>0</v>
      </c>
      <c r="P1047" s="34"/>
      <c r="S1047" s="230"/>
      <c r="T1047" s="61" t="str">
        <f t="shared" si="214"/>
        <v/>
      </c>
      <c r="U1047" s="61" t="str">
        <f t="shared" si="215"/>
        <v/>
      </c>
      <c r="V1047" s="61">
        <f t="shared" si="216"/>
        <v>117</v>
      </c>
      <c r="W1047" s="61" t="str">
        <f t="shared" si="217"/>
        <v/>
      </c>
      <c r="X1047" s="207" t="str">
        <f t="shared" si="218"/>
        <v/>
      </c>
      <c r="Y1047" s="207" t="str">
        <f t="shared" si="219"/>
        <v/>
      </c>
      <c r="Z1047" s="207" t="str">
        <f t="shared" si="220"/>
        <v/>
      </c>
      <c r="AA1047" s="207" t="str">
        <f t="shared" si="221"/>
        <v/>
      </c>
    </row>
    <row r="1048" spans="1:27" ht="17.25" hidden="1" outlineLevel="2" collapsed="1" thickBot="1">
      <c r="A1048" s="279">
        <v>43382</v>
      </c>
      <c r="B1048" s="280" t="s">
        <v>1332</v>
      </c>
      <c r="C1048" s="281" t="s">
        <v>3172</v>
      </c>
      <c r="D1048" s="281" t="s">
        <v>1329</v>
      </c>
      <c r="E1048" s="282" t="s">
        <v>2221</v>
      </c>
      <c r="F1048" s="281" t="s">
        <v>102</v>
      </c>
      <c r="G1048" s="283">
        <v>1</v>
      </c>
      <c r="H1048" s="283">
        <v>10460</v>
      </c>
      <c r="I1048" s="283">
        <v>0</v>
      </c>
      <c r="J1048" s="284">
        <v>23</v>
      </c>
      <c r="K1048" s="284">
        <v>10</v>
      </c>
      <c r="L1048" s="284">
        <f t="shared" si="213"/>
        <v>-33</v>
      </c>
      <c r="M1048" s="285">
        <f t="shared" si="210"/>
        <v>-33</v>
      </c>
      <c r="N1048" s="241" t="str">
        <f t="shared" si="212"/>
        <v/>
      </c>
      <c r="O1048" s="207">
        <v>0</v>
      </c>
      <c r="P1048" s="34"/>
      <c r="S1048" s="230"/>
      <c r="T1048" s="61" t="str">
        <f t="shared" si="214"/>
        <v/>
      </c>
      <c r="U1048" s="61" t="str">
        <f t="shared" si="215"/>
        <v/>
      </c>
      <c r="V1048" s="61" t="str">
        <f t="shared" si="216"/>
        <v/>
      </c>
      <c r="W1048" s="61">
        <f t="shared" si="217"/>
        <v>-33</v>
      </c>
      <c r="X1048" s="207" t="str">
        <f t="shared" si="218"/>
        <v/>
      </c>
      <c r="Y1048" s="207" t="str">
        <f t="shared" si="219"/>
        <v/>
      </c>
      <c r="Z1048" s="207" t="str">
        <f t="shared" si="220"/>
        <v/>
      </c>
      <c r="AA1048" s="207" t="str">
        <f t="shared" si="221"/>
        <v/>
      </c>
    </row>
    <row r="1049" spans="1:27" ht="17.25" hidden="1" outlineLevel="2" collapsed="1" thickBot="1">
      <c r="A1049" s="279">
        <v>43382</v>
      </c>
      <c r="B1049" s="280" t="s">
        <v>1332</v>
      </c>
      <c r="C1049" s="281" t="s">
        <v>3172</v>
      </c>
      <c r="D1049" s="281" t="s">
        <v>1331</v>
      </c>
      <c r="E1049" s="282" t="s">
        <v>1330</v>
      </c>
      <c r="F1049" s="281" t="s">
        <v>102</v>
      </c>
      <c r="G1049" s="283">
        <v>1</v>
      </c>
      <c r="H1049" s="283">
        <v>10453</v>
      </c>
      <c r="I1049" s="283">
        <v>0</v>
      </c>
      <c r="J1049" s="284">
        <v>23</v>
      </c>
      <c r="K1049" s="284">
        <v>10</v>
      </c>
      <c r="L1049" s="284">
        <f t="shared" si="213"/>
        <v>317</v>
      </c>
      <c r="M1049" s="285">
        <f t="shared" si="210"/>
        <v>317</v>
      </c>
      <c r="N1049" s="241">
        <f t="shared" si="212"/>
        <v>7</v>
      </c>
      <c r="O1049" s="207">
        <v>0</v>
      </c>
      <c r="P1049" s="34"/>
      <c r="S1049" s="230"/>
      <c r="T1049" s="61" t="str">
        <f t="shared" si="214"/>
        <v/>
      </c>
      <c r="U1049" s="61" t="str">
        <f t="shared" si="215"/>
        <v/>
      </c>
      <c r="V1049" s="61">
        <f t="shared" si="216"/>
        <v>317</v>
      </c>
      <c r="W1049" s="61" t="str">
        <f t="shared" si="217"/>
        <v/>
      </c>
      <c r="X1049" s="207" t="str">
        <f t="shared" si="218"/>
        <v/>
      </c>
      <c r="Y1049" s="207" t="str">
        <f t="shared" si="219"/>
        <v/>
      </c>
      <c r="Z1049" s="207" t="str">
        <f t="shared" si="220"/>
        <v/>
      </c>
      <c r="AA1049" s="207" t="str">
        <f t="shared" si="221"/>
        <v/>
      </c>
    </row>
    <row r="1050" spans="1:27" ht="17.25" hidden="1" outlineLevel="2" collapsed="1" thickBot="1">
      <c r="A1050" s="279">
        <v>43382</v>
      </c>
      <c r="B1050" s="280" t="s">
        <v>1332</v>
      </c>
      <c r="C1050" s="281" t="s">
        <v>3172</v>
      </c>
      <c r="D1050" s="281" t="s">
        <v>1329</v>
      </c>
      <c r="E1050" s="282" t="s">
        <v>2221</v>
      </c>
      <c r="F1050" s="281" t="s">
        <v>102</v>
      </c>
      <c r="G1050" s="283">
        <v>1</v>
      </c>
      <c r="H1050" s="283">
        <v>10460</v>
      </c>
      <c r="I1050" s="283">
        <v>0</v>
      </c>
      <c r="J1050" s="284">
        <v>23</v>
      </c>
      <c r="K1050" s="284">
        <v>10</v>
      </c>
      <c r="L1050" s="284">
        <f t="shared" si="213"/>
        <v>-33</v>
      </c>
      <c r="M1050" s="285">
        <f t="shared" si="210"/>
        <v>-33</v>
      </c>
      <c r="N1050" s="241" t="str">
        <f t="shared" si="212"/>
        <v/>
      </c>
      <c r="O1050" s="207">
        <v>0</v>
      </c>
      <c r="P1050" s="34"/>
      <c r="S1050" s="230"/>
      <c r="T1050" s="61" t="str">
        <f t="shared" si="214"/>
        <v/>
      </c>
      <c r="U1050" s="61" t="str">
        <f t="shared" si="215"/>
        <v/>
      </c>
      <c r="V1050" s="61" t="str">
        <f t="shared" si="216"/>
        <v/>
      </c>
      <c r="W1050" s="61">
        <f t="shared" si="217"/>
        <v>-33</v>
      </c>
      <c r="X1050" s="207" t="str">
        <f t="shared" si="218"/>
        <v/>
      </c>
      <c r="Y1050" s="207" t="str">
        <f t="shared" si="219"/>
        <v/>
      </c>
      <c r="Z1050" s="207" t="str">
        <f t="shared" si="220"/>
        <v/>
      </c>
      <c r="AA1050" s="207" t="str">
        <f t="shared" si="221"/>
        <v/>
      </c>
    </row>
    <row r="1051" spans="1:27" ht="17.25" hidden="1" outlineLevel="2" collapsed="1" thickBot="1">
      <c r="A1051" s="279">
        <v>43382</v>
      </c>
      <c r="B1051" s="280" t="s">
        <v>1332</v>
      </c>
      <c r="C1051" s="281" t="s">
        <v>3172</v>
      </c>
      <c r="D1051" s="281" t="s">
        <v>1331</v>
      </c>
      <c r="E1051" s="282" t="s">
        <v>1330</v>
      </c>
      <c r="F1051" s="281" t="s">
        <v>102</v>
      </c>
      <c r="G1051" s="283">
        <v>1</v>
      </c>
      <c r="H1051" s="283">
        <v>10456</v>
      </c>
      <c r="I1051" s="283">
        <v>0</v>
      </c>
      <c r="J1051" s="284">
        <v>23</v>
      </c>
      <c r="K1051" s="284">
        <v>10</v>
      </c>
      <c r="L1051" s="284">
        <f t="shared" si="213"/>
        <v>167</v>
      </c>
      <c r="M1051" s="285">
        <f t="shared" si="210"/>
        <v>167</v>
      </c>
      <c r="N1051" s="241">
        <f t="shared" si="212"/>
        <v>4</v>
      </c>
      <c r="O1051" s="207">
        <v>0</v>
      </c>
      <c r="P1051" s="34"/>
      <c r="S1051" s="230"/>
      <c r="T1051" s="61" t="str">
        <f t="shared" si="214"/>
        <v/>
      </c>
      <c r="U1051" s="61" t="str">
        <f t="shared" si="215"/>
        <v/>
      </c>
      <c r="V1051" s="61">
        <f t="shared" si="216"/>
        <v>167</v>
      </c>
      <c r="W1051" s="61" t="str">
        <f t="shared" si="217"/>
        <v/>
      </c>
      <c r="X1051" s="207" t="str">
        <f t="shared" si="218"/>
        <v/>
      </c>
      <c r="Y1051" s="207" t="str">
        <f t="shared" si="219"/>
        <v/>
      </c>
      <c r="Z1051" s="207" t="str">
        <f t="shared" si="220"/>
        <v/>
      </c>
      <c r="AA1051" s="207" t="str">
        <f t="shared" si="221"/>
        <v/>
      </c>
    </row>
    <row r="1052" spans="1:27" ht="17.25" hidden="1" outlineLevel="2" collapsed="1" thickBot="1">
      <c r="A1052" s="279">
        <v>43382</v>
      </c>
      <c r="B1052" s="280" t="s">
        <v>1332</v>
      </c>
      <c r="C1052" s="281" t="s">
        <v>3172</v>
      </c>
      <c r="D1052" s="281" t="s">
        <v>1329</v>
      </c>
      <c r="E1052" s="282" t="s">
        <v>2221</v>
      </c>
      <c r="F1052" s="281" t="s">
        <v>102</v>
      </c>
      <c r="G1052" s="283">
        <v>1</v>
      </c>
      <c r="H1052" s="283">
        <v>10459</v>
      </c>
      <c r="I1052" s="283">
        <v>0</v>
      </c>
      <c r="J1052" s="284">
        <v>23</v>
      </c>
      <c r="K1052" s="284">
        <v>10</v>
      </c>
      <c r="L1052" s="284">
        <f t="shared" si="213"/>
        <v>-33</v>
      </c>
      <c r="M1052" s="285">
        <f t="shared" si="210"/>
        <v>-33</v>
      </c>
      <c r="N1052" s="241" t="str">
        <f t="shared" si="212"/>
        <v/>
      </c>
      <c r="O1052" s="207">
        <v>0</v>
      </c>
      <c r="P1052" s="34"/>
      <c r="S1052" s="230"/>
      <c r="T1052" s="61" t="str">
        <f t="shared" si="214"/>
        <v/>
      </c>
      <c r="U1052" s="61" t="str">
        <f t="shared" si="215"/>
        <v/>
      </c>
      <c r="V1052" s="61" t="str">
        <f t="shared" si="216"/>
        <v/>
      </c>
      <c r="W1052" s="61">
        <f t="shared" si="217"/>
        <v>-33</v>
      </c>
      <c r="X1052" s="207" t="str">
        <f t="shared" si="218"/>
        <v/>
      </c>
      <c r="Y1052" s="207" t="str">
        <f t="shared" si="219"/>
        <v/>
      </c>
      <c r="Z1052" s="207" t="str">
        <f t="shared" si="220"/>
        <v/>
      </c>
      <c r="AA1052" s="207" t="str">
        <f t="shared" si="221"/>
        <v/>
      </c>
    </row>
    <row r="1053" spans="1:27" ht="17.25" hidden="1" outlineLevel="2" collapsed="1" thickBot="1">
      <c r="A1053" s="279">
        <v>43382</v>
      </c>
      <c r="B1053" s="280" t="s">
        <v>1332</v>
      </c>
      <c r="C1053" s="281" t="s">
        <v>3172</v>
      </c>
      <c r="D1053" s="281" t="s">
        <v>1331</v>
      </c>
      <c r="E1053" s="282" t="s">
        <v>1330</v>
      </c>
      <c r="F1053" s="281" t="s">
        <v>102</v>
      </c>
      <c r="G1053" s="283">
        <v>1</v>
      </c>
      <c r="H1053" s="283">
        <v>10456</v>
      </c>
      <c r="I1053" s="283">
        <v>0</v>
      </c>
      <c r="J1053" s="284">
        <v>23</v>
      </c>
      <c r="K1053" s="284">
        <v>10</v>
      </c>
      <c r="L1053" s="284">
        <f t="shared" si="213"/>
        <v>117</v>
      </c>
      <c r="M1053" s="285">
        <f t="shared" si="210"/>
        <v>117</v>
      </c>
      <c r="N1053" s="241">
        <f t="shared" si="212"/>
        <v>3</v>
      </c>
      <c r="O1053" s="207">
        <v>0</v>
      </c>
      <c r="P1053" s="34"/>
      <c r="S1053" s="230"/>
      <c r="T1053" s="61" t="str">
        <f t="shared" si="214"/>
        <v/>
      </c>
      <c r="U1053" s="61" t="str">
        <f t="shared" si="215"/>
        <v/>
      </c>
      <c r="V1053" s="61">
        <f t="shared" si="216"/>
        <v>117</v>
      </c>
      <c r="W1053" s="61" t="str">
        <f t="shared" si="217"/>
        <v/>
      </c>
      <c r="X1053" s="207" t="str">
        <f t="shared" si="218"/>
        <v/>
      </c>
      <c r="Y1053" s="207" t="str">
        <f t="shared" si="219"/>
        <v/>
      </c>
      <c r="Z1053" s="207" t="str">
        <f t="shared" si="220"/>
        <v/>
      </c>
      <c r="AA1053" s="207" t="str">
        <f t="shared" si="221"/>
        <v/>
      </c>
    </row>
    <row r="1054" spans="1:27" ht="17.25" hidden="1" outlineLevel="2" collapsed="1" thickBot="1">
      <c r="A1054" s="279">
        <v>43382</v>
      </c>
      <c r="B1054" s="280" t="s">
        <v>1332</v>
      </c>
      <c r="C1054" s="281" t="s">
        <v>3172</v>
      </c>
      <c r="D1054" s="281" t="s">
        <v>1329</v>
      </c>
      <c r="E1054" s="282" t="s">
        <v>2221</v>
      </c>
      <c r="F1054" s="281" t="s">
        <v>102</v>
      </c>
      <c r="G1054" s="283">
        <v>3</v>
      </c>
      <c r="H1054" s="283">
        <v>10457</v>
      </c>
      <c r="I1054" s="283">
        <v>0</v>
      </c>
      <c r="J1054" s="284">
        <v>69</v>
      </c>
      <c r="K1054" s="284">
        <v>30</v>
      </c>
      <c r="L1054" s="284">
        <f t="shared" si="213"/>
        <v>-99</v>
      </c>
      <c r="M1054" s="285">
        <f t="shared" si="210"/>
        <v>-99</v>
      </c>
      <c r="N1054" s="241" t="str">
        <f t="shared" si="212"/>
        <v/>
      </c>
      <c r="O1054" s="207">
        <v>0</v>
      </c>
      <c r="P1054" s="34"/>
      <c r="S1054" s="230"/>
      <c r="T1054" s="61" t="str">
        <f t="shared" si="214"/>
        <v/>
      </c>
      <c r="U1054" s="61" t="str">
        <f t="shared" si="215"/>
        <v/>
      </c>
      <c r="V1054" s="61" t="str">
        <f t="shared" si="216"/>
        <v/>
      </c>
      <c r="W1054" s="61">
        <f t="shared" si="217"/>
        <v>-99</v>
      </c>
      <c r="X1054" s="207" t="str">
        <f t="shared" si="218"/>
        <v/>
      </c>
      <c r="Y1054" s="207" t="str">
        <f t="shared" si="219"/>
        <v/>
      </c>
      <c r="Z1054" s="207" t="str">
        <f t="shared" si="220"/>
        <v/>
      </c>
      <c r="AA1054" s="207" t="str">
        <f t="shared" si="221"/>
        <v/>
      </c>
    </row>
    <row r="1055" spans="1:27" ht="17.25" hidden="1" outlineLevel="2" collapsed="1" thickBot="1">
      <c r="A1055" s="279">
        <v>43382</v>
      </c>
      <c r="B1055" s="280" t="s">
        <v>1332</v>
      </c>
      <c r="C1055" s="281" t="s">
        <v>3172</v>
      </c>
      <c r="D1055" s="281" t="s">
        <v>1331</v>
      </c>
      <c r="E1055" s="282" t="s">
        <v>1330</v>
      </c>
      <c r="F1055" s="281" t="s">
        <v>102</v>
      </c>
      <c r="G1055" s="283">
        <v>3</v>
      </c>
      <c r="H1055" s="283">
        <v>10462</v>
      </c>
      <c r="I1055" s="283">
        <v>0</v>
      </c>
      <c r="J1055" s="284">
        <v>69</v>
      </c>
      <c r="K1055" s="284">
        <v>30</v>
      </c>
      <c r="L1055" s="284">
        <f t="shared" si="213"/>
        <v>-849</v>
      </c>
      <c r="M1055" s="285">
        <f t="shared" si="210"/>
        <v>-849</v>
      </c>
      <c r="N1055" s="241">
        <f t="shared" si="212"/>
        <v>-15</v>
      </c>
      <c r="O1055" s="207">
        <v>0</v>
      </c>
      <c r="P1055" s="34"/>
      <c r="S1055" s="230"/>
      <c r="T1055" s="61" t="str">
        <f t="shared" si="214"/>
        <v/>
      </c>
      <c r="U1055" s="61" t="str">
        <f t="shared" si="215"/>
        <v/>
      </c>
      <c r="V1055" s="61" t="str">
        <f t="shared" si="216"/>
        <v/>
      </c>
      <c r="W1055" s="61">
        <f t="shared" si="217"/>
        <v>-849</v>
      </c>
      <c r="X1055" s="207" t="str">
        <f t="shared" si="218"/>
        <v/>
      </c>
      <c r="Y1055" s="207" t="str">
        <f t="shared" si="219"/>
        <v/>
      </c>
      <c r="Z1055" s="207" t="str">
        <f t="shared" si="220"/>
        <v/>
      </c>
      <c r="AA1055" s="207" t="str">
        <f t="shared" si="221"/>
        <v/>
      </c>
    </row>
    <row r="1056" spans="1:27" ht="17.25" hidden="1" outlineLevel="2" collapsed="1" thickBot="1">
      <c r="A1056" s="279">
        <v>43382</v>
      </c>
      <c r="B1056" s="280" t="s">
        <v>1332</v>
      </c>
      <c r="C1056" s="281" t="s">
        <v>3172</v>
      </c>
      <c r="D1056" s="281" t="s">
        <v>1329</v>
      </c>
      <c r="E1056" s="282" t="s">
        <v>2221</v>
      </c>
      <c r="F1056" s="281" t="s">
        <v>102</v>
      </c>
      <c r="G1056" s="283">
        <v>1</v>
      </c>
      <c r="H1056" s="283">
        <v>10460</v>
      </c>
      <c r="I1056" s="283">
        <v>0</v>
      </c>
      <c r="J1056" s="284">
        <v>23</v>
      </c>
      <c r="K1056" s="284">
        <v>10</v>
      </c>
      <c r="L1056" s="284">
        <f t="shared" si="213"/>
        <v>-33</v>
      </c>
      <c r="M1056" s="285">
        <f t="shared" si="210"/>
        <v>-33</v>
      </c>
      <c r="N1056" s="241" t="str">
        <f t="shared" si="212"/>
        <v/>
      </c>
      <c r="O1056" s="207">
        <v>0</v>
      </c>
      <c r="P1056" s="34"/>
      <c r="S1056" s="230"/>
      <c r="T1056" s="61" t="str">
        <f t="shared" si="214"/>
        <v/>
      </c>
      <c r="U1056" s="61" t="str">
        <f t="shared" si="215"/>
        <v/>
      </c>
      <c r="V1056" s="61" t="str">
        <f t="shared" si="216"/>
        <v/>
      </c>
      <c r="W1056" s="61">
        <f t="shared" si="217"/>
        <v>-33</v>
      </c>
      <c r="X1056" s="207" t="str">
        <f t="shared" si="218"/>
        <v/>
      </c>
      <c r="Y1056" s="207" t="str">
        <f t="shared" si="219"/>
        <v/>
      </c>
      <c r="Z1056" s="207" t="str">
        <f t="shared" si="220"/>
        <v/>
      </c>
      <c r="AA1056" s="207" t="str">
        <f t="shared" si="221"/>
        <v/>
      </c>
    </row>
    <row r="1057" spans="1:27" ht="17.25" hidden="1" outlineLevel="2" collapsed="1" thickBot="1">
      <c r="A1057" s="279">
        <v>43382</v>
      </c>
      <c r="B1057" s="280" t="s">
        <v>1332</v>
      </c>
      <c r="C1057" s="281" t="s">
        <v>3172</v>
      </c>
      <c r="D1057" s="281" t="s">
        <v>1331</v>
      </c>
      <c r="E1057" s="282" t="s">
        <v>1330</v>
      </c>
      <c r="F1057" s="281" t="s">
        <v>102</v>
      </c>
      <c r="G1057" s="283">
        <v>1</v>
      </c>
      <c r="H1057" s="283">
        <v>10458</v>
      </c>
      <c r="I1057" s="283">
        <v>0</v>
      </c>
      <c r="J1057" s="284">
        <v>23</v>
      </c>
      <c r="K1057" s="284">
        <v>10</v>
      </c>
      <c r="L1057" s="284">
        <f t="shared" si="213"/>
        <v>67</v>
      </c>
      <c r="M1057" s="285">
        <f t="shared" si="210"/>
        <v>67</v>
      </c>
      <c r="N1057" s="241">
        <f t="shared" si="212"/>
        <v>2</v>
      </c>
      <c r="O1057" s="207">
        <v>0</v>
      </c>
      <c r="P1057" s="34"/>
      <c r="S1057" s="230"/>
      <c r="T1057" s="61" t="str">
        <f t="shared" si="214"/>
        <v/>
      </c>
      <c r="U1057" s="61" t="str">
        <f t="shared" si="215"/>
        <v/>
      </c>
      <c r="V1057" s="61">
        <f t="shared" si="216"/>
        <v>67</v>
      </c>
      <c r="W1057" s="61" t="str">
        <f t="shared" si="217"/>
        <v/>
      </c>
      <c r="X1057" s="207" t="str">
        <f t="shared" si="218"/>
        <v/>
      </c>
      <c r="Y1057" s="207" t="str">
        <f t="shared" si="219"/>
        <v/>
      </c>
      <c r="Z1057" s="207" t="str">
        <f t="shared" si="220"/>
        <v/>
      </c>
      <c r="AA1057" s="207" t="str">
        <f t="shared" si="221"/>
        <v/>
      </c>
    </row>
    <row r="1058" spans="1:27" ht="17.25" hidden="1" outlineLevel="2" collapsed="1" thickBot="1">
      <c r="A1058" s="279">
        <v>43382</v>
      </c>
      <c r="B1058" s="280" t="s">
        <v>1332</v>
      </c>
      <c r="C1058" s="281" t="s">
        <v>3172</v>
      </c>
      <c r="D1058" s="281" t="s">
        <v>1329</v>
      </c>
      <c r="E1058" s="282" t="s">
        <v>1330</v>
      </c>
      <c r="F1058" s="281" t="s">
        <v>102</v>
      </c>
      <c r="G1058" s="283">
        <v>3</v>
      </c>
      <c r="H1058" s="283">
        <v>10456</v>
      </c>
      <c r="I1058" s="283">
        <v>0</v>
      </c>
      <c r="J1058" s="284">
        <v>69</v>
      </c>
      <c r="K1058" s="284">
        <v>30</v>
      </c>
      <c r="L1058" s="284">
        <f t="shared" si="213"/>
        <v>-99</v>
      </c>
      <c r="M1058" s="285">
        <f t="shared" si="210"/>
        <v>-99</v>
      </c>
      <c r="N1058" s="241" t="str">
        <f t="shared" si="212"/>
        <v/>
      </c>
      <c r="O1058" s="207">
        <v>0</v>
      </c>
      <c r="P1058" s="34"/>
      <c r="S1058" s="230"/>
      <c r="T1058" s="61" t="str">
        <f t="shared" si="214"/>
        <v/>
      </c>
      <c r="U1058" s="61" t="str">
        <f t="shared" si="215"/>
        <v/>
      </c>
      <c r="V1058" s="61" t="str">
        <f t="shared" si="216"/>
        <v/>
      </c>
      <c r="W1058" s="61">
        <f t="shared" si="217"/>
        <v>-99</v>
      </c>
      <c r="X1058" s="207" t="str">
        <f t="shared" si="218"/>
        <v/>
      </c>
      <c r="Y1058" s="207" t="str">
        <f t="shared" si="219"/>
        <v/>
      </c>
      <c r="Z1058" s="207" t="str">
        <f t="shared" si="220"/>
        <v/>
      </c>
      <c r="AA1058" s="207" t="str">
        <f t="shared" si="221"/>
        <v/>
      </c>
    </row>
    <row r="1059" spans="1:27" ht="17.25" hidden="1" outlineLevel="2" collapsed="1" thickBot="1">
      <c r="A1059" s="279">
        <v>43382</v>
      </c>
      <c r="B1059" s="280" t="s">
        <v>1332</v>
      </c>
      <c r="C1059" s="281" t="s">
        <v>3172</v>
      </c>
      <c r="D1059" s="281" t="s">
        <v>1331</v>
      </c>
      <c r="E1059" s="282" t="s">
        <v>2221</v>
      </c>
      <c r="F1059" s="281" t="s">
        <v>102</v>
      </c>
      <c r="G1059" s="283">
        <v>3</v>
      </c>
      <c r="H1059" s="283">
        <v>10463</v>
      </c>
      <c r="I1059" s="283">
        <v>0</v>
      </c>
      <c r="J1059" s="284">
        <v>69</v>
      </c>
      <c r="K1059" s="284">
        <v>30</v>
      </c>
      <c r="L1059" s="284">
        <f t="shared" si="213"/>
        <v>951</v>
      </c>
      <c r="M1059" s="285">
        <f t="shared" si="210"/>
        <v>951</v>
      </c>
      <c r="N1059" s="241">
        <f t="shared" si="212"/>
        <v>21</v>
      </c>
      <c r="O1059" s="207">
        <v>0</v>
      </c>
      <c r="P1059" s="34"/>
      <c r="S1059" s="230"/>
      <c r="T1059" s="61" t="str">
        <f t="shared" si="214"/>
        <v/>
      </c>
      <c r="U1059" s="61" t="str">
        <f t="shared" si="215"/>
        <v/>
      </c>
      <c r="V1059" s="61">
        <f t="shared" si="216"/>
        <v>951</v>
      </c>
      <c r="W1059" s="61" t="str">
        <f t="shared" si="217"/>
        <v/>
      </c>
      <c r="X1059" s="207" t="str">
        <f t="shared" si="218"/>
        <v/>
      </c>
      <c r="Y1059" s="207" t="str">
        <f t="shared" si="219"/>
        <v/>
      </c>
      <c r="Z1059" s="207" t="str">
        <f t="shared" si="220"/>
        <v/>
      </c>
      <c r="AA1059" s="207" t="str">
        <f t="shared" si="221"/>
        <v/>
      </c>
    </row>
    <row r="1060" spans="1:27" ht="17.25" hidden="1" outlineLevel="2" collapsed="1" thickBot="1">
      <c r="A1060" s="279">
        <v>43382</v>
      </c>
      <c r="B1060" s="280" t="s">
        <v>1332</v>
      </c>
      <c r="C1060" s="281" t="s">
        <v>3172</v>
      </c>
      <c r="D1060" s="281" t="s">
        <v>1329</v>
      </c>
      <c r="E1060" s="282" t="s">
        <v>1330</v>
      </c>
      <c r="F1060" s="281" t="s">
        <v>102</v>
      </c>
      <c r="G1060" s="283">
        <v>3</v>
      </c>
      <c r="H1060" s="283">
        <v>10476</v>
      </c>
      <c r="I1060" s="283">
        <v>0</v>
      </c>
      <c r="J1060" s="284">
        <v>69</v>
      </c>
      <c r="K1060" s="284">
        <v>30</v>
      </c>
      <c r="L1060" s="284">
        <f t="shared" si="213"/>
        <v>-99</v>
      </c>
      <c r="M1060" s="285">
        <f t="shared" si="210"/>
        <v>-99</v>
      </c>
      <c r="N1060" s="241" t="str">
        <f t="shared" si="212"/>
        <v/>
      </c>
      <c r="O1060" s="207">
        <v>0</v>
      </c>
      <c r="P1060" s="34"/>
      <c r="S1060" s="230"/>
      <c r="T1060" s="61" t="str">
        <f t="shared" si="214"/>
        <v/>
      </c>
      <c r="U1060" s="61" t="str">
        <f t="shared" si="215"/>
        <v/>
      </c>
      <c r="V1060" s="61" t="str">
        <f t="shared" si="216"/>
        <v/>
      </c>
      <c r="W1060" s="61">
        <f t="shared" si="217"/>
        <v>-99</v>
      </c>
      <c r="X1060" s="207" t="str">
        <f t="shared" si="218"/>
        <v/>
      </c>
      <c r="Y1060" s="207" t="str">
        <f t="shared" si="219"/>
        <v/>
      </c>
      <c r="Z1060" s="207" t="str">
        <f t="shared" si="220"/>
        <v/>
      </c>
      <c r="AA1060" s="207" t="str">
        <f t="shared" si="221"/>
        <v/>
      </c>
    </row>
    <row r="1061" spans="1:27" ht="17.25" hidden="1" outlineLevel="2" collapsed="1" thickBot="1">
      <c r="A1061" s="279">
        <v>43382</v>
      </c>
      <c r="B1061" s="280" t="s">
        <v>1332</v>
      </c>
      <c r="C1061" s="281" t="s">
        <v>3172</v>
      </c>
      <c r="D1061" s="281" t="s">
        <v>1331</v>
      </c>
      <c r="E1061" s="282" t="s">
        <v>2221</v>
      </c>
      <c r="F1061" s="281" t="s">
        <v>102</v>
      </c>
      <c r="G1061" s="283">
        <v>3</v>
      </c>
      <c r="H1061" s="283">
        <v>10477</v>
      </c>
      <c r="I1061" s="283">
        <v>0</v>
      </c>
      <c r="J1061" s="284">
        <v>69</v>
      </c>
      <c r="K1061" s="284">
        <v>30</v>
      </c>
      <c r="L1061" s="284">
        <f t="shared" si="213"/>
        <v>51</v>
      </c>
      <c r="M1061" s="285">
        <f t="shared" si="210"/>
        <v>51</v>
      </c>
      <c r="N1061" s="241">
        <f t="shared" si="212"/>
        <v>3</v>
      </c>
      <c r="O1061" s="207">
        <v>0</v>
      </c>
      <c r="P1061" s="34"/>
      <c r="S1061" s="230"/>
      <c r="T1061" s="61" t="str">
        <f t="shared" si="214"/>
        <v/>
      </c>
      <c r="U1061" s="61" t="str">
        <f t="shared" si="215"/>
        <v/>
      </c>
      <c r="V1061" s="61">
        <f t="shared" si="216"/>
        <v>51</v>
      </c>
      <c r="W1061" s="61" t="str">
        <f t="shared" si="217"/>
        <v/>
      </c>
      <c r="X1061" s="207" t="str">
        <f t="shared" si="218"/>
        <v/>
      </c>
      <c r="Y1061" s="207" t="str">
        <f t="shared" si="219"/>
        <v/>
      </c>
      <c r="Z1061" s="207" t="str">
        <f t="shared" si="220"/>
        <v/>
      </c>
      <c r="AA1061" s="207" t="str">
        <f t="shared" si="221"/>
        <v/>
      </c>
    </row>
    <row r="1062" spans="1:27" ht="17.25" hidden="1" outlineLevel="2" collapsed="1" thickBot="1">
      <c r="A1062" s="279">
        <v>43382</v>
      </c>
      <c r="B1062" s="280" t="s">
        <v>1332</v>
      </c>
      <c r="C1062" s="281" t="s">
        <v>3172</v>
      </c>
      <c r="D1062" s="281" t="s">
        <v>1329</v>
      </c>
      <c r="E1062" s="282" t="s">
        <v>1330</v>
      </c>
      <c r="F1062" s="281" t="s">
        <v>102</v>
      </c>
      <c r="G1062" s="283">
        <v>3</v>
      </c>
      <c r="H1062" s="283">
        <v>10474</v>
      </c>
      <c r="I1062" s="283">
        <v>0</v>
      </c>
      <c r="J1062" s="284">
        <v>69</v>
      </c>
      <c r="K1062" s="284">
        <v>30</v>
      </c>
      <c r="L1062" s="284">
        <f t="shared" si="213"/>
        <v>-99</v>
      </c>
      <c r="M1062" s="285">
        <f t="shared" si="210"/>
        <v>-99</v>
      </c>
      <c r="N1062" s="241" t="str">
        <f t="shared" si="212"/>
        <v/>
      </c>
      <c r="O1062" s="207">
        <v>0</v>
      </c>
      <c r="P1062" s="34"/>
      <c r="S1062" s="230"/>
      <c r="T1062" s="61" t="str">
        <f t="shared" si="214"/>
        <v/>
      </c>
      <c r="U1062" s="61" t="str">
        <f t="shared" si="215"/>
        <v/>
      </c>
      <c r="V1062" s="61" t="str">
        <f t="shared" si="216"/>
        <v/>
      </c>
      <c r="W1062" s="61">
        <f t="shared" si="217"/>
        <v>-99</v>
      </c>
      <c r="X1062" s="207" t="str">
        <f t="shared" si="218"/>
        <v/>
      </c>
      <c r="Y1062" s="207" t="str">
        <f t="shared" si="219"/>
        <v/>
      </c>
      <c r="Z1062" s="207" t="str">
        <f t="shared" si="220"/>
        <v/>
      </c>
      <c r="AA1062" s="207" t="str">
        <f t="shared" si="221"/>
        <v/>
      </c>
    </row>
    <row r="1063" spans="1:27" ht="17.25" hidden="1" outlineLevel="2" collapsed="1" thickBot="1">
      <c r="A1063" s="279">
        <v>43382</v>
      </c>
      <c r="B1063" s="280" t="s">
        <v>1332</v>
      </c>
      <c r="C1063" s="281" t="s">
        <v>3172</v>
      </c>
      <c r="D1063" s="281" t="s">
        <v>1331</v>
      </c>
      <c r="E1063" s="282" t="s">
        <v>2221</v>
      </c>
      <c r="F1063" s="281" t="s">
        <v>102</v>
      </c>
      <c r="G1063" s="283">
        <v>3</v>
      </c>
      <c r="H1063" s="283">
        <v>10477</v>
      </c>
      <c r="I1063" s="283">
        <v>0</v>
      </c>
      <c r="J1063" s="284">
        <v>69</v>
      </c>
      <c r="K1063" s="284">
        <v>30</v>
      </c>
      <c r="L1063" s="284">
        <f t="shared" si="213"/>
        <v>351</v>
      </c>
      <c r="M1063" s="285">
        <f t="shared" ref="M1063:M1126" si="222">L1063</f>
        <v>351</v>
      </c>
      <c r="N1063" s="241">
        <f t="shared" si="212"/>
        <v>9</v>
      </c>
      <c r="O1063" s="207">
        <v>0</v>
      </c>
      <c r="P1063" s="34"/>
      <c r="S1063" s="230"/>
      <c r="T1063" s="61" t="str">
        <f t="shared" si="214"/>
        <v/>
      </c>
      <c r="U1063" s="61" t="str">
        <f t="shared" si="215"/>
        <v/>
      </c>
      <c r="V1063" s="61">
        <f t="shared" si="216"/>
        <v>351</v>
      </c>
      <c r="W1063" s="61" t="str">
        <f t="shared" si="217"/>
        <v/>
      </c>
      <c r="X1063" s="207" t="str">
        <f t="shared" si="218"/>
        <v/>
      </c>
      <c r="Y1063" s="207" t="str">
        <f t="shared" si="219"/>
        <v/>
      </c>
      <c r="Z1063" s="207" t="str">
        <f t="shared" si="220"/>
        <v/>
      </c>
      <c r="AA1063" s="207" t="str">
        <f t="shared" si="221"/>
        <v/>
      </c>
    </row>
    <row r="1064" spans="1:27" ht="17.25" hidden="1" outlineLevel="2" collapsed="1" thickBot="1">
      <c r="A1064" s="279">
        <v>43382</v>
      </c>
      <c r="B1064" s="280" t="s">
        <v>1332</v>
      </c>
      <c r="C1064" s="281" t="s">
        <v>3172</v>
      </c>
      <c r="D1064" s="281" t="s">
        <v>1329</v>
      </c>
      <c r="E1064" s="282" t="s">
        <v>1330</v>
      </c>
      <c r="F1064" s="281" t="s">
        <v>102</v>
      </c>
      <c r="G1064" s="283">
        <v>1</v>
      </c>
      <c r="H1064" s="283">
        <v>10469</v>
      </c>
      <c r="I1064" s="283">
        <v>0</v>
      </c>
      <c r="J1064" s="284">
        <v>23</v>
      </c>
      <c r="K1064" s="284">
        <v>10</v>
      </c>
      <c r="L1064" s="284">
        <f t="shared" si="213"/>
        <v>-33</v>
      </c>
      <c r="M1064" s="285">
        <f t="shared" si="222"/>
        <v>-33</v>
      </c>
      <c r="N1064" s="241" t="str">
        <f t="shared" ref="N1064:N1127" si="223">IF(B1064="TXO","",IF(D1064="新倉","",IF(E1064="賣",(H1064-H1063)*G1064,(H1063-H1064)*G1064)))</f>
        <v/>
      </c>
      <c r="O1064" s="207">
        <v>0</v>
      </c>
      <c r="P1064" s="34"/>
      <c r="S1064" s="230" t="s">
        <v>3233</v>
      </c>
      <c r="T1064" s="61" t="str">
        <f t="shared" si="214"/>
        <v/>
      </c>
      <c r="U1064" s="61" t="str">
        <f t="shared" si="215"/>
        <v/>
      </c>
      <c r="V1064" s="61" t="str">
        <f t="shared" si="216"/>
        <v/>
      </c>
      <c r="W1064" s="61" t="str">
        <f t="shared" si="217"/>
        <v/>
      </c>
      <c r="X1064" s="207" t="str">
        <f t="shared" si="218"/>
        <v/>
      </c>
      <c r="Y1064" s="207" t="str">
        <f t="shared" si="219"/>
        <v/>
      </c>
      <c r="Z1064" s="207" t="str">
        <f t="shared" si="220"/>
        <v/>
      </c>
      <c r="AA1064" s="207">
        <f t="shared" si="221"/>
        <v>-33</v>
      </c>
    </row>
    <row r="1065" spans="1:27" ht="17.25" hidden="1" outlineLevel="2" collapsed="1" thickBot="1">
      <c r="A1065" s="279">
        <v>43382</v>
      </c>
      <c r="B1065" s="280" t="s">
        <v>1332</v>
      </c>
      <c r="C1065" s="281" t="s">
        <v>3172</v>
      </c>
      <c r="D1065" s="281" t="s">
        <v>1331</v>
      </c>
      <c r="E1065" s="282" t="s">
        <v>2221</v>
      </c>
      <c r="F1065" s="281" t="s">
        <v>102</v>
      </c>
      <c r="G1065" s="283">
        <v>1</v>
      </c>
      <c r="H1065" s="283">
        <v>10458</v>
      </c>
      <c r="I1065" s="283">
        <v>0</v>
      </c>
      <c r="J1065" s="284">
        <v>23</v>
      </c>
      <c r="K1065" s="284">
        <v>10</v>
      </c>
      <c r="L1065" s="284">
        <f t="shared" si="213"/>
        <v>-583</v>
      </c>
      <c r="M1065" s="285">
        <f t="shared" si="222"/>
        <v>-583</v>
      </c>
      <c r="N1065" s="241">
        <f t="shared" si="223"/>
        <v>-11</v>
      </c>
      <c r="O1065" s="207">
        <v>0</v>
      </c>
      <c r="P1065" s="34"/>
      <c r="S1065" s="230" t="s">
        <v>3233</v>
      </c>
      <c r="T1065" s="61" t="str">
        <f t="shared" si="214"/>
        <v/>
      </c>
      <c r="U1065" s="61" t="str">
        <f t="shared" si="215"/>
        <v/>
      </c>
      <c r="V1065" s="61" t="str">
        <f t="shared" si="216"/>
        <v/>
      </c>
      <c r="W1065" s="61" t="str">
        <f t="shared" si="217"/>
        <v/>
      </c>
      <c r="X1065" s="207" t="str">
        <f t="shared" si="218"/>
        <v/>
      </c>
      <c r="Y1065" s="207" t="str">
        <f t="shared" si="219"/>
        <v/>
      </c>
      <c r="Z1065" s="207" t="str">
        <f t="shared" si="220"/>
        <v/>
      </c>
      <c r="AA1065" s="207">
        <f t="shared" si="221"/>
        <v>-583</v>
      </c>
    </row>
    <row r="1066" spans="1:27" ht="17.25" hidden="1" outlineLevel="2" collapsed="1" thickBot="1">
      <c r="A1066" s="279">
        <v>43382</v>
      </c>
      <c r="B1066" s="280" t="s">
        <v>1332</v>
      </c>
      <c r="C1066" s="281" t="s">
        <v>3172</v>
      </c>
      <c r="D1066" s="281" t="s">
        <v>1329</v>
      </c>
      <c r="E1066" s="282" t="s">
        <v>1330</v>
      </c>
      <c r="F1066" s="281" t="s">
        <v>102</v>
      </c>
      <c r="G1066" s="283">
        <v>1</v>
      </c>
      <c r="H1066" s="283">
        <v>10469</v>
      </c>
      <c r="I1066" s="283">
        <v>0</v>
      </c>
      <c r="J1066" s="284">
        <v>23</v>
      </c>
      <c r="K1066" s="284">
        <v>10</v>
      </c>
      <c r="L1066" s="284">
        <f t="shared" si="213"/>
        <v>-33</v>
      </c>
      <c r="M1066" s="285">
        <f t="shared" si="222"/>
        <v>-33</v>
      </c>
      <c r="N1066" s="241" t="str">
        <f t="shared" si="223"/>
        <v/>
      </c>
      <c r="O1066" s="207">
        <v>0</v>
      </c>
      <c r="P1066" s="34"/>
      <c r="S1066" s="230" t="s">
        <v>3233</v>
      </c>
      <c r="T1066" s="61" t="str">
        <f t="shared" si="214"/>
        <v/>
      </c>
      <c r="U1066" s="61" t="str">
        <f t="shared" si="215"/>
        <v/>
      </c>
      <c r="V1066" s="61" t="str">
        <f t="shared" si="216"/>
        <v/>
      </c>
      <c r="W1066" s="61" t="str">
        <f t="shared" si="217"/>
        <v/>
      </c>
      <c r="X1066" s="207" t="str">
        <f t="shared" si="218"/>
        <v/>
      </c>
      <c r="Y1066" s="207" t="str">
        <f t="shared" si="219"/>
        <v/>
      </c>
      <c r="Z1066" s="207" t="str">
        <f t="shared" si="220"/>
        <v/>
      </c>
      <c r="AA1066" s="207">
        <f t="shared" si="221"/>
        <v>-33</v>
      </c>
    </row>
    <row r="1067" spans="1:27" ht="17.25" hidden="1" outlineLevel="2" collapsed="1" thickBot="1">
      <c r="A1067" s="279">
        <v>43382</v>
      </c>
      <c r="B1067" s="280" t="s">
        <v>1332</v>
      </c>
      <c r="C1067" s="281" t="s">
        <v>3172</v>
      </c>
      <c r="D1067" s="281" t="s">
        <v>1331</v>
      </c>
      <c r="E1067" s="282" t="s">
        <v>2221</v>
      </c>
      <c r="F1067" s="281" t="s">
        <v>102</v>
      </c>
      <c r="G1067" s="283">
        <v>1</v>
      </c>
      <c r="H1067" s="283">
        <v>10458</v>
      </c>
      <c r="I1067" s="283">
        <v>0</v>
      </c>
      <c r="J1067" s="284">
        <v>23</v>
      </c>
      <c r="K1067" s="284">
        <v>10</v>
      </c>
      <c r="L1067" s="284">
        <f t="shared" si="213"/>
        <v>-583</v>
      </c>
      <c r="M1067" s="285">
        <f t="shared" si="222"/>
        <v>-583</v>
      </c>
      <c r="N1067" s="241">
        <f t="shared" si="223"/>
        <v>-11</v>
      </c>
      <c r="O1067" s="207">
        <v>0</v>
      </c>
      <c r="P1067" s="34"/>
      <c r="S1067" s="230" t="s">
        <v>3233</v>
      </c>
      <c r="T1067" s="61" t="str">
        <f t="shared" si="214"/>
        <v/>
      </c>
      <c r="U1067" s="61" t="str">
        <f t="shared" si="215"/>
        <v/>
      </c>
      <c r="V1067" s="61" t="str">
        <f t="shared" si="216"/>
        <v/>
      </c>
      <c r="W1067" s="61" t="str">
        <f t="shared" si="217"/>
        <v/>
      </c>
      <c r="X1067" s="207" t="str">
        <f t="shared" si="218"/>
        <v/>
      </c>
      <c r="Y1067" s="207" t="str">
        <f t="shared" si="219"/>
        <v/>
      </c>
      <c r="Z1067" s="207" t="str">
        <f t="shared" si="220"/>
        <v/>
      </c>
      <c r="AA1067" s="207">
        <f t="shared" si="221"/>
        <v>-583</v>
      </c>
    </row>
    <row r="1068" spans="1:27" ht="17.25" hidden="1" outlineLevel="2" collapsed="1" thickBot="1">
      <c r="A1068" s="279">
        <v>43382</v>
      </c>
      <c r="B1068" s="280" t="s">
        <v>1332</v>
      </c>
      <c r="C1068" s="281" t="s">
        <v>3172</v>
      </c>
      <c r="D1068" s="281" t="s">
        <v>1329</v>
      </c>
      <c r="E1068" s="282" t="s">
        <v>1330</v>
      </c>
      <c r="F1068" s="281" t="s">
        <v>102</v>
      </c>
      <c r="G1068" s="283">
        <v>1</v>
      </c>
      <c r="H1068" s="283">
        <v>10463</v>
      </c>
      <c r="I1068" s="283">
        <v>0</v>
      </c>
      <c r="J1068" s="284">
        <v>23</v>
      </c>
      <c r="K1068" s="284">
        <v>10</v>
      </c>
      <c r="L1068" s="284">
        <f t="shared" si="213"/>
        <v>-33</v>
      </c>
      <c r="M1068" s="285">
        <f t="shared" si="222"/>
        <v>-33</v>
      </c>
      <c r="N1068" s="241" t="str">
        <f t="shared" si="223"/>
        <v/>
      </c>
      <c r="O1068" s="207">
        <v>0</v>
      </c>
      <c r="P1068" s="34"/>
      <c r="S1068" s="230" t="s">
        <v>3233</v>
      </c>
      <c r="T1068" s="61" t="str">
        <f t="shared" si="214"/>
        <v/>
      </c>
      <c r="U1068" s="61" t="str">
        <f t="shared" si="215"/>
        <v/>
      </c>
      <c r="V1068" s="61" t="str">
        <f t="shared" si="216"/>
        <v/>
      </c>
      <c r="W1068" s="61" t="str">
        <f t="shared" si="217"/>
        <v/>
      </c>
      <c r="X1068" s="207" t="str">
        <f t="shared" si="218"/>
        <v/>
      </c>
      <c r="Y1068" s="207" t="str">
        <f t="shared" si="219"/>
        <v/>
      </c>
      <c r="Z1068" s="207" t="str">
        <f t="shared" si="220"/>
        <v/>
      </c>
      <c r="AA1068" s="207">
        <f t="shared" si="221"/>
        <v>-33</v>
      </c>
    </row>
    <row r="1069" spans="1:27" ht="17.25" hidden="1" outlineLevel="2" collapsed="1" thickBot="1">
      <c r="A1069" s="279">
        <v>43382</v>
      </c>
      <c r="B1069" s="280" t="s">
        <v>1332</v>
      </c>
      <c r="C1069" s="281" t="s">
        <v>3172</v>
      </c>
      <c r="D1069" s="281" t="s">
        <v>1331</v>
      </c>
      <c r="E1069" s="282" t="s">
        <v>2221</v>
      </c>
      <c r="F1069" s="281" t="s">
        <v>102</v>
      </c>
      <c r="G1069" s="283">
        <v>1</v>
      </c>
      <c r="H1069" s="283">
        <v>10458</v>
      </c>
      <c r="I1069" s="283">
        <v>0</v>
      </c>
      <c r="J1069" s="284">
        <v>23</v>
      </c>
      <c r="K1069" s="284">
        <v>10</v>
      </c>
      <c r="L1069" s="284">
        <f t="shared" si="213"/>
        <v>-283</v>
      </c>
      <c r="M1069" s="285">
        <f t="shared" si="222"/>
        <v>-283</v>
      </c>
      <c r="N1069" s="241">
        <f t="shared" si="223"/>
        <v>-5</v>
      </c>
      <c r="O1069" s="207">
        <v>0</v>
      </c>
      <c r="P1069" s="34"/>
      <c r="S1069" s="230" t="s">
        <v>3233</v>
      </c>
      <c r="T1069" s="61" t="str">
        <f t="shared" si="214"/>
        <v/>
      </c>
      <c r="U1069" s="61" t="str">
        <f t="shared" si="215"/>
        <v/>
      </c>
      <c r="V1069" s="61" t="str">
        <f t="shared" si="216"/>
        <v/>
      </c>
      <c r="W1069" s="61" t="str">
        <f t="shared" si="217"/>
        <v/>
      </c>
      <c r="X1069" s="207" t="str">
        <f t="shared" si="218"/>
        <v/>
      </c>
      <c r="Y1069" s="207" t="str">
        <f t="shared" si="219"/>
        <v/>
      </c>
      <c r="Z1069" s="207" t="str">
        <f t="shared" si="220"/>
        <v/>
      </c>
      <c r="AA1069" s="207">
        <f t="shared" si="221"/>
        <v>-283</v>
      </c>
    </row>
    <row r="1070" spans="1:27" ht="17.25" hidden="1" outlineLevel="2" collapsed="1" thickBot="1">
      <c r="A1070" s="279">
        <v>43382</v>
      </c>
      <c r="B1070" s="280" t="s">
        <v>1332</v>
      </c>
      <c r="C1070" s="281" t="s">
        <v>3172</v>
      </c>
      <c r="D1070" s="281" t="s">
        <v>1329</v>
      </c>
      <c r="E1070" s="282" t="s">
        <v>2221</v>
      </c>
      <c r="F1070" s="281" t="s">
        <v>102</v>
      </c>
      <c r="G1070" s="283">
        <v>1</v>
      </c>
      <c r="H1070" s="283">
        <v>10459</v>
      </c>
      <c r="I1070" s="283">
        <v>0</v>
      </c>
      <c r="J1070" s="284">
        <v>23</v>
      </c>
      <c r="K1070" s="284">
        <v>10</v>
      </c>
      <c r="L1070" s="284">
        <f t="shared" si="213"/>
        <v>-33</v>
      </c>
      <c r="M1070" s="285">
        <f t="shared" si="222"/>
        <v>-33</v>
      </c>
      <c r="N1070" s="241" t="str">
        <f t="shared" si="223"/>
        <v/>
      </c>
      <c r="O1070" s="207">
        <v>0</v>
      </c>
      <c r="P1070" s="34"/>
      <c r="S1070" s="230" t="s">
        <v>3233</v>
      </c>
      <c r="T1070" s="61" t="str">
        <f t="shared" si="214"/>
        <v/>
      </c>
      <c r="U1070" s="61" t="str">
        <f t="shared" si="215"/>
        <v/>
      </c>
      <c r="V1070" s="61" t="str">
        <f t="shared" si="216"/>
        <v/>
      </c>
      <c r="W1070" s="61" t="str">
        <f t="shared" si="217"/>
        <v/>
      </c>
      <c r="X1070" s="207" t="str">
        <f t="shared" si="218"/>
        <v/>
      </c>
      <c r="Y1070" s="207" t="str">
        <f t="shared" si="219"/>
        <v/>
      </c>
      <c r="Z1070" s="207" t="str">
        <f t="shared" si="220"/>
        <v/>
      </c>
      <c r="AA1070" s="207">
        <f t="shared" si="221"/>
        <v>-33</v>
      </c>
    </row>
    <row r="1071" spans="1:27" ht="17.25" hidden="1" outlineLevel="2" collapsed="1" thickBot="1">
      <c r="A1071" s="279">
        <v>43382</v>
      </c>
      <c r="B1071" s="280" t="s">
        <v>1332</v>
      </c>
      <c r="C1071" s="281" t="s">
        <v>3172</v>
      </c>
      <c r="D1071" s="281" t="s">
        <v>1331</v>
      </c>
      <c r="E1071" s="282" t="s">
        <v>1330</v>
      </c>
      <c r="F1071" s="281" t="s">
        <v>102</v>
      </c>
      <c r="G1071" s="283">
        <v>1</v>
      </c>
      <c r="H1071" s="283">
        <v>10453</v>
      </c>
      <c r="I1071" s="283">
        <v>0</v>
      </c>
      <c r="J1071" s="284">
        <v>23</v>
      </c>
      <c r="K1071" s="284">
        <v>10</v>
      </c>
      <c r="L1071" s="284">
        <f t="shared" si="213"/>
        <v>267</v>
      </c>
      <c r="M1071" s="285">
        <f t="shared" si="222"/>
        <v>267</v>
      </c>
      <c r="N1071" s="241">
        <f t="shared" si="223"/>
        <v>6</v>
      </c>
      <c r="O1071" s="207">
        <v>0</v>
      </c>
      <c r="P1071" s="34"/>
      <c r="S1071" s="230" t="s">
        <v>3233</v>
      </c>
      <c r="T1071" s="61" t="str">
        <f t="shared" si="214"/>
        <v/>
      </c>
      <c r="U1071" s="61" t="str">
        <f t="shared" si="215"/>
        <v/>
      </c>
      <c r="V1071" s="61" t="str">
        <f t="shared" si="216"/>
        <v/>
      </c>
      <c r="W1071" s="61" t="str">
        <f t="shared" si="217"/>
        <v/>
      </c>
      <c r="X1071" s="207" t="str">
        <f t="shared" si="218"/>
        <v/>
      </c>
      <c r="Y1071" s="207" t="str">
        <f t="shared" si="219"/>
        <v/>
      </c>
      <c r="Z1071" s="207">
        <f t="shared" si="220"/>
        <v>267</v>
      </c>
      <c r="AA1071" s="207" t="str">
        <f t="shared" si="221"/>
        <v/>
      </c>
    </row>
    <row r="1072" spans="1:27" ht="17.25" hidden="1" outlineLevel="2" collapsed="1" thickBot="1">
      <c r="A1072" s="279">
        <v>43382</v>
      </c>
      <c r="B1072" s="280" t="s">
        <v>1332</v>
      </c>
      <c r="C1072" s="281" t="s">
        <v>3172</v>
      </c>
      <c r="D1072" s="281" t="s">
        <v>1329</v>
      </c>
      <c r="E1072" s="282" t="s">
        <v>2221</v>
      </c>
      <c r="F1072" s="281" t="s">
        <v>102</v>
      </c>
      <c r="G1072" s="283">
        <v>1</v>
      </c>
      <c r="H1072" s="283">
        <v>10459</v>
      </c>
      <c r="I1072" s="283">
        <v>0</v>
      </c>
      <c r="J1072" s="284">
        <v>23</v>
      </c>
      <c r="K1072" s="284">
        <v>10</v>
      </c>
      <c r="L1072" s="284">
        <f t="shared" ref="L1072:L1135" si="224">IF(B1072="TXO",I1072-SUM(J1072:K1072),IF(B1072="FITX",IF(D1072="新倉",-SUM(J1072:K1072),IF(E1072="賣",(H1072-H1071)*G1072*200-SUM(J1072:K1072),(H1071-H1072)*G1072*200-SUM(J1072:K1072))),IF(D1072="新倉",-SUM(J1072:K1072),IF(E1072="賣",(H1072-H1071)*G1072*50-SUM(J1072:K1072),(H1071-H1072)*G1072*50-SUM(J1072:K1072)))))</f>
        <v>-33</v>
      </c>
      <c r="M1072" s="285">
        <f t="shared" si="222"/>
        <v>-33</v>
      </c>
      <c r="N1072" s="241" t="str">
        <f t="shared" si="223"/>
        <v/>
      </c>
      <c r="O1072" s="207">
        <v>0</v>
      </c>
      <c r="P1072" s="34"/>
      <c r="S1072" s="230" t="s">
        <v>3233</v>
      </c>
      <c r="T1072" s="61" t="str">
        <f t="shared" si="214"/>
        <v/>
      </c>
      <c r="U1072" s="61" t="str">
        <f t="shared" si="215"/>
        <v/>
      </c>
      <c r="V1072" s="61" t="str">
        <f t="shared" si="216"/>
        <v/>
      </c>
      <c r="W1072" s="61" t="str">
        <f t="shared" si="217"/>
        <v/>
      </c>
      <c r="X1072" s="207" t="str">
        <f t="shared" si="218"/>
        <v/>
      </c>
      <c r="Y1072" s="207" t="str">
        <f t="shared" si="219"/>
        <v/>
      </c>
      <c r="Z1072" s="207" t="str">
        <f t="shared" si="220"/>
        <v/>
      </c>
      <c r="AA1072" s="207">
        <f t="shared" si="221"/>
        <v>-33</v>
      </c>
    </row>
    <row r="1073" spans="1:27" ht="17.25" hidden="1" outlineLevel="2" collapsed="1" thickBot="1">
      <c r="A1073" s="279">
        <v>43382</v>
      </c>
      <c r="B1073" s="280" t="s">
        <v>1332</v>
      </c>
      <c r="C1073" s="281" t="s">
        <v>3172</v>
      </c>
      <c r="D1073" s="281" t="s">
        <v>1331</v>
      </c>
      <c r="E1073" s="282" t="s">
        <v>1330</v>
      </c>
      <c r="F1073" s="281" t="s">
        <v>102</v>
      </c>
      <c r="G1073" s="283">
        <v>1</v>
      </c>
      <c r="H1073" s="283">
        <v>10453</v>
      </c>
      <c r="I1073" s="283">
        <v>0</v>
      </c>
      <c r="J1073" s="284">
        <v>23</v>
      </c>
      <c r="K1073" s="284">
        <v>10</v>
      </c>
      <c r="L1073" s="284">
        <f t="shared" si="224"/>
        <v>267</v>
      </c>
      <c r="M1073" s="285">
        <f t="shared" si="222"/>
        <v>267</v>
      </c>
      <c r="N1073" s="241">
        <f t="shared" si="223"/>
        <v>6</v>
      </c>
      <c r="O1073" s="207">
        <v>0</v>
      </c>
      <c r="P1073" s="34"/>
      <c r="S1073" s="230" t="s">
        <v>3233</v>
      </c>
      <c r="T1073" s="61" t="str">
        <f t="shared" si="214"/>
        <v/>
      </c>
      <c r="U1073" s="61" t="str">
        <f t="shared" si="215"/>
        <v/>
      </c>
      <c r="V1073" s="61" t="str">
        <f t="shared" si="216"/>
        <v/>
      </c>
      <c r="W1073" s="61" t="str">
        <f t="shared" si="217"/>
        <v/>
      </c>
      <c r="X1073" s="207" t="str">
        <f t="shared" si="218"/>
        <v/>
      </c>
      <c r="Y1073" s="207" t="str">
        <f t="shared" si="219"/>
        <v/>
      </c>
      <c r="Z1073" s="207">
        <f t="shared" si="220"/>
        <v>267</v>
      </c>
      <c r="AA1073" s="207" t="str">
        <f t="shared" si="221"/>
        <v/>
      </c>
    </row>
    <row r="1074" spans="1:27" ht="17.25" hidden="1" outlineLevel="2" collapsed="1" thickBot="1">
      <c r="A1074" s="279">
        <v>43382</v>
      </c>
      <c r="B1074" s="280" t="s">
        <v>1332</v>
      </c>
      <c r="C1074" s="281" t="s">
        <v>3172</v>
      </c>
      <c r="D1074" s="281" t="s">
        <v>1329</v>
      </c>
      <c r="E1074" s="282" t="s">
        <v>2221</v>
      </c>
      <c r="F1074" s="281" t="s">
        <v>102</v>
      </c>
      <c r="G1074" s="283">
        <v>1</v>
      </c>
      <c r="H1074" s="283">
        <v>10459</v>
      </c>
      <c r="I1074" s="283">
        <v>0</v>
      </c>
      <c r="J1074" s="284">
        <v>23</v>
      </c>
      <c r="K1074" s="284">
        <v>10</v>
      </c>
      <c r="L1074" s="284">
        <f t="shared" si="224"/>
        <v>-33</v>
      </c>
      <c r="M1074" s="285">
        <f t="shared" si="222"/>
        <v>-33</v>
      </c>
      <c r="N1074" s="241" t="str">
        <f t="shared" si="223"/>
        <v/>
      </c>
      <c r="O1074" s="207">
        <v>0</v>
      </c>
      <c r="P1074" s="34"/>
      <c r="S1074" s="230" t="s">
        <v>3233</v>
      </c>
      <c r="T1074" s="61" t="str">
        <f t="shared" si="214"/>
        <v/>
      </c>
      <c r="U1074" s="61" t="str">
        <f t="shared" si="215"/>
        <v/>
      </c>
      <c r="V1074" s="61" t="str">
        <f t="shared" si="216"/>
        <v/>
      </c>
      <c r="W1074" s="61" t="str">
        <f t="shared" si="217"/>
        <v/>
      </c>
      <c r="X1074" s="207" t="str">
        <f t="shared" si="218"/>
        <v/>
      </c>
      <c r="Y1074" s="207" t="str">
        <f t="shared" si="219"/>
        <v/>
      </c>
      <c r="Z1074" s="207" t="str">
        <f t="shared" si="220"/>
        <v/>
      </c>
      <c r="AA1074" s="207">
        <f t="shared" si="221"/>
        <v>-33</v>
      </c>
    </row>
    <row r="1075" spans="1:27" ht="17.25" hidden="1" outlineLevel="2" collapsed="1" thickBot="1">
      <c r="A1075" s="279">
        <v>43382</v>
      </c>
      <c r="B1075" s="280" t="s">
        <v>1332</v>
      </c>
      <c r="C1075" s="281" t="s">
        <v>3172</v>
      </c>
      <c r="D1075" s="281" t="s">
        <v>1331</v>
      </c>
      <c r="E1075" s="282" t="s">
        <v>1330</v>
      </c>
      <c r="F1075" s="281" t="s">
        <v>102</v>
      </c>
      <c r="G1075" s="283">
        <v>1</v>
      </c>
      <c r="H1075" s="283">
        <v>10465</v>
      </c>
      <c r="I1075" s="283">
        <v>0</v>
      </c>
      <c r="J1075" s="284">
        <v>23</v>
      </c>
      <c r="K1075" s="284">
        <v>10</v>
      </c>
      <c r="L1075" s="284">
        <f t="shared" si="224"/>
        <v>-333</v>
      </c>
      <c r="M1075" s="285">
        <f t="shared" si="222"/>
        <v>-333</v>
      </c>
      <c r="N1075" s="241">
        <f t="shared" si="223"/>
        <v>-6</v>
      </c>
      <c r="O1075" s="207">
        <v>0</v>
      </c>
      <c r="P1075" s="34"/>
      <c r="S1075" s="230" t="s">
        <v>3233</v>
      </c>
      <c r="T1075" s="61" t="str">
        <f t="shared" si="214"/>
        <v/>
      </c>
      <c r="U1075" s="61" t="str">
        <f t="shared" si="215"/>
        <v/>
      </c>
      <c r="V1075" s="61" t="str">
        <f t="shared" si="216"/>
        <v/>
      </c>
      <c r="W1075" s="61" t="str">
        <f t="shared" si="217"/>
        <v/>
      </c>
      <c r="X1075" s="207" t="str">
        <f t="shared" si="218"/>
        <v/>
      </c>
      <c r="Y1075" s="207" t="str">
        <f t="shared" si="219"/>
        <v/>
      </c>
      <c r="Z1075" s="207" t="str">
        <f t="shared" si="220"/>
        <v/>
      </c>
      <c r="AA1075" s="207">
        <f t="shared" si="221"/>
        <v>-333</v>
      </c>
    </row>
    <row r="1076" spans="1:27" ht="17.25" hidden="1" outlineLevel="2" collapsed="1" thickBot="1">
      <c r="A1076" s="279">
        <v>43382</v>
      </c>
      <c r="B1076" s="280" t="s">
        <v>1332</v>
      </c>
      <c r="C1076" s="281" t="s">
        <v>3172</v>
      </c>
      <c r="D1076" s="281" t="s">
        <v>1329</v>
      </c>
      <c r="E1076" s="282" t="s">
        <v>2221</v>
      </c>
      <c r="F1076" s="281" t="s">
        <v>102</v>
      </c>
      <c r="G1076" s="283">
        <v>1</v>
      </c>
      <c r="H1076" s="283">
        <v>10459</v>
      </c>
      <c r="I1076" s="283">
        <v>0</v>
      </c>
      <c r="J1076" s="284">
        <v>23</v>
      </c>
      <c r="K1076" s="284">
        <v>10</v>
      </c>
      <c r="L1076" s="284">
        <f t="shared" si="224"/>
        <v>-33</v>
      </c>
      <c r="M1076" s="285">
        <f t="shared" si="222"/>
        <v>-33</v>
      </c>
      <c r="N1076" s="241" t="str">
        <f t="shared" si="223"/>
        <v/>
      </c>
      <c r="O1076" s="207">
        <v>0</v>
      </c>
      <c r="P1076" s="34"/>
      <c r="S1076" s="230" t="s">
        <v>3233</v>
      </c>
      <c r="T1076" s="61" t="str">
        <f t="shared" si="214"/>
        <v/>
      </c>
      <c r="U1076" s="61" t="str">
        <f t="shared" si="215"/>
        <v/>
      </c>
      <c r="V1076" s="61" t="str">
        <f t="shared" si="216"/>
        <v/>
      </c>
      <c r="W1076" s="61" t="str">
        <f t="shared" si="217"/>
        <v/>
      </c>
      <c r="X1076" s="207" t="str">
        <f t="shared" si="218"/>
        <v/>
      </c>
      <c r="Y1076" s="207" t="str">
        <f t="shared" si="219"/>
        <v/>
      </c>
      <c r="Z1076" s="207" t="str">
        <f t="shared" si="220"/>
        <v/>
      </c>
      <c r="AA1076" s="207">
        <f t="shared" si="221"/>
        <v>-33</v>
      </c>
    </row>
    <row r="1077" spans="1:27" ht="17.25" hidden="1" outlineLevel="2" collapsed="1" thickBot="1">
      <c r="A1077" s="279">
        <v>43382</v>
      </c>
      <c r="B1077" s="280" t="s">
        <v>1332</v>
      </c>
      <c r="C1077" s="281" t="s">
        <v>3172</v>
      </c>
      <c r="D1077" s="281" t="s">
        <v>1331</v>
      </c>
      <c r="E1077" s="282" t="s">
        <v>1330</v>
      </c>
      <c r="F1077" s="281" t="s">
        <v>102</v>
      </c>
      <c r="G1077" s="283">
        <v>1</v>
      </c>
      <c r="H1077" s="283">
        <v>10465</v>
      </c>
      <c r="I1077" s="283">
        <v>0</v>
      </c>
      <c r="J1077" s="284">
        <v>23</v>
      </c>
      <c r="K1077" s="284">
        <v>10</v>
      </c>
      <c r="L1077" s="284">
        <f t="shared" si="224"/>
        <v>-333</v>
      </c>
      <c r="M1077" s="285">
        <f t="shared" si="222"/>
        <v>-333</v>
      </c>
      <c r="N1077" s="241">
        <f t="shared" si="223"/>
        <v>-6</v>
      </c>
      <c r="O1077" s="207">
        <v>0</v>
      </c>
      <c r="P1077" s="34"/>
      <c r="S1077" s="230" t="s">
        <v>3233</v>
      </c>
      <c r="T1077" s="61" t="str">
        <f t="shared" si="214"/>
        <v/>
      </c>
      <c r="U1077" s="61" t="str">
        <f t="shared" si="215"/>
        <v/>
      </c>
      <c r="V1077" s="61" t="str">
        <f t="shared" si="216"/>
        <v/>
      </c>
      <c r="W1077" s="61" t="str">
        <f t="shared" si="217"/>
        <v/>
      </c>
      <c r="X1077" s="207" t="str">
        <f t="shared" si="218"/>
        <v/>
      </c>
      <c r="Y1077" s="207" t="str">
        <f t="shared" si="219"/>
        <v/>
      </c>
      <c r="Z1077" s="207" t="str">
        <f t="shared" si="220"/>
        <v/>
      </c>
      <c r="AA1077" s="207">
        <f t="shared" si="221"/>
        <v>-333</v>
      </c>
    </row>
    <row r="1078" spans="1:27" ht="17.25" hidden="1" outlineLevel="2" collapsed="1" thickBot="1">
      <c r="A1078" s="279">
        <v>43382</v>
      </c>
      <c r="B1078" s="280" t="s">
        <v>1332</v>
      </c>
      <c r="C1078" s="281" t="s">
        <v>3172</v>
      </c>
      <c r="D1078" s="281" t="s">
        <v>1329</v>
      </c>
      <c r="E1078" s="282" t="s">
        <v>2221</v>
      </c>
      <c r="F1078" s="281" t="s">
        <v>102</v>
      </c>
      <c r="G1078" s="283">
        <v>1</v>
      </c>
      <c r="H1078" s="283">
        <v>10459</v>
      </c>
      <c r="I1078" s="283">
        <v>0</v>
      </c>
      <c r="J1078" s="284">
        <v>23</v>
      </c>
      <c r="K1078" s="284">
        <v>10</v>
      </c>
      <c r="L1078" s="284">
        <f t="shared" si="224"/>
        <v>-33</v>
      </c>
      <c r="M1078" s="285">
        <f t="shared" si="222"/>
        <v>-33</v>
      </c>
      <c r="N1078" s="241" t="str">
        <f t="shared" si="223"/>
        <v/>
      </c>
      <c r="O1078" s="207">
        <v>0</v>
      </c>
      <c r="P1078" s="34"/>
      <c r="S1078" s="230" t="s">
        <v>3233</v>
      </c>
      <c r="T1078" s="61" t="str">
        <f t="shared" si="214"/>
        <v/>
      </c>
      <c r="U1078" s="61" t="str">
        <f t="shared" si="215"/>
        <v/>
      </c>
      <c r="V1078" s="61" t="str">
        <f t="shared" si="216"/>
        <v/>
      </c>
      <c r="W1078" s="61" t="str">
        <f t="shared" si="217"/>
        <v/>
      </c>
      <c r="X1078" s="207" t="str">
        <f t="shared" si="218"/>
        <v/>
      </c>
      <c r="Y1078" s="207" t="str">
        <f t="shared" si="219"/>
        <v/>
      </c>
      <c r="Z1078" s="207" t="str">
        <f t="shared" si="220"/>
        <v/>
      </c>
      <c r="AA1078" s="207">
        <f t="shared" si="221"/>
        <v>-33</v>
      </c>
    </row>
    <row r="1079" spans="1:27" ht="17.25" hidden="1" outlineLevel="2" collapsed="1" thickBot="1">
      <c r="A1079" s="279">
        <v>43382</v>
      </c>
      <c r="B1079" s="280" t="s">
        <v>1332</v>
      </c>
      <c r="C1079" s="281" t="s">
        <v>3172</v>
      </c>
      <c r="D1079" s="281" t="s">
        <v>1331</v>
      </c>
      <c r="E1079" s="282" t="s">
        <v>1330</v>
      </c>
      <c r="F1079" s="281" t="s">
        <v>102</v>
      </c>
      <c r="G1079" s="283">
        <v>1</v>
      </c>
      <c r="H1079" s="283">
        <v>10466</v>
      </c>
      <c r="I1079" s="283">
        <v>0</v>
      </c>
      <c r="J1079" s="284">
        <v>23</v>
      </c>
      <c r="K1079" s="284">
        <v>10</v>
      </c>
      <c r="L1079" s="284">
        <f t="shared" si="224"/>
        <v>-383</v>
      </c>
      <c r="M1079" s="285">
        <f t="shared" si="222"/>
        <v>-383</v>
      </c>
      <c r="N1079" s="241">
        <f t="shared" si="223"/>
        <v>-7</v>
      </c>
      <c r="O1079" s="207">
        <v>0</v>
      </c>
      <c r="P1079" s="34"/>
      <c r="S1079" s="230" t="s">
        <v>3233</v>
      </c>
      <c r="T1079" s="61" t="str">
        <f t="shared" si="214"/>
        <v/>
      </c>
      <c r="U1079" s="61" t="str">
        <f t="shared" si="215"/>
        <v/>
      </c>
      <c r="V1079" s="61" t="str">
        <f t="shared" si="216"/>
        <v/>
      </c>
      <c r="W1079" s="61" t="str">
        <f t="shared" si="217"/>
        <v/>
      </c>
      <c r="X1079" s="207" t="str">
        <f t="shared" si="218"/>
        <v/>
      </c>
      <c r="Y1079" s="207" t="str">
        <f t="shared" si="219"/>
        <v/>
      </c>
      <c r="Z1079" s="207" t="str">
        <f t="shared" si="220"/>
        <v/>
      </c>
      <c r="AA1079" s="207">
        <f t="shared" si="221"/>
        <v>-383</v>
      </c>
    </row>
    <row r="1080" spans="1:27" ht="17.25" hidden="1" outlineLevel="2" collapsed="1" thickBot="1">
      <c r="A1080" s="279">
        <v>43382</v>
      </c>
      <c r="B1080" s="280" t="s">
        <v>1332</v>
      </c>
      <c r="C1080" s="281" t="s">
        <v>3172</v>
      </c>
      <c r="D1080" s="281" t="s">
        <v>1329</v>
      </c>
      <c r="E1080" s="282" t="s">
        <v>1330</v>
      </c>
      <c r="F1080" s="281" t="s">
        <v>102</v>
      </c>
      <c r="G1080" s="283">
        <v>3</v>
      </c>
      <c r="H1080" s="283">
        <v>10467</v>
      </c>
      <c r="I1080" s="283">
        <v>0</v>
      </c>
      <c r="J1080" s="284">
        <v>69</v>
      </c>
      <c r="K1080" s="284">
        <v>30</v>
      </c>
      <c r="L1080" s="284">
        <f t="shared" si="224"/>
        <v>-99</v>
      </c>
      <c r="M1080" s="285">
        <f t="shared" si="222"/>
        <v>-99</v>
      </c>
      <c r="N1080" s="241" t="str">
        <f t="shared" si="223"/>
        <v/>
      </c>
      <c r="O1080" s="207">
        <v>0</v>
      </c>
      <c r="P1080" s="34"/>
      <c r="S1080" s="230" t="s">
        <v>3233</v>
      </c>
      <c r="T1080" s="61" t="str">
        <f t="shared" si="214"/>
        <v/>
      </c>
      <c r="U1080" s="61" t="str">
        <f t="shared" si="215"/>
        <v/>
      </c>
      <c r="V1080" s="61" t="str">
        <f t="shared" si="216"/>
        <v/>
      </c>
      <c r="W1080" s="61" t="str">
        <f t="shared" si="217"/>
        <v/>
      </c>
      <c r="X1080" s="207" t="str">
        <f t="shared" si="218"/>
        <v/>
      </c>
      <c r="Y1080" s="207" t="str">
        <f t="shared" si="219"/>
        <v/>
      </c>
      <c r="Z1080" s="207" t="str">
        <f t="shared" si="220"/>
        <v/>
      </c>
      <c r="AA1080" s="207">
        <f t="shared" si="221"/>
        <v>-99</v>
      </c>
    </row>
    <row r="1081" spans="1:27" ht="17.25" hidden="1" outlineLevel="2" collapsed="1" thickBot="1">
      <c r="A1081" s="279">
        <v>43382</v>
      </c>
      <c r="B1081" s="280" t="s">
        <v>1332</v>
      </c>
      <c r="C1081" s="281" t="s">
        <v>3172</v>
      </c>
      <c r="D1081" s="281" t="s">
        <v>1331</v>
      </c>
      <c r="E1081" s="282" t="s">
        <v>2221</v>
      </c>
      <c r="F1081" s="281" t="s">
        <v>102</v>
      </c>
      <c r="G1081" s="283">
        <v>3</v>
      </c>
      <c r="H1081" s="283">
        <v>10461</v>
      </c>
      <c r="I1081" s="283">
        <v>0</v>
      </c>
      <c r="J1081" s="284">
        <v>69</v>
      </c>
      <c r="K1081" s="284">
        <v>30</v>
      </c>
      <c r="L1081" s="284">
        <f t="shared" si="224"/>
        <v>-999</v>
      </c>
      <c r="M1081" s="285">
        <f t="shared" si="222"/>
        <v>-999</v>
      </c>
      <c r="N1081" s="241">
        <f t="shared" si="223"/>
        <v>-18</v>
      </c>
      <c r="O1081" s="207">
        <v>0</v>
      </c>
      <c r="P1081" s="34"/>
      <c r="S1081" s="230" t="s">
        <v>3233</v>
      </c>
      <c r="T1081" s="61" t="str">
        <f t="shared" si="214"/>
        <v/>
      </c>
      <c r="U1081" s="61" t="str">
        <f t="shared" si="215"/>
        <v/>
      </c>
      <c r="V1081" s="61" t="str">
        <f t="shared" si="216"/>
        <v/>
      </c>
      <c r="W1081" s="61" t="str">
        <f t="shared" si="217"/>
        <v/>
      </c>
      <c r="X1081" s="207" t="str">
        <f t="shared" si="218"/>
        <v/>
      </c>
      <c r="Y1081" s="207" t="str">
        <f t="shared" si="219"/>
        <v/>
      </c>
      <c r="Z1081" s="207" t="str">
        <f t="shared" si="220"/>
        <v/>
      </c>
      <c r="AA1081" s="207">
        <f t="shared" si="221"/>
        <v>-999</v>
      </c>
    </row>
    <row r="1082" spans="1:27" ht="17.25" hidden="1" outlineLevel="2" collapsed="1" thickBot="1">
      <c r="A1082" s="279">
        <v>43382</v>
      </c>
      <c r="B1082" s="280" t="s">
        <v>1332</v>
      </c>
      <c r="C1082" s="281" t="s">
        <v>3172</v>
      </c>
      <c r="D1082" s="281" t="s">
        <v>1329</v>
      </c>
      <c r="E1082" s="282" t="s">
        <v>2221</v>
      </c>
      <c r="F1082" s="281" t="s">
        <v>102</v>
      </c>
      <c r="G1082" s="283">
        <v>3</v>
      </c>
      <c r="H1082" s="283">
        <v>10463</v>
      </c>
      <c r="I1082" s="283">
        <v>0</v>
      </c>
      <c r="J1082" s="284">
        <v>69</v>
      </c>
      <c r="K1082" s="284">
        <v>30</v>
      </c>
      <c r="L1082" s="284">
        <f t="shared" si="224"/>
        <v>-99</v>
      </c>
      <c r="M1082" s="285">
        <f t="shared" si="222"/>
        <v>-99</v>
      </c>
      <c r="N1082" s="241" t="str">
        <f t="shared" si="223"/>
        <v/>
      </c>
      <c r="O1082" s="207">
        <v>0</v>
      </c>
      <c r="P1082" s="34"/>
      <c r="Q1082" s="230" t="s">
        <v>3117</v>
      </c>
      <c r="R1082" s="230" t="s">
        <v>3233</v>
      </c>
      <c r="S1082" s="230" t="s">
        <v>3233</v>
      </c>
      <c r="T1082" s="61" t="str">
        <f t="shared" si="214"/>
        <v/>
      </c>
      <c r="U1082" s="61" t="str">
        <f t="shared" si="215"/>
        <v/>
      </c>
      <c r="V1082" s="61" t="str">
        <f t="shared" si="216"/>
        <v/>
      </c>
      <c r="W1082" s="61" t="str">
        <f t="shared" si="217"/>
        <v/>
      </c>
      <c r="X1082" s="207" t="str">
        <f t="shared" si="218"/>
        <v/>
      </c>
      <c r="Y1082" s="207">
        <f t="shared" si="219"/>
        <v>-99</v>
      </c>
      <c r="Z1082" s="207" t="str">
        <f t="shared" si="220"/>
        <v/>
      </c>
      <c r="AA1082" s="207" t="str">
        <f t="shared" si="221"/>
        <v/>
      </c>
    </row>
    <row r="1083" spans="1:27" ht="17.25" hidden="1" outlineLevel="2" collapsed="1" thickBot="1">
      <c r="A1083" s="279">
        <v>43382</v>
      </c>
      <c r="B1083" s="280" t="s">
        <v>1332</v>
      </c>
      <c r="C1083" s="281" t="s">
        <v>3172</v>
      </c>
      <c r="D1083" s="281" t="s">
        <v>1331</v>
      </c>
      <c r="E1083" s="282" t="s">
        <v>1330</v>
      </c>
      <c r="F1083" s="281" t="s">
        <v>102</v>
      </c>
      <c r="G1083" s="283">
        <v>3</v>
      </c>
      <c r="H1083" s="283">
        <v>10470</v>
      </c>
      <c r="I1083" s="283">
        <v>0</v>
      </c>
      <c r="J1083" s="284">
        <v>69</v>
      </c>
      <c r="K1083" s="284">
        <v>30</v>
      </c>
      <c r="L1083" s="284">
        <f t="shared" si="224"/>
        <v>-1149</v>
      </c>
      <c r="M1083" s="285">
        <f t="shared" si="222"/>
        <v>-1149</v>
      </c>
      <c r="N1083" s="241">
        <f t="shared" si="223"/>
        <v>-21</v>
      </c>
      <c r="O1083" s="207">
        <v>0</v>
      </c>
      <c r="P1083" s="34"/>
      <c r="Q1083" s="230" t="s">
        <v>3219</v>
      </c>
      <c r="R1083" s="230" t="s">
        <v>3233</v>
      </c>
      <c r="S1083" s="230" t="s">
        <v>3233</v>
      </c>
      <c r="T1083" s="61" t="str">
        <f t="shared" si="214"/>
        <v/>
      </c>
      <c r="U1083" s="61" t="str">
        <f t="shared" si="215"/>
        <v/>
      </c>
      <c r="V1083" s="61" t="str">
        <f t="shared" si="216"/>
        <v/>
      </c>
      <c r="W1083" s="61" t="str">
        <f t="shared" si="217"/>
        <v/>
      </c>
      <c r="X1083" s="207" t="str">
        <f t="shared" si="218"/>
        <v/>
      </c>
      <c r="Y1083" s="207">
        <f t="shared" si="219"/>
        <v>-1149</v>
      </c>
      <c r="Z1083" s="207" t="str">
        <f t="shared" si="220"/>
        <v/>
      </c>
      <c r="AA1083" s="207" t="str">
        <f t="shared" si="221"/>
        <v/>
      </c>
    </row>
    <row r="1084" spans="1:27" ht="17.25" hidden="1" outlineLevel="1" thickBot="1">
      <c r="A1084" s="237">
        <v>43384</v>
      </c>
      <c r="B1084" s="215" t="s">
        <v>1332</v>
      </c>
      <c r="C1084" s="210" t="s">
        <v>3172</v>
      </c>
      <c r="D1084" s="210" t="s">
        <v>1329</v>
      </c>
      <c r="E1084" s="238" t="s">
        <v>2221</v>
      </c>
      <c r="F1084" s="210" t="s">
        <v>102</v>
      </c>
      <c r="G1084" s="239">
        <v>2</v>
      </c>
      <c r="H1084" s="239">
        <v>9914</v>
      </c>
      <c r="I1084" s="239">
        <v>0</v>
      </c>
      <c r="J1084" s="14">
        <v>46</v>
      </c>
      <c r="K1084" s="14">
        <v>20</v>
      </c>
      <c r="L1084" s="14">
        <f t="shared" si="224"/>
        <v>-66</v>
      </c>
      <c r="M1084" s="123">
        <f t="shared" si="222"/>
        <v>-66</v>
      </c>
      <c r="N1084" s="241" t="str">
        <f t="shared" si="223"/>
        <v/>
      </c>
      <c r="O1084" s="207">
        <f t="shared" ref="O1084:O1201" si="225">ABS(I1084)</f>
        <v>0</v>
      </c>
      <c r="P1084" s="34">
        <f>SUM(L1084:L1201)</f>
        <v>-15371</v>
      </c>
      <c r="S1084" s="230"/>
      <c r="T1084" s="61" t="str">
        <f t="shared" si="214"/>
        <v/>
      </c>
      <c r="U1084" s="61" t="str">
        <f t="shared" si="215"/>
        <v/>
      </c>
      <c r="V1084" s="61" t="str">
        <f t="shared" si="216"/>
        <v/>
      </c>
      <c r="W1084" s="61">
        <f t="shared" si="217"/>
        <v>-66</v>
      </c>
      <c r="X1084" s="207" t="str">
        <f t="shared" si="218"/>
        <v/>
      </c>
      <c r="Y1084" s="207" t="str">
        <f t="shared" si="219"/>
        <v/>
      </c>
      <c r="Z1084" s="207" t="str">
        <f t="shared" si="220"/>
        <v/>
      </c>
      <c r="AA1084" s="207" t="str">
        <f t="shared" si="221"/>
        <v/>
      </c>
    </row>
    <row r="1085" spans="1:27" ht="17.25" hidden="1" outlineLevel="2" thickBot="1">
      <c r="A1085" s="237">
        <v>43384</v>
      </c>
      <c r="B1085" s="215" t="s">
        <v>1332</v>
      </c>
      <c r="C1085" s="210" t="s">
        <v>3172</v>
      </c>
      <c r="D1085" s="210" t="s">
        <v>1331</v>
      </c>
      <c r="E1085" s="238" t="s">
        <v>1330</v>
      </c>
      <c r="F1085" s="210" t="s">
        <v>102</v>
      </c>
      <c r="G1085" s="239">
        <v>2</v>
      </c>
      <c r="H1085" s="239">
        <v>9927</v>
      </c>
      <c r="I1085" s="239">
        <v>0</v>
      </c>
      <c r="J1085" s="14">
        <v>46</v>
      </c>
      <c r="K1085" s="14">
        <v>20</v>
      </c>
      <c r="L1085" s="14">
        <f t="shared" si="224"/>
        <v>-1366</v>
      </c>
      <c r="M1085" s="123">
        <f t="shared" si="222"/>
        <v>-1366</v>
      </c>
      <c r="N1085" s="241">
        <f t="shared" si="223"/>
        <v>-26</v>
      </c>
      <c r="O1085" s="207">
        <f t="shared" si="225"/>
        <v>0</v>
      </c>
      <c r="P1085" s="34"/>
      <c r="S1085" s="230"/>
      <c r="T1085" s="61" t="str">
        <f t="shared" si="214"/>
        <v/>
      </c>
      <c r="U1085" s="61" t="str">
        <f t="shared" si="215"/>
        <v/>
      </c>
      <c r="V1085" s="61" t="str">
        <f t="shared" si="216"/>
        <v/>
      </c>
      <c r="W1085" s="61">
        <f t="shared" si="217"/>
        <v>-1366</v>
      </c>
      <c r="X1085" s="207" t="str">
        <f t="shared" si="218"/>
        <v/>
      </c>
      <c r="Y1085" s="207" t="str">
        <f t="shared" si="219"/>
        <v/>
      </c>
      <c r="Z1085" s="207" t="str">
        <f t="shared" si="220"/>
        <v/>
      </c>
      <c r="AA1085" s="207" t="str">
        <f t="shared" si="221"/>
        <v/>
      </c>
    </row>
    <row r="1086" spans="1:27" ht="17.25" hidden="1" outlineLevel="2" thickBot="1">
      <c r="A1086" s="237">
        <v>43384</v>
      </c>
      <c r="B1086" s="215" t="s">
        <v>1332</v>
      </c>
      <c r="C1086" s="210" t="s">
        <v>3172</v>
      </c>
      <c r="D1086" s="210" t="s">
        <v>1329</v>
      </c>
      <c r="E1086" s="238" t="s">
        <v>2221</v>
      </c>
      <c r="F1086" s="210" t="s">
        <v>102</v>
      </c>
      <c r="G1086" s="239">
        <v>1</v>
      </c>
      <c r="H1086" s="239">
        <v>9912</v>
      </c>
      <c r="I1086" s="239">
        <v>0</v>
      </c>
      <c r="J1086" s="14">
        <v>23</v>
      </c>
      <c r="K1086" s="14">
        <v>10</v>
      </c>
      <c r="L1086" s="14">
        <f t="shared" si="224"/>
        <v>-33</v>
      </c>
      <c r="M1086" s="123">
        <f t="shared" si="222"/>
        <v>-33</v>
      </c>
      <c r="N1086" s="241" t="str">
        <f t="shared" si="223"/>
        <v/>
      </c>
      <c r="O1086" s="207">
        <f t="shared" si="225"/>
        <v>0</v>
      </c>
      <c r="P1086" s="34"/>
      <c r="S1086" s="230"/>
      <c r="T1086" s="61" t="str">
        <f t="shared" si="214"/>
        <v/>
      </c>
      <c r="U1086" s="61" t="str">
        <f t="shared" si="215"/>
        <v/>
      </c>
      <c r="V1086" s="61" t="str">
        <f t="shared" si="216"/>
        <v/>
      </c>
      <c r="W1086" s="61">
        <f t="shared" si="217"/>
        <v>-33</v>
      </c>
      <c r="X1086" s="207" t="str">
        <f t="shared" si="218"/>
        <v/>
      </c>
      <c r="Y1086" s="207" t="str">
        <f t="shared" si="219"/>
        <v/>
      </c>
      <c r="Z1086" s="207" t="str">
        <f t="shared" si="220"/>
        <v/>
      </c>
      <c r="AA1086" s="207" t="str">
        <f t="shared" si="221"/>
        <v/>
      </c>
    </row>
    <row r="1087" spans="1:27" ht="17.25" hidden="1" outlineLevel="2" thickBot="1">
      <c r="A1087" s="237">
        <v>43384</v>
      </c>
      <c r="B1087" s="215" t="s">
        <v>1332</v>
      </c>
      <c r="C1087" s="210" t="s">
        <v>3172</v>
      </c>
      <c r="D1087" s="210" t="s">
        <v>1331</v>
      </c>
      <c r="E1087" s="238" t="s">
        <v>1330</v>
      </c>
      <c r="F1087" s="210" t="s">
        <v>102</v>
      </c>
      <c r="G1087" s="239">
        <v>1</v>
      </c>
      <c r="H1087" s="239">
        <v>9928</v>
      </c>
      <c r="I1087" s="239">
        <v>0</v>
      </c>
      <c r="J1087" s="14">
        <v>23</v>
      </c>
      <c r="K1087" s="14">
        <v>10</v>
      </c>
      <c r="L1087" s="14">
        <f t="shared" si="224"/>
        <v>-833</v>
      </c>
      <c r="M1087" s="123">
        <f t="shared" si="222"/>
        <v>-833</v>
      </c>
      <c r="N1087" s="241">
        <f t="shared" si="223"/>
        <v>-16</v>
      </c>
      <c r="O1087" s="207">
        <f t="shared" si="225"/>
        <v>0</v>
      </c>
      <c r="P1087" s="34"/>
      <c r="S1087" s="230"/>
      <c r="T1087" s="61" t="str">
        <f t="shared" si="214"/>
        <v/>
      </c>
      <c r="U1087" s="61" t="str">
        <f t="shared" si="215"/>
        <v/>
      </c>
      <c r="V1087" s="61" t="str">
        <f t="shared" si="216"/>
        <v/>
      </c>
      <c r="W1087" s="61">
        <f t="shared" si="217"/>
        <v>-833</v>
      </c>
      <c r="X1087" s="207" t="str">
        <f t="shared" si="218"/>
        <v/>
      </c>
      <c r="Y1087" s="207" t="str">
        <f t="shared" si="219"/>
        <v/>
      </c>
      <c r="Z1087" s="207" t="str">
        <f t="shared" si="220"/>
        <v/>
      </c>
      <c r="AA1087" s="207" t="str">
        <f t="shared" si="221"/>
        <v/>
      </c>
    </row>
    <row r="1088" spans="1:27" ht="17.25" hidden="1" outlineLevel="2" thickBot="1">
      <c r="A1088" s="237">
        <v>43384</v>
      </c>
      <c r="B1088" s="215" t="s">
        <v>1332</v>
      </c>
      <c r="C1088" s="210" t="s">
        <v>3172</v>
      </c>
      <c r="D1088" s="210" t="s">
        <v>1329</v>
      </c>
      <c r="E1088" s="238" t="s">
        <v>2221</v>
      </c>
      <c r="F1088" s="210" t="s">
        <v>102</v>
      </c>
      <c r="G1088" s="239">
        <v>1</v>
      </c>
      <c r="H1088" s="239">
        <v>9883</v>
      </c>
      <c r="I1088" s="239">
        <v>0</v>
      </c>
      <c r="J1088" s="14">
        <v>23</v>
      </c>
      <c r="K1088" s="14">
        <v>10</v>
      </c>
      <c r="L1088" s="14">
        <f t="shared" si="224"/>
        <v>-33</v>
      </c>
      <c r="M1088" s="123">
        <f t="shared" si="222"/>
        <v>-33</v>
      </c>
      <c r="N1088" s="241" t="str">
        <f t="shared" si="223"/>
        <v/>
      </c>
      <c r="O1088" s="207">
        <f t="shared" si="225"/>
        <v>0</v>
      </c>
      <c r="P1088" s="34"/>
      <c r="S1088" s="230"/>
      <c r="T1088" s="61" t="str">
        <f t="shared" si="214"/>
        <v/>
      </c>
      <c r="U1088" s="61" t="str">
        <f t="shared" si="215"/>
        <v/>
      </c>
      <c r="V1088" s="61" t="str">
        <f t="shared" si="216"/>
        <v/>
      </c>
      <c r="W1088" s="61">
        <f t="shared" si="217"/>
        <v>-33</v>
      </c>
      <c r="X1088" s="207" t="str">
        <f t="shared" si="218"/>
        <v/>
      </c>
      <c r="Y1088" s="207" t="str">
        <f t="shared" si="219"/>
        <v/>
      </c>
      <c r="Z1088" s="207" t="str">
        <f t="shared" si="220"/>
        <v/>
      </c>
      <c r="AA1088" s="207" t="str">
        <f t="shared" si="221"/>
        <v/>
      </c>
    </row>
    <row r="1089" spans="1:27" ht="17.25" hidden="1" outlineLevel="2" thickBot="1">
      <c r="A1089" s="237">
        <v>43384</v>
      </c>
      <c r="B1089" s="215" t="s">
        <v>1332</v>
      </c>
      <c r="C1089" s="210" t="s">
        <v>3172</v>
      </c>
      <c r="D1089" s="210" t="s">
        <v>1331</v>
      </c>
      <c r="E1089" s="238" t="s">
        <v>1330</v>
      </c>
      <c r="F1089" s="210" t="s">
        <v>102</v>
      </c>
      <c r="G1089" s="239">
        <v>1</v>
      </c>
      <c r="H1089" s="239">
        <v>9901</v>
      </c>
      <c r="I1089" s="239">
        <v>0</v>
      </c>
      <c r="J1089" s="14">
        <v>23</v>
      </c>
      <c r="K1089" s="14">
        <v>10</v>
      </c>
      <c r="L1089" s="14">
        <f t="shared" si="224"/>
        <v>-933</v>
      </c>
      <c r="M1089" s="123">
        <f t="shared" si="222"/>
        <v>-933</v>
      </c>
      <c r="N1089" s="241">
        <f t="shared" si="223"/>
        <v>-18</v>
      </c>
      <c r="O1089" s="207">
        <f t="shared" si="225"/>
        <v>0</v>
      </c>
      <c r="P1089" s="34"/>
      <c r="S1089" s="230"/>
      <c r="T1089" s="61" t="str">
        <f t="shared" si="214"/>
        <v/>
      </c>
      <c r="U1089" s="61" t="str">
        <f t="shared" si="215"/>
        <v/>
      </c>
      <c r="V1089" s="61" t="str">
        <f t="shared" si="216"/>
        <v/>
      </c>
      <c r="W1089" s="61">
        <f t="shared" si="217"/>
        <v>-933</v>
      </c>
      <c r="X1089" s="207" t="str">
        <f t="shared" si="218"/>
        <v/>
      </c>
      <c r="Y1089" s="207" t="str">
        <f t="shared" si="219"/>
        <v/>
      </c>
      <c r="Z1089" s="207" t="str">
        <f t="shared" si="220"/>
        <v/>
      </c>
      <c r="AA1089" s="207" t="str">
        <f t="shared" si="221"/>
        <v/>
      </c>
    </row>
    <row r="1090" spans="1:27" ht="17.25" hidden="1" outlineLevel="2" thickBot="1">
      <c r="A1090" s="237">
        <v>43384</v>
      </c>
      <c r="B1090" s="215" t="s">
        <v>1332</v>
      </c>
      <c r="C1090" s="210" t="s">
        <v>3172</v>
      </c>
      <c r="D1090" s="210" t="s">
        <v>1329</v>
      </c>
      <c r="E1090" s="238" t="s">
        <v>2221</v>
      </c>
      <c r="F1090" s="210" t="s">
        <v>102</v>
      </c>
      <c r="G1090" s="239">
        <v>1</v>
      </c>
      <c r="H1090" s="239">
        <v>9883</v>
      </c>
      <c r="I1090" s="239">
        <v>0</v>
      </c>
      <c r="J1090" s="14">
        <v>23</v>
      </c>
      <c r="K1090" s="14">
        <v>10</v>
      </c>
      <c r="L1090" s="14">
        <f t="shared" si="224"/>
        <v>-33</v>
      </c>
      <c r="M1090" s="123">
        <f t="shared" si="222"/>
        <v>-33</v>
      </c>
      <c r="N1090" s="241" t="str">
        <f t="shared" si="223"/>
        <v/>
      </c>
      <c r="O1090" s="207">
        <f t="shared" si="225"/>
        <v>0</v>
      </c>
      <c r="P1090" s="34"/>
      <c r="S1090" s="230"/>
      <c r="T1090" s="61" t="str">
        <f t="shared" si="214"/>
        <v/>
      </c>
      <c r="U1090" s="61" t="str">
        <f t="shared" si="215"/>
        <v/>
      </c>
      <c r="V1090" s="61" t="str">
        <f t="shared" si="216"/>
        <v/>
      </c>
      <c r="W1090" s="61">
        <f t="shared" si="217"/>
        <v>-33</v>
      </c>
      <c r="X1090" s="207" t="str">
        <f t="shared" si="218"/>
        <v/>
      </c>
      <c r="Y1090" s="207" t="str">
        <f t="shared" si="219"/>
        <v/>
      </c>
      <c r="Z1090" s="207" t="str">
        <f t="shared" si="220"/>
        <v/>
      </c>
      <c r="AA1090" s="207" t="str">
        <f t="shared" si="221"/>
        <v/>
      </c>
    </row>
    <row r="1091" spans="1:27" ht="17.25" hidden="1" outlineLevel="2" thickBot="1">
      <c r="A1091" s="237">
        <v>43384</v>
      </c>
      <c r="B1091" s="215" t="s">
        <v>1332</v>
      </c>
      <c r="C1091" s="210" t="s">
        <v>3172</v>
      </c>
      <c r="D1091" s="210" t="s">
        <v>1331</v>
      </c>
      <c r="E1091" s="238" t="s">
        <v>1330</v>
      </c>
      <c r="F1091" s="210" t="s">
        <v>102</v>
      </c>
      <c r="G1091" s="239">
        <v>1</v>
      </c>
      <c r="H1091" s="239">
        <v>9900</v>
      </c>
      <c r="I1091" s="239">
        <v>0</v>
      </c>
      <c r="J1091" s="14">
        <v>23</v>
      </c>
      <c r="K1091" s="14">
        <v>10</v>
      </c>
      <c r="L1091" s="14">
        <f t="shared" si="224"/>
        <v>-883</v>
      </c>
      <c r="M1091" s="123">
        <f t="shared" si="222"/>
        <v>-883</v>
      </c>
      <c r="N1091" s="241">
        <f t="shared" si="223"/>
        <v>-17</v>
      </c>
      <c r="O1091" s="207">
        <f t="shared" si="225"/>
        <v>0</v>
      </c>
      <c r="P1091" s="34"/>
      <c r="S1091" s="230"/>
      <c r="T1091" s="61" t="str">
        <f t="shared" si="214"/>
        <v/>
      </c>
      <c r="U1091" s="61" t="str">
        <f t="shared" si="215"/>
        <v/>
      </c>
      <c r="V1091" s="61" t="str">
        <f t="shared" si="216"/>
        <v/>
      </c>
      <c r="W1091" s="61">
        <f t="shared" si="217"/>
        <v>-883</v>
      </c>
      <c r="X1091" s="207" t="str">
        <f t="shared" si="218"/>
        <v/>
      </c>
      <c r="Y1091" s="207" t="str">
        <f t="shared" si="219"/>
        <v/>
      </c>
      <c r="Z1091" s="207" t="str">
        <f t="shared" si="220"/>
        <v/>
      </c>
      <c r="AA1091" s="207" t="str">
        <f t="shared" si="221"/>
        <v/>
      </c>
    </row>
    <row r="1092" spans="1:27" ht="17.25" hidden="1" outlineLevel="2" thickBot="1">
      <c r="A1092" s="237">
        <v>43384</v>
      </c>
      <c r="B1092" s="215" t="s">
        <v>1332</v>
      </c>
      <c r="C1092" s="210" t="s">
        <v>3172</v>
      </c>
      <c r="D1092" s="210" t="s">
        <v>1329</v>
      </c>
      <c r="E1092" s="238" t="s">
        <v>2221</v>
      </c>
      <c r="F1092" s="210" t="s">
        <v>102</v>
      </c>
      <c r="G1092" s="239">
        <v>1</v>
      </c>
      <c r="H1092" s="239">
        <v>9883</v>
      </c>
      <c r="I1092" s="239">
        <v>0</v>
      </c>
      <c r="J1092" s="14">
        <v>23</v>
      </c>
      <c r="K1092" s="14">
        <v>10</v>
      </c>
      <c r="L1092" s="14">
        <f t="shared" si="224"/>
        <v>-33</v>
      </c>
      <c r="M1092" s="123">
        <f t="shared" si="222"/>
        <v>-33</v>
      </c>
      <c r="N1092" s="241" t="str">
        <f t="shared" si="223"/>
        <v/>
      </c>
      <c r="O1092" s="207">
        <f t="shared" si="225"/>
        <v>0</v>
      </c>
      <c r="P1092" s="34"/>
      <c r="S1092" s="230"/>
      <c r="T1092" s="61" t="str">
        <f t="shared" si="214"/>
        <v/>
      </c>
      <c r="U1092" s="61" t="str">
        <f t="shared" si="215"/>
        <v/>
      </c>
      <c r="V1092" s="61" t="str">
        <f t="shared" si="216"/>
        <v/>
      </c>
      <c r="W1092" s="61">
        <f t="shared" si="217"/>
        <v>-33</v>
      </c>
      <c r="X1092" s="207" t="str">
        <f t="shared" si="218"/>
        <v/>
      </c>
      <c r="Y1092" s="207" t="str">
        <f t="shared" si="219"/>
        <v/>
      </c>
      <c r="Z1092" s="207" t="str">
        <f t="shared" si="220"/>
        <v/>
      </c>
      <c r="AA1092" s="207" t="str">
        <f t="shared" si="221"/>
        <v/>
      </c>
    </row>
    <row r="1093" spans="1:27" ht="17.25" hidden="1" outlineLevel="2" thickBot="1">
      <c r="A1093" s="237">
        <v>43384</v>
      </c>
      <c r="B1093" s="215" t="s">
        <v>1332</v>
      </c>
      <c r="C1093" s="210" t="s">
        <v>3172</v>
      </c>
      <c r="D1093" s="210" t="s">
        <v>1331</v>
      </c>
      <c r="E1093" s="238" t="s">
        <v>1330</v>
      </c>
      <c r="F1093" s="210" t="s">
        <v>102</v>
      </c>
      <c r="G1093" s="239">
        <v>1</v>
      </c>
      <c r="H1093" s="239">
        <v>9902</v>
      </c>
      <c r="I1093" s="239">
        <v>0</v>
      </c>
      <c r="J1093" s="14">
        <v>23</v>
      </c>
      <c r="K1093" s="14">
        <v>10</v>
      </c>
      <c r="L1093" s="14">
        <f t="shared" si="224"/>
        <v>-983</v>
      </c>
      <c r="M1093" s="123">
        <f t="shared" si="222"/>
        <v>-983</v>
      </c>
      <c r="N1093" s="241">
        <f t="shared" si="223"/>
        <v>-19</v>
      </c>
      <c r="O1093" s="207">
        <f t="shared" si="225"/>
        <v>0</v>
      </c>
      <c r="P1093" s="34"/>
      <c r="S1093" s="230"/>
      <c r="T1093" s="61" t="str">
        <f t="shared" si="214"/>
        <v/>
      </c>
      <c r="U1093" s="61" t="str">
        <f t="shared" si="215"/>
        <v/>
      </c>
      <c r="V1093" s="61" t="str">
        <f t="shared" si="216"/>
        <v/>
      </c>
      <c r="W1093" s="61">
        <f t="shared" si="217"/>
        <v>-983</v>
      </c>
      <c r="X1093" s="207" t="str">
        <f t="shared" si="218"/>
        <v/>
      </c>
      <c r="Y1093" s="207" t="str">
        <f t="shared" si="219"/>
        <v/>
      </c>
      <c r="Z1093" s="207" t="str">
        <f t="shared" si="220"/>
        <v/>
      </c>
      <c r="AA1093" s="207" t="str">
        <f t="shared" si="221"/>
        <v/>
      </c>
    </row>
    <row r="1094" spans="1:27" ht="17.25" hidden="1" outlineLevel="2" thickBot="1">
      <c r="A1094" s="237">
        <v>43384</v>
      </c>
      <c r="B1094" s="215" t="s">
        <v>1332</v>
      </c>
      <c r="C1094" s="210" t="s">
        <v>3172</v>
      </c>
      <c r="D1094" s="210" t="s">
        <v>1329</v>
      </c>
      <c r="E1094" s="238" t="s">
        <v>2221</v>
      </c>
      <c r="F1094" s="210" t="s">
        <v>102</v>
      </c>
      <c r="G1094" s="239">
        <v>2</v>
      </c>
      <c r="H1094" s="239">
        <v>9918</v>
      </c>
      <c r="I1094" s="239">
        <v>0</v>
      </c>
      <c r="J1094" s="14">
        <v>46</v>
      </c>
      <c r="K1094" s="14">
        <v>20</v>
      </c>
      <c r="L1094" s="14">
        <f t="shared" si="224"/>
        <v>-66</v>
      </c>
      <c r="M1094" s="123">
        <f t="shared" si="222"/>
        <v>-66</v>
      </c>
      <c r="N1094" s="241" t="str">
        <f t="shared" si="223"/>
        <v/>
      </c>
      <c r="O1094" s="207">
        <f t="shared" si="225"/>
        <v>0</v>
      </c>
      <c r="P1094" s="34"/>
      <c r="S1094" s="230"/>
      <c r="T1094" s="61" t="str">
        <f t="shared" si="214"/>
        <v/>
      </c>
      <c r="U1094" s="61" t="str">
        <f t="shared" si="215"/>
        <v/>
      </c>
      <c r="V1094" s="61" t="str">
        <f t="shared" si="216"/>
        <v/>
      </c>
      <c r="W1094" s="61">
        <f t="shared" si="217"/>
        <v>-66</v>
      </c>
      <c r="X1094" s="207" t="str">
        <f t="shared" si="218"/>
        <v/>
      </c>
      <c r="Y1094" s="207" t="str">
        <f t="shared" si="219"/>
        <v/>
      </c>
      <c r="Z1094" s="207" t="str">
        <f t="shared" si="220"/>
        <v/>
      </c>
      <c r="AA1094" s="207" t="str">
        <f t="shared" si="221"/>
        <v/>
      </c>
    </row>
    <row r="1095" spans="1:27" ht="17.25" hidden="1" outlineLevel="2" thickBot="1">
      <c r="A1095" s="237">
        <v>43384</v>
      </c>
      <c r="B1095" s="215" t="s">
        <v>1332</v>
      </c>
      <c r="C1095" s="210" t="s">
        <v>3172</v>
      </c>
      <c r="D1095" s="210" t="s">
        <v>1331</v>
      </c>
      <c r="E1095" s="238" t="s">
        <v>1330</v>
      </c>
      <c r="F1095" s="210" t="s">
        <v>102</v>
      </c>
      <c r="G1095" s="239">
        <v>2</v>
      </c>
      <c r="H1095" s="239">
        <v>9914</v>
      </c>
      <c r="I1095" s="239">
        <v>0</v>
      </c>
      <c r="J1095" s="14">
        <v>46</v>
      </c>
      <c r="K1095" s="14">
        <v>20</v>
      </c>
      <c r="L1095" s="14">
        <f t="shared" si="224"/>
        <v>334</v>
      </c>
      <c r="M1095" s="123">
        <f t="shared" si="222"/>
        <v>334</v>
      </c>
      <c r="N1095" s="241">
        <f t="shared" si="223"/>
        <v>8</v>
      </c>
      <c r="O1095" s="207">
        <f t="shared" si="225"/>
        <v>0</v>
      </c>
      <c r="P1095" s="34"/>
      <c r="S1095" s="230"/>
      <c r="T1095" s="61" t="str">
        <f t="shared" si="214"/>
        <v/>
      </c>
      <c r="U1095" s="61" t="str">
        <f t="shared" si="215"/>
        <v/>
      </c>
      <c r="V1095" s="61">
        <f t="shared" si="216"/>
        <v>334</v>
      </c>
      <c r="W1095" s="61" t="str">
        <f t="shared" si="217"/>
        <v/>
      </c>
      <c r="X1095" s="207" t="str">
        <f t="shared" si="218"/>
        <v/>
      </c>
      <c r="Y1095" s="207" t="str">
        <f t="shared" si="219"/>
        <v/>
      </c>
      <c r="Z1095" s="207" t="str">
        <f t="shared" si="220"/>
        <v/>
      </c>
      <c r="AA1095" s="207" t="str">
        <f t="shared" si="221"/>
        <v/>
      </c>
    </row>
    <row r="1096" spans="1:27" ht="17.25" hidden="1" outlineLevel="2" thickBot="1">
      <c r="A1096" s="237">
        <v>43384</v>
      </c>
      <c r="B1096" s="215" t="s">
        <v>1332</v>
      </c>
      <c r="C1096" s="210" t="s">
        <v>3172</v>
      </c>
      <c r="D1096" s="210" t="s">
        <v>1329</v>
      </c>
      <c r="E1096" s="238" t="s">
        <v>2221</v>
      </c>
      <c r="F1096" s="210" t="s">
        <v>102</v>
      </c>
      <c r="G1096" s="239">
        <v>1</v>
      </c>
      <c r="H1096" s="239">
        <v>9918</v>
      </c>
      <c r="I1096" s="239">
        <v>0</v>
      </c>
      <c r="J1096" s="14">
        <v>23</v>
      </c>
      <c r="K1096" s="14">
        <v>10</v>
      </c>
      <c r="L1096" s="14">
        <f t="shared" si="224"/>
        <v>-33</v>
      </c>
      <c r="M1096" s="123">
        <f t="shared" si="222"/>
        <v>-33</v>
      </c>
      <c r="N1096" s="241" t="str">
        <f t="shared" si="223"/>
        <v/>
      </c>
      <c r="O1096" s="207">
        <f t="shared" si="225"/>
        <v>0</v>
      </c>
      <c r="P1096" s="34"/>
      <c r="S1096" s="230"/>
      <c r="T1096" s="61" t="str">
        <f t="shared" si="214"/>
        <v/>
      </c>
      <c r="U1096" s="61" t="str">
        <f t="shared" si="215"/>
        <v/>
      </c>
      <c r="V1096" s="61" t="str">
        <f t="shared" si="216"/>
        <v/>
      </c>
      <c r="W1096" s="61">
        <f t="shared" si="217"/>
        <v>-33</v>
      </c>
      <c r="X1096" s="207" t="str">
        <f t="shared" si="218"/>
        <v/>
      </c>
      <c r="Y1096" s="207" t="str">
        <f t="shared" si="219"/>
        <v/>
      </c>
      <c r="Z1096" s="207" t="str">
        <f t="shared" si="220"/>
        <v/>
      </c>
      <c r="AA1096" s="207" t="str">
        <f t="shared" si="221"/>
        <v/>
      </c>
    </row>
    <row r="1097" spans="1:27" ht="17.25" hidden="1" outlineLevel="2" thickBot="1">
      <c r="A1097" s="237">
        <v>43384</v>
      </c>
      <c r="B1097" s="215" t="s">
        <v>1332</v>
      </c>
      <c r="C1097" s="210" t="s">
        <v>3172</v>
      </c>
      <c r="D1097" s="210" t="s">
        <v>1331</v>
      </c>
      <c r="E1097" s="238" t="s">
        <v>1330</v>
      </c>
      <c r="F1097" s="210" t="s">
        <v>102</v>
      </c>
      <c r="G1097" s="239">
        <v>1</v>
      </c>
      <c r="H1097" s="239">
        <v>9915</v>
      </c>
      <c r="I1097" s="239">
        <v>0</v>
      </c>
      <c r="J1097" s="14">
        <v>23</v>
      </c>
      <c r="K1097" s="14">
        <v>10</v>
      </c>
      <c r="L1097" s="14">
        <f t="shared" si="224"/>
        <v>117</v>
      </c>
      <c r="M1097" s="123">
        <f t="shared" si="222"/>
        <v>117</v>
      </c>
      <c r="N1097" s="241">
        <f t="shared" si="223"/>
        <v>3</v>
      </c>
      <c r="O1097" s="207">
        <f t="shared" si="225"/>
        <v>0</v>
      </c>
      <c r="P1097" s="34"/>
      <c r="S1097" s="230"/>
      <c r="T1097" s="61" t="str">
        <f t="shared" si="214"/>
        <v/>
      </c>
      <c r="U1097" s="61" t="str">
        <f t="shared" si="215"/>
        <v/>
      </c>
      <c r="V1097" s="61">
        <f t="shared" si="216"/>
        <v>117</v>
      </c>
      <c r="W1097" s="61" t="str">
        <f t="shared" si="217"/>
        <v/>
      </c>
      <c r="X1097" s="207" t="str">
        <f t="shared" si="218"/>
        <v/>
      </c>
      <c r="Y1097" s="207" t="str">
        <f t="shared" si="219"/>
        <v/>
      </c>
      <c r="Z1097" s="207" t="str">
        <f t="shared" si="220"/>
        <v/>
      </c>
      <c r="AA1097" s="207" t="str">
        <f t="shared" si="221"/>
        <v/>
      </c>
    </row>
    <row r="1098" spans="1:27" ht="17.25" hidden="1" outlineLevel="2" thickBot="1">
      <c r="A1098" s="237">
        <v>43384</v>
      </c>
      <c r="B1098" s="215" t="s">
        <v>1332</v>
      </c>
      <c r="C1098" s="210" t="s">
        <v>3172</v>
      </c>
      <c r="D1098" s="210" t="s">
        <v>1329</v>
      </c>
      <c r="E1098" s="238" t="s">
        <v>2221</v>
      </c>
      <c r="F1098" s="210" t="s">
        <v>102</v>
      </c>
      <c r="G1098" s="239">
        <v>1</v>
      </c>
      <c r="H1098" s="239">
        <v>9893</v>
      </c>
      <c r="I1098" s="239">
        <v>0</v>
      </c>
      <c r="J1098" s="14">
        <v>23</v>
      </c>
      <c r="K1098" s="14">
        <v>10</v>
      </c>
      <c r="L1098" s="14">
        <f t="shared" si="224"/>
        <v>-33</v>
      </c>
      <c r="M1098" s="123">
        <f t="shared" si="222"/>
        <v>-33</v>
      </c>
      <c r="N1098" s="241" t="str">
        <f t="shared" si="223"/>
        <v/>
      </c>
      <c r="O1098" s="207">
        <f t="shared" si="225"/>
        <v>0</v>
      </c>
      <c r="P1098" s="34"/>
      <c r="S1098" s="230"/>
      <c r="T1098" s="61" t="str">
        <f t="shared" si="214"/>
        <v/>
      </c>
      <c r="U1098" s="61" t="str">
        <f t="shared" si="215"/>
        <v/>
      </c>
      <c r="V1098" s="61" t="str">
        <f t="shared" si="216"/>
        <v/>
      </c>
      <c r="W1098" s="61">
        <f t="shared" si="217"/>
        <v>-33</v>
      </c>
      <c r="X1098" s="207" t="str">
        <f t="shared" si="218"/>
        <v/>
      </c>
      <c r="Y1098" s="207" t="str">
        <f t="shared" si="219"/>
        <v/>
      </c>
      <c r="Z1098" s="207" t="str">
        <f t="shared" si="220"/>
        <v/>
      </c>
      <c r="AA1098" s="207" t="str">
        <f t="shared" si="221"/>
        <v/>
      </c>
    </row>
    <row r="1099" spans="1:27" ht="17.25" hidden="1" outlineLevel="2" thickBot="1">
      <c r="A1099" s="237">
        <v>43384</v>
      </c>
      <c r="B1099" s="215" t="s">
        <v>1332</v>
      </c>
      <c r="C1099" s="210" t="s">
        <v>3172</v>
      </c>
      <c r="D1099" s="210" t="s">
        <v>1331</v>
      </c>
      <c r="E1099" s="238" t="s">
        <v>1330</v>
      </c>
      <c r="F1099" s="210" t="s">
        <v>102</v>
      </c>
      <c r="G1099" s="239">
        <v>1</v>
      </c>
      <c r="H1099" s="239">
        <v>9908</v>
      </c>
      <c r="I1099" s="239">
        <v>0</v>
      </c>
      <c r="J1099" s="14">
        <v>23</v>
      </c>
      <c r="K1099" s="14">
        <v>10</v>
      </c>
      <c r="L1099" s="14">
        <f t="shared" si="224"/>
        <v>-783</v>
      </c>
      <c r="M1099" s="123">
        <f t="shared" si="222"/>
        <v>-783</v>
      </c>
      <c r="N1099" s="241">
        <f t="shared" si="223"/>
        <v>-15</v>
      </c>
      <c r="O1099" s="207">
        <f t="shared" si="225"/>
        <v>0</v>
      </c>
      <c r="P1099" s="34"/>
      <c r="S1099" s="230"/>
      <c r="T1099" s="61" t="str">
        <f t="shared" si="214"/>
        <v/>
      </c>
      <c r="U1099" s="61" t="str">
        <f t="shared" si="215"/>
        <v/>
      </c>
      <c r="V1099" s="61" t="str">
        <f t="shared" si="216"/>
        <v/>
      </c>
      <c r="W1099" s="61">
        <f t="shared" si="217"/>
        <v>-783</v>
      </c>
      <c r="X1099" s="207" t="str">
        <f t="shared" si="218"/>
        <v/>
      </c>
      <c r="Y1099" s="207" t="str">
        <f t="shared" si="219"/>
        <v/>
      </c>
      <c r="Z1099" s="207" t="str">
        <f t="shared" si="220"/>
        <v/>
      </c>
      <c r="AA1099" s="207" t="str">
        <f t="shared" si="221"/>
        <v/>
      </c>
    </row>
    <row r="1100" spans="1:27" ht="17.25" hidden="1" outlineLevel="2" thickBot="1">
      <c r="A1100" s="237">
        <v>43384</v>
      </c>
      <c r="B1100" s="215" t="s">
        <v>1332</v>
      </c>
      <c r="C1100" s="210" t="s">
        <v>3172</v>
      </c>
      <c r="D1100" s="210" t="s">
        <v>1329</v>
      </c>
      <c r="E1100" s="238" t="s">
        <v>2221</v>
      </c>
      <c r="F1100" s="210" t="s">
        <v>102</v>
      </c>
      <c r="G1100" s="239">
        <v>1</v>
      </c>
      <c r="H1100" s="239">
        <v>9895</v>
      </c>
      <c r="I1100" s="239">
        <v>0</v>
      </c>
      <c r="J1100" s="14">
        <v>23</v>
      </c>
      <c r="K1100" s="14">
        <v>10</v>
      </c>
      <c r="L1100" s="14">
        <f t="shared" si="224"/>
        <v>-33</v>
      </c>
      <c r="M1100" s="123">
        <f t="shared" si="222"/>
        <v>-33</v>
      </c>
      <c r="N1100" s="241" t="str">
        <f t="shared" si="223"/>
        <v/>
      </c>
      <c r="O1100" s="207">
        <f t="shared" si="225"/>
        <v>0</v>
      </c>
      <c r="P1100" s="34"/>
      <c r="S1100" s="230"/>
      <c r="T1100" s="61" t="str">
        <f t="shared" si="214"/>
        <v/>
      </c>
      <c r="U1100" s="61" t="str">
        <f t="shared" si="215"/>
        <v/>
      </c>
      <c r="V1100" s="61" t="str">
        <f t="shared" si="216"/>
        <v/>
      </c>
      <c r="W1100" s="61">
        <f t="shared" si="217"/>
        <v>-33</v>
      </c>
      <c r="X1100" s="207" t="str">
        <f t="shared" si="218"/>
        <v/>
      </c>
      <c r="Y1100" s="207" t="str">
        <f t="shared" si="219"/>
        <v/>
      </c>
      <c r="Z1100" s="207" t="str">
        <f t="shared" si="220"/>
        <v/>
      </c>
      <c r="AA1100" s="207" t="str">
        <f t="shared" si="221"/>
        <v/>
      </c>
    </row>
    <row r="1101" spans="1:27" ht="17.25" hidden="1" outlineLevel="2" thickBot="1">
      <c r="A1101" s="237">
        <v>43384</v>
      </c>
      <c r="B1101" s="215" t="s">
        <v>1332</v>
      </c>
      <c r="C1101" s="210" t="s">
        <v>3172</v>
      </c>
      <c r="D1101" s="210" t="s">
        <v>1331</v>
      </c>
      <c r="E1101" s="238" t="s">
        <v>1330</v>
      </c>
      <c r="F1101" s="210" t="s">
        <v>102</v>
      </c>
      <c r="G1101" s="239">
        <v>1</v>
      </c>
      <c r="H1101" s="239">
        <v>9909</v>
      </c>
      <c r="I1101" s="239">
        <v>0</v>
      </c>
      <c r="J1101" s="14">
        <v>23</v>
      </c>
      <c r="K1101" s="14">
        <v>10</v>
      </c>
      <c r="L1101" s="14">
        <f t="shared" si="224"/>
        <v>-733</v>
      </c>
      <c r="M1101" s="123">
        <f t="shared" si="222"/>
        <v>-733</v>
      </c>
      <c r="N1101" s="241">
        <f t="shared" si="223"/>
        <v>-14</v>
      </c>
      <c r="O1101" s="207">
        <f t="shared" si="225"/>
        <v>0</v>
      </c>
      <c r="P1101" s="34"/>
      <c r="S1101" s="230"/>
      <c r="T1101" s="61" t="str">
        <f t="shared" si="214"/>
        <v/>
      </c>
      <c r="U1101" s="61" t="str">
        <f t="shared" si="215"/>
        <v/>
      </c>
      <c r="V1101" s="61" t="str">
        <f t="shared" si="216"/>
        <v/>
      </c>
      <c r="W1101" s="61">
        <f t="shared" si="217"/>
        <v>-733</v>
      </c>
      <c r="X1101" s="207" t="str">
        <f t="shared" si="218"/>
        <v/>
      </c>
      <c r="Y1101" s="207" t="str">
        <f t="shared" si="219"/>
        <v/>
      </c>
      <c r="Z1101" s="207" t="str">
        <f t="shared" si="220"/>
        <v/>
      </c>
      <c r="AA1101" s="207" t="str">
        <f t="shared" si="221"/>
        <v/>
      </c>
    </row>
    <row r="1102" spans="1:27" ht="17.25" hidden="1" outlineLevel="2" thickBot="1">
      <c r="A1102" s="237">
        <v>43384</v>
      </c>
      <c r="B1102" s="215" t="s">
        <v>1332</v>
      </c>
      <c r="C1102" s="210" t="s">
        <v>3172</v>
      </c>
      <c r="D1102" s="210" t="s">
        <v>1329</v>
      </c>
      <c r="E1102" s="238" t="s">
        <v>2221</v>
      </c>
      <c r="F1102" s="210" t="s">
        <v>102</v>
      </c>
      <c r="G1102" s="239">
        <v>1</v>
      </c>
      <c r="H1102" s="239">
        <v>9896</v>
      </c>
      <c r="I1102" s="239">
        <v>0</v>
      </c>
      <c r="J1102" s="14">
        <v>23</v>
      </c>
      <c r="K1102" s="14">
        <v>10</v>
      </c>
      <c r="L1102" s="14">
        <f t="shared" si="224"/>
        <v>-33</v>
      </c>
      <c r="M1102" s="123">
        <f t="shared" si="222"/>
        <v>-33</v>
      </c>
      <c r="N1102" s="241" t="str">
        <f t="shared" si="223"/>
        <v/>
      </c>
      <c r="O1102" s="207">
        <f t="shared" si="225"/>
        <v>0</v>
      </c>
      <c r="P1102" s="34"/>
      <c r="S1102" s="230"/>
      <c r="T1102" s="61" t="str">
        <f t="shared" si="214"/>
        <v/>
      </c>
      <c r="U1102" s="61" t="str">
        <f t="shared" si="215"/>
        <v/>
      </c>
      <c r="V1102" s="61" t="str">
        <f t="shared" si="216"/>
        <v/>
      </c>
      <c r="W1102" s="61">
        <f t="shared" si="217"/>
        <v>-33</v>
      </c>
      <c r="X1102" s="207" t="str">
        <f t="shared" si="218"/>
        <v/>
      </c>
      <c r="Y1102" s="207" t="str">
        <f t="shared" si="219"/>
        <v/>
      </c>
      <c r="Z1102" s="207" t="str">
        <f t="shared" si="220"/>
        <v/>
      </c>
      <c r="AA1102" s="207" t="str">
        <f t="shared" si="221"/>
        <v/>
      </c>
    </row>
    <row r="1103" spans="1:27" ht="17.25" hidden="1" outlineLevel="2" thickBot="1">
      <c r="A1103" s="237">
        <v>43384</v>
      </c>
      <c r="B1103" s="215" t="s">
        <v>1332</v>
      </c>
      <c r="C1103" s="210" t="s">
        <v>3172</v>
      </c>
      <c r="D1103" s="210" t="s">
        <v>1331</v>
      </c>
      <c r="E1103" s="238" t="s">
        <v>1330</v>
      </c>
      <c r="F1103" s="210" t="s">
        <v>102</v>
      </c>
      <c r="G1103" s="239">
        <v>1</v>
      </c>
      <c r="H1103" s="239">
        <v>9910</v>
      </c>
      <c r="I1103" s="239">
        <v>0</v>
      </c>
      <c r="J1103" s="14">
        <v>23</v>
      </c>
      <c r="K1103" s="14">
        <v>10</v>
      </c>
      <c r="L1103" s="14">
        <f t="shared" si="224"/>
        <v>-733</v>
      </c>
      <c r="M1103" s="123">
        <f t="shared" si="222"/>
        <v>-733</v>
      </c>
      <c r="N1103" s="241">
        <f t="shared" si="223"/>
        <v>-14</v>
      </c>
      <c r="O1103" s="207">
        <f t="shared" si="225"/>
        <v>0</v>
      </c>
      <c r="P1103" s="34"/>
      <c r="S1103" s="230"/>
      <c r="T1103" s="61" t="str">
        <f t="shared" si="214"/>
        <v/>
      </c>
      <c r="U1103" s="61" t="str">
        <f t="shared" si="215"/>
        <v/>
      </c>
      <c r="V1103" s="61" t="str">
        <f t="shared" si="216"/>
        <v/>
      </c>
      <c r="W1103" s="61">
        <f t="shared" si="217"/>
        <v>-733</v>
      </c>
      <c r="X1103" s="207" t="str">
        <f t="shared" si="218"/>
        <v/>
      </c>
      <c r="Y1103" s="207" t="str">
        <f t="shared" si="219"/>
        <v/>
      </c>
      <c r="Z1103" s="207" t="str">
        <f t="shared" si="220"/>
        <v/>
      </c>
      <c r="AA1103" s="207" t="str">
        <f t="shared" si="221"/>
        <v/>
      </c>
    </row>
    <row r="1104" spans="1:27" ht="17.25" hidden="1" outlineLevel="2" thickBot="1">
      <c r="A1104" s="237">
        <v>43384</v>
      </c>
      <c r="B1104" s="215" t="s">
        <v>1332</v>
      </c>
      <c r="C1104" s="210" t="s">
        <v>3172</v>
      </c>
      <c r="D1104" s="210" t="s">
        <v>1329</v>
      </c>
      <c r="E1104" s="238" t="s">
        <v>2221</v>
      </c>
      <c r="F1104" s="210" t="s">
        <v>102</v>
      </c>
      <c r="G1104" s="239">
        <v>3</v>
      </c>
      <c r="H1104" s="239">
        <v>9901</v>
      </c>
      <c r="I1104" s="239">
        <v>0</v>
      </c>
      <c r="J1104" s="14">
        <v>69</v>
      </c>
      <c r="K1104" s="14">
        <v>30</v>
      </c>
      <c r="L1104" s="14">
        <f t="shared" si="224"/>
        <v>-99</v>
      </c>
      <c r="M1104" s="123">
        <f t="shared" si="222"/>
        <v>-99</v>
      </c>
      <c r="N1104" s="241" t="str">
        <f t="shared" si="223"/>
        <v/>
      </c>
      <c r="O1104" s="207">
        <f t="shared" si="225"/>
        <v>0</v>
      </c>
      <c r="P1104" s="34"/>
      <c r="S1104" s="230"/>
      <c r="T1104" s="61" t="str">
        <f t="shared" si="214"/>
        <v/>
      </c>
      <c r="U1104" s="61" t="str">
        <f t="shared" si="215"/>
        <v/>
      </c>
      <c r="V1104" s="61" t="str">
        <f t="shared" si="216"/>
        <v/>
      </c>
      <c r="W1104" s="61">
        <f t="shared" si="217"/>
        <v>-99</v>
      </c>
      <c r="X1104" s="207" t="str">
        <f t="shared" si="218"/>
        <v/>
      </c>
      <c r="Y1104" s="207" t="str">
        <f t="shared" si="219"/>
        <v/>
      </c>
      <c r="Z1104" s="207" t="str">
        <f t="shared" si="220"/>
        <v/>
      </c>
      <c r="AA1104" s="207" t="str">
        <f t="shared" si="221"/>
        <v/>
      </c>
    </row>
    <row r="1105" spans="1:27" ht="17.25" hidden="1" outlineLevel="2" thickBot="1">
      <c r="A1105" s="237">
        <v>43384</v>
      </c>
      <c r="B1105" s="215" t="s">
        <v>1332</v>
      </c>
      <c r="C1105" s="210" t="s">
        <v>3172</v>
      </c>
      <c r="D1105" s="210" t="s">
        <v>1331</v>
      </c>
      <c r="E1105" s="238" t="s">
        <v>1330</v>
      </c>
      <c r="F1105" s="210" t="s">
        <v>102</v>
      </c>
      <c r="G1105" s="239">
        <v>3</v>
      </c>
      <c r="H1105" s="239">
        <v>9892</v>
      </c>
      <c r="I1105" s="239">
        <v>0</v>
      </c>
      <c r="J1105" s="14">
        <v>69</v>
      </c>
      <c r="K1105" s="14">
        <v>30</v>
      </c>
      <c r="L1105" s="14">
        <f t="shared" si="224"/>
        <v>1251</v>
      </c>
      <c r="M1105" s="123">
        <f t="shared" si="222"/>
        <v>1251</v>
      </c>
      <c r="N1105" s="241">
        <f t="shared" si="223"/>
        <v>27</v>
      </c>
      <c r="O1105" s="207">
        <f t="shared" si="225"/>
        <v>0</v>
      </c>
      <c r="P1105" s="34"/>
      <c r="S1105" s="230"/>
      <c r="T1105" s="61" t="str">
        <f t="shared" si="214"/>
        <v/>
      </c>
      <c r="U1105" s="61" t="str">
        <f t="shared" si="215"/>
        <v/>
      </c>
      <c r="V1105" s="61">
        <f t="shared" si="216"/>
        <v>1251</v>
      </c>
      <c r="W1105" s="61" t="str">
        <f t="shared" si="217"/>
        <v/>
      </c>
      <c r="X1105" s="207" t="str">
        <f t="shared" si="218"/>
        <v/>
      </c>
      <c r="Y1105" s="207" t="str">
        <f t="shared" si="219"/>
        <v/>
      </c>
      <c r="Z1105" s="207" t="str">
        <f t="shared" si="220"/>
        <v/>
      </c>
      <c r="AA1105" s="207" t="str">
        <f t="shared" si="221"/>
        <v/>
      </c>
    </row>
    <row r="1106" spans="1:27" ht="17.25" hidden="1" outlineLevel="2" thickBot="1">
      <c r="A1106" s="237">
        <v>43384</v>
      </c>
      <c r="B1106" s="215" t="s">
        <v>1332</v>
      </c>
      <c r="C1106" s="210" t="s">
        <v>3172</v>
      </c>
      <c r="D1106" s="210" t="s">
        <v>1329</v>
      </c>
      <c r="E1106" s="238" t="s">
        <v>2221</v>
      </c>
      <c r="F1106" s="210" t="s">
        <v>102</v>
      </c>
      <c r="G1106" s="239">
        <v>2</v>
      </c>
      <c r="H1106" s="239">
        <v>9913</v>
      </c>
      <c r="I1106" s="239">
        <v>0</v>
      </c>
      <c r="J1106" s="14">
        <v>46</v>
      </c>
      <c r="K1106" s="14">
        <v>20</v>
      </c>
      <c r="L1106" s="14">
        <f t="shared" si="224"/>
        <v>-66</v>
      </c>
      <c r="M1106" s="123">
        <f t="shared" si="222"/>
        <v>-66</v>
      </c>
      <c r="N1106" s="241" t="str">
        <f t="shared" si="223"/>
        <v/>
      </c>
      <c r="O1106" s="207">
        <f t="shared" si="225"/>
        <v>0</v>
      </c>
      <c r="P1106" s="34"/>
      <c r="S1106" s="230"/>
      <c r="T1106" s="61" t="str">
        <f t="shared" si="214"/>
        <v/>
      </c>
      <c r="U1106" s="61" t="str">
        <f t="shared" si="215"/>
        <v/>
      </c>
      <c r="V1106" s="61" t="str">
        <f t="shared" si="216"/>
        <v/>
      </c>
      <c r="W1106" s="61">
        <f t="shared" si="217"/>
        <v>-66</v>
      </c>
      <c r="X1106" s="207" t="str">
        <f t="shared" si="218"/>
        <v/>
      </c>
      <c r="Y1106" s="207" t="str">
        <f t="shared" si="219"/>
        <v/>
      </c>
      <c r="Z1106" s="207" t="str">
        <f t="shared" si="220"/>
        <v/>
      </c>
      <c r="AA1106" s="207" t="str">
        <f t="shared" si="221"/>
        <v/>
      </c>
    </row>
    <row r="1107" spans="1:27" ht="17.25" hidden="1" outlineLevel="2" thickBot="1">
      <c r="A1107" s="237">
        <v>43384</v>
      </c>
      <c r="B1107" s="215" t="s">
        <v>1332</v>
      </c>
      <c r="C1107" s="210" t="s">
        <v>3172</v>
      </c>
      <c r="D1107" s="210" t="s">
        <v>1331</v>
      </c>
      <c r="E1107" s="238" t="s">
        <v>1330</v>
      </c>
      <c r="F1107" s="210" t="s">
        <v>102</v>
      </c>
      <c r="G1107" s="239">
        <v>2</v>
      </c>
      <c r="H1107" s="239">
        <v>9895</v>
      </c>
      <c r="I1107" s="239">
        <v>0</v>
      </c>
      <c r="J1107" s="14">
        <v>46</v>
      </c>
      <c r="K1107" s="14">
        <v>20</v>
      </c>
      <c r="L1107" s="14">
        <f t="shared" si="224"/>
        <v>1734</v>
      </c>
      <c r="M1107" s="123">
        <f t="shared" si="222"/>
        <v>1734</v>
      </c>
      <c r="N1107" s="241">
        <f t="shared" si="223"/>
        <v>36</v>
      </c>
      <c r="O1107" s="207">
        <f t="shared" si="225"/>
        <v>0</v>
      </c>
      <c r="P1107" s="34"/>
      <c r="S1107" s="230"/>
      <c r="T1107" s="61" t="str">
        <f t="shared" si="214"/>
        <v/>
      </c>
      <c r="U1107" s="61" t="str">
        <f t="shared" si="215"/>
        <v/>
      </c>
      <c r="V1107" s="61">
        <f t="shared" si="216"/>
        <v>1734</v>
      </c>
      <c r="W1107" s="61" t="str">
        <f t="shared" si="217"/>
        <v/>
      </c>
      <c r="X1107" s="207" t="str">
        <f t="shared" si="218"/>
        <v/>
      </c>
      <c r="Y1107" s="207" t="str">
        <f t="shared" si="219"/>
        <v/>
      </c>
      <c r="Z1107" s="207" t="str">
        <f t="shared" si="220"/>
        <v/>
      </c>
      <c r="AA1107" s="207" t="str">
        <f t="shared" si="221"/>
        <v/>
      </c>
    </row>
    <row r="1108" spans="1:27" ht="17.25" hidden="1" outlineLevel="2" thickBot="1">
      <c r="A1108" s="237">
        <v>43384</v>
      </c>
      <c r="B1108" s="215" t="s">
        <v>1332</v>
      </c>
      <c r="C1108" s="210" t="s">
        <v>3172</v>
      </c>
      <c r="D1108" s="210" t="s">
        <v>1329</v>
      </c>
      <c r="E1108" s="238" t="s">
        <v>2221</v>
      </c>
      <c r="F1108" s="210" t="s">
        <v>102</v>
      </c>
      <c r="G1108" s="239">
        <v>1</v>
      </c>
      <c r="H1108" s="239">
        <v>9913</v>
      </c>
      <c r="I1108" s="239">
        <v>0</v>
      </c>
      <c r="J1108" s="14">
        <v>23</v>
      </c>
      <c r="K1108" s="14">
        <v>10</v>
      </c>
      <c r="L1108" s="14">
        <f t="shared" si="224"/>
        <v>-33</v>
      </c>
      <c r="M1108" s="123">
        <f t="shared" si="222"/>
        <v>-33</v>
      </c>
      <c r="N1108" s="241" t="str">
        <f t="shared" si="223"/>
        <v/>
      </c>
      <c r="O1108" s="207">
        <f t="shared" si="225"/>
        <v>0</v>
      </c>
      <c r="P1108" s="34"/>
      <c r="S1108" s="230"/>
      <c r="T1108" s="61" t="str">
        <f t="shared" si="214"/>
        <v/>
      </c>
      <c r="U1108" s="61" t="str">
        <f t="shared" si="215"/>
        <v/>
      </c>
      <c r="V1108" s="61" t="str">
        <f t="shared" si="216"/>
        <v/>
      </c>
      <c r="W1108" s="61">
        <f t="shared" si="217"/>
        <v>-33</v>
      </c>
      <c r="X1108" s="207" t="str">
        <f t="shared" si="218"/>
        <v/>
      </c>
      <c r="Y1108" s="207" t="str">
        <f t="shared" si="219"/>
        <v/>
      </c>
      <c r="Z1108" s="207" t="str">
        <f t="shared" si="220"/>
        <v/>
      </c>
      <c r="AA1108" s="207" t="str">
        <f t="shared" si="221"/>
        <v/>
      </c>
    </row>
    <row r="1109" spans="1:27" ht="17.25" hidden="1" outlineLevel="2" thickBot="1">
      <c r="A1109" s="237">
        <v>43384</v>
      </c>
      <c r="B1109" s="215" t="s">
        <v>1332</v>
      </c>
      <c r="C1109" s="210" t="s">
        <v>3172</v>
      </c>
      <c r="D1109" s="210" t="s">
        <v>1331</v>
      </c>
      <c r="E1109" s="238" t="s">
        <v>1330</v>
      </c>
      <c r="F1109" s="210" t="s">
        <v>102</v>
      </c>
      <c r="G1109" s="239">
        <v>1</v>
      </c>
      <c r="H1109" s="239">
        <v>9896</v>
      </c>
      <c r="I1109" s="239">
        <v>0</v>
      </c>
      <c r="J1109" s="14">
        <v>23</v>
      </c>
      <c r="K1109" s="14">
        <v>10</v>
      </c>
      <c r="L1109" s="14">
        <f t="shared" si="224"/>
        <v>817</v>
      </c>
      <c r="M1109" s="123">
        <f t="shared" si="222"/>
        <v>817</v>
      </c>
      <c r="N1109" s="241">
        <f t="shared" si="223"/>
        <v>17</v>
      </c>
      <c r="O1109" s="207">
        <f t="shared" si="225"/>
        <v>0</v>
      </c>
      <c r="P1109" s="34"/>
      <c r="S1109" s="230"/>
      <c r="T1109" s="61" t="str">
        <f t="shared" ref="T1109:T1204" si="226">IF(AND(R1109="Yes",S1109&lt;&gt;"Yes",L1109&gt;0,B1109&lt;&gt;"TXO"),L1109,"")</f>
        <v/>
      </c>
      <c r="U1109" s="61" t="str">
        <f t="shared" ref="U1109:U1204" si="227">IF(AND(R1109="Yes",S1109&lt;&gt;"Yes",L1109&lt;0,B1109&lt;&gt;"TXO"),L1109,"")</f>
        <v/>
      </c>
      <c r="V1109" s="61">
        <f t="shared" ref="V1109:V1204" si="228">IF(AND(R1109="",S1109&lt;&gt;"Yes",L1109&gt;0,B1109&lt;&gt;"TXO"),L1109,"")</f>
        <v>817</v>
      </c>
      <c r="W1109" s="61" t="str">
        <f t="shared" ref="W1109:W1204" si="229">IF(AND(R1109="",S1109&lt;&gt;"Yes",L1109&lt;0,B1109&lt;&gt;"TXO"),L1109,"")</f>
        <v/>
      </c>
      <c r="X1109" s="207" t="str">
        <f t="shared" ref="X1109:X1204" si="230">IF(AND(R1109="Yes",S1109="Yes",L1109&gt;0,B1109&lt;&gt;"TXO"),L1109,"")</f>
        <v/>
      </c>
      <c r="Y1109" s="207" t="str">
        <f t="shared" ref="Y1109:Y1204" si="231">IF(AND(R1109="Yes",S1109="Yes",L1109&lt;0,B1109&lt;&gt;"TXO"),L1109,"")</f>
        <v/>
      </c>
      <c r="Z1109" s="207" t="str">
        <f t="shared" ref="Z1109:Z1204" si="232">IF(AND(R1109="",S1109="Yes",L1109&gt;0,B1109&lt;&gt;"TXO"),L1109,"")</f>
        <v/>
      </c>
      <c r="AA1109" s="207" t="str">
        <f t="shared" ref="AA1109:AA1204" si="233">IF(AND(R1109="",S1109="Yes",L1109&lt;0,B1109&lt;&gt;"TXO"),L1109,"")</f>
        <v/>
      </c>
    </row>
    <row r="1110" spans="1:27" ht="17.25" hidden="1" outlineLevel="2" thickBot="1">
      <c r="A1110" s="237">
        <v>43384</v>
      </c>
      <c r="B1110" s="215" t="s">
        <v>1332</v>
      </c>
      <c r="C1110" s="210" t="s">
        <v>3172</v>
      </c>
      <c r="D1110" s="210" t="s">
        <v>1329</v>
      </c>
      <c r="E1110" s="238" t="s">
        <v>2221</v>
      </c>
      <c r="F1110" s="210" t="s">
        <v>102</v>
      </c>
      <c r="G1110" s="239">
        <v>2</v>
      </c>
      <c r="H1110" s="239">
        <v>9897</v>
      </c>
      <c r="I1110" s="239">
        <v>0</v>
      </c>
      <c r="J1110" s="14">
        <v>46</v>
      </c>
      <c r="K1110" s="14">
        <v>20</v>
      </c>
      <c r="L1110" s="14">
        <f t="shared" si="224"/>
        <v>-66</v>
      </c>
      <c r="M1110" s="123">
        <f t="shared" si="222"/>
        <v>-66</v>
      </c>
      <c r="N1110" s="241" t="str">
        <f t="shared" si="223"/>
        <v/>
      </c>
      <c r="O1110" s="207">
        <f t="shared" si="225"/>
        <v>0</v>
      </c>
      <c r="P1110" s="34"/>
      <c r="S1110" s="230"/>
      <c r="T1110" s="61" t="str">
        <f t="shared" si="226"/>
        <v/>
      </c>
      <c r="U1110" s="61" t="str">
        <f t="shared" si="227"/>
        <v/>
      </c>
      <c r="V1110" s="61" t="str">
        <f t="shared" si="228"/>
        <v/>
      </c>
      <c r="W1110" s="61">
        <f t="shared" si="229"/>
        <v>-66</v>
      </c>
      <c r="X1110" s="207" t="str">
        <f t="shared" si="230"/>
        <v/>
      </c>
      <c r="Y1110" s="207" t="str">
        <f t="shared" si="231"/>
        <v/>
      </c>
      <c r="Z1110" s="207" t="str">
        <f t="shared" si="232"/>
        <v/>
      </c>
      <c r="AA1110" s="207" t="str">
        <f t="shared" si="233"/>
        <v/>
      </c>
    </row>
    <row r="1111" spans="1:27" ht="17.25" hidden="1" outlineLevel="2" thickBot="1">
      <c r="A1111" s="237">
        <v>43384</v>
      </c>
      <c r="B1111" s="215" t="s">
        <v>1332</v>
      </c>
      <c r="C1111" s="210" t="s">
        <v>3172</v>
      </c>
      <c r="D1111" s="210" t="s">
        <v>1331</v>
      </c>
      <c r="E1111" s="238" t="s">
        <v>1330</v>
      </c>
      <c r="F1111" s="210" t="s">
        <v>102</v>
      </c>
      <c r="G1111" s="239">
        <v>2</v>
      </c>
      <c r="H1111" s="239">
        <v>9885</v>
      </c>
      <c r="I1111" s="239">
        <v>0</v>
      </c>
      <c r="J1111" s="14">
        <v>46</v>
      </c>
      <c r="K1111" s="14">
        <v>20</v>
      </c>
      <c r="L1111" s="14">
        <f t="shared" si="224"/>
        <v>1134</v>
      </c>
      <c r="M1111" s="123">
        <f t="shared" si="222"/>
        <v>1134</v>
      </c>
      <c r="N1111" s="241">
        <f t="shared" si="223"/>
        <v>24</v>
      </c>
      <c r="O1111" s="207">
        <f t="shared" si="225"/>
        <v>0</v>
      </c>
      <c r="P1111" s="34"/>
      <c r="S1111" s="230"/>
      <c r="T1111" s="61" t="str">
        <f t="shared" si="226"/>
        <v/>
      </c>
      <c r="U1111" s="61" t="str">
        <f t="shared" si="227"/>
        <v/>
      </c>
      <c r="V1111" s="61">
        <f t="shared" si="228"/>
        <v>1134</v>
      </c>
      <c r="W1111" s="61" t="str">
        <f t="shared" si="229"/>
        <v/>
      </c>
      <c r="X1111" s="207" t="str">
        <f t="shared" si="230"/>
        <v/>
      </c>
      <c r="Y1111" s="207" t="str">
        <f t="shared" si="231"/>
        <v/>
      </c>
      <c r="Z1111" s="207" t="str">
        <f t="shared" si="232"/>
        <v/>
      </c>
      <c r="AA1111" s="207" t="str">
        <f t="shared" si="233"/>
        <v/>
      </c>
    </row>
    <row r="1112" spans="1:27" ht="17.25" hidden="1" outlineLevel="2" thickBot="1">
      <c r="A1112" s="237">
        <v>43384</v>
      </c>
      <c r="B1112" s="215" t="s">
        <v>1332</v>
      </c>
      <c r="C1112" s="210" t="s">
        <v>3172</v>
      </c>
      <c r="D1112" s="210" t="s">
        <v>1329</v>
      </c>
      <c r="E1112" s="238" t="s">
        <v>2221</v>
      </c>
      <c r="F1112" s="210" t="s">
        <v>102</v>
      </c>
      <c r="G1112" s="239">
        <v>1</v>
      </c>
      <c r="H1112" s="239">
        <v>9897</v>
      </c>
      <c r="I1112" s="239">
        <v>0</v>
      </c>
      <c r="J1112" s="14">
        <v>23</v>
      </c>
      <c r="K1112" s="14">
        <v>10</v>
      </c>
      <c r="L1112" s="14">
        <f t="shared" si="224"/>
        <v>-33</v>
      </c>
      <c r="M1112" s="123">
        <f t="shared" si="222"/>
        <v>-33</v>
      </c>
      <c r="N1112" s="241" t="str">
        <f t="shared" si="223"/>
        <v/>
      </c>
      <c r="O1112" s="207">
        <f t="shared" si="225"/>
        <v>0</v>
      </c>
      <c r="P1112" s="34"/>
      <c r="S1112" s="230"/>
      <c r="T1112" s="61" t="str">
        <f t="shared" si="226"/>
        <v/>
      </c>
      <c r="U1112" s="61" t="str">
        <f t="shared" si="227"/>
        <v/>
      </c>
      <c r="V1112" s="61" t="str">
        <f t="shared" si="228"/>
        <v/>
      </c>
      <c r="W1112" s="61">
        <f t="shared" si="229"/>
        <v>-33</v>
      </c>
      <c r="X1112" s="207" t="str">
        <f t="shared" si="230"/>
        <v/>
      </c>
      <c r="Y1112" s="207" t="str">
        <f t="shared" si="231"/>
        <v/>
      </c>
      <c r="Z1112" s="207" t="str">
        <f t="shared" si="232"/>
        <v/>
      </c>
      <c r="AA1112" s="207" t="str">
        <f t="shared" si="233"/>
        <v/>
      </c>
    </row>
    <row r="1113" spans="1:27" ht="17.25" hidden="1" outlineLevel="2" thickBot="1">
      <c r="A1113" s="237">
        <v>43384</v>
      </c>
      <c r="B1113" s="215" t="s">
        <v>1332</v>
      </c>
      <c r="C1113" s="210" t="s">
        <v>3172</v>
      </c>
      <c r="D1113" s="210" t="s">
        <v>1331</v>
      </c>
      <c r="E1113" s="238" t="s">
        <v>1330</v>
      </c>
      <c r="F1113" s="210" t="s">
        <v>102</v>
      </c>
      <c r="G1113" s="239">
        <v>1</v>
      </c>
      <c r="H1113" s="239">
        <v>9886</v>
      </c>
      <c r="I1113" s="239">
        <v>0</v>
      </c>
      <c r="J1113" s="14">
        <v>23</v>
      </c>
      <c r="K1113" s="14">
        <v>10</v>
      </c>
      <c r="L1113" s="14">
        <f t="shared" si="224"/>
        <v>517</v>
      </c>
      <c r="M1113" s="123">
        <f t="shared" si="222"/>
        <v>517</v>
      </c>
      <c r="N1113" s="241">
        <f t="shared" si="223"/>
        <v>11</v>
      </c>
      <c r="O1113" s="207">
        <f t="shared" si="225"/>
        <v>0</v>
      </c>
      <c r="P1113" s="34"/>
      <c r="S1113" s="230"/>
      <c r="T1113" s="61" t="str">
        <f t="shared" si="226"/>
        <v/>
      </c>
      <c r="U1113" s="61" t="str">
        <f t="shared" si="227"/>
        <v/>
      </c>
      <c r="V1113" s="61">
        <f t="shared" si="228"/>
        <v>517</v>
      </c>
      <c r="W1113" s="61" t="str">
        <f t="shared" si="229"/>
        <v/>
      </c>
      <c r="X1113" s="207" t="str">
        <f t="shared" si="230"/>
        <v/>
      </c>
      <c r="Y1113" s="207" t="str">
        <f t="shared" si="231"/>
        <v/>
      </c>
      <c r="Z1113" s="207" t="str">
        <f t="shared" si="232"/>
        <v/>
      </c>
      <c r="AA1113" s="207" t="str">
        <f t="shared" si="233"/>
        <v/>
      </c>
    </row>
    <row r="1114" spans="1:27" ht="17.25" hidden="1" outlineLevel="2" thickBot="1">
      <c r="A1114" s="237">
        <v>43384</v>
      </c>
      <c r="B1114" s="215" t="s">
        <v>1332</v>
      </c>
      <c r="C1114" s="210" t="s">
        <v>3172</v>
      </c>
      <c r="D1114" s="210" t="s">
        <v>1329</v>
      </c>
      <c r="E1114" s="238" t="s">
        <v>2221</v>
      </c>
      <c r="F1114" s="210" t="s">
        <v>102</v>
      </c>
      <c r="G1114" s="239">
        <v>3</v>
      </c>
      <c r="H1114" s="239">
        <v>9950</v>
      </c>
      <c r="I1114" s="239">
        <v>0</v>
      </c>
      <c r="J1114" s="14">
        <v>69</v>
      </c>
      <c r="K1114" s="14">
        <v>30</v>
      </c>
      <c r="L1114" s="14">
        <f t="shared" si="224"/>
        <v>-99</v>
      </c>
      <c r="M1114" s="123">
        <f t="shared" si="222"/>
        <v>-99</v>
      </c>
      <c r="N1114" s="241" t="str">
        <f t="shared" si="223"/>
        <v/>
      </c>
      <c r="O1114" s="207">
        <f t="shared" si="225"/>
        <v>0</v>
      </c>
      <c r="P1114" s="34"/>
      <c r="S1114" s="230"/>
      <c r="T1114" s="61" t="str">
        <f t="shared" si="226"/>
        <v/>
      </c>
      <c r="U1114" s="61" t="str">
        <f t="shared" si="227"/>
        <v/>
      </c>
      <c r="V1114" s="61" t="str">
        <f t="shared" si="228"/>
        <v/>
      </c>
      <c r="W1114" s="61">
        <f t="shared" si="229"/>
        <v>-99</v>
      </c>
      <c r="X1114" s="207" t="str">
        <f t="shared" si="230"/>
        <v/>
      </c>
      <c r="Y1114" s="207" t="str">
        <f t="shared" si="231"/>
        <v/>
      </c>
      <c r="Z1114" s="207" t="str">
        <f t="shared" si="232"/>
        <v/>
      </c>
      <c r="AA1114" s="207" t="str">
        <f t="shared" si="233"/>
        <v/>
      </c>
    </row>
    <row r="1115" spans="1:27" ht="17.25" hidden="1" outlineLevel="2" thickBot="1">
      <c r="A1115" s="237">
        <v>43384</v>
      </c>
      <c r="B1115" s="215" t="s">
        <v>1332</v>
      </c>
      <c r="C1115" s="210" t="s">
        <v>3172</v>
      </c>
      <c r="D1115" s="210" t="s">
        <v>1331</v>
      </c>
      <c r="E1115" s="238" t="s">
        <v>1330</v>
      </c>
      <c r="F1115" s="210" t="s">
        <v>102</v>
      </c>
      <c r="G1115" s="239">
        <v>3</v>
      </c>
      <c r="H1115" s="239">
        <v>9943</v>
      </c>
      <c r="I1115" s="239">
        <v>0</v>
      </c>
      <c r="J1115" s="14">
        <v>69</v>
      </c>
      <c r="K1115" s="14">
        <v>30</v>
      </c>
      <c r="L1115" s="14">
        <f t="shared" si="224"/>
        <v>951</v>
      </c>
      <c r="M1115" s="123">
        <f t="shared" si="222"/>
        <v>951</v>
      </c>
      <c r="N1115" s="241">
        <f t="shared" si="223"/>
        <v>21</v>
      </c>
      <c r="O1115" s="207">
        <f t="shared" si="225"/>
        <v>0</v>
      </c>
      <c r="P1115" s="34"/>
      <c r="S1115" s="230"/>
      <c r="T1115" s="61" t="str">
        <f t="shared" si="226"/>
        <v/>
      </c>
      <c r="U1115" s="61" t="str">
        <f t="shared" si="227"/>
        <v/>
      </c>
      <c r="V1115" s="61">
        <f t="shared" si="228"/>
        <v>951</v>
      </c>
      <c r="W1115" s="61" t="str">
        <f t="shared" si="229"/>
        <v/>
      </c>
      <c r="X1115" s="207" t="str">
        <f t="shared" si="230"/>
        <v/>
      </c>
      <c r="Y1115" s="207" t="str">
        <f t="shared" si="231"/>
        <v/>
      </c>
      <c r="Z1115" s="207" t="str">
        <f t="shared" si="232"/>
        <v/>
      </c>
      <c r="AA1115" s="207" t="str">
        <f t="shared" si="233"/>
        <v/>
      </c>
    </row>
    <row r="1116" spans="1:27" ht="17.25" hidden="1" outlineLevel="2" thickBot="1">
      <c r="A1116" s="237">
        <v>43384</v>
      </c>
      <c r="B1116" s="215" t="s">
        <v>1332</v>
      </c>
      <c r="C1116" s="210" t="s">
        <v>3172</v>
      </c>
      <c r="D1116" s="210" t="s">
        <v>1329</v>
      </c>
      <c r="E1116" s="238" t="s">
        <v>2221</v>
      </c>
      <c r="F1116" s="210" t="s">
        <v>102</v>
      </c>
      <c r="G1116" s="239">
        <v>3</v>
      </c>
      <c r="H1116" s="239">
        <v>9930</v>
      </c>
      <c r="I1116" s="239">
        <v>0</v>
      </c>
      <c r="J1116" s="14">
        <v>69</v>
      </c>
      <c r="K1116" s="14">
        <v>30</v>
      </c>
      <c r="L1116" s="14">
        <f t="shared" si="224"/>
        <v>-99</v>
      </c>
      <c r="M1116" s="123">
        <f t="shared" si="222"/>
        <v>-99</v>
      </c>
      <c r="N1116" s="241" t="str">
        <f t="shared" si="223"/>
        <v/>
      </c>
      <c r="O1116" s="207">
        <f t="shared" si="225"/>
        <v>0</v>
      </c>
      <c r="P1116" s="34"/>
      <c r="S1116" s="230"/>
      <c r="T1116" s="61" t="str">
        <f t="shared" si="226"/>
        <v/>
      </c>
      <c r="U1116" s="61" t="str">
        <f t="shared" si="227"/>
        <v/>
      </c>
      <c r="V1116" s="61" t="str">
        <f t="shared" si="228"/>
        <v/>
      </c>
      <c r="W1116" s="61">
        <f t="shared" si="229"/>
        <v>-99</v>
      </c>
      <c r="X1116" s="207" t="str">
        <f t="shared" si="230"/>
        <v/>
      </c>
      <c r="Y1116" s="207" t="str">
        <f t="shared" si="231"/>
        <v/>
      </c>
      <c r="Z1116" s="207" t="str">
        <f t="shared" si="232"/>
        <v/>
      </c>
      <c r="AA1116" s="207" t="str">
        <f t="shared" si="233"/>
        <v/>
      </c>
    </row>
    <row r="1117" spans="1:27" ht="17.25" hidden="1" outlineLevel="2" thickBot="1">
      <c r="A1117" s="237">
        <v>43384</v>
      </c>
      <c r="B1117" s="215" t="s">
        <v>1332</v>
      </c>
      <c r="C1117" s="210" t="s">
        <v>3172</v>
      </c>
      <c r="D1117" s="210" t="s">
        <v>1331</v>
      </c>
      <c r="E1117" s="238" t="s">
        <v>1330</v>
      </c>
      <c r="F1117" s="210" t="s">
        <v>102</v>
      </c>
      <c r="G1117" s="239">
        <v>3</v>
      </c>
      <c r="H1117" s="239">
        <v>9925</v>
      </c>
      <c r="I1117" s="239">
        <v>0</v>
      </c>
      <c r="J1117" s="14">
        <v>69</v>
      </c>
      <c r="K1117" s="14">
        <v>30</v>
      </c>
      <c r="L1117" s="14">
        <f t="shared" si="224"/>
        <v>651</v>
      </c>
      <c r="M1117" s="123">
        <f t="shared" si="222"/>
        <v>651</v>
      </c>
      <c r="N1117" s="241">
        <f t="shared" si="223"/>
        <v>15</v>
      </c>
      <c r="O1117" s="207">
        <f t="shared" si="225"/>
        <v>0</v>
      </c>
      <c r="P1117" s="34"/>
      <c r="S1117" s="230"/>
      <c r="T1117" s="61" t="str">
        <f t="shared" si="226"/>
        <v/>
      </c>
      <c r="U1117" s="61" t="str">
        <f t="shared" si="227"/>
        <v/>
      </c>
      <c r="V1117" s="61">
        <f t="shared" si="228"/>
        <v>651</v>
      </c>
      <c r="W1117" s="61" t="str">
        <f t="shared" si="229"/>
        <v/>
      </c>
      <c r="X1117" s="207" t="str">
        <f t="shared" si="230"/>
        <v/>
      </c>
      <c r="Y1117" s="207" t="str">
        <f t="shared" si="231"/>
        <v/>
      </c>
      <c r="Z1117" s="207" t="str">
        <f t="shared" si="232"/>
        <v/>
      </c>
      <c r="AA1117" s="207" t="str">
        <f t="shared" si="233"/>
        <v/>
      </c>
    </row>
    <row r="1118" spans="1:27" ht="17.25" hidden="1" outlineLevel="2" thickBot="1">
      <c r="A1118" s="237">
        <v>43384</v>
      </c>
      <c r="B1118" s="215" t="s">
        <v>1332</v>
      </c>
      <c r="C1118" s="210" t="s">
        <v>3172</v>
      </c>
      <c r="D1118" s="210" t="s">
        <v>1329</v>
      </c>
      <c r="E1118" s="238" t="s">
        <v>1330</v>
      </c>
      <c r="F1118" s="210" t="s">
        <v>102</v>
      </c>
      <c r="G1118" s="239">
        <v>1</v>
      </c>
      <c r="H1118" s="239">
        <v>9862</v>
      </c>
      <c r="I1118" s="239">
        <v>0</v>
      </c>
      <c r="J1118" s="14">
        <v>23</v>
      </c>
      <c r="K1118" s="14">
        <v>10</v>
      </c>
      <c r="L1118" s="14">
        <f t="shared" si="224"/>
        <v>-33</v>
      </c>
      <c r="M1118" s="123">
        <f t="shared" si="222"/>
        <v>-33</v>
      </c>
      <c r="N1118" s="241" t="str">
        <f t="shared" si="223"/>
        <v/>
      </c>
      <c r="O1118" s="207">
        <f t="shared" si="225"/>
        <v>0</v>
      </c>
      <c r="P1118" s="34"/>
      <c r="S1118" s="230"/>
      <c r="T1118" s="61" t="str">
        <f t="shared" si="226"/>
        <v/>
      </c>
      <c r="U1118" s="61" t="str">
        <f t="shared" si="227"/>
        <v/>
      </c>
      <c r="V1118" s="61" t="str">
        <f t="shared" si="228"/>
        <v/>
      </c>
      <c r="W1118" s="61">
        <f t="shared" si="229"/>
        <v>-33</v>
      </c>
      <c r="X1118" s="207" t="str">
        <f t="shared" si="230"/>
        <v/>
      </c>
      <c r="Y1118" s="207" t="str">
        <f t="shared" si="231"/>
        <v/>
      </c>
      <c r="Z1118" s="207" t="str">
        <f t="shared" si="232"/>
        <v/>
      </c>
      <c r="AA1118" s="207" t="str">
        <f t="shared" si="233"/>
        <v/>
      </c>
    </row>
    <row r="1119" spans="1:27" ht="17.25" hidden="1" outlineLevel="2" thickBot="1">
      <c r="A1119" s="237">
        <v>43384</v>
      </c>
      <c r="B1119" s="215" t="s">
        <v>1332</v>
      </c>
      <c r="C1119" s="210" t="s">
        <v>3172</v>
      </c>
      <c r="D1119" s="210" t="s">
        <v>1331</v>
      </c>
      <c r="E1119" s="238" t="s">
        <v>2221</v>
      </c>
      <c r="F1119" s="210" t="s">
        <v>102</v>
      </c>
      <c r="G1119" s="239">
        <v>1</v>
      </c>
      <c r="H1119" s="239">
        <v>9891</v>
      </c>
      <c r="I1119" s="239">
        <v>0</v>
      </c>
      <c r="J1119" s="14">
        <v>23</v>
      </c>
      <c r="K1119" s="14">
        <v>10</v>
      </c>
      <c r="L1119" s="14">
        <f t="shared" si="224"/>
        <v>1417</v>
      </c>
      <c r="M1119" s="123">
        <f t="shared" si="222"/>
        <v>1417</v>
      </c>
      <c r="N1119" s="241">
        <f t="shared" si="223"/>
        <v>29</v>
      </c>
      <c r="O1119" s="207">
        <f t="shared" si="225"/>
        <v>0</v>
      </c>
      <c r="P1119" s="34"/>
      <c r="S1119" s="230"/>
      <c r="T1119" s="61" t="str">
        <f t="shared" si="226"/>
        <v/>
      </c>
      <c r="U1119" s="61" t="str">
        <f t="shared" si="227"/>
        <v/>
      </c>
      <c r="V1119" s="61">
        <f t="shared" si="228"/>
        <v>1417</v>
      </c>
      <c r="W1119" s="61" t="str">
        <f t="shared" si="229"/>
        <v/>
      </c>
      <c r="X1119" s="207" t="str">
        <f t="shared" si="230"/>
        <v/>
      </c>
      <c r="Y1119" s="207" t="str">
        <f t="shared" si="231"/>
        <v/>
      </c>
      <c r="Z1119" s="207" t="str">
        <f t="shared" si="232"/>
        <v/>
      </c>
      <c r="AA1119" s="207" t="str">
        <f t="shared" si="233"/>
        <v/>
      </c>
    </row>
    <row r="1120" spans="1:27" ht="17.25" hidden="1" outlineLevel="2" thickBot="1">
      <c r="A1120" s="237">
        <v>43384</v>
      </c>
      <c r="B1120" s="215" t="s">
        <v>1332</v>
      </c>
      <c r="C1120" s="210" t="s">
        <v>3172</v>
      </c>
      <c r="D1120" s="210" t="s">
        <v>1329</v>
      </c>
      <c r="E1120" s="238" t="s">
        <v>1330</v>
      </c>
      <c r="F1120" s="210" t="s">
        <v>102</v>
      </c>
      <c r="G1120" s="239">
        <v>1</v>
      </c>
      <c r="H1120" s="239">
        <v>9862</v>
      </c>
      <c r="I1120" s="239">
        <v>0</v>
      </c>
      <c r="J1120" s="14">
        <v>23</v>
      </c>
      <c r="K1120" s="14">
        <v>10</v>
      </c>
      <c r="L1120" s="14">
        <f t="shared" si="224"/>
        <v>-33</v>
      </c>
      <c r="M1120" s="123">
        <f t="shared" si="222"/>
        <v>-33</v>
      </c>
      <c r="N1120" s="241" t="str">
        <f t="shared" si="223"/>
        <v/>
      </c>
      <c r="O1120" s="207">
        <f t="shared" si="225"/>
        <v>0</v>
      </c>
      <c r="P1120" s="34"/>
      <c r="S1120" s="230"/>
      <c r="T1120" s="61" t="str">
        <f t="shared" si="226"/>
        <v/>
      </c>
      <c r="U1120" s="61" t="str">
        <f t="shared" si="227"/>
        <v/>
      </c>
      <c r="V1120" s="61" t="str">
        <f t="shared" si="228"/>
        <v/>
      </c>
      <c r="W1120" s="61">
        <f t="shared" si="229"/>
        <v>-33</v>
      </c>
      <c r="X1120" s="207" t="str">
        <f t="shared" si="230"/>
        <v/>
      </c>
      <c r="Y1120" s="207" t="str">
        <f t="shared" si="231"/>
        <v/>
      </c>
      <c r="Z1120" s="207" t="str">
        <f t="shared" si="232"/>
        <v/>
      </c>
      <c r="AA1120" s="207" t="str">
        <f t="shared" si="233"/>
        <v/>
      </c>
    </row>
    <row r="1121" spans="1:27" ht="17.25" hidden="1" outlineLevel="2" thickBot="1">
      <c r="A1121" s="237">
        <v>43384</v>
      </c>
      <c r="B1121" s="215" t="s">
        <v>1332</v>
      </c>
      <c r="C1121" s="210" t="s">
        <v>3172</v>
      </c>
      <c r="D1121" s="210" t="s">
        <v>1331</v>
      </c>
      <c r="E1121" s="238" t="s">
        <v>2221</v>
      </c>
      <c r="F1121" s="210" t="s">
        <v>102</v>
      </c>
      <c r="G1121" s="239">
        <v>1</v>
      </c>
      <c r="H1121" s="239">
        <v>9890</v>
      </c>
      <c r="I1121" s="239">
        <v>0</v>
      </c>
      <c r="J1121" s="14">
        <v>23</v>
      </c>
      <c r="K1121" s="14">
        <v>10</v>
      </c>
      <c r="L1121" s="14">
        <f t="shared" si="224"/>
        <v>1367</v>
      </c>
      <c r="M1121" s="123">
        <f t="shared" si="222"/>
        <v>1367</v>
      </c>
      <c r="N1121" s="241">
        <f t="shared" si="223"/>
        <v>28</v>
      </c>
      <c r="O1121" s="207">
        <f t="shared" si="225"/>
        <v>0</v>
      </c>
      <c r="P1121" s="34"/>
      <c r="S1121" s="230"/>
      <c r="T1121" s="61" t="str">
        <f t="shared" si="226"/>
        <v/>
      </c>
      <c r="U1121" s="61" t="str">
        <f t="shared" si="227"/>
        <v/>
      </c>
      <c r="V1121" s="61">
        <f t="shared" si="228"/>
        <v>1367</v>
      </c>
      <c r="W1121" s="61" t="str">
        <f t="shared" si="229"/>
        <v/>
      </c>
      <c r="X1121" s="207" t="str">
        <f t="shared" si="230"/>
        <v/>
      </c>
      <c r="Y1121" s="207" t="str">
        <f t="shared" si="231"/>
        <v/>
      </c>
      <c r="Z1121" s="207" t="str">
        <f t="shared" si="232"/>
        <v/>
      </c>
      <c r="AA1121" s="207" t="str">
        <f t="shared" si="233"/>
        <v/>
      </c>
    </row>
    <row r="1122" spans="1:27" ht="17.25" hidden="1" outlineLevel="2" thickBot="1">
      <c r="A1122" s="237">
        <v>43384</v>
      </c>
      <c r="B1122" s="215" t="s">
        <v>1332</v>
      </c>
      <c r="C1122" s="210" t="s">
        <v>3172</v>
      </c>
      <c r="D1122" s="210" t="s">
        <v>1329</v>
      </c>
      <c r="E1122" s="238" t="s">
        <v>1330</v>
      </c>
      <c r="F1122" s="210" t="s">
        <v>102</v>
      </c>
      <c r="G1122" s="239">
        <v>1</v>
      </c>
      <c r="H1122" s="239">
        <v>9861</v>
      </c>
      <c r="I1122" s="239">
        <v>0</v>
      </c>
      <c r="J1122" s="14">
        <v>23</v>
      </c>
      <c r="K1122" s="14">
        <v>10</v>
      </c>
      <c r="L1122" s="14">
        <f t="shared" si="224"/>
        <v>-33</v>
      </c>
      <c r="M1122" s="123">
        <f t="shared" si="222"/>
        <v>-33</v>
      </c>
      <c r="N1122" s="241" t="str">
        <f t="shared" si="223"/>
        <v/>
      </c>
      <c r="O1122" s="207">
        <f t="shared" si="225"/>
        <v>0</v>
      </c>
      <c r="P1122" s="34"/>
      <c r="S1122" s="230"/>
      <c r="T1122" s="61" t="str">
        <f t="shared" si="226"/>
        <v/>
      </c>
      <c r="U1122" s="61" t="str">
        <f t="shared" si="227"/>
        <v/>
      </c>
      <c r="V1122" s="61" t="str">
        <f t="shared" si="228"/>
        <v/>
      </c>
      <c r="W1122" s="61">
        <f t="shared" si="229"/>
        <v>-33</v>
      </c>
      <c r="X1122" s="207" t="str">
        <f t="shared" si="230"/>
        <v/>
      </c>
      <c r="Y1122" s="207" t="str">
        <f t="shared" si="231"/>
        <v/>
      </c>
      <c r="Z1122" s="207" t="str">
        <f t="shared" si="232"/>
        <v/>
      </c>
      <c r="AA1122" s="207" t="str">
        <f t="shared" si="233"/>
        <v/>
      </c>
    </row>
    <row r="1123" spans="1:27" ht="17.25" hidden="1" outlineLevel="2" thickBot="1">
      <c r="A1123" s="237">
        <v>43384</v>
      </c>
      <c r="B1123" s="215" t="s">
        <v>1332</v>
      </c>
      <c r="C1123" s="210" t="s">
        <v>3172</v>
      </c>
      <c r="D1123" s="210" t="s">
        <v>1331</v>
      </c>
      <c r="E1123" s="238" t="s">
        <v>2221</v>
      </c>
      <c r="F1123" s="210" t="s">
        <v>102</v>
      </c>
      <c r="G1123" s="239">
        <v>1</v>
      </c>
      <c r="H1123" s="239">
        <v>9889</v>
      </c>
      <c r="I1123" s="239">
        <v>0</v>
      </c>
      <c r="J1123" s="14">
        <v>23</v>
      </c>
      <c r="K1123" s="14">
        <v>10</v>
      </c>
      <c r="L1123" s="14">
        <f t="shared" si="224"/>
        <v>1367</v>
      </c>
      <c r="M1123" s="123">
        <f t="shared" si="222"/>
        <v>1367</v>
      </c>
      <c r="N1123" s="241">
        <f t="shared" si="223"/>
        <v>28</v>
      </c>
      <c r="O1123" s="207">
        <f t="shared" si="225"/>
        <v>0</v>
      </c>
      <c r="P1123" s="34"/>
      <c r="S1123" s="230"/>
      <c r="T1123" s="61" t="str">
        <f t="shared" si="226"/>
        <v/>
      </c>
      <c r="U1123" s="61" t="str">
        <f t="shared" si="227"/>
        <v/>
      </c>
      <c r="V1123" s="61">
        <f t="shared" si="228"/>
        <v>1367</v>
      </c>
      <c r="W1123" s="61" t="str">
        <f t="shared" si="229"/>
        <v/>
      </c>
      <c r="X1123" s="207" t="str">
        <f t="shared" si="230"/>
        <v/>
      </c>
      <c r="Y1123" s="207" t="str">
        <f t="shared" si="231"/>
        <v/>
      </c>
      <c r="Z1123" s="207" t="str">
        <f t="shared" si="232"/>
        <v/>
      </c>
      <c r="AA1123" s="207" t="str">
        <f t="shared" si="233"/>
        <v/>
      </c>
    </row>
    <row r="1124" spans="1:27" ht="17.25" hidden="1" outlineLevel="2" thickBot="1">
      <c r="A1124" s="237">
        <v>43384</v>
      </c>
      <c r="B1124" s="215" t="s">
        <v>1328</v>
      </c>
      <c r="C1124" s="210" t="s">
        <v>3234</v>
      </c>
      <c r="D1124" s="210" t="s">
        <v>1329</v>
      </c>
      <c r="E1124" s="238" t="s">
        <v>1330</v>
      </c>
      <c r="F1124" s="210" t="s">
        <v>102</v>
      </c>
      <c r="G1124" s="239">
        <v>1</v>
      </c>
      <c r="H1124" s="239">
        <v>2</v>
      </c>
      <c r="I1124" s="239">
        <v>-100</v>
      </c>
      <c r="J1124" s="14">
        <v>18</v>
      </c>
      <c r="K1124" s="14">
        <v>0</v>
      </c>
      <c r="L1124" s="14">
        <f t="shared" si="224"/>
        <v>-118</v>
      </c>
      <c r="M1124" s="123">
        <f t="shared" si="222"/>
        <v>-118</v>
      </c>
      <c r="N1124" s="241" t="str">
        <f t="shared" si="223"/>
        <v/>
      </c>
      <c r="O1124" s="207">
        <f t="shared" si="225"/>
        <v>100</v>
      </c>
      <c r="P1124" s="34"/>
      <c r="S1124" s="230"/>
      <c r="T1124" s="61" t="str">
        <f t="shared" si="226"/>
        <v/>
      </c>
      <c r="U1124" s="61" t="str">
        <f t="shared" si="227"/>
        <v/>
      </c>
      <c r="V1124" s="61" t="str">
        <f t="shared" si="228"/>
        <v/>
      </c>
      <c r="W1124" s="61" t="str">
        <f t="shared" si="229"/>
        <v/>
      </c>
      <c r="X1124" s="207" t="str">
        <f t="shared" si="230"/>
        <v/>
      </c>
      <c r="Y1124" s="207" t="str">
        <f t="shared" si="231"/>
        <v/>
      </c>
      <c r="Z1124" s="207" t="str">
        <f t="shared" si="232"/>
        <v/>
      </c>
      <c r="AA1124" s="207" t="str">
        <f t="shared" si="233"/>
        <v/>
      </c>
    </row>
    <row r="1125" spans="1:27" ht="17.25" hidden="1" outlineLevel="2" thickBot="1">
      <c r="A1125" s="237">
        <v>43384</v>
      </c>
      <c r="B1125" s="215" t="s">
        <v>1328</v>
      </c>
      <c r="C1125" s="210" t="s">
        <v>3234</v>
      </c>
      <c r="D1125" s="210" t="s">
        <v>1331</v>
      </c>
      <c r="E1125" s="238" t="s">
        <v>2221</v>
      </c>
      <c r="F1125" s="210" t="s">
        <v>102</v>
      </c>
      <c r="G1125" s="239">
        <v>1</v>
      </c>
      <c r="H1125" s="239">
        <v>0.7</v>
      </c>
      <c r="I1125" s="239">
        <v>35</v>
      </c>
      <c r="J1125" s="14">
        <v>18</v>
      </c>
      <c r="K1125" s="14">
        <v>0</v>
      </c>
      <c r="L1125" s="14">
        <f t="shared" si="224"/>
        <v>17</v>
      </c>
      <c r="M1125" s="123">
        <f t="shared" si="222"/>
        <v>17</v>
      </c>
      <c r="N1125" s="241" t="str">
        <f t="shared" si="223"/>
        <v/>
      </c>
      <c r="O1125" s="207">
        <f t="shared" si="225"/>
        <v>35</v>
      </c>
      <c r="P1125" s="34"/>
      <c r="S1125" s="230"/>
      <c r="T1125" s="61" t="str">
        <f t="shared" si="226"/>
        <v/>
      </c>
      <c r="U1125" s="61" t="str">
        <f t="shared" si="227"/>
        <v/>
      </c>
      <c r="V1125" s="61" t="str">
        <f t="shared" si="228"/>
        <v/>
      </c>
      <c r="W1125" s="61" t="str">
        <f t="shared" si="229"/>
        <v/>
      </c>
      <c r="X1125" s="207" t="str">
        <f t="shared" si="230"/>
        <v/>
      </c>
      <c r="Y1125" s="207" t="str">
        <f t="shared" si="231"/>
        <v/>
      </c>
      <c r="Z1125" s="207" t="str">
        <f t="shared" si="232"/>
        <v/>
      </c>
      <c r="AA1125" s="207" t="str">
        <f t="shared" si="233"/>
        <v/>
      </c>
    </row>
    <row r="1126" spans="1:27" ht="17.25" hidden="1" outlineLevel="2" thickBot="1">
      <c r="A1126" s="237">
        <v>43384</v>
      </c>
      <c r="B1126" s="215" t="s">
        <v>1328</v>
      </c>
      <c r="C1126" s="210" t="s">
        <v>3235</v>
      </c>
      <c r="D1126" s="210" t="s">
        <v>1329</v>
      </c>
      <c r="E1126" s="238" t="s">
        <v>1330</v>
      </c>
      <c r="F1126" s="210" t="s">
        <v>102</v>
      </c>
      <c r="G1126" s="239">
        <v>1</v>
      </c>
      <c r="H1126" s="239">
        <v>25</v>
      </c>
      <c r="I1126" s="239">
        <v>-1250</v>
      </c>
      <c r="J1126" s="14">
        <v>18</v>
      </c>
      <c r="K1126" s="14">
        <v>1</v>
      </c>
      <c r="L1126" s="14">
        <f t="shared" si="224"/>
        <v>-1269</v>
      </c>
      <c r="M1126" s="123">
        <f t="shared" si="222"/>
        <v>-1269</v>
      </c>
      <c r="N1126" s="241" t="str">
        <f t="shared" si="223"/>
        <v/>
      </c>
      <c r="O1126" s="207">
        <f t="shared" si="225"/>
        <v>1250</v>
      </c>
      <c r="P1126" s="34"/>
      <c r="S1126" s="230"/>
      <c r="T1126" s="61" t="str">
        <f t="shared" si="226"/>
        <v/>
      </c>
      <c r="U1126" s="61" t="str">
        <f t="shared" si="227"/>
        <v/>
      </c>
      <c r="V1126" s="61" t="str">
        <f t="shared" si="228"/>
        <v/>
      </c>
      <c r="W1126" s="61" t="str">
        <f t="shared" si="229"/>
        <v/>
      </c>
      <c r="X1126" s="207" t="str">
        <f t="shared" si="230"/>
        <v/>
      </c>
      <c r="Y1126" s="207" t="str">
        <f t="shared" si="231"/>
        <v/>
      </c>
      <c r="Z1126" s="207" t="str">
        <f t="shared" si="232"/>
        <v/>
      </c>
      <c r="AA1126" s="207" t="str">
        <f t="shared" si="233"/>
        <v/>
      </c>
    </row>
    <row r="1127" spans="1:27" ht="17.25" hidden="1" outlineLevel="2" thickBot="1">
      <c r="A1127" s="237">
        <v>43384</v>
      </c>
      <c r="B1127" s="215" t="s">
        <v>1328</v>
      </c>
      <c r="C1127" s="210" t="s">
        <v>3235</v>
      </c>
      <c r="D1127" s="210" t="s">
        <v>1331</v>
      </c>
      <c r="E1127" s="238" t="s">
        <v>2221</v>
      </c>
      <c r="F1127" s="210" t="s">
        <v>102</v>
      </c>
      <c r="G1127" s="239">
        <v>1</v>
      </c>
      <c r="H1127" s="239">
        <v>4.0999999999999996</v>
      </c>
      <c r="I1127" s="239">
        <v>205</v>
      </c>
      <c r="J1127" s="14">
        <v>18</v>
      </c>
      <c r="K1127" s="14">
        <v>0</v>
      </c>
      <c r="L1127" s="14">
        <f t="shared" si="224"/>
        <v>187</v>
      </c>
      <c r="M1127" s="123">
        <f t="shared" ref="M1127:M1190" si="234">L1127</f>
        <v>187</v>
      </c>
      <c r="N1127" s="241" t="str">
        <f t="shared" si="223"/>
        <v/>
      </c>
      <c r="O1127" s="207">
        <f t="shared" si="225"/>
        <v>205</v>
      </c>
      <c r="P1127" s="34"/>
      <c r="S1127" s="230"/>
      <c r="T1127" s="61" t="str">
        <f t="shared" si="226"/>
        <v/>
      </c>
      <c r="U1127" s="61" t="str">
        <f t="shared" si="227"/>
        <v/>
      </c>
      <c r="V1127" s="61" t="str">
        <f t="shared" si="228"/>
        <v/>
      </c>
      <c r="W1127" s="61" t="str">
        <f t="shared" si="229"/>
        <v/>
      </c>
      <c r="X1127" s="207" t="str">
        <f t="shared" si="230"/>
        <v/>
      </c>
      <c r="Y1127" s="207" t="str">
        <f t="shared" si="231"/>
        <v/>
      </c>
      <c r="Z1127" s="207" t="str">
        <f t="shared" si="232"/>
        <v/>
      </c>
      <c r="AA1127" s="207" t="str">
        <f t="shared" si="233"/>
        <v/>
      </c>
    </row>
    <row r="1128" spans="1:27" ht="17.25" hidden="1" outlineLevel="2" thickBot="1">
      <c r="A1128" s="237">
        <v>43384</v>
      </c>
      <c r="B1128" s="215" t="s">
        <v>1328</v>
      </c>
      <c r="C1128" s="210" t="s">
        <v>3236</v>
      </c>
      <c r="D1128" s="210" t="s">
        <v>1329</v>
      </c>
      <c r="E1128" s="238" t="s">
        <v>1330</v>
      </c>
      <c r="F1128" s="210" t="s">
        <v>102</v>
      </c>
      <c r="G1128" s="239">
        <v>1</v>
      </c>
      <c r="H1128" s="239">
        <v>6</v>
      </c>
      <c r="I1128" s="239">
        <v>-300</v>
      </c>
      <c r="J1128" s="14">
        <v>18</v>
      </c>
      <c r="K1128" s="14">
        <v>0</v>
      </c>
      <c r="L1128" s="14">
        <f t="shared" si="224"/>
        <v>-318</v>
      </c>
      <c r="M1128" s="123">
        <f t="shared" si="234"/>
        <v>-318</v>
      </c>
      <c r="N1128" s="241" t="str">
        <f t="shared" ref="N1128:N1191" si="235">IF(B1128="TXO","",IF(D1128="新倉","",IF(E1128="賣",(H1128-H1127)*G1128,(H1127-H1128)*G1128)))</f>
        <v/>
      </c>
      <c r="O1128" s="207">
        <f t="shared" si="225"/>
        <v>300</v>
      </c>
      <c r="P1128" s="34"/>
      <c r="S1128" s="230"/>
      <c r="T1128" s="61" t="str">
        <f t="shared" si="226"/>
        <v/>
      </c>
      <c r="U1128" s="61" t="str">
        <f t="shared" si="227"/>
        <v/>
      </c>
      <c r="V1128" s="61" t="str">
        <f t="shared" si="228"/>
        <v/>
      </c>
      <c r="W1128" s="61" t="str">
        <f t="shared" si="229"/>
        <v/>
      </c>
      <c r="X1128" s="207" t="str">
        <f t="shared" si="230"/>
        <v/>
      </c>
      <c r="Y1128" s="207" t="str">
        <f t="shared" si="231"/>
        <v/>
      </c>
      <c r="Z1128" s="207" t="str">
        <f t="shared" si="232"/>
        <v/>
      </c>
      <c r="AA1128" s="207" t="str">
        <f t="shared" si="233"/>
        <v/>
      </c>
    </row>
    <row r="1129" spans="1:27" ht="17.25" hidden="1" outlineLevel="2" thickBot="1">
      <c r="A1129" s="237">
        <v>43384</v>
      </c>
      <c r="B1129" s="215" t="s">
        <v>1328</v>
      </c>
      <c r="C1129" s="210" t="s">
        <v>3236</v>
      </c>
      <c r="D1129" s="210" t="s">
        <v>1331</v>
      </c>
      <c r="E1129" s="238" t="s">
        <v>2221</v>
      </c>
      <c r="F1129" s="210" t="s">
        <v>102</v>
      </c>
      <c r="G1129" s="239">
        <v>1</v>
      </c>
      <c r="H1129" s="239">
        <v>1.1000000000000001</v>
      </c>
      <c r="I1129" s="239">
        <v>55</v>
      </c>
      <c r="J1129" s="14">
        <v>18</v>
      </c>
      <c r="K1129" s="14">
        <v>0</v>
      </c>
      <c r="L1129" s="14">
        <f t="shared" si="224"/>
        <v>37</v>
      </c>
      <c r="M1129" s="123">
        <f t="shared" si="234"/>
        <v>37</v>
      </c>
      <c r="N1129" s="241" t="str">
        <f t="shared" si="235"/>
        <v/>
      </c>
      <c r="O1129" s="207">
        <f t="shared" si="225"/>
        <v>55</v>
      </c>
      <c r="P1129" s="34"/>
      <c r="S1129" s="230"/>
      <c r="T1129" s="61" t="str">
        <f t="shared" si="226"/>
        <v/>
      </c>
      <c r="U1129" s="61" t="str">
        <f t="shared" si="227"/>
        <v/>
      </c>
      <c r="V1129" s="61" t="str">
        <f t="shared" si="228"/>
        <v/>
      </c>
      <c r="W1129" s="61" t="str">
        <f t="shared" si="229"/>
        <v/>
      </c>
      <c r="X1129" s="207" t="str">
        <f t="shared" si="230"/>
        <v/>
      </c>
      <c r="Y1129" s="207" t="str">
        <f t="shared" si="231"/>
        <v/>
      </c>
      <c r="Z1129" s="207" t="str">
        <f t="shared" si="232"/>
        <v/>
      </c>
      <c r="AA1129" s="207" t="str">
        <f t="shared" si="233"/>
        <v/>
      </c>
    </row>
    <row r="1130" spans="1:27" ht="17.25" hidden="1" outlineLevel="2" thickBot="1">
      <c r="A1130" s="237">
        <v>43384</v>
      </c>
      <c r="B1130" s="215" t="s">
        <v>1332</v>
      </c>
      <c r="C1130" s="210" t="s">
        <v>3172</v>
      </c>
      <c r="D1130" s="210" t="s">
        <v>1329</v>
      </c>
      <c r="E1130" s="238" t="s">
        <v>2221</v>
      </c>
      <c r="F1130" s="210" t="s">
        <v>102</v>
      </c>
      <c r="G1130" s="239">
        <v>3</v>
      </c>
      <c r="H1130" s="239">
        <v>9893</v>
      </c>
      <c r="I1130" s="239">
        <v>0</v>
      </c>
      <c r="J1130" s="14">
        <v>69</v>
      </c>
      <c r="K1130" s="14">
        <v>30</v>
      </c>
      <c r="L1130" s="14">
        <f t="shared" si="224"/>
        <v>-99</v>
      </c>
      <c r="M1130" s="123">
        <f t="shared" si="234"/>
        <v>-99</v>
      </c>
      <c r="N1130" s="241" t="str">
        <f t="shared" si="235"/>
        <v/>
      </c>
      <c r="O1130" s="207">
        <f t="shared" si="225"/>
        <v>0</v>
      </c>
      <c r="P1130" s="34"/>
      <c r="S1130" s="230"/>
      <c r="T1130" s="61" t="str">
        <f t="shared" si="226"/>
        <v/>
      </c>
      <c r="U1130" s="61" t="str">
        <f t="shared" si="227"/>
        <v/>
      </c>
      <c r="V1130" s="61" t="str">
        <f t="shared" si="228"/>
        <v/>
      </c>
      <c r="W1130" s="61">
        <f t="shared" si="229"/>
        <v>-99</v>
      </c>
      <c r="X1130" s="207" t="str">
        <f t="shared" si="230"/>
        <v/>
      </c>
      <c r="Y1130" s="207" t="str">
        <f t="shared" si="231"/>
        <v/>
      </c>
      <c r="Z1130" s="207" t="str">
        <f t="shared" si="232"/>
        <v/>
      </c>
      <c r="AA1130" s="207" t="str">
        <f t="shared" si="233"/>
        <v/>
      </c>
    </row>
    <row r="1131" spans="1:27" ht="17.25" hidden="1" outlineLevel="2" thickBot="1">
      <c r="A1131" s="237">
        <v>43384</v>
      </c>
      <c r="B1131" s="215" t="s">
        <v>1332</v>
      </c>
      <c r="C1131" s="210" t="s">
        <v>3172</v>
      </c>
      <c r="D1131" s="210" t="s">
        <v>1331</v>
      </c>
      <c r="E1131" s="238" t="s">
        <v>1330</v>
      </c>
      <c r="F1131" s="210" t="s">
        <v>102</v>
      </c>
      <c r="G1131" s="239">
        <v>3</v>
      </c>
      <c r="H1131" s="239">
        <v>9887</v>
      </c>
      <c r="I1131" s="239">
        <v>0</v>
      </c>
      <c r="J1131" s="14">
        <v>69</v>
      </c>
      <c r="K1131" s="14">
        <v>30</v>
      </c>
      <c r="L1131" s="14">
        <f t="shared" si="224"/>
        <v>801</v>
      </c>
      <c r="M1131" s="123">
        <f t="shared" si="234"/>
        <v>801</v>
      </c>
      <c r="N1131" s="241">
        <f t="shared" si="235"/>
        <v>18</v>
      </c>
      <c r="O1131" s="207">
        <f t="shared" si="225"/>
        <v>0</v>
      </c>
      <c r="P1131" s="34"/>
      <c r="S1131" s="230"/>
      <c r="T1131" s="61" t="str">
        <f t="shared" si="226"/>
        <v/>
      </c>
      <c r="U1131" s="61" t="str">
        <f t="shared" si="227"/>
        <v/>
      </c>
      <c r="V1131" s="61">
        <f t="shared" si="228"/>
        <v>801</v>
      </c>
      <c r="W1131" s="61" t="str">
        <f t="shared" si="229"/>
        <v/>
      </c>
      <c r="X1131" s="207" t="str">
        <f t="shared" si="230"/>
        <v/>
      </c>
      <c r="Y1131" s="207" t="str">
        <f t="shared" si="231"/>
        <v/>
      </c>
      <c r="Z1131" s="207" t="str">
        <f t="shared" si="232"/>
        <v/>
      </c>
      <c r="AA1131" s="207" t="str">
        <f t="shared" si="233"/>
        <v/>
      </c>
    </row>
    <row r="1132" spans="1:27" ht="17.25" hidden="1" outlineLevel="2" thickBot="1">
      <c r="A1132" s="237">
        <v>43384</v>
      </c>
      <c r="B1132" s="215" t="s">
        <v>1328</v>
      </c>
      <c r="C1132" s="210" t="s">
        <v>3237</v>
      </c>
      <c r="D1132" s="210" t="s">
        <v>1329</v>
      </c>
      <c r="E1132" s="238" t="s">
        <v>1330</v>
      </c>
      <c r="F1132" s="210" t="s">
        <v>102</v>
      </c>
      <c r="G1132" s="239">
        <v>2</v>
      </c>
      <c r="H1132" s="239">
        <v>8</v>
      </c>
      <c r="I1132" s="239">
        <v>-800</v>
      </c>
      <c r="J1132" s="14">
        <v>36</v>
      </c>
      <c r="K1132" s="14">
        <v>0</v>
      </c>
      <c r="L1132" s="14">
        <f t="shared" si="224"/>
        <v>-836</v>
      </c>
      <c r="M1132" s="123">
        <f t="shared" si="234"/>
        <v>-836</v>
      </c>
      <c r="N1132" s="241" t="str">
        <f t="shared" si="235"/>
        <v/>
      </c>
      <c r="O1132" s="207">
        <f t="shared" si="225"/>
        <v>800</v>
      </c>
      <c r="P1132" s="34"/>
      <c r="S1132" s="230"/>
      <c r="T1132" s="61" t="str">
        <f t="shared" si="226"/>
        <v/>
      </c>
      <c r="U1132" s="61" t="str">
        <f t="shared" si="227"/>
        <v/>
      </c>
      <c r="V1132" s="61" t="str">
        <f t="shared" si="228"/>
        <v/>
      </c>
      <c r="W1132" s="61" t="str">
        <f t="shared" si="229"/>
        <v/>
      </c>
      <c r="X1132" s="207" t="str">
        <f t="shared" si="230"/>
        <v/>
      </c>
      <c r="Y1132" s="207" t="str">
        <f t="shared" si="231"/>
        <v/>
      </c>
      <c r="Z1132" s="207" t="str">
        <f t="shared" si="232"/>
        <v/>
      </c>
      <c r="AA1132" s="207" t="str">
        <f t="shared" si="233"/>
        <v/>
      </c>
    </row>
    <row r="1133" spans="1:27" ht="17.25" hidden="1" outlineLevel="2" thickBot="1">
      <c r="A1133" s="237">
        <v>43384</v>
      </c>
      <c r="B1133" s="215" t="s">
        <v>1328</v>
      </c>
      <c r="C1133" s="210" t="s">
        <v>3237</v>
      </c>
      <c r="D1133" s="210" t="s">
        <v>1331</v>
      </c>
      <c r="E1133" s="238" t="s">
        <v>2221</v>
      </c>
      <c r="F1133" s="210" t="s">
        <v>102</v>
      </c>
      <c r="G1133" s="239">
        <v>2</v>
      </c>
      <c r="H1133" s="239">
        <v>10.5</v>
      </c>
      <c r="I1133" s="239">
        <v>1050</v>
      </c>
      <c r="J1133" s="14">
        <v>36</v>
      </c>
      <c r="K1133" s="14">
        <v>2</v>
      </c>
      <c r="L1133" s="14">
        <f t="shared" si="224"/>
        <v>1012</v>
      </c>
      <c r="M1133" s="123">
        <f t="shared" si="234"/>
        <v>1012</v>
      </c>
      <c r="N1133" s="241" t="str">
        <f t="shared" si="235"/>
        <v/>
      </c>
      <c r="O1133" s="207">
        <f t="shared" si="225"/>
        <v>1050</v>
      </c>
      <c r="P1133" s="34"/>
      <c r="S1133" s="230"/>
      <c r="T1133" s="61" t="str">
        <f t="shared" si="226"/>
        <v/>
      </c>
      <c r="U1133" s="61" t="str">
        <f t="shared" si="227"/>
        <v/>
      </c>
      <c r="V1133" s="61" t="str">
        <f t="shared" si="228"/>
        <v/>
      </c>
      <c r="W1133" s="61" t="str">
        <f t="shared" si="229"/>
        <v/>
      </c>
      <c r="X1133" s="207" t="str">
        <f t="shared" si="230"/>
        <v/>
      </c>
      <c r="Y1133" s="207" t="str">
        <f t="shared" si="231"/>
        <v/>
      </c>
      <c r="Z1133" s="207" t="str">
        <f t="shared" si="232"/>
        <v/>
      </c>
      <c r="AA1133" s="207" t="str">
        <f t="shared" si="233"/>
        <v/>
      </c>
    </row>
    <row r="1134" spans="1:27" ht="17.25" hidden="1" outlineLevel="2" thickBot="1">
      <c r="A1134" s="237">
        <v>43384</v>
      </c>
      <c r="B1134" s="215" t="s">
        <v>1328</v>
      </c>
      <c r="C1134" s="210" t="s">
        <v>3237</v>
      </c>
      <c r="D1134" s="210" t="s">
        <v>1329</v>
      </c>
      <c r="E1134" s="238" t="s">
        <v>1330</v>
      </c>
      <c r="F1134" s="210" t="s">
        <v>102</v>
      </c>
      <c r="G1134" s="239">
        <v>5</v>
      </c>
      <c r="H1134" s="239">
        <v>6</v>
      </c>
      <c r="I1134" s="239">
        <v>-1500</v>
      </c>
      <c r="J1134" s="14">
        <v>90</v>
      </c>
      <c r="K1134" s="14">
        <v>0</v>
      </c>
      <c r="L1134" s="14">
        <f t="shared" si="224"/>
        <v>-1590</v>
      </c>
      <c r="M1134" s="123">
        <f t="shared" si="234"/>
        <v>-1590</v>
      </c>
      <c r="N1134" s="241" t="str">
        <f t="shared" si="235"/>
        <v/>
      </c>
      <c r="O1134" s="207">
        <f t="shared" si="225"/>
        <v>1500</v>
      </c>
      <c r="P1134" s="34"/>
      <c r="S1134" s="230"/>
      <c r="T1134" s="61" t="str">
        <f t="shared" si="226"/>
        <v/>
      </c>
      <c r="U1134" s="61" t="str">
        <f t="shared" si="227"/>
        <v/>
      </c>
      <c r="V1134" s="61" t="str">
        <f t="shared" si="228"/>
        <v/>
      </c>
      <c r="W1134" s="61" t="str">
        <f t="shared" si="229"/>
        <v/>
      </c>
      <c r="X1134" s="207" t="str">
        <f t="shared" si="230"/>
        <v/>
      </c>
      <c r="Y1134" s="207" t="str">
        <f t="shared" si="231"/>
        <v/>
      </c>
      <c r="Z1134" s="207" t="str">
        <f t="shared" si="232"/>
        <v/>
      </c>
      <c r="AA1134" s="207" t="str">
        <f t="shared" si="233"/>
        <v/>
      </c>
    </row>
    <row r="1135" spans="1:27" ht="17.25" hidden="1" outlineLevel="2" thickBot="1">
      <c r="A1135" s="237">
        <v>43384</v>
      </c>
      <c r="B1135" s="215" t="s">
        <v>1328</v>
      </c>
      <c r="C1135" s="210" t="s">
        <v>3237</v>
      </c>
      <c r="D1135" s="210" t="s">
        <v>1331</v>
      </c>
      <c r="E1135" s="238" t="s">
        <v>2221</v>
      </c>
      <c r="F1135" s="210" t="s">
        <v>102</v>
      </c>
      <c r="G1135" s="239">
        <v>5</v>
      </c>
      <c r="H1135" s="239">
        <v>9.1</v>
      </c>
      <c r="I1135" s="239">
        <v>2275</v>
      </c>
      <c r="J1135" s="14">
        <v>90</v>
      </c>
      <c r="K1135" s="14">
        <v>0</v>
      </c>
      <c r="L1135" s="14">
        <f t="shared" si="224"/>
        <v>2185</v>
      </c>
      <c r="M1135" s="123">
        <f t="shared" si="234"/>
        <v>2185</v>
      </c>
      <c r="N1135" s="241" t="str">
        <f t="shared" si="235"/>
        <v/>
      </c>
      <c r="O1135" s="207">
        <f t="shared" si="225"/>
        <v>2275</v>
      </c>
      <c r="P1135" s="34"/>
      <c r="S1135" s="230"/>
      <c r="T1135" s="61" t="str">
        <f t="shared" si="226"/>
        <v/>
      </c>
      <c r="U1135" s="61" t="str">
        <f t="shared" si="227"/>
        <v/>
      </c>
      <c r="V1135" s="61" t="str">
        <f t="shared" si="228"/>
        <v/>
      </c>
      <c r="W1135" s="61" t="str">
        <f t="shared" si="229"/>
        <v/>
      </c>
      <c r="X1135" s="207" t="str">
        <f t="shared" si="230"/>
        <v/>
      </c>
      <c r="Y1135" s="207" t="str">
        <f t="shared" si="231"/>
        <v/>
      </c>
      <c r="Z1135" s="207" t="str">
        <f t="shared" si="232"/>
        <v/>
      </c>
      <c r="AA1135" s="207" t="str">
        <f t="shared" si="233"/>
        <v/>
      </c>
    </row>
    <row r="1136" spans="1:27" ht="17.25" hidden="1" outlineLevel="2" thickBot="1">
      <c r="A1136" s="237">
        <v>43384</v>
      </c>
      <c r="B1136" s="215" t="s">
        <v>1328</v>
      </c>
      <c r="C1136" s="210" t="s">
        <v>3237</v>
      </c>
      <c r="D1136" s="210" t="s">
        <v>1329</v>
      </c>
      <c r="E1136" s="238" t="s">
        <v>1330</v>
      </c>
      <c r="F1136" s="210" t="s">
        <v>102</v>
      </c>
      <c r="G1136" s="239">
        <v>10</v>
      </c>
      <c r="H1136" s="239">
        <v>5.5</v>
      </c>
      <c r="I1136" s="239">
        <v>-2750</v>
      </c>
      <c r="J1136" s="14">
        <v>180</v>
      </c>
      <c r="K1136" s="14">
        <v>0</v>
      </c>
      <c r="L1136" s="14">
        <f t="shared" ref="L1136:L1138" si="236">IF(B1136="TXO",I1136-SUM(J1136:K1136),IF(B1136="FITX",IF(D1136="新倉",-SUM(J1136:K1136),IF(E1136="賣",(H1136-H1135)*G1136*200-SUM(J1136:K1136),(H1135-H1136)*G1136*200-SUM(J1136:K1136))),IF(D1136="新倉",-SUM(J1136:K1136),IF(E1136="賣",(H1136-H1135)*G1136*50-SUM(J1136:K1136),(H1135-H1136)*G1136*50-SUM(J1136:K1136)))))</f>
        <v>-2930</v>
      </c>
      <c r="M1136" s="123">
        <f t="shared" si="234"/>
        <v>-2930</v>
      </c>
      <c r="N1136" s="241" t="str">
        <f t="shared" si="235"/>
        <v/>
      </c>
      <c r="O1136" s="207">
        <f t="shared" si="225"/>
        <v>2750</v>
      </c>
      <c r="P1136" s="34"/>
      <c r="S1136" s="230"/>
      <c r="T1136" s="61" t="str">
        <f t="shared" si="226"/>
        <v/>
      </c>
      <c r="U1136" s="61" t="str">
        <f t="shared" si="227"/>
        <v/>
      </c>
      <c r="V1136" s="61" t="str">
        <f t="shared" si="228"/>
        <v/>
      </c>
      <c r="W1136" s="61" t="str">
        <f t="shared" si="229"/>
        <v/>
      </c>
      <c r="X1136" s="207" t="str">
        <f t="shared" si="230"/>
        <v/>
      </c>
      <c r="Y1136" s="207" t="str">
        <f t="shared" si="231"/>
        <v/>
      </c>
      <c r="Z1136" s="207" t="str">
        <f t="shared" si="232"/>
        <v/>
      </c>
      <c r="AA1136" s="207" t="str">
        <f t="shared" si="233"/>
        <v/>
      </c>
    </row>
    <row r="1137" spans="1:27" ht="17.25" hidden="1" outlineLevel="2" thickBot="1">
      <c r="A1137" s="237">
        <v>43384</v>
      </c>
      <c r="B1137" s="215" t="s">
        <v>1328</v>
      </c>
      <c r="C1137" s="210" t="s">
        <v>3237</v>
      </c>
      <c r="D1137" s="210" t="s">
        <v>1329</v>
      </c>
      <c r="E1137" s="238" t="s">
        <v>1330</v>
      </c>
      <c r="F1137" s="210" t="s">
        <v>102</v>
      </c>
      <c r="G1137" s="239">
        <v>10</v>
      </c>
      <c r="H1137" s="239">
        <v>2</v>
      </c>
      <c r="I1137" s="239">
        <v>-1000</v>
      </c>
      <c r="J1137" s="14">
        <v>180</v>
      </c>
      <c r="K1137" s="14">
        <v>0</v>
      </c>
      <c r="L1137" s="14">
        <f t="shared" si="236"/>
        <v>-1180</v>
      </c>
      <c r="M1137" s="123">
        <f t="shared" si="234"/>
        <v>-1180</v>
      </c>
      <c r="N1137" s="241" t="str">
        <f t="shared" si="235"/>
        <v/>
      </c>
      <c r="O1137" s="207">
        <f t="shared" si="225"/>
        <v>1000</v>
      </c>
      <c r="P1137" s="34"/>
      <c r="S1137" s="230"/>
      <c r="T1137" s="61" t="str">
        <f t="shared" si="226"/>
        <v/>
      </c>
      <c r="U1137" s="61" t="str">
        <f t="shared" si="227"/>
        <v/>
      </c>
      <c r="V1137" s="61" t="str">
        <f t="shared" si="228"/>
        <v/>
      </c>
      <c r="W1137" s="61" t="str">
        <f t="shared" si="229"/>
        <v/>
      </c>
      <c r="X1137" s="207" t="str">
        <f t="shared" si="230"/>
        <v/>
      </c>
      <c r="Y1137" s="207" t="str">
        <f t="shared" si="231"/>
        <v/>
      </c>
      <c r="Z1137" s="207" t="str">
        <f t="shared" si="232"/>
        <v/>
      </c>
      <c r="AA1137" s="207" t="str">
        <f t="shared" si="233"/>
        <v/>
      </c>
    </row>
    <row r="1138" spans="1:27" ht="17.25" hidden="1" outlineLevel="2" thickBot="1">
      <c r="A1138" s="237">
        <v>43384</v>
      </c>
      <c r="B1138" s="215" t="s">
        <v>1332</v>
      </c>
      <c r="C1138" s="210" t="s">
        <v>3172</v>
      </c>
      <c r="D1138" s="210" t="s">
        <v>1329</v>
      </c>
      <c r="E1138" s="238" t="s">
        <v>2221</v>
      </c>
      <c r="F1138" s="210" t="s">
        <v>102</v>
      </c>
      <c r="G1138" s="239">
        <v>1</v>
      </c>
      <c r="H1138" s="239">
        <v>9647</v>
      </c>
      <c r="I1138" s="239">
        <v>0</v>
      </c>
      <c r="J1138" s="14">
        <v>23</v>
      </c>
      <c r="K1138" s="14">
        <v>10</v>
      </c>
      <c r="L1138" s="14">
        <f t="shared" si="236"/>
        <v>-33</v>
      </c>
      <c r="M1138" s="123">
        <f t="shared" si="234"/>
        <v>-33</v>
      </c>
      <c r="N1138" s="241" t="str">
        <f t="shared" si="235"/>
        <v/>
      </c>
      <c r="O1138" s="207">
        <f t="shared" si="225"/>
        <v>0</v>
      </c>
      <c r="P1138" s="34"/>
      <c r="S1138" s="230"/>
      <c r="T1138" s="61" t="str">
        <f t="shared" si="226"/>
        <v/>
      </c>
      <c r="U1138" s="61" t="str">
        <f t="shared" si="227"/>
        <v/>
      </c>
      <c r="V1138" s="61" t="str">
        <f t="shared" si="228"/>
        <v/>
      </c>
      <c r="W1138" s="61">
        <f t="shared" si="229"/>
        <v>-33</v>
      </c>
      <c r="X1138" s="207" t="str">
        <f t="shared" si="230"/>
        <v/>
      </c>
      <c r="Y1138" s="207" t="str">
        <f t="shared" si="231"/>
        <v/>
      </c>
      <c r="Z1138" s="207" t="str">
        <f t="shared" si="232"/>
        <v/>
      </c>
      <c r="AA1138" s="207" t="str">
        <f t="shared" si="233"/>
        <v/>
      </c>
    </row>
    <row r="1139" spans="1:27" ht="17.25" hidden="1" outlineLevel="2" thickBot="1">
      <c r="A1139" s="237">
        <v>43384</v>
      </c>
      <c r="B1139" s="215" t="s">
        <v>1332</v>
      </c>
      <c r="C1139" s="210" t="s">
        <v>3172</v>
      </c>
      <c r="D1139" s="210" t="s">
        <v>1331</v>
      </c>
      <c r="E1139" s="238" t="s">
        <v>1330</v>
      </c>
      <c r="F1139" s="210" t="s">
        <v>102</v>
      </c>
      <c r="G1139" s="239">
        <v>1</v>
      </c>
      <c r="H1139" s="239">
        <v>9658</v>
      </c>
      <c r="I1139" s="239">
        <v>0</v>
      </c>
      <c r="J1139" s="14">
        <v>23</v>
      </c>
      <c r="K1139" s="14">
        <v>10</v>
      </c>
      <c r="L1139" s="14">
        <f t="shared" ref="L1139:L1202" si="237">IF(B1139="TXO",I1139-SUM(J1139:K1139),IF(B1139="FITX",IF(D1139="新倉",-SUM(J1139:K1139),IF(E1139="賣",(H1139-H1138)*G1139*200-SUM(J1139:K1139),(H1138-H1139)*G1139*200-SUM(J1139:K1139))),IF(D1139="新倉",-SUM(J1139:K1139),IF(E1139="賣",(H1139-H1138)*G1139*50-SUM(J1139:K1139),(H1138-H1139)*G1139*50-SUM(J1139:K1139)))))</f>
        <v>-583</v>
      </c>
      <c r="M1139" s="123">
        <f t="shared" si="234"/>
        <v>-583</v>
      </c>
      <c r="N1139" s="241">
        <f t="shared" si="235"/>
        <v>-11</v>
      </c>
      <c r="O1139" s="207">
        <f t="shared" si="225"/>
        <v>0</v>
      </c>
      <c r="P1139" s="34"/>
      <c r="S1139" s="230"/>
      <c r="T1139" s="61" t="str">
        <f t="shared" si="226"/>
        <v/>
      </c>
      <c r="U1139" s="61" t="str">
        <f t="shared" si="227"/>
        <v/>
      </c>
      <c r="V1139" s="61" t="str">
        <f t="shared" si="228"/>
        <v/>
      </c>
      <c r="W1139" s="61">
        <f t="shared" si="229"/>
        <v>-583</v>
      </c>
      <c r="X1139" s="207" t="str">
        <f t="shared" si="230"/>
        <v/>
      </c>
      <c r="Y1139" s="207" t="str">
        <f t="shared" si="231"/>
        <v/>
      </c>
      <c r="Z1139" s="207" t="str">
        <f t="shared" si="232"/>
        <v/>
      </c>
      <c r="AA1139" s="207" t="str">
        <f t="shared" si="233"/>
        <v/>
      </c>
    </row>
    <row r="1140" spans="1:27" ht="17.25" hidden="1" outlineLevel="2" thickBot="1">
      <c r="A1140" s="237">
        <v>43384</v>
      </c>
      <c r="B1140" s="215" t="s">
        <v>1332</v>
      </c>
      <c r="C1140" s="210" t="s">
        <v>3172</v>
      </c>
      <c r="D1140" s="210" t="s">
        <v>1329</v>
      </c>
      <c r="E1140" s="238" t="s">
        <v>2221</v>
      </c>
      <c r="F1140" s="210" t="s">
        <v>102</v>
      </c>
      <c r="G1140" s="239">
        <v>1</v>
      </c>
      <c r="H1140" s="239">
        <v>9644</v>
      </c>
      <c r="I1140" s="239">
        <v>0</v>
      </c>
      <c r="J1140" s="14">
        <v>23</v>
      </c>
      <c r="K1140" s="14">
        <v>10</v>
      </c>
      <c r="L1140" s="14">
        <f t="shared" si="237"/>
        <v>-33</v>
      </c>
      <c r="M1140" s="123">
        <f t="shared" si="234"/>
        <v>-33</v>
      </c>
      <c r="N1140" s="241" t="str">
        <f t="shared" si="235"/>
        <v/>
      </c>
      <c r="O1140" s="207">
        <f t="shared" si="225"/>
        <v>0</v>
      </c>
      <c r="P1140" s="34"/>
      <c r="S1140" s="230"/>
      <c r="T1140" s="61" t="str">
        <f t="shared" si="226"/>
        <v/>
      </c>
      <c r="U1140" s="61" t="str">
        <f t="shared" si="227"/>
        <v/>
      </c>
      <c r="V1140" s="61" t="str">
        <f t="shared" si="228"/>
        <v/>
      </c>
      <c r="W1140" s="61">
        <f t="shared" si="229"/>
        <v>-33</v>
      </c>
      <c r="X1140" s="207" t="str">
        <f t="shared" si="230"/>
        <v/>
      </c>
      <c r="Y1140" s="207" t="str">
        <f t="shared" si="231"/>
        <v/>
      </c>
      <c r="Z1140" s="207" t="str">
        <f t="shared" si="232"/>
        <v/>
      </c>
      <c r="AA1140" s="207" t="str">
        <f t="shared" si="233"/>
        <v/>
      </c>
    </row>
    <row r="1141" spans="1:27" ht="17.25" hidden="1" outlineLevel="2" thickBot="1">
      <c r="A1141" s="237">
        <v>43384</v>
      </c>
      <c r="B1141" s="215" t="s">
        <v>1332</v>
      </c>
      <c r="C1141" s="210" t="s">
        <v>3172</v>
      </c>
      <c r="D1141" s="210" t="s">
        <v>1331</v>
      </c>
      <c r="E1141" s="238" t="s">
        <v>1330</v>
      </c>
      <c r="F1141" s="210" t="s">
        <v>102</v>
      </c>
      <c r="G1141" s="239">
        <v>1</v>
      </c>
      <c r="H1141" s="239">
        <v>9659</v>
      </c>
      <c r="I1141" s="239">
        <v>0</v>
      </c>
      <c r="J1141" s="14">
        <v>23</v>
      </c>
      <c r="K1141" s="14">
        <v>10</v>
      </c>
      <c r="L1141" s="14">
        <f t="shared" si="237"/>
        <v>-783</v>
      </c>
      <c r="M1141" s="123">
        <f t="shared" si="234"/>
        <v>-783</v>
      </c>
      <c r="N1141" s="241">
        <f t="shared" si="235"/>
        <v>-15</v>
      </c>
      <c r="O1141" s="207">
        <f t="shared" si="225"/>
        <v>0</v>
      </c>
      <c r="P1141" s="34"/>
      <c r="S1141" s="230"/>
      <c r="T1141" s="61" t="str">
        <f t="shared" si="226"/>
        <v/>
      </c>
      <c r="U1141" s="61" t="str">
        <f t="shared" si="227"/>
        <v/>
      </c>
      <c r="V1141" s="61" t="str">
        <f t="shared" si="228"/>
        <v/>
      </c>
      <c r="W1141" s="61">
        <f t="shared" si="229"/>
        <v>-783</v>
      </c>
      <c r="X1141" s="207" t="str">
        <f t="shared" si="230"/>
        <v/>
      </c>
      <c r="Y1141" s="207" t="str">
        <f t="shared" si="231"/>
        <v/>
      </c>
      <c r="Z1141" s="207" t="str">
        <f t="shared" si="232"/>
        <v/>
      </c>
      <c r="AA1141" s="207" t="str">
        <f t="shared" si="233"/>
        <v/>
      </c>
    </row>
    <row r="1142" spans="1:27" ht="17.25" hidden="1" outlineLevel="2" thickBot="1">
      <c r="A1142" s="237">
        <v>43384</v>
      </c>
      <c r="B1142" s="215" t="s">
        <v>1332</v>
      </c>
      <c r="C1142" s="210" t="s">
        <v>3172</v>
      </c>
      <c r="D1142" s="210" t="s">
        <v>1329</v>
      </c>
      <c r="E1142" s="238" t="s">
        <v>2221</v>
      </c>
      <c r="F1142" s="210" t="s">
        <v>102</v>
      </c>
      <c r="G1142" s="239">
        <v>1</v>
      </c>
      <c r="H1142" s="239">
        <v>9643</v>
      </c>
      <c r="I1142" s="239">
        <v>0</v>
      </c>
      <c r="J1142" s="14">
        <v>23</v>
      </c>
      <c r="K1142" s="14">
        <v>10</v>
      </c>
      <c r="L1142" s="14">
        <f t="shared" si="237"/>
        <v>-33</v>
      </c>
      <c r="M1142" s="123">
        <f t="shared" si="234"/>
        <v>-33</v>
      </c>
      <c r="N1142" s="241" t="str">
        <f t="shared" si="235"/>
        <v/>
      </c>
      <c r="O1142" s="207">
        <f t="shared" si="225"/>
        <v>0</v>
      </c>
      <c r="P1142" s="34"/>
      <c r="S1142" s="230"/>
      <c r="T1142" s="61" t="str">
        <f t="shared" si="226"/>
        <v/>
      </c>
      <c r="U1142" s="61" t="str">
        <f t="shared" si="227"/>
        <v/>
      </c>
      <c r="V1142" s="61" t="str">
        <f t="shared" si="228"/>
        <v/>
      </c>
      <c r="W1142" s="61">
        <f t="shared" si="229"/>
        <v>-33</v>
      </c>
      <c r="X1142" s="207" t="str">
        <f t="shared" si="230"/>
        <v/>
      </c>
      <c r="Y1142" s="207" t="str">
        <f t="shared" si="231"/>
        <v/>
      </c>
      <c r="Z1142" s="207" t="str">
        <f t="shared" si="232"/>
        <v/>
      </c>
      <c r="AA1142" s="207" t="str">
        <f t="shared" si="233"/>
        <v/>
      </c>
    </row>
    <row r="1143" spans="1:27" ht="17.25" hidden="1" outlineLevel="2" thickBot="1">
      <c r="A1143" s="237">
        <v>43384</v>
      </c>
      <c r="B1143" s="215" t="s">
        <v>1332</v>
      </c>
      <c r="C1143" s="210" t="s">
        <v>3172</v>
      </c>
      <c r="D1143" s="210" t="s">
        <v>1331</v>
      </c>
      <c r="E1143" s="238" t="s">
        <v>1330</v>
      </c>
      <c r="F1143" s="210" t="s">
        <v>102</v>
      </c>
      <c r="G1143" s="239">
        <v>1</v>
      </c>
      <c r="H1143" s="239">
        <v>9635</v>
      </c>
      <c r="I1143" s="239">
        <v>0</v>
      </c>
      <c r="J1143" s="14">
        <v>23</v>
      </c>
      <c r="K1143" s="14">
        <v>10</v>
      </c>
      <c r="L1143" s="14">
        <f t="shared" si="237"/>
        <v>367</v>
      </c>
      <c r="M1143" s="123">
        <f t="shared" si="234"/>
        <v>367</v>
      </c>
      <c r="N1143" s="241">
        <f t="shared" si="235"/>
        <v>8</v>
      </c>
      <c r="O1143" s="207">
        <f t="shared" si="225"/>
        <v>0</v>
      </c>
      <c r="P1143" s="34"/>
      <c r="S1143" s="230"/>
      <c r="T1143" s="61" t="str">
        <f t="shared" si="226"/>
        <v/>
      </c>
      <c r="U1143" s="61" t="str">
        <f t="shared" si="227"/>
        <v/>
      </c>
      <c r="V1143" s="61">
        <f t="shared" si="228"/>
        <v>367</v>
      </c>
      <c r="W1143" s="61" t="str">
        <f t="shared" si="229"/>
        <v/>
      </c>
      <c r="X1143" s="207" t="str">
        <f t="shared" si="230"/>
        <v/>
      </c>
      <c r="Y1143" s="207" t="str">
        <f t="shared" si="231"/>
        <v/>
      </c>
      <c r="Z1143" s="207" t="str">
        <f t="shared" si="232"/>
        <v/>
      </c>
      <c r="AA1143" s="207" t="str">
        <f t="shared" si="233"/>
        <v/>
      </c>
    </row>
    <row r="1144" spans="1:27" ht="17.25" hidden="1" outlineLevel="2" thickBot="1">
      <c r="A1144" s="237">
        <v>43384</v>
      </c>
      <c r="B1144" s="215" t="s">
        <v>1332</v>
      </c>
      <c r="C1144" s="210" t="s">
        <v>3172</v>
      </c>
      <c r="D1144" s="210" t="s">
        <v>1329</v>
      </c>
      <c r="E1144" s="238" t="s">
        <v>2221</v>
      </c>
      <c r="F1144" s="210" t="s">
        <v>102</v>
      </c>
      <c r="G1144" s="239">
        <v>2</v>
      </c>
      <c r="H1144" s="239">
        <v>9647</v>
      </c>
      <c r="I1144" s="239">
        <v>0</v>
      </c>
      <c r="J1144" s="14">
        <v>46</v>
      </c>
      <c r="K1144" s="14">
        <v>20</v>
      </c>
      <c r="L1144" s="14">
        <f t="shared" si="237"/>
        <v>-66</v>
      </c>
      <c r="M1144" s="123">
        <f t="shared" si="234"/>
        <v>-66</v>
      </c>
      <c r="N1144" s="241" t="str">
        <f t="shared" si="235"/>
        <v/>
      </c>
      <c r="O1144" s="207">
        <f t="shared" si="225"/>
        <v>0</v>
      </c>
      <c r="P1144" s="34"/>
      <c r="S1144" s="230"/>
      <c r="T1144" s="61" t="str">
        <f t="shared" si="226"/>
        <v/>
      </c>
      <c r="U1144" s="61" t="str">
        <f t="shared" si="227"/>
        <v/>
      </c>
      <c r="V1144" s="61" t="str">
        <f t="shared" si="228"/>
        <v/>
      </c>
      <c r="W1144" s="61">
        <f t="shared" si="229"/>
        <v>-66</v>
      </c>
      <c r="X1144" s="207" t="str">
        <f t="shared" si="230"/>
        <v/>
      </c>
      <c r="Y1144" s="207" t="str">
        <f t="shared" si="231"/>
        <v/>
      </c>
      <c r="Z1144" s="207" t="str">
        <f t="shared" si="232"/>
        <v/>
      </c>
      <c r="AA1144" s="207" t="str">
        <f t="shared" si="233"/>
        <v/>
      </c>
    </row>
    <row r="1145" spans="1:27" ht="17.25" hidden="1" outlineLevel="2" thickBot="1">
      <c r="A1145" s="237">
        <v>43384</v>
      </c>
      <c r="B1145" s="215" t="s">
        <v>1332</v>
      </c>
      <c r="C1145" s="210" t="s">
        <v>3172</v>
      </c>
      <c r="D1145" s="210" t="s">
        <v>1331</v>
      </c>
      <c r="E1145" s="238" t="s">
        <v>1330</v>
      </c>
      <c r="F1145" s="210" t="s">
        <v>102</v>
      </c>
      <c r="G1145" s="239">
        <v>2</v>
      </c>
      <c r="H1145" s="239">
        <v>9683</v>
      </c>
      <c r="I1145" s="239">
        <v>0</v>
      </c>
      <c r="J1145" s="14">
        <v>46</v>
      </c>
      <c r="K1145" s="14">
        <v>20</v>
      </c>
      <c r="L1145" s="14">
        <f t="shared" si="237"/>
        <v>-3666</v>
      </c>
      <c r="M1145" s="123">
        <f t="shared" si="234"/>
        <v>-3666</v>
      </c>
      <c r="N1145" s="241">
        <f t="shared" si="235"/>
        <v>-72</v>
      </c>
      <c r="O1145" s="207">
        <f t="shared" si="225"/>
        <v>0</v>
      </c>
      <c r="P1145" s="34"/>
      <c r="S1145" s="230"/>
      <c r="T1145" s="61" t="str">
        <f t="shared" si="226"/>
        <v/>
      </c>
      <c r="U1145" s="61" t="str">
        <f t="shared" si="227"/>
        <v/>
      </c>
      <c r="V1145" s="61" t="str">
        <f t="shared" si="228"/>
        <v/>
      </c>
      <c r="W1145" s="61">
        <f t="shared" si="229"/>
        <v>-3666</v>
      </c>
      <c r="X1145" s="207" t="str">
        <f t="shared" si="230"/>
        <v/>
      </c>
      <c r="Y1145" s="207" t="str">
        <f t="shared" si="231"/>
        <v/>
      </c>
      <c r="Z1145" s="207" t="str">
        <f t="shared" si="232"/>
        <v/>
      </c>
      <c r="AA1145" s="207" t="str">
        <f t="shared" si="233"/>
        <v/>
      </c>
    </row>
    <row r="1146" spans="1:27" ht="17.25" hidden="1" outlineLevel="2" thickBot="1">
      <c r="A1146" s="237">
        <v>43384</v>
      </c>
      <c r="B1146" s="215" t="s">
        <v>1332</v>
      </c>
      <c r="C1146" s="210" t="s">
        <v>3172</v>
      </c>
      <c r="D1146" s="210" t="s">
        <v>1329</v>
      </c>
      <c r="E1146" s="238" t="s">
        <v>1330</v>
      </c>
      <c r="F1146" s="210" t="s">
        <v>102</v>
      </c>
      <c r="G1146" s="239">
        <v>2</v>
      </c>
      <c r="H1146" s="239">
        <v>9672</v>
      </c>
      <c r="I1146" s="239">
        <v>0</v>
      </c>
      <c r="J1146" s="14">
        <v>46</v>
      </c>
      <c r="K1146" s="14">
        <v>20</v>
      </c>
      <c r="L1146" s="14">
        <f t="shared" si="237"/>
        <v>-66</v>
      </c>
      <c r="M1146" s="123">
        <f t="shared" si="234"/>
        <v>-66</v>
      </c>
      <c r="N1146" s="241" t="str">
        <f t="shared" si="235"/>
        <v/>
      </c>
      <c r="O1146" s="207">
        <f t="shared" si="225"/>
        <v>0</v>
      </c>
      <c r="P1146" s="34"/>
      <c r="S1146" s="230"/>
      <c r="T1146" s="61" t="str">
        <f t="shared" si="226"/>
        <v/>
      </c>
      <c r="U1146" s="61" t="str">
        <f t="shared" si="227"/>
        <v/>
      </c>
      <c r="V1146" s="61" t="str">
        <f t="shared" si="228"/>
        <v/>
      </c>
      <c r="W1146" s="61">
        <f t="shared" si="229"/>
        <v>-66</v>
      </c>
      <c r="X1146" s="207" t="str">
        <f t="shared" si="230"/>
        <v/>
      </c>
      <c r="Y1146" s="207" t="str">
        <f t="shared" si="231"/>
        <v/>
      </c>
      <c r="Z1146" s="207" t="str">
        <f t="shared" si="232"/>
        <v/>
      </c>
      <c r="AA1146" s="207" t="str">
        <f t="shared" si="233"/>
        <v/>
      </c>
    </row>
    <row r="1147" spans="1:27" ht="17.25" hidden="1" outlineLevel="2" thickBot="1">
      <c r="A1147" s="237">
        <v>43384</v>
      </c>
      <c r="B1147" s="215" t="s">
        <v>1332</v>
      </c>
      <c r="C1147" s="210" t="s">
        <v>3172</v>
      </c>
      <c r="D1147" s="210" t="s">
        <v>1331</v>
      </c>
      <c r="E1147" s="238" t="s">
        <v>2221</v>
      </c>
      <c r="F1147" s="210" t="s">
        <v>102</v>
      </c>
      <c r="G1147" s="239">
        <v>2</v>
      </c>
      <c r="H1147" s="239">
        <v>9681</v>
      </c>
      <c r="I1147" s="239">
        <v>0</v>
      </c>
      <c r="J1147" s="14">
        <v>46</v>
      </c>
      <c r="K1147" s="14">
        <v>20</v>
      </c>
      <c r="L1147" s="14">
        <f t="shared" si="237"/>
        <v>834</v>
      </c>
      <c r="M1147" s="123">
        <f t="shared" si="234"/>
        <v>834</v>
      </c>
      <c r="N1147" s="241">
        <f t="shared" si="235"/>
        <v>18</v>
      </c>
      <c r="O1147" s="207">
        <f t="shared" si="225"/>
        <v>0</v>
      </c>
      <c r="P1147" s="34"/>
      <c r="S1147" s="230"/>
      <c r="T1147" s="61" t="str">
        <f t="shared" si="226"/>
        <v/>
      </c>
      <c r="U1147" s="61" t="str">
        <f t="shared" si="227"/>
        <v/>
      </c>
      <c r="V1147" s="61">
        <f t="shared" si="228"/>
        <v>834</v>
      </c>
      <c r="W1147" s="61" t="str">
        <f t="shared" si="229"/>
        <v/>
      </c>
      <c r="X1147" s="207" t="str">
        <f t="shared" si="230"/>
        <v/>
      </c>
      <c r="Y1147" s="207" t="str">
        <f t="shared" si="231"/>
        <v/>
      </c>
      <c r="Z1147" s="207" t="str">
        <f t="shared" si="232"/>
        <v/>
      </c>
      <c r="AA1147" s="207" t="str">
        <f t="shared" si="233"/>
        <v/>
      </c>
    </row>
    <row r="1148" spans="1:27" ht="17.25" hidden="1" outlineLevel="2" thickBot="1">
      <c r="A1148" s="237">
        <v>43384</v>
      </c>
      <c r="B1148" s="215" t="s">
        <v>1332</v>
      </c>
      <c r="C1148" s="210" t="s">
        <v>3172</v>
      </c>
      <c r="D1148" s="210" t="s">
        <v>1329</v>
      </c>
      <c r="E1148" s="238" t="s">
        <v>1330</v>
      </c>
      <c r="F1148" s="210" t="s">
        <v>102</v>
      </c>
      <c r="G1148" s="239">
        <v>1</v>
      </c>
      <c r="H1148" s="239">
        <v>9692</v>
      </c>
      <c r="I1148" s="239">
        <v>0</v>
      </c>
      <c r="J1148" s="14">
        <v>23</v>
      </c>
      <c r="K1148" s="14">
        <v>10</v>
      </c>
      <c r="L1148" s="14">
        <f t="shared" si="237"/>
        <v>-33</v>
      </c>
      <c r="M1148" s="123">
        <f t="shared" si="234"/>
        <v>-33</v>
      </c>
      <c r="N1148" s="241" t="str">
        <f t="shared" si="235"/>
        <v/>
      </c>
      <c r="O1148" s="207">
        <f t="shared" si="225"/>
        <v>0</v>
      </c>
      <c r="P1148" s="34"/>
      <c r="S1148" s="230"/>
      <c r="T1148" s="61" t="str">
        <f t="shared" si="226"/>
        <v/>
      </c>
      <c r="U1148" s="61" t="str">
        <f t="shared" si="227"/>
        <v/>
      </c>
      <c r="V1148" s="61" t="str">
        <f t="shared" si="228"/>
        <v/>
      </c>
      <c r="W1148" s="61">
        <f t="shared" si="229"/>
        <v>-33</v>
      </c>
      <c r="X1148" s="207" t="str">
        <f t="shared" si="230"/>
        <v/>
      </c>
      <c r="Y1148" s="207" t="str">
        <f t="shared" si="231"/>
        <v/>
      </c>
      <c r="Z1148" s="207" t="str">
        <f t="shared" si="232"/>
        <v/>
      </c>
      <c r="AA1148" s="207" t="str">
        <f t="shared" si="233"/>
        <v/>
      </c>
    </row>
    <row r="1149" spans="1:27" ht="17.25" hidden="1" outlineLevel="2" thickBot="1">
      <c r="A1149" s="237">
        <v>43384</v>
      </c>
      <c r="B1149" s="215" t="s">
        <v>1332</v>
      </c>
      <c r="C1149" s="210" t="s">
        <v>3172</v>
      </c>
      <c r="D1149" s="210" t="s">
        <v>1331</v>
      </c>
      <c r="E1149" s="238" t="s">
        <v>2221</v>
      </c>
      <c r="F1149" s="210" t="s">
        <v>102</v>
      </c>
      <c r="G1149" s="239">
        <v>1</v>
      </c>
      <c r="H1149" s="239">
        <v>9682</v>
      </c>
      <c r="I1149" s="239">
        <v>0</v>
      </c>
      <c r="J1149" s="14">
        <v>23</v>
      </c>
      <c r="K1149" s="14">
        <v>10</v>
      </c>
      <c r="L1149" s="14">
        <f t="shared" si="237"/>
        <v>-533</v>
      </c>
      <c r="M1149" s="123">
        <f t="shared" si="234"/>
        <v>-533</v>
      </c>
      <c r="N1149" s="241">
        <f t="shared" si="235"/>
        <v>-10</v>
      </c>
      <c r="O1149" s="207">
        <f t="shared" si="225"/>
        <v>0</v>
      </c>
      <c r="P1149" s="34"/>
      <c r="S1149" s="230"/>
      <c r="T1149" s="61" t="str">
        <f t="shared" si="226"/>
        <v/>
      </c>
      <c r="U1149" s="61" t="str">
        <f t="shared" si="227"/>
        <v/>
      </c>
      <c r="V1149" s="61" t="str">
        <f t="shared" si="228"/>
        <v/>
      </c>
      <c r="W1149" s="61">
        <f t="shared" si="229"/>
        <v>-533</v>
      </c>
      <c r="X1149" s="207" t="str">
        <f t="shared" si="230"/>
        <v/>
      </c>
      <c r="Y1149" s="207" t="str">
        <f t="shared" si="231"/>
        <v/>
      </c>
      <c r="Z1149" s="207" t="str">
        <f t="shared" si="232"/>
        <v/>
      </c>
      <c r="AA1149" s="207" t="str">
        <f t="shared" si="233"/>
        <v/>
      </c>
    </row>
    <row r="1150" spans="1:27" ht="17.25" hidden="1" outlineLevel="2" thickBot="1">
      <c r="A1150" s="237">
        <v>43384</v>
      </c>
      <c r="B1150" s="215" t="s">
        <v>1332</v>
      </c>
      <c r="C1150" s="210" t="s">
        <v>3172</v>
      </c>
      <c r="D1150" s="210" t="s">
        <v>1329</v>
      </c>
      <c r="E1150" s="238" t="s">
        <v>2221</v>
      </c>
      <c r="F1150" s="210" t="s">
        <v>102</v>
      </c>
      <c r="G1150" s="239">
        <v>1</v>
      </c>
      <c r="H1150" s="239">
        <v>9646</v>
      </c>
      <c r="I1150" s="239">
        <v>0</v>
      </c>
      <c r="J1150" s="14">
        <v>23</v>
      </c>
      <c r="K1150" s="14">
        <v>10</v>
      </c>
      <c r="L1150" s="14">
        <f t="shared" si="237"/>
        <v>-33</v>
      </c>
      <c r="M1150" s="123">
        <f t="shared" si="234"/>
        <v>-33</v>
      </c>
      <c r="N1150" s="241" t="str">
        <f t="shared" si="235"/>
        <v/>
      </c>
      <c r="O1150" s="207">
        <f t="shared" si="225"/>
        <v>0</v>
      </c>
      <c r="P1150" s="34"/>
      <c r="S1150" s="230"/>
      <c r="T1150" s="61" t="str">
        <f t="shared" si="226"/>
        <v/>
      </c>
      <c r="U1150" s="61" t="str">
        <f t="shared" si="227"/>
        <v/>
      </c>
      <c r="V1150" s="61" t="str">
        <f t="shared" si="228"/>
        <v/>
      </c>
      <c r="W1150" s="61">
        <f t="shared" si="229"/>
        <v>-33</v>
      </c>
      <c r="X1150" s="207" t="str">
        <f t="shared" si="230"/>
        <v/>
      </c>
      <c r="Y1150" s="207" t="str">
        <f t="shared" si="231"/>
        <v/>
      </c>
      <c r="Z1150" s="207" t="str">
        <f t="shared" si="232"/>
        <v/>
      </c>
      <c r="AA1150" s="207" t="str">
        <f t="shared" si="233"/>
        <v/>
      </c>
    </row>
    <row r="1151" spans="1:27" ht="17.25" hidden="1" outlineLevel="2" thickBot="1">
      <c r="A1151" s="237">
        <v>43384</v>
      </c>
      <c r="B1151" s="215" t="s">
        <v>1332</v>
      </c>
      <c r="C1151" s="210" t="s">
        <v>3172</v>
      </c>
      <c r="D1151" s="210" t="s">
        <v>1331</v>
      </c>
      <c r="E1151" s="238" t="s">
        <v>1330</v>
      </c>
      <c r="F1151" s="210" t="s">
        <v>102</v>
      </c>
      <c r="G1151" s="239">
        <v>1</v>
      </c>
      <c r="H1151" s="239">
        <v>9654</v>
      </c>
      <c r="I1151" s="239">
        <v>0</v>
      </c>
      <c r="J1151" s="14">
        <v>23</v>
      </c>
      <c r="K1151" s="14">
        <v>10</v>
      </c>
      <c r="L1151" s="14">
        <f t="shared" si="237"/>
        <v>-433</v>
      </c>
      <c r="M1151" s="123">
        <f t="shared" si="234"/>
        <v>-433</v>
      </c>
      <c r="N1151" s="241">
        <f t="shared" si="235"/>
        <v>-8</v>
      </c>
      <c r="O1151" s="207">
        <f t="shared" si="225"/>
        <v>0</v>
      </c>
      <c r="P1151" s="34"/>
      <c r="S1151" s="230"/>
      <c r="T1151" s="61" t="str">
        <f t="shared" si="226"/>
        <v/>
      </c>
      <c r="U1151" s="61" t="str">
        <f t="shared" si="227"/>
        <v/>
      </c>
      <c r="V1151" s="61" t="str">
        <f t="shared" si="228"/>
        <v/>
      </c>
      <c r="W1151" s="61">
        <f t="shared" si="229"/>
        <v>-433</v>
      </c>
      <c r="X1151" s="207" t="str">
        <f t="shared" si="230"/>
        <v/>
      </c>
      <c r="Y1151" s="207" t="str">
        <f t="shared" si="231"/>
        <v/>
      </c>
      <c r="Z1151" s="207" t="str">
        <f t="shared" si="232"/>
        <v/>
      </c>
      <c r="AA1151" s="207" t="str">
        <f t="shared" si="233"/>
        <v/>
      </c>
    </row>
    <row r="1152" spans="1:27" ht="17.25" hidden="1" outlineLevel="2" thickBot="1">
      <c r="A1152" s="237">
        <v>43384</v>
      </c>
      <c r="B1152" s="215" t="s">
        <v>1332</v>
      </c>
      <c r="C1152" s="210" t="s">
        <v>3172</v>
      </c>
      <c r="D1152" s="210" t="s">
        <v>1329</v>
      </c>
      <c r="E1152" s="238" t="s">
        <v>2221</v>
      </c>
      <c r="F1152" s="210" t="s">
        <v>102</v>
      </c>
      <c r="G1152" s="239">
        <v>1</v>
      </c>
      <c r="H1152" s="239">
        <v>9644</v>
      </c>
      <c r="I1152" s="239">
        <v>0</v>
      </c>
      <c r="J1152" s="14">
        <v>23</v>
      </c>
      <c r="K1152" s="14">
        <v>10</v>
      </c>
      <c r="L1152" s="14">
        <f t="shared" si="237"/>
        <v>-33</v>
      </c>
      <c r="M1152" s="123">
        <f t="shared" si="234"/>
        <v>-33</v>
      </c>
      <c r="N1152" s="241" t="str">
        <f t="shared" si="235"/>
        <v/>
      </c>
      <c r="O1152" s="207">
        <f t="shared" si="225"/>
        <v>0</v>
      </c>
      <c r="P1152" s="34"/>
      <c r="S1152" s="230"/>
      <c r="T1152" s="61" t="str">
        <f t="shared" si="226"/>
        <v/>
      </c>
      <c r="U1152" s="61" t="str">
        <f t="shared" si="227"/>
        <v/>
      </c>
      <c r="V1152" s="61" t="str">
        <f t="shared" si="228"/>
        <v/>
      </c>
      <c r="W1152" s="61">
        <f t="shared" si="229"/>
        <v>-33</v>
      </c>
      <c r="X1152" s="207" t="str">
        <f t="shared" si="230"/>
        <v/>
      </c>
      <c r="Y1152" s="207" t="str">
        <f t="shared" si="231"/>
        <v/>
      </c>
      <c r="Z1152" s="207" t="str">
        <f t="shared" si="232"/>
        <v/>
      </c>
      <c r="AA1152" s="207" t="str">
        <f t="shared" si="233"/>
        <v/>
      </c>
    </row>
    <row r="1153" spans="1:27" ht="17.25" hidden="1" outlineLevel="2" thickBot="1">
      <c r="A1153" s="237">
        <v>43384</v>
      </c>
      <c r="B1153" s="215" t="s">
        <v>1332</v>
      </c>
      <c r="C1153" s="210" t="s">
        <v>3172</v>
      </c>
      <c r="D1153" s="210" t="s">
        <v>1331</v>
      </c>
      <c r="E1153" s="238" t="s">
        <v>1330</v>
      </c>
      <c r="F1153" s="210" t="s">
        <v>102</v>
      </c>
      <c r="G1153" s="239">
        <v>1</v>
      </c>
      <c r="H1153" s="239">
        <v>9700</v>
      </c>
      <c r="I1153" s="239">
        <v>0</v>
      </c>
      <c r="J1153" s="14">
        <v>23</v>
      </c>
      <c r="K1153" s="14">
        <v>10</v>
      </c>
      <c r="L1153" s="14">
        <f t="shared" si="237"/>
        <v>-2833</v>
      </c>
      <c r="M1153" s="123">
        <f t="shared" si="234"/>
        <v>-2833</v>
      </c>
      <c r="N1153" s="241">
        <f t="shared" si="235"/>
        <v>-56</v>
      </c>
      <c r="O1153" s="207">
        <f t="shared" si="225"/>
        <v>0</v>
      </c>
      <c r="P1153" s="34"/>
      <c r="S1153" s="230"/>
      <c r="T1153" s="61" t="str">
        <f t="shared" si="226"/>
        <v/>
      </c>
      <c r="U1153" s="61" t="str">
        <f t="shared" si="227"/>
        <v/>
      </c>
      <c r="V1153" s="61" t="str">
        <f t="shared" si="228"/>
        <v/>
      </c>
      <c r="W1153" s="61">
        <f t="shared" si="229"/>
        <v>-2833</v>
      </c>
      <c r="X1153" s="207" t="str">
        <f t="shared" si="230"/>
        <v/>
      </c>
      <c r="Y1153" s="207" t="str">
        <f t="shared" si="231"/>
        <v/>
      </c>
      <c r="Z1153" s="207" t="str">
        <f t="shared" si="232"/>
        <v/>
      </c>
      <c r="AA1153" s="207" t="str">
        <f t="shared" si="233"/>
        <v/>
      </c>
    </row>
    <row r="1154" spans="1:27" ht="17.25" hidden="1" outlineLevel="2" thickBot="1">
      <c r="A1154" s="237">
        <v>43384</v>
      </c>
      <c r="B1154" s="215" t="s">
        <v>1332</v>
      </c>
      <c r="C1154" s="210" t="s">
        <v>3172</v>
      </c>
      <c r="D1154" s="210" t="s">
        <v>1329</v>
      </c>
      <c r="E1154" s="238" t="s">
        <v>2221</v>
      </c>
      <c r="F1154" s="210" t="s">
        <v>102</v>
      </c>
      <c r="G1154" s="239">
        <v>1</v>
      </c>
      <c r="H1154" s="239">
        <v>9666</v>
      </c>
      <c r="I1154" s="239">
        <v>0</v>
      </c>
      <c r="J1154" s="14">
        <v>23</v>
      </c>
      <c r="K1154" s="14">
        <v>10</v>
      </c>
      <c r="L1154" s="14">
        <f t="shared" si="237"/>
        <v>-33</v>
      </c>
      <c r="M1154" s="123">
        <f t="shared" si="234"/>
        <v>-33</v>
      </c>
      <c r="N1154" s="241" t="str">
        <f t="shared" si="235"/>
        <v/>
      </c>
      <c r="O1154" s="207">
        <f t="shared" si="225"/>
        <v>0</v>
      </c>
      <c r="P1154" s="34"/>
      <c r="S1154" s="230"/>
      <c r="T1154" s="61" t="str">
        <f t="shared" si="226"/>
        <v/>
      </c>
      <c r="U1154" s="61" t="str">
        <f t="shared" si="227"/>
        <v/>
      </c>
      <c r="V1154" s="61" t="str">
        <f t="shared" si="228"/>
        <v/>
      </c>
      <c r="W1154" s="61">
        <f t="shared" si="229"/>
        <v>-33</v>
      </c>
      <c r="X1154" s="207" t="str">
        <f t="shared" si="230"/>
        <v/>
      </c>
      <c r="Y1154" s="207" t="str">
        <f t="shared" si="231"/>
        <v/>
      </c>
      <c r="Z1154" s="207" t="str">
        <f t="shared" si="232"/>
        <v/>
      </c>
      <c r="AA1154" s="207" t="str">
        <f t="shared" si="233"/>
        <v/>
      </c>
    </row>
    <row r="1155" spans="1:27" ht="17.25" hidden="1" outlineLevel="2" thickBot="1">
      <c r="A1155" s="237">
        <v>43384</v>
      </c>
      <c r="B1155" s="215" t="s">
        <v>1332</v>
      </c>
      <c r="C1155" s="210" t="s">
        <v>3172</v>
      </c>
      <c r="D1155" s="210" t="s">
        <v>1331</v>
      </c>
      <c r="E1155" s="238" t="s">
        <v>1330</v>
      </c>
      <c r="F1155" s="210" t="s">
        <v>102</v>
      </c>
      <c r="G1155" s="239">
        <v>1</v>
      </c>
      <c r="H1155" s="239">
        <v>9656</v>
      </c>
      <c r="I1155" s="239">
        <v>0</v>
      </c>
      <c r="J1155" s="14">
        <v>23</v>
      </c>
      <c r="K1155" s="14">
        <v>10</v>
      </c>
      <c r="L1155" s="14">
        <f t="shared" si="237"/>
        <v>467</v>
      </c>
      <c r="M1155" s="123">
        <f t="shared" si="234"/>
        <v>467</v>
      </c>
      <c r="N1155" s="241">
        <f t="shared" si="235"/>
        <v>10</v>
      </c>
      <c r="O1155" s="207">
        <f t="shared" si="225"/>
        <v>0</v>
      </c>
      <c r="P1155" s="34"/>
      <c r="S1155" s="230"/>
      <c r="T1155" s="61" t="str">
        <f t="shared" si="226"/>
        <v/>
      </c>
      <c r="U1155" s="61" t="str">
        <f t="shared" si="227"/>
        <v/>
      </c>
      <c r="V1155" s="61">
        <f t="shared" si="228"/>
        <v>467</v>
      </c>
      <c r="W1155" s="61" t="str">
        <f t="shared" si="229"/>
        <v/>
      </c>
      <c r="X1155" s="207" t="str">
        <f t="shared" si="230"/>
        <v/>
      </c>
      <c r="Y1155" s="207" t="str">
        <f t="shared" si="231"/>
        <v/>
      </c>
      <c r="Z1155" s="207" t="str">
        <f t="shared" si="232"/>
        <v/>
      </c>
      <c r="AA1155" s="207" t="str">
        <f t="shared" si="233"/>
        <v/>
      </c>
    </row>
    <row r="1156" spans="1:27" ht="17.25" hidden="1" outlineLevel="2" thickBot="1">
      <c r="A1156" s="237">
        <v>43384</v>
      </c>
      <c r="B1156" s="215" t="s">
        <v>1332</v>
      </c>
      <c r="C1156" s="210" t="s">
        <v>3172</v>
      </c>
      <c r="D1156" s="210" t="s">
        <v>1329</v>
      </c>
      <c r="E1156" s="238" t="s">
        <v>2221</v>
      </c>
      <c r="F1156" s="210" t="s">
        <v>102</v>
      </c>
      <c r="G1156" s="239">
        <v>1</v>
      </c>
      <c r="H1156" s="239">
        <v>9730</v>
      </c>
      <c r="I1156" s="239">
        <v>0</v>
      </c>
      <c r="J1156" s="14">
        <v>23</v>
      </c>
      <c r="K1156" s="14">
        <v>10</v>
      </c>
      <c r="L1156" s="14">
        <f t="shared" si="237"/>
        <v>-33</v>
      </c>
      <c r="M1156" s="123">
        <f t="shared" si="234"/>
        <v>-33</v>
      </c>
      <c r="N1156" s="241" t="str">
        <f t="shared" si="235"/>
        <v/>
      </c>
      <c r="O1156" s="207">
        <f t="shared" si="225"/>
        <v>0</v>
      </c>
      <c r="P1156" s="34"/>
      <c r="S1156" s="230" t="s">
        <v>2969</v>
      </c>
      <c r="T1156" s="61" t="str">
        <f t="shared" si="226"/>
        <v/>
      </c>
      <c r="U1156" s="61" t="str">
        <f t="shared" si="227"/>
        <v/>
      </c>
      <c r="V1156" s="61" t="str">
        <f t="shared" si="228"/>
        <v/>
      </c>
      <c r="W1156" s="61" t="str">
        <f t="shared" si="229"/>
        <v/>
      </c>
      <c r="X1156" s="207" t="str">
        <f t="shared" si="230"/>
        <v/>
      </c>
      <c r="Y1156" s="207" t="str">
        <f t="shared" si="231"/>
        <v/>
      </c>
      <c r="Z1156" s="207" t="str">
        <f t="shared" si="232"/>
        <v/>
      </c>
      <c r="AA1156" s="207">
        <f t="shared" si="233"/>
        <v>-33</v>
      </c>
    </row>
    <row r="1157" spans="1:27" ht="17.25" hidden="1" outlineLevel="2" thickBot="1">
      <c r="A1157" s="237">
        <v>43384</v>
      </c>
      <c r="B1157" s="215" t="s">
        <v>1332</v>
      </c>
      <c r="C1157" s="210" t="s">
        <v>3172</v>
      </c>
      <c r="D1157" s="210" t="s">
        <v>1331</v>
      </c>
      <c r="E1157" s="238" t="s">
        <v>1330</v>
      </c>
      <c r="F1157" s="210" t="s">
        <v>102</v>
      </c>
      <c r="G1157" s="239">
        <v>1</v>
      </c>
      <c r="H1157" s="239">
        <v>9724</v>
      </c>
      <c r="I1157" s="239">
        <v>0</v>
      </c>
      <c r="J1157" s="14">
        <v>23</v>
      </c>
      <c r="K1157" s="14">
        <v>10</v>
      </c>
      <c r="L1157" s="14">
        <f t="shared" si="237"/>
        <v>267</v>
      </c>
      <c r="M1157" s="123">
        <f t="shared" si="234"/>
        <v>267</v>
      </c>
      <c r="N1157" s="241">
        <f t="shared" si="235"/>
        <v>6</v>
      </c>
      <c r="O1157" s="207">
        <f t="shared" si="225"/>
        <v>0</v>
      </c>
      <c r="P1157" s="34"/>
      <c r="S1157" s="230" t="s">
        <v>2969</v>
      </c>
      <c r="T1157" s="61" t="str">
        <f t="shared" si="226"/>
        <v/>
      </c>
      <c r="U1157" s="61" t="str">
        <f t="shared" si="227"/>
        <v/>
      </c>
      <c r="V1157" s="61" t="str">
        <f t="shared" si="228"/>
        <v/>
      </c>
      <c r="W1157" s="61" t="str">
        <f t="shared" si="229"/>
        <v/>
      </c>
      <c r="X1157" s="207" t="str">
        <f t="shared" si="230"/>
        <v/>
      </c>
      <c r="Y1157" s="207" t="str">
        <f t="shared" si="231"/>
        <v/>
      </c>
      <c r="Z1157" s="207">
        <f t="shared" si="232"/>
        <v>267</v>
      </c>
      <c r="AA1157" s="207" t="str">
        <f t="shared" si="233"/>
        <v/>
      </c>
    </row>
    <row r="1158" spans="1:27" ht="17.25" hidden="1" outlineLevel="2" thickBot="1">
      <c r="A1158" s="237">
        <v>43384</v>
      </c>
      <c r="B1158" s="215" t="s">
        <v>1332</v>
      </c>
      <c r="C1158" s="210" t="s">
        <v>3172</v>
      </c>
      <c r="D1158" s="210" t="s">
        <v>1329</v>
      </c>
      <c r="E1158" s="238" t="s">
        <v>2221</v>
      </c>
      <c r="F1158" s="210" t="s">
        <v>102</v>
      </c>
      <c r="G1158" s="239">
        <v>1</v>
      </c>
      <c r="H1158" s="239">
        <v>9709</v>
      </c>
      <c r="I1158" s="239">
        <v>0</v>
      </c>
      <c r="J1158" s="14">
        <v>23</v>
      </c>
      <c r="K1158" s="14">
        <v>10</v>
      </c>
      <c r="L1158" s="14">
        <f t="shared" si="237"/>
        <v>-33</v>
      </c>
      <c r="M1158" s="123">
        <f t="shared" si="234"/>
        <v>-33</v>
      </c>
      <c r="N1158" s="241" t="str">
        <f t="shared" si="235"/>
        <v/>
      </c>
      <c r="O1158" s="207">
        <f t="shared" si="225"/>
        <v>0</v>
      </c>
      <c r="P1158" s="34"/>
      <c r="S1158" s="230" t="s">
        <v>2969</v>
      </c>
      <c r="T1158" s="61" t="str">
        <f t="shared" si="226"/>
        <v/>
      </c>
      <c r="U1158" s="61" t="str">
        <f t="shared" si="227"/>
        <v/>
      </c>
      <c r="V1158" s="61" t="str">
        <f t="shared" si="228"/>
        <v/>
      </c>
      <c r="W1158" s="61" t="str">
        <f t="shared" si="229"/>
        <v/>
      </c>
      <c r="X1158" s="207" t="str">
        <f t="shared" si="230"/>
        <v/>
      </c>
      <c r="Y1158" s="207" t="str">
        <f t="shared" si="231"/>
        <v/>
      </c>
      <c r="Z1158" s="207" t="str">
        <f t="shared" si="232"/>
        <v/>
      </c>
      <c r="AA1158" s="207">
        <f t="shared" si="233"/>
        <v>-33</v>
      </c>
    </row>
    <row r="1159" spans="1:27" ht="17.25" hidden="1" outlineLevel="2" thickBot="1">
      <c r="A1159" s="237">
        <v>43384</v>
      </c>
      <c r="B1159" s="215" t="s">
        <v>1332</v>
      </c>
      <c r="C1159" s="210" t="s">
        <v>3172</v>
      </c>
      <c r="D1159" s="210" t="s">
        <v>1331</v>
      </c>
      <c r="E1159" s="238" t="s">
        <v>1330</v>
      </c>
      <c r="F1159" s="210" t="s">
        <v>102</v>
      </c>
      <c r="G1159" s="239">
        <v>1</v>
      </c>
      <c r="H1159" s="239">
        <v>9704</v>
      </c>
      <c r="I1159" s="239">
        <v>0</v>
      </c>
      <c r="J1159" s="14">
        <v>23</v>
      </c>
      <c r="K1159" s="14">
        <v>10</v>
      </c>
      <c r="L1159" s="14">
        <f t="shared" si="237"/>
        <v>217</v>
      </c>
      <c r="M1159" s="123">
        <f t="shared" si="234"/>
        <v>217</v>
      </c>
      <c r="N1159" s="241">
        <f t="shared" si="235"/>
        <v>5</v>
      </c>
      <c r="O1159" s="207">
        <f t="shared" si="225"/>
        <v>0</v>
      </c>
      <c r="P1159" s="34"/>
      <c r="S1159" s="230" t="s">
        <v>2969</v>
      </c>
      <c r="T1159" s="61" t="str">
        <f t="shared" si="226"/>
        <v/>
      </c>
      <c r="U1159" s="61" t="str">
        <f t="shared" si="227"/>
        <v/>
      </c>
      <c r="V1159" s="61" t="str">
        <f t="shared" si="228"/>
        <v/>
      </c>
      <c r="W1159" s="61" t="str">
        <f t="shared" si="229"/>
        <v/>
      </c>
      <c r="X1159" s="207" t="str">
        <f t="shared" si="230"/>
        <v/>
      </c>
      <c r="Y1159" s="207" t="str">
        <f t="shared" si="231"/>
        <v/>
      </c>
      <c r="Z1159" s="207">
        <f t="shared" si="232"/>
        <v>217</v>
      </c>
      <c r="AA1159" s="207" t="str">
        <f t="shared" si="233"/>
        <v/>
      </c>
    </row>
    <row r="1160" spans="1:27" ht="17.25" hidden="1" outlineLevel="2" thickBot="1">
      <c r="A1160" s="237">
        <v>43384</v>
      </c>
      <c r="B1160" s="215" t="s">
        <v>1332</v>
      </c>
      <c r="C1160" s="210" t="s">
        <v>3172</v>
      </c>
      <c r="D1160" s="210" t="s">
        <v>1329</v>
      </c>
      <c r="E1160" s="238" t="s">
        <v>2221</v>
      </c>
      <c r="F1160" s="210" t="s">
        <v>102</v>
      </c>
      <c r="G1160" s="239">
        <v>1</v>
      </c>
      <c r="H1160" s="239">
        <v>9690</v>
      </c>
      <c r="I1160" s="239">
        <v>0</v>
      </c>
      <c r="J1160" s="14">
        <v>23</v>
      </c>
      <c r="K1160" s="14">
        <v>10</v>
      </c>
      <c r="L1160" s="14">
        <f t="shared" si="237"/>
        <v>-33</v>
      </c>
      <c r="M1160" s="123">
        <f t="shared" si="234"/>
        <v>-33</v>
      </c>
      <c r="N1160" s="241" t="str">
        <f t="shared" si="235"/>
        <v/>
      </c>
      <c r="O1160" s="207">
        <f t="shared" si="225"/>
        <v>0</v>
      </c>
      <c r="P1160" s="34"/>
      <c r="S1160" s="230" t="s">
        <v>2969</v>
      </c>
      <c r="T1160" s="61" t="str">
        <f t="shared" si="226"/>
        <v/>
      </c>
      <c r="U1160" s="61" t="str">
        <f t="shared" si="227"/>
        <v/>
      </c>
      <c r="V1160" s="61" t="str">
        <f t="shared" si="228"/>
        <v/>
      </c>
      <c r="W1160" s="61" t="str">
        <f t="shared" si="229"/>
        <v/>
      </c>
      <c r="X1160" s="207" t="str">
        <f t="shared" si="230"/>
        <v/>
      </c>
      <c r="Y1160" s="207" t="str">
        <f t="shared" si="231"/>
        <v/>
      </c>
      <c r="Z1160" s="207" t="str">
        <f t="shared" si="232"/>
        <v/>
      </c>
      <c r="AA1160" s="207">
        <f t="shared" si="233"/>
        <v>-33</v>
      </c>
    </row>
    <row r="1161" spans="1:27" ht="17.25" hidden="1" outlineLevel="2" thickBot="1">
      <c r="A1161" s="237">
        <v>43384</v>
      </c>
      <c r="B1161" s="215" t="s">
        <v>1332</v>
      </c>
      <c r="C1161" s="210" t="s">
        <v>3172</v>
      </c>
      <c r="D1161" s="210" t="s">
        <v>1331</v>
      </c>
      <c r="E1161" s="238" t="s">
        <v>1330</v>
      </c>
      <c r="F1161" s="210" t="s">
        <v>102</v>
      </c>
      <c r="G1161" s="239">
        <v>1</v>
      </c>
      <c r="H1161" s="239">
        <v>9678</v>
      </c>
      <c r="I1161" s="239">
        <v>0</v>
      </c>
      <c r="J1161" s="14">
        <v>23</v>
      </c>
      <c r="K1161" s="14">
        <v>10</v>
      </c>
      <c r="L1161" s="14">
        <f t="shared" si="237"/>
        <v>567</v>
      </c>
      <c r="M1161" s="123">
        <f t="shared" si="234"/>
        <v>567</v>
      </c>
      <c r="N1161" s="241">
        <f t="shared" si="235"/>
        <v>12</v>
      </c>
      <c r="O1161" s="207">
        <f t="shared" si="225"/>
        <v>0</v>
      </c>
      <c r="P1161" s="34"/>
      <c r="S1161" s="230" t="s">
        <v>2969</v>
      </c>
      <c r="T1161" s="61" t="str">
        <f t="shared" si="226"/>
        <v/>
      </c>
      <c r="U1161" s="61" t="str">
        <f t="shared" si="227"/>
        <v/>
      </c>
      <c r="V1161" s="61" t="str">
        <f t="shared" si="228"/>
        <v/>
      </c>
      <c r="W1161" s="61" t="str">
        <f t="shared" si="229"/>
        <v/>
      </c>
      <c r="X1161" s="207" t="str">
        <f t="shared" si="230"/>
        <v/>
      </c>
      <c r="Y1161" s="207" t="str">
        <f t="shared" si="231"/>
        <v/>
      </c>
      <c r="Z1161" s="207">
        <f t="shared" si="232"/>
        <v>567</v>
      </c>
      <c r="AA1161" s="207" t="str">
        <f t="shared" si="233"/>
        <v/>
      </c>
    </row>
    <row r="1162" spans="1:27" ht="17.25" hidden="1" outlineLevel="2" thickBot="1">
      <c r="A1162" s="237">
        <v>43384</v>
      </c>
      <c r="B1162" s="215" t="s">
        <v>1332</v>
      </c>
      <c r="C1162" s="210" t="s">
        <v>3172</v>
      </c>
      <c r="D1162" s="210" t="s">
        <v>1329</v>
      </c>
      <c r="E1162" s="238" t="s">
        <v>2221</v>
      </c>
      <c r="F1162" s="210" t="s">
        <v>102</v>
      </c>
      <c r="G1162" s="239">
        <v>1</v>
      </c>
      <c r="H1162" s="239">
        <v>9680</v>
      </c>
      <c r="I1162" s="239">
        <v>0</v>
      </c>
      <c r="J1162" s="14">
        <v>23</v>
      </c>
      <c r="K1162" s="14">
        <v>10</v>
      </c>
      <c r="L1162" s="14">
        <f t="shared" si="237"/>
        <v>-33</v>
      </c>
      <c r="M1162" s="123">
        <f t="shared" si="234"/>
        <v>-33</v>
      </c>
      <c r="N1162" s="241" t="str">
        <f t="shared" si="235"/>
        <v/>
      </c>
      <c r="O1162" s="207">
        <f t="shared" si="225"/>
        <v>0</v>
      </c>
      <c r="P1162" s="34"/>
      <c r="S1162" s="230" t="s">
        <v>2969</v>
      </c>
      <c r="T1162" s="61" t="str">
        <f t="shared" si="226"/>
        <v/>
      </c>
      <c r="U1162" s="61" t="str">
        <f t="shared" si="227"/>
        <v/>
      </c>
      <c r="V1162" s="61" t="str">
        <f t="shared" si="228"/>
        <v/>
      </c>
      <c r="W1162" s="61" t="str">
        <f t="shared" si="229"/>
        <v/>
      </c>
      <c r="X1162" s="207" t="str">
        <f t="shared" si="230"/>
        <v/>
      </c>
      <c r="Y1162" s="207" t="str">
        <f t="shared" si="231"/>
        <v/>
      </c>
      <c r="Z1162" s="207" t="str">
        <f t="shared" si="232"/>
        <v/>
      </c>
      <c r="AA1162" s="207">
        <f t="shared" si="233"/>
        <v>-33</v>
      </c>
    </row>
    <row r="1163" spans="1:27" ht="17.25" hidden="1" outlineLevel="2" thickBot="1">
      <c r="A1163" s="237">
        <v>43384</v>
      </c>
      <c r="B1163" s="215" t="s">
        <v>1332</v>
      </c>
      <c r="C1163" s="210" t="s">
        <v>3172</v>
      </c>
      <c r="D1163" s="210" t="s">
        <v>1331</v>
      </c>
      <c r="E1163" s="238" t="s">
        <v>1330</v>
      </c>
      <c r="F1163" s="210" t="s">
        <v>102</v>
      </c>
      <c r="G1163" s="239">
        <v>1</v>
      </c>
      <c r="H1163" s="239">
        <v>9670</v>
      </c>
      <c r="I1163" s="239">
        <v>0</v>
      </c>
      <c r="J1163" s="14">
        <v>23</v>
      </c>
      <c r="K1163" s="14">
        <v>10</v>
      </c>
      <c r="L1163" s="14">
        <f t="shared" si="237"/>
        <v>467</v>
      </c>
      <c r="M1163" s="123">
        <f t="shared" si="234"/>
        <v>467</v>
      </c>
      <c r="N1163" s="241">
        <f t="shared" si="235"/>
        <v>10</v>
      </c>
      <c r="O1163" s="207">
        <f t="shared" si="225"/>
        <v>0</v>
      </c>
      <c r="P1163" s="34"/>
      <c r="S1163" s="230" t="s">
        <v>2969</v>
      </c>
      <c r="T1163" s="61" t="str">
        <f t="shared" si="226"/>
        <v/>
      </c>
      <c r="U1163" s="61" t="str">
        <f t="shared" si="227"/>
        <v/>
      </c>
      <c r="V1163" s="61" t="str">
        <f t="shared" si="228"/>
        <v/>
      </c>
      <c r="W1163" s="61" t="str">
        <f t="shared" si="229"/>
        <v/>
      </c>
      <c r="X1163" s="207" t="str">
        <f t="shared" si="230"/>
        <v/>
      </c>
      <c r="Y1163" s="207" t="str">
        <f t="shared" si="231"/>
        <v/>
      </c>
      <c r="Z1163" s="207">
        <f t="shared" si="232"/>
        <v>467</v>
      </c>
      <c r="AA1163" s="207" t="str">
        <f t="shared" si="233"/>
        <v/>
      </c>
    </row>
    <row r="1164" spans="1:27" ht="17.25" hidden="1" outlineLevel="2" thickBot="1">
      <c r="A1164" s="237">
        <v>43384</v>
      </c>
      <c r="B1164" s="215" t="s">
        <v>1332</v>
      </c>
      <c r="C1164" s="210" t="s">
        <v>3172</v>
      </c>
      <c r="D1164" s="210" t="s">
        <v>1329</v>
      </c>
      <c r="E1164" s="238" t="s">
        <v>2221</v>
      </c>
      <c r="F1164" s="210" t="s">
        <v>102</v>
      </c>
      <c r="G1164" s="239">
        <v>1</v>
      </c>
      <c r="H1164" s="239">
        <v>9680</v>
      </c>
      <c r="I1164" s="239">
        <v>0</v>
      </c>
      <c r="J1164" s="14">
        <v>23</v>
      </c>
      <c r="K1164" s="14">
        <v>10</v>
      </c>
      <c r="L1164" s="14">
        <f t="shared" si="237"/>
        <v>-33</v>
      </c>
      <c r="M1164" s="123">
        <f t="shared" si="234"/>
        <v>-33</v>
      </c>
      <c r="N1164" s="241" t="str">
        <f t="shared" si="235"/>
        <v/>
      </c>
      <c r="O1164" s="207">
        <f t="shared" si="225"/>
        <v>0</v>
      </c>
      <c r="P1164" s="34"/>
      <c r="S1164" s="230" t="s">
        <v>2969</v>
      </c>
      <c r="T1164" s="61" t="str">
        <f t="shared" si="226"/>
        <v/>
      </c>
      <c r="U1164" s="61" t="str">
        <f t="shared" si="227"/>
        <v/>
      </c>
      <c r="V1164" s="61" t="str">
        <f t="shared" si="228"/>
        <v/>
      </c>
      <c r="W1164" s="61" t="str">
        <f t="shared" si="229"/>
        <v/>
      </c>
      <c r="X1164" s="207" t="str">
        <f t="shared" si="230"/>
        <v/>
      </c>
      <c r="Y1164" s="207" t="str">
        <f t="shared" si="231"/>
        <v/>
      </c>
      <c r="Z1164" s="207" t="str">
        <f t="shared" si="232"/>
        <v/>
      </c>
      <c r="AA1164" s="207">
        <f t="shared" si="233"/>
        <v>-33</v>
      </c>
    </row>
    <row r="1165" spans="1:27" ht="17.25" hidden="1" outlineLevel="2" thickBot="1">
      <c r="A1165" s="237">
        <v>43384</v>
      </c>
      <c r="B1165" s="215" t="s">
        <v>1332</v>
      </c>
      <c r="C1165" s="210" t="s">
        <v>3172</v>
      </c>
      <c r="D1165" s="210" t="s">
        <v>1331</v>
      </c>
      <c r="E1165" s="238" t="s">
        <v>1330</v>
      </c>
      <c r="F1165" s="210" t="s">
        <v>102</v>
      </c>
      <c r="G1165" s="239">
        <v>1</v>
      </c>
      <c r="H1165" s="239">
        <v>9720</v>
      </c>
      <c r="I1165" s="239">
        <v>0</v>
      </c>
      <c r="J1165" s="14">
        <v>23</v>
      </c>
      <c r="K1165" s="14">
        <v>10</v>
      </c>
      <c r="L1165" s="14">
        <f t="shared" si="237"/>
        <v>-2033</v>
      </c>
      <c r="M1165" s="123">
        <f t="shared" si="234"/>
        <v>-2033</v>
      </c>
      <c r="N1165" s="241">
        <f t="shared" si="235"/>
        <v>-40</v>
      </c>
      <c r="O1165" s="207">
        <f t="shared" si="225"/>
        <v>0</v>
      </c>
      <c r="P1165" s="34"/>
      <c r="S1165" s="230" t="s">
        <v>2969</v>
      </c>
      <c r="T1165" s="61" t="str">
        <f t="shared" si="226"/>
        <v/>
      </c>
      <c r="U1165" s="61" t="str">
        <f t="shared" si="227"/>
        <v/>
      </c>
      <c r="V1165" s="61" t="str">
        <f t="shared" si="228"/>
        <v/>
      </c>
      <c r="W1165" s="61" t="str">
        <f t="shared" si="229"/>
        <v/>
      </c>
      <c r="X1165" s="207" t="str">
        <f t="shared" si="230"/>
        <v/>
      </c>
      <c r="Y1165" s="207" t="str">
        <f t="shared" si="231"/>
        <v/>
      </c>
      <c r="Z1165" s="207" t="str">
        <f t="shared" si="232"/>
        <v/>
      </c>
      <c r="AA1165" s="207">
        <f t="shared" si="233"/>
        <v>-2033</v>
      </c>
    </row>
    <row r="1166" spans="1:27" ht="17.25" hidden="1" outlineLevel="2" thickBot="1">
      <c r="A1166" s="237">
        <v>43384</v>
      </c>
      <c r="B1166" s="215" t="s">
        <v>1332</v>
      </c>
      <c r="C1166" s="210" t="s">
        <v>3172</v>
      </c>
      <c r="D1166" s="210" t="s">
        <v>1329</v>
      </c>
      <c r="E1166" s="238" t="s">
        <v>2221</v>
      </c>
      <c r="F1166" s="210" t="s">
        <v>102</v>
      </c>
      <c r="G1166" s="239">
        <v>1</v>
      </c>
      <c r="H1166" s="239">
        <v>9726</v>
      </c>
      <c r="I1166" s="239">
        <v>0</v>
      </c>
      <c r="J1166" s="14">
        <v>23</v>
      </c>
      <c r="K1166" s="14">
        <v>10</v>
      </c>
      <c r="L1166" s="14">
        <f t="shared" si="237"/>
        <v>-33</v>
      </c>
      <c r="M1166" s="123">
        <f t="shared" si="234"/>
        <v>-33</v>
      </c>
      <c r="N1166" s="241" t="str">
        <f t="shared" si="235"/>
        <v/>
      </c>
      <c r="O1166" s="207">
        <f t="shared" si="225"/>
        <v>0</v>
      </c>
      <c r="P1166" s="34"/>
      <c r="S1166" s="230" t="s">
        <v>2969</v>
      </c>
      <c r="T1166" s="61" t="str">
        <f t="shared" si="226"/>
        <v/>
      </c>
      <c r="U1166" s="61" t="str">
        <f t="shared" si="227"/>
        <v/>
      </c>
      <c r="V1166" s="61" t="str">
        <f t="shared" si="228"/>
        <v/>
      </c>
      <c r="W1166" s="61" t="str">
        <f t="shared" si="229"/>
        <v/>
      </c>
      <c r="X1166" s="207" t="str">
        <f t="shared" si="230"/>
        <v/>
      </c>
      <c r="Y1166" s="207" t="str">
        <f t="shared" si="231"/>
        <v/>
      </c>
      <c r="Z1166" s="207" t="str">
        <f t="shared" si="232"/>
        <v/>
      </c>
      <c r="AA1166" s="207">
        <f t="shared" si="233"/>
        <v>-33</v>
      </c>
    </row>
    <row r="1167" spans="1:27" ht="17.25" hidden="1" outlineLevel="2" thickBot="1">
      <c r="A1167" s="237">
        <v>43384</v>
      </c>
      <c r="B1167" s="215" t="s">
        <v>1332</v>
      </c>
      <c r="C1167" s="210" t="s">
        <v>3172</v>
      </c>
      <c r="D1167" s="210" t="s">
        <v>1331</v>
      </c>
      <c r="E1167" s="238" t="s">
        <v>1330</v>
      </c>
      <c r="F1167" s="210" t="s">
        <v>102</v>
      </c>
      <c r="G1167" s="239">
        <v>1</v>
      </c>
      <c r="H1167" s="239">
        <v>9736</v>
      </c>
      <c r="I1167" s="239">
        <v>0</v>
      </c>
      <c r="J1167" s="14">
        <v>23</v>
      </c>
      <c r="K1167" s="14">
        <v>10</v>
      </c>
      <c r="L1167" s="14">
        <f t="shared" si="237"/>
        <v>-533</v>
      </c>
      <c r="M1167" s="123">
        <f t="shared" si="234"/>
        <v>-533</v>
      </c>
      <c r="N1167" s="241">
        <f t="shared" si="235"/>
        <v>-10</v>
      </c>
      <c r="O1167" s="207">
        <f t="shared" si="225"/>
        <v>0</v>
      </c>
      <c r="P1167" s="34"/>
      <c r="S1167" s="230" t="s">
        <v>2969</v>
      </c>
      <c r="T1167" s="61" t="str">
        <f t="shared" si="226"/>
        <v/>
      </c>
      <c r="U1167" s="61" t="str">
        <f t="shared" si="227"/>
        <v/>
      </c>
      <c r="V1167" s="61" t="str">
        <f t="shared" si="228"/>
        <v/>
      </c>
      <c r="W1167" s="61" t="str">
        <f t="shared" si="229"/>
        <v/>
      </c>
      <c r="X1167" s="207" t="str">
        <f t="shared" si="230"/>
        <v/>
      </c>
      <c r="Y1167" s="207" t="str">
        <f t="shared" si="231"/>
        <v/>
      </c>
      <c r="Z1167" s="207" t="str">
        <f t="shared" si="232"/>
        <v/>
      </c>
      <c r="AA1167" s="207">
        <f t="shared" si="233"/>
        <v>-533</v>
      </c>
    </row>
    <row r="1168" spans="1:27" ht="17.25" hidden="1" outlineLevel="2" thickBot="1">
      <c r="A1168" s="237">
        <v>43384</v>
      </c>
      <c r="B1168" s="215" t="s">
        <v>1332</v>
      </c>
      <c r="C1168" s="210" t="s">
        <v>3172</v>
      </c>
      <c r="D1168" s="210" t="s">
        <v>1329</v>
      </c>
      <c r="E1168" s="238" t="s">
        <v>2221</v>
      </c>
      <c r="F1168" s="210" t="s">
        <v>102</v>
      </c>
      <c r="G1168" s="239">
        <v>1</v>
      </c>
      <c r="H1168" s="239">
        <v>9676</v>
      </c>
      <c r="I1168" s="239">
        <v>0</v>
      </c>
      <c r="J1168" s="14">
        <v>23</v>
      </c>
      <c r="K1168" s="14">
        <v>10</v>
      </c>
      <c r="L1168" s="14">
        <f t="shared" si="237"/>
        <v>-33</v>
      </c>
      <c r="M1168" s="123">
        <f t="shared" si="234"/>
        <v>-33</v>
      </c>
      <c r="N1168" s="241" t="str">
        <f t="shared" si="235"/>
        <v/>
      </c>
      <c r="O1168" s="207">
        <f t="shared" si="225"/>
        <v>0</v>
      </c>
      <c r="P1168" s="34"/>
      <c r="S1168" s="230" t="s">
        <v>2969</v>
      </c>
      <c r="T1168" s="61" t="str">
        <f t="shared" si="226"/>
        <v/>
      </c>
      <c r="U1168" s="61" t="str">
        <f t="shared" si="227"/>
        <v/>
      </c>
      <c r="V1168" s="61" t="str">
        <f t="shared" si="228"/>
        <v/>
      </c>
      <c r="W1168" s="61" t="str">
        <f t="shared" si="229"/>
        <v/>
      </c>
      <c r="X1168" s="207" t="str">
        <f t="shared" si="230"/>
        <v/>
      </c>
      <c r="Y1168" s="207" t="str">
        <f t="shared" si="231"/>
        <v/>
      </c>
      <c r="Z1168" s="207" t="str">
        <f t="shared" si="232"/>
        <v/>
      </c>
      <c r="AA1168" s="207">
        <f t="shared" si="233"/>
        <v>-33</v>
      </c>
    </row>
    <row r="1169" spans="1:27" ht="17.25" hidden="1" outlineLevel="2" thickBot="1">
      <c r="A1169" s="237">
        <v>43385</v>
      </c>
      <c r="B1169" s="215" t="s">
        <v>1332</v>
      </c>
      <c r="C1169" s="210" t="s">
        <v>3172</v>
      </c>
      <c r="D1169" s="210" t="s">
        <v>1331</v>
      </c>
      <c r="E1169" s="238" t="s">
        <v>1330</v>
      </c>
      <c r="F1169" s="210" t="s">
        <v>102</v>
      </c>
      <c r="G1169" s="239">
        <v>1</v>
      </c>
      <c r="H1169" s="239">
        <v>9813</v>
      </c>
      <c r="I1169" s="239">
        <v>0</v>
      </c>
      <c r="J1169" s="14">
        <v>23</v>
      </c>
      <c r="K1169" s="14">
        <v>10</v>
      </c>
      <c r="L1169" s="14">
        <f t="shared" si="237"/>
        <v>-6883</v>
      </c>
      <c r="M1169" s="123">
        <f t="shared" si="234"/>
        <v>-6883</v>
      </c>
      <c r="N1169" s="241">
        <f t="shared" si="235"/>
        <v>-137</v>
      </c>
      <c r="O1169" s="207">
        <f t="shared" si="225"/>
        <v>0</v>
      </c>
      <c r="P1169" s="34"/>
      <c r="S1169" s="230" t="s">
        <v>2969</v>
      </c>
      <c r="T1169" s="61" t="str">
        <f t="shared" si="226"/>
        <v/>
      </c>
      <c r="U1169" s="61" t="str">
        <f t="shared" si="227"/>
        <v/>
      </c>
      <c r="V1169" s="61" t="str">
        <f t="shared" si="228"/>
        <v/>
      </c>
      <c r="W1169" s="61" t="str">
        <f t="shared" si="229"/>
        <v/>
      </c>
      <c r="X1169" s="207" t="str">
        <f t="shared" si="230"/>
        <v/>
      </c>
      <c r="Y1169" s="207" t="str">
        <f t="shared" si="231"/>
        <v/>
      </c>
      <c r="Z1169" s="207" t="str">
        <f t="shared" si="232"/>
        <v/>
      </c>
      <c r="AA1169" s="207">
        <f t="shared" si="233"/>
        <v>-6883</v>
      </c>
    </row>
    <row r="1170" spans="1:27" ht="17.25" hidden="1" outlineLevel="2" thickBot="1">
      <c r="A1170" s="237">
        <v>43384</v>
      </c>
      <c r="B1170" s="215" t="s">
        <v>1332</v>
      </c>
      <c r="C1170" s="210" t="s">
        <v>3172</v>
      </c>
      <c r="D1170" s="210" t="s">
        <v>1329</v>
      </c>
      <c r="E1170" s="238" t="s">
        <v>1330</v>
      </c>
      <c r="F1170" s="210" t="s">
        <v>102</v>
      </c>
      <c r="G1170" s="239">
        <v>1</v>
      </c>
      <c r="H1170" s="239">
        <v>9742</v>
      </c>
      <c r="I1170" s="239">
        <v>0</v>
      </c>
      <c r="J1170" s="14">
        <v>18</v>
      </c>
      <c r="K1170" s="14">
        <v>10</v>
      </c>
      <c r="L1170" s="14">
        <f t="shared" si="237"/>
        <v>-28</v>
      </c>
      <c r="M1170" s="123">
        <f t="shared" si="234"/>
        <v>-28</v>
      </c>
      <c r="N1170" s="241" t="str">
        <f t="shared" si="235"/>
        <v/>
      </c>
      <c r="O1170" s="207">
        <f t="shared" si="225"/>
        <v>0</v>
      </c>
      <c r="P1170" s="34">
        <f>SUM(L1170:L1201)</f>
        <v>998</v>
      </c>
      <c r="S1170" s="230" t="s">
        <v>2969</v>
      </c>
      <c r="T1170" s="61" t="str">
        <f t="shared" si="226"/>
        <v/>
      </c>
      <c r="U1170" s="61" t="str">
        <f t="shared" si="227"/>
        <v/>
      </c>
      <c r="V1170" s="61" t="str">
        <f t="shared" si="228"/>
        <v/>
      </c>
      <c r="W1170" s="61" t="str">
        <f t="shared" si="229"/>
        <v/>
      </c>
      <c r="X1170" s="207" t="str">
        <f t="shared" si="230"/>
        <v/>
      </c>
      <c r="Y1170" s="207" t="str">
        <f t="shared" si="231"/>
        <v/>
      </c>
      <c r="Z1170" s="207" t="str">
        <f t="shared" si="232"/>
        <v/>
      </c>
      <c r="AA1170" s="207">
        <f t="shared" si="233"/>
        <v>-28</v>
      </c>
    </row>
    <row r="1171" spans="1:27" ht="17.25" hidden="1" outlineLevel="2" thickBot="1">
      <c r="A1171" s="237">
        <v>43384</v>
      </c>
      <c r="B1171" s="215" t="s">
        <v>1332</v>
      </c>
      <c r="C1171" s="210" t="s">
        <v>3172</v>
      </c>
      <c r="D1171" s="210" t="s">
        <v>1331</v>
      </c>
      <c r="E1171" s="238" t="s">
        <v>2221</v>
      </c>
      <c r="F1171" s="210" t="s">
        <v>102</v>
      </c>
      <c r="G1171" s="239">
        <v>1</v>
      </c>
      <c r="H1171" s="239">
        <v>9719</v>
      </c>
      <c r="I1171" s="239">
        <v>0</v>
      </c>
      <c r="J1171" s="14">
        <v>18</v>
      </c>
      <c r="K1171" s="14">
        <v>10</v>
      </c>
      <c r="L1171" s="14">
        <f t="shared" si="237"/>
        <v>-1178</v>
      </c>
      <c r="M1171" s="123">
        <f t="shared" si="234"/>
        <v>-1178</v>
      </c>
      <c r="N1171" s="241">
        <f t="shared" si="235"/>
        <v>-23</v>
      </c>
      <c r="O1171" s="207">
        <f t="shared" si="225"/>
        <v>0</v>
      </c>
      <c r="P1171" s="34"/>
      <c r="S1171" s="230" t="s">
        <v>2969</v>
      </c>
      <c r="T1171" s="61" t="str">
        <f t="shared" si="226"/>
        <v/>
      </c>
      <c r="U1171" s="61" t="str">
        <f t="shared" si="227"/>
        <v/>
      </c>
      <c r="V1171" s="61" t="str">
        <f t="shared" si="228"/>
        <v/>
      </c>
      <c r="W1171" s="61" t="str">
        <f t="shared" si="229"/>
        <v/>
      </c>
      <c r="X1171" s="207" t="str">
        <f t="shared" si="230"/>
        <v/>
      </c>
      <c r="Y1171" s="207" t="str">
        <f t="shared" si="231"/>
        <v/>
      </c>
      <c r="Z1171" s="207" t="str">
        <f t="shared" si="232"/>
        <v/>
      </c>
      <c r="AA1171" s="207">
        <f t="shared" si="233"/>
        <v>-1178</v>
      </c>
    </row>
    <row r="1172" spans="1:27" ht="17.25" hidden="1" outlineLevel="2" thickBot="1">
      <c r="A1172" s="237">
        <v>43384</v>
      </c>
      <c r="B1172" s="215" t="s">
        <v>1332</v>
      </c>
      <c r="C1172" s="210" t="s">
        <v>3172</v>
      </c>
      <c r="D1172" s="210" t="s">
        <v>1329</v>
      </c>
      <c r="E1172" s="238" t="s">
        <v>1330</v>
      </c>
      <c r="F1172" s="210" t="s">
        <v>102</v>
      </c>
      <c r="G1172" s="239">
        <v>1</v>
      </c>
      <c r="H1172" s="239">
        <v>9714</v>
      </c>
      <c r="I1172" s="239">
        <v>0</v>
      </c>
      <c r="J1172" s="14">
        <v>18</v>
      </c>
      <c r="K1172" s="14">
        <v>10</v>
      </c>
      <c r="L1172" s="14">
        <f t="shared" si="237"/>
        <v>-28</v>
      </c>
      <c r="M1172" s="123">
        <f t="shared" si="234"/>
        <v>-28</v>
      </c>
      <c r="N1172" s="241" t="str">
        <f t="shared" si="235"/>
        <v/>
      </c>
      <c r="O1172" s="207">
        <f t="shared" si="225"/>
        <v>0</v>
      </c>
      <c r="P1172" s="34"/>
      <c r="S1172" s="230" t="s">
        <v>2969</v>
      </c>
      <c r="T1172" s="61" t="str">
        <f t="shared" si="226"/>
        <v/>
      </c>
      <c r="U1172" s="61" t="str">
        <f t="shared" si="227"/>
        <v/>
      </c>
      <c r="V1172" s="61" t="str">
        <f t="shared" si="228"/>
        <v/>
      </c>
      <c r="W1172" s="61" t="str">
        <f t="shared" si="229"/>
        <v/>
      </c>
      <c r="X1172" s="207" t="str">
        <f t="shared" si="230"/>
        <v/>
      </c>
      <c r="Y1172" s="207" t="str">
        <f t="shared" si="231"/>
        <v/>
      </c>
      <c r="Z1172" s="207" t="str">
        <f t="shared" si="232"/>
        <v/>
      </c>
      <c r="AA1172" s="207">
        <f t="shared" si="233"/>
        <v>-28</v>
      </c>
    </row>
    <row r="1173" spans="1:27" ht="17.25" hidden="1" outlineLevel="2" thickBot="1">
      <c r="A1173" s="237">
        <v>43384</v>
      </c>
      <c r="B1173" s="215" t="s">
        <v>1332</v>
      </c>
      <c r="C1173" s="210" t="s">
        <v>3172</v>
      </c>
      <c r="D1173" s="210" t="s">
        <v>1331</v>
      </c>
      <c r="E1173" s="238" t="s">
        <v>2221</v>
      </c>
      <c r="F1173" s="210" t="s">
        <v>102</v>
      </c>
      <c r="G1173" s="239">
        <v>1</v>
      </c>
      <c r="H1173" s="239">
        <v>9700</v>
      </c>
      <c r="I1173" s="239">
        <v>0</v>
      </c>
      <c r="J1173" s="14">
        <v>18</v>
      </c>
      <c r="K1173" s="14">
        <v>10</v>
      </c>
      <c r="L1173" s="14">
        <f t="shared" si="237"/>
        <v>-728</v>
      </c>
      <c r="M1173" s="123">
        <f t="shared" si="234"/>
        <v>-728</v>
      </c>
      <c r="N1173" s="241">
        <f t="shared" si="235"/>
        <v>-14</v>
      </c>
      <c r="O1173" s="207">
        <f t="shared" si="225"/>
        <v>0</v>
      </c>
      <c r="P1173" s="34"/>
      <c r="S1173" s="230" t="s">
        <v>2969</v>
      </c>
      <c r="T1173" s="61" t="str">
        <f t="shared" si="226"/>
        <v/>
      </c>
      <c r="U1173" s="61" t="str">
        <f t="shared" si="227"/>
        <v/>
      </c>
      <c r="V1173" s="61" t="str">
        <f t="shared" si="228"/>
        <v/>
      </c>
      <c r="W1173" s="61" t="str">
        <f t="shared" si="229"/>
        <v/>
      </c>
      <c r="X1173" s="207" t="str">
        <f t="shared" si="230"/>
        <v/>
      </c>
      <c r="Y1173" s="207" t="str">
        <f t="shared" si="231"/>
        <v/>
      </c>
      <c r="Z1173" s="207" t="str">
        <f t="shared" si="232"/>
        <v/>
      </c>
      <c r="AA1173" s="207">
        <f t="shared" si="233"/>
        <v>-728</v>
      </c>
    </row>
    <row r="1174" spans="1:27" ht="17.25" hidden="1" outlineLevel="2" thickBot="1">
      <c r="A1174" s="237">
        <v>43384</v>
      </c>
      <c r="B1174" s="215" t="s">
        <v>1332</v>
      </c>
      <c r="C1174" s="210" t="s">
        <v>3172</v>
      </c>
      <c r="D1174" s="210" t="s">
        <v>1329</v>
      </c>
      <c r="E1174" s="238" t="s">
        <v>2221</v>
      </c>
      <c r="F1174" s="210" t="s">
        <v>102</v>
      </c>
      <c r="G1174" s="239">
        <v>1</v>
      </c>
      <c r="H1174" s="239">
        <v>9675</v>
      </c>
      <c r="I1174" s="239">
        <v>0</v>
      </c>
      <c r="J1174" s="14">
        <v>18</v>
      </c>
      <c r="K1174" s="14">
        <v>10</v>
      </c>
      <c r="L1174" s="14">
        <f t="shared" si="237"/>
        <v>-28</v>
      </c>
      <c r="M1174" s="123">
        <f t="shared" si="234"/>
        <v>-28</v>
      </c>
      <c r="N1174" s="241" t="str">
        <f t="shared" si="235"/>
        <v/>
      </c>
      <c r="O1174" s="207">
        <f t="shared" si="225"/>
        <v>0</v>
      </c>
      <c r="P1174" s="34"/>
      <c r="S1174" s="230" t="s">
        <v>2969</v>
      </c>
      <c r="T1174" s="61" t="str">
        <f t="shared" si="226"/>
        <v/>
      </c>
      <c r="U1174" s="61" t="str">
        <f t="shared" si="227"/>
        <v/>
      </c>
      <c r="V1174" s="61" t="str">
        <f t="shared" si="228"/>
        <v/>
      </c>
      <c r="W1174" s="61" t="str">
        <f t="shared" si="229"/>
        <v/>
      </c>
      <c r="X1174" s="207" t="str">
        <f t="shared" si="230"/>
        <v/>
      </c>
      <c r="Y1174" s="207" t="str">
        <f t="shared" si="231"/>
        <v/>
      </c>
      <c r="Z1174" s="207" t="str">
        <f t="shared" si="232"/>
        <v/>
      </c>
      <c r="AA1174" s="207">
        <f t="shared" si="233"/>
        <v>-28</v>
      </c>
    </row>
    <row r="1175" spans="1:27" ht="17.25" hidden="1" outlineLevel="2" thickBot="1">
      <c r="A1175" s="237">
        <v>43384</v>
      </c>
      <c r="B1175" s="215" t="s">
        <v>1332</v>
      </c>
      <c r="C1175" s="210" t="s">
        <v>3172</v>
      </c>
      <c r="D1175" s="210" t="s">
        <v>1331</v>
      </c>
      <c r="E1175" s="238" t="s">
        <v>1330</v>
      </c>
      <c r="F1175" s="210" t="s">
        <v>102</v>
      </c>
      <c r="G1175" s="239">
        <v>1</v>
      </c>
      <c r="H1175" s="239">
        <v>9692</v>
      </c>
      <c r="I1175" s="239">
        <v>0</v>
      </c>
      <c r="J1175" s="14">
        <v>18</v>
      </c>
      <c r="K1175" s="14">
        <v>10</v>
      </c>
      <c r="L1175" s="14">
        <f t="shared" si="237"/>
        <v>-878</v>
      </c>
      <c r="M1175" s="123">
        <f t="shared" si="234"/>
        <v>-878</v>
      </c>
      <c r="N1175" s="241">
        <f t="shared" si="235"/>
        <v>-17</v>
      </c>
      <c r="O1175" s="207">
        <f t="shared" si="225"/>
        <v>0</v>
      </c>
      <c r="P1175" s="34"/>
      <c r="S1175" s="230" t="s">
        <v>2969</v>
      </c>
      <c r="T1175" s="61" t="str">
        <f t="shared" si="226"/>
        <v/>
      </c>
      <c r="U1175" s="61" t="str">
        <f t="shared" si="227"/>
        <v/>
      </c>
      <c r="V1175" s="61" t="str">
        <f t="shared" si="228"/>
        <v/>
      </c>
      <c r="W1175" s="61" t="str">
        <f t="shared" si="229"/>
        <v/>
      </c>
      <c r="X1175" s="207" t="str">
        <f t="shared" si="230"/>
        <v/>
      </c>
      <c r="Y1175" s="207" t="str">
        <f t="shared" si="231"/>
        <v/>
      </c>
      <c r="Z1175" s="207" t="str">
        <f t="shared" si="232"/>
        <v/>
      </c>
      <c r="AA1175" s="207">
        <f t="shared" si="233"/>
        <v>-878</v>
      </c>
    </row>
    <row r="1176" spans="1:27" ht="17.25" hidden="1" outlineLevel="2" thickBot="1">
      <c r="A1176" s="237">
        <v>43384</v>
      </c>
      <c r="B1176" s="215" t="s">
        <v>1332</v>
      </c>
      <c r="C1176" s="210" t="s">
        <v>3172</v>
      </c>
      <c r="D1176" s="210" t="s">
        <v>1329</v>
      </c>
      <c r="E1176" s="238" t="s">
        <v>2221</v>
      </c>
      <c r="F1176" s="210" t="s">
        <v>102</v>
      </c>
      <c r="G1176" s="239">
        <v>1</v>
      </c>
      <c r="H1176" s="239">
        <v>9698</v>
      </c>
      <c r="I1176" s="239">
        <v>0</v>
      </c>
      <c r="J1176" s="14">
        <v>18</v>
      </c>
      <c r="K1176" s="14">
        <v>10</v>
      </c>
      <c r="L1176" s="14">
        <f t="shared" si="237"/>
        <v>-28</v>
      </c>
      <c r="M1176" s="123">
        <f t="shared" si="234"/>
        <v>-28</v>
      </c>
      <c r="N1176" s="241" t="str">
        <f t="shared" si="235"/>
        <v/>
      </c>
      <c r="O1176" s="207">
        <f t="shared" si="225"/>
        <v>0</v>
      </c>
      <c r="P1176" s="34"/>
      <c r="S1176" s="230" t="s">
        <v>2969</v>
      </c>
      <c r="T1176" s="61" t="str">
        <f t="shared" si="226"/>
        <v/>
      </c>
      <c r="U1176" s="61" t="str">
        <f t="shared" si="227"/>
        <v/>
      </c>
      <c r="V1176" s="61" t="str">
        <f t="shared" si="228"/>
        <v/>
      </c>
      <c r="W1176" s="61" t="str">
        <f t="shared" si="229"/>
        <v/>
      </c>
      <c r="X1176" s="207" t="str">
        <f t="shared" si="230"/>
        <v/>
      </c>
      <c r="Y1176" s="207" t="str">
        <f t="shared" si="231"/>
        <v/>
      </c>
      <c r="Z1176" s="207" t="str">
        <f t="shared" si="232"/>
        <v/>
      </c>
      <c r="AA1176" s="207">
        <f t="shared" si="233"/>
        <v>-28</v>
      </c>
    </row>
    <row r="1177" spans="1:27" ht="17.25" hidden="1" outlineLevel="2" thickBot="1">
      <c r="A1177" s="237">
        <v>43384</v>
      </c>
      <c r="B1177" s="215" t="s">
        <v>1332</v>
      </c>
      <c r="C1177" s="210" t="s">
        <v>3172</v>
      </c>
      <c r="D1177" s="210" t="s">
        <v>1331</v>
      </c>
      <c r="E1177" s="238" t="s">
        <v>1330</v>
      </c>
      <c r="F1177" s="210" t="s">
        <v>102</v>
      </c>
      <c r="G1177" s="239">
        <v>1</v>
      </c>
      <c r="H1177" s="239">
        <v>9696</v>
      </c>
      <c r="I1177" s="239">
        <v>0</v>
      </c>
      <c r="J1177" s="14">
        <v>18</v>
      </c>
      <c r="K1177" s="14">
        <v>10</v>
      </c>
      <c r="L1177" s="14">
        <f t="shared" si="237"/>
        <v>72</v>
      </c>
      <c r="M1177" s="123">
        <f t="shared" si="234"/>
        <v>72</v>
      </c>
      <c r="N1177" s="241">
        <f t="shared" si="235"/>
        <v>2</v>
      </c>
      <c r="O1177" s="207">
        <f t="shared" si="225"/>
        <v>0</v>
      </c>
      <c r="P1177" s="34"/>
      <c r="S1177" s="230" t="s">
        <v>2969</v>
      </c>
      <c r="T1177" s="61" t="str">
        <f t="shared" si="226"/>
        <v/>
      </c>
      <c r="U1177" s="61" t="str">
        <f t="shared" si="227"/>
        <v/>
      </c>
      <c r="V1177" s="61" t="str">
        <f t="shared" si="228"/>
        <v/>
      </c>
      <c r="W1177" s="61" t="str">
        <f t="shared" si="229"/>
        <v/>
      </c>
      <c r="X1177" s="207" t="str">
        <f t="shared" si="230"/>
        <v/>
      </c>
      <c r="Y1177" s="207" t="str">
        <f t="shared" si="231"/>
        <v/>
      </c>
      <c r="Z1177" s="207">
        <f t="shared" si="232"/>
        <v>72</v>
      </c>
      <c r="AA1177" s="207" t="str">
        <f t="shared" si="233"/>
        <v/>
      </c>
    </row>
    <row r="1178" spans="1:27" ht="17.25" hidden="1" outlineLevel="2" thickBot="1">
      <c r="A1178" s="237">
        <v>43384</v>
      </c>
      <c r="B1178" s="215" t="s">
        <v>1332</v>
      </c>
      <c r="C1178" s="210" t="s">
        <v>3172</v>
      </c>
      <c r="D1178" s="210" t="s">
        <v>1329</v>
      </c>
      <c r="E1178" s="238" t="s">
        <v>2221</v>
      </c>
      <c r="F1178" s="210" t="s">
        <v>102</v>
      </c>
      <c r="G1178" s="239">
        <v>1</v>
      </c>
      <c r="H1178" s="239">
        <v>9700</v>
      </c>
      <c r="I1178" s="239">
        <v>0</v>
      </c>
      <c r="J1178" s="14">
        <v>18</v>
      </c>
      <c r="K1178" s="14">
        <v>10</v>
      </c>
      <c r="L1178" s="14">
        <f t="shared" si="237"/>
        <v>-28</v>
      </c>
      <c r="M1178" s="123">
        <f t="shared" si="234"/>
        <v>-28</v>
      </c>
      <c r="N1178" s="241" t="str">
        <f t="shared" si="235"/>
        <v/>
      </c>
      <c r="O1178" s="207">
        <f t="shared" si="225"/>
        <v>0</v>
      </c>
      <c r="P1178" s="34"/>
      <c r="S1178" s="230" t="s">
        <v>2969</v>
      </c>
      <c r="T1178" s="61" t="str">
        <f t="shared" si="226"/>
        <v/>
      </c>
      <c r="U1178" s="61" t="str">
        <f t="shared" si="227"/>
        <v/>
      </c>
      <c r="V1178" s="61" t="str">
        <f t="shared" si="228"/>
        <v/>
      </c>
      <c r="W1178" s="61" t="str">
        <f t="shared" si="229"/>
        <v/>
      </c>
      <c r="X1178" s="207" t="str">
        <f t="shared" si="230"/>
        <v/>
      </c>
      <c r="Y1178" s="207" t="str">
        <f t="shared" si="231"/>
        <v/>
      </c>
      <c r="Z1178" s="207" t="str">
        <f t="shared" si="232"/>
        <v/>
      </c>
      <c r="AA1178" s="207">
        <f t="shared" si="233"/>
        <v>-28</v>
      </c>
    </row>
    <row r="1179" spans="1:27" ht="17.25" hidden="1" outlineLevel="2" thickBot="1">
      <c r="A1179" s="237">
        <v>43384</v>
      </c>
      <c r="B1179" s="215" t="s">
        <v>1332</v>
      </c>
      <c r="C1179" s="210" t="s">
        <v>3172</v>
      </c>
      <c r="D1179" s="210" t="s">
        <v>1331</v>
      </c>
      <c r="E1179" s="238" t="s">
        <v>1330</v>
      </c>
      <c r="F1179" s="210" t="s">
        <v>102</v>
      </c>
      <c r="G1179" s="239">
        <v>1</v>
      </c>
      <c r="H1179" s="239">
        <v>9695</v>
      </c>
      <c r="I1179" s="239">
        <v>0</v>
      </c>
      <c r="J1179" s="14">
        <v>18</v>
      </c>
      <c r="K1179" s="14">
        <v>10</v>
      </c>
      <c r="L1179" s="14">
        <f t="shared" si="237"/>
        <v>222</v>
      </c>
      <c r="M1179" s="123">
        <f t="shared" si="234"/>
        <v>222</v>
      </c>
      <c r="N1179" s="241">
        <f t="shared" si="235"/>
        <v>5</v>
      </c>
      <c r="O1179" s="207">
        <f t="shared" si="225"/>
        <v>0</v>
      </c>
      <c r="P1179" s="34"/>
      <c r="S1179" s="230" t="s">
        <v>2969</v>
      </c>
      <c r="T1179" s="61" t="str">
        <f t="shared" si="226"/>
        <v/>
      </c>
      <c r="U1179" s="61" t="str">
        <f t="shared" si="227"/>
        <v/>
      </c>
      <c r="V1179" s="61" t="str">
        <f t="shared" si="228"/>
        <v/>
      </c>
      <c r="W1179" s="61" t="str">
        <f t="shared" si="229"/>
        <v/>
      </c>
      <c r="X1179" s="207" t="str">
        <f t="shared" si="230"/>
        <v/>
      </c>
      <c r="Y1179" s="207" t="str">
        <f t="shared" si="231"/>
        <v/>
      </c>
      <c r="Z1179" s="207">
        <f t="shared" si="232"/>
        <v>222</v>
      </c>
      <c r="AA1179" s="207" t="str">
        <f t="shared" si="233"/>
        <v/>
      </c>
    </row>
    <row r="1180" spans="1:27" ht="17.25" hidden="1" outlineLevel="2" thickBot="1">
      <c r="A1180" s="237">
        <v>43384</v>
      </c>
      <c r="B1180" s="215" t="s">
        <v>1332</v>
      </c>
      <c r="C1180" s="210" t="s">
        <v>3172</v>
      </c>
      <c r="D1180" s="210" t="s">
        <v>1329</v>
      </c>
      <c r="E1180" s="238" t="s">
        <v>1330</v>
      </c>
      <c r="F1180" s="210" t="s">
        <v>102</v>
      </c>
      <c r="G1180" s="239">
        <v>1</v>
      </c>
      <c r="H1180" s="239">
        <v>9697</v>
      </c>
      <c r="I1180" s="239">
        <v>0</v>
      </c>
      <c r="J1180" s="14">
        <v>18</v>
      </c>
      <c r="K1180" s="14">
        <v>10</v>
      </c>
      <c r="L1180" s="14">
        <f t="shared" si="237"/>
        <v>-28</v>
      </c>
      <c r="M1180" s="123">
        <f t="shared" si="234"/>
        <v>-28</v>
      </c>
      <c r="N1180" s="241" t="str">
        <f t="shared" si="235"/>
        <v/>
      </c>
      <c r="O1180" s="207">
        <f t="shared" si="225"/>
        <v>0</v>
      </c>
      <c r="P1180" s="34"/>
      <c r="S1180" s="230" t="s">
        <v>2969</v>
      </c>
      <c r="T1180" s="61" t="str">
        <f t="shared" si="226"/>
        <v/>
      </c>
      <c r="U1180" s="61" t="str">
        <f t="shared" si="227"/>
        <v/>
      </c>
      <c r="V1180" s="61" t="str">
        <f t="shared" si="228"/>
        <v/>
      </c>
      <c r="W1180" s="61" t="str">
        <f t="shared" si="229"/>
        <v/>
      </c>
      <c r="X1180" s="207" t="str">
        <f t="shared" si="230"/>
        <v/>
      </c>
      <c r="Y1180" s="207" t="str">
        <f t="shared" si="231"/>
        <v/>
      </c>
      <c r="Z1180" s="207" t="str">
        <f t="shared" si="232"/>
        <v/>
      </c>
      <c r="AA1180" s="207">
        <f t="shared" si="233"/>
        <v>-28</v>
      </c>
    </row>
    <row r="1181" spans="1:27" ht="17.25" hidden="1" outlineLevel="2" thickBot="1">
      <c r="A1181" s="237">
        <v>43384</v>
      </c>
      <c r="B1181" s="215" t="s">
        <v>1332</v>
      </c>
      <c r="C1181" s="210" t="s">
        <v>3172</v>
      </c>
      <c r="D1181" s="210" t="s">
        <v>1331</v>
      </c>
      <c r="E1181" s="238" t="s">
        <v>2221</v>
      </c>
      <c r="F1181" s="210" t="s">
        <v>102</v>
      </c>
      <c r="G1181" s="239">
        <v>1</v>
      </c>
      <c r="H1181" s="239">
        <v>9706</v>
      </c>
      <c r="I1181" s="239">
        <v>0</v>
      </c>
      <c r="J1181" s="14">
        <v>18</v>
      </c>
      <c r="K1181" s="14">
        <v>10</v>
      </c>
      <c r="L1181" s="14">
        <f t="shared" si="237"/>
        <v>422</v>
      </c>
      <c r="M1181" s="123">
        <f t="shared" si="234"/>
        <v>422</v>
      </c>
      <c r="N1181" s="241">
        <f t="shared" si="235"/>
        <v>9</v>
      </c>
      <c r="O1181" s="207">
        <f t="shared" si="225"/>
        <v>0</v>
      </c>
      <c r="P1181" s="34"/>
      <c r="S1181" s="230" t="s">
        <v>2969</v>
      </c>
      <c r="T1181" s="61" t="str">
        <f t="shared" si="226"/>
        <v/>
      </c>
      <c r="U1181" s="61" t="str">
        <f t="shared" si="227"/>
        <v/>
      </c>
      <c r="V1181" s="61" t="str">
        <f t="shared" si="228"/>
        <v/>
      </c>
      <c r="W1181" s="61" t="str">
        <f t="shared" si="229"/>
        <v/>
      </c>
      <c r="X1181" s="207" t="str">
        <f t="shared" si="230"/>
        <v/>
      </c>
      <c r="Y1181" s="207" t="str">
        <f t="shared" si="231"/>
        <v/>
      </c>
      <c r="Z1181" s="207">
        <f t="shared" si="232"/>
        <v>422</v>
      </c>
      <c r="AA1181" s="207" t="str">
        <f t="shared" si="233"/>
        <v/>
      </c>
    </row>
    <row r="1182" spans="1:27" ht="17.25" hidden="1" outlineLevel="2" thickBot="1">
      <c r="A1182" s="237">
        <v>43384</v>
      </c>
      <c r="B1182" s="215" t="s">
        <v>1332</v>
      </c>
      <c r="C1182" s="210" t="s">
        <v>3172</v>
      </c>
      <c r="D1182" s="210" t="s">
        <v>1329</v>
      </c>
      <c r="E1182" s="238" t="s">
        <v>1330</v>
      </c>
      <c r="F1182" s="210" t="s">
        <v>102</v>
      </c>
      <c r="G1182" s="239">
        <v>1</v>
      </c>
      <c r="H1182" s="239">
        <v>9710</v>
      </c>
      <c r="I1182" s="239">
        <v>0</v>
      </c>
      <c r="J1182" s="14">
        <v>18</v>
      </c>
      <c r="K1182" s="14">
        <v>10</v>
      </c>
      <c r="L1182" s="14">
        <f t="shared" si="237"/>
        <v>-28</v>
      </c>
      <c r="M1182" s="123">
        <f t="shared" si="234"/>
        <v>-28</v>
      </c>
      <c r="N1182" s="241" t="str">
        <f t="shared" si="235"/>
        <v/>
      </c>
      <c r="O1182" s="207">
        <f t="shared" si="225"/>
        <v>0</v>
      </c>
      <c r="P1182" s="34"/>
      <c r="S1182" s="230" t="s">
        <v>2969</v>
      </c>
      <c r="T1182" s="61" t="str">
        <f t="shared" si="226"/>
        <v/>
      </c>
      <c r="U1182" s="61" t="str">
        <f t="shared" si="227"/>
        <v/>
      </c>
      <c r="V1182" s="61" t="str">
        <f t="shared" si="228"/>
        <v/>
      </c>
      <c r="W1182" s="61" t="str">
        <f t="shared" si="229"/>
        <v/>
      </c>
      <c r="X1182" s="207" t="str">
        <f t="shared" si="230"/>
        <v/>
      </c>
      <c r="Y1182" s="207" t="str">
        <f t="shared" si="231"/>
        <v/>
      </c>
      <c r="Z1182" s="207" t="str">
        <f t="shared" si="232"/>
        <v/>
      </c>
      <c r="AA1182" s="207">
        <f t="shared" si="233"/>
        <v>-28</v>
      </c>
    </row>
    <row r="1183" spans="1:27" ht="17.25" hidden="1" outlineLevel="2" thickBot="1">
      <c r="A1183" s="237">
        <v>43384</v>
      </c>
      <c r="B1183" s="215" t="s">
        <v>1332</v>
      </c>
      <c r="C1183" s="210" t="s">
        <v>3172</v>
      </c>
      <c r="D1183" s="210" t="s">
        <v>1331</v>
      </c>
      <c r="E1183" s="238" t="s">
        <v>2221</v>
      </c>
      <c r="F1183" s="210" t="s">
        <v>102</v>
      </c>
      <c r="G1183" s="239">
        <v>1</v>
      </c>
      <c r="H1183" s="239">
        <v>9715</v>
      </c>
      <c r="I1183" s="239">
        <v>0</v>
      </c>
      <c r="J1183" s="14">
        <v>18</v>
      </c>
      <c r="K1183" s="14">
        <v>10</v>
      </c>
      <c r="L1183" s="14">
        <f t="shared" si="237"/>
        <v>222</v>
      </c>
      <c r="M1183" s="123">
        <f t="shared" si="234"/>
        <v>222</v>
      </c>
      <c r="N1183" s="241">
        <f t="shared" si="235"/>
        <v>5</v>
      </c>
      <c r="O1183" s="207">
        <f t="shared" si="225"/>
        <v>0</v>
      </c>
      <c r="P1183" s="34"/>
      <c r="S1183" s="230" t="s">
        <v>2969</v>
      </c>
      <c r="T1183" s="61" t="str">
        <f t="shared" si="226"/>
        <v/>
      </c>
      <c r="U1183" s="61" t="str">
        <f t="shared" si="227"/>
        <v/>
      </c>
      <c r="V1183" s="61" t="str">
        <f t="shared" si="228"/>
        <v/>
      </c>
      <c r="W1183" s="61" t="str">
        <f t="shared" si="229"/>
        <v/>
      </c>
      <c r="X1183" s="207" t="str">
        <f t="shared" si="230"/>
        <v/>
      </c>
      <c r="Y1183" s="207" t="str">
        <f t="shared" si="231"/>
        <v/>
      </c>
      <c r="Z1183" s="207">
        <f t="shared" si="232"/>
        <v>222</v>
      </c>
      <c r="AA1183" s="207" t="str">
        <f t="shared" si="233"/>
        <v/>
      </c>
    </row>
    <row r="1184" spans="1:27" ht="17.25" hidden="1" outlineLevel="2" thickBot="1">
      <c r="A1184" s="237">
        <v>43384</v>
      </c>
      <c r="B1184" s="215" t="s">
        <v>1332</v>
      </c>
      <c r="C1184" s="210" t="s">
        <v>3172</v>
      </c>
      <c r="D1184" s="210" t="s">
        <v>1329</v>
      </c>
      <c r="E1184" s="238" t="s">
        <v>1330</v>
      </c>
      <c r="F1184" s="210" t="s">
        <v>102</v>
      </c>
      <c r="G1184" s="239">
        <v>1</v>
      </c>
      <c r="H1184" s="239">
        <v>9726</v>
      </c>
      <c r="I1184" s="239">
        <v>0</v>
      </c>
      <c r="J1184" s="14">
        <v>18</v>
      </c>
      <c r="K1184" s="14">
        <v>10</v>
      </c>
      <c r="L1184" s="14">
        <f t="shared" si="237"/>
        <v>-28</v>
      </c>
      <c r="M1184" s="123">
        <f t="shared" si="234"/>
        <v>-28</v>
      </c>
      <c r="N1184" s="241" t="str">
        <f t="shared" si="235"/>
        <v/>
      </c>
      <c r="O1184" s="207">
        <f t="shared" si="225"/>
        <v>0</v>
      </c>
      <c r="P1184" s="34"/>
      <c r="S1184" s="230" t="s">
        <v>2969</v>
      </c>
      <c r="T1184" s="61" t="str">
        <f t="shared" si="226"/>
        <v/>
      </c>
      <c r="U1184" s="61" t="str">
        <f t="shared" si="227"/>
        <v/>
      </c>
      <c r="V1184" s="61" t="str">
        <f t="shared" si="228"/>
        <v/>
      </c>
      <c r="W1184" s="61" t="str">
        <f t="shared" si="229"/>
        <v/>
      </c>
      <c r="X1184" s="207" t="str">
        <f t="shared" si="230"/>
        <v/>
      </c>
      <c r="Y1184" s="207" t="str">
        <f t="shared" si="231"/>
        <v/>
      </c>
      <c r="Z1184" s="207" t="str">
        <f t="shared" si="232"/>
        <v/>
      </c>
      <c r="AA1184" s="207">
        <f t="shared" si="233"/>
        <v>-28</v>
      </c>
    </row>
    <row r="1185" spans="1:27" ht="17.25" hidden="1" outlineLevel="2" thickBot="1">
      <c r="A1185" s="237">
        <v>43384</v>
      </c>
      <c r="B1185" s="215" t="s">
        <v>1332</v>
      </c>
      <c r="C1185" s="210" t="s">
        <v>3172</v>
      </c>
      <c r="D1185" s="210" t="s">
        <v>1331</v>
      </c>
      <c r="E1185" s="238" t="s">
        <v>2221</v>
      </c>
      <c r="F1185" s="210" t="s">
        <v>102</v>
      </c>
      <c r="G1185" s="239">
        <v>1</v>
      </c>
      <c r="H1185" s="239">
        <v>9736</v>
      </c>
      <c r="I1185" s="239">
        <v>0</v>
      </c>
      <c r="J1185" s="14">
        <v>18</v>
      </c>
      <c r="K1185" s="14">
        <v>10</v>
      </c>
      <c r="L1185" s="14">
        <f t="shared" si="237"/>
        <v>472</v>
      </c>
      <c r="M1185" s="123">
        <f t="shared" si="234"/>
        <v>472</v>
      </c>
      <c r="N1185" s="241">
        <f t="shared" si="235"/>
        <v>10</v>
      </c>
      <c r="O1185" s="207">
        <f t="shared" si="225"/>
        <v>0</v>
      </c>
      <c r="P1185" s="34"/>
      <c r="S1185" s="230" t="s">
        <v>2969</v>
      </c>
      <c r="T1185" s="61" t="str">
        <f t="shared" si="226"/>
        <v/>
      </c>
      <c r="U1185" s="61" t="str">
        <f t="shared" si="227"/>
        <v/>
      </c>
      <c r="V1185" s="61" t="str">
        <f t="shared" si="228"/>
        <v/>
      </c>
      <c r="W1185" s="61" t="str">
        <f t="shared" si="229"/>
        <v/>
      </c>
      <c r="X1185" s="207" t="str">
        <f t="shared" si="230"/>
        <v/>
      </c>
      <c r="Y1185" s="207" t="str">
        <f t="shared" si="231"/>
        <v/>
      </c>
      <c r="Z1185" s="207">
        <f t="shared" si="232"/>
        <v>472</v>
      </c>
      <c r="AA1185" s="207" t="str">
        <f t="shared" si="233"/>
        <v/>
      </c>
    </row>
    <row r="1186" spans="1:27" ht="17.25" hidden="1" outlineLevel="2" thickBot="1">
      <c r="A1186" s="237">
        <v>43384</v>
      </c>
      <c r="B1186" s="215" t="s">
        <v>1332</v>
      </c>
      <c r="C1186" s="210" t="s">
        <v>3172</v>
      </c>
      <c r="D1186" s="210" t="s">
        <v>1329</v>
      </c>
      <c r="E1186" s="238" t="s">
        <v>1330</v>
      </c>
      <c r="F1186" s="210" t="s">
        <v>102</v>
      </c>
      <c r="G1186" s="239">
        <v>1</v>
      </c>
      <c r="H1186" s="239">
        <v>9736</v>
      </c>
      <c r="I1186" s="239">
        <v>0</v>
      </c>
      <c r="J1186" s="14">
        <v>18</v>
      </c>
      <c r="K1186" s="14">
        <v>10</v>
      </c>
      <c r="L1186" s="14">
        <f t="shared" si="237"/>
        <v>-28</v>
      </c>
      <c r="M1186" s="123">
        <f t="shared" si="234"/>
        <v>-28</v>
      </c>
      <c r="N1186" s="241" t="str">
        <f t="shared" si="235"/>
        <v/>
      </c>
      <c r="O1186" s="207">
        <f t="shared" si="225"/>
        <v>0</v>
      </c>
      <c r="P1186" s="34"/>
      <c r="S1186" s="230" t="s">
        <v>2969</v>
      </c>
      <c r="T1186" s="61" t="str">
        <f t="shared" si="226"/>
        <v/>
      </c>
      <c r="U1186" s="61" t="str">
        <f t="shared" si="227"/>
        <v/>
      </c>
      <c r="V1186" s="61" t="str">
        <f t="shared" si="228"/>
        <v/>
      </c>
      <c r="W1186" s="61" t="str">
        <f t="shared" si="229"/>
        <v/>
      </c>
      <c r="X1186" s="207" t="str">
        <f t="shared" si="230"/>
        <v/>
      </c>
      <c r="Y1186" s="207" t="str">
        <f t="shared" si="231"/>
        <v/>
      </c>
      <c r="Z1186" s="207" t="str">
        <f t="shared" si="232"/>
        <v/>
      </c>
      <c r="AA1186" s="207">
        <f t="shared" si="233"/>
        <v>-28</v>
      </c>
    </row>
    <row r="1187" spans="1:27" ht="17.25" hidden="1" outlineLevel="2" thickBot="1">
      <c r="A1187" s="237">
        <v>43384</v>
      </c>
      <c r="B1187" s="215" t="s">
        <v>1332</v>
      </c>
      <c r="C1187" s="210" t="s">
        <v>3172</v>
      </c>
      <c r="D1187" s="210" t="s">
        <v>1331</v>
      </c>
      <c r="E1187" s="238" t="s">
        <v>2221</v>
      </c>
      <c r="F1187" s="210" t="s">
        <v>102</v>
      </c>
      <c r="G1187" s="239">
        <v>1</v>
      </c>
      <c r="H1187" s="239">
        <v>9736</v>
      </c>
      <c r="I1187" s="239">
        <v>0</v>
      </c>
      <c r="J1187" s="14">
        <v>18</v>
      </c>
      <c r="K1187" s="14">
        <v>10</v>
      </c>
      <c r="L1187" s="14">
        <f t="shared" si="237"/>
        <v>-28</v>
      </c>
      <c r="M1187" s="123">
        <f t="shared" si="234"/>
        <v>-28</v>
      </c>
      <c r="N1187" s="241">
        <f t="shared" si="235"/>
        <v>0</v>
      </c>
      <c r="O1187" s="207">
        <f t="shared" si="225"/>
        <v>0</v>
      </c>
      <c r="P1187" s="34"/>
      <c r="S1187" s="230" t="s">
        <v>2969</v>
      </c>
      <c r="T1187" s="61" t="str">
        <f t="shared" si="226"/>
        <v/>
      </c>
      <c r="U1187" s="61" t="str">
        <f t="shared" si="227"/>
        <v/>
      </c>
      <c r="V1187" s="61" t="str">
        <f t="shared" si="228"/>
        <v/>
      </c>
      <c r="W1187" s="61" t="str">
        <f t="shared" si="229"/>
        <v/>
      </c>
      <c r="X1187" s="207" t="str">
        <f t="shared" si="230"/>
        <v/>
      </c>
      <c r="Y1187" s="207" t="str">
        <f t="shared" si="231"/>
        <v/>
      </c>
      <c r="Z1187" s="207" t="str">
        <f t="shared" si="232"/>
        <v/>
      </c>
      <c r="AA1187" s="207">
        <f t="shared" si="233"/>
        <v>-28</v>
      </c>
    </row>
    <row r="1188" spans="1:27" ht="17.25" hidden="1" outlineLevel="2" thickBot="1">
      <c r="A1188" s="237">
        <v>43384</v>
      </c>
      <c r="B1188" s="215" t="s">
        <v>1332</v>
      </c>
      <c r="C1188" s="210" t="s">
        <v>3172</v>
      </c>
      <c r="D1188" s="210" t="s">
        <v>1329</v>
      </c>
      <c r="E1188" s="238" t="s">
        <v>1330</v>
      </c>
      <c r="F1188" s="210" t="s">
        <v>102</v>
      </c>
      <c r="G1188" s="239">
        <v>1</v>
      </c>
      <c r="H1188" s="239">
        <v>9734</v>
      </c>
      <c r="I1188" s="239">
        <v>0</v>
      </c>
      <c r="J1188" s="14">
        <v>18</v>
      </c>
      <c r="K1188" s="14">
        <v>10</v>
      </c>
      <c r="L1188" s="14">
        <f t="shared" si="237"/>
        <v>-28</v>
      </c>
      <c r="M1188" s="123">
        <f t="shared" si="234"/>
        <v>-28</v>
      </c>
      <c r="N1188" s="241" t="str">
        <f t="shared" si="235"/>
        <v/>
      </c>
      <c r="O1188" s="207">
        <f t="shared" si="225"/>
        <v>0</v>
      </c>
      <c r="P1188" s="34"/>
      <c r="S1188" s="230" t="s">
        <v>2969</v>
      </c>
      <c r="T1188" s="61" t="str">
        <f t="shared" si="226"/>
        <v/>
      </c>
      <c r="U1188" s="61" t="str">
        <f t="shared" si="227"/>
        <v/>
      </c>
      <c r="V1188" s="61" t="str">
        <f t="shared" si="228"/>
        <v/>
      </c>
      <c r="W1188" s="61" t="str">
        <f t="shared" si="229"/>
        <v/>
      </c>
      <c r="X1188" s="207" t="str">
        <f t="shared" si="230"/>
        <v/>
      </c>
      <c r="Y1188" s="207" t="str">
        <f t="shared" si="231"/>
        <v/>
      </c>
      <c r="Z1188" s="207" t="str">
        <f t="shared" si="232"/>
        <v/>
      </c>
      <c r="AA1188" s="207">
        <f t="shared" si="233"/>
        <v>-28</v>
      </c>
    </row>
    <row r="1189" spans="1:27" ht="17.25" hidden="1" outlineLevel="2" thickBot="1">
      <c r="A1189" s="237">
        <v>43384</v>
      </c>
      <c r="B1189" s="215" t="s">
        <v>1332</v>
      </c>
      <c r="C1189" s="210" t="s">
        <v>3172</v>
      </c>
      <c r="D1189" s="210" t="s">
        <v>1331</v>
      </c>
      <c r="E1189" s="238" t="s">
        <v>2221</v>
      </c>
      <c r="F1189" s="210" t="s">
        <v>102</v>
      </c>
      <c r="G1189" s="239">
        <v>1</v>
      </c>
      <c r="H1189" s="239">
        <v>9735</v>
      </c>
      <c r="I1189" s="239">
        <v>0</v>
      </c>
      <c r="J1189" s="14">
        <v>18</v>
      </c>
      <c r="K1189" s="14">
        <v>10</v>
      </c>
      <c r="L1189" s="14">
        <f t="shared" si="237"/>
        <v>22</v>
      </c>
      <c r="M1189" s="123">
        <f t="shared" si="234"/>
        <v>22</v>
      </c>
      <c r="N1189" s="241">
        <f t="shared" si="235"/>
        <v>1</v>
      </c>
      <c r="O1189" s="207">
        <f t="shared" si="225"/>
        <v>0</v>
      </c>
      <c r="P1189" s="34"/>
      <c r="S1189" s="230" t="s">
        <v>2969</v>
      </c>
      <c r="T1189" s="61" t="str">
        <f t="shared" si="226"/>
        <v/>
      </c>
      <c r="U1189" s="61" t="str">
        <f t="shared" si="227"/>
        <v/>
      </c>
      <c r="V1189" s="61" t="str">
        <f t="shared" si="228"/>
        <v/>
      </c>
      <c r="W1189" s="61" t="str">
        <f t="shared" si="229"/>
        <v/>
      </c>
      <c r="X1189" s="207" t="str">
        <f t="shared" si="230"/>
        <v/>
      </c>
      <c r="Y1189" s="207" t="str">
        <f t="shared" si="231"/>
        <v/>
      </c>
      <c r="Z1189" s="207">
        <f t="shared" si="232"/>
        <v>22</v>
      </c>
      <c r="AA1189" s="207" t="str">
        <f t="shared" si="233"/>
        <v/>
      </c>
    </row>
    <row r="1190" spans="1:27" ht="17.25" hidden="1" outlineLevel="2" thickBot="1">
      <c r="A1190" s="237">
        <v>43384</v>
      </c>
      <c r="B1190" s="215" t="s">
        <v>1332</v>
      </c>
      <c r="C1190" s="210" t="s">
        <v>3172</v>
      </c>
      <c r="D1190" s="210" t="s">
        <v>1329</v>
      </c>
      <c r="E1190" s="238" t="s">
        <v>1330</v>
      </c>
      <c r="F1190" s="210" t="s">
        <v>102</v>
      </c>
      <c r="G1190" s="239">
        <v>1</v>
      </c>
      <c r="H1190" s="239">
        <v>9724</v>
      </c>
      <c r="I1190" s="239">
        <v>0</v>
      </c>
      <c r="J1190" s="14">
        <v>18</v>
      </c>
      <c r="K1190" s="14">
        <v>10</v>
      </c>
      <c r="L1190" s="14">
        <f t="shared" si="237"/>
        <v>-28</v>
      </c>
      <c r="M1190" s="123">
        <f t="shared" si="234"/>
        <v>-28</v>
      </c>
      <c r="N1190" s="241" t="str">
        <f t="shared" si="235"/>
        <v/>
      </c>
      <c r="O1190" s="207">
        <f t="shared" si="225"/>
        <v>0</v>
      </c>
      <c r="P1190" s="34"/>
      <c r="S1190" s="230" t="s">
        <v>2969</v>
      </c>
      <c r="T1190" s="61" t="str">
        <f t="shared" si="226"/>
        <v/>
      </c>
      <c r="U1190" s="61" t="str">
        <f t="shared" si="227"/>
        <v/>
      </c>
      <c r="V1190" s="61" t="str">
        <f t="shared" si="228"/>
        <v/>
      </c>
      <c r="W1190" s="61" t="str">
        <f t="shared" si="229"/>
        <v/>
      </c>
      <c r="X1190" s="207" t="str">
        <f t="shared" si="230"/>
        <v/>
      </c>
      <c r="Y1190" s="207" t="str">
        <f t="shared" si="231"/>
        <v/>
      </c>
      <c r="Z1190" s="207" t="str">
        <f t="shared" si="232"/>
        <v/>
      </c>
      <c r="AA1190" s="207">
        <f t="shared" si="233"/>
        <v>-28</v>
      </c>
    </row>
    <row r="1191" spans="1:27" ht="17.25" hidden="1" outlineLevel="2" thickBot="1">
      <c r="A1191" s="237">
        <v>43384</v>
      </c>
      <c r="B1191" s="215" t="s">
        <v>1332</v>
      </c>
      <c r="C1191" s="210" t="s">
        <v>3172</v>
      </c>
      <c r="D1191" s="210" t="s">
        <v>1331</v>
      </c>
      <c r="E1191" s="238" t="s">
        <v>2221</v>
      </c>
      <c r="F1191" s="210" t="s">
        <v>102</v>
      </c>
      <c r="G1191" s="239">
        <v>1</v>
      </c>
      <c r="H1191" s="239">
        <v>9735</v>
      </c>
      <c r="I1191" s="239">
        <v>0</v>
      </c>
      <c r="J1191" s="14">
        <v>18</v>
      </c>
      <c r="K1191" s="14">
        <v>10</v>
      </c>
      <c r="L1191" s="14">
        <f t="shared" si="237"/>
        <v>522</v>
      </c>
      <c r="M1191" s="123">
        <f t="shared" ref="M1191:M1254" si="238">L1191</f>
        <v>522</v>
      </c>
      <c r="N1191" s="241">
        <f t="shared" si="235"/>
        <v>11</v>
      </c>
      <c r="O1191" s="207">
        <f t="shared" si="225"/>
        <v>0</v>
      </c>
      <c r="P1191" s="34"/>
      <c r="S1191" s="230" t="s">
        <v>2969</v>
      </c>
      <c r="T1191" s="61" t="str">
        <f t="shared" si="226"/>
        <v/>
      </c>
      <c r="U1191" s="61" t="str">
        <f t="shared" si="227"/>
        <v/>
      </c>
      <c r="V1191" s="61" t="str">
        <f t="shared" si="228"/>
        <v/>
      </c>
      <c r="W1191" s="61" t="str">
        <f t="shared" si="229"/>
        <v/>
      </c>
      <c r="X1191" s="207" t="str">
        <f t="shared" si="230"/>
        <v/>
      </c>
      <c r="Y1191" s="207" t="str">
        <f t="shared" si="231"/>
        <v/>
      </c>
      <c r="Z1191" s="207">
        <f t="shared" si="232"/>
        <v>522</v>
      </c>
      <c r="AA1191" s="207" t="str">
        <f t="shared" si="233"/>
        <v/>
      </c>
    </row>
    <row r="1192" spans="1:27" ht="17.25" hidden="1" outlineLevel="2" thickBot="1">
      <c r="A1192" s="237">
        <v>43384</v>
      </c>
      <c r="B1192" s="215" t="s">
        <v>1332</v>
      </c>
      <c r="C1192" s="210" t="s">
        <v>3172</v>
      </c>
      <c r="D1192" s="210" t="s">
        <v>1329</v>
      </c>
      <c r="E1192" s="238" t="s">
        <v>1330</v>
      </c>
      <c r="F1192" s="210" t="s">
        <v>102</v>
      </c>
      <c r="G1192" s="239">
        <v>2</v>
      </c>
      <c r="H1192" s="239">
        <v>9742</v>
      </c>
      <c r="I1192" s="239">
        <v>0</v>
      </c>
      <c r="J1192" s="14">
        <v>36</v>
      </c>
      <c r="K1192" s="14">
        <v>20</v>
      </c>
      <c r="L1192" s="14">
        <f t="shared" si="237"/>
        <v>-56</v>
      </c>
      <c r="M1192" s="123">
        <f t="shared" si="238"/>
        <v>-56</v>
      </c>
      <c r="N1192" s="241" t="str">
        <f t="shared" ref="N1192:N1255" si="239">IF(B1192="TXO","",IF(D1192="新倉","",IF(E1192="賣",(H1192-H1191)*G1192,(H1191-H1192)*G1192)))</f>
        <v/>
      </c>
      <c r="O1192" s="207">
        <f t="shared" si="225"/>
        <v>0</v>
      </c>
      <c r="P1192" s="34"/>
      <c r="S1192" s="230" t="s">
        <v>2969</v>
      </c>
      <c r="T1192" s="61" t="str">
        <f t="shared" si="226"/>
        <v/>
      </c>
      <c r="U1192" s="61" t="str">
        <f t="shared" si="227"/>
        <v/>
      </c>
      <c r="V1192" s="61" t="str">
        <f t="shared" si="228"/>
        <v/>
      </c>
      <c r="W1192" s="61" t="str">
        <f t="shared" si="229"/>
        <v/>
      </c>
      <c r="X1192" s="207" t="str">
        <f t="shared" si="230"/>
        <v/>
      </c>
      <c r="Y1192" s="207" t="str">
        <f t="shared" si="231"/>
        <v/>
      </c>
      <c r="Z1192" s="207" t="str">
        <f t="shared" si="232"/>
        <v/>
      </c>
      <c r="AA1192" s="207">
        <f t="shared" si="233"/>
        <v>-56</v>
      </c>
    </row>
    <row r="1193" spans="1:27" ht="17.25" hidden="1" outlineLevel="2" thickBot="1">
      <c r="A1193" s="237">
        <v>43384</v>
      </c>
      <c r="B1193" s="215" t="s">
        <v>1332</v>
      </c>
      <c r="C1193" s="210" t="s">
        <v>3172</v>
      </c>
      <c r="D1193" s="210" t="s">
        <v>1331</v>
      </c>
      <c r="E1193" s="238" t="s">
        <v>2221</v>
      </c>
      <c r="F1193" s="210" t="s">
        <v>102</v>
      </c>
      <c r="G1193" s="239">
        <v>2</v>
      </c>
      <c r="H1193" s="239">
        <v>9753</v>
      </c>
      <c r="I1193" s="239">
        <v>0</v>
      </c>
      <c r="J1193" s="14">
        <v>36</v>
      </c>
      <c r="K1193" s="14">
        <v>20</v>
      </c>
      <c r="L1193" s="14">
        <f t="shared" si="237"/>
        <v>1044</v>
      </c>
      <c r="M1193" s="123">
        <f t="shared" si="238"/>
        <v>1044</v>
      </c>
      <c r="N1193" s="241">
        <f t="shared" si="239"/>
        <v>22</v>
      </c>
      <c r="O1193" s="207">
        <f t="shared" si="225"/>
        <v>0</v>
      </c>
      <c r="P1193" s="34"/>
      <c r="S1193" s="230" t="s">
        <v>2969</v>
      </c>
      <c r="T1193" s="61" t="str">
        <f t="shared" si="226"/>
        <v/>
      </c>
      <c r="U1193" s="61" t="str">
        <f t="shared" si="227"/>
        <v/>
      </c>
      <c r="V1193" s="61" t="str">
        <f t="shared" si="228"/>
        <v/>
      </c>
      <c r="W1193" s="61" t="str">
        <f t="shared" si="229"/>
        <v/>
      </c>
      <c r="X1193" s="207" t="str">
        <f t="shared" si="230"/>
        <v/>
      </c>
      <c r="Y1193" s="207" t="str">
        <f t="shared" si="231"/>
        <v/>
      </c>
      <c r="Z1193" s="207">
        <f t="shared" si="232"/>
        <v>1044</v>
      </c>
      <c r="AA1193" s="207" t="str">
        <f t="shared" si="233"/>
        <v/>
      </c>
    </row>
    <row r="1194" spans="1:27" ht="17.25" hidden="1" outlineLevel="2" thickBot="1">
      <c r="A1194" s="237">
        <v>43384</v>
      </c>
      <c r="B1194" s="215" t="s">
        <v>1332</v>
      </c>
      <c r="C1194" s="210" t="s">
        <v>3172</v>
      </c>
      <c r="D1194" s="210" t="s">
        <v>1329</v>
      </c>
      <c r="E1194" s="238" t="s">
        <v>2221</v>
      </c>
      <c r="F1194" s="210" t="s">
        <v>102</v>
      </c>
      <c r="G1194" s="239">
        <v>1</v>
      </c>
      <c r="H1194" s="239">
        <v>9719</v>
      </c>
      <c r="I1194" s="239">
        <v>0</v>
      </c>
      <c r="J1194" s="14">
        <v>18</v>
      </c>
      <c r="K1194" s="14">
        <v>10</v>
      </c>
      <c r="L1194" s="14">
        <f t="shared" si="237"/>
        <v>-28</v>
      </c>
      <c r="M1194" s="123">
        <f t="shared" si="238"/>
        <v>-28</v>
      </c>
      <c r="N1194" s="241" t="str">
        <f t="shared" si="239"/>
        <v/>
      </c>
      <c r="O1194" s="207">
        <f t="shared" si="225"/>
        <v>0</v>
      </c>
      <c r="P1194" s="34"/>
      <c r="S1194" s="230" t="s">
        <v>2969</v>
      </c>
      <c r="T1194" s="61" t="str">
        <f t="shared" si="226"/>
        <v/>
      </c>
      <c r="U1194" s="61" t="str">
        <f t="shared" si="227"/>
        <v/>
      </c>
      <c r="V1194" s="61" t="str">
        <f t="shared" si="228"/>
        <v/>
      </c>
      <c r="W1194" s="61" t="str">
        <f t="shared" si="229"/>
        <v/>
      </c>
      <c r="X1194" s="207" t="str">
        <f t="shared" si="230"/>
        <v/>
      </c>
      <c r="Y1194" s="207" t="str">
        <f t="shared" si="231"/>
        <v/>
      </c>
      <c r="Z1194" s="207" t="str">
        <f t="shared" si="232"/>
        <v/>
      </c>
      <c r="AA1194" s="207">
        <f t="shared" si="233"/>
        <v>-28</v>
      </c>
    </row>
    <row r="1195" spans="1:27" ht="17.25" hidden="1" outlineLevel="2" thickBot="1">
      <c r="A1195" s="237">
        <v>43384</v>
      </c>
      <c r="B1195" s="215" t="s">
        <v>1332</v>
      </c>
      <c r="C1195" s="210" t="s">
        <v>3172</v>
      </c>
      <c r="D1195" s="210" t="s">
        <v>1331</v>
      </c>
      <c r="E1195" s="238" t="s">
        <v>1330</v>
      </c>
      <c r="F1195" s="210" t="s">
        <v>102</v>
      </c>
      <c r="G1195" s="239">
        <v>1</v>
      </c>
      <c r="H1195" s="239">
        <v>9709</v>
      </c>
      <c r="I1195" s="239">
        <v>0</v>
      </c>
      <c r="J1195" s="14">
        <v>18</v>
      </c>
      <c r="K1195" s="14">
        <v>10</v>
      </c>
      <c r="L1195" s="14">
        <f t="shared" si="237"/>
        <v>472</v>
      </c>
      <c r="M1195" s="123">
        <f t="shared" si="238"/>
        <v>472</v>
      </c>
      <c r="N1195" s="241">
        <f t="shared" si="239"/>
        <v>10</v>
      </c>
      <c r="O1195" s="207">
        <f t="shared" si="225"/>
        <v>0</v>
      </c>
      <c r="P1195" s="34"/>
      <c r="S1195" s="230" t="s">
        <v>2969</v>
      </c>
      <c r="T1195" s="61" t="str">
        <f t="shared" si="226"/>
        <v/>
      </c>
      <c r="U1195" s="61" t="str">
        <f t="shared" si="227"/>
        <v/>
      </c>
      <c r="V1195" s="61" t="str">
        <f t="shared" si="228"/>
        <v/>
      </c>
      <c r="W1195" s="61" t="str">
        <f t="shared" si="229"/>
        <v/>
      </c>
      <c r="X1195" s="207" t="str">
        <f t="shared" si="230"/>
        <v/>
      </c>
      <c r="Y1195" s="207" t="str">
        <f t="shared" si="231"/>
        <v/>
      </c>
      <c r="Z1195" s="207">
        <f t="shared" si="232"/>
        <v>472</v>
      </c>
      <c r="AA1195" s="207" t="str">
        <f t="shared" si="233"/>
        <v/>
      </c>
    </row>
    <row r="1196" spans="1:27" ht="17.25" hidden="1" outlineLevel="2" thickBot="1">
      <c r="A1196" s="237">
        <v>43384</v>
      </c>
      <c r="B1196" s="215" t="s">
        <v>1332</v>
      </c>
      <c r="C1196" s="210" t="s">
        <v>3172</v>
      </c>
      <c r="D1196" s="210" t="s">
        <v>1329</v>
      </c>
      <c r="E1196" s="238" t="s">
        <v>2221</v>
      </c>
      <c r="F1196" s="210" t="s">
        <v>102</v>
      </c>
      <c r="G1196" s="239">
        <v>1</v>
      </c>
      <c r="H1196" s="239">
        <v>9719</v>
      </c>
      <c r="I1196" s="239">
        <v>0</v>
      </c>
      <c r="J1196" s="14">
        <v>18</v>
      </c>
      <c r="K1196" s="14">
        <v>10</v>
      </c>
      <c r="L1196" s="14">
        <f t="shared" si="237"/>
        <v>-28</v>
      </c>
      <c r="M1196" s="123">
        <f t="shared" si="238"/>
        <v>-28</v>
      </c>
      <c r="N1196" s="241" t="str">
        <f t="shared" si="239"/>
        <v/>
      </c>
      <c r="O1196" s="207">
        <f t="shared" si="225"/>
        <v>0</v>
      </c>
      <c r="P1196" s="34"/>
      <c r="S1196" s="230" t="s">
        <v>2969</v>
      </c>
      <c r="T1196" s="61" t="str">
        <f t="shared" si="226"/>
        <v/>
      </c>
      <c r="U1196" s="61" t="str">
        <f t="shared" si="227"/>
        <v/>
      </c>
      <c r="V1196" s="61" t="str">
        <f t="shared" si="228"/>
        <v/>
      </c>
      <c r="W1196" s="61" t="str">
        <f t="shared" si="229"/>
        <v/>
      </c>
      <c r="X1196" s="207" t="str">
        <f t="shared" si="230"/>
        <v/>
      </c>
      <c r="Y1196" s="207" t="str">
        <f t="shared" si="231"/>
        <v/>
      </c>
      <c r="Z1196" s="207" t="str">
        <f t="shared" si="232"/>
        <v/>
      </c>
      <c r="AA1196" s="207">
        <f t="shared" si="233"/>
        <v>-28</v>
      </c>
    </row>
    <row r="1197" spans="1:27" ht="17.25" hidden="1" outlineLevel="2" thickBot="1">
      <c r="A1197" s="237">
        <v>43384</v>
      </c>
      <c r="B1197" s="215" t="s">
        <v>1332</v>
      </c>
      <c r="C1197" s="210" t="s">
        <v>3172</v>
      </c>
      <c r="D1197" s="210" t="s">
        <v>1331</v>
      </c>
      <c r="E1197" s="238" t="s">
        <v>1330</v>
      </c>
      <c r="F1197" s="210" t="s">
        <v>102</v>
      </c>
      <c r="G1197" s="239">
        <v>1</v>
      </c>
      <c r="H1197" s="239">
        <v>9709</v>
      </c>
      <c r="I1197" s="239">
        <v>0</v>
      </c>
      <c r="J1197" s="14">
        <v>18</v>
      </c>
      <c r="K1197" s="14">
        <v>10</v>
      </c>
      <c r="L1197" s="14">
        <f t="shared" si="237"/>
        <v>472</v>
      </c>
      <c r="M1197" s="123">
        <f t="shared" si="238"/>
        <v>472</v>
      </c>
      <c r="N1197" s="241">
        <f t="shared" si="239"/>
        <v>10</v>
      </c>
      <c r="O1197" s="207">
        <f t="shared" si="225"/>
        <v>0</v>
      </c>
      <c r="P1197" s="34"/>
      <c r="S1197" s="230" t="s">
        <v>2969</v>
      </c>
      <c r="T1197" s="61" t="str">
        <f t="shared" si="226"/>
        <v/>
      </c>
      <c r="U1197" s="61" t="str">
        <f t="shared" si="227"/>
        <v/>
      </c>
      <c r="V1197" s="61" t="str">
        <f t="shared" si="228"/>
        <v/>
      </c>
      <c r="W1197" s="61" t="str">
        <f t="shared" si="229"/>
        <v/>
      </c>
      <c r="X1197" s="207" t="str">
        <f t="shared" si="230"/>
        <v/>
      </c>
      <c r="Y1197" s="207" t="str">
        <f t="shared" si="231"/>
        <v/>
      </c>
      <c r="Z1197" s="207">
        <f t="shared" si="232"/>
        <v>472</v>
      </c>
      <c r="AA1197" s="207" t="str">
        <f t="shared" si="233"/>
        <v/>
      </c>
    </row>
    <row r="1198" spans="1:27" ht="17.25" hidden="1" outlineLevel="2" thickBot="1">
      <c r="A1198" s="237">
        <v>43384</v>
      </c>
      <c r="B1198" s="215" t="s">
        <v>1332</v>
      </c>
      <c r="C1198" s="210" t="s">
        <v>3172</v>
      </c>
      <c r="D1198" s="210" t="s">
        <v>1329</v>
      </c>
      <c r="E1198" s="238" t="s">
        <v>1330</v>
      </c>
      <c r="F1198" s="210" t="s">
        <v>102</v>
      </c>
      <c r="G1198" s="239">
        <v>1</v>
      </c>
      <c r="H1198" s="239">
        <v>9732</v>
      </c>
      <c r="I1198" s="239">
        <v>0</v>
      </c>
      <c r="J1198" s="14">
        <v>18</v>
      </c>
      <c r="K1198" s="14">
        <v>10</v>
      </c>
      <c r="L1198" s="14">
        <f t="shared" si="237"/>
        <v>-28</v>
      </c>
      <c r="M1198" s="123">
        <f t="shared" si="238"/>
        <v>-28</v>
      </c>
      <c r="N1198" s="241" t="str">
        <f t="shared" si="239"/>
        <v/>
      </c>
      <c r="O1198" s="207">
        <f t="shared" si="225"/>
        <v>0</v>
      </c>
      <c r="P1198" s="34"/>
      <c r="S1198" s="230" t="s">
        <v>2969</v>
      </c>
      <c r="T1198" s="61" t="str">
        <f t="shared" si="226"/>
        <v/>
      </c>
      <c r="U1198" s="61" t="str">
        <f t="shared" si="227"/>
        <v/>
      </c>
      <c r="V1198" s="61" t="str">
        <f t="shared" si="228"/>
        <v/>
      </c>
      <c r="W1198" s="61" t="str">
        <f t="shared" si="229"/>
        <v/>
      </c>
      <c r="X1198" s="207" t="str">
        <f t="shared" si="230"/>
        <v/>
      </c>
      <c r="Y1198" s="207" t="str">
        <f t="shared" si="231"/>
        <v/>
      </c>
      <c r="Z1198" s="207" t="str">
        <f t="shared" si="232"/>
        <v/>
      </c>
      <c r="AA1198" s="207">
        <f t="shared" si="233"/>
        <v>-28</v>
      </c>
    </row>
    <row r="1199" spans="1:27" ht="17.25" hidden="1" outlineLevel="2" thickBot="1">
      <c r="A1199" s="237">
        <v>43384</v>
      </c>
      <c r="B1199" s="215" t="s">
        <v>1332</v>
      </c>
      <c r="C1199" s="210" t="s">
        <v>3172</v>
      </c>
      <c r="D1199" s="210" t="s">
        <v>1331</v>
      </c>
      <c r="E1199" s="238" t="s">
        <v>2221</v>
      </c>
      <c r="F1199" s="210" t="s">
        <v>102</v>
      </c>
      <c r="G1199" s="239">
        <v>1</v>
      </c>
      <c r="H1199" s="239">
        <v>9742</v>
      </c>
      <c r="I1199" s="239">
        <v>0</v>
      </c>
      <c r="J1199" s="14">
        <v>18</v>
      </c>
      <c r="K1199" s="14">
        <v>10</v>
      </c>
      <c r="L1199" s="14">
        <f t="shared" si="237"/>
        <v>472</v>
      </c>
      <c r="M1199" s="123">
        <f t="shared" si="238"/>
        <v>472</v>
      </c>
      <c r="N1199" s="241">
        <f t="shared" si="239"/>
        <v>10</v>
      </c>
      <c r="O1199" s="207">
        <f t="shared" si="225"/>
        <v>0</v>
      </c>
      <c r="P1199" s="34"/>
      <c r="S1199" s="230" t="s">
        <v>2969</v>
      </c>
      <c r="T1199" s="61" t="str">
        <f t="shared" si="226"/>
        <v/>
      </c>
      <c r="U1199" s="61" t="str">
        <f t="shared" si="227"/>
        <v/>
      </c>
      <c r="V1199" s="61" t="str">
        <f t="shared" si="228"/>
        <v/>
      </c>
      <c r="W1199" s="61" t="str">
        <f t="shared" si="229"/>
        <v/>
      </c>
      <c r="X1199" s="207" t="str">
        <f t="shared" si="230"/>
        <v/>
      </c>
      <c r="Y1199" s="207" t="str">
        <f t="shared" si="231"/>
        <v/>
      </c>
      <c r="Z1199" s="207">
        <f t="shared" si="232"/>
        <v>472</v>
      </c>
      <c r="AA1199" s="207" t="str">
        <f t="shared" si="233"/>
        <v/>
      </c>
    </row>
    <row r="1200" spans="1:27" ht="17.25" hidden="1" outlineLevel="2" thickBot="1">
      <c r="A1200" s="237">
        <v>43384</v>
      </c>
      <c r="B1200" s="215" t="s">
        <v>1332</v>
      </c>
      <c r="C1200" s="210" t="s">
        <v>3172</v>
      </c>
      <c r="D1200" s="210" t="s">
        <v>1329</v>
      </c>
      <c r="E1200" s="238" t="s">
        <v>1330</v>
      </c>
      <c r="F1200" s="210" t="s">
        <v>102</v>
      </c>
      <c r="G1200" s="239">
        <v>1</v>
      </c>
      <c r="H1200" s="239">
        <v>9732</v>
      </c>
      <c r="I1200" s="239">
        <v>0</v>
      </c>
      <c r="J1200" s="14">
        <v>18</v>
      </c>
      <c r="K1200" s="14">
        <v>10</v>
      </c>
      <c r="L1200" s="14">
        <f t="shared" si="237"/>
        <v>-28</v>
      </c>
      <c r="M1200" s="123">
        <f t="shared" si="238"/>
        <v>-28</v>
      </c>
      <c r="N1200" s="241" t="str">
        <f t="shared" si="239"/>
        <v/>
      </c>
      <c r="O1200" s="207">
        <f t="shared" si="225"/>
        <v>0</v>
      </c>
      <c r="P1200" s="34"/>
      <c r="S1200" s="230" t="s">
        <v>2969</v>
      </c>
      <c r="T1200" s="61" t="str">
        <f t="shared" si="226"/>
        <v/>
      </c>
      <c r="U1200" s="61" t="str">
        <f t="shared" si="227"/>
        <v/>
      </c>
      <c r="V1200" s="61" t="str">
        <f t="shared" si="228"/>
        <v/>
      </c>
      <c r="W1200" s="61" t="str">
        <f t="shared" si="229"/>
        <v/>
      </c>
      <c r="X1200" s="207" t="str">
        <f t="shared" si="230"/>
        <v/>
      </c>
      <c r="Y1200" s="207" t="str">
        <f t="shared" si="231"/>
        <v/>
      </c>
      <c r="Z1200" s="207" t="str">
        <f t="shared" si="232"/>
        <v/>
      </c>
      <c r="AA1200" s="207">
        <f t="shared" si="233"/>
        <v>-28</v>
      </c>
    </row>
    <row r="1201" spans="1:27" ht="17.25" hidden="1" outlineLevel="2" thickBot="1">
      <c r="A1201" s="237">
        <v>43384</v>
      </c>
      <c r="B1201" s="215" t="s">
        <v>1332</v>
      </c>
      <c r="C1201" s="210" t="s">
        <v>3172</v>
      </c>
      <c r="D1201" s="210" t="s">
        <v>1331</v>
      </c>
      <c r="E1201" s="238" t="s">
        <v>2221</v>
      </c>
      <c r="F1201" s="210" t="s">
        <v>102</v>
      </c>
      <c r="G1201" s="239">
        <v>1</v>
      </c>
      <c r="H1201" s="239">
        <v>9730</v>
      </c>
      <c r="I1201" s="239">
        <v>0</v>
      </c>
      <c r="J1201" s="14">
        <v>18</v>
      </c>
      <c r="K1201" s="14">
        <v>10</v>
      </c>
      <c r="L1201" s="14">
        <f t="shared" si="237"/>
        <v>-128</v>
      </c>
      <c r="M1201" s="123">
        <f t="shared" si="238"/>
        <v>-128</v>
      </c>
      <c r="N1201" s="241">
        <f t="shared" si="239"/>
        <v>-2</v>
      </c>
      <c r="O1201" s="207">
        <f t="shared" si="225"/>
        <v>0</v>
      </c>
      <c r="P1201" s="34"/>
      <c r="S1201" s="230" t="s">
        <v>2969</v>
      </c>
      <c r="T1201" s="61" t="str">
        <f t="shared" si="226"/>
        <v/>
      </c>
      <c r="U1201" s="61" t="str">
        <f t="shared" si="227"/>
        <v/>
      </c>
      <c r="V1201" s="61" t="str">
        <f t="shared" si="228"/>
        <v/>
      </c>
      <c r="W1201" s="61" t="str">
        <f t="shared" si="229"/>
        <v/>
      </c>
      <c r="X1201" s="207" t="str">
        <f t="shared" si="230"/>
        <v/>
      </c>
      <c r="Y1201" s="207" t="str">
        <f t="shared" si="231"/>
        <v/>
      </c>
      <c r="Z1201" s="207" t="str">
        <f t="shared" si="232"/>
        <v/>
      </c>
      <c r="AA1201" s="207">
        <f t="shared" si="233"/>
        <v>-128</v>
      </c>
    </row>
    <row r="1202" spans="1:27" ht="17.25" hidden="1" outlineLevel="1" thickBot="1">
      <c r="A1202" s="279">
        <v>43385</v>
      </c>
      <c r="B1202" s="280" t="s">
        <v>1332</v>
      </c>
      <c r="C1202" s="281" t="s">
        <v>3172</v>
      </c>
      <c r="D1202" s="281" t="s">
        <v>1329</v>
      </c>
      <c r="E1202" s="282" t="s">
        <v>2221</v>
      </c>
      <c r="F1202" s="281" t="s">
        <v>102</v>
      </c>
      <c r="G1202" s="283">
        <v>1</v>
      </c>
      <c r="H1202" s="283">
        <v>9796</v>
      </c>
      <c r="I1202" s="283">
        <v>0</v>
      </c>
      <c r="J1202" s="284">
        <v>23</v>
      </c>
      <c r="K1202" s="284">
        <v>10</v>
      </c>
      <c r="L1202" s="284">
        <f t="shared" si="237"/>
        <v>-33</v>
      </c>
      <c r="M1202" s="285">
        <f t="shared" si="238"/>
        <v>-33</v>
      </c>
      <c r="N1202" s="241" t="str">
        <f t="shared" si="239"/>
        <v/>
      </c>
      <c r="O1202" s="207">
        <v>0</v>
      </c>
      <c r="P1202" s="34">
        <f>SUM(L1202:L1301)</f>
        <v>3952</v>
      </c>
      <c r="S1202" s="230"/>
      <c r="T1202" s="61" t="str">
        <f t="shared" si="226"/>
        <v/>
      </c>
      <c r="U1202" s="61" t="str">
        <f t="shared" si="227"/>
        <v/>
      </c>
      <c r="V1202" s="61" t="str">
        <f t="shared" si="228"/>
        <v/>
      </c>
      <c r="W1202" s="61">
        <f t="shared" si="229"/>
        <v>-33</v>
      </c>
      <c r="X1202" s="207" t="str">
        <f t="shared" si="230"/>
        <v/>
      </c>
      <c r="Y1202" s="207" t="str">
        <f t="shared" si="231"/>
        <v/>
      </c>
      <c r="Z1202" s="207" t="str">
        <f t="shared" si="232"/>
        <v/>
      </c>
      <c r="AA1202" s="207" t="str">
        <f t="shared" si="233"/>
        <v/>
      </c>
    </row>
    <row r="1203" spans="1:27" ht="17.25" hidden="1" outlineLevel="2" collapsed="1" thickBot="1">
      <c r="A1203" s="279">
        <v>43385</v>
      </c>
      <c r="B1203" s="280" t="s">
        <v>1332</v>
      </c>
      <c r="C1203" s="281" t="s">
        <v>3172</v>
      </c>
      <c r="D1203" s="281" t="s">
        <v>1331</v>
      </c>
      <c r="E1203" s="282" t="s">
        <v>1330</v>
      </c>
      <c r="F1203" s="281" t="s">
        <v>102</v>
      </c>
      <c r="G1203" s="283">
        <v>1</v>
      </c>
      <c r="H1203" s="283">
        <v>9815</v>
      </c>
      <c r="I1203" s="283">
        <v>0</v>
      </c>
      <c r="J1203" s="284">
        <v>23</v>
      </c>
      <c r="K1203" s="284">
        <v>10</v>
      </c>
      <c r="L1203" s="284">
        <f t="shared" ref="L1203:L1266" si="240">IF(B1203="TXO",I1203-SUM(J1203:K1203),IF(B1203="FITX",IF(D1203="新倉",-SUM(J1203:K1203),IF(E1203="賣",(H1203-H1202)*G1203*200-SUM(J1203:K1203),(H1202-H1203)*G1203*200-SUM(J1203:K1203))),IF(D1203="新倉",-SUM(J1203:K1203),IF(E1203="賣",(H1203-H1202)*G1203*50-SUM(J1203:K1203),(H1202-H1203)*G1203*50-SUM(J1203:K1203)))))</f>
        <v>-983</v>
      </c>
      <c r="M1203" s="285">
        <f t="shared" si="238"/>
        <v>-983</v>
      </c>
      <c r="N1203" s="241">
        <f t="shared" si="239"/>
        <v>-19</v>
      </c>
      <c r="O1203" s="207">
        <v>0</v>
      </c>
      <c r="P1203" s="34"/>
      <c r="S1203" s="230"/>
      <c r="T1203" s="61" t="str">
        <f t="shared" si="226"/>
        <v/>
      </c>
      <c r="U1203" s="61" t="str">
        <f t="shared" si="227"/>
        <v/>
      </c>
      <c r="V1203" s="61" t="str">
        <f t="shared" si="228"/>
        <v/>
      </c>
      <c r="W1203" s="61">
        <f t="shared" si="229"/>
        <v>-983</v>
      </c>
      <c r="X1203" s="207" t="str">
        <f t="shared" si="230"/>
        <v/>
      </c>
      <c r="Y1203" s="207" t="str">
        <f t="shared" si="231"/>
        <v/>
      </c>
      <c r="Z1203" s="207" t="str">
        <f t="shared" si="232"/>
        <v/>
      </c>
      <c r="AA1203" s="207" t="str">
        <f t="shared" si="233"/>
        <v/>
      </c>
    </row>
    <row r="1204" spans="1:27" ht="17.25" hidden="1" outlineLevel="2" collapsed="1" thickBot="1">
      <c r="A1204" s="279">
        <v>43385</v>
      </c>
      <c r="B1204" s="280" t="s">
        <v>1332</v>
      </c>
      <c r="C1204" s="281" t="s">
        <v>3172</v>
      </c>
      <c r="D1204" s="281" t="s">
        <v>1329</v>
      </c>
      <c r="E1204" s="282" t="s">
        <v>2221</v>
      </c>
      <c r="F1204" s="281" t="s">
        <v>102</v>
      </c>
      <c r="G1204" s="283">
        <v>1</v>
      </c>
      <c r="H1204" s="283">
        <v>9791</v>
      </c>
      <c r="I1204" s="283">
        <v>0</v>
      </c>
      <c r="J1204" s="284">
        <v>23</v>
      </c>
      <c r="K1204" s="284">
        <v>10</v>
      </c>
      <c r="L1204" s="284">
        <f t="shared" si="240"/>
        <v>-33</v>
      </c>
      <c r="M1204" s="285">
        <f t="shared" si="238"/>
        <v>-33</v>
      </c>
      <c r="N1204" s="241" t="str">
        <f t="shared" si="239"/>
        <v/>
      </c>
      <c r="O1204" s="207">
        <v>0</v>
      </c>
      <c r="P1204" s="34"/>
      <c r="S1204" s="230"/>
      <c r="T1204" s="61" t="str">
        <f t="shared" si="226"/>
        <v/>
      </c>
      <c r="U1204" s="61" t="str">
        <f t="shared" si="227"/>
        <v/>
      </c>
      <c r="V1204" s="61" t="str">
        <f t="shared" si="228"/>
        <v/>
      </c>
      <c r="W1204" s="61">
        <f t="shared" si="229"/>
        <v>-33</v>
      </c>
      <c r="X1204" s="207" t="str">
        <f t="shared" si="230"/>
        <v/>
      </c>
      <c r="Y1204" s="207" t="str">
        <f t="shared" si="231"/>
        <v/>
      </c>
      <c r="Z1204" s="207" t="str">
        <f t="shared" si="232"/>
        <v/>
      </c>
      <c r="AA1204" s="207" t="str">
        <f t="shared" si="233"/>
        <v/>
      </c>
    </row>
    <row r="1205" spans="1:27" ht="17.25" hidden="1" outlineLevel="2" collapsed="1" thickBot="1">
      <c r="A1205" s="279">
        <v>43385</v>
      </c>
      <c r="B1205" s="280" t="s">
        <v>1332</v>
      </c>
      <c r="C1205" s="281" t="s">
        <v>3172</v>
      </c>
      <c r="D1205" s="281" t="s">
        <v>1331</v>
      </c>
      <c r="E1205" s="282" t="s">
        <v>1330</v>
      </c>
      <c r="F1205" s="281" t="s">
        <v>102</v>
      </c>
      <c r="G1205" s="283">
        <v>1</v>
      </c>
      <c r="H1205" s="283">
        <v>9807</v>
      </c>
      <c r="I1205" s="283">
        <v>0</v>
      </c>
      <c r="J1205" s="284">
        <v>23</v>
      </c>
      <c r="K1205" s="284">
        <v>10</v>
      </c>
      <c r="L1205" s="284">
        <f t="shared" si="240"/>
        <v>-833</v>
      </c>
      <c r="M1205" s="285">
        <f t="shared" si="238"/>
        <v>-833</v>
      </c>
      <c r="N1205" s="241">
        <f t="shared" si="239"/>
        <v>-16</v>
      </c>
      <c r="O1205" s="207">
        <v>0</v>
      </c>
      <c r="P1205" s="34"/>
      <c r="S1205" s="230"/>
      <c r="T1205" s="61" t="str">
        <f t="shared" ref="T1205:T1268" si="241">IF(AND(R1205="Yes",S1205&lt;&gt;"Yes",L1205&gt;0,B1205&lt;&gt;"TXO"),L1205,"")</f>
        <v/>
      </c>
      <c r="U1205" s="61" t="str">
        <f t="shared" ref="U1205:U1268" si="242">IF(AND(R1205="Yes",S1205&lt;&gt;"Yes",L1205&lt;0,B1205&lt;&gt;"TXO"),L1205,"")</f>
        <v/>
      </c>
      <c r="V1205" s="61" t="str">
        <f t="shared" ref="V1205:V1268" si="243">IF(AND(R1205="",S1205&lt;&gt;"Yes",L1205&gt;0,B1205&lt;&gt;"TXO"),L1205,"")</f>
        <v/>
      </c>
      <c r="W1205" s="61">
        <f t="shared" ref="W1205:W1268" si="244">IF(AND(R1205="",S1205&lt;&gt;"Yes",L1205&lt;0,B1205&lt;&gt;"TXO"),L1205,"")</f>
        <v>-833</v>
      </c>
      <c r="X1205" s="207" t="str">
        <f t="shared" ref="X1205:X1268" si="245">IF(AND(R1205="Yes",S1205="Yes",L1205&gt;0,B1205&lt;&gt;"TXO"),L1205,"")</f>
        <v/>
      </c>
      <c r="Y1205" s="207" t="str">
        <f t="shared" ref="Y1205:Y1268" si="246">IF(AND(R1205="Yes",S1205="Yes",L1205&lt;0,B1205&lt;&gt;"TXO"),L1205,"")</f>
        <v/>
      </c>
      <c r="Z1205" s="207" t="str">
        <f t="shared" ref="Z1205:Z1268" si="247">IF(AND(R1205="",S1205="Yes",L1205&gt;0,B1205&lt;&gt;"TXO"),L1205,"")</f>
        <v/>
      </c>
      <c r="AA1205" s="207" t="str">
        <f t="shared" ref="AA1205:AA1268" si="248">IF(AND(R1205="",S1205="Yes",L1205&lt;0,B1205&lt;&gt;"TXO"),L1205,"")</f>
        <v/>
      </c>
    </row>
    <row r="1206" spans="1:27" ht="17.25" hidden="1" outlineLevel="2" collapsed="1" thickBot="1">
      <c r="A1206" s="279">
        <v>43385</v>
      </c>
      <c r="B1206" s="280" t="s">
        <v>1332</v>
      </c>
      <c r="C1206" s="281" t="s">
        <v>3172</v>
      </c>
      <c r="D1206" s="281" t="s">
        <v>1329</v>
      </c>
      <c r="E1206" s="282" t="s">
        <v>1330</v>
      </c>
      <c r="F1206" s="281" t="s">
        <v>102</v>
      </c>
      <c r="G1206" s="283">
        <v>1</v>
      </c>
      <c r="H1206" s="283">
        <v>9798</v>
      </c>
      <c r="I1206" s="283">
        <v>0</v>
      </c>
      <c r="J1206" s="284">
        <v>18</v>
      </c>
      <c r="K1206" s="284">
        <v>10</v>
      </c>
      <c r="L1206" s="284">
        <f t="shared" si="240"/>
        <v>-28</v>
      </c>
      <c r="M1206" s="285">
        <f t="shared" si="238"/>
        <v>-28</v>
      </c>
      <c r="N1206" s="241" t="str">
        <f t="shared" si="239"/>
        <v/>
      </c>
      <c r="O1206" s="207">
        <v>0</v>
      </c>
      <c r="P1206" s="34">
        <f>SUM(L1206:L1237)</f>
        <v>204</v>
      </c>
      <c r="S1206" s="230"/>
      <c r="T1206" s="61" t="str">
        <f t="shared" si="241"/>
        <v/>
      </c>
      <c r="U1206" s="61" t="str">
        <f t="shared" si="242"/>
        <v/>
      </c>
      <c r="V1206" s="61" t="str">
        <f t="shared" si="243"/>
        <v/>
      </c>
      <c r="W1206" s="61">
        <f t="shared" si="244"/>
        <v>-28</v>
      </c>
      <c r="X1206" s="207" t="str">
        <f t="shared" si="245"/>
        <v/>
      </c>
      <c r="Y1206" s="207" t="str">
        <f t="shared" si="246"/>
        <v/>
      </c>
      <c r="Z1206" s="207" t="str">
        <f t="shared" si="247"/>
        <v/>
      </c>
      <c r="AA1206" s="207" t="str">
        <f t="shared" si="248"/>
        <v/>
      </c>
    </row>
    <row r="1207" spans="1:27" ht="17.25" hidden="1" outlineLevel="2" collapsed="1" thickBot="1">
      <c r="A1207" s="279">
        <v>43385</v>
      </c>
      <c r="B1207" s="280" t="s">
        <v>1332</v>
      </c>
      <c r="C1207" s="281" t="s">
        <v>3172</v>
      </c>
      <c r="D1207" s="281" t="s">
        <v>1331</v>
      </c>
      <c r="E1207" s="282" t="s">
        <v>2221</v>
      </c>
      <c r="F1207" s="281" t="s">
        <v>102</v>
      </c>
      <c r="G1207" s="283">
        <v>1</v>
      </c>
      <c r="H1207" s="283">
        <v>9807</v>
      </c>
      <c r="I1207" s="283">
        <v>0</v>
      </c>
      <c r="J1207" s="284">
        <v>18</v>
      </c>
      <c r="K1207" s="284">
        <v>10</v>
      </c>
      <c r="L1207" s="284">
        <f t="shared" si="240"/>
        <v>422</v>
      </c>
      <c r="M1207" s="285">
        <f t="shared" si="238"/>
        <v>422</v>
      </c>
      <c r="N1207" s="241">
        <f t="shared" si="239"/>
        <v>9</v>
      </c>
      <c r="O1207" s="207">
        <v>0</v>
      </c>
      <c r="P1207" s="34"/>
      <c r="S1207" s="230"/>
      <c r="T1207" s="61" t="str">
        <f t="shared" si="241"/>
        <v/>
      </c>
      <c r="U1207" s="61" t="str">
        <f t="shared" si="242"/>
        <v/>
      </c>
      <c r="V1207" s="61">
        <f t="shared" si="243"/>
        <v>422</v>
      </c>
      <c r="W1207" s="61" t="str">
        <f t="shared" si="244"/>
        <v/>
      </c>
      <c r="X1207" s="207" t="str">
        <f t="shared" si="245"/>
        <v/>
      </c>
      <c r="Y1207" s="207" t="str">
        <f t="shared" si="246"/>
        <v/>
      </c>
      <c r="Z1207" s="207" t="str">
        <f t="shared" si="247"/>
        <v/>
      </c>
      <c r="AA1207" s="207" t="str">
        <f t="shared" si="248"/>
        <v/>
      </c>
    </row>
    <row r="1208" spans="1:27" ht="17.25" hidden="1" outlineLevel="2" collapsed="1" thickBot="1">
      <c r="A1208" s="279">
        <v>43385</v>
      </c>
      <c r="B1208" s="280" t="s">
        <v>1332</v>
      </c>
      <c r="C1208" s="281" t="s">
        <v>3172</v>
      </c>
      <c r="D1208" s="281" t="s">
        <v>1329</v>
      </c>
      <c r="E1208" s="282" t="s">
        <v>1330</v>
      </c>
      <c r="F1208" s="281" t="s">
        <v>102</v>
      </c>
      <c r="G1208" s="283">
        <v>1</v>
      </c>
      <c r="H1208" s="283">
        <v>9797</v>
      </c>
      <c r="I1208" s="283">
        <v>0</v>
      </c>
      <c r="J1208" s="284">
        <v>18</v>
      </c>
      <c r="K1208" s="284">
        <v>10</v>
      </c>
      <c r="L1208" s="284">
        <f t="shared" si="240"/>
        <v>-28</v>
      </c>
      <c r="M1208" s="285">
        <f t="shared" si="238"/>
        <v>-28</v>
      </c>
      <c r="N1208" s="241" t="str">
        <f t="shared" si="239"/>
        <v/>
      </c>
      <c r="O1208" s="207">
        <v>0</v>
      </c>
      <c r="P1208" s="34"/>
      <c r="S1208" s="230"/>
      <c r="T1208" s="61" t="str">
        <f t="shared" si="241"/>
        <v/>
      </c>
      <c r="U1208" s="61" t="str">
        <f t="shared" si="242"/>
        <v/>
      </c>
      <c r="V1208" s="61" t="str">
        <f t="shared" si="243"/>
        <v/>
      </c>
      <c r="W1208" s="61">
        <f t="shared" si="244"/>
        <v>-28</v>
      </c>
      <c r="X1208" s="207" t="str">
        <f t="shared" si="245"/>
        <v/>
      </c>
      <c r="Y1208" s="207" t="str">
        <f t="shared" si="246"/>
        <v/>
      </c>
      <c r="Z1208" s="207" t="str">
        <f t="shared" si="247"/>
        <v/>
      </c>
      <c r="AA1208" s="207" t="str">
        <f t="shared" si="248"/>
        <v/>
      </c>
    </row>
    <row r="1209" spans="1:27" ht="17.25" hidden="1" outlineLevel="2" collapsed="1" thickBot="1">
      <c r="A1209" s="279">
        <v>43385</v>
      </c>
      <c r="B1209" s="280" t="s">
        <v>1332</v>
      </c>
      <c r="C1209" s="281" t="s">
        <v>3172</v>
      </c>
      <c r="D1209" s="281" t="s">
        <v>1331</v>
      </c>
      <c r="E1209" s="282" t="s">
        <v>2221</v>
      </c>
      <c r="F1209" s="281" t="s">
        <v>102</v>
      </c>
      <c r="G1209" s="283">
        <v>1</v>
      </c>
      <c r="H1209" s="283">
        <v>9806</v>
      </c>
      <c r="I1209" s="283">
        <v>0</v>
      </c>
      <c r="J1209" s="284">
        <v>18</v>
      </c>
      <c r="K1209" s="284">
        <v>10</v>
      </c>
      <c r="L1209" s="284">
        <f t="shared" si="240"/>
        <v>422</v>
      </c>
      <c r="M1209" s="285">
        <f t="shared" si="238"/>
        <v>422</v>
      </c>
      <c r="N1209" s="241">
        <f t="shared" si="239"/>
        <v>9</v>
      </c>
      <c r="O1209" s="207">
        <v>0</v>
      </c>
      <c r="P1209" s="34"/>
      <c r="S1209" s="230"/>
      <c r="T1209" s="61" t="str">
        <f t="shared" si="241"/>
        <v/>
      </c>
      <c r="U1209" s="61" t="str">
        <f t="shared" si="242"/>
        <v/>
      </c>
      <c r="V1209" s="61">
        <f t="shared" si="243"/>
        <v>422</v>
      </c>
      <c r="W1209" s="61" t="str">
        <f t="shared" si="244"/>
        <v/>
      </c>
      <c r="X1209" s="207" t="str">
        <f t="shared" si="245"/>
        <v/>
      </c>
      <c r="Y1209" s="207" t="str">
        <f t="shared" si="246"/>
        <v/>
      </c>
      <c r="Z1209" s="207" t="str">
        <f t="shared" si="247"/>
        <v/>
      </c>
      <c r="AA1209" s="207" t="str">
        <f t="shared" si="248"/>
        <v/>
      </c>
    </row>
    <row r="1210" spans="1:27" ht="17.25" hidden="1" outlineLevel="2" collapsed="1" thickBot="1">
      <c r="A1210" s="279">
        <v>43385</v>
      </c>
      <c r="B1210" s="280" t="s">
        <v>1332</v>
      </c>
      <c r="C1210" s="281" t="s">
        <v>3172</v>
      </c>
      <c r="D1210" s="281" t="s">
        <v>1329</v>
      </c>
      <c r="E1210" s="282" t="s">
        <v>1330</v>
      </c>
      <c r="F1210" s="281" t="s">
        <v>102</v>
      </c>
      <c r="G1210" s="283">
        <v>1</v>
      </c>
      <c r="H1210" s="283">
        <v>9796</v>
      </c>
      <c r="I1210" s="283">
        <v>0</v>
      </c>
      <c r="J1210" s="284">
        <v>18</v>
      </c>
      <c r="K1210" s="284">
        <v>10</v>
      </c>
      <c r="L1210" s="284">
        <f t="shared" si="240"/>
        <v>-28</v>
      </c>
      <c r="M1210" s="285">
        <f t="shared" si="238"/>
        <v>-28</v>
      </c>
      <c r="N1210" s="241" t="str">
        <f t="shared" si="239"/>
        <v/>
      </c>
      <c r="O1210" s="207">
        <v>0</v>
      </c>
      <c r="P1210" s="34"/>
      <c r="S1210" s="230"/>
      <c r="T1210" s="61" t="str">
        <f t="shared" si="241"/>
        <v/>
      </c>
      <c r="U1210" s="61" t="str">
        <f t="shared" si="242"/>
        <v/>
      </c>
      <c r="V1210" s="61" t="str">
        <f t="shared" si="243"/>
        <v/>
      </c>
      <c r="W1210" s="61">
        <f t="shared" si="244"/>
        <v>-28</v>
      </c>
      <c r="X1210" s="207" t="str">
        <f t="shared" si="245"/>
        <v/>
      </c>
      <c r="Y1210" s="207" t="str">
        <f t="shared" si="246"/>
        <v/>
      </c>
      <c r="Z1210" s="207" t="str">
        <f t="shared" si="247"/>
        <v/>
      </c>
      <c r="AA1210" s="207" t="str">
        <f t="shared" si="248"/>
        <v/>
      </c>
    </row>
    <row r="1211" spans="1:27" ht="17.25" hidden="1" outlineLevel="2" collapsed="1" thickBot="1">
      <c r="A1211" s="279">
        <v>43385</v>
      </c>
      <c r="B1211" s="280" t="s">
        <v>1332</v>
      </c>
      <c r="C1211" s="281" t="s">
        <v>3172</v>
      </c>
      <c r="D1211" s="281" t="s">
        <v>1331</v>
      </c>
      <c r="E1211" s="282" t="s">
        <v>2221</v>
      </c>
      <c r="F1211" s="281" t="s">
        <v>102</v>
      </c>
      <c r="G1211" s="283">
        <v>1</v>
      </c>
      <c r="H1211" s="283">
        <v>9793</v>
      </c>
      <c r="I1211" s="283">
        <v>0</v>
      </c>
      <c r="J1211" s="284">
        <v>18</v>
      </c>
      <c r="K1211" s="284">
        <v>10</v>
      </c>
      <c r="L1211" s="284">
        <f t="shared" si="240"/>
        <v>-178</v>
      </c>
      <c r="M1211" s="285">
        <f t="shared" si="238"/>
        <v>-178</v>
      </c>
      <c r="N1211" s="241">
        <f t="shared" si="239"/>
        <v>-3</v>
      </c>
      <c r="O1211" s="207">
        <v>0</v>
      </c>
      <c r="P1211" s="34"/>
      <c r="S1211" s="230"/>
      <c r="T1211" s="61" t="str">
        <f t="shared" si="241"/>
        <v/>
      </c>
      <c r="U1211" s="61" t="str">
        <f t="shared" si="242"/>
        <v/>
      </c>
      <c r="V1211" s="61" t="str">
        <f t="shared" si="243"/>
        <v/>
      </c>
      <c r="W1211" s="61">
        <f t="shared" si="244"/>
        <v>-178</v>
      </c>
      <c r="X1211" s="207" t="str">
        <f t="shared" si="245"/>
        <v/>
      </c>
      <c r="Y1211" s="207" t="str">
        <f t="shared" si="246"/>
        <v/>
      </c>
      <c r="Z1211" s="207" t="str">
        <f t="shared" si="247"/>
        <v/>
      </c>
      <c r="AA1211" s="207" t="str">
        <f t="shared" si="248"/>
        <v/>
      </c>
    </row>
    <row r="1212" spans="1:27" ht="17.25" hidden="1" outlineLevel="2" collapsed="1" thickBot="1">
      <c r="A1212" s="279">
        <v>43385</v>
      </c>
      <c r="B1212" s="280" t="s">
        <v>1332</v>
      </c>
      <c r="C1212" s="281" t="s">
        <v>3172</v>
      </c>
      <c r="D1212" s="281" t="s">
        <v>1329</v>
      </c>
      <c r="E1212" s="282" t="s">
        <v>1330</v>
      </c>
      <c r="F1212" s="281" t="s">
        <v>102</v>
      </c>
      <c r="G1212" s="283">
        <v>1</v>
      </c>
      <c r="H1212" s="283">
        <v>9802</v>
      </c>
      <c r="I1212" s="283">
        <v>0</v>
      </c>
      <c r="J1212" s="284">
        <v>18</v>
      </c>
      <c r="K1212" s="284">
        <v>10</v>
      </c>
      <c r="L1212" s="284">
        <f t="shared" si="240"/>
        <v>-28</v>
      </c>
      <c r="M1212" s="285">
        <f t="shared" si="238"/>
        <v>-28</v>
      </c>
      <c r="N1212" s="241" t="str">
        <f t="shared" si="239"/>
        <v/>
      </c>
      <c r="O1212" s="207">
        <v>0</v>
      </c>
      <c r="P1212" s="34"/>
      <c r="S1212" s="230"/>
      <c r="T1212" s="61" t="str">
        <f t="shared" si="241"/>
        <v/>
      </c>
      <c r="U1212" s="61" t="str">
        <f t="shared" si="242"/>
        <v/>
      </c>
      <c r="V1212" s="61" t="str">
        <f t="shared" si="243"/>
        <v/>
      </c>
      <c r="W1212" s="61">
        <f t="shared" si="244"/>
        <v>-28</v>
      </c>
      <c r="X1212" s="207" t="str">
        <f t="shared" si="245"/>
        <v/>
      </c>
      <c r="Y1212" s="207" t="str">
        <f t="shared" si="246"/>
        <v/>
      </c>
      <c r="Z1212" s="207" t="str">
        <f t="shared" si="247"/>
        <v/>
      </c>
      <c r="AA1212" s="207" t="str">
        <f t="shared" si="248"/>
        <v/>
      </c>
    </row>
    <row r="1213" spans="1:27" ht="17.25" hidden="1" outlineLevel="2" collapsed="1" thickBot="1">
      <c r="A1213" s="279">
        <v>43385</v>
      </c>
      <c r="B1213" s="280" t="s">
        <v>1332</v>
      </c>
      <c r="C1213" s="281" t="s">
        <v>3172</v>
      </c>
      <c r="D1213" s="281" t="s">
        <v>1331</v>
      </c>
      <c r="E1213" s="282" t="s">
        <v>2221</v>
      </c>
      <c r="F1213" s="281" t="s">
        <v>102</v>
      </c>
      <c r="G1213" s="283">
        <v>1</v>
      </c>
      <c r="H1213" s="283">
        <v>9796</v>
      </c>
      <c r="I1213" s="283">
        <v>0</v>
      </c>
      <c r="J1213" s="284">
        <v>18</v>
      </c>
      <c r="K1213" s="284">
        <v>10</v>
      </c>
      <c r="L1213" s="284">
        <f t="shared" si="240"/>
        <v>-328</v>
      </c>
      <c r="M1213" s="285">
        <f t="shared" si="238"/>
        <v>-328</v>
      </c>
      <c r="N1213" s="241">
        <f t="shared" si="239"/>
        <v>-6</v>
      </c>
      <c r="O1213" s="207">
        <v>0</v>
      </c>
      <c r="P1213" s="34"/>
      <c r="S1213" s="230"/>
      <c r="T1213" s="61" t="str">
        <f t="shared" si="241"/>
        <v/>
      </c>
      <c r="U1213" s="61" t="str">
        <f t="shared" si="242"/>
        <v/>
      </c>
      <c r="V1213" s="61" t="str">
        <f t="shared" si="243"/>
        <v/>
      </c>
      <c r="W1213" s="61">
        <f t="shared" si="244"/>
        <v>-328</v>
      </c>
      <c r="X1213" s="207" t="str">
        <f t="shared" si="245"/>
        <v/>
      </c>
      <c r="Y1213" s="207" t="str">
        <f t="shared" si="246"/>
        <v/>
      </c>
      <c r="Z1213" s="207" t="str">
        <f t="shared" si="247"/>
        <v/>
      </c>
      <c r="AA1213" s="207" t="str">
        <f t="shared" si="248"/>
        <v/>
      </c>
    </row>
    <row r="1214" spans="1:27" ht="17.25" hidden="1" outlineLevel="2" collapsed="1" thickBot="1">
      <c r="A1214" s="279">
        <v>43385</v>
      </c>
      <c r="B1214" s="280" t="s">
        <v>1332</v>
      </c>
      <c r="C1214" s="281" t="s">
        <v>3172</v>
      </c>
      <c r="D1214" s="281" t="s">
        <v>1329</v>
      </c>
      <c r="E1214" s="282" t="s">
        <v>1330</v>
      </c>
      <c r="F1214" s="281" t="s">
        <v>102</v>
      </c>
      <c r="G1214" s="283">
        <v>1</v>
      </c>
      <c r="H1214" s="283">
        <v>9803</v>
      </c>
      <c r="I1214" s="283">
        <v>0</v>
      </c>
      <c r="J1214" s="284">
        <v>18</v>
      </c>
      <c r="K1214" s="284">
        <v>10</v>
      </c>
      <c r="L1214" s="284">
        <f t="shared" si="240"/>
        <v>-28</v>
      </c>
      <c r="M1214" s="285">
        <f t="shared" si="238"/>
        <v>-28</v>
      </c>
      <c r="N1214" s="241" t="str">
        <f t="shared" si="239"/>
        <v/>
      </c>
      <c r="O1214" s="207">
        <v>0</v>
      </c>
      <c r="P1214" s="34"/>
      <c r="S1214" s="230"/>
      <c r="T1214" s="61" t="str">
        <f t="shared" si="241"/>
        <v/>
      </c>
      <c r="U1214" s="61" t="str">
        <f t="shared" si="242"/>
        <v/>
      </c>
      <c r="V1214" s="61" t="str">
        <f t="shared" si="243"/>
        <v/>
      </c>
      <c r="W1214" s="61">
        <f t="shared" si="244"/>
        <v>-28</v>
      </c>
      <c r="X1214" s="207" t="str">
        <f t="shared" si="245"/>
        <v/>
      </c>
      <c r="Y1214" s="207" t="str">
        <f t="shared" si="246"/>
        <v/>
      </c>
      <c r="Z1214" s="207" t="str">
        <f t="shared" si="247"/>
        <v/>
      </c>
      <c r="AA1214" s="207" t="str">
        <f t="shared" si="248"/>
        <v/>
      </c>
    </row>
    <row r="1215" spans="1:27" ht="17.25" hidden="1" outlineLevel="2" collapsed="1" thickBot="1">
      <c r="A1215" s="279">
        <v>43385</v>
      </c>
      <c r="B1215" s="280" t="s">
        <v>1332</v>
      </c>
      <c r="C1215" s="281" t="s">
        <v>3172</v>
      </c>
      <c r="D1215" s="281" t="s">
        <v>1331</v>
      </c>
      <c r="E1215" s="282" t="s">
        <v>2221</v>
      </c>
      <c r="F1215" s="281" t="s">
        <v>102</v>
      </c>
      <c r="G1215" s="283">
        <v>1</v>
      </c>
      <c r="H1215" s="283">
        <v>9806</v>
      </c>
      <c r="I1215" s="283">
        <v>0</v>
      </c>
      <c r="J1215" s="284">
        <v>18</v>
      </c>
      <c r="K1215" s="284">
        <v>10</v>
      </c>
      <c r="L1215" s="284">
        <f t="shared" si="240"/>
        <v>122</v>
      </c>
      <c r="M1215" s="285">
        <f t="shared" si="238"/>
        <v>122</v>
      </c>
      <c r="N1215" s="241">
        <f t="shared" si="239"/>
        <v>3</v>
      </c>
      <c r="O1215" s="207">
        <v>0</v>
      </c>
      <c r="P1215" s="34"/>
      <c r="S1215" s="230"/>
      <c r="T1215" s="61" t="str">
        <f t="shared" si="241"/>
        <v/>
      </c>
      <c r="U1215" s="61" t="str">
        <f t="shared" si="242"/>
        <v/>
      </c>
      <c r="V1215" s="61">
        <f t="shared" si="243"/>
        <v>122</v>
      </c>
      <c r="W1215" s="61" t="str">
        <f t="shared" si="244"/>
        <v/>
      </c>
      <c r="X1215" s="207" t="str">
        <f t="shared" si="245"/>
        <v/>
      </c>
      <c r="Y1215" s="207" t="str">
        <f t="shared" si="246"/>
        <v/>
      </c>
      <c r="Z1215" s="207" t="str">
        <f t="shared" si="247"/>
        <v/>
      </c>
      <c r="AA1215" s="207" t="str">
        <f t="shared" si="248"/>
        <v/>
      </c>
    </row>
    <row r="1216" spans="1:27" ht="17.25" hidden="1" outlineLevel="2" collapsed="1" thickBot="1">
      <c r="A1216" s="279">
        <v>43385</v>
      </c>
      <c r="B1216" s="280" t="s">
        <v>1332</v>
      </c>
      <c r="C1216" s="281" t="s">
        <v>3172</v>
      </c>
      <c r="D1216" s="281" t="s">
        <v>1329</v>
      </c>
      <c r="E1216" s="282" t="s">
        <v>1330</v>
      </c>
      <c r="F1216" s="281" t="s">
        <v>102</v>
      </c>
      <c r="G1216" s="283">
        <v>1</v>
      </c>
      <c r="H1216" s="283">
        <v>9803</v>
      </c>
      <c r="I1216" s="283">
        <v>0</v>
      </c>
      <c r="J1216" s="284">
        <v>18</v>
      </c>
      <c r="K1216" s="284">
        <v>10</v>
      </c>
      <c r="L1216" s="284">
        <f t="shared" si="240"/>
        <v>-28</v>
      </c>
      <c r="M1216" s="285">
        <f t="shared" si="238"/>
        <v>-28</v>
      </c>
      <c r="N1216" s="241" t="str">
        <f t="shared" si="239"/>
        <v/>
      </c>
      <c r="O1216" s="207">
        <v>0</v>
      </c>
      <c r="P1216" s="34"/>
      <c r="S1216" s="230"/>
      <c r="T1216" s="61" t="str">
        <f t="shared" si="241"/>
        <v/>
      </c>
      <c r="U1216" s="61" t="str">
        <f t="shared" si="242"/>
        <v/>
      </c>
      <c r="V1216" s="61" t="str">
        <f t="shared" si="243"/>
        <v/>
      </c>
      <c r="W1216" s="61">
        <f t="shared" si="244"/>
        <v>-28</v>
      </c>
      <c r="X1216" s="207" t="str">
        <f t="shared" si="245"/>
        <v/>
      </c>
      <c r="Y1216" s="207" t="str">
        <f t="shared" si="246"/>
        <v/>
      </c>
      <c r="Z1216" s="207" t="str">
        <f t="shared" si="247"/>
        <v/>
      </c>
      <c r="AA1216" s="207" t="str">
        <f t="shared" si="248"/>
        <v/>
      </c>
    </row>
    <row r="1217" spans="1:27" ht="17.25" hidden="1" outlineLevel="2" collapsed="1" thickBot="1">
      <c r="A1217" s="279">
        <v>43385</v>
      </c>
      <c r="B1217" s="280" t="s">
        <v>1332</v>
      </c>
      <c r="C1217" s="281" t="s">
        <v>3172</v>
      </c>
      <c r="D1217" s="281" t="s">
        <v>1331</v>
      </c>
      <c r="E1217" s="282" t="s">
        <v>2221</v>
      </c>
      <c r="F1217" s="281" t="s">
        <v>102</v>
      </c>
      <c r="G1217" s="283">
        <v>1</v>
      </c>
      <c r="H1217" s="283">
        <v>9810</v>
      </c>
      <c r="I1217" s="283">
        <v>0</v>
      </c>
      <c r="J1217" s="284">
        <v>18</v>
      </c>
      <c r="K1217" s="284">
        <v>10</v>
      </c>
      <c r="L1217" s="284">
        <f t="shared" si="240"/>
        <v>322</v>
      </c>
      <c r="M1217" s="285">
        <f t="shared" si="238"/>
        <v>322</v>
      </c>
      <c r="N1217" s="241">
        <f t="shared" si="239"/>
        <v>7</v>
      </c>
      <c r="O1217" s="207">
        <v>0</v>
      </c>
      <c r="P1217" s="34"/>
      <c r="S1217" s="230"/>
      <c r="T1217" s="61" t="str">
        <f t="shared" si="241"/>
        <v/>
      </c>
      <c r="U1217" s="61" t="str">
        <f t="shared" si="242"/>
        <v/>
      </c>
      <c r="V1217" s="61">
        <f t="shared" si="243"/>
        <v>322</v>
      </c>
      <c r="W1217" s="61" t="str">
        <f t="shared" si="244"/>
        <v/>
      </c>
      <c r="X1217" s="207" t="str">
        <f t="shared" si="245"/>
        <v/>
      </c>
      <c r="Y1217" s="207" t="str">
        <f t="shared" si="246"/>
        <v/>
      </c>
      <c r="Z1217" s="207" t="str">
        <f t="shared" si="247"/>
        <v/>
      </c>
      <c r="AA1217" s="207" t="str">
        <f t="shared" si="248"/>
        <v/>
      </c>
    </row>
    <row r="1218" spans="1:27" ht="17.25" hidden="1" outlineLevel="2" collapsed="1" thickBot="1">
      <c r="A1218" s="279">
        <v>43385</v>
      </c>
      <c r="B1218" s="280" t="s">
        <v>1332</v>
      </c>
      <c r="C1218" s="281" t="s">
        <v>3172</v>
      </c>
      <c r="D1218" s="281" t="s">
        <v>1329</v>
      </c>
      <c r="E1218" s="282" t="s">
        <v>1330</v>
      </c>
      <c r="F1218" s="281" t="s">
        <v>102</v>
      </c>
      <c r="G1218" s="283">
        <v>1</v>
      </c>
      <c r="H1218" s="283">
        <v>9805</v>
      </c>
      <c r="I1218" s="283">
        <v>0</v>
      </c>
      <c r="J1218" s="284">
        <v>18</v>
      </c>
      <c r="K1218" s="284">
        <v>10</v>
      </c>
      <c r="L1218" s="284">
        <f t="shared" si="240"/>
        <v>-28</v>
      </c>
      <c r="M1218" s="285">
        <f t="shared" si="238"/>
        <v>-28</v>
      </c>
      <c r="N1218" s="241" t="str">
        <f t="shared" si="239"/>
        <v/>
      </c>
      <c r="O1218" s="207">
        <v>0</v>
      </c>
      <c r="P1218" s="34"/>
      <c r="S1218" s="230"/>
      <c r="T1218" s="61" t="str">
        <f t="shared" si="241"/>
        <v/>
      </c>
      <c r="U1218" s="61" t="str">
        <f t="shared" si="242"/>
        <v/>
      </c>
      <c r="V1218" s="61" t="str">
        <f t="shared" si="243"/>
        <v/>
      </c>
      <c r="W1218" s="61">
        <f t="shared" si="244"/>
        <v>-28</v>
      </c>
      <c r="X1218" s="207" t="str">
        <f t="shared" si="245"/>
        <v/>
      </c>
      <c r="Y1218" s="207" t="str">
        <f t="shared" si="246"/>
        <v/>
      </c>
      <c r="Z1218" s="207" t="str">
        <f t="shared" si="247"/>
        <v/>
      </c>
      <c r="AA1218" s="207" t="str">
        <f t="shared" si="248"/>
        <v/>
      </c>
    </row>
    <row r="1219" spans="1:27" ht="17.25" hidden="1" outlineLevel="2" collapsed="1" thickBot="1">
      <c r="A1219" s="279">
        <v>43385</v>
      </c>
      <c r="B1219" s="280" t="s">
        <v>1332</v>
      </c>
      <c r="C1219" s="281" t="s">
        <v>3172</v>
      </c>
      <c r="D1219" s="281" t="s">
        <v>1331</v>
      </c>
      <c r="E1219" s="282" t="s">
        <v>2221</v>
      </c>
      <c r="F1219" s="281" t="s">
        <v>102</v>
      </c>
      <c r="G1219" s="283">
        <v>1</v>
      </c>
      <c r="H1219" s="283">
        <v>9809</v>
      </c>
      <c r="I1219" s="283">
        <v>0</v>
      </c>
      <c r="J1219" s="284">
        <v>18</v>
      </c>
      <c r="K1219" s="284">
        <v>10</v>
      </c>
      <c r="L1219" s="284">
        <f t="shared" si="240"/>
        <v>172</v>
      </c>
      <c r="M1219" s="285">
        <f t="shared" si="238"/>
        <v>172</v>
      </c>
      <c r="N1219" s="241">
        <f t="shared" si="239"/>
        <v>4</v>
      </c>
      <c r="O1219" s="207">
        <v>0</v>
      </c>
      <c r="P1219" s="34"/>
      <c r="S1219" s="230"/>
      <c r="T1219" s="61" t="str">
        <f t="shared" si="241"/>
        <v/>
      </c>
      <c r="U1219" s="61" t="str">
        <f t="shared" si="242"/>
        <v/>
      </c>
      <c r="V1219" s="61">
        <f t="shared" si="243"/>
        <v>172</v>
      </c>
      <c r="W1219" s="61" t="str">
        <f t="shared" si="244"/>
        <v/>
      </c>
      <c r="X1219" s="207" t="str">
        <f t="shared" si="245"/>
        <v/>
      </c>
      <c r="Y1219" s="207" t="str">
        <f t="shared" si="246"/>
        <v/>
      </c>
      <c r="Z1219" s="207" t="str">
        <f t="shared" si="247"/>
        <v/>
      </c>
      <c r="AA1219" s="207" t="str">
        <f t="shared" si="248"/>
        <v/>
      </c>
    </row>
    <row r="1220" spans="1:27" ht="17.25" hidden="1" outlineLevel="2" collapsed="1" thickBot="1">
      <c r="A1220" s="279">
        <v>43385</v>
      </c>
      <c r="B1220" s="280" t="s">
        <v>1332</v>
      </c>
      <c r="C1220" s="281" t="s">
        <v>3172</v>
      </c>
      <c r="D1220" s="281" t="s">
        <v>1329</v>
      </c>
      <c r="E1220" s="282" t="s">
        <v>1330</v>
      </c>
      <c r="F1220" s="281" t="s">
        <v>102</v>
      </c>
      <c r="G1220" s="283">
        <v>1</v>
      </c>
      <c r="H1220" s="283">
        <v>9805</v>
      </c>
      <c r="I1220" s="283">
        <v>0</v>
      </c>
      <c r="J1220" s="284">
        <v>18</v>
      </c>
      <c r="K1220" s="284">
        <v>10</v>
      </c>
      <c r="L1220" s="284">
        <f t="shared" si="240"/>
        <v>-28</v>
      </c>
      <c r="M1220" s="285">
        <f t="shared" si="238"/>
        <v>-28</v>
      </c>
      <c r="N1220" s="241" t="str">
        <f t="shared" si="239"/>
        <v/>
      </c>
      <c r="O1220" s="207">
        <v>0</v>
      </c>
      <c r="P1220" s="34"/>
      <c r="S1220" s="230"/>
      <c r="T1220" s="61" t="str">
        <f t="shared" si="241"/>
        <v/>
      </c>
      <c r="U1220" s="61" t="str">
        <f t="shared" si="242"/>
        <v/>
      </c>
      <c r="V1220" s="61" t="str">
        <f t="shared" si="243"/>
        <v/>
      </c>
      <c r="W1220" s="61">
        <f t="shared" si="244"/>
        <v>-28</v>
      </c>
      <c r="X1220" s="207" t="str">
        <f t="shared" si="245"/>
        <v/>
      </c>
      <c r="Y1220" s="207" t="str">
        <f t="shared" si="246"/>
        <v/>
      </c>
      <c r="Z1220" s="207" t="str">
        <f t="shared" si="247"/>
        <v/>
      </c>
      <c r="AA1220" s="207" t="str">
        <f t="shared" si="248"/>
        <v/>
      </c>
    </row>
    <row r="1221" spans="1:27" ht="17.25" hidden="1" outlineLevel="2" collapsed="1" thickBot="1">
      <c r="A1221" s="279">
        <v>43385</v>
      </c>
      <c r="B1221" s="280" t="s">
        <v>1332</v>
      </c>
      <c r="C1221" s="281" t="s">
        <v>3172</v>
      </c>
      <c r="D1221" s="281" t="s">
        <v>1331</v>
      </c>
      <c r="E1221" s="282" t="s">
        <v>2221</v>
      </c>
      <c r="F1221" s="281" t="s">
        <v>102</v>
      </c>
      <c r="G1221" s="283">
        <v>1</v>
      </c>
      <c r="H1221" s="283">
        <v>9808</v>
      </c>
      <c r="I1221" s="283">
        <v>0</v>
      </c>
      <c r="J1221" s="284">
        <v>18</v>
      </c>
      <c r="K1221" s="284">
        <v>10</v>
      </c>
      <c r="L1221" s="284">
        <f t="shared" si="240"/>
        <v>122</v>
      </c>
      <c r="M1221" s="285">
        <f t="shared" si="238"/>
        <v>122</v>
      </c>
      <c r="N1221" s="241">
        <f t="shared" si="239"/>
        <v>3</v>
      </c>
      <c r="O1221" s="207">
        <v>0</v>
      </c>
      <c r="P1221" s="34"/>
      <c r="S1221" s="230"/>
      <c r="T1221" s="61" t="str">
        <f t="shared" si="241"/>
        <v/>
      </c>
      <c r="U1221" s="61" t="str">
        <f t="shared" si="242"/>
        <v/>
      </c>
      <c r="V1221" s="61">
        <f t="shared" si="243"/>
        <v>122</v>
      </c>
      <c r="W1221" s="61" t="str">
        <f t="shared" si="244"/>
        <v/>
      </c>
      <c r="X1221" s="207" t="str">
        <f t="shared" si="245"/>
        <v/>
      </c>
      <c r="Y1221" s="207" t="str">
        <f t="shared" si="246"/>
        <v/>
      </c>
      <c r="Z1221" s="207" t="str">
        <f t="shared" si="247"/>
        <v/>
      </c>
      <c r="AA1221" s="207" t="str">
        <f t="shared" si="248"/>
        <v/>
      </c>
    </row>
    <row r="1222" spans="1:27" ht="17.25" hidden="1" outlineLevel="2" collapsed="1" thickBot="1">
      <c r="A1222" s="279">
        <v>43385</v>
      </c>
      <c r="B1222" s="280" t="s">
        <v>1332</v>
      </c>
      <c r="C1222" s="281" t="s">
        <v>3172</v>
      </c>
      <c r="D1222" s="281" t="s">
        <v>1329</v>
      </c>
      <c r="E1222" s="282" t="s">
        <v>1330</v>
      </c>
      <c r="F1222" s="281" t="s">
        <v>102</v>
      </c>
      <c r="G1222" s="283">
        <v>1</v>
      </c>
      <c r="H1222" s="283">
        <v>9803</v>
      </c>
      <c r="I1222" s="283">
        <v>0</v>
      </c>
      <c r="J1222" s="284">
        <v>18</v>
      </c>
      <c r="K1222" s="284">
        <v>10</v>
      </c>
      <c r="L1222" s="284">
        <f t="shared" si="240"/>
        <v>-28</v>
      </c>
      <c r="M1222" s="285">
        <f t="shared" si="238"/>
        <v>-28</v>
      </c>
      <c r="N1222" s="241" t="str">
        <f t="shared" si="239"/>
        <v/>
      </c>
      <c r="O1222" s="207">
        <v>0</v>
      </c>
      <c r="P1222" s="34"/>
      <c r="S1222" s="230"/>
      <c r="T1222" s="61" t="str">
        <f t="shared" si="241"/>
        <v/>
      </c>
      <c r="U1222" s="61" t="str">
        <f t="shared" si="242"/>
        <v/>
      </c>
      <c r="V1222" s="61" t="str">
        <f t="shared" si="243"/>
        <v/>
      </c>
      <c r="W1222" s="61">
        <f t="shared" si="244"/>
        <v>-28</v>
      </c>
      <c r="X1222" s="207" t="str">
        <f t="shared" si="245"/>
        <v/>
      </c>
      <c r="Y1222" s="207" t="str">
        <f t="shared" si="246"/>
        <v/>
      </c>
      <c r="Z1222" s="207" t="str">
        <f t="shared" si="247"/>
        <v/>
      </c>
      <c r="AA1222" s="207" t="str">
        <f t="shared" si="248"/>
        <v/>
      </c>
    </row>
    <row r="1223" spans="1:27" ht="17.25" hidden="1" outlineLevel="2" collapsed="1" thickBot="1">
      <c r="A1223" s="279">
        <v>43385</v>
      </c>
      <c r="B1223" s="280" t="s">
        <v>1332</v>
      </c>
      <c r="C1223" s="281" t="s">
        <v>3172</v>
      </c>
      <c r="D1223" s="281" t="s">
        <v>1331</v>
      </c>
      <c r="E1223" s="282" t="s">
        <v>2221</v>
      </c>
      <c r="F1223" s="281" t="s">
        <v>102</v>
      </c>
      <c r="G1223" s="283">
        <v>1</v>
      </c>
      <c r="H1223" s="283">
        <v>9808</v>
      </c>
      <c r="I1223" s="283">
        <v>0</v>
      </c>
      <c r="J1223" s="284">
        <v>18</v>
      </c>
      <c r="K1223" s="284">
        <v>10</v>
      </c>
      <c r="L1223" s="284">
        <f t="shared" si="240"/>
        <v>222</v>
      </c>
      <c r="M1223" s="285">
        <f t="shared" si="238"/>
        <v>222</v>
      </c>
      <c r="N1223" s="241">
        <f t="shared" si="239"/>
        <v>5</v>
      </c>
      <c r="O1223" s="207">
        <v>0</v>
      </c>
      <c r="P1223" s="34"/>
      <c r="S1223" s="230"/>
      <c r="T1223" s="61" t="str">
        <f t="shared" si="241"/>
        <v/>
      </c>
      <c r="U1223" s="61" t="str">
        <f t="shared" si="242"/>
        <v/>
      </c>
      <c r="V1223" s="61">
        <f t="shared" si="243"/>
        <v>222</v>
      </c>
      <c r="W1223" s="61" t="str">
        <f t="shared" si="244"/>
        <v/>
      </c>
      <c r="X1223" s="207" t="str">
        <f t="shared" si="245"/>
        <v/>
      </c>
      <c r="Y1223" s="207" t="str">
        <f t="shared" si="246"/>
        <v/>
      </c>
      <c r="Z1223" s="207" t="str">
        <f t="shared" si="247"/>
        <v/>
      </c>
      <c r="AA1223" s="207" t="str">
        <f t="shared" si="248"/>
        <v/>
      </c>
    </row>
    <row r="1224" spans="1:27" ht="17.25" hidden="1" outlineLevel="2" collapsed="1" thickBot="1">
      <c r="A1224" s="279">
        <v>43385</v>
      </c>
      <c r="B1224" s="280" t="s">
        <v>1332</v>
      </c>
      <c r="C1224" s="281" t="s">
        <v>3172</v>
      </c>
      <c r="D1224" s="281" t="s">
        <v>1329</v>
      </c>
      <c r="E1224" s="282" t="s">
        <v>1330</v>
      </c>
      <c r="F1224" s="281" t="s">
        <v>102</v>
      </c>
      <c r="G1224" s="283">
        <v>1</v>
      </c>
      <c r="H1224" s="283">
        <v>9803</v>
      </c>
      <c r="I1224" s="283">
        <v>0</v>
      </c>
      <c r="J1224" s="284">
        <v>18</v>
      </c>
      <c r="K1224" s="284">
        <v>10</v>
      </c>
      <c r="L1224" s="284">
        <f t="shared" si="240"/>
        <v>-28</v>
      </c>
      <c r="M1224" s="285">
        <f t="shared" si="238"/>
        <v>-28</v>
      </c>
      <c r="N1224" s="241" t="str">
        <f t="shared" si="239"/>
        <v/>
      </c>
      <c r="O1224" s="207">
        <v>0</v>
      </c>
      <c r="P1224" s="34"/>
      <c r="S1224" s="230"/>
      <c r="T1224" s="61" t="str">
        <f t="shared" si="241"/>
        <v/>
      </c>
      <c r="U1224" s="61" t="str">
        <f t="shared" si="242"/>
        <v/>
      </c>
      <c r="V1224" s="61" t="str">
        <f t="shared" si="243"/>
        <v/>
      </c>
      <c r="W1224" s="61">
        <f t="shared" si="244"/>
        <v>-28</v>
      </c>
      <c r="X1224" s="207" t="str">
        <f t="shared" si="245"/>
        <v/>
      </c>
      <c r="Y1224" s="207" t="str">
        <f t="shared" si="246"/>
        <v/>
      </c>
      <c r="Z1224" s="207" t="str">
        <f t="shared" si="247"/>
        <v/>
      </c>
      <c r="AA1224" s="207" t="str">
        <f t="shared" si="248"/>
        <v/>
      </c>
    </row>
    <row r="1225" spans="1:27" ht="17.25" hidden="1" outlineLevel="2" collapsed="1" thickBot="1">
      <c r="A1225" s="279">
        <v>43385</v>
      </c>
      <c r="B1225" s="280" t="s">
        <v>1332</v>
      </c>
      <c r="C1225" s="281" t="s">
        <v>3172</v>
      </c>
      <c r="D1225" s="281" t="s">
        <v>1331</v>
      </c>
      <c r="E1225" s="282" t="s">
        <v>2221</v>
      </c>
      <c r="F1225" s="281" t="s">
        <v>102</v>
      </c>
      <c r="G1225" s="283">
        <v>1</v>
      </c>
      <c r="H1225" s="283">
        <v>9815</v>
      </c>
      <c r="I1225" s="283">
        <v>0</v>
      </c>
      <c r="J1225" s="284">
        <v>18</v>
      </c>
      <c r="K1225" s="284">
        <v>10</v>
      </c>
      <c r="L1225" s="284">
        <f t="shared" si="240"/>
        <v>572</v>
      </c>
      <c r="M1225" s="285">
        <f t="shared" si="238"/>
        <v>572</v>
      </c>
      <c r="N1225" s="241">
        <f t="shared" si="239"/>
        <v>12</v>
      </c>
      <c r="O1225" s="207">
        <v>0</v>
      </c>
      <c r="P1225" s="34"/>
      <c r="S1225" s="230"/>
      <c r="T1225" s="61" t="str">
        <f t="shared" si="241"/>
        <v/>
      </c>
      <c r="U1225" s="61" t="str">
        <f t="shared" si="242"/>
        <v/>
      </c>
      <c r="V1225" s="61">
        <f t="shared" si="243"/>
        <v>572</v>
      </c>
      <c r="W1225" s="61" t="str">
        <f t="shared" si="244"/>
        <v/>
      </c>
      <c r="X1225" s="207" t="str">
        <f t="shared" si="245"/>
        <v/>
      </c>
      <c r="Y1225" s="207" t="str">
        <f t="shared" si="246"/>
        <v/>
      </c>
      <c r="Z1225" s="207" t="str">
        <f t="shared" si="247"/>
        <v/>
      </c>
      <c r="AA1225" s="207" t="str">
        <f t="shared" si="248"/>
        <v/>
      </c>
    </row>
    <row r="1226" spans="1:27" ht="17.25" hidden="1" outlineLevel="2" collapsed="1" thickBot="1">
      <c r="A1226" s="279">
        <v>43385</v>
      </c>
      <c r="B1226" s="280" t="s">
        <v>1332</v>
      </c>
      <c r="C1226" s="281" t="s">
        <v>3172</v>
      </c>
      <c r="D1226" s="281" t="s">
        <v>1329</v>
      </c>
      <c r="E1226" s="282" t="s">
        <v>1330</v>
      </c>
      <c r="F1226" s="281" t="s">
        <v>102</v>
      </c>
      <c r="G1226" s="283">
        <v>1</v>
      </c>
      <c r="H1226" s="283">
        <v>9810</v>
      </c>
      <c r="I1226" s="283">
        <v>0</v>
      </c>
      <c r="J1226" s="284">
        <v>18</v>
      </c>
      <c r="K1226" s="284">
        <v>10</v>
      </c>
      <c r="L1226" s="284">
        <f t="shared" si="240"/>
        <v>-28</v>
      </c>
      <c r="M1226" s="285">
        <f t="shared" si="238"/>
        <v>-28</v>
      </c>
      <c r="N1226" s="241" t="str">
        <f t="shared" si="239"/>
        <v/>
      </c>
      <c r="O1226" s="207">
        <v>0</v>
      </c>
      <c r="P1226" s="34"/>
      <c r="S1226" s="230"/>
      <c r="T1226" s="61" t="str">
        <f t="shared" si="241"/>
        <v/>
      </c>
      <c r="U1226" s="61" t="str">
        <f t="shared" si="242"/>
        <v/>
      </c>
      <c r="V1226" s="61" t="str">
        <f t="shared" si="243"/>
        <v/>
      </c>
      <c r="W1226" s="61">
        <f t="shared" si="244"/>
        <v>-28</v>
      </c>
      <c r="X1226" s="207" t="str">
        <f t="shared" si="245"/>
        <v/>
      </c>
      <c r="Y1226" s="207" t="str">
        <f t="shared" si="246"/>
        <v/>
      </c>
      <c r="Z1226" s="207" t="str">
        <f t="shared" si="247"/>
        <v/>
      </c>
      <c r="AA1226" s="207" t="str">
        <f t="shared" si="248"/>
        <v/>
      </c>
    </row>
    <row r="1227" spans="1:27" ht="17.25" hidden="1" outlineLevel="2" collapsed="1" thickBot="1">
      <c r="A1227" s="279">
        <v>43385</v>
      </c>
      <c r="B1227" s="280" t="s">
        <v>1332</v>
      </c>
      <c r="C1227" s="281" t="s">
        <v>3172</v>
      </c>
      <c r="D1227" s="281" t="s">
        <v>1331</v>
      </c>
      <c r="E1227" s="282" t="s">
        <v>2221</v>
      </c>
      <c r="F1227" s="281" t="s">
        <v>102</v>
      </c>
      <c r="G1227" s="283">
        <v>1</v>
      </c>
      <c r="H1227" s="283">
        <v>9813</v>
      </c>
      <c r="I1227" s="283">
        <v>0</v>
      </c>
      <c r="J1227" s="284">
        <v>18</v>
      </c>
      <c r="K1227" s="284">
        <v>10</v>
      </c>
      <c r="L1227" s="284">
        <f t="shared" si="240"/>
        <v>122</v>
      </c>
      <c r="M1227" s="285">
        <f t="shared" si="238"/>
        <v>122</v>
      </c>
      <c r="N1227" s="241">
        <f t="shared" si="239"/>
        <v>3</v>
      </c>
      <c r="O1227" s="207">
        <v>0</v>
      </c>
      <c r="P1227" s="34"/>
      <c r="S1227" s="230"/>
      <c r="T1227" s="61" t="str">
        <f t="shared" si="241"/>
        <v/>
      </c>
      <c r="U1227" s="61" t="str">
        <f t="shared" si="242"/>
        <v/>
      </c>
      <c r="V1227" s="61">
        <f t="shared" si="243"/>
        <v>122</v>
      </c>
      <c r="W1227" s="61" t="str">
        <f t="shared" si="244"/>
        <v/>
      </c>
      <c r="X1227" s="207" t="str">
        <f t="shared" si="245"/>
        <v/>
      </c>
      <c r="Y1227" s="207" t="str">
        <f t="shared" si="246"/>
        <v/>
      </c>
      <c r="Z1227" s="207" t="str">
        <f t="shared" si="247"/>
        <v/>
      </c>
      <c r="AA1227" s="207" t="str">
        <f t="shared" si="248"/>
        <v/>
      </c>
    </row>
    <row r="1228" spans="1:27" ht="17.25" hidden="1" outlineLevel="2" collapsed="1" thickBot="1">
      <c r="A1228" s="279">
        <v>43385</v>
      </c>
      <c r="B1228" s="280" t="s">
        <v>1332</v>
      </c>
      <c r="C1228" s="281" t="s">
        <v>3172</v>
      </c>
      <c r="D1228" s="281" t="s">
        <v>1329</v>
      </c>
      <c r="E1228" s="282" t="s">
        <v>1330</v>
      </c>
      <c r="F1228" s="281" t="s">
        <v>102</v>
      </c>
      <c r="G1228" s="283">
        <v>1</v>
      </c>
      <c r="H1228" s="283">
        <v>9808</v>
      </c>
      <c r="I1228" s="283">
        <v>0</v>
      </c>
      <c r="J1228" s="284">
        <v>18</v>
      </c>
      <c r="K1228" s="284">
        <v>10</v>
      </c>
      <c r="L1228" s="284">
        <f t="shared" si="240"/>
        <v>-28</v>
      </c>
      <c r="M1228" s="285">
        <f t="shared" si="238"/>
        <v>-28</v>
      </c>
      <c r="N1228" s="241" t="str">
        <f t="shared" si="239"/>
        <v/>
      </c>
      <c r="O1228" s="207">
        <v>0</v>
      </c>
      <c r="P1228" s="34"/>
      <c r="S1228" s="230"/>
      <c r="T1228" s="61" t="str">
        <f t="shared" si="241"/>
        <v/>
      </c>
      <c r="U1228" s="61" t="str">
        <f t="shared" si="242"/>
        <v/>
      </c>
      <c r="V1228" s="61" t="str">
        <f t="shared" si="243"/>
        <v/>
      </c>
      <c r="W1228" s="61">
        <f t="shared" si="244"/>
        <v>-28</v>
      </c>
      <c r="X1228" s="207" t="str">
        <f t="shared" si="245"/>
        <v/>
      </c>
      <c r="Y1228" s="207" t="str">
        <f t="shared" si="246"/>
        <v/>
      </c>
      <c r="Z1228" s="207" t="str">
        <f t="shared" si="247"/>
        <v/>
      </c>
      <c r="AA1228" s="207" t="str">
        <f t="shared" si="248"/>
        <v/>
      </c>
    </row>
    <row r="1229" spans="1:27" ht="17.25" hidden="1" outlineLevel="2" collapsed="1" thickBot="1">
      <c r="A1229" s="279">
        <v>43385</v>
      </c>
      <c r="B1229" s="280" t="s">
        <v>1332</v>
      </c>
      <c r="C1229" s="281" t="s">
        <v>3172</v>
      </c>
      <c r="D1229" s="281" t="s">
        <v>1331</v>
      </c>
      <c r="E1229" s="282" t="s">
        <v>2221</v>
      </c>
      <c r="F1229" s="281" t="s">
        <v>102</v>
      </c>
      <c r="G1229" s="283">
        <v>1</v>
      </c>
      <c r="H1229" s="283">
        <v>9815</v>
      </c>
      <c r="I1229" s="283">
        <v>0</v>
      </c>
      <c r="J1229" s="284">
        <v>18</v>
      </c>
      <c r="K1229" s="284">
        <v>10</v>
      </c>
      <c r="L1229" s="284">
        <f t="shared" si="240"/>
        <v>322</v>
      </c>
      <c r="M1229" s="285">
        <f t="shared" si="238"/>
        <v>322</v>
      </c>
      <c r="N1229" s="241">
        <f t="shared" si="239"/>
        <v>7</v>
      </c>
      <c r="O1229" s="207">
        <v>0</v>
      </c>
      <c r="P1229" s="34"/>
      <c r="S1229" s="230"/>
      <c r="T1229" s="61" t="str">
        <f t="shared" si="241"/>
        <v/>
      </c>
      <c r="U1229" s="61" t="str">
        <f t="shared" si="242"/>
        <v/>
      </c>
      <c r="V1229" s="61">
        <f t="shared" si="243"/>
        <v>322</v>
      </c>
      <c r="W1229" s="61" t="str">
        <f t="shared" si="244"/>
        <v/>
      </c>
      <c r="X1229" s="207" t="str">
        <f t="shared" si="245"/>
        <v/>
      </c>
      <c r="Y1229" s="207" t="str">
        <f t="shared" si="246"/>
        <v/>
      </c>
      <c r="Z1229" s="207" t="str">
        <f t="shared" si="247"/>
        <v/>
      </c>
      <c r="AA1229" s="207" t="str">
        <f t="shared" si="248"/>
        <v/>
      </c>
    </row>
    <row r="1230" spans="1:27" ht="17.25" hidden="1" outlineLevel="2" collapsed="1" thickBot="1">
      <c r="A1230" s="279">
        <v>43385</v>
      </c>
      <c r="B1230" s="280" t="s">
        <v>1332</v>
      </c>
      <c r="C1230" s="281" t="s">
        <v>3172</v>
      </c>
      <c r="D1230" s="281" t="s">
        <v>1329</v>
      </c>
      <c r="E1230" s="282" t="s">
        <v>1330</v>
      </c>
      <c r="F1230" s="281" t="s">
        <v>102</v>
      </c>
      <c r="G1230" s="283">
        <v>1</v>
      </c>
      <c r="H1230" s="283">
        <v>9810</v>
      </c>
      <c r="I1230" s="283">
        <v>0</v>
      </c>
      <c r="J1230" s="284">
        <v>18</v>
      </c>
      <c r="K1230" s="284">
        <v>10</v>
      </c>
      <c r="L1230" s="284">
        <f t="shared" si="240"/>
        <v>-28</v>
      </c>
      <c r="M1230" s="285">
        <f t="shared" si="238"/>
        <v>-28</v>
      </c>
      <c r="N1230" s="241" t="str">
        <f t="shared" si="239"/>
        <v/>
      </c>
      <c r="O1230" s="207">
        <v>0</v>
      </c>
      <c r="P1230" s="34"/>
      <c r="S1230" s="230"/>
      <c r="T1230" s="61" t="str">
        <f t="shared" si="241"/>
        <v/>
      </c>
      <c r="U1230" s="61" t="str">
        <f t="shared" si="242"/>
        <v/>
      </c>
      <c r="V1230" s="61" t="str">
        <f t="shared" si="243"/>
        <v/>
      </c>
      <c r="W1230" s="61">
        <f t="shared" si="244"/>
        <v>-28</v>
      </c>
      <c r="X1230" s="207" t="str">
        <f t="shared" si="245"/>
        <v/>
      </c>
      <c r="Y1230" s="207" t="str">
        <f t="shared" si="246"/>
        <v/>
      </c>
      <c r="Z1230" s="207" t="str">
        <f t="shared" si="247"/>
        <v/>
      </c>
      <c r="AA1230" s="207" t="str">
        <f t="shared" si="248"/>
        <v/>
      </c>
    </row>
    <row r="1231" spans="1:27" ht="17.25" hidden="1" outlineLevel="2" collapsed="1" thickBot="1">
      <c r="A1231" s="279">
        <v>43385</v>
      </c>
      <c r="B1231" s="280" t="s">
        <v>1332</v>
      </c>
      <c r="C1231" s="281" t="s">
        <v>3172</v>
      </c>
      <c r="D1231" s="281" t="s">
        <v>1331</v>
      </c>
      <c r="E1231" s="282" t="s">
        <v>2221</v>
      </c>
      <c r="F1231" s="281" t="s">
        <v>102</v>
      </c>
      <c r="G1231" s="283">
        <v>1</v>
      </c>
      <c r="H1231" s="283">
        <v>9787</v>
      </c>
      <c r="I1231" s="283">
        <v>0</v>
      </c>
      <c r="J1231" s="284">
        <v>18</v>
      </c>
      <c r="K1231" s="284">
        <v>10</v>
      </c>
      <c r="L1231" s="284">
        <f t="shared" si="240"/>
        <v>-1178</v>
      </c>
      <c r="M1231" s="285">
        <f t="shared" si="238"/>
        <v>-1178</v>
      </c>
      <c r="N1231" s="241">
        <f t="shared" si="239"/>
        <v>-23</v>
      </c>
      <c r="O1231" s="207">
        <v>0</v>
      </c>
      <c r="P1231" s="34"/>
      <c r="S1231" s="230"/>
      <c r="T1231" s="61" t="str">
        <f t="shared" si="241"/>
        <v/>
      </c>
      <c r="U1231" s="61" t="str">
        <f t="shared" si="242"/>
        <v/>
      </c>
      <c r="V1231" s="61" t="str">
        <f t="shared" si="243"/>
        <v/>
      </c>
      <c r="W1231" s="61">
        <f t="shared" si="244"/>
        <v>-1178</v>
      </c>
      <c r="X1231" s="207" t="str">
        <f t="shared" si="245"/>
        <v/>
      </c>
      <c r="Y1231" s="207" t="str">
        <f t="shared" si="246"/>
        <v/>
      </c>
      <c r="Z1231" s="207" t="str">
        <f t="shared" si="247"/>
        <v/>
      </c>
      <c r="AA1231" s="207" t="str">
        <f t="shared" si="248"/>
        <v/>
      </c>
    </row>
    <row r="1232" spans="1:27" ht="17.25" hidden="1" outlineLevel="2" collapsed="1" thickBot="1">
      <c r="A1232" s="279">
        <v>43385</v>
      </c>
      <c r="B1232" s="280" t="s">
        <v>1332</v>
      </c>
      <c r="C1232" s="281" t="s">
        <v>3172</v>
      </c>
      <c r="D1232" s="281" t="s">
        <v>1329</v>
      </c>
      <c r="E1232" s="282" t="s">
        <v>1330</v>
      </c>
      <c r="F1232" s="281" t="s">
        <v>102</v>
      </c>
      <c r="G1232" s="283">
        <v>1</v>
      </c>
      <c r="H1232" s="283">
        <v>9801</v>
      </c>
      <c r="I1232" s="283">
        <v>0</v>
      </c>
      <c r="J1232" s="284">
        <v>18</v>
      </c>
      <c r="K1232" s="284">
        <v>10</v>
      </c>
      <c r="L1232" s="284">
        <f t="shared" si="240"/>
        <v>-28</v>
      </c>
      <c r="M1232" s="285">
        <f t="shared" si="238"/>
        <v>-28</v>
      </c>
      <c r="N1232" s="241" t="str">
        <f t="shared" si="239"/>
        <v/>
      </c>
      <c r="O1232" s="207">
        <v>0</v>
      </c>
      <c r="P1232" s="34"/>
      <c r="S1232" s="230"/>
      <c r="T1232" s="61" t="str">
        <f t="shared" si="241"/>
        <v/>
      </c>
      <c r="U1232" s="61" t="str">
        <f t="shared" si="242"/>
        <v/>
      </c>
      <c r="V1232" s="61" t="str">
        <f t="shared" si="243"/>
        <v/>
      </c>
      <c r="W1232" s="61">
        <f t="shared" si="244"/>
        <v>-28</v>
      </c>
      <c r="X1232" s="207" t="str">
        <f t="shared" si="245"/>
        <v/>
      </c>
      <c r="Y1232" s="207" t="str">
        <f t="shared" si="246"/>
        <v/>
      </c>
      <c r="Z1232" s="207" t="str">
        <f t="shared" si="247"/>
        <v/>
      </c>
      <c r="AA1232" s="207" t="str">
        <f t="shared" si="248"/>
        <v/>
      </c>
    </row>
    <row r="1233" spans="1:27" ht="17.25" hidden="1" outlineLevel="2" collapsed="1" thickBot="1">
      <c r="A1233" s="279">
        <v>43385</v>
      </c>
      <c r="B1233" s="280" t="s">
        <v>1332</v>
      </c>
      <c r="C1233" s="281" t="s">
        <v>3172</v>
      </c>
      <c r="D1233" s="281" t="s">
        <v>1331</v>
      </c>
      <c r="E1233" s="282" t="s">
        <v>2221</v>
      </c>
      <c r="F1233" s="281" t="s">
        <v>102</v>
      </c>
      <c r="G1233" s="283">
        <v>1</v>
      </c>
      <c r="H1233" s="283">
        <v>9786</v>
      </c>
      <c r="I1233" s="283">
        <v>0</v>
      </c>
      <c r="J1233" s="284">
        <v>18</v>
      </c>
      <c r="K1233" s="284">
        <v>10</v>
      </c>
      <c r="L1233" s="284">
        <f t="shared" si="240"/>
        <v>-778</v>
      </c>
      <c r="M1233" s="285">
        <f t="shared" si="238"/>
        <v>-778</v>
      </c>
      <c r="N1233" s="241">
        <f t="shared" si="239"/>
        <v>-15</v>
      </c>
      <c r="O1233" s="207">
        <v>0</v>
      </c>
      <c r="P1233" s="34"/>
      <c r="S1233" s="230"/>
      <c r="T1233" s="61" t="str">
        <f t="shared" si="241"/>
        <v/>
      </c>
      <c r="U1233" s="61" t="str">
        <f t="shared" si="242"/>
        <v/>
      </c>
      <c r="V1233" s="61" t="str">
        <f t="shared" si="243"/>
        <v/>
      </c>
      <c r="W1233" s="61">
        <f t="shared" si="244"/>
        <v>-778</v>
      </c>
      <c r="X1233" s="207" t="str">
        <f t="shared" si="245"/>
        <v/>
      </c>
      <c r="Y1233" s="207" t="str">
        <f t="shared" si="246"/>
        <v/>
      </c>
      <c r="Z1233" s="207" t="str">
        <f t="shared" si="247"/>
        <v/>
      </c>
      <c r="AA1233" s="207" t="str">
        <f t="shared" si="248"/>
        <v/>
      </c>
    </row>
    <row r="1234" spans="1:27" ht="17.25" hidden="1" outlineLevel="2" collapsed="1" thickBot="1">
      <c r="A1234" s="279">
        <v>43385</v>
      </c>
      <c r="B1234" s="280" t="s">
        <v>1332</v>
      </c>
      <c r="C1234" s="281" t="s">
        <v>3172</v>
      </c>
      <c r="D1234" s="281" t="s">
        <v>1329</v>
      </c>
      <c r="E1234" s="282" t="s">
        <v>1330</v>
      </c>
      <c r="F1234" s="281" t="s">
        <v>102</v>
      </c>
      <c r="G1234" s="283">
        <v>1</v>
      </c>
      <c r="H1234" s="283">
        <v>9798</v>
      </c>
      <c r="I1234" s="283">
        <v>0</v>
      </c>
      <c r="J1234" s="284">
        <v>18</v>
      </c>
      <c r="K1234" s="284">
        <v>10</v>
      </c>
      <c r="L1234" s="284">
        <f t="shared" si="240"/>
        <v>-28</v>
      </c>
      <c r="M1234" s="285">
        <f t="shared" si="238"/>
        <v>-28</v>
      </c>
      <c r="N1234" s="241" t="str">
        <f t="shared" si="239"/>
        <v/>
      </c>
      <c r="O1234" s="207">
        <v>0</v>
      </c>
      <c r="P1234" s="34"/>
      <c r="S1234" s="230"/>
      <c r="T1234" s="61" t="str">
        <f t="shared" si="241"/>
        <v/>
      </c>
      <c r="U1234" s="61" t="str">
        <f t="shared" si="242"/>
        <v/>
      </c>
      <c r="V1234" s="61" t="str">
        <f t="shared" si="243"/>
        <v/>
      </c>
      <c r="W1234" s="61">
        <f t="shared" si="244"/>
        <v>-28</v>
      </c>
      <c r="X1234" s="207" t="str">
        <f t="shared" si="245"/>
        <v/>
      </c>
      <c r="Y1234" s="207" t="str">
        <f t="shared" si="246"/>
        <v/>
      </c>
      <c r="Z1234" s="207" t="str">
        <f t="shared" si="247"/>
        <v/>
      </c>
      <c r="AA1234" s="207" t="str">
        <f t="shared" si="248"/>
        <v/>
      </c>
    </row>
    <row r="1235" spans="1:27" ht="17.25" hidden="1" outlineLevel="2" collapsed="1" thickBot="1">
      <c r="A1235" s="279">
        <v>43385</v>
      </c>
      <c r="B1235" s="280" t="s">
        <v>1332</v>
      </c>
      <c r="C1235" s="281" t="s">
        <v>3172</v>
      </c>
      <c r="D1235" s="281" t="s">
        <v>1331</v>
      </c>
      <c r="E1235" s="282" t="s">
        <v>2221</v>
      </c>
      <c r="F1235" s="281" t="s">
        <v>102</v>
      </c>
      <c r="G1235" s="283">
        <v>1</v>
      </c>
      <c r="H1235" s="283">
        <v>9803</v>
      </c>
      <c r="I1235" s="283">
        <v>0</v>
      </c>
      <c r="J1235" s="284">
        <v>18</v>
      </c>
      <c r="K1235" s="284">
        <v>10</v>
      </c>
      <c r="L1235" s="284">
        <f t="shared" si="240"/>
        <v>222</v>
      </c>
      <c r="M1235" s="285">
        <f t="shared" si="238"/>
        <v>222</v>
      </c>
      <c r="N1235" s="241">
        <f t="shared" si="239"/>
        <v>5</v>
      </c>
      <c r="O1235" s="207">
        <v>0</v>
      </c>
      <c r="P1235" s="34"/>
      <c r="S1235" s="230"/>
      <c r="T1235" s="61" t="str">
        <f t="shared" si="241"/>
        <v/>
      </c>
      <c r="U1235" s="61" t="str">
        <f t="shared" si="242"/>
        <v/>
      </c>
      <c r="V1235" s="61">
        <f t="shared" si="243"/>
        <v>222</v>
      </c>
      <c r="W1235" s="61" t="str">
        <f t="shared" si="244"/>
        <v/>
      </c>
      <c r="X1235" s="207" t="str">
        <f t="shared" si="245"/>
        <v/>
      </c>
      <c r="Y1235" s="207" t="str">
        <f t="shared" si="246"/>
        <v/>
      </c>
      <c r="Z1235" s="207" t="str">
        <f t="shared" si="247"/>
        <v/>
      </c>
      <c r="AA1235" s="207" t="str">
        <f t="shared" si="248"/>
        <v/>
      </c>
    </row>
    <row r="1236" spans="1:27" ht="17.25" hidden="1" outlineLevel="2" collapsed="1" thickBot="1">
      <c r="A1236" s="279">
        <v>43385</v>
      </c>
      <c r="B1236" s="280" t="s">
        <v>1332</v>
      </c>
      <c r="C1236" s="281" t="s">
        <v>3172</v>
      </c>
      <c r="D1236" s="281" t="s">
        <v>1329</v>
      </c>
      <c r="E1236" s="282" t="s">
        <v>1330</v>
      </c>
      <c r="F1236" s="281" t="s">
        <v>102</v>
      </c>
      <c r="G1236" s="283">
        <v>1</v>
      </c>
      <c r="H1236" s="283">
        <v>9797</v>
      </c>
      <c r="I1236" s="283">
        <v>0</v>
      </c>
      <c r="J1236" s="284">
        <v>18</v>
      </c>
      <c r="K1236" s="284">
        <v>10</v>
      </c>
      <c r="L1236" s="284">
        <f t="shared" si="240"/>
        <v>-28</v>
      </c>
      <c r="M1236" s="285">
        <f t="shared" si="238"/>
        <v>-28</v>
      </c>
      <c r="N1236" s="241" t="str">
        <f t="shared" si="239"/>
        <v/>
      </c>
      <c r="O1236" s="207">
        <v>0</v>
      </c>
      <c r="P1236" s="34"/>
      <c r="S1236" s="230"/>
      <c r="T1236" s="61" t="str">
        <f t="shared" si="241"/>
        <v/>
      </c>
      <c r="U1236" s="61" t="str">
        <f t="shared" si="242"/>
        <v/>
      </c>
      <c r="V1236" s="61" t="str">
        <f t="shared" si="243"/>
        <v/>
      </c>
      <c r="W1236" s="61">
        <f t="shared" si="244"/>
        <v>-28</v>
      </c>
      <c r="X1236" s="207" t="str">
        <f t="shared" si="245"/>
        <v/>
      </c>
      <c r="Y1236" s="207" t="str">
        <f t="shared" si="246"/>
        <v/>
      </c>
      <c r="Z1236" s="207" t="str">
        <f t="shared" si="247"/>
        <v/>
      </c>
      <c r="AA1236" s="207" t="str">
        <f t="shared" si="248"/>
        <v/>
      </c>
    </row>
    <row r="1237" spans="1:27" ht="17.25" hidden="1" outlineLevel="2" collapsed="1" thickBot="1">
      <c r="A1237" s="279">
        <v>43385</v>
      </c>
      <c r="B1237" s="280" t="s">
        <v>1332</v>
      </c>
      <c r="C1237" s="281" t="s">
        <v>3172</v>
      </c>
      <c r="D1237" s="281" t="s">
        <v>1331</v>
      </c>
      <c r="E1237" s="282" t="s">
        <v>2221</v>
      </c>
      <c r="F1237" s="281" t="s">
        <v>102</v>
      </c>
      <c r="G1237" s="283">
        <v>1</v>
      </c>
      <c r="H1237" s="283">
        <v>9799</v>
      </c>
      <c r="I1237" s="283">
        <v>0</v>
      </c>
      <c r="J1237" s="284">
        <v>18</v>
      </c>
      <c r="K1237" s="284">
        <v>10</v>
      </c>
      <c r="L1237" s="284">
        <f t="shared" si="240"/>
        <v>72</v>
      </c>
      <c r="M1237" s="285">
        <f t="shared" si="238"/>
        <v>72</v>
      </c>
      <c r="N1237" s="241">
        <f t="shared" si="239"/>
        <v>2</v>
      </c>
      <c r="O1237" s="207">
        <v>0</v>
      </c>
      <c r="P1237" s="34"/>
      <c r="S1237" s="230"/>
      <c r="T1237" s="61" t="str">
        <f t="shared" si="241"/>
        <v/>
      </c>
      <c r="U1237" s="61" t="str">
        <f t="shared" si="242"/>
        <v/>
      </c>
      <c r="V1237" s="61">
        <f t="shared" si="243"/>
        <v>72</v>
      </c>
      <c r="W1237" s="61" t="str">
        <f t="shared" si="244"/>
        <v/>
      </c>
      <c r="X1237" s="207" t="str">
        <f t="shared" si="245"/>
        <v/>
      </c>
      <c r="Y1237" s="207" t="str">
        <f t="shared" si="246"/>
        <v/>
      </c>
      <c r="Z1237" s="207" t="str">
        <f t="shared" si="247"/>
        <v/>
      </c>
      <c r="AA1237" s="207" t="str">
        <f t="shared" si="248"/>
        <v/>
      </c>
    </row>
    <row r="1238" spans="1:27" ht="17.25" hidden="1" outlineLevel="2" collapsed="1" thickBot="1">
      <c r="A1238" s="279">
        <v>43385</v>
      </c>
      <c r="B1238" s="280" t="s">
        <v>1332</v>
      </c>
      <c r="C1238" s="281" t="s">
        <v>3172</v>
      </c>
      <c r="D1238" s="281" t="s">
        <v>1329</v>
      </c>
      <c r="E1238" s="282" t="s">
        <v>2221</v>
      </c>
      <c r="F1238" s="281" t="s">
        <v>102</v>
      </c>
      <c r="G1238" s="283">
        <v>2</v>
      </c>
      <c r="H1238" s="283">
        <v>9804</v>
      </c>
      <c r="I1238" s="283">
        <v>0</v>
      </c>
      <c r="J1238" s="284">
        <v>46</v>
      </c>
      <c r="K1238" s="284">
        <v>20</v>
      </c>
      <c r="L1238" s="284">
        <f t="shared" si="240"/>
        <v>-66</v>
      </c>
      <c r="M1238" s="285">
        <f t="shared" si="238"/>
        <v>-66</v>
      </c>
      <c r="N1238" s="241" t="str">
        <f t="shared" si="239"/>
        <v/>
      </c>
      <c r="O1238" s="207">
        <v>0</v>
      </c>
      <c r="P1238" s="34"/>
      <c r="S1238" s="230"/>
      <c r="T1238" s="61" t="str">
        <f t="shared" si="241"/>
        <v/>
      </c>
      <c r="U1238" s="61" t="str">
        <f t="shared" si="242"/>
        <v/>
      </c>
      <c r="V1238" s="61" t="str">
        <f t="shared" si="243"/>
        <v/>
      </c>
      <c r="W1238" s="61">
        <f t="shared" si="244"/>
        <v>-66</v>
      </c>
      <c r="X1238" s="207" t="str">
        <f t="shared" si="245"/>
        <v/>
      </c>
      <c r="Y1238" s="207" t="str">
        <f t="shared" si="246"/>
        <v/>
      </c>
      <c r="Z1238" s="207" t="str">
        <f t="shared" si="247"/>
        <v/>
      </c>
      <c r="AA1238" s="207" t="str">
        <f t="shared" si="248"/>
        <v/>
      </c>
    </row>
    <row r="1239" spans="1:27" ht="17.25" hidden="1" outlineLevel="2" collapsed="1" thickBot="1">
      <c r="A1239" s="279">
        <v>43385</v>
      </c>
      <c r="B1239" s="280" t="s">
        <v>1332</v>
      </c>
      <c r="C1239" s="281" t="s">
        <v>3172</v>
      </c>
      <c r="D1239" s="281" t="s">
        <v>1331</v>
      </c>
      <c r="E1239" s="282" t="s">
        <v>1330</v>
      </c>
      <c r="F1239" s="281" t="s">
        <v>102</v>
      </c>
      <c r="G1239" s="283">
        <v>2</v>
      </c>
      <c r="H1239" s="283">
        <v>9799</v>
      </c>
      <c r="I1239" s="283">
        <v>0</v>
      </c>
      <c r="J1239" s="284">
        <v>46</v>
      </c>
      <c r="K1239" s="284">
        <v>20</v>
      </c>
      <c r="L1239" s="284">
        <f t="shared" si="240"/>
        <v>434</v>
      </c>
      <c r="M1239" s="285">
        <f t="shared" si="238"/>
        <v>434</v>
      </c>
      <c r="N1239" s="241">
        <f t="shared" si="239"/>
        <v>10</v>
      </c>
      <c r="O1239" s="207">
        <v>0</v>
      </c>
      <c r="P1239" s="34"/>
      <c r="S1239" s="230"/>
      <c r="T1239" s="61" t="str">
        <f t="shared" si="241"/>
        <v/>
      </c>
      <c r="U1239" s="61" t="str">
        <f t="shared" si="242"/>
        <v/>
      </c>
      <c r="V1239" s="61">
        <f t="shared" si="243"/>
        <v>434</v>
      </c>
      <c r="W1239" s="61" t="str">
        <f t="shared" si="244"/>
        <v/>
      </c>
      <c r="X1239" s="207" t="str">
        <f t="shared" si="245"/>
        <v/>
      </c>
      <c r="Y1239" s="207" t="str">
        <f t="shared" si="246"/>
        <v/>
      </c>
      <c r="Z1239" s="207" t="str">
        <f t="shared" si="247"/>
        <v/>
      </c>
      <c r="AA1239" s="207" t="str">
        <f t="shared" si="248"/>
        <v/>
      </c>
    </row>
    <row r="1240" spans="1:27" ht="17.25" hidden="1" outlineLevel="2" collapsed="1" thickBot="1">
      <c r="A1240" s="279">
        <v>43385</v>
      </c>
      <c r="B1240" s="280" t="s">
        <v>1332</v>
      </c>
      <c r="C1240" s="281" t="s">
        <v>3172</v>
      </c>
      <c r="D1240" s="281" t="s">
        <v>1329</v>
      </c>
      <c r="E1240" s="282" t="s">
        <v>2221</v>
      </c>
      <c r="F1240" s="281" t="s">
        <v>102</v>
      </c>
      <c r="G1240" s="283">
        <v>2</v>
      </c>
      <c r="H1240" s="283">
        <v>9796</v>
      </c>
      <c r="I1240" s="283">
        <v>0</v>
      </c>
      <c r="J1240" s="284">
        <v>46</v>
      </c>
      <c r="K1240" s="284">
        <v>20</v>
      </c>
      <c r="L1240" s="284">
        <f t="shared" si="240"/>
        <v>-66</v>
      </c>
      <c r="M1240" s="285">
        <f t="shared" si="238"/>
        <v>-66</v>
      </c>
      <c r="N1240" s="241" t="str">
        <f t="shared" si="239"/>
        <v/>
      </c>
      <c r="O1240" s="207">
        <v>0</v>
      </c>
      <c r="P1240" s="34"/>
      <c r="S1240" s="230"/>
      <c r="T1240" s="61" t="str">
        <f t="shared" si="241"/>
        <v/>
      </c>
      <c r="U1240" s="61" t="str">
        <f t="shared" si="242"/>
        <v/>
      </c>
      <c r="V1240" s="61" t="str">
        <f t="shared" si="243"/>
        <v/>
      </c>
      <c r="W1240" s="61">
        <f t="shared" si="244"/>
        <v>-66</v>
      </c>
      <c r="X1240" s="207" t="str">
        <f t="shared" si="245"/>
        <v/>
      </c>
      <c r="Y1240" s="207" t="str">
        <f t="shared" si="246"/>
        <v/>
      </c>
      <c r="Z1240" s="207" t="str">
        <f t="shared" si="247"/>
        <v/>
      </c>
      <c r="AA1240" s="207" t="str">
        <f t="shared" si="248"/>
        <v/>
      </c>
    </row>
    <row r="1241" spans="1:27" ht="17.25" hidden="1" outlineLevel="2" collapsed="1" thickBot="1">
      <c r="A1241" s="279">
        <v>43385</v>
      </c>
      <c r="B1241" s="280" t="s">
        <v>1332</v>
      </c>
      <c r="C1241" s="281" t="s">
        <v>3172</v>
      </c>
      <c r="D1241" s="281" t="s">
        <v>1331</v>
      </c>
      <c r="E1241" s="282" t="s">
        <v>1330</v>
      </c>
      <c r="F1241" s="281" t="s">
        <v>102</v>
      </c>
      <c r="G1241" s="283">
        <v>2</v>
      </c>
      <c r="H1241" s="283">
        <v>9810</v>
      </c>
      <c r="I1241" s="283">
        <v>0</v>
      </c>
      <c r="J1241" s="284">
        <v>46</v>
      </c>
      <c r="K1241" s="284">
        <v>20</v>
      </c>
      <c r="L1241" s="284">
        <f t="shared" si="240"/>
        <v>-1466</v>
      </c>
      <c r="M1241" s="285">
        <f t="shared" si="238"/>
        <v>-1466</v>
      </c>
      <c r="N1241" s="241">
        <f t="shared" si="239"/>
        <v>-28</v>
      </c>
      <c r="O1241" s="207">
        <v>0</v>
      </c>
      <c r="P1241" s="34"/>
      <c r="S1241" s="230"/>
      <c r="T1241" s="61" t="str">
        <f t="shared" si="241"/>
        <v/>
      </c>
      <c r="U1241" s="61" t="str">
        <f t="shared" si="242"/>
        <v/>
      </c>
      <c r="V1241" s="61" t="str">
        <f t="shared" si="243"/>
        <v/>
      </c>
      <c r="W1241" s="61">
        <f t="shared" si="244"/>
        <v>-1466</v>
      </c>
      <c r="X1241" s="207" t="str">
        <f t="shared" si="245"/>
        <v/>
      </c>
      <c r="Y1241" s="207" t="str">
        <f t="shared" si="246"/>
        <v/>
      </c>
      <c r="Z1241" s="207" t="str">
        <f t="shared" si="247"/>
        <v/>
      </c>
      <c r="AA1241" s="207" t="str">
        <f t="shared" si="248"/>
        <v/>
      </c>
    </row>
    <row r="1242" spans="1:27" ht="17.25" hidden="1" outlineLevel="2" collapsed="1" thickBot="1">
      <c r="A1242" s="279">
        <v>43385</v>
      </c>
      <c r="B1242" s="280" t="s">
        <v>1332</v>
      </c>
      <c r="C1242" s="281" t="s">
        <v>3172</v>
      </c>
      <c r="D1242" s="281" t="s">
        <v>1329</v>
      </c>
      <c r="E1242" s="282" t="s">
        <v>1330</v>
      </c>
      <c r="F1242" s="281" t="s">
        <v>102</v>
      </c>
      <c r="G1242" s="283">
        <v>2</v>
      </c>
      <c r="H1242" s="283">
        <v>9828</v>
      </c>
      <c r="I1242" s="283">
        <v>0</v>
      </c>
      <c r="J1242" s="284">
        <v>46</v>
      </c>
      <c r="K1242" s="284">
        <v>20</v>
      </c>
      <c r="L1242" s="284">
        <f t="shared" si="240"/>
        <v>-66</v>
      </c>
      <c r="M1242" s="285">
        <f t="shared" si="238"/>
        <v>-66</v>
      </c>
      <c r="N1242" s="241" t="str">
        <f t="shared" si="239"/>
        <v/>
      </c>
      <c r="O1242" s="207">
        <v>0</v>
      </c>
      <c r="P1242" s="34"/>
      <c r="S1242" s="230"/>
      <c r="T1242" s="61" t="str">
        <f t="shared" si="241"/>
        <v/>
      </c>
      <c r="U1242" s="61" t="str">
        <f t="shared" si="242"/>
        <v/>
      </c>
      <c r="V1242" s="61" t="str">
        <f t="shared" si="243"/>
        <v/>
      </c>
      <c r="W1242" s="61">
        <f t="shared" si="244"/>
        <v>-66</v>
      </c>
      <c r="X1242" s="207" t="str">
        <f t="shared" si="245"/>
        <v/>
      </c>
      <c r="Y1242" s="207" t="str">
        <f t="shared" si="246"/>
        <v/>
      </c>
      <c r="Z1242" s="207" t="str">
        <f t="shared" si="247"/>
        <v/>
      </c>
      <c r="AA1242" s="207" t="str">
        <f t="shared" si="248"/>
        <v/>
      </c>
    </row>
    <row r="1243" spans="1:27" ht="17.25" hidden="1" outlineLevel="2" collapsed="1" thickBot="1">
      <c r="A1243" s="279">
        <v>43385</v>
      </c>
      <c r="B1243" s="280" t="s">
        <v>1332</v>
      </c>
      <c r="C1243" s="281" t="s">
        <v>3172</v>
      </c>
      <c r="D1243" s="281" t="s">
        <v>1331</v>
      </c>
      <c r="E1243" s="282" t="s">
        <v>2221</v>
      </c>
      <c r="F1243" s="281" t="s">
        <v>102</v>
      </c>
      <c r="G1243" s="283">
        <v>2</v>
      </c>
      <c r="H1243" s="283">
        <v>9830</v>
      </c>
      <c r="I1243" s="283">
        <v>0</v>
      </c>
      <c r="J1243" s="284">
        <v>46</v>
      </c>
      <c r="K1243" s="284">
        <v>20</v>
      </c>
      <c r="L1243" s="284">
        <f t="shared" si="240"/>
        <v>134</v>
      </c>
      <c r="M1243" s="285">
        <f t="shared" si="238"/>
        <v>134</v>
      </c>
      <c r="N1243" s="241">
        <f t="shared" si="239"/>
        <v>4</v>
      </c>
      <c r="O1243" s="207">
        <v>0</v>
      </c>
      <c r="P1243" s="34"/>
      <c r="S1243" s="230"/>
      <c r="T1243" s="61" t="str">
        <f t="shared" si="241"/>
        <v/>
      </c>
      <c r="U1243" s="61" t="str">
        <f t="shared" si="242"/>
        <v/>
      </c>
      <c r="V1243" s="61">
        <f t="shared" si="243"/>
        <v>134</v>
      </c>
      <c r="W1243" s="61" t="str">
        <f t="shared" si="244"/>
        <v/>
      </c>
      <c r="X1243" s="207" t="str">
        <f t="shared" si="245"/>
        <v/>
      </c>
      <c r="Y1243" s="207" t="str">
        <f t="shared" si="246"/>
        <v/>
      </c>
      <c r="Z1243" s="207" t="str">
        <f t="shared" si="247"/>
        <v/>
      </c>
      <c r="AA1243" s="207" t="str">
        <f t="shared" si="248"/>
        <v/>
      </c>
    </row>
    <row r="1244" spans="1:27" ht="17.25" hidden="1" outlineLevel="2" collapsed="1" thickBot="1">
      <c r="A1244" s="279">
        <v>43385</v>
      </c>
      <c r="B1244" s="280" t="s">
        <v>1332</v>
      </c>
      <c r="C1244" s="281" t="s">
        <v>3172</v>
      </c>
      <c r="D1244" s="281" t="s">
        <v>1329</v>
      </c>
      <c r="E1244" s="282" t="s">
        <v>1330</v>
      </c>
      <c r="F1244" s="281" t="s">
        <v>102</v>
      </c>
      <c r="G1244" s="283">
        <v>1</v>
      </c>
      <c r="H1244" s="283">
        <v>9827</v>
      </c>
      <c r="I1244" s="283">
        <v>0</v>
      </c>
      <c r="J1244" s="284">
        <v>23</v>
      </c>
      <c r="K1244" s="284">
        <v>10</v>
      </c>
      <c r="L1244" s="284">
        <f t="shared" si="240"/>
        <v>-33</v>
      </c>
      <c r="M1244" s="285">
        <f t="shared" si="238"/>
        <v>-33</v>
      </c>
      <c r="N1244" s="241" t="str">
        <f t="shared" si="239"/>
        <v/>
      </c>
      <c r="O1244" s="207">
        <v>0</v>
      </c>
      <c r="P1244" s="34"/>
      <c r="S1244" s="230"/>
      <c r="T1244" s="61" t="str">
        <f t="shared" si="241"/>
        <v/>
      </c>
      <c r="U1244" s="61" t="str">
        <f t="shared" si="242"/>
        <v/>
      </c>
      <c r="V1244" s="61" t="str">
        <f t="shared" si="243"/>
        <v/>
      </c>
      <c r="W1244" s="61">
        <f t="shared" si="244"/>
        <v>-33</v>
      </c>
      <c r="X1244" s="207" t="str">
        <f t="shared" si="245"/>
        <v/>
      </c>
      <c r="Y1244" s="207" t="str">
        <f t="shared" si="246"/>
        <v/>
      </c>
      <c r="Z1244" s="207" t="str">
        <f t="shared" si="247"/>
        <v/>
      </c>
      <c r="AA1244" s="207" t="str">
        <f t="shared" si="248"/>
        <v/>
      </c>
    </row>
    <row r="1245" spans="1:27" ht="17.25" hidden="1" outlineLevel="2" collapsed="1" thickBot="1">
      <c r="A1245" s="279">
        <v>43385</v>
      </c>
      <c r="B1245" s="280" t="s">
        <v>1332</v>
      </c>
      <c r="C1245" s="281" t="s">
        <v>3172</v>
      </c>
      <c r="D1245" s="281" t="s">
        <v>1331</v>
      </c>
      <c r="E1245" s="282" t="s">
        <v>2221</v>
      </c>
      <c r="F1245" s="281" t="s">
        <v>102</v>
      </c>
      <c r="G1245" s="283">
        <v>1</v>
      </c>
      <c r="H1245" s="283">
        <v>9830</v>
      </c>
      <c r="I1245" s="283">
        <v>0</v>
      </c>
      <c r="J1245" s="284">
        <v>23</v>
      </c>
      <c r="K1245" s="284">
        <v>10</v>
      </c>
      <c r="L1245" s="284">
        <f t="shared" si="240"/>
        <v>117</v>
      </c>
      <c r="M1245" s="285">
        <f t="shared" si="238"/>
        <v>117</v>
      </c>
      <c r="N1245" s="241">
        <f t="shared" si="239"/>
        <v>3</v>
      </c>
      <c r="O1245" s="207">
        <v>0</v>
      </c>
      <c r="P1245" s="34"/>
      <c r="S1245" s="230"/>
      <c r="T1245" s="61" t="str">
        <f t="shared" si="241"/>
        <v/>
      </c>
      <c r="U1245" s="61" t="str">
        <f t="shared" si="242"/>
        <v/>
      </c>
      <c r="V1245" s="61">
        <f t="shared" si="243"/>
        <v>117</v>
      </c>
      <c r="W1245" s="61" t="str">
        <f t="shared" si="244"/>
        <v/>
      </c>
      <c r="X1245" s="207" t="str">
        <f t="shared" si="245"/>
        <v/>
      </c>
      <c r="Y1245" s="207" t="str">
        <f t="shared" si="246"/>
        <v/>
      </c>
      <c r="Z1245" s="207" t="str">
        <f t="shared" si="247"/>
        <v/>
      </c>
      <c r="AA1245" s="207" t="str">
        <f t="shared" si="248"/>
        <v/>
      </c>
    </row>
    <row r="1246" spans="1:27" ht="17.25" hidden="1" outlineLevel="2" collapsed="1" thickBot="1">
      <c r="A1246" s="279">
        <v>43385</v>
      </c>
      <c r="B1246" s="280" t="s">
        <v>1332</v>
      </c>
      <c r="C1246" s="281" t="s">
        <v>3172</v>
      </c>
      <c r="D1246" s="281" t="s">
        <v>1329</v>
      </c>
      <c r="E1246" s="282" t="s">
        <v>1330</v>
      </c>
      <c r="F1246" s="281" t="s">
        <v>102</v>
      </c>
      <c r="G1246" s="283">
        <v>1</v>
      </c>
      <c r="H1246" s="283">
        <v>9827</v>
      </c>
      <c r="I1246" s="283">
        <v>0</v>
      </c>
      <c r="J1246" s="284">
        <v>23</v>
      </c>
      <c r="K1246" s="284">
        <v>10</v>
      </c>
      <c r="L1246" s="284">
        <f t="shared" si="240"/>
        <v>-33</v>
      </c>
      <c r="M1246" s="285">
        <f t="shared" si="238"/>
        <v>-33</v>
      </c>
      <c r="N1246" s="241" t="str">
        <f t="shared" si="239"/>
        <v/>
      </c>
      <c r="O1246" s="207">
        <v>0</v>
      </c>
      <c r="P1246" s="34"/>
      <c r="S1246" s="230"/>
      <c r="T1246" s="61" t="str">
        <f t="shared" si="241"/>
        <v/>
      </c>
      <c r="U1246" s="61" t="str">
        <f t="shared" si="242"/>
        <v/>
      </c>
      <c r="V1246" s="61" t="str">
        <f t="shared" si="243"/>
        <v/>
      </c>
      <c r="W1246" s="61">
        <f t="shared" si="244"/>
        <v>-33</v>
      </c>
      <c r="X1246" s="207" t="str">
        <f t="shared" si="245"/>
        <v/>
      </c>
      <c r="Y1246" s="207" t="str">
        <f t="shared" si="246"/>
        <v/>
      </c>
      <c r="Z1246" s="207" t="str">
        <f t="shared" si="247"/>
        <v/>
      </c>
      <c r="AA1246" s="207" t="str">
        <f t="shared" si="248"/>
        <v/>
      </c>
    </row>
    <row r="1247" spans="1:27" ht="17.25" hidden="1" outlineLevel="2" collapsed="1" thickBot="1">
      <c r="A1247" s="279">
        <v>43385</v>
      </c>
      <c r="B1247" s="280" t="s">
        <v>1332</v>
      </c>
      <c r="C1247" s="281" t="s">
        <v>3172</v>
      </c>
      <c r="D1247" s="281" t="s">
        <v>1331</v>
      </c>
      <c r="E1247" s="282" t="s">
        <v>2221</v>
      </c>
      <c r="F1247" s="281" t="s">
        <v>102</v>
      </c>
      <c r="G1247" s="283">
        <v>1</v>
      </c>
      <c r="H1247" s="283">
        <v>9831</v>
      </c>
      <c r="I1247" s="283">
        <v>0</v>
      </c>
      <c r="J1247" s="284">
        <v>23</v>
      </c>
      <c r="K1247" s="284">
        <v>10</v>
      </c>
      <c r="L1247" s="284">
        <f t="shared" si="240"/>
        <v>167</v>
      </c>
      <c r="M1247" s="285">
        <f t="shared" si="238"/>
        <v>167</v>
      </c>
      <c r="N1247" s="241">
        <f t="shared" si="239"/>
        <v>4</v>
      </c>
      <c r="O1247" s="207">
        <v>0</v>
      </c>
      <c r="P1247" s="34"/>
      <c r="S1247" s="230"/>
      <c r="T1247" s="61" t="str">
        <f t="shared" si="241"/>
        <v/>
      </c>
      <c r="U1247" s="61" t="str">
        <f t="shared" si="242"/>
        <v/>
      </c>
      <c r="V1247" s="61">
        <f t="shared" si="243"/>
        <v>167</v>
      </c>
      <c r="W1247" s="61" t="str">
        <f t="shared" si="244"/>
        <v/>
      </c>
      <c r="X1247" s="207" t="str">
        <f t="shared" si="245"/>
        <v/>
      </c>
      <c r="Y1247" s="207" t="str">
        <f t="shared" si="246"/>
        <v/>
      </c>
      <c r="Z1247" s="207" t="str">
        <f t="shared" si="247"/>
        <v/>
      </c>
      <c r="AA1247" s="207" t="str">
        <f t="shared" si="248"/>
        <v/>
      </c>
    </row>
    <row r="1248" spans="1:27" ht="17.25" hidden="1" outlineLevel="2" collapsed="1" thickBot="1">
      <c r="A1248" s="279">
        <v>43385</v>
      </c>
      <c r="B1248" s="280" t="s">
        <v>1332</v>
      </c>
      <c r="C1248" s="281" t="s">
        <v>3172</v>
      </c>
      <c r="D1248" s="281" t="s">
        <v>1329</v>
      </c>
      <c r="E1248" s="282" t="s">
        <v>1330</v>
      </c>
      <c r="F1248" s="281" t="s">
        <v>102</v>
      </c>
      <c r="G1248" s="283">
        <v>1</v>
      </c>
      <c r="H1248" s="283">
        <v>9863</v>
      </c>
      <c r="I1248" s="283">
        <v>0</v>
      </c>
      <c r="J1248" s="284">
        <v>23</v>
      </c>
      <c r="K1248" s="284">
        <v>10</v>
      </c>
      <c r="L1248" s="284">
        <f t="shared" si="240"/>
        <v>-33</v>
      </c>
      <c r="M1248" s="285">
        <f t="shared" si="238"/>
        <v>-33</v>
      </c>
      <c r="N1248" s="241" t="str">
        <f t="shared" si="239"/>
        <v/>
      </c>
      <c r="O1248" s="207">
        <v>0</v>
      </c>
      <c r="P1248" s="34"/>
      <c r="S1248" s="230"/>
      <c r="T1248" s="61" t="str">
        <f t="shared" si="241"/>
        <v/>
      </c>
      <c r="U1248" s="61" t="str">
        <f t="shared" si="242"/>
        <v/>
      </c>
      <c r="V1248" s="61" t="str">
        <f t="shared" si="243"/>
        <v/>
      </c>
      <c r="W1248" s="61">
        <f t="shared" si="244"/>
        <v>-33</v>
      </c>
      <c r="X1248" s="207" t="str">
        <f t="shared" si="245"/>
        <v/>
      </c>
      <c r="Y1248" s="207" t="str">
        <f t="shared" si="246"/>
        <v/>
      </c>
      <c r="Z1248" s="207" t="str">
        <f t="shared" si="247"/>
        <v/>
      </c>
      <c r="AA1248" s="207" t="str">
        <f t="shared" si="248"/>
        <v/>
      </c>
    </row>
    <row r="1249" spans="1:27" ht="17.25" hidden="1" outlineLevel="2" collapsed="1" thickBot="1">
      <c r="A1249" s="279">
        <v>43385</v>
      </c>
      <c r="B1249" s="280" t="s">
        <v>1332</v>
      </c>
      <c r="C1249" s="281" t="s">
        <v>3172</v>
      </c>
      <c r="D1249" s="281" t="s">
        <v>1331</v>
      </c>
      <c r="E1249" s="282" t="s">
        <v>2221</v>
      </c>
      <c r="F1249" s="281" t="s">
        <v>102</v>
      </c>
      <c r="G1249" s="283">
        <v>1</v>
      </c>
      <c r="H1249" s="283">
        <v>9870</v>
      </c>
      <c r="I1249" s="283">
        <v>0</v>
      </c>
      <c r="J1249" s="284">
        <v>23</v>
      </c>
      <c r="K1249" s="284">
        <v>10</v>
      </c>
      <c r="L1249" s="284">
        <f t="shared" si="240"/>
        <v>317</v>
      </c>
      <c r="M1249" s="285">
        <f t="shared" si="238"/>
        <v>317</v>
      </c>
      <c r="N1249" s="241">
        <f t="shared" si="239"/>
        <v>7</v>
      </c>
      <c r="O1249" s="207">
        <v>0</v>
      </c>
      <c r="P1249" s="34"/>
      <c r="S1249" s="230"/>
      <c r="T1249" s="61" t="str">
        <f t="shared" si="241"/>
        <v/>
      </c>
      <c r="U1249" s="61" t="str">
        <f t="shared" si="242"/>
        <v/>
      </c>
      <c r="V1249" s="61">
        <f t="shared" si="243"/>
        <v>317</v>
      </c>
      <c r="W1249" s="61" t="str">
        <f t="shared" si="244"/>
        <v/>
      </c>
      <c r="X1249" s="207" t="str">
        <f t="shared" si="245"/>
        <v/>
      </c>
      <c r="Y1249" s="207" t="str">
        <f t="shared" si="246"/>
        <v/>
      </c>
      <c r="Z1249" s="207" t="str">
        <f t="shared" si="247"/>
        <v/>
      </c>
      <c r="AA1249" s="207" t="str">
        <f t="shared" si="248"/>
        <v/>
      </c>
    </row>
    <row r="1250" spans="1:27" ht="17.25" hidden="1" outlineLevel="2" collapsed="1" thickBot="1">
      <c r="A1250" s="279">
        <v>43385</v>
      </c>
      <c r="B1250" s="280" t="s">
        <v>1332</v>
      </c>
      <c r="C1250" s="281" t="s">
        <v>3172</v>
      </c>
      <c r="D1250" s="281" t="s">
        <v>1329</v>
      </c>
      <c r="E1250" s="282" t="s">
        <v>1330</v>
      </c>
      <c r="F1250" s="281" t="s">
        <v>102</v>
      </c>
      <c r="G1250" s="283">
        <v>1</v>
      </c>
      <c r="H1250" s="283">
        <v>9862</v>
      </c>
      <c r="I1250" s="283">
        <v>0</v>
      </c>
      <c r="J1250" s="284">
        <v>23</v>
      </c>
      <c r="K1250" s="284">
        <v>10</v>
      </c>
      <c r="L1250" s="284">
        <f t="shared" si="240"/>
        <v>-33</v>
      </c>
      <c r="M1250" s="285">
        <f t="shared" si="238"/>
        <v>-33</v>
      </c>
      <c r="N1250" s="241" t="str">
        <f t="shared" si="239"/>
        <v/>
      </c>
      <c r="O1250" s="207">
        <v>0</v>
      </c>
      <c r="P1250" s="34"/>
      <c r="S1250" s="230"/>
      <c r="T1250" s="61" t="str">
        <f t="shared" si="241"/>
        <v/>
      </c>
      <c r="U1250" s="61" t="str">
        <f t="shared" si="242"/>
        <v/>
      </c>
      <c r="V1250" s="61" t="str">
        <f t="shared" si="243"/>
        <v/>
      </c>
      <c r="W1250" s="61">
        <f t="shared" si="244"/>
        <v>-33</v>
      </c>
      <c r="X1250" s="207" t="str">
        <f t="shared" si="245"/>
        <v/>
      </c>
      <c r="Y1250" s="207" t="str">
        <f t="shared" si="246"/>
        <v/>
      </c>
      <c r="Z1250" s="207" t="str">
        <f t="shared" si="247"/>
        <v/>
      </c>
      <c r="AA1250" s="207" t="str">
        <f t="shared" si="248"/>
        <v/>
      </c>
    </row>
    <row r="1251" spans="1:27" ht="17.25" hidden="1" outlineLevel="2" collapsed="1" thickBot="1">
      <c r="A1251" s="279">
        <v>43385</v>
      </c>
      <c r="B1251" s="280" t="s">
        <v>1332</v>
      </c>
      <c r="C1251" s="281" t="s">
        <v>3172</v>
      </c>
      <c r="D1251" s="281" t="s">
        <v>1331</v>
      </c>
      <c r="E1251" s="282" t="s">
        <v>2221</v>
      </c>
      <c r="F1251" s="281" t="s">
        <v>102</v>
      </c>
      <c r="G1251" s="283">
        <v>1</v>
      </c>
      <c r="H1251" s="283">
        <v>9871</v>
      </c>
      <c r="I1251" s="283">
        <v>0</v>
      </c>
      <c r="J1251" s="284">
        <v>23</v>
      </c>
      <c r="K1251" s="284">
        <v>10</v>
      </c>
      <c r="L1251" s="284">
        <f t="shared" si="240"/>
        <v>417</v>
      </c>
      <c r="M1251" s="285">
        <f t="shared" si="238"/>
        <v>417</v>
      </c>
      <c r="N1251" s="241">
        <f t="shared" si="239"/>
        <v>9</v>
      </c>
      <c r="O1251" s="207">
        <v>0</v>
      </c>
      <c r="P1251" s="34"/>
      <c r="S1251" s="230"/>
      <c r="T1251" s="61" t="str">
        <f t="shared" si="241"/>
        <v/>
      </c>
      <c r="U1251" s="61" t="str">
        <f t="shared" si="242"/>
        <v/>
      </c>
      <c r="V1251" s="61">
        <f t="shared" si="243"/>
        <v>417</v>
      </c>
      <c r="W1251" s="61" t="str">
        <f t="shared" si="244"/>
        <v/>
      </c>
      <c r="X1251" s="207" t="str">
        <f t="shared" si="245"/>
        <v/>
      </c>
      <c r="Y1251" s="207" t="str">
        <f t="shared" si="246"/>
        <v/>
      </c>
      <c r="Z1251" s="207" t="str">
        <f t="shared" si="247"/>
        <v/>
      </c>
      <c r="AA1251" s="207" t="str">
        <f t="shared" si="248"/>
        <v/>
      </c>
    </row>
    <row r="1252" spans="1:27" ht="17.25" hidden="1" outlineLevel="2" collapsed="1" thickBot="1">
      <c r="A1252" s="279">
        <v>43385</v>
      </c>
      <c r="B1252" s="280" t="s">
        <v>1332</v>
      </c>
      <c r="C1252" s="281" t="s">
        <v>3172</v>
      </c>
      <c r="D1252" s="281" t="s">
        <v>1329</v>
      </c>
      <c r="E1252" s="282" t="s">
        <v>1330</v>
      </c>
      <c r="F1252" s="281" t="s">
        <v>102</v>
      </c>
      <c r="G1252" s="283">
        <v>2</v>
      </c>
      <c r="H1252" s="283">
        <v>9896</v>
      </c>
      <c r="I1252" s="283">
        <v>0</v>
      </c>
      <c r="J1252" s="284">
        <v>46</v>
      </c>
      <c r="K1252" s="284">
        <v>20</v>
      </c>
      <c r="L1252" s="284">
        <f t="shared" si="240"/>
        <v>-66</v>
      </c>
      <c r="M1252" s="285">
        <f t="shared" si="238"/>
        <v>-66</v>
      </c>
      <c r="N1252" s="241" t="str">
        <f t="shared" si="239"/>
        <v/>
      </c>
      <c r="O1252" s="207">
        <v>0</v>
      </c>
      <c r="P1252" s="34"/>
      <c r="S1252" s="230"/>
      <c r="T1252" s="61" t="str">
        <f t="shared" si="241"/>
        <v/>
      </c>
      <c r="U1252" s="61" t="str">
        <f t="shared" si="242"/>
        <v/>
      </c>
      <c r="V1252" s="61" t="str">
        <f t="shared" si="243"/>
        <v/>
      </c>
      <c r="W1252" s="61">
        <f t="shared" si="244"/>
        <v>-66</v>
      </c>
      <c r="X1252" s="207" t="str">
        <f t="shared" si="245"/>
        <v/>
      </c>
      <c r="Y1252" s="207" t="str">
        <f t="shared" si="246"/>
        <v/>
      </c>
      <c r="Z1252" s="207" t="str">
        <f t="shared" si="247"/>
        <v/>
      </c>
      <c r="AA1252" s="207" t="str">
        <f t="shared" si="248"/>
        <v/>
      </c>
    </row>
    <row r="1253" spans="1:27" ht="17.25" hidden="1" outlineLevel="2" collapsed="1" thickBot="1">
      <c r="A1253" s="279">
        <v>43385</v>
      </c>
      <c r="B1253" s="280" t="s">
        <v>1332</v>
      </c>
      <c r="C1253" s="281" t="s">
        <v>3172</v>
      </c>
      <c r="D1253" s="281" t="s">
        <v>1331</v>
      </c>
      <c r="E1253" s="282" t="s">
        <v>2221</v>
      </c>
      <c r="F1253" s="281" t="s">
        <v>102</v>
      </c>
      <c r="G1253" s="283">
        <v>2</v>
      </c>
      <c r="H1253" s="283">
        <v>9902</v>
      </c>
      <c r="I1253" s="283">
        <v>0</v>
      </c>
      <c r="J1253" s="284">
        <v>46</v>
      </c>
      <c r="K1253" s="284">
        <v>20</v>
      </c>
      <c r="L1253" s="284">
        <f t="shared" si="240"/>
        <v>534</v>
      </c>
      <c r="M1253" s="285">
        <f t="shared" si="238"/>
        <v>534</v>
      </c>
      <c r="N1253" s="241">
        <f t="shared" si="239"/>
        <v>12</v>
      </c>
      <c r="O1253" s="207">
        <v>0</v>
      </c>
      <c r="P1253" s="34"/>
      <c r="S1253" s="230"/>
      <c r="T1253" s="61" t="str">
        <f t="shared" si="241"/>
        <v/>
      </c>
      <c r="U1253" s="61" t="str">
        <f t="shared" si="242"/>
        <v/>
      </c>
      <c r="V1253" s="61">
        <f t="shared" si="243"/>
        <v>534</v>
      </c>
      <c r="W1253" s="61" t="str">
        <f t="shared" si="244"/>
        <v/>
      </c>
      <c r="X1253" s="207" t="str">
        <f t="shared" si="245"/>
        <v/>
      </c>
      <c r="Y1253" s="207" t="str">
        <f t="shared" si="246"/>
        <v/>
      </c>
      <c r="Z1253" s="207" t="str">
        <f t="shared" si="247"/>
        <v/>
      </c>
      <c r="AA1253" s="207" t="str">
        <f t="shared" si="248"/>
        <v/>
      </c>
    </row>
    <row r="1254" spans="1:27" ht="17.25" hidden="1" outlineLevel="2" collapsed="1" thickBot="1">
      <c r="A1254" s="279">
        <v>43385</v>
      </c>
      <c r="B1254" s="280" t="s">
        <v>1332</v>
      </c>
      <c r="C1254" s="281" t="s">
        <v>3172</v>
      </c>
      <c r="D1254" s="281" t="s">
        <v>1329</v>
      </c>
      <c r="E1254" s="282" t="s">
        <v>1330</v>
      </c>
      <c r="F1254" s="281" t="s">
        <v>102</v>
      </c>
      <c r="G1254" s="283">
        <v>2</v>
      </c>
      <c r="H1254" s="283">
        <v>9920</v>
      </c>
      <c r="I1254" s="283">
        <v>0</v>
      </c>
      <c r="J1254" s="284">
        <v>46</v>
      </c>
      <c r="K1254" s="284">
        <v>20</v>
      </c>
      <c r="L1254" s="284">
        <f t="shared" si="240"/>
        <v>-66</v>
      </c>
      <c r="M1254" s="285">
        <f t="shared" si="238"/>
        <v>-66</v>
      </c>
      <c r="N1254" s="241" t="str">
        <f t="shared" si="239"/>
        <v/>
      </c>
      <c r="O1254" s="207">
        <v>0</v>
      </c>
      <c r="P1254" s="34"/>
      <c r="S1254" s="230"/>
      <c r="T1254" s="61" t="str">
        <f t="shared" si="241"/>
        <v/>
      </c>
      <c r="U1254" s="61" t="str">
        <f t="shared" si="242"/>
        <v/>
      </c>
      <c r="V1254" s="61" t="str">
        <f t="shared" si="243"/>
        <v/>
      </c>
      <c r="W1254" s="61">
        <f t="shared" si="244"/>
        <v>-66</v>
      </c>
      <c r="X1254" s="207" t="str">
        <f t="shared" si="245"/>
        <v/>
      </c>
      <c r="Y1254" s="207" t="str">
        <f t="shared" si="246"/>
        <v/>
      </c>
      <c r="Z1254" s="207" t="str">
        <f t="shared" si="247"/>
        <v/>
      </c>
      <c r="AA1254" s="207" t="str">
        <f t="shared" si="248"/>
        <v/>
      </c>
    </row>
    <row r="1255" spans="1:27" ht="17.25" hidden="1" outlineLevel="2" collapsed="1" thickBot="1">
      <c r="A1255" s="279">
        <v>43385</v>
      </c>
      <c r="B1255" s="280" t="s">
        <v>1332</v>
      </c>
      <c r="C1255" s="281" t="s">
        <v>3172</v>
      </c>
      <c r="D1255" s="281" t="s">
        <v>1331</v>
      </c>
      <c r="E1255" s="282" t="s">
        <v>2221</v>
      </c>
      <c r="F1255" s="281" t="s">
        <v>102</v>
      </c>
      <c r="G1255" s="283">
        <v>2</v>
      </c>
      <c r="H1255" s="283">
        <v>9929</v>
      </c>
      <c r="I1255" s="283">
        <v>0</v>
      </c>
      <c r="J1255" s="284">
        <v>46</v>
      </c>
      <c r="K1255" s="284">
        <v>20</v>
      </c>
      <c r="L1255" s="284">
        <f t="shared" si="240"/>
        <v>834</v>
      </c>
      <c r="M1255" s="285">
        <f t="shared" ref="M1255:M1318" si="249">L1255</f>
        <v>834</v>
      </c>
      <c r="N1255" s="241">
        <f t="shared" si="239"/>
        <v>18</v>
      </c>
      <c r="O1255" s="207">
        <v>0</v>
      </c>
      <c r="P1255" s="34"/>
      <c r="S1255" s="230"/>
      <c r="T1255" s="61" t="str">
        <f t="shared" si="241"/>
        <v/>
      </c>
      <c r="U1255" s="61" t="str">
        <f t="shared" si="242"/>
        <v/>
      </c>
      <c r="V1255" s="61">
        <f t="shared" si="243"/>
        <v>834</v>
      </c>
      <c r="W1255" s="61" t="str">
        <f t="shared" si="244"/>
        <v/>
      </c>
      <c r="X1255" s="207" t="str">
        <f t="shared" si="245"/>
        <v/>
      </c>
      <c r="Y1255" s="207" t="str">
        <f t="shared" si="246"/>
        <v/>
      </c>
      <c r="Z1255" s="207" t="str">
        <f t="shared" si="247"/>
        <v/>
      </c>
      <c r="AA1255" s="207" t="str">
        <f t="shared" si="248"/>
        <v/>
      </c>
    </row>
    <row r="1256" spans="1:27" ht="17.25" hidden="1" outlineLevel="2" collapsed="1" thickBot="1">
      <c r="A1256" s="279">
        <v>43385</v>
      </c>
      <c r="B1256" s="280" t="s">
        <v>1332</v>
      </c>
      <c r="C1256" s="281" t="s">
        <v>3172</v>
      </c>
      <c r="D1256" s="281" t="s">
        <v>1329</v>
      </c>
      <c r="E1256" s="282" t="s">
        <v>1330</v>
      </c>
      <c r="F1256" s="281" t="s">
        <v>102</v>
      </c>
      <c r="G1256" s="283">
        <v>2</v>
      </c>
      <c r="H1256" s="283">
        <v>9942</v>
      </c>
      <c r="I1256" s="283">
        <v>0</v>
      </c>
      <c r="J1256" s="284">
        <v>46</v>
      </c>
      <c r="K1256" s="284">
        <v>20</v>
      </c>
      <c r="L1256" s="284">
        <f t="shared" si="240"/>
        <v>-66</v>
      </c>
      <c r="M1256" s="285">
        <f t="shared" si="249"/>
        <v>-66</v>
      </c>
      <c r="N1256" s="241" t="str">
        <f t="shared" ref="N1256:N1319" si="250">IF(B1256="TXO","",IF(D1256="新倉","",IF(E1256="賣",(H1256-H1255)*G1256,(H1255-H1256)*G1256)))</f>
        <v/>
      </c>
      <c r="O1256" s="207">
        <v>0</v>
      </c>
      <c r="P1256" s="34"/>
      <c r="S1256" s="230"/>
      <c r="T1256" s="61" t="str">
        <f t="shared" si="241"/>
        <v/>
      </c>
      <c r="U1256" s="61" t="str">
        <f t="shared" si="242"/>
        <v/>
      </c>
      <c r="V1256" s="61" t="str">
        <f t="shared" si="243"/>
        <v/>
      </c>
      <c r="W1256" s="61">
        <f t="shared" si="244"/>
        <v>-66</v>
      </c>
      <c r="X1256" s="207" t="str">
        <f t="shared" si="245"/>
        <v/>
      </c>
      <c r="Y1256" s="207" t="str">
        <f t="shared" si="246"/>
        <v/>
      </c>
      <c r="Z1256" s="207" t="str">
        <f t="shared" si="247"/>
        <v/>
      </c>
      <c r="AA1256" s="207" t="str">
        <f t="shared" si="248"/>
        <v/>
      </c>
    </row>
    <row r="1257" spans="1:27" ht="17.25" hidden="1" outlineLevel="2" collapsed="1" thickBot="1">
      <c r="A1257" s="279">
        <v>43385</v>
      </c>
      <c r="B1257" s="280" t="s">
        <v>1332</v>
      </c>
      <c r="C1257" s="281" t="s">
        <v>3172</v>
      </c>
      <c r="D1257" s="281" t="s">
        <v>1331</v>
      </c>
      <c r="E1257" s="282" t="s">
        <v>2221</v>
      </c>
      <c r="F1257" s="281" t="s">
        <v>102</v>
      </c>
      <c r="G1257" s="283">
        <v>2</v>
      </c>
      <c r="H1257" s="283">
        <v>9926</v>
      </c>
      <c r="I1257" s="283">
        <v>0</v>
      </c>
      <c r="J1257" s="284">
        <v>46</v>
      </c>
      <c r="K1257" s="284">
        <v>20</v>
      </c>
      <c r="L1257" s="284">
        <f t="shared" si="240"/>
        <v>-1666</v>
      </c>
      <c r="M1257" s="285">
        <f t="shared" si="249"/>
        <v>-1666</v>
      </c>
      <c r="N1257" s="241">
        <f t="shared" si="250"/>
        <v>-32</v>
      </c>
      <c r="O1257" s="207">
        <v>0</v>
      </c>
      <c r="P1257" s="34"/>
      <c r="S1257" s="230"/>
      <c r="T1257" s="61" t="str">
        <f t="shared" si="241"/>
        <v/>
      </c>
      <c r="U1257" s="61" t="str">
        <f t="shared" si="242"/>
        <v/>
      </c>
      <c r="V1257" s="61" t="str">
        <f t="shared" si="243"/>
        <v/>
      </c>
      <c r="W1257" s="61">
        <f t="shared" si="244"/>
        <v>-1666</v>
      </c>
      <c r="X1257" s="207" t="str">
        <f t="shared" si="245"/>
        <v/>
      </c>
      <c r="Y1257" s="207" t="str">
        <f t="shared" si="246"/>
        <v/>
      </c>
      <c r="Z1257" s="207" t="str">
        <f t="shared" si="247"/>
        <v/>
      </c>
      <c r="AA1257" s="207" t="str">
        <f t="shared" si="248"/>
        <v/>
      </c>
    </row>
    <row r="1258" spans="1:27" ht="17.25" hidden="1" outlineLevel="2" collapsed="1" thickBot="1">
      <c r="A1258" s="279">
        <v>43385</v>
      </c>
      <c r="B1258" s="280" t="s">
        <v>1332</v>
      </c>
      <c r="C1258" s="281" t="s">
        <v>3172</v>
      </c>
      <c r="D1258" s="281" t="s">
        <v>1329</v>
      </c>
      <c r="E1258" s="282" t="s">
        <v>1330</v>
      </c>
      <c r="F1258" s="281" t="s">
        <v>102</v>
      </c>
      <c r="G1258" s="283">
        <v>2</v>
      </c>
      <c r="H1258" s="283">
        <v>9937</v>
      </c>
      <c r="I1258" s="283">
        <v>0</v>
      </c>
      <c r="J1258" s="284">
        <v>46</v>
      </c>
      <c r="K1258" s="284">
        <v>20</v>
      </c>
      <c r="L1258" s="284">
        <f t="shared" si="240"/>
        <v>-66</v>
      </c>
      <c r="M1258" s="285">
        <f t="shared" si="249"/>
        <v>-66</v>
      </c>
      <c r="N1258" s="241" t="str">
        <f t="shared" si="250"/>
        <v/>
      </c>
      <c r="O1258" s="207">
        <v>0</v>
      </c>
      <c r="P1258" s="34"/>
      <c r="S1258" s="230"/>
      <c r="T1258" s="61" t="str">
        <f t="shared" si="241"/>
        <v/>
      </c>
      <c r="U1258" s="61" t="str">
        <f t="shared" si="242"/>
        <v/>
      </c>
      <c r="V1258" s="61" t="str">
        <f t="shared" si="243"/>
        <v/>
      </c>
      <c r="W1258" s="61">
        <f t="shared" si="244"/>
        <v>-66</v>
      </c>
      <c r="X1258" s="207" t="str">
        <f t="shared" si="245"/>
        <v/>
      </c>
      <c r="Y1258" s="207" t="str">
        <f t="shared" si="246"/>
        <v/>
      </c>
      <c r="Z1258" s="207" t="str">
        <f t="shared" si="247"/>
        <v/>
      </c>
      <c r="AA1258" s="207" t="str">
        <f t="shared" si="248"/>
        <v/>
      </c>
    </row>
    <row r="1259" spans="1:27" ht="17.25" hidden="1" outlineLevel="2" collapsed="1" thickBot="1">
      <c r="A1259" s="279">
        <v>43385</v>
      </c>
      <c r="B1259" s="280" t="s">
        <v>1332</v>
      </c>
      <c r="C1259" s="281" t="s">
        <v>3172</v>
      </c>
      <c r="D1259" s="281" t="s">
        <v>1331</v>
      </c>
      <c r="E1259" s="282" t="s">
        <v>2221</v>
      </c>
      <c r="F1259" s="281" t="s">
        <v>102</v>
      </c>
      <c r="G1259" s="283">
        <v>2</v>
      </c>
      <c r="H1259" s="283">
        <v>9940</v>
      </c>
      <c r="I1259" s="283">
        <v>0</v>
      </c>
      <c r="J1259" s="284">
        <v>46</v>
      </c>
      <c r="K1259" s="284">
        <v>20</v>
      </c>
      <c r="L1259" s="284">
        <f t="shared" si="240"/>
        <v>234</v>
      </c>
      <c r="M1259" s="285">
        <f t="shared" si="249"/>
        <v>234</v>
      </c>
      <c r="N1259" s="241">
        <f t="shared" si="250"/>
        <v>6</v>
      </c>
      <c r="O1259" s="207">
        <v>0</v>
      </c>
      <c r="P1259" s="34"/>
      <c r="S1259" s="230"/>
      <c r="T1259" s="61" t="str">
        <f t="shared" si="241"/>
        <v/>
      </c>
      <c r="U1259" s="61" t="str">
        <f t="shared" si="242"/>
        <v/>
      </c>
      <c r="V1259" s="61">
        <f t="shared" si="243"/>
        <v>234</v>
      </c>
      <c r="W1259" s="61" t="str">
        <f t="shared" si="244"/>
        <v/>
      </c>
      <c r="X1259" s="207" t="str">
        <f t="shared" si="245"/>
        <v/>
      </c>
      <c r="Y1259" s="207" t="str">
        <f t="shared" si="246"/>
        <v/>
      </c>
      <c r="Z1259" s="207" t="str">
        <f t="shared" si="247"/>
        <v/>
      </c>
      <c r="AA1259" s="207" t="str">
        <f t="shared" si="248"/>
        <v/>
      </c>
    </row>
    <row r="1260" spans="1:27" ht="17.25" hidden="1" outlineLevel="2" collapsed="1" thickBot="1">
      <c r="A1260" s="279">
        <v>43385</v>
      </c>
      <c r="B1260" s="280" t="s">
        <v>1332</v>
      </c>
      <c r="C1260" s="281" t="s">
        <v>3172</v>
      </c>
      <c r="D1260" s="281" t="s">
        <v>1329</v>
      </c>
      <c r="E1260" s="282" t="s">
        <v>1330</v>
      </c>
      <c r="F1260" s="281" t="s">
        <v>102</v>
      </c>
      <c r="G1260" s="283">
        <v>2</v>
      </c>
      <c r="H1260" s="283">
        <v>9945</v>
      </c>
      <c r="I1260" s="283">
        <v>0</v>
      </c>
      <c r="J1260" s="284">
        <v>46</v>
      </c>
      <c r="K1260" s="284">
        <v>20</v>
      </c>
      <c r="L1260" s="284">
        <f t="shared" si="240"/>
        <v>-66</v>
      </c>
      <c r="M1260" s="285">
        <f t="shared" si="249"/>
        <v>-66</v>
      </c>
      <c r="N1260" s="241" t="str">
        <f t="shared" si="250"/>
        <v/>
      </c>
      <c r="O1260" s="207">
        <v>0</v>
      </c>
      <c r="P1260" s="34"/>
      <c r="S1260" s="230"/>
      <c r="T1260" s="61" t="str">
        <f t="shared" si="241"/>
        <v/>
      </c>
      <c r="U1260" s="61" t="str">
        <f t="shared" si="242"/>
        <v/>
      </c>
      <c r="V1260" s="61" t="str">
        <f t="shared" si="243"/>
        <v/>
      </c>
      <c r="W1260" s="61">
        <f t="shared" si="244"/>
        <v>-66</v>
      </c>
      <c r="X1260" s="207" t="str">
        <f t="shared" si="245"/>
        <v/>
      </c>
      <c r="Y1260" s="207" t="str">
        <f t="shared" si="246"/>
        <v/>
      </c>
      <c r="Z1260" s="207" t="str">
        <f t="shared" si="247"/>
        <v/>
      </c>
      <c r="AA1260" s="207" t="str">
        <f t="shared" si="248"/>
        <v/>
      </c>
    </row>
    <row r="1261" spans="1:27" ht="17.25" hidden="1" outlineLevel="2" collapsed="1" thickBot="1">
      <c r="A1261" s="279">
        <v>43385</v>
      </c>
      <c r="B1261" s="280" t="s">
        <v>1332</v>
      </c>
      <c r="C1261" s="281" t="s">
        <v>3172</v>
      </c>
      <c r="D1261" s="281" t="s">
        <v>1331</v>
      </c>
      <c r="E1261" s="282" t="s">
        <v>2221</v>
      </c>
      <c r="F1261" s="281" t="s">
        <v>102</v>
      </c>
      <c r="G1261" s="283">
        <v>2</v>
      </c>
      <c r="H1261" s="283">
        <v>9951</v>
      </c>
      <c r="I1261" s="283">
        <v>0</v>
      </c>
      <c r="J1261" s="284">
        <v>46</v>
      </c>
      <c r="K1261" s="284">
        <v>20</v>
      </c>
      <c r="L1261" s="284">
        <f t="shared" si="240"/>
        <v>534</v>
      </c>
      <c r="M1261" s="285">
        <f t="shared" si="249"/>
        <v>534</v>
      </c>
      <c r="N1261" s="241">
        <f t="shared" si="250"/>
        <v>12</v>
      </c>
      <c r="O1261" s="207">
        <v>0</v>
      </c>
      <c r="P1261" s="34"/>
      <c r="S1261" s="230"/>
      <c r="T1261" s="61" t="str">
        <f t="shared" si="241"/>
        <v/>
      </c>
      <c r="U1261" s="61" t="str">
        <f t="shared" si="242"/>
        <v/>
      </c>
      <c r="V1261" s="61">
        <f t="shared" si="243"/>
        <v>534</v>
      </c>
      <c r="W1261" s="61" t="str">
        <f t="shared" si="244"/>
        <v/>
      </c>
      <c r="X1261" s="207" t="str">
        <f t="shared" si="245"/>
        <v/>
      </c>
      <c r="Y1261" s="207" t="str">
        <f t="shared" si="246"/>
        <v/>
      </c>
      <c r="Z1261" s="207" t="str">
        <f t="shared" si="247"/>
        <v/>
      </c>
      <c r="AA1261" s="207" t="str">
        <f t="shared" si="248"/>
        <v/>
      </c>
    </row>
    <row r="1262" spans="1:27" ht="17.25" hidden="1" outlineLevel="2" collapsed="1" thickBot="1">
      <c r="A1262" s="279">
        <v>43385</v>
      </c>
      <c r="B1262" s="280" t="s">
        <v>1332</v>
      </c>
      <c r="C1262" s="281" t="s">
        <v>3172</v>
      </c>
      <c r="D1262" s="281" t="s">
        <v>1329</v>
      </c>
      <c r="E1262" s="282" t="s">
        <v>1330</v>
      </c>
      <c r="F1262" s="281" t="s">
        <v>102</v>
      </c>
      <c r="G1262" s="283">
        <v>2</v>
      </c>
      <c r="H1262" s="283">
        <v>9963</v>
      </c>
      <c r="I1262" s="283">
        <v>0</v>
      </c>
      <c r="J1262" s="284">
        <v>46</v>
      </c>
      <c r="K1262" s="284">
        <v>20</v>
      </c>
      <c r="L1262" s="284">
        <f t="shared" si="240"/>
        <v>-66</v>
      </c>
      <c r="M1262" s="285">
        <f t="shared" si="249"/>
        <v>-66</v>
      </c>
      <c r="N1262" s="241" t="str">
        <f t="shared" si="250"/>
        <v/>
      </c>
      <c r="O1262" s="207">
        <v>0</v>
      </c>
      <c r="P1262" s="34"/>
      <c r="S1262" s="230"/>
      <c r="T1262" s="61" t="str">
        <f t="shared" si="241"/>
        <v/>
      </c>
      <c r="U1262" s="61" t="str">
        <f t="shared" si="242"/>
        <v/>
      </c>
      <c r="V1262" s="61" t="str">
        <f t="shared" si="243"/>
        <v/>
      </c>
      <c r="W1262" s="61">
        <f t="shared" si="244"/>
        <v>-66</v>
      </c>
      <c r="X1262" s="207" t="str">
        <f t="shared" si="245"/>
        <v/>
      </c>
      <c r="Y1262" s="207" t="str">
        <f t="shared" si="246"/>
        <v/>
      </c>
      <c r="Z1262" s="207" t="str">
        <f t="shared" si="247"/>
        <v/>
      </c>
      <c r="AA1262" s="207" t="str">
        <f t="shared" si="248"/>
        <v/>
      </c>
    </row>
    <row r="1263" spans="1:27" ht="17.25" hidden="1" outlineLevel="2" collapsed="1" thickBot="1">
      <c r="A1263" s="279">
        <v>43385</v>
      </c>
      <c r="B1263" s="280" t="s">
        <v>1332</v>
      </c>
      <c r="C1263" s="281" t="s">
        <v>3172</v>
      </c>
      <c r="D1263" s="281" t="s">
        <v>1331</v>
      </c>
      <c r="E1263" s="282" t="s">
        <v>2221</v>
      </c>
      <c r="F1263" s="281" t="s">
        <v>102</v>
      </c>
      <c r="G1263" s="283">
        <v>2</v>
      </c>
      <c r="H1263" s="283">
        <v>9970</v>
      </c>
      <c r="I1263" s="283">
        <v>0</v>
      </c>
      <c r="J1263" s="284">
        <v>46</v>
      </c>
      <c r="K1263" s="284">
        <v>20</v>
      </c>
      <c r="L1263" s="284">
        <f t="shared" si="240"/>
        <v>634</v>
      </c>
      <c r="M1263" s="285">
        <f t="shared" si="249"/>
        <v>634</v>
      </c>
      <c r="N1263" s="241">
        <f t="shared" si="250"/>
        <v>14</v>
      </c>
      <c r="O1263" s="207">
        <v>0</v>
      </c>
      <c r="P1263" s="34"/>
      <c r="S1263" s="230"/>
      <c r="T1263" s="61" t="str">
        <f t="shared" si="241"/>
        <v/>
      </c>
      <c r="U1263" s="61" t="str">
        <f t="shared" si="242"/>
        <v/>
      </c>
      <c r="V1263" s="61">
        <f t="shared" si="243"/>
        <v>634</v>
      </c>
      <c r="W1263" s="61" t="str">
        <f t="shared" si="244"/>
        <v/>
      </c>
      <c r="X1263" s="207" t="str">
        <f t="shared" si="245"/>
        <v/>
      </c>
      <c r="Y1263" s="207" t="str">
        <f t="shared" si="246"/>
        <v/>
      </c>
      <c r="Z1263" s="207" t="str">
        <f t="shared" si="247"/>
        <v/>
      </c>
      <c r="AA1263" s="207" t="str">
        <f t="shared" si="248"/>
        <v/>
      </c>
    </row>
    <row r="1264" spans="1:27" ht="17.25" hidden="1" outlineLevel="2" collapsed="1" thickBot="1">
      <c r="A1264" s="279">
        <v>43385</v>
      </c>
      <c r="B1264" s="280" t="s">
        <v>1332</v>
      </c>
      <c r="C1264" s="281" t="s">
        <v>3172</v>
      </c>
      <c r="D1264" s="281" t="s">
        <v>1329</v>
      </c>
      <c r="E1264" s="282" t="s">
        <v>1330</v>
      </c>
      <c r="F1264" s="281" t="s">
        <v>102</v>
      </c>
      <c r="G1264" s="283">
        <v>2</v>
      </c>
      <c r="H1264" s="283">
        <v>9987</v>
      </c>
      <c r="I1264" s="283">
        <v>0</v>
      </c>
      <c r="J1264" s="284">
        <v>46</v>
      </c>
      <c r="K1264" s="284">
        <v>20</v>
      </c>
      <c r="L1264" s="284">
        <f t="shared" si="240"/>
        <v>-66</v>
      </c>
      <c r="M1264" s="285">
        <f t="shared" si="249"/>
        <v>-66</v>
      </c>
      <c r="N1264" s="241" t="str">
        <f t="shared" si="250"/>
        <v/>
      </c>
      <c r="O1264" s="207">
        <v>0</v>
      </c>
      <c r="P1264" s="34"/>
      <c r="S1264" s="230"/>
      <c r="T1264" s="61" t="str">
        <f t="shared" si="241"/>
        <v/>
      </c>
      <c r="U1264" s="61" t="str">
        <f t="shared" si="242"/>
        <v/>
      </c>
      <c r="V1264" s="61" t="str">
        <f t="shared" si="243"/>
        <v/>
      </c>
      <c r="W1264" s="61">
        <f t="shared" si="244"/>
        <v>-66</v>
      </c>
      <c r="X1264" s="207" t="str">
        <f t="shared" si="245"/>
        <v/>
      </c>
      <c r="Y1264" s="207" t="str">
        <f t="shared" si="246"/>
        <v/>
      </c>
      <c r="Z1264" s="207" t="str">
        <f t="shared" si="247"/>
        <v/>
      </c>
      <c r="AA1264" s="207" t="str">
        <f t="shared" si="248"/>
        <v/>
      </c>
    </row>
    <row r="1265" spans="1:27" ht="17.25" hidden="1" outlineLevel="2" collapsed="1" thickBot="1">
      <c r="A1265" s="279">
        <v>43385</v>
      </c>
      <c r="B1265" s="280" t="s">
        <v>1332</v>
      </c>
      <c r="C1265" s="281" t="s">
        <v>3172</v>
      </c>
      <c r="D1265" s="281" t="s">
        <v>1331</v>
      </c>
      <c r="E1265" s="282" t="s">
        <v>2221</v>
      </c>
      <c r="F1265" s="281" t="s">
        <v>102</v>
      </c>
      <c r="G1265" s="283">
        <v>2</v>
      </c>
      <c r="H1265" s="283">
        <v>9988</v>
      </c>
      <c r="I1265" s="283">
        <v>0</v>
      </c>
      <c r="J1265" s="284">
        <v>46</v>
      </c>
      <c r="K1265" s="284">
        <v>20</v>
      </c>
      <c r="L1265" s="284">
        <f t="shared" si="240"/>
        <v>34</v>
      </c>
      <c r="M1265" s="285">
        <f t="shared" si="249"/>
        <v>34</v>
      </c>
      <c r="N1265" s="241">
        <f t="shared" si="250"/>
        <v>2</v>
      </c>
      <c r="O1265" s="207">
        <v>0</v>
      </c>
      <c r="P1265" s="34"/>
      <c r="S1265" s="230"/>
      <c r="T1265" s="61" t="str">
        <f t="shared" si="241"/>
        <v/>
      </c>
      <c r="U1265" s="61" t="str">
        <f t="shared" si="242"/>
        <v/>
      </c>
      <c r="V1265" s="61">
        <f t="shared" si="243"/>
        <v>34</v>
      </c>
      <c r="W1265" s="61" t="str">
        <f t="shared" si="244"/>
        <v/>
      </c>
      <c r="X1265" s="207" t="str">
        <f t="shared" si="245"/>
        <v/>
      </c>
      <c r="Y1265" s="207" t="str">
        <f t="shared" si="246"/>
        <v/>
      </c>
      <c r="Z1265" s="207" t="str">
        <f t="shared" si="247"/>
        <v/>
      </c>
      <c r="AA1265" s="207" t="str">
        <f t="shared" si="248"/>
        <v/>
      </c>
    </row>
    <row r="1266" spans="1:27" ht="17.25" hidden="1" outlineLevel="2" collapsed="1" thickBot="1">
      <c r="A1266" s="279">
        <v>43385</v>
      </c>
      <c r="B1266" s="280" t="s">
        <v>1332</v>
      </c>
      <c r="C1266" s="281" t="s">
        <v>3172</v>
      </c>
      <c r="D1266" s="281" t="s">
        <v>1329</v>
      </c>
      <c r="E1266" s="282" t="s">
        <v>1330</v>
      </c>
      <c r="F1266" s="281" t="s">
        <v>102</v>
      </c>
      <c r="G1266" s="283">
        <v>2</v>
      </c>
      <c r="H1266" s="283">
        <v>9978</v>
      </c>
      <c r="I1266" s="283">
        <v>0</v>
      </c>
      <c r="J1266" s="284">
        <v>46</v>
      </c>
      <c r="K1266" s="284">
        <v>20</v>
      </c>
      <c r="L1266" s="284">
        <f t="shared" si="240"/>
        <v>-66</v>
      </c>
      <c r="M1266" s="285">
        <f t="shared" si="249"/>
        <v>-66</v>
      </c>
      <c r="N1266" s="241" t="str">
        <f t="shared" si="250"/>
        <v/>
      </c>
      <c r="O1266" s="207">
        <v>0</v>
      </c>
      <c r="P1266" s="34"/>
      <c r="S1266" s="230"/>
      <c r="T1266" s="61" t="str">
        <f t="shared" si="241"/>
        <v/>
      </c>
      <c r="U1266" s="61" t="str">
        <f t="shared" si="242"/>
        <v/>
      </c>
      <c r="V1266" s="61" t="str">
        <f t="shared" si="243"/>
        <v/>
      </c>
      <c r="W1266" s="61">
        <f t="shared" si="244"/>
        <v>-66</v>
      </c>
      <c r="X1266" s="207" t="str">
        <f t="shared" si="245"/>
        <v/>
      </c>
      <c r="Y1266" s="207" t="str">
        <f t="shared" si="246"/>
        <v/>
      </c>
      <c r="Z1266" s="207" t="str">
        <f t="shared" si="247"/>
        <v/>
      </c>
      <c r="AA1266" s="207" t="str">
        <f t="shared" si="248"/>
        <v/>
      </c>
    </row>
    <row r="1267" spans="1:27" ht="17.25" hidden="1" outlineLevel="2" collapsed="1" thickBot="1">
      <c r="A1267" s="279">
        <v>43385</v>
      </c>
      <c r="B1267" s="280" t="s">
        <v>1332</v>
      </c>
      <c r="C1267" s="281" t="s">
        <v>3172</v>
      </c>
      <c r="D1267" s="281" t="s">
        <v>1331</v>
      </c>
      <c r="E1267" s="282" t="s">
        <v>2221</v>
      </c>
      <c r="F1267" s="281" t="s">
        <v>102</v>
      </c>
      <c r="G1267" s="283">
        <v>2</v>
      </c>
      <c r="H1267" s="283">
        <v>9988</v>
      </c>
      <c r="I1267" s="283">
        <v>0</v>
      </c>
      <c r="J1267" s="284">
        <v>46</v>
      </c>
      <c r="K1267" s="284">
        <v>20</v>
      </c>
      <c r="L1267" s="284">
        <f t="shared" ref="L1267:L1269" si="251">IF(B1267="TXO",I1267-SUM(J1267:K1267),IF(B1267="FITX",IF(D1267="新倉",-SUM(J1267:K1267),IF(E1267="賣",(H1267-H1266)*G1267*200-SUM(J1267:K1267),(H1266-H1267)*G1267*200-SUM(J1267:K1267))),IF(D1267="新倉",-SUM(J1267:K1267),IF(E1267="賣",(H1267-H1266)*G1267*50-SUM(J1267:K1267),(H1266-H1267)*G1267*50-SUM(J1267:K1267)))))</f>
        <v>934</v>
      </c>
      <c r="M1267" s="285">
        <f t="shared" si="249"/>
        <v>934</v>
      </c>
      <c r="N1267" s="241">
        <f t="shared" si="250"/>
        <v>20</v>
      </c>
      <c r="O1267" s="207">
        <v>0</v>
      </c>
      <c r="P1267" s="34"/>
      <c r="S1267" s="230"/>
      <c r="T1267" s="61" t="str">
        <f t="shared" si="241"/>
        <v/>
      </c>
      <c r="U1267" s="61" t="str">
        <f t="shared" si="242"/>
        <v/>
      </c>
      <c r="V1267" s="61">
        <f t="shared" si="243"/>
        <v>934</v>
      </c>
      <c r="W1267" s="61" t="str">
        <f t="shared" si="244"/>
        <v/>
      </c>
      <c r="X1267" s="207" t="str">
        <f t="shared" si="245"/>
        <v/>
      </c>
      <c r="Y1267" s="207" t="str">
        <f t="shared" si="246"/>
        <v/>
      </c>
      <c r="Z1267" s="207" t="str">
        <f t="shared" si="247"/>
        <v/>
      </c>
      <c r="AA1267" s="207" t="str">
        <f t="shared" si="248"/>
        <v/>
      </c>
    </row>
    <row r="1268" spans="1:27" ht="17.25" hidden="1" outlineLevel="2" collapsed="1" thickBot="1">
      <c r="A1268" s="279">
        <v>43385</v>
      </c>
      <c r="B1268" s="280" t="s">
        <v>1332</v>
      </c>
      <c r="C1268" s="281" t="s">
        <v>3172</v>
      </c>
      <c r="D1268" s="281" t="s">
        <v>1329</v>
      </c>
      <c r="E1268" s="282" t="s">
        <v>1330</v>
      </c>
      <c r="F1268" s="281" t="s">
        <v>102</v>
      </c>
      <c r="G1268" s="283">
        <v>1</v>
      </c>
      <c r="H1268" s="283">
        <v>10000</v>
      </c>
      <c r="I1268" s="283">
        <v>0</v>
      </c>
      <c r="J1268" s="284">
        <v>23</v>
      </c>
      <c r="K1268" s="284">
        <v>10</v>
      </c>
      <c r="L1268" s="284">
        <f t="shared" si="251"/>
        <v>-33</v>
      </c>
      <c r="M1268" s="285">
        <f t="shared" si="249"/>
        <v>-33</v>
      </c>
      <c r="N1268" s="241" t="str">
        <f t="shared" si="250"/>
        <v/>
      </c>
      <c r="O1268" s="207">
        <v>0</v>
      </c>
      <c r="P1268" s="34"/>
      <c r="S1268" s="230"/>
      <c r="T1268" s="61" t="str">
        <f t="shared" si="241"/>
        <v/>
      </c>
      <c r="U1268" s="61" t="str">
        <f t="shared" si="242"/>
        <v/>
      </c>
      <c r="V1268" s="61" t="str">
        <f t="shared" si="243"/>
        <v/>
      </c>
      <c r="W1268" s="61">
        <f t="shared" si="244"/>
        <v>-33</v>
      </c>
      <c r="X1268" s="207" t="str">
        <f t="shared" si="245"/>
        <v/>
      </c>
      <c r="Y1268" s="207" t="str">
        <f t="shared" si="246"/>
        <v/>
      </c>
      <c r="Z1268" s="207" t="str">
        <f t="shared" si="247"/>
        <v/>
      </c>
      <c r="AA1268" s="207" t="str">
        <f t="shared" si="248"/>
        <v/>
      </c>
    </row>
    <row r="1269" spans="1:27" ht="17.25" hidden="1" outlineLevel="2" collapsed="1" thickBot="1">
      <c r="A1269" s="279">
        <v>43385</v>
      </c>
      <c r="B1269" s="280" t="s">
        <v>1332</v>
      </c>
      <c r="C1269" s="281" t="s">
        <v>3172</v>
      </c>
      <c r="D1269" s="281" t="s">
        <v>1331</v>
      </c>
      <c r="E1269" s="282" t="s">
        <v>2221</v>
      </c>
      <c r="F1269" s="281" t="s">
        <v>102</v>
      </c>
      <c r="G1269" s="283">
        <v>1</v>
      </c>
      <c r="H1269" s="283">
        <v>10002</v>
      </c>
      <c r="I1269" s="283">
        <v>0</v>
      </c>
      <c r="J1269" s="284">
        <v>23</v>
      </c>
      <c r="K1269" s="284">
        <v>10</v>
      </c>
      <c r="L1269" s="284">
        <f t="shared" si="251"/>
        <v>67</v>
      </c>
      <c r="M1269" s="285">
        <f t="shared" si="249"/>
        <v>67</v>
      </c>
      <c r="N1269" s="241">
        <f t="shared" si="250"/>
        <v>2</v>
      </c>
      <c r="O1269" s="207">
        <v>0</v>
      </c>
      <c r="P1269" s="34"/>
      <c r="S1269" s="230"/>
      <c r="T1269" s="61" t="str">
        <f t="shared" ref="T1269:T1332" si="252">IF(AND(R1269="Yes",S1269&lt;&gt;"Yes",L1269&gt;0,B1269&lt;&gt;"TXO"),L1269,"")</f>
        <v/>
      </c>
      <c r="U1269" s="61" t="str">
        <f t="shared" ref="U1269:U1332" si="253">IF(AND(R1269="Yes",S1269&lt;&gt;"Yes",L1269&lt;0,B1269&lt;&gt;"TXO"),L1269,"")</f>
        <v/>
      </c>
      <c r="V1269" s="61">
        <f t="shared" ref="V1269:V1332" si="254">IF(AND(R1269="",S1269&lt;&gt;"Yes",L1269&gt;0,B1269&lt;&gt;"TXO"),L1269,"")</f>
        <v>67</v>
      </c>
      <c r="W1269" s="61" t="str">
        <f t="shared" ref="W1269:W1332" si="255">IF(AND(R1269="",S1269&lt;&gt;"Yes",L1269&lt;0,B1269&lt;&gt;"TXO"),L1269,"")</f>
        <v/>
      </c>
      <c r="X1269" s="207" t="str">
        <f t="shared" ref="X1269:X1332" si="256">IF(AND(R1269="Yes",S1269="Yes",L1269&gt;0,B1269&lt;&gt;"TXO"),L1269,"")</f>
        <v/>
      </c>
      <c r="Y1269" s="207" t="str">
        <f t="shared" ref="Y1269:Y1332" si="257">IF(AND(R1269="Yes",S1269="Yes",L1269&lt;0,B1269&lt;&gt;"TXO"),L1269,"")</f>
        <v/>
      </c>
      <c r="Z1269" s="207" t="str">
        <f t="shared" ref="Z1269:Z1332" si="258">IF(AND(R1269="",S1269="Yes",L1269&gt;0,B1269&lt;&gt;"TXO"),L1269,"")</f>
        <v/>
      </c>
      <c r="AA1269" s="207" t="str">
        <f t="shared" ref="AA1269:AA1332" si="259">IF(AND(R1269="",S1269="Yes",L1269&lt;0,B1269&lt;&gt;"TXO"),L1269,"")</f>
        <v/>
      </c>
    </row>
    <row r="1270" spans="1:27" ht="17.25" hidden="1" outlineLevel="2" collapsed="1" thickBot="1">
      <c r="A1270" s="279">
        <v>43385</v>
      </c>
      <c r="B1270" s="280" t="s">
        <v>1332</v>
      </c>
      <c r="C1270" s="281" t="s">
        <v>3172</v>
      </c>
      <c r="D1270" s="281" t="s">
        <v>1329</v>
      </c>
      <c r="E1270" s="282" t="s">
        <v>1330</v>
      </c>
      <c r="F1270" s="281" t="s">
        <v>102</v>
      </c>
      <c r="G1270" s="283">
        <v>2</v>
      </c>
      <c r="H1270" s="283">
        <v>9998</v>
      </c>
      <c r="I1270" s="283">
        <v>0</v>
      </c>
      <c r="J1270" s="284">
        <v>46</v>
      </c>
      <c r="K1270" s="284">
        <v>20</v>
      </c>
      <c r="L1270" s="284">
        <f t="shared" ref="L1270:L1273" si="260">IF(B1270="TXO",I1270-SUM(J1270:K1270),IF(B1270="FITX",IF(D1270="新倉",-SUM(J1270:K1270),IF(E1270="賣",(H1270-H1269)*G1270*200-SUM(J1270:K1270),(H1269-H1270)*G1270*200-SUM(J1270:K1270))),IF(D1270="新倉",-SUM(J1270:K1270),IF(E1270="賣",(H1270-H1269)*G1270*50-SUM(J1270:K1270),(H1269-H1270)*G1270*50-SUM(J1270:K1270)))))</f>
        <v>-66</v>
      </c>
      <c r="M1270" s="285">
        <f t="shared" si="249"/>
        <v>-66</v>
      </c>
      <c r="N1270" s="241" t="str">
        <f t="shared" si="250"/>
        <v/>
      </c>
      <c r="O1270" s="207">
        <v>0</v>
      </c>
      <c r="P1270" s="34"/>
      <c r="S1270" s="230"/>
      <c r="T1270" s="61" t="str">
        <f t="shared" si="252"/>
        <v/>
      </c>
      <c r="U1270" s="61" t="str">
        <f t="shared" si="253"/>
        <v/>
      </c>
      <c r="V1270" s="61" t="str">
        <f t="shared" si="254"/>
        <v/>
      </c>
      <c r="W1270" s="61">
        <f t="shared" si="255"/>
        <v>-66</v>
      </c>
      <c r="X1270" s="207" t="str">
        <f t="shared" si="256"/>
        <v/>
      </c>
      <c r="Y1270" s="207" t="str">
        <f t="shared" si="257"/>
        <v/>
      </c>
      <c r="Z1270" s="207" t="str">
        <f t="shared" si="258"/>
        <v/>
      </c>
      <c r="AA1270" s="207" t="str">
        <f t="shared" si="259"/>
        <v/>
      </c>
    </row>
    <row r="1271" spans="1:27" ht="17.25" hidden="1" outlineLevel="2" collapsed="1" thickBot="1">
      <c r="A1271" s="279">
        <v>43385</v>
      </c>
      <c r="B1271" s="280" t="s">
        <v>1332</v>
      </c>
      <c r="C1271" s="281" t="s">
        <v>3172</v>
      </c>
      <c r="D1271" s="281" t="s">
        <v>1331</v>
      </c>
      <c r="E1271" s="282" t="s">
        <v>2221</v>
      </c>
      <c r="F1271" s="281" t="s">
        <v>102</v>
      </c>
      <c r="G1271" s="283">
        <v>2</v>
      </c>
      <c r="H1271" s="283">
        <v>10002</v>
      </c>
      <c r="I1271" s="283">
        <v>0</v>
      </c>
      <c r="J1271" s="284">
        <v>46</v>
      </c>
      <c r="K1271" s="284">
        <v>20</v>
      </c>
      <c r="L1271" s="284">
        <f t="shared" si="260"/>
        <v>334</v>
      </c>
      <c r="M1271" s="285">
        <f t="shared" si="249"/>
        <v>334</v>
      </c>
      <c r="N1271" s="241">
        <f t="shared" si="250"/>
        <v>8</v>
      </c>
      <c r="O1271" s="207">
        <v>0</v>
      </c>
      <c r="P1271" s="34"/>
      <c r="S1271" s="230"/>
      <c r="T1271" s="61" t="str">
        <f t="shared" si="252"/>
        <v/>
      </c>
      <c r="U1271" s="61" t="str">
        <f t="shared" si="253"/>
        <v/>
      </c>
      <c r="V1271" s="61">
        <f t="shared" si="254"/>
        <v>334</v>
      </c>
      <c r="W1271" s="61" t="str">
        <f t="shared" si="255"/>
        <v/>
      </c>
      <c r="X1271" s="207" t="str">
        <f t="shared" si="256"/>
        <v/>
      </c>
      <c r="Y1271" s="207" t="str">
        <f t="shared" si="257"/>
        <v/>
      </c>
      <c r="Z1271" s="207" t="str">
        <f t="shared" si="258"/>
        <v/>
      </c>
      <c r="AA1271" s="207" t="str">
        <f t="shared" si="259"/>
        <v/>
      </c>
    </row>
    <row r="1272" spans="1:27" ht="17.25" hidden="1" outlineLevel="2" collapsed="1" thickBot="1">
      <c r="A1272" s="279">
        <v>43385</v>
      </c>
      <c r="B1272" s="280" t="s">
        <v>1332</v>
      </c>
      <c r="C1272" s="281" t="s">
        <v>3172</v>
      </c>
      <c r="D1272" s="281" t="s">
        <v>1329</v>
      </c>
      <c r="E1272" s="282" t="s">
        <v>1330</v>
      </c>
      <c r="F1272" s="281" t="s">
        <v>102</v>
      </c>
      <c r="G1272" s="283">
        <v>1</v>
      </c>
      <c r="H1272" s="283">
        <v>9995</v>
      </c>
      <c r="I1272" s="283">
        <v>0</v>
      </c>
      <c r="J1272" s="284">
        <v>23</v>
      </c>
      <c r="K1272" s="284">
        <v>10</v>
      </c>
      <c r="L1272" s="284">
        <f t="shared" si="260"/>
        <v>-33</v>
      </c>
      <c r="M1272" s="285">
        <f t="shared" si="249"/>
        <v>-33</v>
      </c>
      <c r="N1272" s="241" t="str">
        <f t="shared" si="250"/>
        <v/>
      </c>
      <c r="O1272" s="207">
        <v>0</v>
      </c>
      <c r="P1272" s="34"/>
      <c r="S1272" s="230"/>
      <c r="T1272" s="61" t="str">
        <f t="shared" si="252"/>
        <v/>
      </c>
      <c r="U1272" s="61" t="str">
        <f t="shared" si="253"/>
        <v/>
      </c>
      <c r="V1272" s="61" t="str">
        <f t="shared" si="254"/>
        <v/>
      </c>
      <c r="W1272" s="61">
        <f t="shared" si="255"/>
        <v>-33</v>
      </c>
      <c r="X1272" s="207" t="str">
        <f t="shared" si="256"/>
        <v/>
      </c>
      <c r="Y1272" s="207" t="str">
        <f t="shared" si="257"/>
        <v/>
      </c>
      <c r="Z1272" s="207" t="str">
        <f t="shared" si="258"/>
        <v/>
      </c>
      <c r="AA1272" s="207" t="str">
        <f t="shared" si="259"/>
        <v/>
      </c>
    </row>
    <row r="1273" spans="1:27" ht="17.25" hidden="1" outlineLevel="2" collapsed="1" thickBot="1">
      <c r="A1273" s="279">
        <v>43385</v>
      </c>
      <c r="B1273" s="280" t="s">
        <v>1332</v>
      </c>
      <c r="C1273" s="281" t="s">
        <v>3172</v>
      </c>
      <c r="D1273" s="281" t="s">
        <v>1331</v>
      </c>
      <c r="E1273" s="282" t="s">
        <v>2221</v>
      </c>
      <c r="F1273" s="281" t="s">
        <v>102</v>
      </c>
      <c r="G1273" s="283">
        <v>1</v>
      </c>
      <c r="H1273" s="283">
        <v>10002</v>
      </c>
      <c r="I1273" s="283">
        <v>0</v>
      </c>
      <c r="J1273" s="284">
        <v>23</v>
      </c>
      <c r="K1273" s="284">
        <v>10</v>
      </c>
      <c r="L1273" s="284">
        <f t="shared" si="260"/>
        <v>317</v>
      </c>
      <c r="M1273" s="285">
        <f t="shared" si="249"/>
        <v>317</v>
      </c>
      <c r="N1273" s="241">
        <f t="shared" si="250"/>
        <v>7</v>
      </c>
      <c r="O1273" s="207">
        <v>0</v>
      </c>
      <c r="P1273" s="34"/>
      <c r="S1273" s="230"/>
      <c r="T1273" s="61" t="str">
        <f t="shared" si="252"/>
        <v/>
      </c>
      <c r="U1273" s="61" t="str">
        <f t="shared" si="253"/>
        <v/>
      </c>
      <c r="V1273" s="61">
        <f t="shared" si="254"/>
        <v>317</v>
      </c>
      <c r="W1273" s="61" t="str">
        <f t="shared" si="255"/>
        <v/>
      </c>
      <c r="X1273" s="207" t="str">
        <f t="shared" si="256"/>
        <v/>
      </c>
      <c r="Y1273" s="207" t="str">
        <f t="shared" si="257"/>
        <v/>
      </c>
      <c r="Z1273" s="207" t="str">
        <f t="shared" si="258"/>
        <v/>
      </c>
      <c r="AA1273" s="207" t="str">
        <f t="shared" si="259"/>
        <v/>
      </c>
    </row>
    <row r="1274" spans="1:27" ht="17.25" hidden="1" outlineLevel="2" collapsed="1" thickBot="1">
      <c r="A1274" s="279">
        <v>43385</v>
      </c>
      <c r="B1274" s="280" t="s">
        <v>1332</v>
      </c>
      <c r="C1274" s="281" t="s">
        <v>3172</v>
      </c>
      <c r="D1274" s="281" t="s">
        <v>1329</v>
      </c>
      <c r="E1274" s="282" t="s">
        <v>1330</v>
      </c>
      <c r="F1274" s="281" t="s">
        <v>102</v>
      </c>
      <c r="G1274" s="283">
        <v>1</v>
      </c>
      <c r="H1274" s="283">
        <v>9958</v>
      </c>
      <c r="I1274" s="283">
        <v>0</v>
      </c>
      <c r="J1274" s="284">
        <v>23</v>
      </c>
      <c r="K1274" s="284">
        <v>10</v>
      </c>
      <c r="L1274" s="284">
        <f>IF(B1274="TXO",I1274-SUM(J1274:K1274),IF(B1274="FITX",IF(D1274="新倉",-SUM(J1274:K1274),IF(E1274="賣",(H1274-H1273)*G1274*200-SUM(J1274:K1274),(H1273-H1274)*G1274*200-SUM(J1274:K1274))),IF(D1274="新倉",-SUM(J1274:K1274),IF(E1274="賣",(H1274-H1273)*G1274*50-SUM(J1274:K1274),(H1273-H1274)*G1274*50-SUM(J1274:K1274)))))</f>
        <v>-33</v>
      </c>
      <c r="M1274" s="285">
        <f t="shared" si="249"/>
        <v>-33</v>
      </c>
      <c r="N1274" s="241" t="str">
        <f t="shared" si="250"/>
        <v/>
      </c>
      <c r="O1274" s="207">
        <v>0</v>
      </c>
      <c r="P1274" s="34">
        <f>SUM(L1274:L1301)</f>
        <v>3710</v>
      </c>
      <c r="Q1274" s="230" t="s">
        <v>3222</v>
      </c>
      <c r="R1274" s="230" t="s">
        <v>2969</v>
      </c>
      <c r="S1274" s="230" t="s">
        <v>2969</v>
      </c>
      <c r="T1274" s="61" t="str">
        <f t="shared" si="252"/>
        <v/>
      </c>
      <c r="U1274" s="61" t="str">
        <f t="shared" si="253"/>
        <v/>
      </c>
      <c r="V1274" s="61" t="str">
        <f t="shared" si="254"/>
        <v/>
      </c>
      <c r="W1274" s="61" t="str">
        <f t="shared" si="255"/>
        <v/>
      </c>
      <c r="X1274" s="207" t="str">
        <f t="shared" si="256"/>
        <v/>
      </c>
      <c r="Y1274" s="207">
        <f t="shared" si="257"/>
        <v>-33</v>
      </c>
      <c r="Z1274" s="207" t="str">
        <f t="shared" si="258"/>
        <v/>
      </c>
      <c r="AA1274" s="207" t="str">
        <f t="shared" si="259"/>
        <v/>
      </c>
    </row>
    <row r="1275" spans="1:27" ht="17.25" hidden="1" outlineLevel="2" collapsed="1" thickBot="1">
      <c r="A1275" s="279">
        <v>43385</v>
      </c>
      <c r="B1275" s="280" t="s">
        <v>1332</v>
      </c>
      <c r="C1275" s="281" t="s">
        <v>3172</v>
      </c>
      <c r="D1275" s="281" t="s">
        <v>1331</v>
      </c>
      <c r="E1275" s="282" t="s">
        <v>2221</v>
      </c>
      <c r="F1275" s="281" t="s">
        <v>102</v>
      </c>
      <c r="G1275" s="283">
        <v>1</v>
      </c>
      <c r="H1275" s="283">
        <v>9948</v>
      </c>
      <c r="I1275" s="283">
        <v>0</v>
      </c>
      <c r="J1275" s="284">
        <v>23</v>
      </c>
      <c r="K1275" s="284">
        <v>10</v>
      </c>
      <c r="L1275" s="284">
        <f t="shared" ref="L1275:L1288" si="261">IF(B1275="TXO",I1275-SUM(J1275:K1275),IF(B1275="FITX",IF(D1275="新倉",-SUM(J1275:K1275),IF(E1275="賣",(H1275-H1274)*G1275*200-SUM(J1275:K1275),(H1274-H1275)*G1275*200-SUM(J1275:K1275))),IF(D1275="新倉",-SUM(J1275:K1275),IF(E1275="賣",(H1275-H1274)*G1275*50-SUM(J1275:K1275),(H1274-H1275)*G1275*50-SUM(J1275:K1275)))))</f>
        <v>-533</v>
      </c>
      <c r="M1275" s="285">
        <f t="shared" si="249"/>
        <v>-533</v>
      </c>
      <c r="N1275" s="241">
        <f t="shared" si="250"/>
        <v>-10</v>
      </c>
      <c r="O1275" s="207">
        <v>0</v>
      </c>
      <c r="P1275" s="34"/>
      <c r="Q1275" s="230" t="s">
        <v>3219</v>
      </c>
      <c r="R1275" s="230" t="s">
        <v>2969</v>
      </c>
      <c r="S1275" s="230" t="s">
        <v>2969</v>
      </c>
      <c r="T1275" s="61" t="str">
        <f t="shared" si="252"/>
        <v/>
      </c>
      <c r="U1275" s="61" t="str">
        <f t="shared" si="253"/>
        <v/>
      </c>
      <c r="V1275" s="61" t="str">
        <f t="shared" si="254"/>
        <v/>
      </c>
      <c r="W1275" s="61" t="str">
        <f t="shared" si="255"/>
        <v/>
      </c>
      <c r="X1275" s="207" t="str">
        <f t="shared" si="256"/>
        <v/>
      </c>
      <c r="Y1275" s="207">
        <f t="shared" si="257"/>
        <v>-533</v>
      </c>
      <c r="Z1275" s="207" t="str">
        <f t="shared" si="258"/>
        <v/>
      </c>
      <c r="AA1275" s="207" t="str">
        <f t="shared" si="259"/>
        <v/>
      </c>
    </row>
    <row r="1276" spans="1:27" ht="17.25" hidden="1" outlineLevel="2" collapsed="1" thickBot="1">
      <c r="A1276" s="279">
        <v>43385</v>
      </c>
      <c r="B1276" s="280" t="s">
        <v>1332</v>
      </c>
      <c r="C1276" s="281" t="s">
        <v>3172</v>
      </c>
      <c r="D1276" s="281" t="s">
        <v>1329</v>
      </c>
      <c r="E1276" s="282" t="s">
        <v>1330</v>
      </c>
      <c r="F1276" s="281" t="s">
        <v>102</v>
      </c>
      <c r="G1276" s="283">
        <v>1</v>
      </c>
      <c r="H1276" s="283">
        <v>9957</v>
      </c>
      <c r="I1276" s="283">
        <v>0</v>
      </c>
      <c r="J1276" s="284">
        <v>23</v>
      </c>
      <c r="K1276" s="284">
        <v>10</v>
      </c>
      <c r="L1276" s="284">
        <f t="shared" si="261"/>
        <v>-33</v>
      </c>
      <c r="M1276" s="285">
        <f t="shared" si="249"/>
        <v>-33</v>
      </c>
      <c r="N1276" s="241" t="str">
        <f t="shared" si="250"/>
        <v/>
      </c>
      <c r="O1276" s="207">
        <v>0</v>
      </c>
      <c r="P1276" s="34"/>
      <c r="R1276" s="230" t="s">
        <v>2969</v>
      </c>
      <c r="S1276" s="230" t="s">
        <v>2969</v>
      </c>
      <c r="T1276" s="61" t="str">
        <f t="shared" si="252"/>
        <v/>
      </c>
      <c r="U1276" s="61" t="str">
        <f t="shared" si="253"/>
        <v/>
      </c>
      <c r="V1276" s="61" t="str">
        <f t="shared" si="254"/>
        <v/>
      </c>
      <c r="W1276" s="61" t="str">
        <f t="shared" si="255"/>
        <v/>
      </c>
      <c r="X1276" s="207" t="str">
        <f t="shared" si="256"/>
        <v/>
      </c>
      <c r="Y1276" s="207">
        <f t="shared" si="257"/>
        <v>-33</v>
      </c>
      <c r="Z1276" s="207" t="str">
        <f t="shared" si="258"/>
        <v/>
      </c>
      <c r="AA1276" s="207" t="str">
        <f t="shared" si="259"/>
        <v/>
      </c>
    </row>
    <row r="1277" spans="1:27" ht="17.25" hidden="1" outlineLevel="2" collapsed="1" thickBot="1">
      <c r="A1277" s="279">
        <v>43385</v>
      </c>
      <c r="B1277" s="280" t="s">
        <v>1332</v>
      </c>
      <c r="C1277" s="281" t="s">
        <v>3172</v>
      </c>
      <c r="D1277" s="281" t="s">
        <v>1331</v>
      </c>
      <c r="E1277" s="282" t="s">
        <v>2221</v>
      </c>
      <c r="F1277" s="281" t="s">
        <v>102</v>
      </c>
      <c r="G1277" s="283">
        <v>1</v>
      </c>
      <c r="H1277" s="283">
        <v>9948</v>
      </c>
      <c r="I1277" s="283">
        <v>0</v>
      </c>
      <c r="J1277" s="284">
        <v>23</v>
      </c>
      <c r="K1277" s="284">
        <v>10</v>
      </c>
      <c r="L1277" s="284">
        <f t="shared" si="261"/>
        <v>-483</v>
      </c>
      <c r="M1277" s="285">
        <f t="shared" si="249"/>
        <v>-483</v>
      </c>
      <c r="N1277" s="241">
        <f t="shared" si="250"/>
        <v>-9</v>
      </c>
      <c r="O1277" s="207">
        <v>0</v>
      </c>
      <c r="P1277" s="34"/>
      <c r="Q1277" s="230" t="s">
        <v>3219</v>
      </c>
      <c r="R1277" s="230" t="s">
        <v>2969</v>
      </c>
      <c r="S1277" s="230" t="s">
        <v>2969</v>
      </c>
      <c r="T1277" s="61" t="str">
        <f t="shared" si="252"/>
        <v/>
      </c>
      <c r="U1277" s="61" t="str">
        <f t="shared" si="253"/>
        <v/>
      </c>
      <c r="V1277" s="61" t="str">
        <f t="shared" si="254"/>
        <v/>
      </c>
      <c r="W1277" s="61" t="str">
        <f t="shared" si="255"/>
        <v/>
      </c>
      <c r="X1277" s="207" t="str">
        <f t="shared" si="256"/>
        <v/>
      </c>
      <c r="Y1277" s="207">
        <f t="shared" si="257"/>
        <v>-483</v>
      </c>
      <c r="Z1277" s="207" t="str">
        <f t="shared" si="258"/>
        <v/>
      </c>
      <c r="AA1277" s="207" t="str">
        <f t="shared" si="259"/>
        <v/>
      </c>
    </row>
    <row r="1278" spans="1:27" ht="17.25" hidden="1" outlineLevel="2" collapsed="1" thickBot="1">
      <c r="A1278" s="279">
        <v>43385</v>
      </c>
      <c r="B1278" s="280" t="s">
        <v>1332</v>
      </c>
      <c r="C1278" s="281" t="s">
        <v>3172</v>
      </c>
      <c r="D1278" s="281" t="s">
        <v>1329</v>
      </c>
      <c r="E1278" s="282" t="s">
        <v>2221</v>
      </c>
      <c r="F1278" s="281" t="s">
        <v>102</v>
      </c>
      <c r="G1278" s="283">
        <v>1</v>
      </c>
      <c r="H1278" s="283">
        <v>9945</v>
      </c>
      <c r="I1278" s="283">
        <v>0</v>
      </c>
      <c r="J1278" s="284">
        <v>23</v>
      </c>
      <c r="K1278" s="284">
        <v>10</v>
      </c>
      <c r="L1278" s="284">
        <f t="shared" si="261"/>
        <v>-33</v>
      </c>
      <c r="M1278" s="285">
        <f t="shared" si="249"/>
        <v>-33</v>
      </c>
      <c r="N1278" s="241" t="str">
        <f t="shared" si="250"/>
        <v/>
      </c>
      <c r="O1278" s="207">
        <v>0</v>
      </c>
      <c r="P1278" s="34"/>
      <c r="Q1278" s="230" t="s">
        <v>3117</v>
      </c>
      <c r="R1278" s="230" t="s">
        <v>2969</v>
      </c>
      <c r="S1278" s="230" t="s">
        <v>2969</v>
      </c>
      <c r="T1278" s="61" t="str">
        <f t="shared" si="252"/>
        <v/>
      </c>
      <c r="U1278" s="61" t="str">
        <f t="shared" si="253"/>
        <v/>
      </c>
      <c r="V1278" s="61" t="str">
        <f t="shared" si="254"/>
        <v/>
      </c>
      <c r="W1278" s="61" t="str">
        <f t="shared" si="255"/>
        <v/>
      </c>
      <c r="X1278" s="207" t="str">
        <f t="shared" si="256"/>
        <v/>
      </c>
      <c r="Y1278" s="207">
        <f t="shared" si="257"/>
        <v>-33</v>
      </c>
      <c r="Z1278" s="207" t="str">
        <f t="shared" si="258"/>
        <v/>
      </c>
      <c r="AA1278" s="207" t="str">
        <f t="shared" si="259"/>
        <v/>
      </c>
    </row>
    <row r="1279" spans="1:27" ht="17.25" hidden="1" outlineLevel="2" collapsed="1" thickBot="1">
      <c r="A1279" s="279">
        <v>43385</v>
      </c>
      <c r="B1279" s="280" t="s">
        <v>1332</v>
      </c>
      <c r="C1279" s="281" t="s">
        <v>3172</v>
      </c>
      <c r="D1279" s="281" t="s">
        <v>1331</v>
      </c>
      <c r="E1279" s="282" t="s">
        <v>1330</v>
      </c>
      <c r="F1279" s="281" t="s">
        <v>102</v>
      </c>
      <c r="G1279" s="283">
        <v>1</v>
      </c>
      <c r="H1279" s="283">
        <v>9939</v>
      </c>
      <c r="I1279" s="283">
        <v>0</v>
      </c>
      <c r="J1279" s="284">
        <v>23</v>
      </c>
      <c r="K1279" s="284">
        <v>10</v>
      </c>
      <c r="L1279" s="284">
        <f t="shared" si="261"/>
        <v>267</v>
      </c>
      <c r="M1279" s="285">
        <f t="shared" si="249"/>
        <v>267</v>
      </c>
      <c r="N1279" s="241">
        <f t="shared" si="250"/>
        <v>6</v>
      </c>
      <c r="O1279" s="207">
        <v>0</v>
      </c>
      <c r="P1279" s="34"/>
      <c r="Q1279" s="230" t="s">
        <v>2970</v>
      </c>
      <c r="R1279" s="230" t="s">
        <v>2969</v>
      </c>
      <c r="S1279" s="230" t="s">
        <v>2969</v>
      </c>
      <c r="T1279" s="61" t="str">
        <f t="shared" si="252"/>
        <v/>
      </c>
      <c r="U1279" s="61" t="str">
        <f t="shared" si="253"/>
        <v/>
      </c>
      <c r="V1279" s="61" t="str">
        <f t="shared" si="254"/>
        <v/>
      </c>
      <c r="W1279" s="61" t="str">
        <f t="shared" si="255"/>
        <v/>
      </c>
      <c r="X1279" s="207">
        <f t="shared" si="256"/>
        <v>267</v>
      </c>
      <c r="Y1279" s="207" t="str">
        <f t="shared" si="257"/>
        <v/>
      </c>
      <c r="Z1279" s="207" t="str">
        <f t="shared" si="258"/>
        <v/>
      </c>
      <c r="AA1279" s="207" t="str">
        <f t="shared" si="259"/>
        <v/>
      </c>
    </row>
    <row r="1280" spans="1:27" ht="17.25" hidden="1" outlineLevel="2" collapsed="1" thickBot="1">
      <c r="A1280" s="279">
        <v>43385</v>
      </c>
      <c r="B1280" s="280" t="s">
        <v>1332</v>
      </c>
      <c r="C1280" s="281" t="s">
        <v>3172</v>
      </c>
      <c r="D1280" s="281" t="s">
        <v>1329</v>
      </c>
      <c r="E1280" s="282" t="s">
        <v>2221</v>
      </c>
      <c r="F1280" s="281" t="s">
        <v>102</v>
      </c>
      <c r="G1280" s="283">
        <v>1</v>
      </c>
      <c r="H1280" s="283">
        <v>9945</v>
      </c>
      <c r="I1280" s="283">
        <v>0</v>
      </c>
      <c r="J1280" s="284">
        <v>23</v>
      </c>
      <c r="K1280" s="284">
        <v>10</v>
      </c>
      <c r="L1280" s="284">
        <f t="shared" si="261"/>
        <v>-33</v>
      </c>
      <c r="M1280" s="285">
        <f t="shared" si="249"/>
        <v>-33</v>
      </c>
      <c r="N1280" s="241" t="str">
        <f t="shared" si="250"/>
        <v/>
      </c>
      <c r="O1280" s="207">
        <v>0</v>
      </c>
      <c r="P1280" s="34"/>
      <c r="R1280" s="230" t="s">
        <v>2969</v>
      </c>
      <c r="S1280" s="230" t="s">
        <v>2969</v>
      </c>
      <c r="T1280" s="61" t="str">
        <f t="shared" si="252"/>
        <v/>
      </c>
      <c r="U1280" s="61" t="str">
        <f t="shared" si="253"/>
        <v/>
      </c>
      <c r="V1280" s="61" t="str">
        <f t="shared" si="254"/>
        <v/>
      </c>
      <c r="W1280" s="61" t="str">
        <f t="shared" si="255"/>
        <v/>
      </c>
      <c r="X1280" s="207" t="str">
        <f t="shared" si="256"/>
        <v/>
      </c>
      <c r="Y1280" s="207">
        <f t="shared" si="257"/>
        <v>-33</v>
      </c>
      <c r="Z1280" s="207" t="str">
        <f t="shared" si="258"/>
        <v/>
      </c>
      <c r="AA1280" s="207" t="str">
        <f t="shared" si="259"/>
        <v/>
      </c>
    </row>
    <row r="1281" spans="1:27" ht="17.25" hidden="1" outlineLevel="2" collapsed="1" thickBot="1">
      <c r="A1281" s="279">
        <v>43385</v>
      </c>
      <c r="B1281" s="280" t="s">
        <v>1332</v>
      </c>
      <c r="C1281" s="281" t="s">
        <v>3172</v>
      </c>
      <c r="D1281" s="281" t="s">
        <v>1331</v>
      </c>
      <c r="E1281" s="282" t="s">
        <v>1330</v>
      </c>
      <c r="F1281" s="281" t="s">
        <v>102</v>
      </c>
      <c r="G1281" s="283">
        <v>1</v>
      </c>
      <c r="H1281" s="283">
        <v>9944</v>
      </c>
      <c r="I1281" s="283">
        <v>0</v>
      </c>
      <c r="J1281" s="284">
        <v>23</v>
      </c>
      <c r="K1281" s="284">
        <v>10</v>
      </c>
      <c r="L1281" s="284">
        <f t="shared" si="261"/>
        <v>17</v>
      </c>
      <c r="M1281" s="285">
        <f t="shared" si="249"/>
        <v>17</v>
      </c>
      <c r="N1281" s="241">
        <f t="shared" si="250"/>
        <v>1</v>
      </c>
      <c r="O1281" s="207">
        <v>0</v>
      </c>
      <c r="P1281" s="34"/>
      <c r="Q1281" s="230" t="s">
        <v>3004</v>
      </c>
      <c r="R1281" s="230" t="s">
        <v>2969</v>
      </c>
      <c r="S1281" s="230" t="s">
        <v>2969</v>
      </c>
      <c r="T1281" s="61" t="str">
        <f t="shared" si="252"/>
        <v/>
      </c>
      <c r="U1281" s="61" t="str">
        <f t="shared" si="253"/>
        <v/>
      </c>
      <c r="V1281" s="61" t="str">
        <f t="shared" si="254"/>
        <v/>
      </c>
      <c r="W1281" s="61" t="str">
        <f t="shared" si="255"/>
        <v/>
      </c>
      <c r="X1281" s="207">
        <f t="shared" si="256"/>
        <v>17</v>
      </c>
      <c r="Y1281" s="207" t="str">
        <f t="shared" si="257"/>
        <v/>
      </c>
      <c r="Z1281" s="207" t="str">
        <f t="shared" si="258"/>
        <v/>
      </c>
      <c r="AA1281" s="207" t="str">
        <f t="shared" si="259"/>
        <v/>
      </c>
    </row>
    <row r="1282" spans="1:27" ht="17.25" hidden="1" outlineLevel="2" collapsed="1" thickBot="1">
      <c r="A1282" s="279">
        <v>43385</v>
      </c>
      <c r="B1282" s="280" t="s">
        <v>1332</v>
      </c>
      <c r="C1282" s="281" t="s">
        <v>3172</v>
      </c>
      <c r="D1282" s="281" t="s">
        <v>1329</v>
      </c>
      <c r="E1282" s="282" t="s">
        <v>2221</v>
      </c>
      <c r="F1282" s="281" t="s">
        <v>102</v>
      </c>
      <c r="G1282" s="283">
        <v>1</v>
      </c>
      <c r="H1282" s="283">
        <v>9945</v>
      </c>
      <c r="I1282" s="283">
        <v>0</v>
      </c>
      <c r="J1282" s="284">
        <v>23</v>
      </c>
      <c r="K1282" s="284">
        <v>10</v>
      </c>
      <c r="L1282" s="284">
        <f t="shared" si="261"/>
        <v>-33</v>
      </c>
      <c r="M1282" s="285">
        <f t="shared" si="249"/>
        <v>-33</v>
      </c>
      <c r="N1282" s="241" t="str">
        <f t="shared" si="250"/>
        <v/>
      </c>
      <c r="O1282" s="207">
        <v>0</v>
      </c>
      <c r="P1282" s="34"/>
      <c r="R1282" s="230" t="s">
        <v>2969</v>
      </c>
      <c r="S1282" s="230" t="s">
        <v>2969</v>
      </c>
      <c r="T1282" s="61" t="str">
        <f t="shared" si="252"/>
        <v/>
      </c>
      <c r="U1282" s="61" t="str">
        <f t="shared" si="253"/>
        <v/>
      </c>
      <c r="V1282" s="61" t="str">
        <f t="shared" si="254"/>
        <v/>
      </c>
      <c r="W1282" s="61" t="str">
        <f t="shared" si="255"/>
        <v/>
      </c>
      <c r="X1282" s="207" t="str">
        <f t="shared" si="256"/>
        <v/>
      </c>
      <c r="Y1282" s="207">
        <f t="shared" si="257"/>
        <v>-33</v>
      </c>
      <c r="Z1282" s="207" t="str">
        <f t="shared" si="258"/>
        <v/>
      </c>
      <c r="AA1282" s="207" t="str">
        <f t="shared" si="259"/>
        <v/>
      </c>
    </row>
    <row r="1283" spans="1:27" ht="17.25" hidden="1" outlineLevel="2" collapsed="1" thickBot="1">
      <c r="A1283" s="279">
        <v>43385</v>
      </c>
      <c r="B1283" s="280" t="s">
        <v>1332</v>
      </c>
      <c r="C1283" s="281" t="s">
        <v>3172</v>
      </c>
      <c r="D1283" s="281" t="s">
        <v>1331</v>
      </c>
      <c r="E1283" s="282" t="s">
        <v>1330</v>
      </c>
      <c r="F1283" s="281" t="s">
        <v>102</v>
      </c>
      <c r="G1283" s="283">
        <v>1</v>
      </c>
      <c r="H1283" s="283">
        <v>9944</v>
      </c>
      <c r="I1283" s="283">
        <v>0</v>
      </c>
      <c r="J1283" s="284">
        <v>23</v>
      </c>
      <c r="K1283" s="284">
        <v>10</v>
      </c>
      <c r="L1283" s="284">
        <f t="shared" si="261"/>
        <v>17</v>
      </c>
      <c r="M1283" s="285">
        <f t="shared" si="249"/>
        <v>17</v>
      </c>
      <c r="N1283" s="241">
        <f t="shared" si="250"/>
        <v>1</v>
      </c>
      <c r="O1283" s="207">
        <v>0</v>
      </c>
      <c r="P1283" s="34"/>
      <c r="Q1283" s="230" t="s">
        <v>3004</v>
      </c>
      <c r="R1283" s="230" t="s">
        <v>2969</v>
      </c>
      <c r="S1283" s="230" t="s">
        <v>2969</v>
      </c>
      <c r="T1283" s="61" t="str">
        <f t="shared" si="252"/>
        <v/>
      </c>
      <c r="U1283" s="61" t="str">
        <f t="shared" si="253"/>
        <v/>
      </c>
      <c r="V1283" s="61" t="str">
        <f t="shared" si="254"/>
        <v/>
      </c>
      <c r="W1283" s="61" t="str">
        <f t="shared" si="255"/>
        <v/>
      </c>
      <c r="X1283" s="207">
        <f t="shared" si="256"/>
        <v>17</v>
      </c>
      <c r="Y1283" s="207" t="str">
        <f t="shared" si="257"/>
        <v/>
      </c>
      <c r="Z1283" s="207" t="str">
        <f t="shared" si="258"/>
        <v/>
      </c>
      <c r="AA1283" s="207" t="str">
        <f t="shared" si="259"/>
        <v/>
      </c>
    </row>
    <row r="1284" spans="1:27" ht="17.25" hidden="1" outlineLevel="2" collapsed="1" thickBot="1">
      <c r="A1284" s="279">
        <v>43385</v>
      </c>
      <c r="B1284" s="280" t="s">
        <v>1332</v>
      </c>
      <c r="C1284" s="281" t="s">
        <v>3172</v>
      </c>
      <c r="D1284" s="281" t="s">
        <v>1329</v>
      </c>
      <c r="E1284" s="282" t="s">
        <v>2221</v>
      </c>
      <c r="F1284" s="281" t="s">
        <v>102</v>
      </c>
      <c r="G1284" s="283">
        <v>1</v>
      </c>
      <c r="H1284" s="283">
        <v>9943</v>
      </c>
      <c r="I1284" s="283">
        <v>0</v>
      </c>
      <c r="J1284" s="284">
        <v>23</v>
      </c>
      <c r="K1284" s="284">
        <v>10</v>
      </c>
      <c r="L1284" s="284">
        <f t="shared" si="261"/>
        <v>-33</v>
      </c>
      <c r="M1284" s="285">
        <f t="shared" si="249"/>
        <v>-33</v>
      </c>
      <c r="N1284" s="241" t="str">
        <f t="shared" si="250"/>
        <v/>
      </c>
      <c r="O1284" s="207">
        <v>0</v>
      </c>
      <c r="P1284" s="34"/>
      <c r="Q1284" s="230" t="s">
        <v>3238</v>
      </c>
      <c r="S1284" s="230" t="s">
        <v>2969</v>
      </c>
      <c r="T1284" s="61" t="str">
        <f t="shared" si="252"/>
        <v/>
      </c>
      <c r="U1284" s="61" t="str">
        <f t="shared" si="253"/>
        <v/>
      </c>
      <c r="V1284" s="61" t="str">
        <f t="shared" si="254"/>
        <v/>
      </c>
      <c r="W1284" s="61" t="str">
        <f t="shared" si="255"/>
        <v/>
      </c>
      <c r="X1284" s="207" t="str">
        <f t="shared" si="256"/>
        <v/>
      </c>
      <c r="Y1284" s="207" t="str">
        <f t="shared" si="257"/>
        <v/>
      </c>
      <c r="Z1284" s="207" t="str">
        <f t="shared" si="258"/>
        <v/>
      </c>
      <c r="AA1284" s="207">
        <f t="shared" si="259"/>
        <v>-33</v>
      </c>
    </row>
    <row r="1285" spans="1:27" ht="17.25" hidden="1" outlineLevel="2" collapsed="1" thickBot="1">
      <c r="A1285" s="279">
        <v>43385</v>
      </c>
      <c r="B1285" s="280" t="s">
        <v>1332</v>
      </c>
      <c r="C1285" s="281" t="s">
        <v>3172</v>
      </c>
      <c r="D1285" s="281" t="s">
        <v>1331</v>
      </c>
      <c r="E1285" s="282" t="s">
        <v>1330</v>
      </c>
      <c r="F1285" s="281" t="s">
        <v>102</v>
      </c>
      <c r="G1285" s="283">
        <v>1</v>
      </c>
      <c r="H1285" s="283">
        <v>9953</v>
      </c>
      <c r="I1285" s="283">
        <v>0</v>
      </c>
      <c r="J1285" s="284">
        <v>23</v>
      </c>
      <c r="K1285" s="284">
        <v>10</v>
      </c>
      <c r="L1285" s="284">
        <f t="shared" si="261"/>
        <v>-533</v>
      </c>
      <c r="M1285" s="285">
        <f t="shared" si="249"/>
        <v>-533</v>
      </c>
      <c r="N1285" s="241">
        <f t="shared" si="250"/>
        <v>-10</v>
      </c>
      <c r="O1285" s="207">
        <v>0</v>
      </c>
      <c r="P1285" s="34"/>
      <c r="Q1285" s="230" t="s">
        <v>3219</v>
      </c>
      <c r="S1285" s="230" t="s">
        <v>2969</v>
      </c>
      <c r="T1285" s="61" t="str">
        <f t="shared" si="252"/>
        <v/>
      </c>
      <c r="U1285" s="61" t="str">
        <f t="shared" si="253"/>
        <v/>
      </c>
      <c r="V1285" s="61" t="str">
        <f t="shared" si="254"/>
        <v/>
      </c>
      <c r="W1285" s="61" t="str">
        <f t="shared" si="255"/>
        <v/>
      </c>
      <c r="X1285" s="207" t="str">
        <f t="shared" si="256"/>
        <v/>
      </c>
      <c r="Y1285" s="207" t="str">
        <f t="shared" si="257"/>
        <v/>
      </c>
      <c r="Z1285" s="207" t="str">
        <f t="shared" si="258"/>
        <v/>
      </c>
      <c r="AA1285" s="207">
        <f t="shared" si="259"/>
        <v>-533</v>
      </c>
    </row>
    <row r="1286" spans="1:27" ht="17.25" hidden="1" outlineLevel="2" collapsed="1" thickBot="1">
      <c r="A1286" s="279">
        <v>43385</v>
      </c>
      <c r="B1286" s="280" t="s">
        <v>1332</v>
      </c>
      <c r="C1286" s="281" t="s">
        <v>3172</v>
      </c>
      <c r="D1286" s="281" t="s">
        <v>1329</v>
      </c>
      <c r="E1286" s="282" t="s">
        <v>2221</v>
      </c>
      <c r="F1286" s="281" t="s">
        <v>102</v>
      </c>
      <c r="G1286" s="283">
        <v>1</v>
      </c>
      <c r="H1286" s="283">
        <v>9945</v>
      </c>
      <c r="I1286" s="283">
        <v>0</v>
      </c>
      <c r="J1286" s="284">
        <v>23</v>
      </c>
      <c r="K1286" s="284">
        <v>10</v>
      </c>
      <c r="L1286" s="284">
        <f t="shared" si="261"/>
        <v>-33</v>
      </c>
      <c r="M1286" s="285">
        <f t="shared" si="249"/>
        <v>-33</v>
      </c>
      <c r="N1286" s="241" t="str">
        <f t="shared" si="250"/>
        <v/>
      </c>
      <c r="O1286" s="207">
        <v>0</v>
      </c>
      <c r="P1286" s="34"/>
      <c r="Q1286" s="230" t="s">
        <v>3117</v>
      </c>
      <c r="R1286" s="230" t="s">
        <v>2969</v>
      </c>
      <c r="S1286" s="230" t="s">
        <v>2969</v>
      </c>
      <c r="T1286" s="61" t="str">
        <f t="shared" si="252"/>
        <v/>
      </c>
      <c r="U1286" s="61" t="str">
        <f t="shared" si="253"/>
        <v/>
      </c>
      <c r="V1286" s="61" t="str">
        <f t="shared" si="254"/>
        <v/>
      </c>
      <c r="W1286" s="61" t="str">
        <f t="shared" si="255"/>
        <v/>
      </c>
      <c r="X1286" s="207" t="str">
        <f t="shared" si="256"/>
        <v/>
      </c>
      <c r="Y1286" s="207">
        <f t="shared" si="257"/>
        <v>-33</v>
      </c>
      <c r="Z1286" s="207" t="str">
        <f t="shared" si="258"/>
        <v/>
      </c>
      <c r="AA1286" s="207" t="str">
        <f t="shared" si="259"/>
        <v/>
      </c>
    </row>
    <row r="1287" spans="1:27" ht="17.25" hidden="1" outlineLevel="2" collapsed="1" thickBot="1">
      <c r="A1287" s="279">
        <v>43385</v>
      </c>
      <c r="B1287" s="280" t="s">
        <v>1332</v>
      </c>
      <c r="C1287" s="281" t="s">
        <v>3172</v>
      </c>
      <c r="D1287" s="281" t="s">
        <v>1331</v>
      </c>
      <c r="E1287" s="282" t="s">
        <v>1330</v>
      </c>
      <c r="F1287" s="281" t="s">
        <v>102</v>
      </c>
      <c r="G1287" s="283">
        <v>1</v>
      </c>
      <c r="H1287" s="283">
        <v>9932</v>
      </c>
      <c r="I1287" s="283">
        <v>0</v>
      </c>
      <c r="J1287" s="284">
        <v>23</v>
      </c>
      <c r="K1287" s="284">
        <v>10</v>
      </c>
      <c r="L1287" s="284">
        <f t="shared" si="261"/>
        <v>617</v>
      </c>
      <c r="M1287" s="285">
        <f t="shared" si="249"/>
        <v>617</v>
      </c>
      <c r="N1287" s="241">
        <f t="shared" si="250"/>
        <v>13</v>
      </c>
      <c r="O1287" s="207">
        <v>0</v>
      </c>
      <c r="P1287" s="34"/>
      <c r="Q1287" s="230" t="s">
        <v>2970</v>
      </c>
      <c r="R1287" s="230" t="s">
        <v>2969</v>
      </c>
      <c r="S1287" s="230" t="s">
        <v>2969</v>
      </c>
      <c r="T1287" s="61" t="str">
        <f t="shared" si="252"/>
        <v/>
      </c>
      <c r="U1287" s="61" t="str">
        <f t="shared" si="253"/>
        <v/>
      </c>
      <c r="V1287" s="61" t="str">
        <f t="shared" si="254"/>
        <v/>
      </c>
      <c r="W1287" s="61" t="str">
        <f t="shared" si="255"/>
        <v/>
      </c>
      <c r="X1287" s="207">
        <f t="shared" si="256"/>
        <v>617</v>
      </c>
      <c r="Y1287" s="207" t="str">
        <f t="shared" si="257"/>
        <v/>
      </c>
      <c r="Z1287" s="207" t="str">
        <f t="shared" si="258"/>
        <v/>
      </c>
      <c r="AA1287" s="207" t="str">
        <f t="shared" si="259"/>
        <v/>
      </c>
    </row>
    <row r="1288" spans="1:27" ht="17.25" hidden="1" outlineLevel="2" collapsed="1" thickBot="1">
      <c r="A1288" s="279">
        <v>43385</v>
      </c>
      <c r="B1288" s="280" t="s">
        <v>1332</v>
      </c>
      <c r="C1288" s="281" t="s">
        <v>3172</v>
      </c>
      <c r="D1288" s="281" t="s">
        <v>1329</v>
      </c>
      <c r="E1288" s="282" t="s">
        <v>2221</v>
      </c>
      <c r="F1288" s="281" t="s">
        <v>102</v>
      </c>
      <c r="G1288" s="283">
        <v>1</v>
      </c>
      <c r="H1288" s="283">
        <v>9945</v>
      </c>
      <c r="I1288" s="283">
        <v>0</v>
      </c>
      <c r="J1288" s="284">
        <v>23</v>
      </c>
      <c r="K1288" s="284">
        <v>10</v>
      </c>
      <c r="L1288" s="284">
        <f t="shared" si="261"/>
        <v>-33</v>
      </c>
      <c r="M1288" s="285">
        <f t="shared" si="249"/>
        <v>-33</v>
      </c>
      <c r="N1288" s="241" t="str">
        <f t="shared" si="250"/>
        <v/>
      </c>
      <c r="O1288" s="207">
        <v>0</v>
      </c>
      <c r="P1288" s="34"/>
      <c r="R1288" s="230" t="s">
        <v>2969</v>
      </c>
      <c r="S1288" s="230" t="s">
        <v>2969</v>
      </c>
      <c r="T1288" s="61" t="str">
        <f t="shared" si="252"/>
        <v/>
      </c>
      <c r="U1288" s="61" t="str">
        <f t="shared" si="253"/>
        <v/>
      </c>
      <c r="V1288" s="61" t="str">
        <f t="shared" si="254"/>
        <v/>
      </c>
      <c r="W1288" s="61" t="str">
        <f t="shared" si="255"/>
        <v/>
      </c>
      <c r="X1288" s="207" t="str">
        <f t="shared" si="256"/>
        <v/>
      </c>
      <c r="Y1288" s="207">
        <f t="shared" si="257"/>
        <v>-33</v>
      </c>
      <c r="Z1288" s="207" t="str">
        <f t="shared" si="258"/>
        <v/>
      </c>
      <c r="AA1288" s="207" t="str">
        <f t="shared" si="259"/>
        <v/>
      </c>
    </row>
    <row r="1289" spans="1:27" ht="17.25" hidden="1" outlineLevel="2" collapsed="1" thickBot="1">
      <c r="A1289" s="279">
        <v>43385</v>
      </c>
      <c r="B1289" s="280" t="s">
        <v>1332</v>
      </c>
      <c r="C1289" s="281" t="s">
        <v>3172</v>
      </c>
      <c r="D1289" s="281" t="s">
        <v>1331</v>
      </c>
      <c r="E1289" s="282" t="s">
        <v>1330</v>
      </c>
      <c r="F1289" s="281" t="s">
        <v>102</v>
      </c>
      <c r="G1289" s="283">
        <v>1</v>
      </c>
      <c r="H1289" s="283">
        <v>9925</v>
      </c>
      <c r="I1289" s="283">
        <v>0</v>
      </c>
      <c r="J1289" s="284">
        <v>23</v>
      </c>
      <c r="K1289" s="284">
        <v>10</v>
      </c>
      <c r="L1289" s="284">
        <f t="shared" ref="L1289:L1302" si="262">IF(B1289="TXO",I1289-SUM(J1289:K1289),IF(B1289="FITX",IF(D1289="新倉",-SUM(J1289:K1289),IF(E1289="賣",(H1289-H1288)*G1289*200-SUM(J1289:K1289),(H1288-H1289)*G1289*200-SUM(J1289:K1289))),IF(D1289="新倉",-SUM(J1289:K1289),IF(E1289="賣",(H1289-H1288)*G1289*50-SUM(J1289:K1289),(H1288-H1289)*G1289*50-SUM(J1289:K1289)))))</f>
        <v>967</v>
      </c>
      <c r="M1289" s="285">
        <f t="shared" si="249"/>
        <v>967</v>
      </c>
      <c r="N1289" s="241">
        <f t="shared" si="250"/>
        <v>20</v>
      </c>
      <c r="O1289" s="207">
        <v>0</v>
      </c>
      <c r="P1289" s="34"/>
      <c r="Q1289" s="230" t="s">
        <v>2970</v>
      </c>
      <c r="R1289" s="230" t="s">
        <v>2969</v>
      </c>
      <c r="S1289" s="230" t="s">
        <v>2969</v>
      </c>
      <c r="T1289" s="61" t="str">
        <f t="shared" si="252"/>
        <v/>
      </c>
      <c r="U1289" s="61" t="str">
        <f t="shared" si="253"/>
        <v/>
      </c>
      <c r="V1289" s="61" t="str">
        <f t="shared" si="254"/>
        <v/>
      </c>
      <c r="W1289" s="61" t="str">
        <f t="shared" si="255"/>
        <v/>
      </c>
      <c r="X1289" s="207">
        <f t="shared" si="256"/>
        <v>967</v>
      </c>
      <c r="Y1289" s="207" t="str">
        <f t="shared" si="257"/>
        <v/>
      </c>
      <c r="Z1289" s="207" t="str">
        <f t="shared" si="258"/>
        <v/>
      </c>
      <c r="AA1289" s="207" t="str">
        <f t="shared" si="259"/>
        <v/>
      </c>
    </row>
    <row r="1290" spans="1:27" ht="17.25" hidden="1" outlineLevel="2" collapsed="1" thickBot="1">
      <c r="A1290" s="279">
        <v>43385</v>
      </c>
      <c r="B1290" s="280" t="s">
        <v>1332</v>
      </c>
      <c r="C1290" s="281" t="s">
        <v>3172</v>
      </c>
      <c r="D1290" s="281" t="s">
        <v>1329</v>
      </c>
      <c r="E1290" s="282" t="s">
        <v>2221</v>
      </c>
      <c r="F1290" s="281" t="s">
        <v>102</v>
      </c>
      <c r="G1290" s="283">
        <v>1</v>
      </c>
      <c r="H1290" s="283">
        <v>9945</v>
      </c>
      <c r="I1290" s="283">
        <v>0</v>
      </c>
      <c r="J1290" s="284">
        <v>23</v>
      </c>
      <c r="K1290" s="284">
        <v>10</v>
      </c>
      <c r="L1290" s="284">
        <f t="shared" si="262"/>
        <v>-33</v>
      </c>
      <c r="M1290" s="285">
        <f t="shared" si="249"/>
        <v>-33</v>
      </c>
      <c r="N1290" s="241" t="str">
        <f t="shared" si="250"/>
        <v/>
      </c>
      <c r="O1290" s="207">
        <v>0</v>
      </c>
      <c r="P1290" s="34"/>
      <c r="R1290" s="230" t="s">
        <v>2969</v>
      </c>
      <c r="S1290" s="230" t="s">
        <v>2969</v>
      </c>
      <c r="T1290" s="61" t="str">
        <f t="shared" si="252"/>
        <v/>
      </c>
      <c r="U1290" s="61" t="str">
        <f t="shared" si="253"/>
        <v/>
      </c>
      <c r="V1290" s="61" t="str">
        <f t="shared" si="254"/>
        <v/>
      </c>
      <c r="W1290" s="61" t="str">
        <f t="shared" si="255"/>
        <v/>
      </c>
      <c r="X1290" s="207" t="str">
        <f t="shared" si="256"/>
        <v/>
      </c>
      <c r="Y1290" s="207">
        <f t="shared" si="257"/>
        <v>-33</v>
      </c>
      <c r="Z1290" s="207" t="str">
        <f t="shared" si="258"/>
        <v/>
      </c>
      <c r="AA1290" s="207" t="str">
        <f t="shared" si="259"/>
        <v/>
      </c>
    </row>
    <row r="1291" spans="1:27" ht="17.25" hidden="1" outlineLevel="2" collapsed="1" thickBot="1">
      <c r="A1291" s="279">
        <v>43385</v>
      </c>
      <c r="B1291" s="280" t="s">
        <v>1332</v>
      </c>
      <c r="C1291" s="281" t="s">
        <v>3172</v>
      </c>
      <c r="D1291" s="281" t="s">
        <v>1331</v>
      </c>
      <c r="E1291" s="282" t="s">
        <v>1330</v>
      </c>
      <c r="F1291" s="281" t="s">
        <v>102</v>
      </c>
      <c r="G1291" s="283">
        <v>1</v>
      </c>
      <c r="H1291" s="283">
        <v>9925</v>
      </c>
      <c r="I1291" s="283">
        <v>0</v>
      </c>
      <c r="J1291" s="284">
        <v>23</v>
      </c>
      <c r="K1291" s="284">
        <v>10</v>
      </c>
      <c r="L1291" s="284">
        <f t="shared" si="262"/>
        <v>967</v>
      </c>
      <c r="M1291" s="285">
        <f t="shared" si="249"/>
        <v>967</v>
      </c>
      <c r="N1291" s="241">
        <f t="shared" si="250"/>
        <v>20</v>
      </c>
      <c r="O1291" s="207">
        <v>0</v>
      </c>
      <c r="P1291" s="34"/>
      <c r="Q1291" s="230" t="s">
        <v>3004</v>
      </c>
      <c r="R1291" s="230" t="s">
        <v>2969</v>
      </c>
      <c r="S1291" s="230" t="s">
        <v>2969</v>
      </c>
      <c r="T1291" s="61" t="str">
        <f t="shared" si="252"/>
        <v/>
      </c>
      <c r="U1291" s="61" t="str">
        <f t="shared" si="253"/>
        <v/>
      </c>
      <c r="V1291" s="61" t="str">
        <f t="shared" si="254"/>
        <v/>
      </c>
      <c r="W1291" s="61" t="str">
        <f t="shared" si="255"/>
        <v/>
      </c>
      <c r="X1291" s="207">
        <f t="shared" si="256"/>
        <v>967</v>
      </c>
      <c r="Y1291" s="207" t="str">
        <f t="shared" si="257"/>
        <v/>
      </c>
      <c r="Z1291" s="207" t="str">
        <f t="shared" si="258"/>
        <v/>
      </c>
      <c r="AA1291" s="207" t="str">
        <f t="shared" si="259"/>
        <v/>
      </c>
    </row>
    <row r="1292" spans="1:27" ht="17.25" hidden="1" outlineLevel="2" collapsed="1" thickBot="1">
      <c r="A1292" s="279">
        <v>43385</v>
      </c>
      <c r="B1292" s="280" t="s">
        <v>1332</v>
      </c>
      <c r="C1292" s="281" t="s">
        <v>3172</v>
      </c>
      <c r="D1292" s="281" t="s">
        <v>1329</v>
      </c>
      <c r="E1292" s="282" t="s">
        <v>2221</v>
      </c>
      <c r="F1292" s="281" t="s">
        <v>102</v>
      </c>
      <c r="G1292" s="283">
        <v>1</v>
      </c>
      <c r="H1292" s="283">
        <v>9933</v>
      </c>
      <c r="I1292" s="283">
        <v>0</v>
      </c>
      <c r="J1292" s="284">
        <v>23</v>
      </c>
      <c r="K1292" s="284">
        <v>10</v>
      </c>
      <c r="L1292" s="284">
        <f t="shared" si="262"/>
        <v>-33</v>
      </c>
      <c r="M1292" s="285">
        <f t="shared" si="249"/>
        <v>-33</v>
      </c>
      <c r="N1292" s="241" t="str">
        <f t="shared" si="250"/>
        <v/>
      </c>
      <c r="O1292" s="207">
        <v>0</v>
      </c>
      <c r="P1292" s="34"/>
      <c r="Q1292" s="230" t="s">
        <v>3238</v>
      </c>
      <c r="R1292" s="230" t="s">
        <v>2969</v>
      </c>
      <c r="S1292" s="230" t="s">
        <v>2969</v>
      </c>
      <c r="T1292" s="61" t="str">
        <f t="shared" si="252"/>
        <v/>
      </c>
      <c r="U1292" s="61" t="str">
        <f t="shared" si="253"/>
        <v/>
      </c>
      <c r="V1292" s="61" t="str">
        <f t="shared" si="254"/>
        <v/>
      </c>
      <c r="W1292" s="61" t="str">
        <f t="shared" si="255"/>
        <v/>
      </c>
      <c r="X1292" s="207" t="str">
        <f t="shared" si="256"/>
        <v/>
      </c>
      <c r="Y1292" s="207">
        <f t="shared" si="257"/>
        <v>-33</v>
      </c>
      <c r="Z1292" s="207" t="str">
        <f t="shared" si="258"/>
        <v/>
      </c>
      <c r="AA1292" s="207" t="str">
        <f t="shared" si="259"/>
        <v/>
      </c>
    </row>
    <row r="1293" spans="1:27" ht="17.25" hidden="1" outlineLevel="2" collapsed="1" thickBot="1">
      <c r="A1293" s="279">
        <v>43385</v>
      </c>
      <c r="B1293" s="280" t="s">
        <v>1332</v>
      </c>
      <c r="C1293" s="281" t="s">
        <v>3172</v>
      </c>
      <c r="D1293" s="281" t="s">
        <v>1331</v>
      </c>
      <c r="E1293" s="282" t="s">
        <v>1330</v>
      </c>
      <c r="F1293" s="281" t="s">
        <v>102</v>
      </c>
      <c r="G1293" s="283">
        <v>1</v>
      </c>
      <c r="H1293" s="283">
        <v>9929</v>
      </c>
      <c r="I1293" s="283">
        <v>0</v>
      </c>
      <c r="J1293" s="284">
        <v>23</v>
      </c>
      <c r="K1293" s="284">
        <v>10</v>
      </c>
      <c r="L1293" s="284">
        <f t="shared" si="262"/>
        <v>167</v>
      </c>
      <c r="M1293" s="285">
        <f t="shared" si="249"/>
        <v>167</v>
      </c>
      <c r="N1293" s="241">
        <f t="shared" si="250"/>
        <v>4</v>
      </c>
      <c r="O1293" s="207">
        <v>0</v>
      </c>
      <c r="P1293" s="34"/>
      <c r="Q1293" s="230" t="s">
        <v>93</v>
      </c>
      <c r="R1293" s="230" t="s">
        <v>2969</v>
      </c>
      <c r="S1293" s="230" t="s">
        <v>2969</v>
      </c>
      <c r="T1293" s="61" t="str">
        <f t="shared" si="252"/>
        <v/>
      </c>
      <c r="U1293" s="61" t="str">
        <f t="shared" si="253"/>
        <v/>
      </c>
      <c r="V1293" s="61" t="str">
        <f t="shared" si="254"/>
        <v/>
      </c>
      <c r="W1293" s="61" t="str">
        <f t="shared" si="255"/>
        <v/>
      </c>
      <c r="X1293" s="207">
        <f t="shared" si="256"/>
        <v>167</v>
      </c>
      <c r="Y1293" s="207" t="str">
        <f t="shared" si="257"/>
        <v/>
      </c>
      <c r="Z1293" s="207" t="str">
        <f t="shared" si="258"/>
        <v/>
      </c>
      <c r="AA1293" s="207" t="str">
        <f t="shared" si="259"/>
        <v/>
      </c>
    </row>
    <row r="1294" spans="1:27" ht="17.25" hidden="1" outlineLevel="2" collapsed="1" thickBot="1">
      <c r="A1294" s="279">
        <v>43385</v>
      </c>
      <c r="B1294" s="280" t="s">
        <v>1332</v>
      </c>
      <c r="C1294" s="281" t="s">
        <v>3172</v>
      </c>
      <c r="D1294" s="281" t="s">
        <v>1329</v>
      </c>
      <c r="E1294" s="282" t="s">
        <v>2221</v>
      </c>
      <c r="F1294" s="281" t="s">
        <v>102</v>
      </c>
      <c r="G1294" s="283">
        <v>1</v>
      </c>
      <c r="H1294" s="283">
        <v>9927</v>
      </c>
      <c r="I1294" s="283">
        <v>0</v>
      </c>
      <c r="J1294" s="284">
        <v>23</v>
      </c>
      <c r="K1294" s="284">
        <v>10</v>
      </c>
      <c r="L1294" s="284">
        <f t="shared" si="262"/>
        <v>-33</v>
      </c>
      <c r="M1294" s="285">
        <f t="shared" si="249"/>
        <v>-33</v>
      </c>
      <c r="N1294" s="241" t="str">
        <f t="shared" si="250"/>
        <v/>
      </c>
      <c r="O1294" s="207">
        <v>0</v>
      </c>
      <c r="P1294" s="34"/>
      <c r="Q1294" s="230" t="s">
        <v>3117</v>
      </c>
      <c r="R1294" s="230" t="s">
        <v>2969</v>
      </c>
      <c r="S1294" s="230" t="s">
        <v>2969</v>
      </c>
      <c r="T1294" s="61" t="str">
        <f t="shared" si="252"/>
        <v/>
      </c>
      <c r="U1294" s="61" t="str">
        <f t="shared" si="253"/>
        <v/>
      </c>
      <c r="V1294" s="61" t="str">
        <f t="shared" si="254"/>
        <v/>
      </c>
      <c r="W1294" s="61" t="str">
        <f t="shared" si="255"/>
        <v/>
      </c>
      <c r="X1294" s="207" t="str">
        <f t="shared" si="256"/>
        <v/>
      </c>
      <c r="Y1294" s="207">
        <f t="shared" si="257"/>
        <v>-33</v>
      </c>
      <c r="Z1294" s="207" t="str">
        <f t="shared" si="258"/>
        <v/>
      </c>
      <c r="AA1294" s="207" t="str">
        <f t="shared" si="259"/>
        <v/>
      </c>
    </row>
    <row r="1295" spans="1:27" ht="17.25" hidden="1" outlineLevel="2" collapsed="1" thickBot="1">
      <c r="A1295" s="279">
        <v>43385</v>
      </c>
      <c r="B1295" s="280" t="s">
        <v>1332</v>
      </c>
      <c r="C1295" s="281" t="s">
        <v>3172</v>
      </c>
      <c r="D1295" s="281" t="s">
        <v>1331</v>
      </c>
      <c r="E1295" s="282" t="s">
        <v>1330</v>
      </c>
      <c r="F1295" s="281" t="s">
        <v>102</v>
      </c>
      <c r="G1295" s="283">
        <v>1</v>
      </c>
      <c r="H1295" s="283">
        <v>9915</v>
      </c>
      <c r="I1295" s="283">
        <v>0</v>
      </c>
      <c r="J1295" s="284">
        <v>23</v>
      </c>
      <c r="K1295" s="284">
        <v>10</v>
      </c>
      <c r="L1295" s="284">
        <f t="shared" si="262"/>
        <v>567</v>
      </c>
      <c r="M1295" s="285">
        <f t="shared" si="249"/>
        <v>567</v>
      </c>
      <c r="N1295" s="241">
        <f t="shared" si="250"/>
        <v>12</v>
      </c>
      <c r="O1295" s="207">
        <v>0</v>
      </c>
      <c r="P1295" s="34"/>
      <c r="Q1295" s="230" t="s">
        <v>2970</v>
      </c>
      <c r="R1295" s="230" t="s">
        <v>2969</v>
      </c>
      <c r="S1295" s="230" t="s">
        <v>2969</v>
      </c>
      <c r="T1295" s="61" t="str">
        <f t="shared" si="252"/>
        <v/>
      </c>
      <c r="U1295" s="61" t="str">
        <f t="shared" si="253"/>
        <v/>
      </c>
      <c r="V1295" s="61" t="str">
        <f t="shared" si="254"/>
        <v/>
      </c>
      <c r="W1295" s="61" t="str">
        <f t="shared" si="255"/>
        <v/>
      </c>
      <c r="X1295" s="207">
        <f t="shared" si="256"/>
        <v>567</v>
      </c>
      <c r="Y1295" s="207" t="str">
        <f t="shared" si="257"/>
        <v/>
      </c>
      <c r="Z1295" s="207" t="str">
        <f t="shared" si="258"/>
        <v/>
      </c>
      <c r="AA1295" s="207" t="str">
        <f t="shared" si="259"/>
        <v/>
      </c>
    </row>
    <row r="1296" spans="1:27" ht="17.25" hidden="1" outlineLevel="2" collapsed="1" thickBot="1">
      <c r="A1296" s="279">
        <v>43385</v>
      </c>
      <c r="B1296" s="280" t="s">
        <v>1332</v>
      </c>
      <c r="C1296" s="281" t="s">
        <v>3172</v>
      </c>
      <c r="D1296" s="281" t="s">
        <v>1329</v>
      </c>
      <c r="E1296" s="282" t="s">
        <v>2221</v>
      </c>
      <c r="F1296" s="281" t="s">
        <v>102</v>
      </c>
      <c r="G1296" s="283">
        <v>2</v>
      </c>
      <c r="H1296" s="283">
        <v>9927</v>
      </c>
      <c r="I1296" s="283">
        <v>0</v>
      </c>
      <c r="J1296" s="284">
        <v>46</v>
      </c>
      <c r="K1296" s="284">
        <v>20</v>
      </c>
      <c r="L1296" s="284">
        <f t="shared" si="262"/>
        <v>-66</v>
      </c>
      <c r="M1296" s="285">
        <f t="shared" si="249"/>
        <v>-66</v>
      </c>
      <c r="N1296" s="241" t="str">
        <f t="shared" si="250"/>
        <v/>
      </c>
      <c r="O1296" s="207">
        <v>0</v>
      </c>
      <c r="P1296" s="34"/>
      <c r="R1296" s="230" t="s">
        <v>2969</v>
      </c>
      <c r="S1296" s="230" t="s">
        <v>2969</v>
      </c>
      <c r="T1296" s="61" t="str">
        <f t="shared" si="252"/>
        <v/>
      </c>
      <c r="U1296" s="61" t="str">
        <f t="shared" si="253"/>
        <v/>
      </c>
      <c r="V1296" s="61" t="str">
        <f t="shared" si="254"/>
        <v/>
      </c>
      <c r="W1296" s="61" t="str">
        <f t="shared" si="255"/>
        <v/>
      </c>
      <c r="X1296" s="207" t="str">
        <f t="shared" si="256"/>
        <v/>
      </c>
      <c r="Y1296" s="207">
        <f t="shared" si="257"/>
        <v>-66</v>
      </c>
      <c r="Z1296" s="207" t="str">
        <f t="shared" si="258"/>
        <v/>
      </c>
      <c r="AA1296" s="207" t="str">
        <f t="shared" si="259"/>
        <v/>
      </c>
    </row>
    <row r="1297" spans="1:27" ht="17.25" hidden="1" outlineLevel="2" collapsed="1" thickBot="1">
      <c r="A1297" s="279">
        <v>43385</v>
      </c>
      <c r="B1297" s="280" t="s">
        <v>1332</v>
      </c>
      <c r="C1297" s="281" t="s">
        <v>3172</v>
      </c>
      <c r="D1297" s="281" t="s">
        <v>1331</v>
      </c>
      <c r="E1297" s="282" t="s">
        <v>1330</v>
      </c>
      <c r="F1297" s="281" t="s">
        <v>102</v>
      </c>
      <c r="G1297" s="283">
        <v>2</v>
      </c>
      <c r="H1297" s="283">
        <v>9920</v>
      </c>
      <c r="I1297" s="283">
        <v>0</v>
      </c>
      <c r="J1297" s="284">
        <v>46</v>
      </c>
      <c r="K1297" s="284">
        <v>20</v>
      </c>
      <c r="L1297" s="284">
        <f t="shared" si="262"/>
        <v>634</v>
      </c>
      <c r="M1297" s="285">
        <f t="shared" si="249"/>
        <v>634</v>
      </c>
      <c r="N1297" s="241">
        <f t="shared" si="250"/>
        <v>14</v>
      </c>
      <c r="O1297" s="207">
        <v>0</v>
      </c>
      <c r="P1297" s="34"/>
      <c r="Q1297" s="230" t="s">
        <v>3004</v>
      </c>
      <c r="R1297" s="230" t="s">
        <v>2969</v>
      </c>
      <c r="S1297" s="230" t="s">
        <v>2969</v>
      </c>
      <c r="T1297" s="61" t="str">
        <f t="shared" si="252"/>
        <v/>
      </c>
      <c r="U1297" s="61" t="str">
        <f t="shared" si="253"/>
        <v/>
      </c>
      <c r="V1297" s="61" t="str">
        <f t="shared" si="254"/>
        <v/>
      </c>
      <c r="W1297" s="61" t="str">
        <f t="shared" si="255"/>
        <v/>
      </c>
      <c r="X1297" s="207">
        <f t="shared" si="256"/>
        <v>634</v>
      </c>
      <c r="Y1297" s="207" t="str">
        <f t="shared" si="257"/>
        <v/>
      </c>
      <c r="Z1297" s="207" t="str">
        <f t="shared" si="258"/>
        <v/>
      </c>
      <c r="AA1297" s="207" t="str">
        <f t="shared" si="259"/>
        <v/>
      </c>
    </row>
    <row r="1298" spans="1:27" ht="17.25" hidden="1" outlineLevel="2" collapsed="1" thickBot="1">
      <c r="A1298" s="279">
        <v>43385</v>
      </c>
      <c r="B1298" s="280" t="s">
        <v>1332</v>
      </c>
      <c r="C1298" s="281" t="s">
        <v>3172</v>
      </c>
      <c r="D1298" s="281" t="s">
        <v>1329</v>
      </c>
      <c r="E1298" s="282" t="s">
        <v>2221</v>
      </c>
      <c r="F1298" s="281" t="s">
        <v>102</v>
      </c>
      <c r="G1298" s="283">
        <v>1</v>
      </c>
      <c r="H1298" s="283">
        <v>9909</v>
      </c>
      <c r="I1298" s="283">
        <v>0</v>
      </c>
      <c r="J1298" s="284">
        <v>23</v>
      </c>
      <c r="K1298" s="284">
        <v>10</v>
      </c>
      <c r="L1298" s="284">
        <f t="shared" si="262"/>
        <v>-33</v>
      </c>
      <c r="M1298" s="285">
        <f t="shared" si="249"/>
        <v>-33</v>
      </c>
      <c r="N1298" s="241" t="str">
        <f t="shared" si="250"/>
        <v/>
      </c>
      <c r="O1298" s="207">
        <v>0</v>
      </c>
      <c r="P1298" s="34"/>
      <c r="Q1298" s="230" t="s">
        <v>2985</v>
      </c>
      <c r="S1298" s="230" t="s">
        <v>2969</v>
      </c>
      <c r="T1298" s="61" t="str">
        <f t="shared" si="252"/>
        <v/>
      </c>
      <c r="U1298" s="61" t="str">
        <f t="shared" si="253"/>
        <v/>
      </c>
      <c r="V1298" s="61" t="str">
        <f t="shared" si="254"/>
        <v/>
      </c>
      <c r="W1298" s="61" t="str">
        <f t="shared" si="255"/>
        <v/>
      </c>
      <c r="X1298" s="207" t="str">
        <f t="shared" si="256"/>
        <v/>
      </c>
      <c r="Y1298" s="207" t="str">
        <f t="shared" si="257"/>
        <v/>
      </c>
      <c r="Z1298" s="207" t="str">
        <f t="shared" si="258"/>
        <v/>
      </c>
      <c r="AA1298" s="207">
        <f t="shared" si="259"/>
        <v>-33</v>
      </c>
    </row>
    <row r="1299" spans="1:27" ht="17.25" hidden="1" outlineLevel="2" collapsed="1" thickBot="1">
      <c r="A1299" s="279">
        <v>43385</v>
      </c>
      <c r="B1299" s="280" t="s">
        <v>1332</v>
      </c>
      <c r="C1299" s="281" t="s">
        <v>3172</v>
      </c>
      <c r="D1299" s="281" t="s">
        <v>1331</v>
      </c>
      <c r="E1299" s="282" t="s">
        <v>1330</v>
      </c>
      <c r="F1299" s="281" t="s">
        <v>102</v>
      </c>
      <c r="G1299" s="283">
        <v>1</v>
      </c>
      <c r="H1299" s="283">
        <v>9904</v>
      </c>
      <c r="I1299" s="283">
        <v>0</v>
      </c>
      <c r="J1299" s="284">
        <v>23</v>
      </c>
      <c r="K1299" s="284">
        <v>10</v>
      </c>
      <c r="L1299" s="284">
        <f t="shared" si="262"/>
        <v>217</v>
      </c>
      <c r="M1299" s="285">
        <f t="shared" si="249"/>
        <v>217</v>
      </c>
      <c r="N1299" s="241">
        <f t="shared" si="250"/>
        <v>5</v>
      </c>
      <c r="O1299" s="207">
        <v>0</v>
      </c>
      <c r="P1299" s="34"/>
      <c r="Q1299" s="230" t="s">
        <v>93</v>
      </c>
      <c r="S1299" s="230" t="s">
        <v>2969</v>
      </c>
      <c r="T1299" s="61" t="str">
        <f t="shared" si="252"/>
        <v/>
      </c>
      <c r="U1299" s="61" t="str">
        <f t="shared" si="253"/>
        <v/>
      </c>
      <c r="V1299" s="61" t="str">
        <f t="shared" si="254"/>
        <v/>
      </c>
      <c r="W1299" s="61" t="str">
        <f t="shared" si="255"/>
        <v/>
      </c>
      <c r="X1299" s="207" t="str">
        <f t="shared" si="256"/>
        <v/>
      </c>
      <c r="Y1299" s="207" t="str">
        <f t="shared" si="257"/>
        <v/>
      </c>
      <c r="Z1299" s="207">
        <f t="shared" si="258"/>
        <v>217</v>
      </c>
      <c r="AA1299" s="207" t="str">
        <f t="shared" si="259"/>
        <v/>
      </c>
    </row>
    <row r="1300" spans="1:27" ht="17.25" hidden="1" outlineLevel="2" collapsed="1" thickBot="1">
      <c r="A1300" s="279">
        <v>43385</v>
      </c>
      <c r="B1300" s="280" t="s">
        <v>1332</v>
      </c>
      <c r="C1300" s="281" t="s">
        <v>3172</v>
      </c>
      <c r="D1300" s="281" t="s">
        <v>1329</v>
      </c>
      <c r="E1300" s="282" t="s">
        <v>2221</v>
      </c>
      <c r="F1300" s="281" t="s">
        <v>102</v>
      </c>
      <c r="G1300" s="283">
        <v>1</v>
      </c>
      <c r="H1300" s="283">
        <v>9909</v>
      </c>
      <c r="I1300" s="283">
        <v>0</v>
      </c>
      <c r="J1300" s="284">
        <v>23</v>
      </c>
      <c r="K1300" s="284">
        <v>10</v>
      </c>
      <c r="L1300" s="284">
        <f t="shared" si="262"/>
        <v>-33</v>
      </c>
      <c r="M1300" s="285">
        <f t="shared" si="249"/>
        <v>-33</v>
      </c>
      <c r="N1300" s="241" t="str">
        <f t="shared" si="250"/>
        <v/>
      </c>
      <c r="O1300" s="207">
        <v>0</v>
      </c>
      <c r="P1300" s="34"/>
      <c r="Q1300" s="230" t="s">
        <v>2985</v>
      </c>
      <c r="S1300" s="230" t="s">
        <v>2969</v>
      </c>
      <c r="T1300" s="61" t="str">
        <f t="shared" si="252"/>
        <v/>
      </c>
      <c r="U1300" s="61" t="str">
        <f t="shared" si="253"/>
        <v/>
      </c>
      <c r="V1300" s="61" t="str">
        <f t="shared" si="254"/>
        <v/>
      </c>
      <c r="W1300" s="61" t="str">
        <f t="shared" si="255"/>
        <v/>
      </c>
      <c r="X1300" s="207" t="str">
        <f t="shared" si="256"/>
        <v/>
      </c>
      <c r="Y1300" s="207" t="str">
        <f t="shared" si="257"/>
        <v/>
      </c>
      <c r="Z1300" s="207" t="str">
        <f t="shared" si="258"/>
        <v/>
      </c>
      <c r="AA1300" s="207">
        <f t="shared" si="259"/>
        <v>-33</v>
      </c>
    </row>
    <row r="1301" spans="1:27" ht="17.25" hidden="1" outlineLevel="2" collapsed="1" thickBot="1">
      <c r="A1301" s="279">
        <v>43385</v>
      </c>
      <c r="B1301" s="280" t="s">
        <v>1332</v>
      </c>
      <c r="C1301" s="281" t="s">
        <v>3172</v>
      </c>
      <c r="D1301" s="281" t="s">
        <v>1331</v>
      </c>
      <c r="E1301" s="282" t="s">
        <v>1330</v>
      </c>
      <c r="F1301" s="281" t="s">
        <v>102</v>
      </c>
      <c r="G1301" s="283">
        <v>1</v>
      </c>
      <c r="H1301" s="283">
        <v>9882</v>
      </c>
      <c r="I1301" s="283">
        <v>0</v>
      </c>
      <c r="J1301" s="284">
        <v>23</v>
      </c>
      <c r="K1301" s="284">
        <v>10</v>
      </c>
      <c r="L1301" s="284">
        <f t="shared" si="262"/>
        <v>1317</v>
      </c>
      <c r="M1301" s="285">
        <f t="shared" si="249"/>
        <v>1317</v>
      </c>
      <c r="N1301" s="241">
        <f t="shared" si="250"/>
        <v>27</v>
      </c>
      <c r="O1301" s="207">
        <v>0</v>
      </c>
      <c r="P1301" s="34"/>
      <c r="Q1301" s="230" t="s">
        <v>93</v>
      </c>
      <c r="S1301" s="230" t="s">
        <v>2969</v>
      </c>
      <c r="T1301" s="61" t="str">
        <f t="shared" si="252"/>
        <v/>
      </c>
      <c r="U1301" s="61" t="str">
        <f t="shared" si="253"/>
        <v/>
      </c>
      <c r="V1301" s="61" t="str">
        <f t="shared" si="254"/>
        <v/>
      </c>
      <c r="W1301" s="61" t="str">
        <f t="shared" si="255"/>
        <v/>
      </c>
      <c r="X1301" s="207" t="str">
        <f t="shared" si="256"/>
        <v/>
      </c>
      <c r="Y1301" s="207" t="str">
        <f t="shared" si="257"/>
        <v/>
      </c>
      <c r="Z1301" s="207">
        <f t="shared" si="258"/>
        <v>1317</v>
      </c>
      <c r="AA1301" s="207" t="str">
        <f t="shared" si="259"/>
        <v/>
      </c>
    </row>
    <row r="1302" spans="1:27" ht="33.75" hidden="1" outlineLevel="1" thickBot="1">
      <c r="A1302" s="237">
        <v>43388</v>
      </c>
      <c r="B1302" s="215" t="s">
        <v>1332</v>
      </c>
      <c r="C1302" s="210" t="s">
        <v>3172</v>
      </c>
      <c r="D1302" s="210" t="s">
        <v>1329</v>
      </c>
      <c r="E1302" s="238" t="s">
        <v>1330</v>
      </c>
      <c r="F1302" s="210" t="s">
        <v>102</v>
      </c>
      <c r="G1302" s="239">
        <v>1</v>
      </c>
      <c r="H1302" s="239">
        <v>9900</v>
      </c>
      <c r="I1302" s="239">
        <v>0</v>
      </c>
      <c r="J1302" s="14">
        <v>23</v>
      </c>
      <c r="K1302" s="14">
        <v>10</v>
      </c>
      <c r="L1302" s="14">
        <f t="shared" si="262"/>
        <v>-33</v>
      </c>
      <c r="M1302" s="123">
        <f t="shared" si="249"/>
        <v>-33</v>
      </c>
      <c r="N1302" s="241" t="str">
        <f t="shared" si="250"/>
        <v/>
      </c>
      <c r="O1302" s="207">
        <f t="shared" ref="O1302:O1351" si="263">ABS(I1302)</f>
        <v>0</v>
      </c>
      <c r="P1302" s="34">
        <f>SUM(L1302:L1351)</f>
        <v>-9502</v>
      </c>
      <c r="Q1302" s="230" t="s">
        <v>3195</v>
      </c>
      <c r="R1302" s="230" t="s">
        <v>2969</v>
      </c>
      <c r="S1302" s="230"/>
      <c r="T1302" s="61" t="str">
        <f t="shared" si="252"/>
        <v/>
      </c>
      <c r="U1302" s="61">
        <f t="shared" si="253"/>
        <v>-33</v>
      </c>
      <c r="V1302" s="61" t="str">
        <f t="shared" si="254"/>
        <v/>
      </c>
      <c r="W1302" s="61" t="str">
        <f t="shared" si="255"/>
        <v/>
      </c>
      <c r="X1302" s="207" t="str">
        <f t="shared" si="256"/>
        <v/>
      </c>
      <c r="Y1302" s="207" t="str">
        <f t="shared" si="257"/>
        <v/>
      </c>
      <c r="Z1302" s="207" t="str">
        <f t="shared" si="258"/>
        <v/>
      </c>
      <c r="AA1302" s="207" t="str">
        <f t="shared" si="259"/>
        <v/>
      </c>
    </row>
    <row r="1303" spans="1:27" ht="17.25" hidden="1" outlineLevel="2" thickBot="1">
      <c r="A1303" s="237">
        <v>43388</v>
      </c>
      <c r="B1303" s="215" t="s">
        <v>1332</v>
      </c>
      <c r="C1303" s="210" t="s">
        <v>3172</v>
      </c>
      <c r="D1303" s="210" t="s">
        <v>1331</v>
      </c>
      <c r="E1303" s="238" t="s">
        <v>2221</v>
      </c>
      <c r="F1303" s="210" t="s">
        <v>102</v>
      </c>
      <c r="G1303" s="239">
        <v>1</v>
      </c>
      <c r="H1303" s="239">
        <v>9910</v>
      </c>
      <c r="I1303" s="239">
        <v>0</v>
      </c>
      <c r="J1303" s="14">
        <v>23</v>
      </c>
      <c r="K1303" s="14">
        <v>10</v>
      </c>
      <c r="L1303" s="14">
        <f t="shared" ref="L1303:L1323" si="264">IF(B1303="TXO",I1303-SUM(J1303:K1303),IF(B1303="FITX",IF(D1303="新倉",-SUM(J1303:K1303),IF(E1303="賣",(H1303-H1302)*G1303*200-SUM(J1303:K1303),(H1302-H1303)*G1303*200-SUM(J1303:K1303))),IF(D1303="新倉",-SUM(J1303:K1303),IF(E1303="賣",(H1303-H1302)*G1303*50-SUM(J1303:K1303),(H1302-H1303)*G1303*50-SUM(J1303:K1303)))))</f>
        <v>467</v>
      </c>
      <c r="M1303" s="123">
        <f t="shared" si="249"/>
        <v>467</v>
      </c>
      <c r="N1303" s="241">
        <f t="shared" si="250"/>
        <v>10</v>
      </c>
      <c r="O1303" s="207">
        <f t="shared" si="263"/>
        <v>0</v>
      </c>
      <c r="P1303" s="34"/>
      <c r="Q1303" s="230" t="s">
        <v>3004</v>
      </c>
      <c r="R1303" s="230" t="s">
        <v>2969</v>
      </c>
      <c r="S1303" s="230"/>
      <c r="T1303" s="61">
        <f t="shared" si="252"/>
        <v>467</v>
      </c>
      <c r="U1303" s="61" t="str">
        <f t="shared" si="253"/>
        <v/>
      </c>
      <c r="V1303" s="61" t="str">
        <f t="shared" si="254"/>
        <v/>
      </c>
      <c r="W1303" s="61" t="str">
        <f t="shared" si="255"/>
        <v/>
      </c>
      <c r="X1303" s="207" t="str">
        <f t="shared" si="256"/>
        <v/>
      </c>
      <c r="Y1303" s="207" t="str">
        <f t="shared" si="257"/>
        <v/>
      </c>
      <c r="Z1303" s="207" t="str">
        <f t="shared" si="258"/>
        <v/>
      </c>
      <c r="AA1303" s="207" t="str">
        <f t="shared" si="259"/>
        <v/>
      </c>
    </row>
    <row r="1304" spans="1:27" ht="17.25" hidden="1" outlineLevel="2" thickBot="1">
      <c r="A1304" s="237">
        <v>43388</v>
      </c>
      <c r="B1304" s="215" t="s">
        <v>1332</v>
      </c>
      <c r="C1304" s="210" t="s">
        <v>3172</v>
      </c>
      <c r="D1304" s="210" t="s">
        <v>1329</v>
      </c>
      <c r="E1304" s="238" t="s">
        <v>1330</v>
      </c>
      <c r="F1304" s="210" t="s">
        <v>102</v>
      </c>
      <c r="G1304" s="239">
        <v>1</v>
      </c>
      <c r="H1304" s="239">
        <v>9898</v>
      </c>
      <c r="I1304" s="239">
        <v>0</v>
      </c>
      <c r="J1304" s="14">
        <v>23</v>
      </c>
      <c r="K1304" s="14">
        <v>10</v>
      </c>
      <c r="L1304" s="14">
        <f t="shared" si="264"/>
        <v>-33</v>
      </c>
      <c r="M1304" s="123">
        <f t="shared" si="249"/>
        <v>-33</v>
      </c>
      <c r="N1304" s="241" t="str">
        <f t="shared" si="250"/>
        <v/>
      </c>
      <c r="O1304" s="207">
        <f t="shared" si="263"/>
        <v>0</v>
      </c>
      <c r="P1304" s="34"/>
      <c r="R1304" s="230" t="s">
        <v>2969</v>
      </c>
      <c r="S1304" s="230"/>
      <c r="T1304" s="61" t="str">
        <f t="shared" si="252"/>
        <v/>
      </c>
      <c r="U1304" s="61">
        <f t="shared" si="253"/>
        <v>-33</v>
      </c>
      <c r="V1304" s="61" t="str">
        <f t="shared" si="254"/>
        <v/>
      </c>
      <c r="W1304" s="61" t="str">
        <f t="shared" si="255"/>
        <v/>
      </c>
      <c r="X1304" s="207" t="str">
        <f t="shared" si="256"/>
        <v/>
      </c>
      <c r="Y1304" s="207" t="str">
        <f t="shared" si="257"/>
        <v/>
      </c>
      <c r="Z1304" s="207" t="str">
        <f t="shared" si="258"/>
        <v/>
      </c>
      <c r="AA1304" s="207" t="str">
        <f t="shared" si="259"/>
        <v/>
      </c>
    </row>
    <row r="1305" spans="1:27" ht="17.25" hidden="1" outlineLevel="2" thickBot="1">
      <c r="A1305" s="237">
        <v>43388</v>
      </c>
      <c r="B1305" s="215" t="s">
        <v>1332</v>
      </c>
      <c r="C1305" s="210" t="s">
        <v>3172</v>
      </c>
      <c r="D1305" s="210" t="s">
        <v>1331</v>
      </c>
      <c r="E1305" s="238" t="s">
        <v>2221</v>
      </c>
      <c r="F1305" s="210" t="s">
        <v>102</v>
      </c>
      <c r="G1305" s="239">
        <v>1</v>
      </c>
      <c r="H1305" s="239">
        <v>9910</v>
      </c>
      <c r="I1305" s="239">
        <v>0</v>
      </c>
      <c r="J1305" s="14">
        <v>23</v>
      </c>
      <c r="K1305" s="14">
        <v>10</v>
      </c>
      <c r="L1305" s="14">
        <f t="shared" si="264"/>
        <v>567</v>
      </c>
      <c r="M1305" s="123">
        <f t="shared" si="249"/>
        <v>567</v>
      </c>
      <c r="N1305" s="241">
        <f t="shared" si="250"/>
        <v>12</v>
      </c>
      <c r="O1305" s="207">
        <f t="shared" si="263"/>
        <v>0</v>
      </c>
      <c r="P1305" s="34"/>
      <c r="Q1305" s="230" t="s">
        <v>3004</v>
      </c>
      <c r="R1305" s="230" t="s">
        <v>2969</v>
      </c>
      <c r="S1305" s="230"/>
      <c r="T1305" s="61">
        <f t="shared" si="252"/>
        <v>567</v>
      </c>
      <c r="U1305" s="61" t="str">
        <f t="shared" si="253"/>
        <v/>
      </c>
      <c r="V1305" s="61" t="str">
        <f t="shared" si="254"/>
        <v/>
      </c>
      <c r="W1305" s="61" t="str">
        <f t="shared" si="255"/>
        <v/>
      </c>
      <c r="X1305" s="207" t="str">
        <f t="shared" si="256"/>
        <v/>
      </c>
      <c r="Y1305" s="207" t="str">
        <f t="shared" si="257"/>
        <v/>
      </c>
      <c r="Z1305" s="207" t="str">
        <f t="shared" si="258"/>
        <v/>
      </c>
      <c r="AA1305" s="207" t="str">
        <f t="shared" si="259"/>
        <v/>
      </c>
    </row>
    <row r="1306" spans="1:27" ht="17.25" hidden="1" outlineLevel="2" thickBot="1">
      <c r="A1306" s="237">
        <v>43388</v>
      </c>
      <c r="B1306" s="215" t="s">
        <v>1332</v>
      </c>
      <c r="C1306" s="210" t="s">
        <v>3172</v>
      </c>
      <c r="D1306" s="210" t="s">
        <v>1329</v>
      </c>
      <c r="E1306" s="238" t="s">
        <v>1330</v>
      </c>
      <c r="F1306" s="210" t="s">
        <v>102</v>
      </c>
      <c r="G1306" s="239">
        <v>1</v>
      </c>
      <c r="H1306" s="239">
        <v>9896</v>
      </c>
      <c r="I1306" s="239">
        <v>0</v>
      </c>
      <c r="J1306" s="14">
        <v>23</v>
      </c>
      <c r="K1306" s="14">
        <v>10</v>
      </c>
      <c r="L1306" s="14">
        <f t="shared" si="264"/>
        <v>-33</v>
      </c>
      <c r="M1306" s="123">
        <f t="shared" si="249"/>
        <v>-33</v>
      </c>
      <c r="N1306" s="241" t="str">
        <f t="shared" si="250"/>
        <v/>
      </c>
      <c r="O1306" s="207">
        <f t="shared" si="263"/>
        <v>0</v>
      </c>
      <c r="P1306" s="34"/>
      <c r="R1306" s="230" t="s">
        <v>2969</v>
      </c>
      <c r="S1306" s="230"/>
      <c r="T1306" s="61" t="str">
        <f t="shared" si="252"/>
        <v/>
      </c>
      <c r="U1306" s="61">
        <f t="shared" si="253"/>
        <v>-33</v>
      </c>
      <c r="V1306" s="61" t="str">
        <f t="shared" si="254"/>
        <v/>
      </c>
      <c r="W1306" s="61" t="str">
        <f t="shared" si="255"/>
        <v/>
      </c>
      <c r="X1306" s="207" t="str">
        <f t="shared" si="256"/>
        <v/>
      </c>
      <c r="Y1306" s="207" t="str">
        <f t="shared" si="257"/>
        <v/>
      </c>
      <c r="Z1306" s="207" t="str">
        <f t="shared" si="258"/>
        <v/>
      </c>
      <c r="AA1306" s="207" t="str">
        <f t="shared" si="259"/>
        <v/>
      </c>
    </row>
    <row r="1307" spans="1:27" ht="17.25" hidden="1" outlineLevel="2" thickBot="1">
      <c r="A1307" s="237">
        <v>43388</v>
      </c>
      <c r="B1307" s="215" t="s">
        <v>1332</v>
      </c>
      <c r="C1307" s="210" t="s">
        <v>3172</v>
      </c>
      <c r="D1307" s="210" t="s">
        <v>1331</v>
      </c>
      <c r="E1307" s="238" t="s">
        <v>2221</v>
      </c>
      <c r="F1307" s="210" t="s">
        <v>102</v>
      </c>
      <c r="G1307" s="239">
        <v>1</v>
      </c>
      <c r="H1307" s="239">
        <v>9910</v>
      </c>
      <c r="I1307" s="239">
        <v>0</v>
      </c>
      <c r="J1307" s="14">
        <v>23</v>
      </c>
      <c r="K1307" s="14">
        <v>10</v>
      </c>
      <c r="L1307" s="14">
        <f t="shared" si="264"/>
        <v>667</v>
      </c>
      <c r="M1307" s="123">
        <f t="shared" si="249"/>
        <v>667</v>
      </c>
      <c r="N1307" s="241">
        <f t="shared" si="250"/>
        <v>14</v>
      </c>
      <c r="O1307" s="207">
        <f t="shared" si="263"/>
        <v>0</v>
      </c>
      <c r="P1307" s="34"/>
      <c r="Q1307" s="230" t="s">
        <v>3004</v>
      </c>
      <c r="R1307" s="230" t="s">
        <v>2969</v>
      </c>
      <c r="S1307" s="230"/>
      <c r="T1307" s="61">
        <f t="shared" si="252"/>
        <v>667</v>
      </c>
      <c r="U1307" s="61" t="str">
        <f t="shared" si="253"/>
        <v/>
      </c>
      <c r="V1307" s="61" t="str">
        <f t="shared" si="254"/>
        <v/>
      </c>
      <c r="W1307" s="61" t="str">
        <f t="shared" si="255"/>
        <v/>
      </c>
      <c r="X1307" s="207" t="str">
        <f t="shared" si="256"/>
        <v/>
      </c>
      <c r="Y1307" s="207" t="str">
        <f t="shared" si="257"/>
        <v/>
      </c>
      <c r="Z1307" s="207" t="str">
        <f t="shared" si="258"/>
        <v/>
      </c>
      <c r="AA1307" s="207" t="str">
        <f t="shared" si="259"/>
        <v/>
      </c>
    </row>
    <row r="1308" spans="1:27" ht="17.25" hidden="1" outlineLevel="2" thickBot="1">
      <c r="A1308" s="237">
        <v>43388</v>
      </c>
      <c r="B1308" s="215" t="s">
        <v>1332</v>
      </c>
      <c r="C1308" s="210" t="s">
        <v>3172</v>
      </c>
      <c r="D1308" s="210" t="s">
        <v>1329</v>
      </c>
      <c r="E1308" s="238" t="s">
        <v>1330</v>
      </c>
      <c r="F1308" s="210" t="s">
        <v>102</v>
      </c>
      <c r="G1308" s="239">
        <v>3</v>
      </c>
      <c r="H1308" s="239">
        <v>9900</v>
      </c>
      <c r="I1308" s="239">
        <v>0</v>
      </c>
      <c r="J1308" s="14">
        <v>69</v>
      </c>
      <c r="K1308" s="14">
        <v>30</v>
      </c>
      <c r="L1308" s="14">
        <f t="shared" si="264"/>
        <v>-99</v>
      </c>
      <c r="M1308" s="123">
        <f t="shared" si="249"/>
        <v>-99</v>
      </c>
      <c r="N1308" s="241" t="str">
        <f t="shared" si="250"/>
        <v/>
      </c>
      <c r="O1308" s="207">
        <f t="shared" si="263"/>
        <v>0</v>
      </c>
      <c r="P1308" s="34"/>
      <c r="Q1308" s="291" t="s">
        <v>3239</v>
      </c>
      <c r="S1308" s="230"/>
      <c r="T1308" s="61" t="str">
        <f t="shared" si="252"/>
        <v/>
      </c>
      <c r="U1308" s="61" t="str">
        <f t="shared" si="253"/>
        <v/>
      </c>
      <c r="V1308" s="61" t="str">
        <f t="shared" si="254"/>
        <v/>
      </c>
      <c r="W1308" s="61">
        <f t="shared" si="255"/>
        <v>-99</v>
      </c>
      <c r="X1308" s="207" t="str">
        <f t="shared" si="256"/>
        <v/>
      </c>
      <c r="Y1308" s="207" t="str">
        <f t="shared" si="257"/>
        <v/>
      </c>
      <c r="Z1308" s="207" t="str">
        <f t="shared" si="258"/>
        <v/>
      </c>
      <c r="AA1308" s="207" t="str">
        <f t="shared" si="259"/>
        <v/>
      </c>
    </row>
    <row r="1309" spans="1:27" ht="17.25" hidden="1" outlineLevel="2" thickBot="1">
      <c r="A1309" s="237">
        <v>43388</v>
      </c>
      <c r="B1309" s="215" t="s">
        <v>1332</v>
      </c>
      <c r="C1309" s="210" t="s">
        <v>3172</v>
      </c>
      <c r="D1309" s="210" t="s">
        <v>1331</v>
      </c>
      <c r="E1309" s="238" t="s">
        <v>2221</v>
      </c>
      <c r="F1309" s="210" t="s">
        <v>102</v>
      </c>
      <c r="G1309" s="239">
        <v>3</v>
      </c>
      <c r="H1309" s="239">
        <v>9905</v>
      </c>
      <c r="I1309" s="239">
        <v>0</v>
      </c>
      <c r="J1309" s="14">
        <v>69</v>
      </c>
      <c r="K1309" s="14">
        <v>30</v>
      </c>
      <c r="L1309" s="14">
        <f t="shared" si="264"/>
        <v>651</v>
      </c>
      <c r="M1309" s="123">
        <f t="shared" si="249"/>
        <v>651</v>
      </c>
      <c r="N1309" s="241">
        <f t="shared" si="250"/>
        <v>15</v>
      </c>
      <c r="O1309" s="207">
        <f t="shared" si="263"/>
        <v>0</v>
      </c>
      <c r="P1309" s="34"/>
      <c r="Q1309" s="292" t="s">
        <v>2976</v>
      </c>
      <c r="S1309" s="230"/>
      <c r="T1309" s="61" t="str">
        <f t="shared" si="252"/>
        <v/>
      </c>
      <c r="U1309" s="61" t="str">
        <f t="shared" si="253"/>
        <v/>
      </c>
      <c r="V1309" s="61">
        <f t="shared" si="254"/>
        <v>651</v>
      </c>
      <c r="W1309" s="61" t="str">
        <f t="shared" si="255"/>
        <v/>
      </c>
      <c r="X1309" s="207" t="str">
        <f t="shared" si="256"/>
        <v/>
      </c>
      <c r="Y1309" s="207" t="str">
        <f t="shared" si="257"/>
        <v/>
      </c>
      <c r="Z1309" s="207" t="str">
        <f t="shared" si="258"/>
        <v/>
      </c>
      <c r="AA1309" s="207" t="str">
        <f t="shared" si="259"/>
        <v/>
      </c>
    </row>
    <row r="1310" spans="1:27" ht="17.25" hidden="1" outlineLevel="2" thickBot="1">
      <c r="A1310" s="237">
        <v>43388</v>
      </c>
      <c r="B1310" s="215" t="s">
        <v>1332</v>
      </c>
      <c r="C1310" s="210" t="s">
        <v>3172</v>
      </c>
      <c r="D1310" s="210" t="s">
        <v>1329</v>
      </c>
      <c r="E1310" s="238" t="s">
        <v>1330</v>
      </c>
      <c r="F1310" s="210" t="s">
        <v>102</v>
      </c>
      <c r="G1310" s="239">
        <v>2</v>
      </c>
      <c r="H1310" s="239">
        <v>9915</v>
      </c>
      <c r="I1310" s="239">
        <v>0</v>
      </c>
      <c r="J1310" s="14">
        <v>46</v>
      </c>
      <c r="K1310" s="14">
        <v>20</v>
      </c>
      <c r="L1310" s="14">
        <f t="shared" si="264"/>
        <v>-66</v>
      </c>
      <c r="M1310" s="123">
        <f t="shared" si="249"/>
        <v>-66</v>
      </c>
      <c r="N1310" s="241" t="str">
        <f t="shared" si="250"/>
        <v/>
      </c>
      <c r="O1310" s="207">
        <f t="shared" si="263"/>
        <v>0</v>
      </c>
      <c r="P1310" s="34"/>
      <c r="Q1310" s="292" t="s">
        <v>3240</v>
      </c>
      <c r="S1310" s="230"/>
      <c r="T1310" s="61" t="str">
        <f t="shared" si="252"/>
        <v/>
      </c>
      <c r="U1310" s="61" t="str">
        <f t="shared" si="253"/>
        <v/>
      </c>
      <c r="V1310" s="61" t="str">
        <f t="shared" si="254"/>
        <v/>
      </c>
      <c r="W1310" s="61">
        <f t="shared" si="255"/>
        <v>-66</v>
      </c>
      <c r="X1310" s="207" t="str">
        <f t="shared" si="256"/>
        <v/>
      </c>
      <c r="Y1310" s="207" t="str">
        <f t="shared" si="257"/>
        <v/>
      </c>
      <c r="Z1310" s="207" t="str">
        <f t="shared" si="258"/>
        <v/>
      </c>
      <c r="AA1310" s="207" t="str">
        <f t="shared" si="259"/>
        <v/>
      </c>
    </row>
    <row r="1311" spans="1:27" ht="17.25" hidden="1" outlineLevel="2" thickBot="1">
      <c r="A1311" s="237">
        <v>43388</v>
      </c>
      <c r="B1311" s="215" t="s">
        <v>1332</v>
      </c>
      <c r="C1311" s="210" t="s">
        <v>3172</v>
      </c>
      <c r="D1311" s="210" t="s">
        <v>1331</v>
      </c>
      <c r="E1311" s="238" t="s">
        <v>2221</v>
      </c>
      <c r="F1311" s="210" t="s">
        <v>102</v>
      </c>
      <c r="G1311" s="239">
        <v>2</v>
      </c>
      <c r="H1311" s="239">
        <v>9900</v>
      </c>
      <c r="I1311" s="239">
        <v>0</v>
      </c>
      <c r="J1311" s="14">
        <v>46</v>
      </c>
      <c r="K1311" s="14">
        <v>20</v>
      </c>
      <c r="L1311" s="14">
        <f t="shared" si="264"/>
        <v>-1566</v>
      </c>
      <c r="M1311" s="123">
        <f t="shared" si="249"/>
        <v>-1566</v>
      </c>
      <c r="N1311" s="241">
        <f t="shared" si="250"/>
        <v>-30</v>
      </c>
      <c r="O1311" s="207">
        <f t="shared" si="263"/>
        <v>0</v>
      </c>
      <c r="P1311" s="34"/>
      <c r="Q1311" s="292" t="s">
        <v>2986</v>
      </c>
      <c r="S1311" s="230"/>
      <c r="T1311" s="61" t="str">
        <f t="shared" si="252"/>
        <v/>
      </c>
      <c r="U1311" s="61" t="str">
        <f t="shared" si="253"/>
        <v/>
      </c>
      <c r="V1311" s="61" t="str">
        <f t="shared" si="254"/>
        <v/>
      </c>
      <c r="W1311" s="61">
        <f t="shared" si="255"/>
        <v>-1566</v>
      </c>
      <c r="X1311" s="207" t="str">
        <f t="shared" si="256"/>
        <v/>
      </c>
      <c r="Y1311" s="207" t="str">
        <f t="shared" si="257"/>
        <v/>
      </c>
      <c r="Z1311" s="207" t="str">
        <f t="shared" si="258"/>
        <v/>
      </c>
      <c r="AA1311" s="207" t="str">
        <f t="shared" si="259"/>
        <v/>
      </c>
    </row>
    <row r="1312" spans="1:27" ht="17.25" hidden="1" outlineLevel="2" thickBot="1">
      <c r="A1312" s="237">
        <v>43388</v>
      </c>
      <c r="B1312" s="215" t="s">
        <v>1332</v>
      </c>
      <c r="C1312" s="210" t="s">
        <v>3172</v>
      </c>
      <c r="D1312" s="210" t="s">
        <v>1329</v>
      </c>
      <c r="E1312" s="238" t="s">
        <v>1330</v>
      </c>
      <c r="F1312" s="210" t="s">
        <v>102</v>
      </c>
      <c r="G1312" s="239">
        <v>1</v>
      </c>
      <c r="H1312" s="239">
        <v>9915</v>
      </c>
      <c r="I1312" s="239">
        <v>0</v>
      </c>
      <c r="J1312" s="14">
        <v>23</v>
      </c>
      <c r="K1312" s="14">
        <v>10</v>
      </c>
      <c r="L1312" s="14">
        <f t="shared" si="264"/>
        <v>-33</v>
      </c>
      <c r="M1312" s="123">
        <f t="shared" si="249"/>
        <v>-33</v>
      </c>
      <c r="N1312" s="241" t="str">
        <f t="shared" si="250"/>
        <v/>
      </c>
      <c r="O1312" s="207">
        <f t="shared" si="263"/>
        <v>0</v>
      </c>
      <c r="P1312" s="34"/>
      <c r="Q1312" s="298"/>
      <c r="S1312" s="230"/>
      <c r="T1312" s="61" t="str">
        <f t="shared" si="252"/>
        <v/>
      </c>
      <c r="U1312" s="61" t="str">
        <f t="shared" si="253"/>
        <v/>
      </c>
      <c r="V1312" s="61" t="str">
        <f t="shared" si="254"/>
        <v/>
      </c>
      <c r="W1312" s="61">
        <f t="shared" si="255"/>
        <v>-33</v>
      </c>
      <c r="X1312" s="207" t="str">
        <f t="shared" si="256"/>
        <v/>
      </c>
      <c r="Y1312" s="207" t="str">
        <f t="shared" si="257"/>
        <v/>
      </c>
      <c r="Z1312" s="207" t="str">
        <f t="shared" si="258"/>
        <v/>
      </c>
      <c r="AA1312" s="207" t="str">
        <f t="shared" si="259"/>
        <v/>
      </c>
    </row>
    <row r="1313" spans="1:27" ht="17.25" hidden="1" outlineLevel="2" thickBot="1">
      <c r="A1313" s="237">
        <v>43388</v>
      </c>
      <c r="B1313" s="215" t="s">
        <v>1332</v>
      </c>
      <c r="C1313" s="210" t="s">
        <v>3172</v>
      </c>
      <c r="D1313" s="210" t="s">
        <v>1331</v>
      </c>
      <c r="E1313" s="238" t="s">
        <v>2221</v>
      </c>
      <c r="F1313" s="210" t="s">
        <v>102</v>
      </c>
      <c r="G1313" s="239">
        <v>1</v>
      </c>
      <c r="H1313" s="239">
        <v>9901</v>
      </c>
      <c r="I1313" s="239">
        <v>0</v>
      </c>
      <c r="J1313" s="14">
        <v>23</v>
      </c>
      <c r="K1313" s="14">
        <v>10</v>
      </c>
      <c r="L1313" s="14">
        <f t="shared" si="264"/>
        <v>-733</v>
      </c>
      <c r="M1313" s="123">
        <f t="shared" si="249"/>
        <v>-733</v>
      </c>
      <c r="N1313" s="241">
        <f t="shared" si="250"/>
        <v>-14</v>
      </c>
      <c r="O1313" s="207">
        <f t="shared" si="263"/>
        <v>0</v>
      </c>
      <c r="P1313" s="34"/>
      <c r="Q1313" s="292" t="s">
        <v>2986</v>
      </c>
      <c r="S1313" s="230"/>
      <c r="T1313" s="61" t="str">
        <f t="shared" si="252"/>
        <v/>
      </c>
      <c r="U1313" s="61" t="str">
        <f t="shared" si="253"/>
        <v/>
      </c>
      <c r="V1313" s="61" t="str">
        <f t="shared" si="254"/>
        <v/>
      </c>
      <c r="W1313" s="61">
        <f t="shared" si="255"/>
        <v>-733</v>
      </c>
      <c r="X1313" s="207" t="str">
        <f t="shared" si="256"/>
        <v/>
      </c>
      <c r="Y1313" s="207" t="str">
        <f t="shared" si="257"/>
        <v/>
      </c>
      <c r="Z1313" s="207" t="str">
        <f t="shared" si="258"/>
        <v/>
      </c>
      <c r="AA1313" s="207" t="str">
        <f t="shared" si="259"/>
        <v/>
      </c>
    </row>
    <row r="1314" spans="1:27" ht="17.25" hidden="1" outlineLevel="2" thickBot="1">
      <c r="A1314" s="237">
        <v>43388</v>
      </c>
      <c r="B1314" s="215" t="s">
        <v>1332</v>
      </c>
      <c r="C1314" s="210" t="s">
        <v>3172</v>
      </c>
      <c r="D1314" s="210" t="s">
        <v>1329</v>
      </c>
      <c r="E1314" s="238" t="s">
        <v>1330</v>
      </c>
      <c r="F1314" s="210" t="s">
        <v>102</v>
      </c>
      <c r="G1314" s="239">
        <v>2</v>
      </c>
      <c r="H1314" s="239">
        <v>9900</v>
      </c>
      <c r="I1314" s="239">
        <v>0</v>
      </c>
      <c r="J1314" s="14">
        <v>46</v>
      </c>
      <c r="K1314" s="14">
        <v>20</v>
      </c>
      <c r="L1314" s="14">
        <f t="shared" si="264"/>
        <v>-66</v>
      </c>
      <c r="M1314" s="123">
        <f t="shared" si="249"/>
        <v>-66</v>
      </c>
      <c r="N1314" s="241" t="str">
        <f t="shared" si="250"/>
        <v/>
      </c>
      <c r="O1314" s="207">
        <f t="shared" si="263"/>
        <v>0</v>
      </c>
      <c r="P1314" s="34"/>
      <c r="Q1314" s="292"/>
      <c r="S1314" s="230"/>
      <c r="T1314" s="61" t="str">
        <f t="shared" si="252"/>
        <v/>
      </c>
      <c r="U1314" s="61" t="str">
        <f t="shared" si="253"/>
        <v/>
      </c>
      <c r="V1314" s="61" t="str">
        <f t="shared" si="254"/>
        <v/>
      </c>
      <c r="W1314" s="61">
        <f t="shared" si="255"/>
        <v>-66</v>
      </c>
      <c r="X1314" s="207" t="str">
        <f t="shared" si="256"/>
        <v/>
      </c>
      <c r="Y1314" s="207" t="str">
        <f t="shared" si="257"/>
        <v/>
      </c>
      <c r="Z1314" s="207" t="str">
        <f t="shared" si="258"/>
        <v/>
      </c>
      <c r="AA1314" s="207" t="str">
        <f t="shared" si="259"/>
        <v/>
      </c>
    </row>
    <row r="1315" spans="1:27" ht="17.25" hidden="1" outlineLevel="2" thickBot="1">
      <c r="A1315" s="237">
        <v>43388</v>
      </c>
      <c r="B1315" s="215" t="s">
        <v>1332</v>
      </c>
      <c r="C1315" s="210" t="s">
        <v>3172</v>
      </c>
      <c r="D1315" s="210" t="s">
        <v>1331</v>
      </c>
      <c r="E1315" s="238" t="s">
        <v>2221</v>
      </c>
      <c r="F1315" s="210" t="s">
        <v>102</v>
      </c>
      <c r="G1315" s="239">
        <v>2</v>
      </c>
      <c r="H1315" s="239">
        <v>9886</v>
      </c>
      <c r="I1315" s="239">
        <v>0</v>
      </c>
      <c r="J1315" s="14">
        <v>46</v>
      </c>
      <c r="K1315" s="14">
        <v>20</v>
      </c>
      <c r="L1315" s="14">
        <f t="shared" si="264"/>
        <v>-1466</v>
      </c>
      <c r="M1315" s="123">
        <f t="shared" si="249"/>
        <v>-1466</v>
      </c>
      <c r="N1315" s="241">
        <f t="shared" si="250"/>
        <v>-28</v>
      </c>
      <c r="O1315" s="207">
        <f t="shared" si="263"/>
        <v>0</v>
      </c>
      <c r="P1315" s="34"/>
      <c r="Q1315" s="292" t="s">
        <v>2986</v>
      </c>
      <c r="S1315" s="230"/>
      <c r="T1315" s="61" t="str">
        <f t="shared" si="252"/>
        <v/>
      </c>
      <c r="U1315" s="61" t="str">
        <f t="shared" si="253"/>
        <v/>
      </c>
      <c r="V1315" s="61" t="str">
        <f t="shared" si="254"/>
        <v/>
      </c>
      <c r="W1315" s="61">
        <f t="shared" si="255"/>
        <v>-1466</v>
      </c>
      <c r="X1315" s="207" t="str">
        <f t="shared" si="256"/>
        <v/>
      </c>
      <c r="Y1315" s="207" t="str">
        <f t="shared" si="257"/>
        <v/>
      </c>
      <c r="Z1315" s="207" t="str">
        <f t="shared" si="258"/>
        <v/>
      </c>
      <c r="AA1315" s="207" t="str">
        <f t="shared" si="259"/>
        <v/>
      </c>
    </row>
    <row r="1316" spans="1:27" ht="17.25" hidden="1" outlineLevel="2" thickBot="1">
      <c r="A1316" s="237">
        <v>43388</v>
      </c>
      <c r="B1316" s="215" t="s">
        <v>1332</v>
      </c>
      <c r="C1316" s="210" t="s">
        <v>3172</v>
      </c>
      <c r="D1316" s="210" t="s">
        <v>1329</v>
      </c>
      <c r="E1316" s="238" t="s">
        <v>1330</v>
      </c>
      <c r="F1316" s="210" t="s">
        <v>102</v>
      </c>
      <c r="G1316" s="239">
        <v>1</v>
      </c>
      <c r="H1316" s="239">
        <v>9900</v>
      </c>
      <c r="I1316" s="239">
        <v>0</v>
      </c>
      <c r="J1316" s="14">
        <v>23</v>
      </c>
      <c r="K1316" s="14">
        <v>10</v>
      </c>
      <c r="L1316" s="14">
        <f t="shared" si="264"/>
        <v>-33</v>
      </c>
      <c r="M1316" s="123">
        <f t="shared" si="249"/>
        <v>-33</v>
      </c>
      <c r="N1316" s="241" t="str">
        <f t="shared" si="250"/>
        <v/>
      </c>
      <c r="O1316" s="207">
        <f t="shared" si="263"/>
        <v>0</v>
      </c>
      <c r="P1316" s="34"/>
      <c r="Q1316" s="292" t="s">
        <v>3239</v>
      </c>
      <c r="S1316" s="230"/>
      <c r="T1316" s="61" t="str">
        <f t="shared" si="252"/>
        <v/>
      </c>
      <c r="U1316" s="61" t="str">
        <f t="shared" si="253"/>
        <v/>
      </c>
      <c r="V1316" s="61" t="str">
        <f t="shared" si="254"/>
        <v/>
      </c>
      <c r="W1316" s="61">
        <f t="shared" si="255"/>
        <v>-33</v>
      </c>
      <c r="X1316" s="207" t="str">
        <f t="shared" si="256"/>
        <v/>
      </c>
      <c r="Y1316" s="207" t="str">
        <f t="shared" si="257"/>
        <v/>
      </c>
      <c r="Z1316" s="207" t="str">
        <f t="shared" si="258"/>
        <v/>
      </c>
      <c r="AA1316" s="207" t="str">
        <f t="shared" si="259"/>
        <v/>
      </c>
    </row>
    <row r="1317" spans="1:27" ht="17.25" hidden="1" outlineLevel="2" thickBot="1">
      <c r="A1317" s="237">
        <v>43388</v>
      </c>
      <c r="B1317" s="215" t="s">
        <v>1332</v>
      </c>
      <c r="C1317" s="210" t="s">
        <v>3172</v>
      </c>
      <c r="D1317" s="210" t="s">
        <v>1331</v>
      </c>
      <c r="E1317" s="238" t="s">
        <v>2221</v>
      </c>
      <c r="F1317" s="210" t="s">
        <v>102</v>
      </c>
      <c r="G1317" s="239">
        <v>1</v>
      </c>
      <c r="H1317" s="239">
        <v>9885</v>
      </c>
      <c r="I1317" s="239">
        <v>0</v>
      </c>
      <c r="J1317" s="14">
        <v>23</v>
      </c>
      <c r="K1317" s="14">
        <v>10</v>
      </c>
      <c r="L1317" s="14">
        <f t="shared" si="264"/>
        <v>-783</v>
      </c>
      <c r="M1317" s="123">
        <f t="shared" si="249"/>
        <v>-783</v>
      </c>
      <c r="N1317" s="241">
        <f t="shared" si="250"/>
        <v>-15</v>
      </c>
      <c r="O1317" s="207">
        <f t="shared" si="263"/>
        <v>0</v>
      </c>
      <c r="P1317" s="34"/>
      <c r="Q1317" s="292" t="s">
        <v>2986</v>
      </c>
      <c r="S1317" s="230"/>
      <c r="T1317" s="61" t="str">
        <f t="shared" si="252"/>
        <v/>
      </c>
      <c r="U1317" s="61" t="str">
        <f t="shared" si="253"/>
        <v/>
      </c>
      <c r="V1317" s="61" t="str">
        <f t="shared" si="254"/>
        <v/>
      </c>
      <c r="W1317" s="61">
        <f t="shared" si="255"/>
        <v>-783</v>
      </c>
      <c r="X1317" s="207" t="str">
        <f t="shared" si="256"/>
        <v/>
      </c>
      <c r="Y1317" s="207" t="str">
        <f t="shared" si="257"/>
        <v/>
      </c>
      <c r="Z1317" s="207" t="str">
        <f t="shared" si="258"/>
        <v/>
      </c>
      <c r="AA1317" s="207" t="str">
        <f t="shared" si="259"/>
        <v/>
      </c>
    </row>
    <row r="1318" spans="1:27" ht="17.25" hidden="1" outlineLevel="2" thickBot="1">
      <c r="A1318" s="237">
        <v>43388</v>
      </c>
      <c r="B1318" s="215" t="s">
        <v>1332</v>
      </c>
      <c r="C1318" s="210" t="s">
        <v>3172</v>
      </c>
      <c r="D1318" s="210" t="s">
        <v>1329</v>
      </c>
      <c r="E1318" s="238" t="s">
        <v>1330</v>
      </c>
      <c r="F1318" s="210" t="s">
        <v>102</v>
      </c>
      <c r="G1318" s="239">
        <v>1</v>
      </c>
      <c r="H1318" s="239">
        <v>9898</v>
      </c>
      <c r="I1318" s="239">
        <v>0</v>
      </c>
      <c r="J1318" s="14">
        <v>23</v>
      </c>
      <c r="K1318" s="14">
        <v>10</v>
      </c>
      <c r="L1318" s="14">
        <f t="shared" si="264"/>
        <v>-33</v>
      </c>
      <c r="M1318" s="123">
        <f t="shared" si="249"/>
        <v>-33</v>
      </c>
      <c r="N1318" s="241" t="str">
        <f t="shared" si="250"/>
        <v/>
      </c>
      <c r="O1318" s="207">
        <f t="shared" si="263"/>
        <v>0</v>
      </c>
      <c r="P1318" s="34"/>
      <c r="Q1318" s="298"/>
      <c r="S1318" s="230"/>
      <c r="T1318" s="61" t="str">
        <f t="shared" si="252"/>
        <v/>
      </c>
      <c r="U1318" s="61" t="str">
        <f t="shared" si="253"/>
        <v/>
      </c>
      <c r="V1318" s="61" t="str">
        <f t="shared" si="254"/>
        <v/>
      </c>
      <c r="W1318" s="61">
        <f t="shared" si="255"/>
        <v>-33</v>
      </c>
      <c r="X1318" s="207" t="str">
        <f t="shared" si="256"/>
        <v/>
      </c>
      <c r="Y1318" s="207" t="str">
        <f t="shared" si="257"/>
        <v/>
      </c>
      <c r="Z1318" s="207" t="str">
        <f t="shared" si="258"/>
        <v/>
      </c>
      <c r="AA1318" s="207" t="str">
        <f t="shared" si="259"/>
        <v/>
      </c>
    </row>
    <row r="1319" spans="1:27" ht="17.25" hidden="1" outlineLevel="2" thickBot="1">
      <c r="A1319" s="237">
        <v>43388</v>
      </c>
      <c r="B1319" s="215" t="s">
        <v>1332</v>
      </c>
      <c r="C1319" s="210" t="s">
        <v>3172</v>
      </c>
      <c r="D1319" s="210" t="s">
        <v>1331</v>
      </c>
      <c r="E1319" s="238" t="s">
        <v>2221</v>
      </c>
      <c r="F1319" s="210" t="s">
        <v>102</v>
      </c>
      <c r="G1319" s="239">
        <v>1</v>
      </c>
      <c r="H1319" s="239">
        <v>9880</v>
      </c>
      <c r="I1319" s="239">
        <v>0</v>
      </c>
      <c r="J1319" s="14">
        <v>23</v>
      </c>
      <c r="K1319" s="14">
        <v>10</v>
      </c>
      <c r="L1319" s="14">
        <f t="shared" si="264"/>
        <v>-933</v>
      </c>
      <c r="M1319" s="123">
        <f t="shared" ref="M1319:M1382" si="265">L1319</f>
        <v>-933</v>
      </c>
      <c r="N1319" s="241">
        <f t="shared" si="250"/>
        <v>-18</v>
      </c>
      <c r="O1319" s="207">
        <f t="shared" si="263"/>
        <v>0</v>
      </c>
      <c r="P1319" s="34"/>
      <c r="Q1319" s="292" t="s">
        <v>2991</v>
      </c>
      <c r="S1319" s="230"/>
      <c r="T1319" s="61" t="str">
        <f t="shared" si="252"/>
        <v/>
      </c>
      <c r="U1319" s="61" t="str">
        <f t="shared" si="253"/>
        <v/>
      </c>
      <c r="V1319" s="61" t="str">
        <f t="shared" si="254"/>
        <v/>
      </c>
      <c r="W1319" s="61">
        <f t="shared" si="255"/>
        <v>-933</v>
      </c>
      <c r="X1319" s="207" t="str">
        <f t="shared" si="256"/>
        <v/>
      </c>
      <c r="Y1319" s="207" t="str">
        <f t="shared" si="257"/>
        <v/>
      </c>
      <c r="Z1319" s="207" t="str">
        <f t="shared" si="258"/>
        <v/>
      </c>
      <c r="AA1319" s="207" t="str">
        <f t="shared" si="259"/>
        <v/>
      </c>
    </row>
    <row r="1320" spans="1:27" ht="17.25" hidden="1" outlineLevel="2" thickBot="1">
      <c r="A1320" s="237">
        <v>43388</v>
      </c>
      <c r="B1320" s="215" t="s">
        <v>1332</v>
      </c>
      <c r="C1320" s="210" t="s">
        <v>3172</v>
      </c>
      <c r="D1320" s="210" t="s">
        <v>1329</v>
      </c>
      <c r="E1320" s="238" t="s">
        <v>1330</v>
      </c>
      <c r="F1320" s="210" t="s">
        <v>102</v>
      </c>
      <c r="G1320" s="239">
        <v>1</v>
      </c>
      <c r="H1320" s="239">
        <v>9898</v>
      </c>
      <c r="I1320" s="239">
        <v>0</v>
      </c>
      <c r="J1320" s="14">
        <v>23</v>
      </c>
      <c r="K1320" s="14">
        <v>10</v>
      </c>
      <c r="L1320" s="14">
        <f t="shared" si="264"/>
        <v>-33</v>
      </c>
      <c r="M1320" s="123">
        <f t="shared" si="265"/>
        <v>-33</v>
      </c>
      <c r="N1320" s="241" t="str">
        <f t="shared" ref="N1320:N1383" si="266">IF(B1320="TXO","",IF(D1320="新倉","",IF(E1320="賣",(H1320-H1319)*G1320,(H1319-H1320)*G1320)))</f>
        <v/>
      </c>
      <c r="O1320" s="207">
        <f t="shared" si="263"/>
        <v>0</v>
      </c>
      <c r="P1320" s="34"/>
      <c r="Q1320" s="292"/>
      <c r="S1320" s="230"/>
      <c r="T1320" s="61" t="str">
        <f t="shared" si="252"/>
        <v/>
      </c>
      <c r="U1320" s="61" t="str">
        <f t="shared" si="253"/>
        <v/>
      </c>
      <c r="V1320" s="61" t="str">
        <f t="shared" si="254"/>
        <v/>
      </c>
      <c r="W1320" s="61">
        <f t="shared" si="255"/>
        <v>-33</v>
      </c>
      <c r="X1320" s="207" t="str">
        <f t="shared" si="256"/>
        <v/>
      </c>
      <c r="Y1320" s="207" t="str">
        <f t="shared" si="257"/>
        <v/>
      </c>
      <c r="Z1320" s="207" t="str">
        <f t="shared" si="258"/>
        <v/>
      </c>
      <c r="AA1320" s="207" t="str">
        <f t="shared" si="259"/>
        <v/>
      </c>
    </row>
    <row r="1321" spans="1:27" ht="17.25" hidden="1" outlineLevel="2" thickBot="1">
      <c r="A1321" s="237">
        <v>43388</v>
      </c>
      <c r="B1321" s="215" t="s">
        <v>1332</v>
      </c>
      <c r="C1321" s="210" t="s">
        <v>3172</v>
      </c>
      <c r="D1321" s="210" t="s">
        <v>1331</v>
      </c>
      <c r="E1321" s="238" t="s">
        <v>2221</v>
      </c>
      <c r="F1321" s="210" t="s">
        <v>102</v>
      </c>
      <c r="G1321" s="239">
        <v>1</v>
      </c>
      <c r="H1321" s="239">
        <v>9881</v>
      </c>
      <c r="I1321" s="239">
        <v>0</v>
      </c>
      <c r="J1321" s="14">
        <v>23</v>
      </c>
      <c r="K1321" s="14">
        <v>10</v>
      </c>
      <c r="L1321" s="14">
        <f t="shared" si="264"/>
        <v>-883</v>
      </c>
      <c r="M1321" s="123">
        <f t="shared" si="265"/>
        <v>-883</v>
      </c>
      <c r="N1321" s="241">
        <f t="shared" si="266"/>
        <v>-17</v>
      </c>
      <c r="O1321" s="207">
        <f t="shared" si="263"/>
        <v>0</v>
      </c>
      <c r="P1321" s="34"/>
      <c r="Q1321" s="292" t="s">
        <v>2991</v>
      </c>
      <c r="S1321" s="230"/>
      <c r="T1321" s="61" t="str">
        <f t="shared" si="252"/>
        <v/>
      </c>
      <c r="U1321" s="61" t="str">
        <f t="shared" si="253"/>
        <v/>
      </c>
      <c r="V1321" s="61" t="str">
        <f t="shared" si="254"/>
        <v/>
      </c>
      <c r="W1321" s="61">
        <f t="shared" si="255"/>
        <v>-883</v>
      </c>
      <c r="X1321" s="207" t="str">
        <f t="shared" si="256"/>
        <v/>
      </c>
      <c r="Y1321" s="207" t="str">
        <f t="shared" si="257"/>
        <v/>
      </c>
      <c r="Z1321" s="207" t="str">
        <f t="shared" si="258"/>
        <v/>
      </c>
      <c r="AA1321" s="207" t="str">
        <f t="shared" si="259"/>
        <v/>
      </c>
    </row>
    <row r="1322" spans="1:27" ht="17.25" hidden="1" outlineLevel="2" thickBot="1">
      <c r="A1322" s="237">
        <v>43388</v>
      </c>
      <c r="B1322" s="215" t="s">
        <v>1332</v>
      </c>
      <c r="C1322" s="210" t="s">
        <v>3172</v>
      </c>
      <c r="D1322" s="210" t="s">
        <v>1329</v>
      </c>
      <c r="E1322" s="238" t="s">
        <v>1330</v>
      </c>
      <c r="F1322" s="210" t="s">
        <v>102</v>
      </c>
      <c r="G1322" s="239">
        <v>1</v>
      </c>
      <c r="H1322" s="239">
        <v>9898</v>
      </c>
      <c r="I1322" s="239">
        <v>0</v>
      </c>
      <c r="J1322" s="14">
        <v>23</v>
      </c>
      <c r="K1322" s="14">
        <v>10</v>
      </c>
      <c r="L1322" s="14">
        <f t="shared" si="264"/>
        <v>-33</v>
      </c>
      <c r="M1322" s="123">
        <f t="shared" si="265"/>
        <v>-33</v>
      </c>
      <c r="N1322" s="241" t="str">
        <f t="shared" si="266"/>
        <v/>
      </c>
      <c r="O1322" s="207">
        <f t="shared" si="263"/>
        <v>0</v>
      </c>
      <c r="P1322" s="34"/>
      <c r="Q1322" s="292" t="s">
        <v>3239</v>
      </c>
      <c r="S1322" s="230"/>
      <c r="T1322" s="61" t="str">
        <f t="shared" si="252"/>
        <v/>
      </c>
      <c r="U1322" s="61" t="str">
        <f t="shared" si="253"/>
        <v/>
      </c>
      <c r="V1322" s="61" t="str">
        <f t="shared" si="254"/>
        <v/>
      </c>
      <c r="W1322" s="61">
        <f t="shared" si="255"/>
        <v>-33</v>
      </c>
      <c r="X1322" s="207" t="str">
        <f t="shared" si="256"/>
        <v/>
      </c>
      <c r="Y1322" s="207" t="str">
        <f t="shared" si="257"/>
        <v/>
      </c>
      <c r="Z1322" s="207" t="str">
        <f t="shared" si="258"/>
        <v/>
      </c>
      <c r="AA1322" s="207" t="str">
        <f t="shared" si="259"/>
        <v/>
      </c>
    </row>
    <row r="1323" spans="1:27" ht="17.25" hidden="1" outlineLevel="2" thickBot="1">
      <c r="A1323" s="237">
        <v>43388</v>
      </c>
      <c r="B1323" s="215" t="s">
        <v>1332</v>
      </c>
      <c r="C1323" s="210" t="s">
        <v>3172</v>
      </c>
      <c r="D1323" s="210" t="s">
        <v>1331</v>
      </c>
      <c r="E1323" s="238" t="s">
        <v>2221</v>
      </c>
      <c r="F1323" s="210" t="s">
        <v>102</v>
      </c>
      <c r="G1323" s="239">
        <v>1</v>
      </c>
      <c r="H1323" s="239">
        <v>9882</v>
      </c>
      <c r="I1323" s="239">
        <v>0</v>
      </c>
      <c r="J1323" s="14">
        <v>23</v>
      </c>
      <c r="K1323" s="14">
        <v>10</v>
      </c>
      <c r="L1323" s="14">
        <f t="shared" si="264"/>
        <v>-833</v>
      </c>
      <c r="M1323" s="123">
        <f t="shared" si="265"/>
        <v>-833</v>
      </c>
      <c r="N1323" s="241">
        <f t="shared" si="266"/>
        <v>-16</v>
      </c>
      <c r="O1323" s="207">
        <f t="shared" si="263"/>
        <v>0</v>
      </c>
      <c r="P1323" s="34"/>
      <c r="Q1323" s="292" t="s">
        <v>2991</v>
      </c>
      <c r="S1323" s="230"/>
      <c r="T1323" s="61" t="str">
        <f t="shared" si="252"/>
        <v/>
      </c>
      <c r="U1323" s="61" t="str">
        <f t="shared" si="253"/>
        <v/>
      </c>
      <c r="V1323" s="61" t="str">
        <f t="shared" si="254"/>
        <v/>
      </c>
      <c r="W1323" s="61">
        <f t="shared" si="255"/>
        <v>-833</v>
      </c>
      <c r="X1323" s="207" t="str">
        <f t="shared" si="256"/>
        <v/>
      </c>
      <c r="Y1323" s="207" t="str">
        <f t="shared" si="257"/>
        <v/>
      </c>
      <c r="Z1323" s="207" t="str">
        <f t="shared" si="258"/>
        <v/>
      </c>
      <c r="AA1323" s="207" t="str">
        <f t="shared" si="259"/>
        <v/>
      </c>
    </row>
    <row r="1324" spans="1:27" ht="17.25" hidden="1" outlineLevel="2" thickBot="1">
      <c r="A1324" s="237">
        <v>43388</v>
      </c>
      <c r="B1324" s="215" t="s">
        <v>1332</v>
      </c>
      <c r="C1324" s="210" t="s">
        <v>3172</v>
      </c>
      <c r="D1324" s="210" t="s">
        <v>1329</v>
      </c>
      <c r="E1324" s="238" t="s">
        <v>1330</v>
      </c>
      <c r="F1324" s="210" t="s">
        <v>102</v>
      </c>
      <c r="G1324" s="239">
        <v>3</v>
      </c>
      <c r="H1324" s="239">
        <v>9910</v>
      </c>
      <c r="I1324" s="239">
        <v>0</v>
      </c>
      <c r="J1324" s="14">
        <v>69</v>
      </c>
      <c r="K1324" s="14">
        <v>30</v>
      </c>
      <c r="L1324" s="14">
        <f t="shared" ref="L1324:L1326" si="267">IF(B1324="TXO",I1324-SUM(J1324:K1324),IF(B1324="FITX",IF(D1324="新倉",-SUM(J1324:K1324),IF(E1324="賣",(H1324-H1323)*G1324*200-SUM(J1324:K1324),(H1323-H1324)*G1324*200-SUM(J1324:K1324))),IF(D1324="新倉",-SUM(J1324:K1324),IF(E1324="賣",(H1324-H1323)*G1324*50-SUM(J1324:K1324),(H1323-H1324)*G1324*50-SUM(J1324:K1324)))))</f>
        <v>-99</v>
      </c>
      <c r="M1324" s="123">
        <f t="shared" si="265"/>
        <v>-99</v>
      </c>
      <c r="N1324" s="241" t="str">
        <f t="shared" si="266"/>
        <v/>
      </c>
      <c r="O1324" s="207">
        <f t="shared" si="263"/>
        <v>0</v>
      </c>
      <c r="P1324" s="34"/>
      <c r="Q1324" s="292" t="s">
        <v>3239</v>
      </c>
      <c r="S1324" s="230"/>
      <c r="T1324" s="61" t="str">
        <f t="shared" si="252"/>
        <v/>
      </c>
      <c r="U1324" s="61" t="str">
        <f t="shared" si="253"/>
        <v/>
      </c>
      <c r="V1324" s="61" t="str">
        <f t="shared" si="254"/>
        <v/>
      </c>
      <c r="W1324" s="61">
        <f t="shared" si="255"/>
        <v>-99</v>
      </c>
      <c r="X1324" s="207" t="str">
        <f t="shared" si="256"/>
        <v/>
      </c>
      <c r="Y1324" s="207" t="str">
        <f t="shared" si="257"/>
        <v/>
      </c>
      <c r="Z1324" s="207" t="str">
        <f t="shared" si="258"/>
        <v/>
      </c>
      <c r="AA1324" s="207" t="str">
        <f t="shared" si="259"/>
        <v/>
      </c>
    </row>
    <row r="1325" spans="1:27" ht="17.25" hidden="1" outlineLevel="2" thickBot="1">
      <c r="A1325" s="237">
        <v>43388</v>
      </c>
      <c r="B1325" s="215" t="s">
        <v>1332</v>
      </c>
      <c r="C1325" s="210" t="s">
        <v>3172</v>
      </c>
      <c r="D1325" s="210" t="s">
        <v>1331</v>
      </c>
      <c r="E1325" s="238" t="s">
        <v>2221</v>
      </c>
      <c r="F1325" s="210" t="s">
        <v>102</v>
      </c>
      <c r="G1325" s="239">
        <v>3</v>
      </c>
      <c r="H1325" s="239">
        <v>9888</v>
      </c>
      <c r="I1325" s="239">
        <v>0</v>
      </c>
      <c r="J1325" s="14">
        <v>69</v>
      </c>
      <c r="K1325" s="14">
        <v>30</v>
      </c>
      <c r="L1325" s="14">
        <f t="shared" si="267"/>
        <v>-3399</v>
      </c>
      <c r="M1325" s="123">
        <f t="shared" si="265"/>
        <v>-3399</v>
      </c>
      <c r="N1325" s="241">
        <f t="shared" si="266"/>
        <v>-66</v>
      </c>
      <c r="O1325" s="207">
        <f t="shared" si="263"/>
        <v>0</v>
      </c>
      <c r="P1325" s="34"/>
      <c r="Q1325" s="292" t="s">
        <v>2991</v>
      </c>
      <c r="S1325" s="230"/>
      <c r="T1325" s="61" t="str">
        <f t="shared" si="252"/>
        <v/>
      </c>
      <c r="U1325" s="61" t="str">
        <f t="shared" si="253"/>
        <v/>
      </c>
      <c r="V1325" s="61" t="str">
        <f t="shared" si="254"/>
        <v/>
      </c>
      <c r="W1325" s="61">
        <f t="shared" si="255"/>
        <v>-3399</v>
      </c>
      <c r="X1325" s="207" t="str">
        <f t="shared" si="256"/>
        <v/>
      </c>
      <c r="Y1325" s="207" t="str">
        <f t="shared" si="257"/>
        <v/>
      </c>
      <c r="Z1325" s="207" t="str">
        <f t="shared" si="258"/>
        <v/>
      </c>
      <c r="AA1325" s="207" t="str">
        <f t="shared" si="259"/>
        <v/>
      </c>
    </row>
    <row r="1326" spans="1:27" ht="17.25" hidden="1" outlineLevel="2" thickBot="1">
      <c r="A1326" s="237">
        <v>43388</v>
      </c>
      <c r="B1326" s="215" t="s">
        <v>1332</v>
      </c>
      <c r="C1326" s="210" t="s">
        <v>3172</v>
      </c>
      <c r="D1326" s="210" t="s">
        <v>1329</v>
      </c>
      <c r="E1326" s="238" t="s">
        <v>2221</v>
      </c>
      <c r="F1326" s="210" t="s">
        <v>102</v>
      </c>
      <c r="G1326" s="239">
        <v>1</v>
      </c>
      <c r="H1326" s="239">
        <v>9883</v>
      </c>
      <c r="I1326" s="239">
        <v>0</v>
      </c>
      <c r="J1326" s="14">
        <v>23</v>
      </c>
      <c r="K1326" s="14">
        <v>10</v>
      </c>
      <c r="L1326" s="14">
        <f t="shared" si="267"/>
        <v>-33</v>
      </c>
      <c r="M1326" s="123">
        <f t="shared" si="265"/>
        <v>-33</v>
      </c>
      <c r="N1326" s="241" t="str">
        <f t="shared" si="266"/>
        <v/>
      </c>
      <c r="O1326" s="207">
        <f t="shared" si="263"/>
        <v>0</v>
      </c>
      <c r="P1326" s="34"/>
      <c r="Q1326" s="230" t="s">
        <v>3117</v>
      </c>
      <c r="R1326" s="230" t="s">
        <v>2969</v>
      </c>
      <c r="S1326" s="230"/>
      <c r="T1326" s="61" t="str">
        <f t="shared" si="252"/>
        <v/>
      </c>
      <c r="U1326" s="61">
        <f t="shared" si="253"/>
        <v>-33</v>
      </c>
      <c r="V1326" s="61" t="str">
        <f t="shared" si="254"/>
        <v/>
      </c>
      <c r="W1326" s="61" t="str">
        <f t="shared" si="255"/>
        <v/>
      </c>
      <c r="X1326" s="207" t="str">
        <f t="shared" si="256"/>
        <v/>
      </c>
      <c r="Y1326" s="207" t="str">
        <f t="shared" si="257"/>
        <v/>
      </c>
      <c r="Z1326" s="207" t="str">
        <f t="shared" si="258"/>
        <v/>
      </c>
      <c r="AA1326" s="207" t="str">
        <f t="shared" si="259"/>
        <v/>
      </c>
    </row>
    <row r="1327" spans="1:27" ht="17.25" hidden="1" outlineLevel="2" thickBot="1">
      <c r="A1327" s="237">
        <v>43388</v>
      </c>
      <c r="B1327" s="215" t="s">
        <v>1332</v>
      </c>
      <c r="C1327" s="210" t="s">
        <v>3172</v>
      </c>
      <c r="D1327" s="210" t="s">
        <v>1331</v>
      </c>
      <c r="E1327" s="238" t="s">
        <v>1330</v>
      </c>
      <c r="F1327" s="210" t="s">
        <v>102</v>
      </c>
      <c r="G1327" s="239">
        <v>1</v>
      </c>
      <c r="H1327" s="239">
        <v>9878</v>
      </c>
      <c r="I1327" s="239">
        <v>0</v>
      </c>
      <c r="J1327" s="14">
        <v>23</v>
      </c>
      <c r="K1327" s="14">
        <v>10</v>
      </c>
      <c r="L1327" s="14">
        <f t="shared" ref="L1327:L1331" si="268">IF(B1327="TXO",I1327-SUM(J1327:K1327),IF(B1327="FITX",IF(D1327="新倉",-SUM(J1327:K1327),IF(E1327="賣",(H1327-H1326)*G1327*200-SUM(J1327:K1327),(H1326-H1327)*G1327*200-SUM(J1327:K1327))),IF(D1327="新倉",-SUM(J1327:K1327),IF(E1327="賣",(H1327-H1326)*G1327*50-SUM(J1327:K1327),(H1326-H1327)*G1327*50-SUM(J1327:K1327)))))</f>
        <v>217</v>
      </c>
      <c r="M1327" s="123">
        <f t="shared" si="265"/>
        <v>217</v>
      </c>
      <c r="N1327" s="241">
        <f t="shared" si="266"/>
        <v>5</v>
      </c>
      <c r="O1327" s="207">
        <f t="shared" si="263"/>
        <v>0</v>
      </c>
      <c r="P1327" s="34"/>
      <c r="Q1327" s="230" t="s">
        <v>2970</v>
      </c>
      <c r="R1327" s="230" t="s">
        <v>2969</v>
      </c>
      <c r="S1327" s="230"/>
      <c r="T1327" s="61">
        <f t="shared" si="252"/>
        <v>217</v>
      </c>
      <c r="U1327" s="61" t="str">
        <f t="shared" si="253"/>
        <v/>
      </c>
      <c r="V1327" s="61" t="str">
        <f t="shared" si="254"/>
        <v/>
      </c>
      <c r="W1327" s="61" t="str">
        <f t="shared" si="255"/>
        <v/>
      </c>
      <c r="X1327" s="207" t="str">
        <f t="shared" si="256"/>
        <v/>
      </c>
      <c r="Y1327" s="207" t="str">
        <f t="shared" si="257"/>
        <v/>
      </c>
      <c r="Z1327" s="207" t="str">
        <f t="shared" si="258"/>
        <v/>
      </c>
      <c r="AA1327" s="207" t="str">
        <f t="shared" si="259"/>
        <v/>
      </c>
    </row>
    <row r="1328" spans="1:27" ht="17.25" hidden="1" outlineLevel="2" thickBot="1">
      <c r="A1328" s="237">
        <v>43388</v>
      </c>
      <c r="B1328" s="215" t="s">
        <v>1332</v>
      </c>
      <c r="C1328" s="210" t="s">
        <v>3172</v>
      </c>
      <c r="D1328" s="210" t="s">
        <v>1329</v>
      </c>
      <c r="E1328" s="238" t="s">
        <v>2221</v>
      </c>
      <c r="F1328" s="210" t="s">
        <v>102</v>
      </c>
      <c r="G1328" s="239">
        <v>1</v>
      </c>
      <c r="H1328" s="239">
        <v>9884</v>
      </c>
      <c r="I1328" s="239">
        <v>0</v>
      </c>
      <c r="J1328" s="14">
        <v>23</v>
      </c>
      <c r="K1328" s="14">
        <v>10</v>
      </c>
      <c r="L1328" s="14">
        <f t="shared" si="268"/>
        <v>-33</v>
      </c>
      <c r="M1328" s="123">
        <f t="shared" si="265"/>
        <v>-33</v>
      </c>
      <c r="N1328" s="241" t="str">
        <f t="shared" si="266"/>
        <v/>
      </c>
      <c r="O1328" s="207">
        <f t="shared" si="263"/>
        <v>0</v>
      </c>
      <c r="P1328" s="34"/>
      <c r="S1328" s="230"/>
      <c r="T1328" s="61" t="str">
        <f t="shared" si="252"/>
        <v/>
      </c>
      <c r="U1328" s="61" t="str">
        <f t="shared" si="253"/>
        <v/>
      </c>
      <c r="V1328" s="61" t="str">
        <f t="shared" si="254"/>
        <v/>
      </c>
      <c r="W1328" s="61">
        <f t="shared" si="255"/>
        <v>-33</v>
      </c>
      <c r="X1328" s="207" t="str">
        <f t="shared" si="256"/>
        <v/>
      </c>
      <c r="Y1328" s="207" t="str">
        <f t="shared" si="257"/>
        <v/>
      </c>
      <c r="Z1328" s="207" t="str">
        <f t="shared" si="258"/>
        <v/>
      </c>
      <c r="AA1328" s="207" t="str">
        <f t="shared" si="259"/>
        <v/>
      </c>
    </row>
    <row r="1329" spans="1:27" ht="17.25" hidden="1" outlineLevel="2" thickBot="1">
      <c r="A1329" s="237">
        <v>43388</v>
      </c>
      <c r="B1329" s="215" t="s">
        <v>1332</v>
      </c>
      <c r="C1329" s="210" t="s">
        <v>3172</v>
      </c>
      <c r="D1329" s="210" t="s">
        <v>1331</v>
      </c>
      <c r="E1329" s="238" t="s">
        <v>1330</v>
      </c>
      <c r="F1329" s="210" t="s">
        <v>102</v>
      </c>
      <c r="G1329" s="239">
        <v>1</v>
      </c>
      <c r="H1329" s="239">
        <v>9878</v>
      </c>
      <c r="I1329" s="239">
        <v>0</v>
      </c>
      <c r="J1329" s="14">
        <v>23</v>
      </c>
      <c r="K1329" s="14">
        <v>10</v>
      </c>
      <c r="L1329" s="14">
        <f t="shared" si="268"/>
        <v>267</v>
      </c>
      <c r="M1329" s="123">
        <f t="shared" si="265"/>
        <v>267</v>
      </c>
      <c r="N1329" s="241">
        <f t="shared" si="266"/>
        <v>6</v>
      </c>
      <c r="O1329" s="207">
        <f t="shared" si="263"/>
        <v>0</v>
      </c>
      <c r="P1329" s="34"/>
      <c r="Q1329" s="230" t="s">
        <v>2976</v>
      </c>
      <c r="S1329" s="230"/>
      <c r="T1329" s="61" t="str">
        <f t="shared" si="252"/>
        <v/>
      </c>
      <c r="U1329" s="61" t="str">
        <f t="shared" si="253"/>
        <v/>
      </c>
      <c r="V1329" s="61">
        <f t="shared" si="254"/>
        <v>267</v>
      </c>
      <c r="W1329" s="61" t="str">
        <f t="shared" si="255"/>
        <v/>
      </c>
      <c r="X1329" s="207" t="str">
        <f t="shared" si="256"/>
        <v/>
      </c>
      <c r="Y1329" s="207" t="str">
        <f t="shared" si="257"/>
        <v/>
      </c>
      <c r="Z1329" s="207" t="str">
        <f t="shared" si="258"/>
        <v/>
      </c>
      <c r="AA1329" s="207" t="str">
        <f t="shared" si="259"/>
        <v/>
      </c>
    </row>
    <row r="1330" spans="1:27" ht="17.25" hidden="1" outlineLevel="2" thickBot="1">
      <c r="A1330" s="237">
        <v>43388</v>
      </c>
      <c r="B1330" s="215" t="s">
        <v>1332</v>
      </c>
      <c r="C1330" s="210" t="s">
        <v>3172</v>
      </c>
      <c r="D1330" s="210" t="s">
        <v>1329</v>
      </c>
      <c r="E1330" s="238" t="s">
        <v>2221</v>
      </c>
      <c r="F1330" s="210" t="s">
        <v>102</v>
      </c>
      <c r="G1330" s="239">
        <v>1</v>
      </c>
      <c r="H1330" s="239">
        <v>9885</v>
      </c>
      <c r="I1330" s="239">
        <v>0</v>
      </c>
      <c r="J1330" s="14">
        <v>23</v>
      </c>
      <c r="K1330" s="14">
        <v>10</v>
      </c>
      <c r="L1330" s="14">
        <f t="shared" si="268"/>
        <v>-33</v>
      </c>
      <c r="M1330" s="123">
        <f t="shared" si="265"/>
        <v>-33</v>
      </c>
      <c r="N1330" s="241" t="str">
        <f t="shared" si="266"/>
        <v/>
      </c>
      <c r="O1330" s="207">
        <f t="shared" si="263"/>
        <v>0</v>
      </c>
      <c r="P1330" s="34"/>
      <c r="S1330" s="230"/>
      <c r="T1330" s="61" t="str">
        <f t="shared" si="252"/>
        <v/>
      </c>
      <c r="U1330" s="61" t="str">
        <f t="shared" si="253"/>
        <v/>
      </c>
      <c r="V1330" s="61" t="str">
        <f t="shared" si="254"/>
        <v/>
      </c>
      <c r="W1330" s="61">
        <f t="shared" si="255"/>
        <v>-33</v>
      </c>
      <c r="X1330" s="207" t="str">
        <f t="shared" si="256"/>
        <v/>
      </c>
      <c r="Y1330" s="207" t="str">
        <f t="shared" si="257"/>
        <v/>
      </c>
      <c r="Z1330" s="207" t="str">
        <f t="shared" si="258"/>
        <v/>
      </c>
      <c r="AA1330" s="207" t="str">
        <f t="shared" si="259"/>
        <v/>
      </c>
    </row>
    <row r="1331" spans="1:27" ht="17.25" hidden="1" outlineLevel="2" thickBot="1">
      <c r="A1331" s="237">
        <v>43388</v>
      </c>
      <c r="B1331" s="215" t="s">
        <v>1332</v>
      </c>
      <c r="C1331" s="210" t="s">
        <v>3172</v>
      </c>
      <c r="D1331" s="210" t="s">
        <v>1331</v>
      </c>
      <c r="E1331" s="238" t="s">
        <v>1330</v>
      </c>
      <c r="F1331" s="210" t="s">
        <v>102</v>
      </c>
      <c r="G1331" s="239">
        <v>1</v>
      </c>
      <c r="H1331" s="239">
        <v>9878</v>
      </c>
      <c r="I1331" s="239">
        <v>0</v>
      </c>
      <c r="J1331" s="14">
        <v>23</v>
      </c>
      <c r="K1331" s="14">
        <v>10</v>
      </c>
      <c r="L1331" s="14">
        <f t="shared" si="268"/>
        <v>317</v>
      </c>
      <c r="M1331" s="123">
        <f t="shared" si="265"/>
        <v>317</v>
      </c>
      <c r="N1331" s="241">
        <f t="shared" si="266"/>
        <v>7</v>
      </c>
      <c r="O1331" s="207">
        <f t="shared" si="263"/>
        <v>0</v>
      </c>
      <c r="P1331" s="34"/>
      <c r="Q1331" s="230" t="s">
        <v>2976</v>
      </c>
      <c r="S1331" s="230"/>
      <c r="T1331" s="61" t="str">
        <f t="shared" si="252"/>
        <v/>
      </c>
      <c r="U1331" s="61" t="str">
        <f t="shared" si="253"/>
        <v/>
      </c>
      <c r="V1331" s="61">
        <f t="shared" si="254"/>
        <v>317</v>
      </c>
      <c r="W1331" s="61" t="str">
        <f t="shared" si="255"/>
        <v/>
      </c>
      <c r="X1331" s="207" t="str">
        <f t="shared" si="256"/>
        <v/>
      </c>
      <c r="Y1331" s="207" t="str">
        <f t="shared" si="257"/>
        <v/>
      </c>
      <c r="Z1331" s="207" t="str">
        <f t="shared" si="258"/>
        <v/>
      </c>
      <c r="AA1331" s="207" t="str">
        <f t="shared" si="259"/>
        <v/>
      </c>
    </row>
    <row r="1332" spans="1:27" ht="17.25" hidden="1" outlineLevel="2" thickBot="1">
      <c r="A1332" s="237">
        <v>43388</v>
      </c>
      <c r="B1332" s="215" t="s">
        <v>1332</v>
      </c>
      <c r="C1332" s="210" t="s">
        <v>3172</v>
      </c>
      <c r="D1332" s="210" t="s">
        <v>1329</v>
      </c>
      <c r="E1332" s="238" t="s">
        <v>2221</v>
      </c>
      <c r="F1332" s="210" t="s">
        <v>102</v>
      </c>
      <c r="G1332" s="239">
        <v>2</v>
      </c>
      <c r="H1332" s="239">
        <v>9867</v>
      </c>
      <c r="I1332" s="239">
        <v>0</v>
      </c>
      <c r="J1332" s="14">
        <v>46</v>
      </c>
      <c r="K1332" s="14">
        <v>20</v>
      </c>
      <c r="L1332" s="14">
        <f t="shared" ref="L1332:L1352" si="269">IF(B1332="TXO",I1332-SUM(J1332:K1332),IF(B1332="FITX",IF(D1332="新倉",-SUM(J1332:K1332),IF(E1332="賣",(H1332-H1331)*G1332*200-SUM(J1332:K1332),(H1331-H1332)*G1332*200-SUM(J1332:K1332))),IF(D1332="新倉",-SUM(J1332:K1332),IF(E1332="賣",(H1332-H1331)*G1332*50-SUM(J1332:K1332),(H1331-H1332)*G1332*50-SUM(J1332:K1332)))))</f>
        <v>-66</v>
      </c>
      <c r="M1332" s="123">
        <f t="shared" si="265"/>
        <v>-66</v>
      </c>
      <c r="N1332" s="241" t="str">
        <f t="shared" si="266"/>
        <v/>
      </c>
      <c r="O1332" s="207">
        <f t="shared" si="263"/>
        <v>0</v>
      </c>
      <c r="P1332" s="34"/>
      <c r="Q1332" s="291" t="s">
        <v>2985</v>
      </c>
      <c r="S1332" s="230"/>
      <c r="T1332" s="61" t="str">
        <f t="shared" si="252"/>
        <v/>
      </c>
      <c r="U1332" s="61" t="str">
        <f t="shared" si="253"/>
        <v/>
      </c>
      <c r="V1332" s="61" t="str">
        <f t="shared" si="254"/>
        <v/>
      </c>
      <c r="W1332" s="61">
        <f t="shared" si="255"/>
        <v>-66</v>
      </c>
      <c r="X1332" s="207" t="str">
        <f t="shared" si="256"/>
        <v/>
      </c>
      <c r="Y1332" s="207" t="str">
        <f t="shared" si="257"/>
        <v/>
      </c>
      <c r="Z1332" s="207" t="str">
        <f t="shared" si="258"/>
        <v/>
      </c>
      <c r="AA1332" s="207" t="str">
        <f t="shared" si="259"/>
        <v/>
      </c>
    </row>
    <row r="1333" spans="1:27" ht="17.25" hidden="1" outlineLevel="2" thickBot="1">
      <c r="A1333" s="237">
        <v>43388</v>
      </c>
      <c r="B1333" s="215" t="s">
        <v>1332</v>
      </c>
      <c r="C1333" s="210" t="s">
        <v>3172</v>
      </c>
      <c r="D1333" s="210" t="s">
        <v>1331</v>
      </c>
      <c r="E1333" s="238" t="s">
        <v>1330</v>
      </c>
      <c r="F1333" s="210" t="s">
        <v>102</v>
      </c>
      <c r="G1333" s="239">
        <v>2</v>
      </c>
      <c r="H1333" s="239">
        <v>9863</v>
      </c>
      <c r="I1333" s="239">
        <v>0</v>
      </c>
      <c r="J1333" s="14">
        <v>46</v>
      </c>
      <c r="K1333" s="14">
        <v>20</v>
      </c>
      <c r="L1333" s="14">
        <f t="shared" si="269"/>
        <v>334</v>
      </c>
      <c r="M1333" s="123">
        <f t="shared" si="265"/>
        <v>334</v>
      </c>
      <c r="N1333" s="241">
        <f t="shared" si="266"/>
        <v>8</v>
      </c>
      <c r="O1333" s="207">
        <f t="shared" si="263"/>
        <v>0</v>
      </c>
      <c r="P1333" s="34"/>
      <c r="Q1333" s="292" t="s">
        <v>2976</v>
      </c>
      <c r="S1333" s="230"/>
      <c r="T1333" s="61" t="str">
        <f t="shared" ref="T1333:T1396" si="270">IF(AND(R1333="Yes",S1333&lt;&gt;"Yes",L1333&gt;0,B1333&lt;&gt;"TXO"),L1333,"")</f>
        <v/>
      </c>
      <c r="U1333" s="61" t="str">
        <f t="shared" ref="U1333:U1396" si="271">IF(AND(R1333="Yes",S1333&lt;&gt;"Yes",L1333&lt;0,B1333&lt;&gt;"TXO"),L1333,"")</f>
        <v/>
      </c>
      <c r="V1333" s="61">
        <f t="shared" ref="V1333:V1396" si="272">IF(AND(R1333="",S1333&lt;&gt;"Yes",L1333&gt;0,B1333&lt;&gt;"TXO"),L1333,"")</f>
        <v>334</v>
      </c>
      <c r="W1333" s="61" t="str">
        <f t="shared" ref="W1333:W1396" si="273">IF(AND(R1333="",S1333&lt;&gt;"Yes",L1333&lt;0,B1333&lt;&gt;"TXO"),L1333,"")</f>
        <v/>
      </c>
      <c r="X1333" s="207" t="str">
        <f t="shared" ref="X1333:X1396" si="274">IF(AND(R1333="Yes",S1333="Yes",L1333&gt;0,B1333&lt;&gt;"TXO"),L1333,"")</f>
        <v/>
      </c>
      <c r="Y1333" s="207" t="str">
        <f t="shared" ref="Y1333:Y1396" si="275">IF(AND(R1333="Yes",S1333="Yes",L1333&lt;0,B1333&lt;&gt;"TXO"),L1333,"")</f>
        <v/>
      </c>
      <c r="Z1333" s="207" t="str">
        <f t="shared" ref="Z1333:Z1396" si="276">IF(AND(R1333="",S1333="Yes",L1333&gt;0,B1333&lt;&gt;"TXO"),L1333,"")</f>
        <v/>
      </c>
      <c r="AA1333" s="207" t="str">
        <f t="shared" ref="AA1333:AA1396" si="277">IF(AND(R1333="",S1333="Yes",L1333&lt;0,B1333&lt;&gt;"TXO"),L1333,"")</f>
        <v/>
      </c>
    </row>
    <row r="1334" spans="1:27" ht="17.25" hidden="1" outlineLevel="2" thickBot="1">
      <c r="A1334" s="237">
        <v>43388</v>
      </c>
      <c r="B1334" s="215" t="s">
        <v>1332</v>
      </c>
      <c r="C1334" s="210" t="s">
        <v>3172</v>
      </c>
      <c r="D1334" s="210" t="s">
        <v>1329</v>
      </c>
      <c r="E1334" s="238" t="s">
        <v>1330</v>
      </c>
      <c r="F1334" s="210" t="s">
        <v>102</v>
      </c>
      <c r="G1334" s="239">
        <v>3</v>
      </c>
      <c r="H1334" s="239">
        <v>9887</v>
      </c>
      <c r="I1334" s="239">
        <v>0</v>
      </c>
      <c r="J1334" s="14">
        <v>69</v>
      </c>
      <c r="K1334" s="14">
        <v>30</v>
      </c>
      <c r="L1334" s="14">
        <f t="shared" si="269"/>
        <v>-99</v>
      </c>
      <c r="M1334" s="123">
        <f t="shared" si="265"/>
        <v>-99</v>
      </c>
      <c r="N1334" s="241" t="str">
        <f t="shared" si="266"/>
        <v/>
      </c>
      <c r="O1334" s="207">
        <f t="shared" si="263"/>
        <v>0</v>
      </c>
      <c r="P1334" s="34"/>
      <c r="Q1334" s="230" t="s">
        <v>3117</v>
      </c>
      <c r="R1334" s="230" t="s">
        <v>2969</v>
      </c>
      <c r="S1334" s="230"/>
      <c r="T1334" s="61" t="str">
        <f t="shared" si="270"/>
        <v/>
      </c>
      <c r="U1334" s="61">
        <f t="shared" si="271"/>
        <v>-99</v>
      </c>
      <c r="V1334" s="61" t="str">
        <f t="shared" si="272"/>
        <v/>
      </c>
      <c r="W1334" s="61" t="str">
        <f t="shared" si="273"/>
        <v/>
      </c>
      <c r="X1334" s="207" t="str">
        <f t="shared" si="274"/>
        <v/>
      </c>
      <c r="Y1334" s="207" t="str">
        <f t="shared" si="275"/>
        <v/>
      </c>
      <c r="Z1334" s="207" t="str">
        <f t="shared" si="276"/>
        <v/>
      </c>
      <c r="AA1334" s="207" t="str">
        <f t="shared" si="277"/>
        <v/>
      </c>
    </row>
    <row r="1335" spans="1:27" ht="17.25" hidden="1" outlineLevel="2" thickBot="1">
      <c r="A1335" s="237">
        <v>43388</v>
      </c>
      <c r="B1335" s="215" t="s">
        <v>1332</v>
      </c>
      <c r="C1335" s="210" t="s">
        <v>3172</v>
      </c>
      <c r="D1335" s="210" t="s">
        <v>1331</v>
      </c>
      <c r="E1335" s="238" t="s">
        <v>2221</v>
      </c>
      <c r="F1335" s="210" t="s">
        <v>102</v>
      </c>
      <c r="G1335" s="239">
        <v>3</v>
      </c>
      <c r="H1335" s="239">
        <v>9875</v>
      </c>
      <c r="I1335" s="239">
        <v>0</v>
      </c>
      <c r="J1335" s="14">
        <v>69</v>
      </c>
      <c r="K1335" s="14">
        <v>30</v>
      </c>
      <c r="L1335" s="14">
        <f t="shared" si="269"/>
        <v>-1899</v>
      </c>
      <c r="M1335" s="123">
        <f t="shared" si="265"/>
        <v>-1899</v>
      </c>
      <c r="N1335" s="241">
        <f t="shared" si="266"/>
        <v>-36</v>
      </c>
      <c r="O1335" s="207">
        <f t="shared" si="263"/>
        <v>0</v>
      </c>
      <c r="P1335" s="34"/>
      <c r="Q1335" s="230" t="s">
        <v>3219</v>
      </c>
      <c r="R1335" s="230" t="s">
        <v>2969</v>
      </c>
      <c r="S1335" s="230"/>
      <c r="T1335" s="61" t="str">
        <f t="shared" si="270"/>
        <v/>
      </c>
      <c r="U1335" s="61">
        <f t="shared" si="271"/>
        <v>-1899</v>
      </c>
      <c r="V1335" s="61" t="str">
        <f t="shared" si="272"/>
        <v/>
      </c>
      <c r="W1335" s="61" t="str">
        <f t="shared" si="273"/>
        <v/>
      </c>
      <c r="X1335" s="207" t="str">
        <f t="shared" si="274"/>
        <v/>
      </c>
      <c r="Y1335" s="207" t="str">
        <f t="shared" si="275"/>
        <v/>
      </c>
      <c r="Z1335" s="207" t="str">
        <f t="shared" si="276"/>
        <v/>
      </c>
      <c r="AA1335" s="207" t="str">
        <f t="shared" si="277"/>
        <v/>
      </c>
    </row>
    <row r="1336" spans="1:27" ht="17.25" hidden="1" outlineLevel="2" thickBot="1">
      <c r="A1336" s="237">
        <v>43388</v>
      </c>
      <c r="B1336" s="215" t="s">
        <v>1332</v>
      </c>
      <c r="C1336" s="210" t="s">
        <v>3172</v>
      </c>
      <c r="D1336" s="210" t="s">
        <v>1329</v>
      </c>
      <c r="E1336" s="238" t="s">
        <v>2221</v>
      </c>
      <c r="F1336" s="210" t="s">
        <v>102</v>
      </c>
      <c r="G1336" s="239">
        <v>3</v>
      </c>
      <c r="H1336" s="239">
        <v>9875</v>
      </c>
      <c r="I1336" s="239">
        <v>0</v>
      </c>
      <c r="J1336" s="14">
        <v>69</v>
      </c>
      <c r="K1336" s="14">
        <v>30</v>
      </c>
      <c r="L1336" s="14">
        <f t="shared" si="269"/>
        <v>-99</v>
      </c>
      <c r="M1336" s="123">
        <f t="shared" si="265"/>
        <v>-99</v>
      </c>
      <c r="N1336" s="241" t="str">
        <f t="shared" si="266"/>
        <v/>
      </c>
      <c r="O1336" s="207">
        <f t="shared" si="263"/>
        <v>0</v>
      </c>
      <c r="P1336" s="34"/>
      <c r="Q1336" s="230" t="s">
        <v>3117</v>
      </c>
      <c r="R1336" s="230" t="s">
        <v>2969</v>
      </c>
      <c r="S1336" s="230"/>
      <c r="T1336" s="61" t="str">
        <f t="shared" si="270"/>
        <v/>
      </c>
      <c r="U1336" s="61">
        <f t="shared" si="271"/>
        <v>-99</v>
      </c>
      <c r="V1336" s="61" t="str">
        <f t="shared" si="272"/>
        <v/>
      </c>
      <c r="W1336" s="61" t="str">
        <f t="shared" si="273"/>
        <v/>
      </c>
      <c r="X1336" s="207" t="str">
        <f t="shared" si="274"/>
        <v/>
      </c>
      <c r="Y1336" s="207" t="str">
        <f t="shared" si="275"/>
        <v/>
      </c>
      <c r="Z1336" s="207" t="str">
        <f t="shared" si="276"/>
        <v/>
      </c>
      <c r="AA1336" s="207" t="str">
        <f t="shared" si="277"/>
        <v/>
      </c>
    </row>
    <row r="1337" spans="1:27" ht="17.25" hidden="1" outlineLevel="2" thickBot="1">
      <c r="A1337" s="237">
        <v>43388</v>
      </c>
      <c r="B1337" s="215" t="s">
        <v>1332</v>
      </c>
      <c r="C1337" s="210" t="s">
        <v>3172</v>
      </c>
      <c r="D1337" s="210" t="s">
        <v>1331</v>
      </c>
      <c r="E1337" s="238" t="s">
        <v>1330</v>
      </c>
      <c r="F1337" s="210" t="s">
        <v>102</v>
      </c>
      <c r="G1337" s="239">
        <v>3</v>
      </c>
      <c r="H1337" s="239">
        <v>9879</v>
      </c>
      <c r="I1337" s="239">
        <v>0</v>
      </c>
      <c r="J1337" s="14">
        <v>69</v>
      </c>
      <c r="K1337" s="14">
        <v>30</v>
      </c>
      <c r="L1337" s="14">
        <f t="shared" si="269"/>
        <v>-699</v>
      </c>
      <c r="M1337" s="123">
        <f t="shared" si="265"/>
        <v>-699</v>
      </c>
      <c r="N1337" s="241">
        <f t="shared" si="266"/>
        <v>-12</v>
      </c>
      <c r="O1337" s="207">
        <f t="shared" si="263"/>
        <v>0</v>
      </c>
      <c r="P1337" s="34"/>
      <c r="Q1337" s="230" t="s">
        <v>3219</v>
      </c>
      <c r="R1337" s="230" t="s">
        <v>2969</v>
      </c>
      <c r="S1337" s="230"/>
      <c r="T1337" s="61" t="str">
        <f t="shared" si="270"/>
        <v/>
      </c>
      <c r="U1337" s="61">
        <f t="shared" si="271"/>
        <v>-699</v>
      </c>
      <c r="V1337" s="61" t="str">
        <f t="shared" si="272"/>
        <v/>
      </c>
      <c r="W1337" s="61" t="str">
        <f t="shared" si="273"/>
        <v/>
      </c>
      <c r="X1337" s="207" t="str">
        <f t="shared" si="274"/>
        <v/>
      </c>
      <c r="Y1337" s="207" t="str">
        <f t="shared" si="275"/>
        <v/>
      </c>
      <c r="Z1337" s="207" t="str">
        <f t="shared" si="276"/>
        <v/>
      </c>
      <c r="AA1337" s="207" t="str">
        <f t="shared" si="277"/>
        <v/>
      </c>
    </row>
    <row r="1338" spans="1:27" ht="50.25" hidden="1" outlineLevel="2" thickBot="1">
      <c r="A1338" s="237">
        <v>43388</v>
      </c>
      <c r="B1338" s="215" t="s">
        <v>1332</v>
      </c>
      <c r="C1338" s="210" t="s">
        <v>3172</v>
      </c>
      <c r="D1338" s="210" t="s">
        <v>1329</v>
      </c>
      <c r="E1338" s="238" t="s">
        <v>1330</v>
      </c>
      <c r="F1338" s="210" t="s">
        <v>102</v>
      </c>
      <c r="G1338" s="239">
        <v>3</v>
      </c>
      <c r="H1338" s="239">
        <v>9883</v>
      </c>
      <c r="I1338" s="239">
        <v>0</v>
      </c>
      <c r="J1338" s="14">
        <v>69</v>
      </c>
      <c r="K1338" s="14">
        <v>30</v>
      </c>
      <c r="L1338" s="14">
        <f t="shared" si="269"/>
        <v>-99</v>
      </c>
      <c r="M1338" s="123">
        <f t="shared" si="265"/>
        <v>-99</v>
      </c>
      <c r="N1338" s="241" t="str">
        <f t="shared" si="266"/>
        <v/>
      </c>
      <c r="O1338" s="207">
        <f t="shared" si="263"/>
        <v>0</v>
      </c>
      <c r="P1338" s="34"/>
      <c r="Q1338" s="230" t="s">
        <v>3241</v>
      </c>
      <c r="S1338" s="230"/>
      <c r="T1338" s="61" t="str">
        <f t="shared" si="270"/>
        <v/>
      </c>
      <c r="U1338" s="61" t="str">
        <f t="shared" si="271"/>
        <v/>
      </c>
      <c r="V1338" s="61" t="str">
        <f t="shared" si="272"/>
        <v/>
      </c>
      <c r="W1338" s="61">
        <f t="shared" si="273"/>
        <v>-99</v>
      </c>
      <c r="X1338" s="207" t="str">
        <f t="shared" si="274"/>
        <v/>
      </c>
      <c r="Y1338" s="207" t="str">
        <f t="shared" si="275"/>
        <v/>
      </c>
      <c r="Z1338" s="207" t="str">
        <f t="shared" si="276"/>
        <v/>
      </c>
      <c r="AA1338" s="207" t="str">
        <f t="shared" si="277"/>
        <v/>
      </c>
    </row>
    <row r="1339" spans="1:27" ht="17.25" hidden="1" outlineLevel="2" thickBot="1">
      <c r="A1339" s="237">
        <v>43388</v>
      </c>
      <c r="B1339" s="215" t="s">
        <v>1332</v>
      </c>
      <c r="C1339" s="210" t="s">
        <v>3172</v>
      </c>
      <c r="D1339" s="210" t="s">
        <v>1331</v>
      </c>
      <c r="E1339" s="238" t="s">
        <v>2221</v>
      </c>
      <c r="F1339" s="210" t="s">
        <v>102</v>
      </c>
      <c r="G1339" s="239">
        <v>3</v>
      </c>
      <c r="H1339" s="239">
        <v>9880</v>
      </c>
      <c r="I1339" s="239">
        <v>0</v>
      </c>
      <c r="J1339" s="14">
        <v>69</v>
      </c>
      <c r="K1339" s="14">
        <v>30</v>
      </c>
      <c r="L1339" s="14">
        <f t="shared" si="269"/>
        <v>-549</v>
      </c>
      <c r="M1339" s="123">
        <f t="shared" si="265"/>
        <v>-549</v>
      </c>
      <c r="N1339" s="241">
        <f t="shared" si="266"/>
        <v>-9</v>
      </c>
      <c r="O1339" s="207">
        <f t="shared" si="263"/>
        <v>0</v>
      </c>
      <c r="P1339" s="34"/>
      <c r="Q1339" s="291" t="s">
        <v>3219</v>
      </c>
      <c r="S1339" s="230"/>
      <c r="T1339" s="61" t="str">
        <f t="shared" si="270"/>
        <v/>
      </c>
      <c r="U1339" s="61" t="str">
        <f t="shared" si="271"/>
        <v/>
      </c>
      <c r="V1339" s="61" t="str">
        <f t="shared" si="272"/>
        <v/>
      </c>
      <c r="W1339" s="61">
        <f t="shared" si="273"/>
        <v>-549</v>
      </c>
      <c r="X1339" s="207" t="str">
        <f t="shared" si="274"/>
        <v/>
      </c>
      <c r="Y1339" s="207" t="str">
        <f t="shared" si="275"/>
        <v/>
      </c>
      <c r="Z1339" s="207" t="str">
        <f t="shared" si="276"/>
        <v/>
      </c>
      <c r="AA1339" s="207" t="str">
        <f t="shared" si="277"/>
        <v/>
      </c>
    </row>
    <row r="1340" spans="1:27" ht="33.75" hidden="1" outlineLevel="2" thickBot="1">
      <c r="A1340" s="237">
        <v>43388</v>
      </c>
      <c r="B1340" s="215" t="s">
        <v>1332</v>
      </c>
      <c r="C1340" s="210" t="s">
        <v>3172</v>
      </c>
      <c r="D1340" s="210" t="s">
        <v>1329</v>
      </c>
      <c r="E1340" s="238" t="s">
        <v>1330</v>
      </c>
      <c r="F1340" s="210" t="s">
        <v>102</v>
      </c>
      <c r="G1340" s="239">
        <v>3</v>
      </c>
      <c r="H1340" s="239">
        <v>9865</v>
      </c>
      <c r="I1340" s="239">
        <v>0</v>
      </c>
      <c r="J1340" s="14">
        <v>69</v>
      </c>
      <c r="K1340" s="14">
        <v>30</v>
      </c>
      <c r="L1340" s="14">
        <f t="shared" si="269"/>
        <v>-99</v>
      </c>
      <c r="M1340" s="123">
        <f t="shared" si="265"/>
        <v>-99</v>
      </c>
      <c r="N1340" s="241" t="str">
        <f t="shared" si="266"/>
        <v/>
      </c>
      <c r="O1340" s="207">
        <f t="shared" si="263"/>
        <v>0</v>
      </c>
      <c r="P1340" s="34"/>
      <c r="Q1340" s="230" t="s">
        <v>3242</v>
      </c>
      <c r="S1340" s="230" t="s">
        <v>2969</v>
      </c>
      <c r="T1340" s="61" t="str">
        <f t="shared" si="270"/>
        <v/>
      </c>
      <c r="U1340" s="61" t="str">
        <f t="shared" si="271"/>
        <v/>
      </c>
      <c r="V1340" s="61" t="str">
        <f t="shared" si="272"/>
        <v/>
      </c>
      <c r="W1340" s="61" t="str">
        <f t="shared" si="273"/>
        <v/>
      </c>
      <c r="X1340" s="207" t="str">
        <f t="shared" si="274"/>
        <v/>
      </c>
      <c r="Y1340" s="207" t="str">
        <f t="shared" si="275"/>
        <v/>
      </c>
      <c r="Z1340" s="207" t="str">
        <f t="shared" si="276"/>
        <v/>
      </c>
      <c r="AA1340" s="207">
        <f t="shared" si="277"/>
        <v>-99</v>
      </c>
    </row>
    <row r="1341" spans="1:27" ht="33.75" hidden="1" outlineLevel="2" thickBot="1">
      <c r="A1341" s="237">
        <v>43388</v>
      </c>
      <c r="B1341" s="215" t="s">
        <v>1332</v>
      </c>
      <c r="C1341" s="210" t="s">
        <v>3172</v>
      </c>
      <c r="D1341" s="210" t="s">
        <v>1331</v>
      </c>
      <c r="E1341" s="238" t="s">
        <v>2221</v>
      </c>
      <c r="F1341" s="210" t="s">
        <v>102</v>
      </c>
      <c r="G1341" s="239">
        <v>3</v>
      </c>
      <c r="H1341" s="239">
        <v>9869</v>
      </c>
      <c r="I1341" s="239">
        <v>0</v>
      </c>
      <c r="J1341" s="14">
        <v>69</v>
      </c>
      <c r="K1341" s="14">
        <v>30</v>
      </c>
      <c r="L1341" s="14">
        <f t="shared" si="269"/>
        <v>501</v>
      </c>
      <c r="M1341" s="123">
        <f t="shared" si="265"/>
        <v>501</v>
      </c>
      <c r="N1341" s="241">
        <f t="shared" si="266"/>
        <v>12</v>
      </c>
      <c r="O1341" s="207">
        <f t="shared" si="263"/>
        <v>0</v>
      </c>
      <c r="P1341" s="34"/>
      <c r="Q1341" s="230" t="s">
        <v>3243</v>
      </c>
      <c r="S1341" s="230" t="s">
        <v>2969</v>
      </c>
      <c r="T1341" s="61" t="str">
        <f t="shared" si="270"/>
        <v/>
      </c>
      <c r="U1341" s="61" t="str">
        <f t="shared" si="271"/>
        <v/>
      </c>
      <c r="V1341" s="61" t="str">
        <f t="shared" si="272"/>
        <v/>
      </c>
      <c r="W1341" s="61" t="str">
        <f t="shared" si="273"/>
        <v/>
      </c>
      <c r="X1341" s="207" t="str">
        <f t="shared" si="274"/>
        <v/>
      </c>
      <c r="Y1341" s="207" t="str">
        <f t="shared" si="275"/>
        <v/>
      </c>
      <c r="Z1341" s="207">
        <f t="shared" si="276"/>
        <v>501</v>
      </c>
      <c r="AA1341" s="207" t="str">
        <f t="shared" si="277"/>
        <v/>
      </c>
    </row>
    <row r="1342" spans="1:27" ht="33.75" hidden="1" outlineLevel="2" thickBot="1">
      <c r="A1342" s="237">
        <v>43388</v>
      </c>
      <c r="B1342" s="215" t="s">
        <v>1332</v>
      </c>
      <c r="C1342" s="210" t="s">
        <v>3172</v>
      </c>
      <c r="D1342" s="210" t="s">
        <v>1329</v>
      </c>
      <c r="E1342" s="238" t="s">
        <v>1330</v>
      </c>
      <c r="F1342" s="210" t="s">
        <v>102</v>
      </c>
      <c r="G1342" s="239">
        <v>3</v>
      </c>
      <c r="H1342" s="239">
        <v>9865</v>
      </c>
      <c r="I1342" s="239">
        <v>0</v>
      </c>
      <c r="J1342" s="14">
        <v>69</v>
      </c>
      <c r="K1342" s="14">
        <v>30</v>
      </c>
      <c r="L1342" s="14">
        <f t="shared" si="269"/>
        <v>-99</v>
      </c>
      <c r="M1342" s="123">
        <f t="shared" si="265"/>
        <v>-99</v>
      </c>
      <c r="N1342" s="241" t="str">
        <f t="shared" si="266"/>
        <v/>
      </c>
      <c r="O1342" s="207">
        <f t="shared" si="263"/>
        <v>0</v>
      </c>
      <c r="P1342" s="34"/>
      <c r="Q1342" s="230" t="s">
        <v>3242</v>
      </c>
      <c r="S1342" s="230" t="s">
        <v>2969</v>
      </c>
      <c r="T1342" s="61" t="str">
        <f t="shared" si="270"/>
        <v/>
      </c>
      <c r="U1342" s="61" t="str">
        <f t="shared" si="271"/>
        <v/>
      </c>
      <c r="V1342" s="61" t="str">
        <f t="shared" si="272"/>
        <v/>
      </c>
      <c r="W1342" s="61" t="str">
        <f t="shared" si="273"/>
        <v/>
      </c>
      <c r="X1342" s="207" t="str">
        <f t="shared" si="274"/>
        <v/>
      </c>
      <c r="Y1342" s="207" t="str">
        <f t="shared" si="275"/>
        <v/>
      </c>
      <c r="Z1342" s="207" t="str">
        <f t="shared" si="276"/>
        <v/>
      </c>
      <c r="AA1342" s="207">
        <f t="shared" si="277"/>
        <v>-99</v>
      </c>
    </row>
    <row r="1343" spans="1:27" ht="17.25" hidden="1" outlineLevel="2" thickBot="1">
      <c r="A1343" s="237">
        <v>43388</v>
      </c>
      <c r="B1343" s="215" t="s">
        <v>1332</v>
      </c>
      <c r="C1343" s="210" t="s">
        <v>3172</v>
      </c>
      <c r="D1343" s="210" t="s">
        <v>1331</v>
      </c>
      <c r="E1343" s="238" t="s">
        <v>2221</v>
      </c>
      <c r="F1343" s="210" t="s">
        <v>102</v>
      </c>
      <c r="G1343" s="239">
        <v>3</v>
      </c>
      <c r="H1343" s="239">
        <v>9869</v>
      </c>
      <c r="I1343" s="239">
        <v>0</v>
      </c>
      <c r="J1343" s="14">
        <v>69</v>
      </c>
      <c r="K1343" s="14">
        <v>30</v>
      </c>
      <c r="L1343" s="14">
        <f t="shared" si="269"/>
        <v>501</v>
      </c>
      <c r="M1343" s="123">
        <f t="shared" si="265"/>
        <v>501</v>
      </c>
      <c r="N1343" s="241">
        <f t="shared" si="266"/>
        <v>12</v>
      </c>
      <c r="O1343" s="207">
        <f t="shared" si="263"/>
        <v>0</v>
      </c>
      <c r="P1343" s="34"/>
      <c r="Q1343" s="291"/>
      <c r="S1343" s="230" t="s">
        <v>2969</v>
      </c>
      <c r="T1343" s="61" t="str">
        <f t="shared" si="270"/>
        <v/>
      </c>
      <c r="U1343" s="61" t="str">
        <f t="shared" si="271"/>
        <v/>
      </c>
      <c r="V1343" s="61" t="str">
        <f t="shared" si="272"/>
        <v/>
      </c>
      <c r="W1343" s="61" t="str">
        <f t="shared" si="273"/>
        <v/>
      </c>
      <c r="X1343" s="207" t="str">
        <f t="shared" si="274"/>
        <v/>
      </c>
      <c r="Y1343" s="207" t="str">
        <f t="shared" si="275"/>
        <v/>
      </c>
      <c r="Z1343" s="207">
        <f t="shared" si="276"/>
        <v>501</v>
      </c>
      <c r="AA1343" s="207" t="str">
        <f t="shared" si="277"/>
        <v/>
      </c>
    </row>
    <row r="1344" spans="1:27" ht="33.75" hidden="1" outlineLevel="2" thickBot="1">
      <c r="A1344" s="237">
        <v>43388</v>
      </c>
      <c r="B1344" s="215" t="s">
        <v>1332</v>
      </c>
      <c r="C1344" s="210" t="s">
        <v>3172</v>
      </c>
      <c r="D1344" s="210" t="s">
        <v>1329</v>
      </c>
      <c r="E1344" s="238" t="s">
        <v>1330</v>
      </c>
      <c r="F1344" s="210" t="s">
        <v>102</v>
      </c>
      <c r="G1344" s="239">
        <v>3</v>
      </c>
      <c r="H1344" s="239">
        <v>9873</v>
      </c>
      <c r="I1344" s="239">
        <v>0</v>
      </c>
      <c r="J1344" s="14">
        <v>69</v>
      </c>
      <c r="K1344" s="14">
        <v>30</v>
      </c>
      <c r="L1344" s="14">
        <f t="shared" si="269"/>
        <v>-99</v>
      </c>
      <c r="M1344" s="123">
        <f t="shared" si="265"/>
        <v>-99</v>
      </c>
      <c r="N1344" s="241" t="str">
        <f t="shared" si="266"/>
        <v/>
      </c>
      <c r="O1344" s="207">
        <f t="shared" si="263"/>
        <v>0</v>
      </c>
      <c r="P1344" s="34"/>
      <c r="Q1344" s="230" t="s">
        <v>3242</v>
      </c>
      <c r="S1344" s="230" t="s">
        <v>2969</v>
      </c>
      <c r="T1344" s="61" t="str">
        <f t="shared" si="270"/>
        <v/>
      </c>
      <c r="U1344" s="61" t="str">
        <f t="shared" si="271"/>
        <v/>
      </c>
      <c r="V1344" s="61" t="str">
        <f t="shared" si="272"/>
        <v/>
      </c>
      <c r="W1344" s="61" t="str">
        <f t="shared" si="273"/>
        <v/>
      </c>
      <c r="X1344" s="207" t="str">
        <f t="shared" si="274"/>
        <v/>
      </c>
      <c r="Y1344" s="207" t="str">
        <f t="shared" si="275"/>
        <v/>
      </c>
      <c r="Z1344" s="207" t="str">
        <f t="shared" si="276"/>
        <v/>
      </c>
      <c r="AA1344" s="207">
        <f t="shared" si="277"/>
        <v>-99</v>
      </c>
    </row>
    <row r="1345" spans="1:27" ht="17.25" hidden="1" outlineLevel="2" thickBot="1">
      <c r="A1345" s="237">
        <v>43388</v>
      </c>
      <c r="B1345" s="215" t="s">
        <v>1332</v>
      </c>
      <c r="C1345" s="210" t="s">
        <v>3172</v>
      </c>
      <c r="D1345" s="210" t="s">
        <v>1331</v>
      </c>
      <c r="E1345" s="238" t="s">
        <v>2221</v>
      </c>
      <c r="F1345" s="210" t="s">
        <v>102</v>
      </c>
      <c r="G1345" s="239">
        <v>3</v>
      </c>
      <c r="H1345" s="239">
        <v>9877</v>
      </c>
      <c r="I1345" s="239">
        <v>0</v>
      </c>
      <c r="J1345" s="14">
        <v>69</v>
      </c>
      <c r="K1345" s="14">
        <v>30</v>
      </c>
      <c r="L1345" s="14">
        <f t="shared" si="269"/>
        <v>501</v>
      </c>
      <c r="M1345" s="123">
        <f t="shared" si="265"/>
        <v>501</v>
      </c>
      <c r="N1345" s="241">
        <f t="shared" si="266"/>
        <v>12</v>
      </c>
      <c r="O1345" s="207">
        <f t="shared" si="263"/>
        <v>0</v>
      </c>
      <c r="P1345" s="34"/>
      <c r="Q1345" s="291"/>
      <c r="S1345" s="230" t="s">
        <v>2969</v>
      </c>
      <c r="T1345" s="61" t="str">
        <f t="shared" si="270"/>
        <v/>
      </c>
      <c r="U1345" s="61" t="str">
        <f t="shared" si="271"/>
        <v/>
      </c>
      <c r="V1345" s="61" t="str">
        <f t="shared" si="272"/>
        <v/>
      </c>
      <c r="W1345" s="61" t="str">
        <f t="shared" si="273"/>
        <v/>
      </c>
      <c r="X1345" s="207" t="str">
        <f t="shared" si="274"/>
        <v/>
      </c>
      <c r="Y1345" s="207" t="str">
        <f t="shared" si="275"/>
        <v/>
      </c>
      <c r="Z1345" s="207">
        <f t="shared" si="276"/>
        <v>501</v>
      </c>
      <c r="AA1345" s="207" t="str">
        <f t="shared" si="277"/>
        <v/>
      </c>
    </row>
    <row r="1346" spans="1:27" ht="33.75" hidden="1" outlineLevel="2" thickBot="1">
      <c r="A1346" s="237">
        <v>43388</v>
      </c>
      <c r="B1346" s="215" t="s">
        <v>1332</v>
      </c>
      <c r="C1346" s="210" t="s">
        <v>3172</v>
      </c>
      <c r="D1346" s="210" t="s">
        <v>1329</v>
      </c>
      <c r="E1346" s="238" t="s">
        <v>1330</v>
      </c>
      <c r="F1346" s="210" t="s">
        <v>102</v>
      </c>
      <c r="G1346" s="239">
        <v>3</v>
      </c>
      <c r="H1346" s="239">
        <v>9892</v>
      </c>
      <c r="I1346" s="239">
        <v>0</v>
      </c>
      <c r="J1346" s="14">
        <v>69</v>
      </c>
      <c r="K1346" s="14">
        <v>30</v>
      </c>
      <c r="L1346" s="14">
        <f t="shared" si="269"/>
        <v>-99</v>
      </c>
      <c r="M1346" s="123">
        <f t="shared" si="265"/>
        <v>-99</v>
      </c>
      <c r="N1346" s="241" t="str">
        <f t="shared" si="266"/>
        <v/>
      </c>
      <c r="O1346" s="207">
        <f t="shared" si="263"/>
        <v>0</v>
      </c>
      <c r="P1346" s="34"/>
      <c r="Q1346" s="230" t="s">
        <v>3242</v>
      </c>
      <c r="S1346" s="230" t="s">
        <v>2969</v>
      </c>
      <c r="T1346" s="61" t="str">
        <f t="shared" si="270"/>
        <v/>
      </c>
      <c r="U1346" s="61" t="str">
        <f t="shared" si="271"/>
        <v/>
      </c>
      <c r="V1346" s="61" t="str">
        <f t="shared" si="272"/>
        <v/>
      </c>
      <c r="W1346" s="61" t="str">
        <f t="shared" si="273"/>
        <v/>
      </c>
      <c r="X1346" s="207" t="str">
        <f t="shared" si="274"/>
        <v/>
      </c>
      <c r="Y1346" s="207" t="str">
        <f t="shared" si="275"/>
        <v/>
      </c>
      <c r="Z1346" s="207" t="str">
        <f t="shared" si="276"/>
        <v/>
      </c>
      <c r="AA1346" s="207">
        <f t="shared" si="277"/>
        <v>-99</v>
      </c>
    </row>
    <row r="1347" spans="1:27" ht="17.25" hidden="1" outlineLevel="2" thickBot="1">
      <c r="A1347" s="237">
        <v>43388</v>
      </c>
      <c r="B1347" s="215" t="s">
        <v>1332</v>
      </c>
      <c r="C1347" s="210" t="s">
        <v>3172</v>
      </c>
      <c r="D1347" s="210" t="s">
        <v>1331</v>
      </c>
      <c r="E1347" s="238" t="s">
        <v>2221</v>
      </c>
      <c r="F1347" s="210" t="s">
        <v>102</v>
      </c>
      <c r="G1347" s="239">
        <v>3</v>
      </c>
      <c r="H1347" s="239">
        <v>9894</v>
      </c>
      <c r="I1347" s="239">
        <v>0</v>
      </c>
      <c r="J1347" s="14">
        <v>69</v>
      </c>
      <c r="K1347" s="14">
        <v>30</v>
      </c>
      <c r="L1347" s="14">
        <f t="shared" si="269"/>
        <v>201</v>
      </c>
      <c r="M1347" s="123">
        <f t="shared" si="265"/>
        <v>201</v>
      </c>
      <c r="N1347" s="241">
        <f t="shared" si="266"/>
        <v>6</v>
      </c>
      <c r="O1347" s="207">
        <f t="shared" si="263"/>
        <v>0</v>
      </c>
      <c r="P1347" s="34"/>
      <c r="Q1347" s="291"/>
      <c r="S1347" s="230" t="s">
        <v>2969</v>
      </c>
      <c r="T1347" s="61" t="str">
        <f t="shared" si="270"/>
        <v/>
      </c>
      <c r="U1347" s="61" t="str">
        <f t="shared" si="271"/>
        <v/>
      </c>
      <c r="V1347" s="61" t="str">
        <f t="shared" si="272"/>
        <v/>
      </c>
      <c r="W1347" s="61" t="str">
        <f t="shared" si="273"/>
        <v/>
      </c>
      <c r="X1347" s="207" t="str">
        <f t="shared" si="274"/>
        <v/>
      </c>
      <c r="Y1347" s="207" t="str">
        <f t="shared" si="275"/>
        <v/>
      </c>
      <c r="Z1347" s="207">
        <f t="shared" si="276"/>
        <v>201</v>
      </c>
      <c r="AA1347" s="207" t="str">
        <f t="shared" si="277"/>
        <v/>
      </c>
    </row>
    <row r="1348" spans="1:27" ht="17.25" hidden="1" outlineLevel="2" thickBot="1">
      <c r="A1348" s="237">
        <v>43388</v>
      </c>
      <c r="B1348" s="215" t="s">
        <v>1332</v>
      </c>
      <c r="C1348" s="210" t="s">
        <v>3172</v>
      </c>
      <c r="D1348" s="210" t="s">
        <v>1329</v>
      </c>
      <c r="E1348" s="238" t="s">
        <v>1330</v>
      </c>
      <c r="F1348" s="210" t="s">
        <v>102</v>
      </c>
      <c r="G1348" s="239">
        <v>1</v>
      </c>
      <c r="H1348" s="239">
        <v>9877</v>
      </c>
      <c r="I1348" s="239">
        <v>0</v>
      </c>
      <c r="J1348" s="14">
        <v>23</v>
      </c>
      <c r="K1348" s="14">
        <v>10</v>
      </c>
      <c r="L1348" s="14">
        <f t="shared" si="269"/>
        <v>-33</v>
      </c>
      <c r="M1348" s="123">
        <f t="shared" si="265"/>
        <v>-33</v>
      </c>
      <c r="N1348" s="241" t="str">
        <f t="shared" si="266"/>
        <v/>
      </c>
      <c r="O1348" s="207">
        <f t="shared" si="263"/>
        <v>0</v>
      </c>
      <c r="P1348" s="34"/>
      <c r="Q1348" s="230" t="s">
        <v>3117</v>
      </c>
      <c r="S1348" s="230" t="s">
        <v>2969</v>
      </c>
      <c r="T1348" s="61" t="str">
        <f t="shared" si="270"/>
        <v/>
      </c>
      <c r="U1348" s="61" t="str">
        <f t="shared" si="271"/>
        <v/>
      </c>
      <c r="V1348" s="61" t="str">
        <f t="shared" si="272"/>
        <v/>
      </c>
      <c r="W1348" s="61" t="str">
        <f t="shared" si="273"/>
        <v/>
      </c>
      <c r="X1348" s="207" t="str">
        <f t="shared" si="274"/>
        <v/>
      </c>
      <c r="Y1348" s="207" t="str">
        <f t="shared" si="275"/>
        <v/>
      </c>
      <c r="Z1348" s="207" t="str">
        <f t="shared" si="276"/>
        <v/>
      </c>
      <c r="AA1348" s="207">
        <f t="shared" si="277"/>
        <v>-33</v>
      </c>
    </row>
    <row r="1349" spans="1:27" ht="17.25" hidden="1" outlineLevel="2" thickBot="1">
      <c r="A1349" s="237">
        <v>43388</v>
      </c>
      <c r="B1349" s="215" t="s">
        <v>1332</v>
      </c>
      <c r="C1349" s="210" t="s">
        <v>3172</v>
      </c>
      <c r="D1349" s="210" t="s">
        <v>1331</v>
      </c>
      <c r="E1349" s="238" t="s">
        <v>2221</v>
      </c>
      <c r="F1349" s="210" t="s">
        <v>102</v>
      </c>
      <c r="G1349" s="239">
        <v>1</v>
      </c>
      <c r="H1349" s="239">
        <v>9885</v>
      </c>
      <c r="I1349" s="239">
        <v>0</v>
      </c>
      <c r="J1349" s="14">
        <v>23</v>
      </c>
      <c r="K1349" s="14">
        <v>10</v>
      </c>
      <c r="L1349" s="14">
        <f t="shared" si="269"/>
        <v>367</v>
      </c>
      <c r="M1349" s="123">
        <f t="shared" si="265"/>
        <v>367</v>
      </c>
      <c r="N1349" s="241">
        <f t="shared" si="266"/>
        <v>8</v>
      </c>
      <c r="O1349" s="207">
        <f t="shared" si="263"/>
        <v>0</v>
      </c>
      <c r="P1349" s="34"/>
      <c r="Q1349" s="230" t="s">
        <v>2970</v>
      </c>
      <c r="S1349" s="230" t="s">
        <v>2969</v>
      </c>
      <c r="T1349" s="61" t="str">
        <f t="shared" si="270"/>
        <v/>
      </c>
      <c r="U1349" s="61" t="str">
        <f t="shared" si="271"/>
        <v/>
      </c>
      <c r="V1349" s="61" t="str">
        <f t="shared" si="272"/>
        <v/>
      </c>
      <c r="W1349" s="61" t="str">
        <f t="shared" si="273"/>
        <v/>
      </c>
      <c r="X1349" s="207" t="str">
        <f t="shared" si="274"/>
        <v/>
      </c>
      <c r="Y1349" s="207" t="str">
        <f t="shared" si="275"/>
        <v/>
      </c>
      <c r="Z1349" s="207">
        <f t="shared" si="276"/>
        <v>367</v>
      </c>
      <c r="AA1349" s="207" t="str">
        <f t="shared" si="277"/>
        <v/>
      </c>
    </row>
    <row r="1350" spans="1:27" ht="17.25" hidden="1" outlineLevel="2" thickBot="1">
      <c r="A1350" s="237">
        <v>43388</v>
      </c>
      <c r="B1350" s="215" t="s">
        <v>1332</v>
      </c>
      <c r="C1350" s="210" t="s">
        <v>3172</v>
      </c>
      <c r="D1350" s="210" t="s">
        <v>1329</v>
      </c>
      <c r="E1350" s="238" t="s">
        <v>1330</v>
      </c>
      <c r="F1350" s="210" t="s">
        <v>102</v>
      </c>
      <c r="G1350" s="239">
        <v>2</v>
      </c>
      <c r="H1350" s="239">
        <v>9877</v>
      </c>
      <c r="I1350" s="239">
        <v>0</v>
      </c>
      <c r="J1350" s="14">
        <v>46</v>
      </c>
      <c r="K1350" s="14">
        <v>20</v>
      </c>
      <c r="L1350" s="14">
        <f t="shared" si="269"/>
        <v>-66</v>
      </c>
      <c r="M1350" s="123">
        <f t="shared" si="265"/>
        <v>-66</v>
      </c>
      <c r="N1350" s="241" t="str">
        <f t="shared" si="266"/>
        <v/>
      </c>
      <c r="O1350" s="207">
        <f t="shared" si="263"/>
        <v>0</v>
      </c>
      <c r="P1350" s="34"/>
      <c r="Q1350" s="230" t="s">
        <v>3117</v>
      </c>
      <c r="S1350" s="230" t="s">
        <v>2969</v>
      </c>
      <c r="T1350" s="61" t="str">
        <f t="shared" si="270"/>
        <v/>
      </c>
      <c r="U1350" s="61" t="str">
        <f t="shared" si="271"/>
        <v/>
      </c>
      <c r="V1350" s="61" t="str">
        <f t="shared" si="272"/>
        <v/>
      </c>
      <c r="W1350" s="61" t="str">
        <f t="shared" si="273"/>
        <v/>
      </c>
      <c r="X1350" s="207" t="str">
        <f t="shared" si="274"/>
        <v/>
      </c>
      <c r="Y1350" s="207" t="str">
        <f t="shared" si="275"/>
        <v/>
      </c>
      <c r="Z1350" s="207" t="str">
        <f t="shared" si="276"/>
        <v/>
      </c>
      <c r="AA1350" s="207">
        <f t="shared" si="277"/>
        <v>-66</v>
      </c>
    </row>
    <row r="1351" spans="1:27" ht="33.75" hidden="1" outlineLevel="2" thickBot="1">
      <c r="A1351" s="237">
        <v>43388</v>
      </c>
      <c r="B1351" s="215" t="s">
        <v>1332</v>
      </c>
      <c r="C1351" s="210" t="s">
        <v>3172</v>
      </c>
      <c r="D1351" s="210" t="s">
        <v>1331</v>
      </c>
      <c r="E1351" s="238" t="s">
        <v>2221</v>
      </c>
      <c r="F1351" s="210" t="s">
        <v>102</v>
      </c>
      <c r="G1351" s="239">
        <v>2</v>
      </c>
      <c r="H1351" s="239">
        <v>9880</v>
      </c>
      <c r="I1351" s="239">
        <v>0</v>
      </c>
      <c r="J1351" s="14">
        <v>46</v>
      </c>
      <c r="K1351" s="14">
        <v>20</v>
      </c>
      <c r="L1351" s="14">
        <f t="shared" si="269"/>
        <v>234</v>
      </c>
      <c r="M1351" s="123">
        <f t="shared" si="265"/>
        <v>234</v>
      </c>
      <c r="N1351" s="241">
        <f t="shared" si="266"/>
        <v>6</v>
      </c>
      <c r="O1351" s="207">
        <f t="shared" si="263"/>
        <v>0</v>
      </c>
      <c r="P1351" s="34"/>
      <c r="Q1351" s="230" t="s">
        <v>3244</v>
      </c>
      <c r="S1351" s="230" t="s">
        <v>2969</v>
      </c>
      <c r="T1351" s="61" t="str">
        <f t="shared" si="270"/>
        <v/>
      </c>
      <c r="U1351" s="61" t="str">
        <f t="shared" si="271"/>
        <v/>
      </c>
      <c r="V1351" s="61" t="str">
        <f t="shared" si="272"/>
        <v/>
      </c>
      <c r="W1351" s="61" t="str">
        <f t="shared" si="273"/>
        <v/>
      </c>
      <c r="X1351" s="207" t="str">
        <f t="shared" si="274"/>
        <v/>
      </c>
      <c r="Y1351" s="207" t="str">
        <f t="shared" si="275"/>
        <v/>
      </c>
      <c r="Z1351" s="207">
        <f t="shared" si="276"/>
        <v>234</v>
      </c>
      <c r="AA1351" s="207" t="str">
        <f t="shared" si="277"/>
        <v/>
      </c>
    </row>
    <row r="1352" spans="1:27" ht="17.25" hidden="1" outlineLevel="1" thickBot="1">
      <c r="A1352" s="279">
        <v>43385</v>
      </c>
      <c r="B1352" s="280" t="s">
        <v>1332</v>
      </c>
      <c r="C1352" s="281" t="s">
        <v>3172</v>
      </c>
      <c r="D1352" s="281" t="s">
        <v>1329</v>
      </c>
      <c r="E1352" s="282" t="s">
        <v>1330</v>
      </c>
      <c r="F1352" s="281" t="s">
        <v>102</v>
      </c>
      <c r="G1352" s="283">
        <v>2</v>
      </c>
      <c r="H1352" s="283">
        <v>9978</v>
      </c>
      <c r="I1352" s="283">
        <v>0</v>
      </c>
      <c r="J1352" s="284">
        <v>46</v>
      </c>
      <c r="K1352" s="284">
        <v>20</v>
      </c>
      <c r="L1352" s="284">
        <f t="shared" si="269"/>
        <v>-66</v>
      </c>
      <c r="M1352" s="285">
        <f t="shared" si="265"/>
        <v>-66</v>
      </c>
      <c r="N1352" s="241" t="str">
        <f t="shared" si="266"/>
        <v/>
      </c>
      <c r="O1352" s="207">
        <v>0</v>
      </c>
      <c r="P1352" s="34">
        <f>SUM(L1352:L1369)</f>
        <v>-8436</v>
      </c>
      <c r="Q1352" s="291" t="s">
        <v>3245</v>
      </c>
      <c r="S1352" s="230"/>
      <c r="T1352" s="61" t="str">
        <f t="shared" si="270"/>
        <v/>
      </c>
      <c r="U1352" s="61" t="str">
        <f t="shared" si="271"/>
        <v/>
      </c>
      <c r="V1352" s="61" t="str">
        <f t="shared" si="272"/>
        <v/>
      </c>
      <c r="W1352" s="61">
        <f t="shared" si="273"/>
        <v>-66</v>
      </c>
      <c r="X1352" s="207" t="str">
        <f t="shared" si="274"/>
        <v/>
      </c>
      <c r="Y1352" s="207" t="str">
        <f t="shared" si="275"/>
        <v/>
      </c>
      <c r="Z1352" s="207" t="str">
        <f t="shared" si="276"/>
        <v/>
      </c>
      <c r="AA1352" s="207" t="str">
        <f t="shared" si="277"/>
        <v/>
      </c>
    </row>
    <row r="1353" spans="1:27" ht="17.25" hidden="1" outlineLevel="2" thickBot="1">
      <c r="A1353" s="279">
        <v>43385</v>
      </c>
      <c r="B1353" s="280" t="s">
        <v>1332</v>
      </c>
      <c r="C1353" s="281" t="s">
        <v>3172</v>
      </c>
      <c r="D1353" s="281" t="s">
        <v>1331</v>
      </c>
      <c r="E1353" s="282" t="s">
        <v>2221</v>
      </c>
      <c r="F1353" s="281" t="s">
        <v>102</v>
      </c>
      <c r="G1353" s="283">
        <v>2</v>
      </c>
      <c r="H1353" s="283">
        <v>9962</v>
      </c>
      <c r="I1353" s="283">
        <v>0</v>
      </c>
      <c r="J1353" s="284">
        <v>46</v>
      </c>
      <c r="K1353" s="284">
        <v>20</v>
      </c>
      <c r="L1353" s="284">
        <f t="shared" ref="L1353:L1363" si="278">IF(B1353="TXO",I1353-SUM(J1353:K1353),IF(B1353="FITX",IF(D1353="新倉",-SUM(J1353:K1353),IF(E1353="賣",(H1353-H1352)*G1353*200-SUM(J1353:K1353),(H1352-H1353)*G1353*200-SUM(J1353:K1353))),IF(D1353="新倉",-SUM(J1353:K1353),IF(E1353="賣",(H1353-H1352)*G1353*50-SUM(J1353:K1353),(H1352-H1353)*G1353*50-SUM(J1353:K1353)))))</f>
        <v>-1666</v>
      </c>
      <c r="M1353" s="285">
        <f t="shared" si="265"/>
        <v>-1666</v>
      </c>
      <c r="N1353" s="241">
        <f t="shared" si="266"/>
        <v>-32</v>
      </c>
      <c r="O1353" s="207">
        <v>0</v>
      </c>
      <c r="P1353" s="34"/>
      <c r="Q1353" s="292" t="s">
        <v>2986</v>
      </c>
      <c r="S1353" s="230"/>
      <c r="T1353" s="61" t="str">
        <f t="shared" si="270"/>
        <v/>
      </c>
      <c r="U1353" s="61" t="str">
        <f t="shared" si="271"/>
        <v/>
      </c>
      <c r="V1353" s="61" t="str">
        <f t="shared" si="272"/>
        <v/>
      </c>
      <c r="W1353" s="61">
        <f t="shared" si="273"/>
        <v>-1666</v>
      </c>
      <c r="X1353" s="207" t="str">
        <f t="shared" si="274"/>
        <v/>
      </c>
      <c r="Y1353" s="207" t="str">
        <f t="shared" si="275"/>
        <v/>
      </c>
      <c r="Z1353" s="207" t="str">
        <f t="shared" si="276"/>
        <v/>
      </c>
      <c r="AA1353" s="207" t="str">
        <f t="shared" si="277"/>
        <v/>
      </c>
    </row>
    <row r="1354" spans="1:27" ht="17.25" hidden="1" outlineLevel="2" collapsed="1" thickBot="1">
      <c r="A1354" s="279">
        <v>43385</v>
      </c>
      <c r="B1354" s="280" t="s">
        <v>1332</v>
      </c>
      <c r="C1354" s="281" t="s">
        <v>3172</v>
      </c>
      <c r="D1354" s="281" t="s">
        <v>1329</v>
      </c>
      <c r="E1354" s="282" t="s">
        <v>1330</v>
      </c>
      <c r="F1354" s="281" t="s">
        <v>102</v>
      </c>
      <c r="G1354" s="283">
        <v>1</v>
      </c>
      <c r="H1354" s="283">
        <v>9978</v>
      </c>
      <c r="I1354" s="283">
        <v>0</v>
      </c>
      <c r="J1354" s="284">
        <v>23</v>
      </c>
      <c r="K1354" s="284">
        <v>10</v>
      </c>
      <c r="L1354" s="284">
        <f t="shared" si="278"/>
        <v>-33</v>
      </c>
      <c r="M1354" s="285">
        <f t="shared" si="265"/>
        <v>-33</v>
      </c>
      <c r="N1354" s="241" t="str">
        <f t="shared" si="266"/>
        <v/>
      </c>
      <c r="O1354" s="207">
        <v>0</v>
      </c>
      <c r="P1354" s="34"/>
      <c r="Q1354" s="292"/>
      <c r="S1354" s="230"/>
      <c r="T1354" s="61" t="str">
        <f t="shared" si="270"/>
        <v/>
      </c>
      <c r="U1354" s="61" t="str">
        <f t="shared" si="271"/>
        <v/>
      </c>
      <c r="V1354" s="61" t="str">
        <f t="shared" si="272"/>
        <v/>
      </c>
      <c r="W1354" s="61">
        <f t="shared" si="273"/>
        <v>-33</v>
      </c>
      <c r="X1354" s="207" t="str">
        <f t="shared" si="274"/>
        <v/>
      </c>
      <c r="Y1354" s="207" t="str">
        <f t="shared" si="275"/>
        <v/>
      </c>
      <c r="Z1354" s="207" t="str">
        <f t="shared" si="276"/>
        <v/>
      </c>
      <c r="AA1354" s="207" t="str">
        <f t="shared" si="277"/>
        <v/>
      </c>
    </row>
    <row r="1355" spans="1:27" ht="17.25" hidden="1" outlineLevel="2" collapsed="1" thickBot="1">
      <c r="A1355" s="279">
        <v>43385</v>
      </c>
      <c r="B1355" s="280" t="s">
        <v>1332</v>
      </c>
      <c r="C1355" s="281" t="s">
        <v>3172</v>
      </c>
      <c r="D1355" s="281" t="s">
        <v>1331</v>
      </c>
      <c r="E1355" s="282" t="s">
        <v>2221</v>
      </c>
      <c r="F1355" s="281" t="s">
        <v>102</v>
      </c>
      <c r="G1355" s="283">
        <v>1</v>
      </c>
      <c r="H1355" s="283">
        <v>9963</v>
      </c>
      <c r="I1355" s="283">
        <v>0</v>
      </c>
      <c r="J1355" s="284">
        <v>23</v>
      </c>
      <c r="K1355" s="284">
        <v>10</v>
      </c>
      <c r="L1355" s="284">
        <f t="shared" si="278"/>
        <v>-783</v>
      </c>
      <c r="M1355" s="285">
        <f t="shared" si="265"/>
        <v>-783</v>
      </c>
      <c r="N1355" s="241">
        <f t="shared" si="266"/>
        <v>-15</v>
      </c>
      <c r="O1355" s="207">
        <v>0</v>
      </c>
      <c r="P1355" s="34"/>
      <c r="Q1355" s="292" t="s">
        <v>2986</v>
      </c>
      <c r="S1355" s="230"/>
      <c r="T1355" s="61" t="str">
        <f t="shared" si="270"/>
        <v/>
      </c>
      <c r="U1355" s="61" t="str">
        <f t="shared" si="271"/>
        <v/>
      </c>
      <c r="V1355" s="61" t="str">
        <f t="shared" si="272"/>
        <v/>
      </c>
      <c r="W1355" s="61">
        <f t="shared" si="273"/>
        <v>-783</v>
      </c>
      <c r="X1355" s="207" t="str">
        <f t="shared" si="274"/>
        <v/>
      </c>
      <c r="Y1355" s="207" t="str">
        <f t="shared" si="275"/>
        <v/>
      </c>
      <c r="Z1355" s="207" t="str">
        <f t="shared" si="276"/>
        <v/>
      </c>
      <c r="AA1355" s="207" t="str">
        <f t="shared" si="277"/>
        <v/>
      </c>
    </row>
    <row r="1356" spans="1:27" ht="17.25" hidden="1" outlineLevel="2" collapsed="1" thickBot="1">
      <c r="A1356" s="279">
        <v>43385</v>
      </c>
      <c r="B1356" s="280" t="s">
        <v>1332</v>
      </c>
      <c r="C1356" s="281" t="s">
        <v>3172</v>
      </c>
      <c r="D1356" s="281" t="s">
        <v>1329</v>
      </c>
      <c r="E1356" s="282" t="s">
        <v>2221</v>
      </c>
      <c r="F1356" s="281" t="s">
        <v>102</v>
      </c>
      <c r="G1356" s="283">
        <v>3</v>
      </c>
      <c r="H1356" s="283">
        <v>9953</v>
      </c>
      <c r="I1356" s="283">
        <v>0</v>
      </c>
      <c r="J1356" s="284">
        <v>69</v>
      </c>
      <c r="K1356" s="284">
        <v>30</v>
      </c>
      <c r="L1356" s="284">
        <f t="shared" si="278"/>
        <v>-99</v>
      </c>
      <c r="M1356" s="285">
        <f t="shared" si="265"/>
        <v>-99</v>
      </c>
      <c r="N1356" s="241" t="str">
        <f t="shared" si="266"/>
        <v/>
      </c>
      <c r="O1356" s="207">
        <v>0</v>
      </c>
      <c r="P1356" s="34"/>
      <c r="Q1356" s="291" t="s">
        <v>2985</v>
      </c>
      <c r="S1356" s="230"/>
      <c r="T1356" s="61" t="str">
        <f t="shared" si="270"/>
        <v/>
      </c>
      <c r="U1356" s="61" t="str">
        <f t="shared" si="271"/>
        <v/>
      </c>
      <c r="V1356" s="61" t="str">
        <f t="shared" si="272"/>
        <v/>
      </c>
      <c r="W1356" s="61">
        <f t="shared" si="273"/>
        <v>-99</v>
      </c>
      <c r="X1356" s="207" t="str">
        <f t="shared" si="274"/>
        <v/>
      </c>
      <c r="Y1356" s="207" t="str">
        <f t="shared" si="275"/>
        <v/>
      </c>
      <c r="Z1356" s="207" t="str">
        <f t="shared" si="276"/>
        <v/>
      </c>
      <c r="AA1356" s="207" t="str">
        <f t="shared" si="277"/>
        <v/>
      </c>
    </row>
    <row r="1357" spans="1:27" ht="17.25" hidden="1" outlineLevel="2" collapsed="1" thickBot="1">
      <c r="A1357" s="279">
        <v>43385</v>
      </c>
      <c r="B1357" s="280" t="s">
        <v>1332</v>
      </c>
      <c r="C1357" s="281" t="s">
        <v>3172</v>
      </c>
      <c r="D1357" s="281" t="s">
        <v>1331</v>
      </c>
      <c r="E1357" s="282" t="s">
        <v>1330</v>
      </c>
      <c r="F1357" s="281" t="s">
        <v>102</v>
      </c>
      <c r="G1357" s="283">
        <v>3</v>
      </c>
      <c r="H1357" s="283">
        <v>9942</v>
      </c>
      <c r="I1357" s="283">
        <v>0</v>
      </c>
      <c r="J1357" s="284">
        <v>69</v>
      </c>
      <c r="K1357" s="284">
        <v>30</v>
      </c>
      <c r="L1357" s="284">
        <f t="shared" si="278"/>
        <v>1551</v>
      </c>
      <c r="M1357" s="285">
        <f t="shared" si="265"/>
        <v>1551</v>
      </c>
      <c r="N1357" s="241">
        <f t="shared" si="266"/>
        <v>33</v>
      </c>
      <c r="O1357" s="207">
        <v>0</v>
      </c>
      <c r="P1357" s="34"/>
      <c r="Q1357" s="292" t="s">
        <v>2976</v>
      </c>
      <c r="S1357" s="230"/>
      <c r="T1357" s="61" t="str">
        <f t="shared" si="270"/>
        <v/>
      </c>
      <c r="U1357" s="61" t="str">
        <f t="shared" si="271"/>
        <v/>
      </c>
      <c r="V1357" s="61">
        <f t="shared" si="272"/>
        <v>1551</v>
      </c>
      <c r="W1357" s="61" t="str">
        <f t="shared" si="273"/>
        <v/>
      </c>
      <c r="X1357" s="207" t="str">
        <f t="shared" si="274"/>
        <v/>
      </c>
      <c r="Y1357" s="207" t="str">
        <f t="shared" si="275"/>
        <v/>
      </c>
      <c r="Z1357" s="207" t="str">
        <f t="shared" si="276"/>
        <v/>
      </c>
      <c r="AA1357" s="207" t="str">
        <f t="shared" si="277"/>
        <v/>
      </c>
    </row>
    <row r="1358" spans="1:27" ht="17.25" hidden="1" outlineLevel="2" collapsed="1" thickBot="1">
      <c r="A1358" s="279">
        <v>43385</v>
      </c>
      <c r="B1358" s="280" t="s">
        <v>1332</v>
      </c>
      <c r="C1358" s="281" t="s">
        <v>3172</v>
      </c>
      <c r="D1358" s="281" t="s">
        <v>1329</v>
      </c>
      <c r="E1358" s="282" t="s">
        <v>2221</v>
      </c>
      <c r="F1358" s="281" t="s">
        <v>102</v>
      </c>
      <c r="G1358" s="283">
        <v>3</v>
      </c>
      <c r="H1358" s="283">
        <v>9895</v>
      </c>
      <c r="I1358" s="283">
        <v>0</v>
      </c>
      <c r="J1358" s="284">
        <v>69</v>
      </c>
      <c r="K1358" s="284">
        <v>30</v>
      </c>
      <c r="L1358" s="284">
        <f t="shared" si="278"/>
        <v>-99</v>
      </c>
      <c r="M1358" s="285">
        <f t="shared" si="265"/>
        <v>-99</v>
      </c>
      <c r="N1358" s="241" t="str">
        <f t="shared" si="266"/>
        <v/>
      </c>
      <c r="O1358" s="207">
        <v>0</v>
      </c>
      <c r="P1358" s="34"/>
      <c r="Q1358" s="291" t="s">
        <v>2985</v>
      </c>
      <c r="S1358" s="230"/>
      <c r="T1358" s="61" t="str">
        <f t="shared" si="270"/>
        <v/>
      </c>
      <c r="U1358" s="61" t="str">
        <f t="shared" si="271"/>
        <v/>
      </c>
      <c r="V1358" s="61" t="str">
        <f t="shared" si="272"/>
        <v/>
      </c>
      <c r="W1358" s="61">
        <f t="shared" si="273"/>
        <v>-99</v>
      </c>
      <c r="X1358" s="207" t="str">
        <f t="shared" si="274"/>
        <v/>
      </c>
      <c r="Y1358" s="207" t="str">
        <f t="shared" si="275"/>
        <v/>
      </c>
      <c r="Z1358" s="207" t="str">
        <f t="shared" si="276"/>
        <v/>
      </c>
      <c r="AA1358" s="207" t="str">
        <f t="shared" si="277"/>
        <v/>
      </c>
    </row>
    <row r="1359" spans="1:27" ht="17.25" hidden="1" outlineLevel="2" collapsed="1" thickBot="1">
      <c r="A1359" s="279">
        <v>43385</v>
      </c>
      <c r="B1359" s="280" t="s">
        <v>1332</v>
      </c>
      <c r="C1359" s="281" t="s">
        <v>3172</v>
      </c>
      <c r="D1359" s="281" t="s">
        <v>1331</v>
      </c>
      <c r="E1359" s="282" t="s">
        <v>1330</v>
      </c>
      <c r="F1359" s="281" t="s">
        <v>102</v>
      </c>
      <c r="G1359" s="283">
        <v>3</v>
      </c>
      <c r="H1359" s="283">
        <v>9890</v>
      </c>
      <c r="I1359" s="283">
        <v>0</v>
      </c>
      <c r="J1359" s="284">
        <v>69</v>
      </c>
      <c r="K1359" s="284">
        <v>30</v>
      </c>
      <c r="L1359" s="284">
        <f t="shared" si="278"/>
        <v>651</v>
      </c>
      <c r="M1359" s="285">
        <f t="shared" si="265"/>
        <v>651</v>
      </c>
      <c r="N1359" s="241">
        <f t="shared" si="266"/>
        <v>15</v>
      </c>
      <c r="O1359" s="207">
        <v>0</v>
      </c>
      <c r="P1359" s="34"/>
      <c r="Q1359" s="292" t="s">
        <v>2976</v>
      </c>
      <c r="S1359" s="230"/>
      <c r="T1359" s="61" t="str">
        <f t="shared" si="270"/>
        <v/>
      </c>
      <c r="U1359" s="61" t="str">
        <f t="shared" si="271"/>
        <v/>
      </c>
      <c r="V1359" s="61">
        <f t="shared" si="272"/>
        <v>651</v>
      </c>
      <c r="W1359" s="61" t="str">
        <f t="shared" si="273"/>
        <v/>
      </c>
      <c r="X1359" s="207" t="str">
        <f t="shared" si="274"/>
        <v/>
      </c>
      <c r="Y1359" s="207" t="str">
        <f t="shared" si="275"/>
        <v/>
      </c>
      <c r="Z1359" s="207" t="str">
        <f t="shared" si="276"/>
        <v/>
      </c>
      <c r="AA1359" s="207" t="str">
        <f t="shared" si="277"/>
        <v/>
      </c>
    </row>
    <row r="1360" spans="1:27" ht="17.25" hidden="1" outlineLevel="2" collapsed="1" thickBot="1">
      <c r="A1360" s="279">
        <v>43385</v>
      </c>
      <c r="B1360" s="280" t="s">
        <v>1332</v>
      </c>
      <c r="C1360" s="281" t="s">
        <v>3172</v>
      </c>
      <c r="D1360" s="281" t="s">
        <v>1329</v>
      </c>
      <c r="E1360" s="282" t="s">
        <v>2221</v>
      </c>
      <c r="F1360" s="281" t="s">
        <v>102</v>
      </c>
      <c r="G1360" s="283">
        <v>2</v>
      </c>
      <c r="H1360" s="283">
        <v>9890</v>
      </c>
      <c r="I1360" s="283">
        <v>0</v>
      </c>
      <c r="J1360" s="284">
        <v>46</v>
      </c>
      <c r="K1360" s="284">
        <v>20</v>
      </c>
      <c r="L1360" s="284">
        <f t="shared" si="278"/>
        <v>-66</v>
      </c>
      <c r="M1360" s="285">
        <f t="shared" si="265"/>
        <v>-66</v>
      </c>
      <c r="N1360" s="241" t="str">
        <f t="shared" si="266"/>
        <v/>
      </c>
      <c r="O1360" s="207">
        <v>0</v>
      </c>
      <c r="P1360" s="34"/>
      <c r="Q1360" s="291" t="s">
        <v>2985</v>
      </c>
      <c r="S1360" s="230"/>
      <c r="T1360" s="61" t="str">
        <f t="shared" si="270"/>
        <v/>
      </c>
      <c r="U1360" s="61" t="str">
        <f t="shared" si="271"/>
        <v/>
      </c>
      <c r="V1360" s="61" t="str">
        <f t="shared" si="272"/>
        <v/>
      </c>
      <c r="W1360" s="61">
        <f t="shared" si="273"/>
        <v>-66</v>
      </c>
      <c r="X1360" s="207" t="str">
        <f t="shared" si="274"/>
        <v/>
      </c>
      <c r="Y1360" s="207" t="str">
        <f t="shared" si="275"/>
        <v/>
      </c>
      <c r="Z1360" s="207" t="str">
        <f t="shared" si="276"/>
        <v/>
      </c>
      <c r="AA1360" s="207" t="str">
        <f t="shared" si="277"/>
        <v/>
      </c>
    </row>
    <row r="1361" spans="1:27" ht="17.25" hidden="1" outlineLevel="2" collapsed="1" thickBot="1">
      <c r="A1361" s="279">
        <v>43385</v>
      </c>
      <c r="B1361" s="280" t="s">
        <v>1332</v>
      </c>
      <c r="C1361" s="281" t="s">
        <v>3172</v>
      </c>
      <c r="D1361" s="281" t="s">
        <v>1331</v>
      </c>
      <c r="E1361" s="282" t="s">
        <v>1330</v>
      </c>
      <c r="F1361" s="281" t="s">
        <v>102</v>
      </c>
      <c r="G1361" s="283">
        <v>2</v>
      </c>
      <c r="H1361" s="283">
        <v>9945</v>
      </c>
      <c r="I1361" s="283">
        <v>0</v>
      </c>
      <c r="J1361" s="284">
        <v>46</v>
      </c>
      <c r="K1361" s="284">
        <v>20</v>
      </c>
      <c r="L1361" s="284">
        <f t="shared" si="278"/>
        <v>-5566</v>
      </c>
      <c r="M1361" s="285">
        <f t="shared" si="265"/>
        <v>-5566</v>
      </c>
      <c r="N1361" s="241">
        <f t="shared" si="266"/>
        <v>-110</v>
      </c>
      <c r="O1361" s="207">
        <v>0</v>
      </c>
      <c r="P1361" s="34"/>
      <c r="Q1361" s="292"/>
      <c r="S1361" s="230"/>
      <c r="T1361" s="61" t="str">
        <f t="shared" si="270"/>
        <v/>
      </c>
      <c r="U1361" s="61" t="str">
        <f t="shared" si="271"/>
        <v/>
      </c>
      <c r="V1361" s="61" t="str">
        <f t="shared" si="272"/>
        <v/>
      </c>
      <c r="W1361" s="61">
        <f t="shared" si="273"/>
        <v>-5566</v>
      </c>
      <c r="X1361" s="207" t="str">
        <f t="shared" si="274"/>
        <v/>
      </c>
      <c r="Y1361" s="207" t="str">
        <f t="shared" si="275"/>
        <v/>
      </c>
      <c r="Z1361" s="207" t="str">
        <f t="shared" si="276"/>
        <v/>
      </c>
      <c r="AA1361" s="207" t="str">
        <f t="shared" si="277"/>
        <v/>
      </c>
    </row>
    <row r="1362" spans="1:27" ht="17.25" hidden="1" outlineLevel="2" collapsed="1" thickBot="1">
      <c r="A1362" s="279">
        <v>43385</v>
      </c>
      <c r="B1362" s="280" t="s">
        <v>1332</v>
      </c>
      <c r="C1362" s="281" t="s">
        <v>3172</v>
      </c>
      <c r="D1362" s="281" t="s">
        <v>1329</v>
      </c>
      <c r="E1362" s="282" t="s">
        <v>2221</v>
      </c>
      <c r="F1362" s="281" t="s">
        <v>102</v>
      </c>
      <c r="G1362" s="283">
        <v>1</v>
      </c>
      <c r="H1362" s="283">
        <v>9890</v>
      </c>
      <c r="I1362" s="283">
        <v>0</v>
      </c>
      <c r="J1362" s="284">
        <v>23</v>
      </c>
      <c r="K1362" s="284">
        <v>10</v>
      </c>
      <c r="L1362" s="284">
        <f t="shared" si="278"/>
        <v>-33</v>
      </c>
      <c r="M1362" s="285">
        <f t="shared" si="265"/>
        <v>-33</v>
      </c>
      <c r="N1362" s="241" t="str">
        <f t="shared" si="266"/>
        <v/>
      </c>
      <c r="O1362" s="207">
        <v>0</v>
      </c>
      <c r="P1362" s="34"/>
      <c r="Q1362" s="291" t="s">
        <v>2985</v>
      </c>
      <c r="S1362" s="230"/>
      <c r="T1362" s="61" t="str">
        <f t="shared" si="270"/>
        <v/>
      </c>
      <c r="U1362" s="61" t="str">
        <f t="shared" si="271"/>
        <v/>
      </c>
      <c r="V1362" s="61" t="str">
        <f t="shared" si="272"/>
        <v/>
      </c>
      <c r="W1362" s="61">
        <f t="shared" si="273"/>
        <v>-33</v>
      </c>
      <c r="X1362" s="207" t="str">
        <f t="shared" si="274"/>
        <v/>
      </c>
      <c r="Y1362" s="207" t="str">
        <f t="shared" si="275"/>
        <v/>
      </c>
      <c r="Z1362" s="207" t="str">
        <f t="shared" si="276"/>
        <v/>
      </c>
      <c r="AA1362" s="207" t="str">
        <f t="shared" si="277"/>
        <v/>
      </c>
    </row>
    <row r="1363" spans="1:27" ht="17.25" hidden="1" outlineLevel="2" collapsed="1" thickBot="1">
      <c r="A1363" s="279">
        <v>43385</v>
      </c>
      <c r="B1363" s="280" t="s">
        <v>1332</v>
      </c>
      <c r="C1363" s="281" t="s">
        <v>3172</v>
      </c>
      <c r="D1363" s="281" t="s">
        <v>1331</v>
      </c>
      <c r="E1363" s="282" t="s">
        <v>1330</v>
      </c>
      <c r="F1363" s="281" t="s">
        <v>102</v>
      </c>
      <c r="G1363" s="283">
        <v>1</v>
      </c>
      <c r="H1363" s="283">
        <v>9946</v>
      </c>
      <c r="I1363" s="283">
        <v>0</v>
      </c>
      <c r="J1363" s="284">
        <v>23</v>
      </c>
      <c r="K1363" s="284">
        <v>10</v>
      </c>
      <c r="L1363" s="284">
        <f t="shared" si="278"/>
        <v>-2833</v>
      </c>
      <c r="M1363" s="285">
        <f t="shared" si="265"/>
        <v>-2833</v>
      </c>
      <c r="N1363" s="241">
        <f t="shared" si="266"/>
        <v>-56</v>
      </c>
      <c r="O1363" s="207">
        <v>0</v>
      </c>
      <c r="P1363" s="34"/>
      <c r="Q1363" s="292"/>
      <c r="S1363" s="230"/>
      <c r="T1363" s="61" t="str">
        <f t="shared" si="270"/>
        <v/>
      </c>
      <c r="U1363" s="61" t="str">
        <f t="shared" si="271"/>
        <v/>
      </c>
      <c r="V1363" s="61" t="str">
        <f t="shared" si="272"/>
        <v/>
      </c>
      <c r="W1363" s="61">
        <f t="shared" si="273"/>
        <v>-2833</v>
      </c>
      <c r="X1363" s="207" t="str">
        <f t="shared" si="274"/>
        <v/>
      </c>
      <c r="Y1363" s="207" t="str">
        <f t="shared" si="275"/>
        <v/>
      </c>
      <c r="Z1363" s="207" t="str">
        <f t="shared" si="276"/>
        <v/>
      </c>
      <c r="AA1363" s="207" t="str">
        <f t="shared" si="277"/>
        <v/>
      </c>
    </row>
    <row r="1364" spans="1:27" ht="17.25" hidden="1" outlineLevel="2" collapsed="1" thickBot="1">
      <c r="A1364" s="279">
        <v>43385</v>
      </c>
      <c r="B1364" s="280" t="s">
        <v>1332</v>
      </c>
      <c r="C1364" s="281" t="s">
        <v>3172</v>
      </c>
      <c r="D1364" s="281" t="s">
        <v>1329</v>
      </c>
      <c r="E1364" s="282" t="s">
        <v>1330</v>
      </c>
      <c r="F1364" s="281" t="s">
        <v>102</v>
      </c>
      <c r="G1364" s="283">
        <v>3</v>
      </c>
      <c r="H1364" s="283">
        <v>9947</v>
      </c>
      <c r="I1364" s="283">
        <v>0</v>
      </c>
      <c r="J1364" s="284">
        <v>69</v>
      </c>
      <c r="K1364" s="284">
        <v>30</v>
      </c>
      <c r="L1364" s="284">
        <f t="shared" ref="L1364:L1369" si="279">IF(B1364="TXO",I1364-SUM(J1364:K1364),IF(B1364="FITX",IF(D1364="新倉",-SUM(J1364:K1364),IF(E1364="賣",(H1364-H1363)*G1364*200-SUM(J1364:K1364),(H1363-H1364)*G1364*200-SUM(J1364:K1364))),IF(D1364="新倉",-SUM(J1364:K1364),IF(E1364="賣",(H1364-H1363)*G1364*50-SUM(J1364:K1364),(H1363-H1364)*G1364*50-SUM(J1364:K1364)))))</f>
        <v>-99</v>
      </c>
      <c r="M1364" s="285">
        <f t="shared" si="265"/>
        <v>-99</v>
      </c>
      <c r="N1364" s="241" t="str">
        <f t="shared" si="266"/>
        <v/>
      </c>
      <c r="O1364" s="207">
        <v>0</v>
      </c>
      <c r="P1364" s="34"/>
      <c r="Q1364" s="291" t="s">
        <v>2985</v>
      </c>
      <c r="S1364" s="230"/>
      <c r="T1364" s="61" t="str">
        <f t="shared" si="270"/>
        <v/>
      </c>
      <c r="U1364" s="61" t="str">
        <f t="shared" si="271"/>
        <v/>
      </c>
      <c r="V1364" s="61" t="str">
        <f t="shared" si="272"/>
        <v/>
      </c>
      <c r="W1364" s="61">
        <f t="shared" si="273"/>
        <v>-99</v>
      </c>
      <c r="X1364" s="207" t="str">
        <f t="shared" si="274"/>
        <v/>
      </c>
      <c r="Y1364" s="207" t="str">
        <f t="shared" si="275"/>
        <v/>
      </c>
      <c r="Z1364" s="207" t="str">
        <f t="shared" si="276"/>
        <v/>
      </c>
      <c r="AA1364" s="207" t="str">
        <f t="shared" si="277"/>
        <v/>
      </c>
    </row>
    <row r="1365" spans="1:27" ht="17.25" hidden="1" outlineLevel="2" collapsed="1" thickBot="1">
      <c r="A1365" s="279">
        <v>43385</v>
      </c>
      <c r="B1365" s="280" t="s">
        <v>1332</v>
      </c>
      <c r="C1365" s="281" t="s">
        <v>3172</v>
      </c>
      <c r="D1365" s="281" t="s">
        <v>1331</v>
      </c>
      <c r="E1365" s="282" t="s">
        <v>2221</v>
      </c>
      <c r="F1365" s="281" t="s">
        <v>102</v>
      </c>
      <c r="G1365" s="283">
        <v>3</v>
      </c>
      <c r="H1365" s="283">
        <v>9951</v>
      </c>
      <c r="I1365" s="283">
        <v>0</v>
      </c>
      <c r="J1365" s="284">
        <v>69</v>
      </c>
      <c r="K1365" s="284">
        <v>30</v>
      </c>
      <c r="L1365" s="284">
        <f t="shared" si="279"/>
        <v>501</v>
      </c>
      <c r="M1365" s="285">
        <f t="shared" si="265"/>
        <v>501</v>
      </c>
      <c r="N1365" s="241">
        <f t="shared" si="266"/>
        <v>12</v>
      </c>
      <c r="O1365" s="207">
        <v>0</v>
      </c>
      <c r="P1365" s="34"/>
      <c r="Q1365" s="292" t="s">
        <v>2976</v>
      </c>
      <c r="S1365" s="230"/>
      <c r="T1365" s="61" t="str">
        <f t="shared" si="270"/>
        <v/>
      </c>
      <c r="U1365" s="61" t="str">
        <f t="shared" si="271"/>
        <v/>
      </c>
      <c r="V1365" s="61">
        <f t="shared" si="272"/>
        <v>501</v>
      </c>
      <c r="W1365" s="61" t="str">
        <f t="shared" si="273"/>
        <v/>
      </c>
      <c r="X1365" s="207" t="str">
        <f t="shared" si="274"/>
        <v/>
      </c>
      <c r="Y1365" s="207" t="str">
        <f t="shared" si="275"/>
        <v/>
      </c>
      <c r="Z1365" s="207" t="str">
        <f t="shared" si="276"/>
        <v/>
      </c>
      <c r="AA1365" s="207" t="str">
        <f t="shared" si="277"/>
        <v/>
      </c>
    </row>
    <row r="1366" spans="1:27" ht="17.25" hidden="1" outlineLevel="2" collapsed="1" thickBot="1">
      <c r="A1366" s="279">
        <v>43385</v>
      </c>
      <c r="B1366" s="280" t="s">
        <v>1332</v>
      </c>
      <c r="C1366" s="281" t="s">
        <v>3172</v>
      </c>
      <c r="D1366" s="281" t="s">
        <v>1329</v>
      </c>
      <c r="E1366" s="282" t="s">
        <v>2221</v>
      </c>
      <c r="F1366" s="281" t="s">
        <v>102</v>
      </c>
      <c r="G1366" s="283">
        <v>3</v>
      </c>
      <c r="H1366" s="283">
        <v>10018</v>
      </c>
      <c r="I1366" s="283">
        <v>0</v>
      </c>
      <c r="J1366" s="284">
        <v>69</v>
      </c>
      <c r="K1366" s="284">
        <v>30</v>
      </c>
      <c r="L1366" s="284">
        <f t="shared" si="279"/>
        <v>-99</v>
      </c>
      <c r="M1366" s="285">
        <f t="shared" si="265"/>
        <v>-99</v>
      </c>
      <c r="N1366" s="241" t="str">
        <f t="shared" si="266"/>
        <v/>
      </c>
      <c r="O1366" s="207">
        <v>0</v>
      </c>
      <c r="P1366" s="34"/>
      <c r="Q1366" s="291"/>
      <c r="S1366" s="230"/>
      <c r="T1366" s="61" t="str">
        <f t="shared" si="270"/>
        <v/>
      </c>
      <c r="U1366" s="61" t="str">
        <f t="shared" si="271"/>
        <v/>
      </c>
      <c r="V1366" s="61" t="str">
        <f t="shared" si="272"/>
        <v/>
      </c>
      <c r="W1366" s="61">
        <f t="shared" si="273"/>
        <v>-99</v>
      </c>
      <c r="X1366" s="207" t="str">
        <f t="shared" si="274"/>
        <v/>
      </c>
      <c r="Y1366" s="207" t="str">
        <f t="shared" si="275"/>
        <v/>
      </c>
      <c r="Z1366" s="207" t="str">
        <f t="shared" si="276"/>
        <v/>
      </c>
      <c r="AA1366" s="207" t="str">
        <f t="shared" si="277"/>
        <v/>
      </c>
    </row>
    <row r="1367" spans="1:27" ht="17.25" hidden="1" outlineLevel="2" collapsed="1" thickBot="1">
      <c r="A1367" s="279">
        <v>43385</v>
      </c>
      <c r="B1367" s="280" t="s">
        <v>1332</v>
      </c>
      <c r="C1367" s="281" t="s">
        <v>3172</v>
      </c>
      <c r="D1367" s="281" t="s">
        <v>1331</v>
      </c>
      <c r="E1367" s="282" t="s">
        <v>1330</v>
      </c>
      <c r="F1367" s="281" t="s">
        <v>102</v>
      </c>
      <c r="G1367" s="283">
        <v>3</v>
      </c>
      <c r="H1367" s="283">
        <v>10017</v>
      </c>
      <c r="I1367" s="283">
        <v>0</v>
      </c>
      <c r="J1367" s="284">
        <v>69</v>
      </c>
      <c r="K1367" s="284">
        <v>30</v>
      </c>
      <c r="L1367" s="284">
        <f t="shared" si="279"/>
        <v>51</v>
      </c>
      <c r="M1367" s="285">
        <f t="shared" si="265"/>
        <v>51</v>
      </c>
      <c r="N1367" s="241">
        <f t="shared" si="266"/>
        <v>3</v>
      </c>
      <c r="O1367" s="207">
        <v>0</v>
      </c>
      <c r="P1367" s="34"/>
      <c r="Q1367" s="292"/>
      <c r="S1367" s="230"/>
      <c r="T1367" s="61" t="str">
        <f t="shared" si="270"/>
        <v/>
      </c>
      <c r="U1367" s="61" t="str">
        <f t="shared" si="271"/>
        <v/>
      </c>
      <c r="V1367" s="61">
        <f t="shared" si="272"/>
        <v>51</v>
      </c>
      <c r="W1367" s="61" t="str">
        <f t="shared" si="273"/>
        <v/>
      </c>
      <c r="X1367" s="207" t="str">
        <f t="shared" si="274"/>
        <v/>
      </c>
      <c r="Y1367" s="207" t="str">
        <f t="shared" si="275"/>
        <v/>
      </c>
      <c r="Z1367" s="207" t="str">
        <f t="shared" si="276"/>
        <v/>
      </c>
      <c r="AA1367" s="207" t="str">
        <f t="shared" si="277"/>
        <v/>
      </c>
    </row>
    <row r="1368" spans="1:27" ht="17.25" hidden="1" outlineLevel="2" collapsed="1" thickBot="1">
      <c r="A1368" s="279">
        <v>43385</v>
      </c>
      <c r="B1368" s="280" t="s">
        <v>1332</v>
      </c>
      <c r="C1368" s="281" t="s">
        <v>3172</v>
      </c>
      <c r="D1368" s="281" t="s">
        <v>1329</v>
      </c>
      <c r="E1368" s="282" t="s">
        <v>1330</v>
      </c>
      <c r="F1368" s="281" t="s">
        <v>102</v>
      </c>
      <c r="G1368" s="283">
        <v>3</v>
      </c>
      <c r="H1368" s="283">
        <v>10015</v>
      </c>
      <c r="I1368" s="283">
        <v>0</v>
      </c>
      <c r="J1368" s="284">
        <v>69</v>
      </c>
      <c r="K1368" s="284">
        <v>30</v>
      </c>
      <c r="L1368" s="284">
        <f t="shared" si="279"/>
        <v>-99</v>
      </c>
      <c r="M1368" s="285">
        <f t="shared" si="265"/>
        <v>-99</v>
      </c>
      <c r="N1368" s="241" t="str">
        <f t="shared" si="266"/>
        <v/>
      </c>
      <c r="O1368" s="207">
        <v>0</v>
      </c>
      <c r="P1368" s="34"/>
      <c r="Q1368" s="291"/>
      <c r="S1368" s="230"/>
      <c r="T1368" s="61" t="str">
        <f t="shared" si="270"/>
        <v/>
      </c>
      <c r="U1368" s="61" t="str">
        <f t="shared" si="271"/>
        <v/>
      </c>
      <c r="V1368" s="61" t="str">
        <f t="shared" si="272"/>
        <v/>
      </c>
      <c r="W1368" s="61">
        <f t="shared" si="273"/>
        <v>-99</v>
      </c>
      <c r="X1368" s="207" t="str">
        <f t="shared" si="274"/>
        <v/>
      </c>
      <c r="Y1368" s="207" t="str">
        <f t="shared" si="275"/>
        <v/>
      </c>
      <c r="Z1368" s="207" t="str">
        <f t="shared" si="276"/>
        <v/>
      </c>
      <c r="AA1368" s="207" t="str">
        <f t="shared" si="277"/>
        <v/>
      </c>
    </row>
    <row r="1369" spans="1:27" ht="17.25" hidden="1" outlineLevel="2" collapsed="1" thickBot="1">
      <c r="A1369" s="279">
        <v>43385</v>
      </c>
      <c r="B1369" s="280" t="s">
        <v>1332</v>
      </c>
      <c r="C1369" s="281" t="s">
        <v>3172</v>
      </c>
      <c r="D1369" s="281" t="s">
        <v>1331</v>
      </c>
      <c r="E1369" s="282" t="s">
        <v>2221</v>
      </c>
      <c r="F1369" s="281" t="s">
        <v>102</v>
      </c>
      <c r="G1369" s="283">
        <v>3</v>
      </c>
      <c r="H1369" s="283">
        <v>10018</v>
      </c>
      <c r="I1369" s="283">
        <v>0</v>
      </c>
      <c r="J1369" s="284">
        <v>69</v>
      </c>
      <c r="K1369" s="284">
        <v>30</v>
      </c>
      <c r="L1369" s="284">
        <f t="shared" si="279"/>
        <v>351</v>
      </c>
      <c r="M1369" s="285">
        <f t="shared" si="265"/>
        <v>351</v>
      </c>
      <c r="N1369" s="241">
        <f t="shared" si="266"/>
        <v>9</v>
      </c>
      <c r="O1369" s="207">
        <v>0</v>
      </c>
      <c r="P1369" s="34"/>
      <c r="Q1369" s="292"/>
      <c r="S1369" s="230"/>
      <c r="T1369" s="61" t="str">
        <f t="shared" si="270"/>
        <v/>
      </c>
      <c r="U1369" s="61" t="str">
        <f t="shared" si="271"/>
        <v/>
      </c>
      <c r="V1369" s="61">
        <f t="shared" si="272"/>
        <v>351</v>
      </c>
      <c r="W1369" s="61" t="str">
        <f t="shared" si="273"/>
        <v/>
      </c>
      <c r="X1369" s="207" t="str">
        <f t="shared" si="274"/>
        <v/>
      </c>
      <c r="Y1369" s="207" t="str">
        <f t="shared" si="275"/>
        <v/>
      </c>
      <c r="Z1369" s="207" t="str">
        <f t="shared" si="276"/>
        <v/>
      </c>
      <c r="AA1369" s="207" t="str">
        <f t="shared" si="277"/>
        <v/>
      </c>
    </row>
    <row r="1370" spans="1:27" ht="17.25" hidden="1" outlineLevel="1" thickBot="1">
      <c r="A1370" s="237">
        <v>43390</v>
      </c>
      <c r="B1370" s="215" t="s">
        <v>1332</v>
      </c>
      <c r="C1370" s="210" t="s">
        <v>3246</v>
      </c>
      <c r="D1370" s="210" t="s">
        <v>1329</v>
      </c>
      <c r="E1370" s="238" t="s">
        <v>2221</v>
      </c>
      <c r="F1370" s="210" t="s">
        <v>102</v>
      </c>
      <c r="G1370" s="239">
        <v>1</v>
      </c>
      <c r="H1370" s="239">
        <v>9944</v>
      </c>
      <c r="I1370" s="239">
        <v>0</v>
      </c>
      <c r="J1370" s="14">
        <v>23</v>
      </c>
      <c r="K1370" s="14">
        <v>10</v>
      </c>
      <c r="L1370" s="14">
        <f t="shared" ref="L1370:L1391" si="280">IF(B1370="TXO",I1370-SUM(J1370:K1370),IF(B1370="FITX",IF(D1370="新倉",-SUM(J1370:K1370),IF(E1370="賣",(H1370-H1369)*G1370*200-SUM(J1370:K1370),(H1369-H1370)*G1370*200-SUM(J1370:K1370))),IF(D1370="新倉",-SUM(J1370:K1370),IF(E1370="賣",(H1370-H1369)*G1370*50-SUM(J1370:K1370),(H1369-H1370)*G1370*50-SUM(J1370:K1370)))))</f>
        <v>-33</v>
      </c>
      <c r="M1370" s="123">
        <f t="shared" si="265"/>
        <v>-33</v>
      </c>
      <c r="N1370" s="241" t="str">
        <f t="shared" si="266"/>
        <v/>
      </c>
      <c r="O1370" s="207">
        <f t="shared" ref="O1370:O1379" si="281">ABS(I1370)</f>
        <v>0</v>
      </c>
      <c r="P1370" s="34">
        <f>SUM(L1370:L1379)</f>
        <v>904</v>
      </c>
      <c r="R1370" s="230" t="s">
        <v>2969</v>
      </c>
      <c r="S1370" s="230" t="s">
        <v>2969</v>
      </c>
      <c r="T1370" s="61" t="str">
        <f t="shared" si="270"/>
        <v/>
      </c>
      <c r="U1370" s="61" t="str">
        <f t="shared" si="271"/>
        <v/>
      </c>
      <c r="V1370" s="61" t="str">
        <f t="shared" si="272"/>
        <v/>
      </c>
      <c r="W1370" s="61" t="str">
        <f t="shared" si="273"/>
        <v/>
      </c>
      <c r="X1370" s="207" t="str">
        <f t="shared" si="274"/>
        <v/>
      </c>
      <c r="Y1370" s="207">
        <f t="shared" si="275"/>
        <v>-33</v>
      </c>
      <c r="Z1370" s="207" t="str">
        <f t="shared" si="276"/>
        <v/>
      </c>
      <c r="AA1370" s="207" t="str">
        <f t="shared" si="277"/>
        <v/>
      </c>
    </row>
    <row r="1371" spans="1:27" ht="17.25" hidden="1" outlineLevel="2" thickBot="1">
      <c r="A1371" s="237">
        <v>43390</v>
      </c>
      <c r="B1371" s="215" t="s">
        <v>1332</v>
      </c>
      <c r="C1371" s="210" t="s">
        <v>3246</v>
      </c>
      <c r="D1371" s="210" t="s">
        <v>1331</v>
      </c>
      <c r="E1371" s="238" t="s">
        <v>1330</v>
      </c>
      <c r="F1371" s="210" t="s">
        <v>102</v>
      </c>
      <c r="G1371" s="239">
        <v>1</v>
      </c>
      <c r="H1371" s="239">
        <v>9938</v>
      </c>
      <c r="I1371" s="239">
        <v>0</v>
      </c>
      <c r="J1371" s="14">
        <v>23</v>
      </c>
      <c r="K1371" s="14">
        <v>10</v>
      </c>
      <c r="L1371" s="14">
        <f t="shared" si="280"/>
        <v>267</v>
      </c>
      <c r="M1371" s="123">
        <f t="shared" si="265"/>
        <v>267</v>
      </c>
      <c r="N1371" s="241">
        <f t="shared" si="266"/>
        <v>6</v>
      </c>
      <c r="O1371" s="207">
        <f t="shared" si="281"/>
        <v>0</v>
      </c>
      <c r="P1371" s="34"/>
      <c r="R1371" s="230" t="s">
        <v>2969</v>
      </c>
      <c r="S1371" s="230" t="s">
        <v>2969</v>
      </c>
      <c r="T1371" s="61" t="str">
        <f t="shared" si="270"/>
        <v/>
      </c>
      <c r="U1371" s="61" t="str">
        <f t="shared" si="271"/>
        <v/>
      </c>
      <c r="V1371" s="61" t="str">
        <f t="shared" si="272"/>
        <v/>
      </c>
      <c r="W1371" s="61" t="str">
        <f t="shared" si="273"/>
        <v/>
      </c>
      <c r="X1371" s="207">
        <f t="shared" si="274"/>
        <v>267</v>
      </c>
      <c r="Y1371" s="207" t="str">
        <f t="shared" si="275"/>
        <v/>
      </c>
      <c r="Z1371" s="207" t="str">
        <f t="shared" si="276"/>
        <v/>
      </c>
      <c r="AA1371" s="207" t="str">
        <f t="shared" si="277"/>
        <v/>
      </c>
    </row>
    <row r="1372" spans="1:27" ht="17.25" hidden="1" outlineLevel="2" thickBot="1">
      <c r="A1372" s="237">
        <v>43390</v>
      </c>
      <c r="B1372" s="215" t="s">
        <v>1332</v>
      </c>
      <c r="C1372" s="210" t="s">
        <v>3246</v>
      </c>
      <c r="D1372" s="210" t="s">
        <v>1329</v>
      </c>
      <c r="E1372" s="238" t="s">
        <v>2221</v>
      </c>
      <c r="F1372" s="210" t="s">
        <v>102</v>
      </c>
      <c r="G1372" s="239">
        <v>2</v>
      </c>
      <c r="H1372" s="239">
        <v>9944</v>
      </c>
      <c r="I1372" s="239">
        <v>0</v>
      </c>
      <c r="J1372" s="14">
        <v>46</v>
      </c>
      <c r="K1372" s="14">
        <v>20</v>
      </c>
      <c r="L1372" s="14">
        <f t="shared" si="280"/>
        <v>-66</v>
      </c>
      <c r="M1372" s="123">
        <f t="shared" si="265"/>
        <v>-66</v>
      </c>
      <c r="N1372" s="241" t="str">
        <f t="shared" si="266"/>
        <v/>
      </c>
      <c r="O1372" s="207">
        <f t="shared" si="281"/>
        <v>0</v>
      </c>
      <c r="P1372" s="34"/>
      <c r="R1372" s="230" t="s">
        <v>2969</v>
      </c>
      <c r="S1372" s="230" t="s">
        <v>2969</v>
      </c>
      <c r="T1372" s="61" t="str">
        <f t="shared" si="270"/>
        <v/>
      </c>
      <c r="U1372" s="61" t="str">
        <f t="shared" si="271"/>
        <v/>
      </c>
      <c r="V1372" s="61" t="str">
        <f t="shared" si="272"/>
        <v/>
      </c>
      <c r="W1372" s="61" t="str">
        <f t="shared" si="273"/>
        <v/>
      </c>
      <c r="X1372" s="207" t="str">
        <f t="shared" si="274"/>
        <v/>
      </c>
      <c r="Y1372" s="207">
        <f t="shared" si="275"/>
        <v>-66</v>
      </c>
      <c r="Z1372" s="207" t="str">
        <f t="shared" si="276"/>
        <v/>
      </c>
      <c r="AA1372" s="207" t="str">
        <f t="shared" si="277"/>
        <v/>
      </c>
    </row>
    <row r="1373" spans="1:27" ht="17.25" hidden="1" outlineLevel="2" thickBot="1">
      <c r="A1373" s="237">
        <v>43390</v>
      </c>
      <c r="B1373" s="215" t="s">
        <v>1332</v>
      </c>
      <c r="C1373" s="210" t="s">
        <v>3246</v>
      </c>
      <c r="D1373" s="210" t="s">
        <v>1331</v>
      </c>
      <c r="E1373" s="238" t="s">
        <v>1330</v>
      </c>
      <c r="F1373" s="210" t="s">
        <v>102</v>
      </c>
      <c r="G1373" s="239">
        <v>2</v>
      </c>
      <c r="H1373" s="239">
        <v>9939</v>
      </c>
      <c r="I1373" s="239">
        <v>0</v>
      </c>
      <c r="J1373" s="14">
        <v>46</v>
      </c>
      <c r="K1373" s="14">
        <v>20</v>
      </c>
      <c r="L1373" s="14">
        <f t="shared" si="280"/>
        <v>434</v>
      </c>
      <c r="M1373" s="123">
        <f t="shared" si="265"/>
        <v>434</v>
      </c>
      <c r="N1373" s="241">
        <f t="shared" si="266"/>
        <v>10</v>
      </c>
      <c r="O1373" s="207">
        <f t="shared" si="281"/>
        <v>0</v>
      </c>
      <c r="P1373" s="34"/>
      <c r="R1373" s="230" t="s">
        <v>2969</v>
      </c>
      <c r="S1373" s="230" t="s">
        <v>2969</v>
      </c>
      <c r="T1373" s="61" t="str">
        <f t="shared" si="270"/>
        <v/>
      </c>
      <c r="U1373" s="61" t="str">
        <f t="shared" si="271"/>
        <v/>
      </c>
      <c r="V1373" s="61" t="str">
        <f t="shared" si="272"/>
        <v/>
      </c>
      <c r="W1373" s="61" t="str">
        <f t="shared" si="273"/>
        <v/>
      </c>
      <c r="X1373" s="207">
        <f t="shared" si="274"/>
        <v>434</v>
      </c>
      <c r="Y1373" s="207" t="str">
        <f t="shared" si="275"/>
        <v/>
      </c>
      <c r="Z1373" s="207" t="str">
        <f t="shared" si="276"/>
        <v/>
      </c>
      <c r="AA1373" s="207" t="str">
        <f t="shared" si="277"/>
        <v/>
      </c>
    </row>
    <row r="1374" spans="1:27" ht="17.25" hidden="1" outlineLevel="2" thickBot="1">
      <c r="A1374" s="237">
        <v>43390</v>
      </c>
      <c r="B1374" s="215" t="s">
        <v>1332</v>
      </c>
      <c r="C1374" s="210" t="s">
        <v>3246</v>
      </c>
      <c r="D1374" s="210" t="s">
        <v>1329</v>
      </c>
      <c r="E1374" s="238" t="s">
        <v>2221</v>
      </c>
      <c r="F1374" s="210" t="s">
        <v>102</v>
      </c>
      <c r="G1374" s="239">
        <v>1</v>
      </c>
      <c r="H1374" s="239">
        <v>9941</v>
      </c>
      <c r="I1374" s="239">
        <v>0</v>
      </c>
      <c r="J1374" s="14">
        <v>23</v>
      </c>
      <c r="K1374" s="14">
        <v>10</v>
      </c>
      <c r="L1374" s="14">
        <f t="shared" si="280"/>
        <v>-33</v>
      </c>
      <c r="M1374" s="123">
        <f t="shared" si="265"/>
        <v>-33</v>
      </c>
      <c r="N1374" s="241" t="str">
        <f t="shared" si="266"/>
        <v/>
      </c>
      <c r="O1374" s="207">
        <f t="shared" si="281"/>
        <v>0</v>
      </c>
      <c r="P1374" s="34"/>
      <c r="R1374" s="230" t="s">
        <v>2969</v>
      </c>
      <c r="S1374" s="230" t="s">
        <v>2969</v>
      </c>
      <c r="T1374" s="61" t="str">
        <f t="shared" si="270"/>
        <v/>
      </c>
      <c r="U1374" s="61" t="str">
        <f t="shared" si="271"/>
        <v/>
      </c>
      <c r="V1374" s="61" t="str">
        <f t="shared" si="272"/>
        <v/>
      </c>
      <c r="W1374" s="61" t="str">
        <f t="shared" si="273"/>
        <v/>
      </c>
      <c r="X1374" s="207" t="str">
        <f t="shared" si="274"/>
        <v/>
      </c>
      <c r="Y1374" s="207">
        <f t="shared" si="275"/>
        <v>-33</v>
      </c>
      <c r="Z1374" s="207" t="str">
        <f t="shared" si="276"/>
        <v/>
      </c>
      <c r="AA1374" s="207" t="str">
        <f t="shared" si="277"/>
        <v/>
      </c>
    </row>
    <row r="1375" spans="1:27" ht="17.25" hidden="1" outlineLevel="2" thickBot="1">
      <c r="A1375" s="237">
        <v>43390</v>
      </c>
      <c r="B1375" s="215" t="s">
        <v>1332</v>
      </c>
      <c r="C1375" s="210" t="s">
        <v>3246</v>
      </c>
      <c r="D1375" s="210" t="s">
        <v>1331</v>
      </c>
      <c r="E1375" s="238" t="s">
        <v>1330</v>
      </c>
      <c r="F1375" s="210" t="s">
        <v>102</v>
      </c>
      <c r="G1375" s="239">
        <v>1</v>
      </c>
      <c r="H1375" s="239">
        <v>9940</v>
      </c>
      <c r="I1375" s="239">
        <v>0</v>
      </c>
      <c r="J1375" s="14">
        <v>23</v>
      </c>
      <c r="K1375" s="14">
        <v>10</v>
      </c>
      <c r="L1375" s="14">
        <f t="shared" si="280"/>
        <v>17</v>
      </c>
      <c r="M1375" s="123">
        <f t="shared" si="265"/>
        <v>17</v>
      </c>
      <c r="N1375" s="241">
        <f t="shared" si="266"/>
        <v>1</v>
      </c>
      <c r="O1375" s="207">
        <f t="shared" si="281"/>
        <v>0</v>
      </c>
      <c r="P1375" s="34"/>
      <c r="R1375" s="230" t="s">
        <v>2969</v>
      </c>
      <c r="S1375" s="230" t="s">
        <v>2969</v>
      </c>
      <c r="T1375" s="61" t="str">
        <f t="shared" si="270"/>
        <v/>
      </c>
      <c r="U1375" s="61" t="str">
        <f t="shared" si="271"/>
        <v/>
      </c>
      <c r="V1375" s="61" t="str">
        <f t="shared" si="272"/>
        <v/>
      </c>
      <c r="W1375" s="61" t="str">
        <f t="shared" si="273"/>
        <v/>
      </c>
      <c r="X1375" s="207">
        <f t="shared" si="274"/>
        <v>17</v>
      </c>
      <c r="Y1375" s="207" t="str">
        <f t="shared" si="275"/>
        <v/>
      </c>
      <c r="Z1375" s="207" t="str">
        <f t="shared" si="276"/>
        <v/>
      </c>
      <c r="AA1375" s="207" t="str">
        <f t="shared" si="277"/>
        <v/>
      </c>
    </row>
    <row r="1376" spans="1:27" ht="17.25" hidden="1" outlineLevel="2" thickBot="1">
      <c r="A1376" s="237">
        <v>43390</v>
      </c>
      <c r="B1376" s="215" t="s">
        <v>1332</v>
      </c>
      <c r="C1376" s="210" t="s">
        <v>3246</v>
      </c>
      <c r="D1376" s="210" t="s">
        <v>1329</v>
      </c>
      <c r="E1376" s="238" t="s">
        <v>2221</v>
      </c>
      <c r="F1376" s="210" t="s">
        <v>102</v>
      </c>
      <c r="G1376" s="239">
        <v>1</v>
      </c>
      <c r="H1376" s="239">
        <v>9941</v>
      </c>
      <c r="I1376" s="239">
        <v>0</v>
      </c>
      <c r="J1376" s="14">
        <v>23</v>
      </c>
      <c r="K1376" s="14">
        <v>10</v>
      </c>
      <c r="L1376" s="14">
        <f t="shared" si="280"/>
        <v>-33</v>
      </c>
      <c r="M1376" s="123">
        <f t="shared" si="265"/>
        <v>-33</v>
      </c>
      <c r="N1376" s="241" t="str">
        <f t="shared" si="266"/>
        <v/>
      </c>
      <c r="O1376" s="207">
        <f t="shared" si="281"/>
        <v>0</v>
      </c>
      <c r="P1376" s="34"/>
      <c r="R1376" s="230" t="s">
        <v>2969</v>
      </c>
      <c r="S1376" s="230" t="s">
        <v>2969</v>
      </c>
      <c r="T1376" s="61" t="str">
        <f t="shared" si="270"/>
        <v/>
      </c>
      <c r="U1376" s="61" t="str">
        <f t="shared" si="271"/>
        <v/>
      </c>
      <c r="V1376" s="61" t="str">
        <f t="shared" si="272"/>
        <v/>
      </c>
      <c r="W1376" s="61" t="str">
        <f t="shared" si="273"/>
        <v/>
      </c>
      <c r="X1376" s="207" t="str">
        <f t="shared" si="274"/>
        <v/>
      </c>
      <c r="Y1376" s="207">
        <f t="shared" si="275"/>
        <v>-33</v>
      </c>
      <c r="Z1376" s="207" t="str">
        <f t="shared" si="276"/>
        <v/>
      </c>
      <c r="AA1376" s="207" t="str">
        <f t="shared" si="277"/>
        <v/>
      </c>
    </row>
    <row r="1377" spans="1:27" ht="17.25" hidden="1" outlineLevel="2" thickBot="1">
      <c r="A1377" s="237">
        <v>43390</v>
      </c>
      <c r="B1377" s="215" t="s">
        <v>1332</v>
      </c>
      <c r="C1377" s="210" t="s">
        <v>3246</v>
      </c>
      <c r="D1377" s="210" t="s">
        <v>1331</v>
      </c>
      <c r="E1377" s="238" t="s">
        <v>1330</v>
      </c>
      <c r="F1377" s="210" t="s">
        <v>102</v>
      </c>
      <c r="G1377" s="239">
        <v>1</v>
      </c>
      <c r="H1377" s="239">
        <v>9937</v>
      </c>
      <c r="I1377" s="239">
        <v>0</v>
      </c>
      <c r="J1377" s="14">
        <v>23</v>
      </c>
      <c r="K1377" s="14">
        <v>10</v>
      </c>
      <c r="L1377" s="14">
        <f t="shared" si="280"/>
        <v>167</v>
      </c>
      <c r="M1377" s="123">
        <f t="shared" si="265"/>
        <v>167</v>
      </c>
      <c r="N1377" s="241">
        <f t="shared" si="266"/>
        <v>4</v>
      </c>
      <c r="O1377" s="207">
        <f t="shared" si="281"/>
        <v>0</v>
      </c>
      <c r="P1377" s="34"/>
      <c r="R1377" s="230" t="s">
        <v>2969</v>
      </c>
      <c r="S1377" s="230" t="s">
        <v>2969</v>
      </c>
      <c r="T1377" s="61" t="str">
        <f t="shared" si="270"/>
        <v/>
      </c>
      <c r="U1377" s="61" t="str">
        <f t="shared" si="271"/>
        <v/>
      </c>
      <c r="V1377" s="61" t="str">
        <f t="shared" si="272"/>
        <v/>
      </c>
      <c r="W1377" s="61" t="str">
        <f t="shared" si="273"/>
        <v/>
      </c>
      <c r="X1377" s="207">
        <f t="shared" si="274"/>
        <v>167</v>
      </c>
      <c r="Y1377" s="207" t="str">
        <f t="shared" si="275"/>
        <v/>
      </c>
      <c r="Z1377" s="207" t="str">
        <f t="shared" si="276"/>
        <v/>
      </c>
      <c r="AA1377" s="207" t="str">
        <f t="shared" si="277"/>
        <v/>
      </c>
    </row>
    <row r="1378" spans="1:27" ht="17.25" hidden="1" outlineLevel="2" thickBot="1">
      <c r="A1378" s="237">
        <v>43390</v>
      </c>
      <c r="B1378" s="215" t="s">
        <v>1332</v>
      </c>
      <c r="C1378" s="210" t="s">
        <v>3246</v>
      </c>
      <c r="D1378" s="210" t="s">
        <v>1329</v>
      </c>
      <c r="E1378" s="238" t="s">
        <v>2221</v>
      </c>
      <c r="F1378" s="210" t="s">
        <v>102</v>
      </c>
      <c r="G1378" s="239">
        <v>1</v>
      </c>
      <c r="H1378" s="239">
        <v>9941</v>
      </c>
      <c r="I1378" s="239">
        <v>0</v>
      </c>
      <c r="J1378" s="14">
        <v>23</v>
      </c>
      <c r="K1378" s="14">
        <v>10</v>
      </c>
      <c r="L1378" s="14">
        <f t="shared" si="280"/>
        <v>-33</v>
      </c>
      <c r="M1378" s="123">
        <f t="shared" si="265"/>
        <v>-33</v>
      </c>
      <c r="N1378" s="241" t="str">
        <f t="shared" si="266"/>
        <v/>
      </c>
      <c r="O1378" s="207">
        <f t="shared" si="281"/>
        <v>0</v>
      </c>
      <c r="P1378" s="34"/>
      <c r="R1378" s="230" t="s">
        <v>2969</v>
      </c>
      <c r="S1378" s="230" t="s">
        <v>2969</v>
      </c>
      <c r="T1378" s="61" t="str">
        <f t="shared" si="270"/>
        <v/>
      </c>
      <c r="U1378" s="61" t="str">
        <f t="shared" si="271"/>
        <v/>
      </c>
      <c r="V1378" s="61" t="str">
        <f t="shared" si="272"/>
        <v/>
      </c>
      <c r="W1378" s="61" t="str">
        <f t="shared" si="273"/>
        <v/>
      </c>
      <c r="X1378" s="207" t="str">
        <f t="shared" si="274"/>
        <v/>
      </c>
      <c r="Y1378" s="207">
        <f t="shared" si="275"/>
        <v>-33</v>
      </c>
      <c r="Z1378" s="207" t="str">
        <f t="shared" si="276"/>
        <v/>
      </c>
      <c r="AA1378" s="207" t="str">
        <f t="shared" si="277"/>
        <v/>
      </c>
    </row>
    <row r="1379" spans="1:27" ht="17.25" hidden="1" outlineLevel="2" thickBot="1">
      <c r="A1379" s="237">
        <v>43390</v>
      </c>
      <c r="B1379" s="215" t="s">
        <v>1332</v>
      </c>
      <c r="C1379" s="210" t="s">
        <v>3246</v>
      </c>
      <c r="D1379" s="210" t="s">
        <v>1331</v>
      </c>
      <c r="E1379" s="238" t="s">
        <v>1330</v>
      </c>
      <c r="F1379" s="210" t="s">
        <v>102</v>
      </c>
      <c r="G1379" s="239">
        <v>1</v>
      </c>
      <c r="H1379" s="239">
        <v>9936</v>
      </c>
      <c r="I1379" s="239">
        <v>0</v>
      </c>
      <c r="J1379" s="14">
        <v>23</v>
      </c>
      <c r="K1379" s="14">
        <v>10</v>
      </c>
      <c r="L1379" s="14">
        <f t="shared" si="280"/>
        <v>217</v>
      </c>
      <c r="M1379" s="123">
        <f t="shared" si="265"/>
        <v>217</v>
      </c>
      <c r="N1379" s="241">
        <f t="shared" si="266"/>
        <v>5</v>
      </c>
      <c r="O1379" s="207">
        <f t="shared" si="281"/>
        <v>0</v>
      </c>
      <c r="P1379" s="34"/>
      <c r="R1379" s="230" t="s">
        <v>2969</v>
      </c>
      <c r="S1379" s="230" t="s">
        <v>2969</v>
      </c>
      <c r="T1379" s="61" t="str">
        <f t="shared" si="270"/>
        <v/>
      </c>
      <c r="U1379" s="61" t="str">
        <f t="shared" si="271"/>
        <v/>
      </c>
      <c r="V1379" s="61" t="str">
        <f t="shared" si="272"/>
        <v/>
      </c>
      <c r="W1379" s="61" t="str">
        <f t="shared" si="273"/>
        <v/>
      </c>
      <c r="X1379" s="207">
        <f t="shared" si="274"/>
        <v>217</v>
      </c>
      <c r="Y1379" s="207" t="str">
        <f t="shared" si="275"/>
        <v/>
      </c>
      <c r="Z1379" s="207" t="str">
        <f t="shared" si="276"/>
        <v/>
      </c>
      <c r="AA1379" s="207" t="str">
        <f t="shared" si="277"/>
        <v/>
      </c>
    </row>
    <row r="1380" spans="1:27" ht="17.25" hidden="1" outlineLevel="1" thickBot="1">
      <c r="A1380" s="279">
        <v>43391</v>
      </c>
      <c r="B1380" s="280" t="s">
        <v>1332</v>
      </c>
      <c r="C1380" s="281" t="s">
        <v>3246</v>
      </c>
      <c r="D1380" s="281" t="s">
        <v>1329</v>
      </c>
      <c r="E1380" s="282" t="s">
        <v>1330</v>
      </c>
      <c r="F1380" s="281" t="s">
        <v>102</v>
      </c>
      <c r="G1380" s="283">
        <v>1</v>
      </c>
      <c r="H1380" s="283">
        <v>9975</v>
      </c>
      <c r="I1380" s="283">
        <v>0</v>
      </c>
      <c r="J1380" s="284">
        <v>23</v>
      </c>
      <c r="K1380" s="284">
        <v>10</v>
      </c>
      <c r="L1380" s="284">
        <f t="shared" si="280"/>
        <v>-33</v>
      </c>
      <c r="M1380" s="285">
        <f t="shared" si="265"/>
        <v>-33</v>
      </c>
      <c r="N1380" s="241" t="str">
        <f t="shared" si="266"/>
        <v/>
      </c>
      <c r="O1380" s="207">
        <v>0</v>
      </c>
      <c r="P1380" s="34">
        <f>SUM(L1380:L1391)</f>
        <v>2272</v>
      </c>
      <c r="Q1380" s="292"/>
      <c r="S1380" s="230"/>
      <c r="T1380" s="61" t="str">
        <f t="shared" si="270"/>
        <v/>
      </c>
      <c r="U1380" s="61" t="str">
        <f t="shared" si="271"/>
        <v/>
      </c>
      <c r="V1380" s="61" t="str">
        <f t="shared" si="272"/>
        <v/>
      </c>
      <c r="W1380" s="61">
        <f t="shared" si="273"/>
        <v>-33</v>
      </c>
      <c r="X1380" s="207" t="str">
        <f t="shared" si="274"/>
        <v/>
      </c>
      <c r="Y1380" s="207" t="str">
        <f t="shared" si="275"/>
        <v/>
      </c>
      <c r="Z1380" s="207" t="str">
        <f t="shared" si="276"/>
        <v/>
      </c>
      <c r="AA1380" s="207" t="str">
        <f t="shared" si="277"/>
        <v/>
      </c>
    </row>
    <row r="1381" spans="1:27" ht="17.25" hidden="1" outlineLevel="2" collapsed="1" thickBot="1">
      <c r="A1381" s="279">
        <v>43391</v>
      </c>
      <c r="B1381" s="280" t="s">
        <v>1332</v>
      </c>
      <c r="C1381" s="281" t="s">
        <v>3246</v>
      </c>
      <c r="D1381" s="281" t="s">
        <v>1331</v>
      </c>
      <c r="E1381" s="282" t="s">
        <v>2221</v>
      </c>
      <c r="F1381" s="281" t="s">
        <v>102</v>
      </c>
      <c r="G1381" s="283">
        <v>1</v>
      </c>
      <c r="H1381" s="283">
        <v>9980</v>
      </c>
      <c r="I1381" s="283">
        <v>0</v>
      </c>
      <c r="J1381" s="284">
        <v>23</v>
      </c>
      <c r="K1381" s="284">
        <v>10</v>
      </c>
      <c r="L1381" s="284">
        <f t="shared" si="280"/>
        <v>217</v>
      </c>
      <c r="M1381" s="285">
        <f t="shared" si="265"/>
        <v>217</v>
      </c>
      <c r="N1381" s="241">
        <f t="shared" si="266"/>
        <v>5</v>
      </c>
      <c r="O1381" s="207">
        <v>0</v>
      </c>
      <c r="P1381" s="34"/>
      <c r="Q1381" s="292"/>
      <c r="S1381" s="230"/>
      <c r="T1381" s="61" t="str">
        <f t="shared" si="270"/>
        <v/>
      </c>
      <c r="U1381" s="61" t="str">
        <f t="shared" si="271"/>
        <v/>
      </c>
      <c r="V1381" s="61">
        <f t="shared" si="272"/>
        <v>217</v>
      </c>
      <c r="W1381" s="61" t="str">
        <f t="shared" si="273"/>
        <v/>
      </c>
      <c r="X1381" s="207" t="str">
        <f t="shared" si="274"/>
        <v/>
      </c>
      <c r="Y1381" s="207" t="str">
        <f t="shared" si="275"/>
        <v/>
      </c>
      <c r="Z1381" s="207" t="str">
        <f t="shared" si="276"/>
        <v/>
      </c>
      <c r="AA1381" s="207" t="str">
        <f t="shared" si="277"/>
        <v/>
      </c>
    </row>
    <row r="1382" spans="1:27" ht="17.25" hidden="1" outlineLevel="2" collapsed="1" thickBot="1">
      <c r="A1382" s="279">
        <v>43391</v>
      </c>
      <c r="B1382" s="280" t="s">
        <v>1332</v>
      </c>
      <c r="C1382" s="281" t="s">
        <v>3246</v>
      </c>
      <c r="D1382" s="281" t="s">
        <v>1329</v>
      </c>
      <c r="E1382" s="282" t="s">
        <v>2221</v>
      </c>
      <c r="F1382" s="281" t="s">
        <v>102</v>
      </c>
      <c r="G1382" s="283">
        <v>2</v>
      </c>
      <c r="H1382" s="283">
        <v>9884</v>
      </c>
      <c r="I1382" s="283">
        <v>0</v>
      </c>
      <c r="J1382" s="284">
        <v>46</v>
      </c>
      <c r="K1382" s="284">
        <v>20</v>
      </c>
      <c r="L1382" s="284">
        <f t="shared" si="280"/>
        <v>-66</v>
      </c>
      <c r="M1382" s="285">
        <f t="shared" si="265"/>
        <v>-66</v>
      </c>
      <c r="N1382" s="241" t="str">
        <f t="shared" si="266"/>
        <v/>
      </c>
      <c r="O1382" s="207">
        <v>0</v>
      </c>
      <c r="P1382" s="34"/>
      <c r="Q1382" s="292"/>
      <c r="S1382" s="230"/>
      <c r="T1382" s="61" t="str">
        <f t="shared" si="270"/>
        <v/>
      </c>
      <c r="U1382" s="61" t="str">
        <f t="shared" si="271"/>
        <v/>
      </c>
      <c r="V1382" s="61" t="str">
        <f t="shared" si="272"/>
        <v/>
      </c>
      <c r="W1382" s="61">
        <f t="shared" si="273"/>
        <v>-66</v>
      </c>
      <c r="X1382" s="207" t="str">
        <f t="shared" si="274"/>
        <v/>
      </c>
      <c r="Y1382" s="207" t="str">
        <f t="shared" si="275"/>
        <v/>
      </c>
      <c r="Z1382" s="207" t="str">
        <f t="shared" si="276"/>
        <v/>
      </c>
      <c r="AA1382" s="207" t="str">
        <f t="shared" si="277"/>
        <v/>
      </c>
    </row>
    <row r="1383" spans="1:27" ht="17.25" hidden="1" outlineLevel="2" collapsed="1" thickBot="1">
      <c r="A1383" s="279">
        <v>43391</v>
      </c>
      <c r="B1383" s="280" t="s">
        <v>1332</v>
      </c>
      <c r="C1383" s="281" t="s">
        <v>3246</v>
      </c>
      <c r="D1383" s="281" t="s">
        <v>1331</v>
      </c>
      <c r="E1383" s="282" t="s">
        <v>1330</v>
      </c>
      <c r="F1383" s="281" t="s">
        <v>102</v>
      </c>
      <c r="G1383" s="283">
        <v>2</v>
      </c>
      <c r="H1383" s="283">
        <v>9894</v>
      </c>
      <c r="I1383" s="283">
        <v>0</v>
      </c>
      <c r="J1383" s="284">
        <v>46</v>
      </c>
      <c r="K1383" s="284">
        <v>20</v>
      </c>
      <c r="L1383" s="284">
        <f t="shared" si="280"/>
        <v>-1066</v>
      </c>
      <c r="M1383" s="285">
        <f t="shared" ref="M1383:M1446" si="282">L1383</f>
        <v>-1066</v>
      </c>
      <c r="N1383" s="241">
        <f t="shared" si="266"/>
        <v>-20</v>
      </c>
      <c r="O1383" s="207">
        <v>0</v>
      </c>
      <c r="P1383" s="34"/>
      <c r="Q1383" s="292"/>
      <c r="S1383" s="230"/>
      <c r="T1383" s="61" t="str">
        <f t="shared" si="270"/>
        <v/>
      </c>
      <c r="U1383" s="61" t="str">
        <f t="shared" si="271"/>
        <v/>
      </c>
      <c r="V1383" s="61" t="str">
        <f t="shared" si="272"/>
        <v/>
      </c>
      <c r="W1383" s="61">
        <f t="shared" si="273"/>
        <v>-1066</v>
      </c>
      <c r="X1383" s="207" t="str">
        <f t="shared" si="274"/>
        <v/>
      </c>
      <c r="Y1383" s="207" t="str">
        <f t="shared" si="275"/>
        <v/>
      </c>
      <c r="Z1383" s="207" t="str">
        <f t="shared" si="276"/>
        <v/>
      </c>
      <c r="AA1383" s="207" t="str">
        <f t="shared" si="277"/>
        <v/>
      </c>
    </row>
    <row r="1384" spans="1:27" ht="17.25" hidden="1" outlineLevel="2" collapsed="1" thickBot="1">
      <c r="A1384" s="279">
        <v>43391</v>
      </c>
      <c r="B1384" s="280" t="s">
        <v>1332</v>
      </c>
      <c r="C1384" s="281" t="s">
        <v>3246</v>
      </c>
      <c r="D1384" s="281" t="s">
        <v>1329</v>
      </c>
      <c r="E1384" s="282" t="s">
        <v>2221</v>
      </c>
      <c r="F1384" s="281" t="s">
        <v>102</v>
      </c>
      <c r="G1384" s="283">
        <v>2</v>
      </c>
      <c r="H1384" s="283">
        <v>9886</v>
      </c>
      <c r="I1384" s="283">
        <v>0</v>
      </c>
      <c r="J1384" s="284">
        <v>46</v>
      </c>
      <c r="K1384" s="284">
        <v>20</v>
      </c>
      <c r="L1384" s="284">
        <f t="shared" si="280"/>
        <v>-66</v>
      </c>
      <c r="M1384" s="285">
        <f t="shared" si="282"/>
        <v>-66</v>
      </c>
      <c r="N1384" s="241" t="str">
        <f t="shared" ref="N1384:N1391" si="283">IF(B1384="TXO","",IF(D1384="新倉","",IF(E1384="賣",(H1384-H1383)*G1384,(H1383-H1384)*G1384)))</f>
        <v/>
      </c>
      <c r="O1384" s="207">
        <v>0</v>
      </c>
      <c r="P1384" s="34"/>
      <c r="Q1384" s="292"/>
      <c r="S1384" s="230"/>
      <c r="T1384" s="61" t="str">
        <f t="shared" si="270"/>
        <v/>
      </c>
      <c r="U1384" s="61" t="str">
        <f t="shared" si="271"/>
        <v/>
      </c>
      <c r="V1384" s="61" t="str">
        <f t="shared" si="272"/>
        <v/>
      </c>
      <c r="W1384" s="61">
        <f t="shared" si="273"/>
        <v>-66</v>
      </c>
      <c r="X1384" s="207" t="str">
        <f t="shared" si="274"/>
        <v/>
      </c>
      <c r="Y1384" s="207" t="str">
        <f t="shared" si="275"/>
        <v/>
      </c>
      <c r="Z1384" s="207" t="str">
        <f t="shared" si="276"/>
        <v/>
      </c>
      <c r="AA1384" s="207" t="str">
        <f t="shared" si="277"/>
        <v/>
      </c>
    </row>
    <row r="1385" spans="1:27" ht="17.25" hidden="1" outlineLevel="2" collapsed="1" thickBot="1">
      <c r="A1385" s="279">
        <v>43391</v>
      </c>
      <c r="B1385" s="280" t="s">
        <v>1332</v>
      </c>
      <c r="C1385" s="281" t="s">
        <v>3246</v>
      </c>
      <c r="D1385" s="281" t="s">
        <v>1331</v>
      </c>
      <c r="E1385" s="282" t="s">
        <v>1330</v>
      </c>
      <c r="F1385" s="281" t="s">
        <v>102</v>
      </c>
      <c r="G1385" s="283">
        <v>2</v>
      </c>
      <c r="H1385" s="283">
        <v>9896</v>
      </c>
      <c r="I1385" s="283">
        <v>0</v>
      </c>
      <c r="J1385" s="284">
        <v>46</v>
      </c>
      <c r="K1385" s="284">
        <v>20</v>
      </c>
      <c r="L1385" s="284">
        <f t="shared" si="280"/>
        <v>-1066</v>
      </c>
      <c r="M1385" s="285">
        <f t="shared" si="282"/>
        <v>-1066</v>
      </c>
      <c r="N1385" s="241">
        <f t="shared" si="283"/>
        <v>-20</v>
      </c>
      <c r="O1385" s="207">
        <v>0</v>
      </c>
      <c r="P1385" s="34"/>
      <c r="Q1385" s="292"/>
      <c r="S1385" s="230"/>
      <c r="T1385" s="61" t="str">
        <f t="shared" si="270"/>
        <v/>
      </c>
      <c r="U1385" s="61" t="str">
        <f t="shared" si="271"/>
        <v/>
      </c>
      <c r="V1385" s="61" t="str">
        <f t="shared" si="272"/>
        <v/>
      </c>
      <c r="W1385" s="61">
        <f t="shared" si="273"/>
        <v>-1066</v>
      </c>
      <c r="X1385" s="207" t="str">
        <f t="shared" si="274"/>
        <v/>
      </c>
      <c r="Y1385" s="207" t="str">
        <f t="shared" si="275"/>
        <v/>
      </c>
      <c r="Z1385" s="207" t="str">
        <f t="shared" si="276"/>
        <v/>
      </c>
      <c r="AA1385" s="207" t="str">
        <f t="shared" si="277"/>
        <v/>
      </c>
    </row>
    <row r="1386" spans="1:27" ht="17.25" hidden="1" outlineLevel="2" thickBot="1">
      <c r="A1386" s="279">
        <v>43391</v>
      </c>
      <c r="B1386" s="280" t="s">
        <v>1332</v>
      </c>
      <c r="C1386" s="281" t="s">
        <v>3246</v>
      </c>
      <c r="D1386" s="281" t="s">
        <v>1329</v>
      </c>
      <c r="E1386" s="282" t="s">
        <v>2221</v>
      </c>
      <c r="F1386" s="281" t="s">
        <v>102</v>
      </c>
      <c r="G1386" s="283">
        <v>1</v>
      </c>
      <c r="H1386" s="283">
        <v>9853</v>
      </c>
      <c r="I1386" s="283">
        <v>0</v>
      </c>
      <c r="J1386" s="284">
        <v>23</v>
      </c>
      <c r="K1386" s="284">
        <v>10</v>
      </c>
      <c r="L1386" s="284">
        <f t="shared" si="280"/>
        <v>-33</v>
      </c>
      <c r="M1386" s="285">
        <f t="shared" si="282"/>
        <v>-33</v>
      </c>
      <c r="N1386" s="241" t="str">
        <f t="shared" si="283"/>
        <v/>
      </c>
      <c r="O1386" s="207">
        <v>0</v>
      </c>
      <c r="P1386" s="34">
        <f>SUM(L1386:L1391)</f>
        <v>4352</v>
      </c>
      <c r="Q1386" s="292"/>
      <c r="S1386" s="230" t="s">
        <v>2969</v>
      </c>
      <c r="T1386" s="61" t="str">
        <f t="shared" si="270"/>
        <v/>
      </c>
      <c r="U1386" s="61" t="str">
        <f t="shared" si="271"/>
        <v/>
      </c>
      <c r="V1386" s="61" t="str">
        <f t="shared" si="272"/>
        <v/>
      </c>
      <c r="W1386" s="61" t="str">
        <f t="shared" si="273"/>
        <v/>
      </c>
      <c r="X1386" s="207" t="str">
        <f t="shared" si="274"/>
        <v/>
      </c>
      <c r="Y1386" s="207" t="str">
        <f t="shared" si="275"/>
        <v/>
      </c>
      <c r="Z1386" s="207" t="str">
        <f t="shared" si="276"/>
        <v/>
      </c>
      <c r="AA1386" s="207">
        <f t="shared" si="277"/>
        <v>-33</v>
      </c>
    </row>
    <row r="1387" spans="1:27" ht="17.25" hidden="1" outlineLevel="2" collapsed="1" thickBot="1">
      <c r="A1387" s="279">
        <v>43391</v>
      </c>
      <c r="B1387" s="280" t="s">
        <v>1332</v>
      </c>
      <c r="C1387" s="281" t="s">
        <v>3246</v>
      </c>
      <c r="D1387" s="281" t="s">
        <v>1331</v>
      </c>
      <c r="E1387" s="282" t="s">
        <v>1330</v>
      </c>
      <c r="F1387" s="281" t="s">
        <v>102</v>
      </c>
      <c r="G1387" s="283">
        <v>1</v>
      </c>
      <c r="H1387" s="283">
        <v>9849</v>
      </c>
      <c r="I1387" s="283">
        <v>0</v>
      </c>
      <c r="J1387" s="284">
        <v>23</v>
      </c>
      <c r="K1387" s="284">
        <v>10</v>
      </c>
      <c r="L1387" s="284">
        <f t="shared" si="280"/>
        <v>167</v>
      </c>
      <c r="M1387" s="285">
        <f t="shared" si="282"/>
        <v>167</v>
      </c>
      <c r="N1387" s="241">
        <f t="shared" si="283"/>
        <v>4</v>
      </c>
      <c r="O1387" s="207">
        <v>0</v>
      </c>
      <c r="P1387" s="34"/>
      <c r="Q1387" s="292"/>
      <c r="S1387" s="230" t="s">
        <v>2969</v>
      </c>
      <c r="T1387" s="61" t="str">
        <f t="shared" si="270"/>
        <v/>
      </c>
      <c r="U1387" s="61" t="str">
        <f t="shared" si="271"/>
        <v/>
      </c>
      <c r="V1387" s="61" t="str">
        <f t="shared" si="272"/>
        <v/>
      </c>
      <c r="W1387" s="61" t="str">
        <f t="shared" si="273"/>
        <v/>
      </c>
      <c r="X1387" s="207" t="str">
        <f t="shared" si="274"/>
        <v/>
      </c>
      <c r="Y1387" s="207" t="str">
        <f t="shared" si="275"/>
        <v/>
      </c>
      <c r="Z1387" s="207">
        <f t="shared" si="276"/>
        <v>167</v>
      </c>
      <c r="AA1387" s="207" t="str">
        <f t="shared" si="277"/>
        <v/>
      </c>
    </row>
    <row r="1388" spans="1:27" ht="17.25" hidden="1" outlineLevel="2" collapsed="1" thickBot="1">
      <c r="A1388" s="279">
        <v>43391</v>
      </c>
      <c r="B1388" s="280" t="s">
        <v>1332</v>
      </c>
      <c r="C1388" s="281" t="s">
        <v>3246</v>
      </c>
      <c r="D1388" s="281" t="s">
        <v>1329</v>
      </c>
      <c r="E1388" s="282" t="s">
        <v>2221</v>
      </c>
      <c r="F1388" s="281" t="s">
        <v>102</v>
      </c>
      <c r="G1388" s="283">
        <v>1</v>
      </c>
      <c r="H1388" s="283">
        <v>9853</v>
      </c>
      <c r="I1388" s="283">
        <v>0</v>
      </c>
      <c r="J1388" s="284">
        <v>23</v>
      </c>
      <c r="K1388" s="284">
        <v>10</v>
      </c>
      <c r="L1388" s="284">
        <f t="shared" si="280"/>
        <v>-33</v>
      </c>
      <c r="M1388" s="285">
        <f t="shared" si="282"/>
        <v>-33</v>
      </c>
      <c r="N1388" s="241" t="str">
        <f t="shared" si="283"/>
        <v/>
      </c>
      <c r="O1388" s="207">
        <v>0</v>
      </c>
      <c r="P1388" s="34"/>
      <c r="Q1388" s="292"/>
      <c r="S1388" s="230" t="s">
        <v>2969</v>
      </c>
      <c r="T1388" s="61" t="str">
        <f t="shared" si="270"/>
        <v/>
      </c>
      <c r="U1388" s="61" t="str">
        <f t="shared" si="271"/>
        <v/>
      </c>
      <c r="V1388" s="61" t="str">
        <f t="shared" si="272"/>
        <v/>
      </c>
      <c r="W1388" s="61" t="str">
        <f t="shared" si="273"/>
        <v/>
      </c>
      <c r="X1388" s="207" t="str">
        <f t="shared" si="274"/>
        <v/>
      </c>
      <c r="Y1388" s="207" t="str">
        <f t="shared" si="275"/>
        <v/>
      </c>
      <c r="Z1388" s="207" t="str">
        <f t="shared" si="276"/>
        <v/>
      </c>
      <c r="AA1388" s="207">
        <f t="shared" si="277"/>
        <v>-33</v>
      </c>
    </row>
    <row r="1389" spans="1:27" ht="17.25" hidden="1" outlineLevel="2" collapsed="1" thickBot="1">
      <c r="A1389" s="279">
        <v>43391</v>
      </c>
      <c r="B1389" s="280" t="s">
        <v>1332</v>
      </c>
      <c r="C1389" s="281" t="s">
        <v>3246</v>
      </c>
      <c r="D1389" s="281" t="s">
        <v>1331</v>
      </c>
      <c r="E1389" s="282" t="s">
        <v>1330</v>
      </c>
      <c r="F1389" s="281" t="s">
        <v>102</v>
      </c>
      <c r="G1389" s="283">
        <v>1</v>
      </c>
      <c r="H1389" s="283">
        <v>9819</v>
      </c>
      <c r="I1389" s="283">
        <v>0</v>
      </c>
      <c r="J1389" s="284">
        <v>23</v>
      </c>
      <c r="K1389" s="284">
        <v>10</v>
      </c>
      <c r="L1389" s="284">
        <f t="shared" si="280"/>
        <v>1667</v>
      </c>
      <c r="M1389" s="285">
        <f t="shared" si="282"/>
        <v>1667</v>
      </c>
      <c r="N1389" s="241">
        <f t="shared" si="283"/>
        <v>34</v>
      </c>
      <c r="O1389" s="207">
        <v>0</v>
      </c>
      <c r="P1389" s="34"/>
      <c r="Q1389" s="292"/>
      <c r="S1389" s="230" t="s">
        <v>2969</v>
      </c>
      <c r="T1389" s="61" t="str">
        <f t="shared" si="270"/>
        <v/>
      </c>
      <c r="U1389" s="61" t="str">
        <f t="shared" si="271"/>
        <v/>
      </c>
      <c r="V1389" s="61" t="str">
        <f t="shared" si="272"/>
        <v/>
      </c>
      <c r="W1389" s="61" t="str">
        <f t="shared" si="273"/>
        <v/>
      </c>
      <c r="X1389" s="207" t="str">
        <f t="shared" si="274"/>
        <v/>
      </c>
      <c r="Y1389" s="207" t="str">
        <f t="shared" si="275"/>
        <v/>
      </c>
      <c r="Z1389" s="207">
        <f t="shared" si="276"/>
        <v>1667</v>
      </c>
      <c r="AA1389" s="207" t="str">
        <f t="shared" si="277"/>
        <v/>
      </c>
    </row>
    <row r="1390" spans="1:27" ht="17.25" hidden="1" outlineLevel="2" collapsed="1" thickBot="1">
      <c r="A1390" s="279">
        <v>43391</v>
      </c>
      <c r="B1390" s="280" t="s">
        <v>1332</v>
      </c>
      <c r="C1390" s="281" t="s">
        <v>3246</v>
      </c>
      <c r="D1390" s="281" t="s">
        <v>1329</v>
      </c>
      <c r="E1390" s="282" t="s">
        <v>2221</v>
      </c>
      <c r="F1390" s="281" t="s">
        <v>102</v>
      </c>
      <c r="G1390" s="283">
        <v>1</v>
      </c>
      <c r="H1390" s="283">
        <v>9853</v>
      </c>
      <c r="I1390" s="283">
        <v>0</v>
      </c>
      <c r="J1390" s="284">
        <v>23</v>
      </c>
      <c r="K1390" s="284">
        <v>10</v>
      </c>
      <c r="L1390" s="284">
        <f t="shared" si="280"/>
        <v>-33</v>
      </c>
      <c r="M1390" s="285">
        <f t="shared" si="282"/>
        <v>-33</v>
      </c>
      <c r="N1390" s="241" t="str">
        <f t="shared" si="283"/>
        <v/>
      </c>
      <c r="O1390" s="207">
        <v>0</v>
      </c>
      <c r="P1390" s="34"/>
      <c r="Q1390" s="292"/>
      <c r="S1390" s="230" t="s">
        <v>2969</v>
      </c>
      <c r="T1390" s="61" t="str">
        <f t="shared" si="270"/>
        <v/>
      </c>
      <c r="U1390" s="61" t="str">
        <f t="shared" si="271"/>
        <v/>
      </c>
      <c r="V1390" s="61" t="str">
        <f t="shared" si="272"/>
        <v/>
      </c>
      <c r="W1390" s="61" t="str">
        <f t="shared" si="273"/>
        <v/>
      </c>
      <c r="X1390" s="207" t="str">
        <f t="shared" si="274"/>
        <v/>
      </c>
      <c r="Y1390" s="207" t="str">
        <f t="shared" si="275"/>
        <v/>
      </c>
      <c r="Z1390" s="207" t="str">
        <f t="shared" si="276"/>
        <v/>
      </c>
      <c r="AA1390" s="207">
        <f t="shared" si="277"/>
        <v>-33</v>
      </c>
    </row>
    <row r="1391" spans="1:27" ht="17.25" hidden="1" outlineLevel="2" collapsed="1" thickBot="1">
      <c r="A1391" s="279">
        <v>43391</v>
      </c>
      <c r="B1391" s="280" t="s">
        <v>1332</v>
      </c>
      <c r="C1391" s="281" t="s">
        <v>3246</v>
      </c>
      <c r="D1391" s="281" t="s">
        <v>1331</v>
      </c>
      <c r="E1391" s="282" t="s">
        <v>1330</v>
      </c>
      <c r="F1391" s="281" t="s">
        <v>102</v>
      </c>
      <c r="G1391" s="283">
        <v>1</v>
      </c>
      <c r="H1391" s="283">
        <v>9800</v>
      </c>
      <c r="I1391" s="283">
        <v>0</v>
      </c>
      <c r="J1391" s="284">
        <v>23</v>
      </c>
      <c r="K1391" s="284">
        <v>10</v>
      </c>
      <c r="L1391" s="284">
        <f t="shared" si="280"/>
        <v>2617</v>
      </c>
      <c r="M1391" s="285">
        <f t="shared" si="282"/>
        <v>2617</v>
      </c>
      <c r="N1391" s="241">
        <f t="shared" si="283"/>
        <v>53</v>
      </c>
      <c r="O1391" s="207">
        <v>0</v>
      </c>
      <c r="P1391" s="34"/>
      <c r="Q1391" s="292"/>
      <c r="S1391" s="230" t="s">
        <v>2969</v>
      </c>
      <c r="T1391" s="61" t="str">
        <f t="shared" si="270"/>
        <v/>
      </c>
      <c r="U1391" s="61" t="str">
        <f t="shared" si="271"/>
        <v/>
      </c>
      <c r="V1391" s="61" t="str">
        <f t="shared" si="272"/>
        <v/>
      </c>
      <c r="W1391" s="61" t="str">
        <f t="shared" si="273"/>
        <v/>
      </c>
      <c r="X1391" s="207" t="str">
        <f t="shared" si="274"/>
        <v/>
      </c>
      <c r="Y1391" s="207" t="str">
        <f t="shared" si="275"/>
        <v/>
      </c>
      <c r="Z1391" s="207">
        <f t="shared" si="276"/>
        <v>2617</v>
      </c>
      <c r="AA1391" s="207" t="str">
        <f t="shared" si="277"/>
        <v/>
      </c>
    </row>
    <row r="1392" spans="1:27" ht="17.25" hidden="1" outlineLevel="1" thickBot="1">
      <c r="A1392" s="237">
        <v>43392</v>
      </c>
      <c r="B1392" s="215" t="s">
        <v>1332</v>
      </c>
      <c r="C1392" s="210" t="s">
        <v>3246</v>
      </c>
      <c r="D1392" s="210" t="s">
        <v>1329</v>
      </c>
      <c r="E1392" s="238" t="s">
        <v>1330</v>
      </c>
      <c r="F1392" s="210" t="s">
        <v>102</v>
      </c>
      <c r="G1392" s="239">
        <v>1</v>
      </c>
      <c r="H1392" s="239">
        <v>9835</v>
      </c>
      <c r="I1392" s="239">
        <v>0</v>
      </c>
      <c r="J1392" s="14">
        <v>23</v>
      </c>
      <c r="K1392" s="14">
        <v>10</v>
      </c>
      <c r="L1392" s="14">
        <f>IF(B1392="TXO",I1392-SUM(J1392:K1392),IF(B1392="FITX",IF(D1392="新倉",-SUM(J1392:K1392),IF(E1392="賣",(H1392-H869)*G1392*200-SUM(J1392:K1392),(H869-H1392)*G1392*200-SUM(J1392:K1392))),IF(D1392="新倉",-SUM(J1392:K1392),IF(E1392="賣",(H1392-H869)*G1392*50-SUM(J1392:K1392),(H869-H1392)*G1392*50-SUM(J1392:K1392)))))</f>
        <v>-33</v>
      </c>
      <c r="M1392" s="123">
        <f t="shared" si="282"/>
        <v>-33</v>
      </c>
      <c r="N1392" s="241" t="str">
        <f>IF(B1392="TXO","",IF(D1392="新倉","",IF(E1392="賣",(H1392-H869)*G1392,(H869-H1392)*G1392)))</f>
        <v/>
      </c>
      <c r="O1392" s="207">
        <f t="shared" ref="O1392:O1455" si="284">ABS(I1392)</f>
        <v>0</v>
      </c>
      <c r="P1392" s="34">
        <f>SUM(L1392:L1449)</f>
        <v>-358</v>
      </c>
      <c r="Q1392" s="230" t="s">
        <v>3117</v>
      </c>
      <c r="R1392" s="230" t="s">
        <v>2969</v>
      </c>
      <c r="S1392" s="230"/>
      <c r="T1392" s="61" t="str">
        <f t="shared" si="270"/>
        <v/>
      </c>
      <c r="U1392" s="61">
        <f t="shared" si="271"/>
        <v>-33</v>
      </c>
      <c r="V1392" s="61" t="str">
        <f t="shared" si="272"/>
        <v/>
      </c>
      <c r="W1392" s="61" t="str">
        <f t="shared" si="273"/>
        <v/>
      </c>
      <c r="X1392" s="207" t="str">
        <f t="shared" si="274"/>
        <v/>
      </c>
      <c r="Y1392" s="207" t="str">
        <f t="shared" si="275"/>
        <v/>
      </c>
      <c r="Z1392" s="207" t="str">
        <f t="shared" si="276"/>
        <v/>
      </c>
      <c r="AA1392" s="207" t="str">
        <f t="shared" si="277"/>
        <v/>
      </c>
    </row>
    <row r="1393" spans="1:27" ht="17.25" hidden="1" outlineLevel="2" thickBot="1">
      <c r="A1393" s="237">
        <v>43392</v>
      </c>
      <c r="B1393" s="215" t="s">
        <v>1332</v>
      </c>
      <c r="C1393" s="210" t="s">
        <v>3246</v>
      </c>
      <c r="D1393" s="210" t="s">
        <v>1331</v>
      </c>
      <c r="E1393" s="238" t="s">
        <v>2221</v>
      </c>
      <c r="F1393" s="210" t="s">
        <v>102</v>
      </c>
      <c r="G1393" s="239">
        <v>1</v>
      </c>
      <c r="H1393" s="239">
        <v>9838</v>
      </c>
      <c r="I1393" s="239">
        <v>0</v>
      </c>
      <c r="J1393" s="14">
        <v>23</v>
      </c>
      <c r="K1393" s="14">
        <v>10</v>
      </c>
      <c r="L1393" s="14">
        <f t="shared" ref="L1393:L1431" si="285">IF(B1393="TXO",I1393-SUM(J1393:K1393),IF(B1393="FITX",IF(D1393="新倉",-SUM(J1393:K1393),IF(E1393="賣",(H1393-H1392)*G1393*200-SUM(J1393:K1393),(H1392-H1393)*G1393*200-SUM(J1393:K1393))),IF(D1393="新倉",-SUM(J1393:K1393),IF(E1393="賣",(H1393-H1392)*G1393*50-SUM(J1393:K1393),(H1392-H1393)*G1393*50-SUM(J1393:K1393)))))</f>
        <v>117</v>
      </c>
      <c r="M1393" s="123">
        <f t="shared" si="282"/>
        <v>117</v>
      </c>
      <c r="N1393" s="241">
        <f t="shared" ref="N1393:N1456" si="286">IF(B1393="TXO","",IF(D1393="新倉","",IF(E1393="賣",(H1393-H1392)*G1393,(H1392-H1393)*G1393)))</f>
        <v>3</v>
      </c>
      <c r="O1393" s="207">
        <f t="shared" si="284"/>
        <v>0</v>
      </c>
      <c r="P1393" s="34"/>
      <c r="Q1393" s="230" t="s">
        <v>2970</v>
      </c>
      <c r="R1393" s="230" t="s">
        <v>2969</v>
      </c>
      <c r="S1393" s="230"/>
      <c r="T1393" s="61">
        <f t="shared" si="270"/>
        <v>117</v>
      </c>
      <c r="U1393" s="61" t="str">
        <f t="shared" si="271"/>
        <v/>
      </c>
      <c r="V1393" s="61" t="str">
        <f t="shared" si="272"/>
        <v/>
      </c>
      <c r="W1393" s="61" t="str">
        <f t="shared" si="273"/>
        <v/>
      </c>
      <c r="X1393" s="207" t="str">
        <f t="shared" si="274"/>
        <v/>
      </c>
      <c r="Y1393" s="207" t="str">
        <f t="shared" si="275"/>
        <v/>
      </c>
      <c r="Z1393" s="207" t="str">
        <f t="shared" si="276"/>
        <v/>
      </c>
      <c r="AA1393" s="207" t="str">
        <f t="shared" si="277"/>
        <v/>
      </c>
    </row>
    <row r="1394" spans="1:27" ht="17.25" hidden="1" outlineLevel="2" thickBot="1">
      <c r="A1394" s="237">
        <v>43392</v>
      </c>
      <c r="B1394" s="215" t="s">
        <v>1332</v>
      </c>
      <c r="C1394" s="210" t="s">
        <v>3246</v>
      </c>
      <c r="D1394" s="210" t="s">
        <v>1329</v>
      </c>
      <c r="E1394" s="238" t="s">
        <v>1330</v>
      </c>
      <c r="F1394" s="210" t="s">
        <v>102</v>
      </c>
      <c r="G1394" s="239">
        <v>1</v>
      </c>
      <c r="H1394" s="239">
        <v>9835</v>
      </c>
      <c r="I1394" s="239">
        <v>0</v>
      </c>
      <c r="J1394" s="14">
        <v>23</v>
      </c>
      <c r="K1394" s="14">
        <v>10</v>
      </c>
      <c r="L1394" s="14">
        <f t="shared" si="285"/>
        <v>-33</v>
      </c>
      <c r="M1394" s="123">
        <f t="shared" si="282"/>
        <v>-33</v>
      </c>
      <c r="N1394" s="241" t="str">
        <f t="shared" si="286"/>
        <v/>
      </c>
      <c r="O1394" s="207">
        <f t="shared" si="284"/>
        <v>0</v>
      </c>
      <c r="P1394" s="34"/>
      <c r="R1394" s="230" t="s">
        <v>2969</v>
      </c>
      <c r="S1394" s="230"/>
      <c r="T1394" s="61" t="str">
        <f t="shared" si="270"/>
        <v/>
      </c>
      <c r="U1394" s="61">
        <f t="shared" si="271"/>
        <v>-33</v>
      </c>
      <c r="V1394" s="61" t="str">
        <f t="shared" si="272"/>
        <v/>
      </c>
      <c r="W1394" s="61" t="str">
        <f t="shared" si="273"/>
        <v/>
      </c>
      <c r="X1394" s="207" t="str">
        <f t="shared" si="274"/>
        <v/>
      </c>
      <c r="Y1394" s="207" t="str">
        <f t="shared" si="275"/>
        <v/>
      </c>
      <c r="Z1394" s="207" t="str">
        <f t="shared" si="276"/>
        <v/>
      </c>
      <c r="AA1394" s="207" t="str">
        <f t="shared" si="277"/>
        <v/>
      </c>
    </row>
    <row r="1395" spans="1:27" ht="17.25" hidden="1" outlineLevel="2" thickBot="1">
      <c r="A1395" s="237">
        <v>43392</v>
      </c>
      <c r="B1395" s="215" t="s">
        <v>1332</v>
      </c>
      <c r="C1395" s="210" t="s">
        <v>3246</v>
      </c>
      <c r="D1395" s="210" t="s">
        <v>1331</v>
      </c>
      <c r="E1395" s="238" t="s">
        <v>2221</v>
      </c>
      <c r="F1395" s="210" t="s">
        <v>102</v>
      </c>
      <c r="G1395" s="239">
        <v>1</v>
      </c>
      <c r="H1395" s="239">
        <v>9818</v>
      </c>
      <c r="I1395" s="239">
        <v>0</v>
      </c>
      <c r="J1395" s="14">
        <v>23</v>
      </c>
      <c r="K1395" s="14">
        <v>10</v>
      </c>
      <c r="L1395" s="14">
        <f t="shared" si="285"/>
        <v>-883</v>
      </c>
      <c r="M1395" s="123">
        <f t="shared" si="282"/>
        <v>-883</v>
      </c>
      <c r="N1395" s="241">
        <f t="shared" si="286"/>
        <v>-17</v>
      </c>
      <c r="O1395" s="207">
        <f t="shared" si="284"/>
        <v>0</v>
      </c>
      <c r="P1395" s="34"/>
      <c r="Q1395" s="292" t="s">
        <v>2986</v>
      </c>
      <c r="R1395" s="230" t="s">
        <v>2969</v>
      </c>
      <c r="S1395" s="230"/>
      <c r="T1395" s="61" t="str">
        <f t="shared" si="270"/>
        <v/>
      </c>
      <c r="U1395" s="61">
        <f t="shared" si="271"/>
        <v>-883</v>
      </c>
      <c r="V1395" s="61" t="str">
        <f t="shared" si="272"/>
        <v/>
      </c>
      <c r="W1395" s="61" t="str">
        <f t="shared" si="273"/>
        <v/>
      </c>
      <c r="X1395" s="207" t="str">
        <f t="shared" si="274"/>
        <v/>
      </c>
      <c r="Y1395" s="207" t="str">
        <f t="shared" si="275"/>
        <v/>
      </c>
      <c r="Z1395" s="207" t="str">
        <f t="shared" si="276"/>
        <v/>
      </c>
      <c r="AA1395" s="207" t="str">
        <f t="shared" si="277"/>
        <v/>
      </c>
    </row>
    <row r="1396" spans="1:27" ht="17.25" hidden="1" outlineLevel="2" thickBot="1">
      <c r="A1396" s="237">
        <v>43392</v>
      </c>
      <c r="B1396" s="215" t="s">
        <v>1332</v>
      </c>
      <c r="C1396" s="210" t="s">
        <v>3246</v>
      </c>
      <c r="D1396" s="210" t="s">
        <v>1329</v>
      </c>
      <c r="E1396" s="238" t="s">
        <v>1330</v>
      </c>
      <c r="F1396" s="210" t="s">
        <v>102</v>
      </c>
      <c r="G1396" s="239">
        <v>1</v>
      </c>
      <c r="H1396" s="239">
        <v>9836</v>
      </c>
      <c r="I1396" s="239">
        <v>0</v>
      </c>
      <c r="J1396" s="14">
        <v>23</v>
      </c>
      <c r="K1396" s="14">
        <v>10</v>
      </c>
      <c r="L1396" s="14">
        <f t="shared" si="285"/>
        <v>-33</v>
      </c>
      <c r="M1396" s="123">
        <f t="shared" si="282"/>
        <v>-33</v>
      </c>
      <c r="N1396" s="241" t="str">
        <f t="shared" si="286"/>
        <v/>
      </c>
      <c r="O1396" s="207">
        <f t="shared" si="284"/>
        <v>0</v>
      </c>
      <c r="P1396" s="34"/>
      <c r="R1396" s="230" t="s">
        <v>2969</v>
      </c>
      <c r="S1396" s="230"/>
      <c r="T1396" s="61" t="str">
        <f t="shared" si="270"/>
        <v/>
      </c>
      <c r="U1396" s="61">
        <f t="shared" si="271"/>
        <v>-33</v>
      </c>
      <c r="V1396" s="61" t="str">
        <f t="shared" si="272"/>
        <v/>
      </c>
      <c r="W1396" s="61" t="str">
        <f t="shared" si="273"/>
        <v/>
      </c>
      <c r="X1396" s="207" t="str">
        <f t="shared" si="274"/>
        <v/>
      </c>
      <c r="Y1396" s="207" t="str">
        <f t="shared" si="275"/>
        <v/>
      </c>
      <c r="Z1396" s="207" t="str">
        <f t="shared" si="276"/>
        <v/>
      </c>
      <c r="AA1396" s="207" t="str">
        <f t="shared" si="277"/>
        <v/>
      </c>
    </row>
    <row r="1397" spans="1:27" ht="17.25" hidden="1" outlineLevel="2" thickBot="1">
      <c r="A1397" s="237">
        <v>43392</v>
      </c>
      <c r="B1397" s="215" t="s">
        <v>1332</v>
      </c>
      <c r="C1397" s="210" t="s">
        <v>3246</v>
      </c>
      <c r="D1397" s="210" t="s">
        <v>1331</v>
      </c>
      <c r="E1397" s="238" t="s">
        <v>2221</v>
      </c>
      <c r="F1397" s="210" t="s">
        <v>102</v>
      </c>
      <c r="G1397" s="239">
        <v>1</v>
      </c>
      <c r="H1397" s="239">
        <v>9819</v>
      </c>
      <c r="I1397" s="239">
        <v>0</v>
      </c>
      <c r="J1397" s="14">
        <v>23</v>
      </c>
      <c r="K1397" s="14">
        <v>10</v>
      </c>
      <c r="L1397" s="14">
        <f t="shared" si="285"/>
        <v>-883</v>
      </c>
      <c r="M1397" s="123">
        <f t="shared" si="282"/>
        <v>-883</v>
      </c>
      <c r="N1397" s="241">
        <f t="shared" si="286"/>
        <v>-17</v>
      </c>
      <c r="O1397" s="207">
        <f t="shared" si="284"/>
        <v>0</v>
      </c>
      <c r="P1397" s="34"/>
      <c r="Q1397" s="292" t="s">
        <v>2986</v>
      </c>
      <c r="R1397" s="230" t="s">
        <v>2969</v>
      </c>
      <c r="S1397" s="230"/>
      <c r="T1397" s="61" t="str">
        <f t="shared" ref="T1397:T1460" si="287">IF(AND(R1397="Yes",S1397&lt;&gt;"Yes",L1397&gt;0,B1397&lt;&gt;"TXO"),L1397,"")</f>
        <v/>
      </c>
      <c r="U1397" s="61">
        <f t="shared" ref="U1397:U1460" si="288">IF(AND(R1397="Yes",S1397&lt;&gt;"Yes",L1397&lt;0,B1397&lt;&gt;"TXO"),L1397,"")</f>
        <v>-883</v>
      </c>
      <c r="V1397" s="61" t="str">
        <f t="shared" ref="V1397:V1460" si="289">IF(AND(R1397="",S1397&lt;&gt;"Yes",L1397&gt;0,B1397&lt;&gt;"TXO"),L1397,"")</f>
        <v/>
      </c>
      <c r="W1397" s="61" t="str">
        <f t="shared" ref="W1397:W1460" si="290">IF(AND(R1397="",S1397&lt;&gt;"Yes",L1397&lt;0,B1397&lt;&gt;"TXO"),L1397,"")</f>
        <v/>
      </c>
      <c r="X1397" s="207" t="str">
        <f t="shared" ref="X1397:X1460" si="291">IF(AND(R1397="Yes",S1397="Yes",L1397&gt;0,B1397&lt;&gt;"TXO"),L1397,"")</f>
        <v/>
      </c>
      <c r="Y1397" s="207" t="str">
        <f t="shared" ref="Y1397:Y1460" si="292">IF(AND(R1397="Yes",S1397="Yes",L1397&lt;0,B1397&lt;&gt;"TXO"),L1397,"")</f>
        <v/>
      </c>
      <c r="Z1397" s="207" t="str">
        <f t="shared" ref="Z1397:Z1460" si="293">IF(AND(R1397="",S1397="Yes",L1397&gt;0,B1397&lt;&gt;"TXO"),L1397,"")</f>
        <v/>
      </c>
      <c r="AA1397" s="207" t="str">
        <f t="shared" ref="AA1397:AA1460" si="294">IF(AND(R1397="",S1397="Yes",L1397&lt;0,B1397&lt;&gt;"TXO"),L1397,"")</f>
        <v/>
      </c>
    </row>
    <row r="1398" spans="1:27" ht="17.25" hidden="1" outlineLevel="2" thickBot="1">
      <c r="A1398" s="237">
        <v>43392</v>
      </c>
      <c r="B1398" s="215" t="s">
        <v>1332</v>
      </c>
      <c r="C1398" s="210" t="s">
        <v>3246</v>
      </c>
      <c r="D1398" s="210" t="s">
        <v>1329</v>
      </c>
      <c r="E1398" s="238" t="s">
        <v>1330</v>
      </c>
      <c r="F1398" s="210" t="s">
        <v>102</v>
      </c>
      <c r="G1398" s="239">
        <v>2</v>
      </c>
      <c r="H1398" s="239">
        <v>9832</v>
      </c>
      <c r="I1398" s="239">
        <v>0</v>
      </c>
      <c r="J1398" s="14">
        <v>46</v>
      </c>
      <c r="K1398" s="14">
        <v>20</v>
      </c>
      <c r="L1398" s="14">
        <f t="shared" si="285"/>
        <v>-66</v>
      </c>
      <c r="M1398" s="123">
        <f t="shared" si="282"/>
        <v>-66</v>
      </c>
      <c r="N1398" s="241" t="str">
        <f t="shared" si="286"/>
        <v/>
      </c>
      <c r="O1398" s="207">
        <f t="shared" si="284"/>
        <v>0</v>
      </c>
      <c r="P1398" s="34"/>
      <c r="S1398" s="230"/>
      <c r="T1398" s="61" t="str">
        <f t="shared" si="287"/>
        <v/>
      </c>
      <c r="U1398" s="61" t="str">
        <f t="shared" si="288"/>
        <v/>
      </c>
      <c r="V1398" s="61" t="str">
        <f t="shared" si="289"/>
        <v/>
      </c>
      <c r="W1398" s="61">
        <f t="shared" si="290"/>
        <v>-66</v>
      </c>
      <c r="X1398" s="207" t="str">
        <f t="shared" si="291"/>
        <v/>
      </c>
      <c r="Y1398" s="207" t="str">
        <f t="shared" si="292"/>
        <v/>
      </c>
      <c r="Z1398" s="207" t="str">
        <f t="shared" si="293"/>
        <v/>
      </c>
      <c r="AA1398" s="207" t="str">
        <f t="shared" si="294"/>
        <v/>
      </c>
    </row>
    <row r="1399" spans="1:27" ht="17.25" hidden="1" outlineLevel="2" thickBot="1">
      <c r="A1399" s="237">
        <v>43392</v>
      </c>
      <c r="B1399" s="215" t="s">
        <v>1332</v>
      </c>
      <c r="C1399" s="210" t="s">
        <v>3246</v>
      </c>
      <c r="D1399" s="210" t="s">
        <v>1331</v>
      </c>
      <c r="E1399" s="238" t="s">
        <v>2221</v>
      </c>
      <c r="F1399" s="210" t="s">
        <v>102</v>
      </c>
      <c r="G1399" s="239">
        <v>2</v>
      </c>
      <c r="H1399" s="239">
        <v>9836</v>
      </c>
      <c r="I1399" s="239">
        <v>0</v>
      </c>
      <c r="J1399" s="14">
        <v>46</v>
      </c>
      <c r="K1399" s="14">
        <v>20</v>
      </c>
      <c r="L1399" s="14">
        <f t="shared" si="285"/>
        <v>334</v>
      </c>
      <c r="M1399" s="123">
        <f t="shared" si="282"/>
        <v>334</v>
      </c>
      <c r="N1399" s="241">
        <f t="shared" si="286"/>
        <v>8</v>
      </c>
      <c r="O1399" s="207">
        <f t="shared" si="284"/>
        <v>0</v>
      </c>
      <c r="P1399" s="34"/>
      <c r="Q1399" s="292"/>
      <c r="S1399" s="230"/>
      <c r="T1399" s="61" t="str">
        <f t="shared" si="287"/>
        <v/>
      </c>
      <c r="U1399" s="61" t="str">
        <f t="shared" si="288"/>
        <v/>
      </c>
      <c r="V1399" s="61">
        <f t="shared" si="289"/>
        <v>334</v>
      </c>
      <c r="W1399" s="61" t="str">
        <f t="shared" si="290"/>
        <v/>
      </c>
      <c r="X1399" s="207" t="str">
        <f t="shared" si="291"/>
        <v/>
      </c>
      <c r="Y1399" s="207" t="str">
        <f t="shared" si="292"/>
        <v/>
      </c>
      <c r="Z1399" s="207" t="str">
        <f t="shared" si="293"/>
        <v/>
      </c>
      <c r="AA1399" s="207" t="str">
        <f t="shared" si="294"/>
        <v/>
      </c>
    </row>
    <row r="1400" spans="1:27" ht="17.25" hidden="1" outlineLevel="2" thickBot="1">
      <c r="A1400" s="237">
        <v>43392</v>
      </c>
      <c r="B1400" s="215" t="s">
        <v>1332</v>
      </c>
      <c r="C1400" s="210" t="s">
        <v>3246</v>
      </c>
      <c r="D1400" s="210" t="s">
        <v>1329</v>
      </c>
      <c r="E1400" s="238" t="s">
        <v>1330</v>
      </c>
      <c r="F1400" s="210" t="s">
        <v>102</v>
      </c>
      <c r="G1400" s="239">
        <v>2</v>
      </c>
      <c r="H1400" s="239">
        <v>9827</v>
      </c>
      <c r="I1400" s="239">
        <v>0</v>
      </c>
      <c r="J1400" s="14">
        <v>46</v>
      </c>
      <c r="K1400" s="14">
        <v>20</v>
      </c>
      <c r="L1400" s="14">
        <f t="shared" si="285"/>
        <v>-66</v>
      </c>
      <c r="M1400" s="123">
        <f t="shared" si="282"/>
        <v>-66</v>
      </c>
      <c r="N1400" s="241" t="str">
        <f t="shared" si="286"/>
        <v/>
      </c>
      <c r="O1400" s="207">
        <f t="shared" si="284"/>
        <v>0</v>
      </c>
      <c r="P1400" s="34"/>
      <c r="S1400" s="230"/>
      <c r="T1400" s="61" t="str">
        <f t="shared" si="287"/>
        <v/>
      </c>
      <c r="U1400" s="61" t="str">
        <f t="shared" si="288"/>
        <v/>
      </c>
      <c r="V1400" s="61" t="str">
        <f t="shared" si="289"/>
        <v/>
      </c>
      <c r="W1400" s="61">
        <f t="shared" si="290"/>
        <v>-66</v>
      </c>
      <c r="X1400" s="207" t="str">
        <f t="shared" si="291"/>
        <v/>
      </c>
      <c r="Y1400" s="207" t="str">
        <f t="shared" si="292"/>
        <v/>
      </c>
      <c r="Z1400" s="207" t="str">
        <f t="shared" si="293"/>
        <v/>
      </c>
      <c r="AA1400" s="207" t="str">
        <f t="shared" si="294"/>
        <v/>
      </c>
    </row>
    <row r="1401" spans="1:27" ht="17.25" hidden="1" outlineLevel="2" thickBot="1">
      <c r="A1401" s="237">
        <v>43392</v>
      </c>
      <c r="B1401" s="215" t="s">
        <v>1332</v>
      </c>
      <c r="C1401" s="210" t="s">
        <v>3246</v>
      </c>
      <c r="D1401" s="210" t="s">
        <v>1331</v>
      </c>
      <c r="E1401" s="238" t="s">
        <v>2221</v>
      </c>
      <c r="F1401" s="210" t="s">
        <v>102</v>
      </c>
      <c r="G1401" s="239">
        <v>2</v>
      </c>
      <c r="H1401" s="239">
        <v>9811</v>
      </c>
      <c r="I1401" s="239">
        <v>0</v>
      </c>
      <c r="J1401" s="14">
        <v>46</v>
      </c>
      <c r="K1401" s="14">
        <v>20</v>
      </c>
      <c r="L1401" s="14">
        <f t="shared" si="285"/>
        <v>-1666</v>
      </c>
      <c r="M1401" s="123">
        <f t="shared" si="282"/>
        <v>-1666</v>
      </c>
      <c r="N1401" s="241">
        <f t="shared" si="286"/>
        <v>-32</v>
      </c>
      <c r="O1401" s="207">
        <f t="shared" si="284"/>
        <v>0</v>
      </c>
      <c r="P1401" s="34"/>
      <c r="Q1401" s="292"/>
      <c r="S1401" s="230"/>
      <c r="T1401" s="61" t="str">
        <f t="shared" si="287"/>
        <v/>
      </c>
      <c r="U1401" s="61" t="str">
        <f t="shared" si="288"/>
        <v/>
      </c>
      <c r="V1401" s="61" t="str">
        <f t="shared" si="289"/>
        <v/>
      </c>
      <c r="W1401" s="61">
        <f t="shared" si="290"/>
        <v>-1666</v>
      </c>
      <c r="X1401" s="207" t="str">
        <f t="shared" si="291"/>
        <v/>
      </c>
      <c r="Y1401" s="207" t="str">
        <f t="shared" si="292"/>
        <v/>
      </c>
      <c r="Z1401" s="207" t="str">
        <f t="shared" si="293"/>
        <v/>
      </c>
      <c r="AA1401" s="207" t="str">
        <f t="shared" si="294"/>
        <v/>
      </c>
    </row>
    <row r="1402" spans="1:27" ht="33.75" hidden="1" outlineLevel="2" thickBot="1">
      <c r="A1402" s="237">
        <v>43392</v>
      </c>
      <c r="B1402" s="215" t="s">
        <v>1332</v>
      </c>
      <c r="C1402" s="210" t="s">
        <v>3246</v>
      </c>
      <c r="D1402" s="210" t="s">
        <v>1329</v>
      </c>
      <c r="E1402" s="238" t="s">
        <v>2221</v>
      </c>
      <c r="F1402" s="210" t="s">
        <v>102</v>
      </c>
      <c r="G1402" s="239">
        <v>1</v>
      </c>
      <c r="H1402" s="239">
        <v>9808</v>
      </c>
      <c r="I1402" s="239">
        <v>0</v>
      </c>
      <c r="J1402" s="14">
        <v>23</v>
      </c>
      <c r="K1402" s="14">
        <v>10</v>
      </c>
      <c r="L1402" s="14">
        <f t="shared" si="285"/>
        <v>-33</v>
      </c>
      <c r="M1402" s="123">
        <f t="shared" si="282"/>
        <v>-33</v>
      </c>
      <c r="N1402" s="241" t="str">
        <f t="shared" si="286"/>
        <v/>
      </c>
      <c r="O1402" s="207">
        <f t="shared" si="284"/>
        <v>0</v>
      </c>
      <c r="P1402" s="34"/>
      <c r="Q1402" s="230" t="s">
        <v>3247</v>
      </c>
      <c r="S1402" s="230"/>
      <c r="T1402" s="61" t="str">
        <f t="shared" si="287"/>
        <v/>
      </c>
      <c r="U1402" s="61" t="str">
        <f t="shared" si="288"/>
        <v/>
      </c>
      <c r="V1402" s="61" t="str">
        <f t="shared" si="289"/>
        <v/>
      </c>
      <c r="W1402" s="61">
        <f t="shared" si="290"/>
        <v>-33</v>
      </c>
      <c r="X1402" s="207" t="str">
        <f t="shared" si="291"/>
        <v/>
      </c>
      <c r="Y1402" s="207" t="str">
        <f t="shared" si="292"/>
        <v/>
      </c>
      <c r="Z1402" s="207" t="str">
        <f t="shared" si="293"/>
        <v/>
      </c>
      <c r="AA1402" s="207" t="str">
        <f t="shared" si="294"/>
        <v/>
      </c>
    </row>
    <row r="1403" spans="1:27" ht="17.25" hidden="1" outlineLevel="2" thickBot="1">
      <c r="A1403" s="237">
        <v>43392</v>
      </c>
      <c r="B1403" s="215" t="s">
        <v>1332</v>
      </c>
      <c r="C1403" s="210" t="s">
        <v>3246</v>
      </c>
      <c r="D1403" s="210" t="s">
        <v>1331</v>
      </c>
      <c r="E1403" s="238" t="s">
        <v>1330</v>
      </c>
      <c r="F1403" s="210" t="s">
        <v>102</v>
      </c>
      <c r="G1403" s="239">
        <v>1</v>
      </c>
      <c r="H1403" s="239">
        <v>9823</v>
      </c>
      <c r="I1403" s="239">
        <v>0</v>
      </c>
      <c r="J1403" s="14">
        <v>23</v>
      </c>
      <c r="K1403" s="14">
        <v>10</v>
      </c>
      <c r="L1403" s="14">
        <f t="shared" si="285"/>
        <v>-783</v>
      </c>
      <c r="M1403" s="123">
        <f t="shared" si="282"/>
        <v>-783</v>
      </c>
      <c r="N1403" s="241">
        <f t="shared" si="286"/>
        <v>-15</v>
      </c>
      <c r="O1403" s="207">
        <f t="shared" si="284"/>
        <v>0</v>
      </c>
      <c r="P1403" s="34"/>
      <c r="Q1403" s="292" t="s">
        <v>2986</v>
      </c>
      <c r="S1403" s="230"/>
      <c r="T1403" s="61" t="str">
        <f t="shared" si="287"/>
        <v/>
      </c>
      <c r="U1403" s="61" t="str">
        <f t="shared" si="288"/>
        <v/>
      </c>
      <c r="V1403" s="61" t="str">
        <f t="shared" si="289"/>
        <v/>
      </c>
      <c r="W1403" s="61">
        <f t="shared" si="290"/>
        <v>-783</v>
      </c>
      <c r="X1403" s="207" t="str">
        <f t="shared" si="291"/>
        <v/>
      </c>
      <c r="Y1403" s="207" t="str">
        <f t="shared" si="292"/>
        <v/>
      </c>
      <c r="Z1403" s="207" t="str">
        <f t="shared" si="293"/>
        <v/>
      </c>
      <c r="AA1403" s="207" t="str">
        <f t="shared" si="294"/>
        <v/>
      </c>
    </row>
    <row r="1404" spans="1:27" ht="17.25" hidden="1" outlineLevel="2" thickBot="1">
      <c r="A1404" s="237">
        <v>43392</v>
      </c>
      <c r="B1404" s="215" t="s">
        <v>1332</v>
      </c>
      <c r="C1404" s="210" t="s">
        <v>3246</v>
      </c>
      <c r="D1404" s="210" t="s">
        <v>1329</v>
      </c>
      <c r="E1404" s="238" t="s">
        <v>2221</v>
      </c>
      <c r="F1404" s="210" t="s">
        <v>102</v>
      </c>
      <c r="G1404" s="239">
        <v>1</v>
      </c>
      <c r="H1404" s="239">
        <v>9807</v>
      </c>
      <c r="I1404" s="239">
        <v>0</v>
      </c>
      <c r="J1404" s="14">
        <v>23</v>
      </c>
      <c r="K1404" s="14">
        <v>10</v>
      </c>
      <c r="L1404" s="14">
        <f t="shared" si="285"/>
        <v>-33</v>
      </c>
      <c r="M1404" s="123">
        <f t="shared" si="282"/>
        <v>-33</v>
      </c>
      <c r="N1404" s="241" t="str">
        <f t="shared" si="286"/>
        <v/>
      </c>
      <c r="O1404" s="207">
        <f t="shared" si="284"/>
        <v>0</v>
      </c>
      <c r="P1404" s="34"/>
      <c r="S1404" s="230"/>
      <c r="T1404" s="61" t="str">
        <f t="shared" si="287"/>
        <v/>
      </c>
      <c r="U1404" s="61" t="str">
        <f t="shared" si="288"/>
        <v/>
      </c>
      <c r="V1404" s="61" t="str">
        <f t="shared" si="289"/>
        <v/>
      </c>
      <c r="W1404" s="61">
        <f t="shared" si="290"/>
        <v>-33</v>
      </c>
      <c r="X1404" s="207" t="str">
        <f t="shared" si="291"/>
        <v/>
      </c>
      <c r="Y1404" s="207" t="str">
        <f t="shared" si="292"/>
        <v/>
      </c>
      <c r="Z1404" s="207" t="str">
        <f t="shared" si="293"/>
        <v/>
      </c>
      <c r="AA1404" s="207" t="str">
        <f t="shared" si="294"/>
        <v/>
      </c>
    </row>
    <row r="1405" spans="1:27" ht="17.25" hidden="1" outlineLevel="2" thickBot="1">
      <c r="A1405" s="237">
        <v>43392</v>
      </c>
      <c r="B1405" s="215" t="s">
        <v>1332</v>
      </c>
      <c r="C1405" s="210" t="s">
        <v>3246</v>
      </c>
      <c r="D1405" s="210" t="s">
        <v>1331</v>
      </c>
      <c r="E1405" s="238" t="s">
        <v>1330</v>
      </c>
      <c r="F1405" s="210" t="s">
        <v>102</v>
      </c>
      <c r="G1405" s="239">
        <v>1</v>
      </c>
      <c r="H1405" s="239">
        <v>9824</v>
      </c>
      <c r="I1405" s="239">
        <v>0</v>
      </c>
      <c r="J1405" s="14">
        <v>23</v>
      </c>
      <c r="K1405" s="14">
        <v>10</v>
      </c>
      <c r="L1405" s="14">
        <f t="shared" si="285"/>
        <v>-883</v>
      </c>
      <c r="M1405" s="123">
        <f t="shared" si="282"/>
        <v>-883</v>
      </c>
      <c r="N1405" s="241">
        <f t="shared" si="286"/>
        <v>-17</v>
      </c>
      <c r="O1405" s="207">
        <f t="shared" si="284"/>
        <v>0</v>
      </c>
      <c r="P1405" s="34"/>
      <c r="Q1405" s="292" t="s">
        <v>2986</v>
      </c>
      <c r="S1405" s="230"/>
      <c r="T1405" s="61" t="str">
        <f t="shared" si="287"/>
        <v/>
      </c>
      <c r="U1405" s="61" t="str">
        <f t="shared" si="288"/>
        <v/>
      </c>
      <c r="V1405" s="61" t="str">
        <f t="shared" si="289"/>
        <v/>
      </c>
      <c r="W1405" s="61">
        <f t="shared" si="290"/>
        <v>-883</v>
      </c>
      <c r="X1405" s="207" t="str">
        <f t="shared" si="291"/>
        <v/>
      </c>
      <c r="Y1405" s="207" t="str">
        <f t="shared" si="292"/>
        <v/>
      </c>
      <c r="Z1405" s="207" t="str">
        <f t="shared" si="293"/>
        <v/>
      </c>
      <c r="AA1405" s="207" t="str">
        <f t="shared" si="294"/>
        <v/>
      </c>
    </row>
    <row r="1406" spans="1:27" ht="17.25" hidden="1" outlineLevel="2" thickBot="1">
      <c r="A1406" s="237">
        <v>43392</v>
      </c>
      <c r="B1406" s="215" t="s">
        <v>1332</v>
      </c>
      <c r="C1406" s="210" t="s">
        <v>3246</v>
      </c>
      <c r="D1406" s="210" t="s">
        <v>1329</v>
      </c>
      <c r="E1406" s="238" t="s">
        <v>2221</v>
      </c>
      <c r="F1406" s="210" t="s">
        <v>102</v>
      </c>
      <c r="G1406" s="239">
        <v>1</v>
      </c>
      <c r="H1406" s="239">
        <v>9805</v>
      </c>
      <c r="I1406" s="239">
        <v>0</v>
      </c>
      <c r="J1406" s="14">
        <v>23</v>
      </c>
      <c r="K1406" s="14">
        <v>10</v>
      </c>
      <c r="L1406" s="14">
        <f t="shared" si="285"/>
        <v>-33</v>
      </c>
      <c r="M1406" s="123">
        <f t="shared" si="282"/>
        <v>-33</v>
      </c>
      <c r="N1406" s="241" t="str">
        <f t="shared" si="286"/>
        <v/>
      </c>
      <c r="O1406" s="207">
        <f t="shared" si="284"/>
        <v>0</v>
      </c>
      <c r="P1406" s="34"/>
      <c r="S1406" s="230"/>
      <c r="T1406" s="61" t="str">
        <f t="shared" si="287"/>
        <v/>
      </c>
      <c r="U1406" s="61" t="str">
        <f t="shared" si="288"/>
        <v/>
      </c>
      <c r="V1406" s="61" t="str">
        <f t="shared" si="289"/>
        <v/>
      </c>
      <c r="W1406" s="61">
        <f t="shared" si="290"/>
        <v>-33</v>
      </c>
      <c r="X1406" s="207" t="str">
        <f t="shared" si="291"/>
        <v/>
      </c>
      <c r="Y1406" s="207" t="str">
        <f t="shared" si="292"/>
        <v/>
      </c>
      <c r="Z1406" s="207" t="str">
        <f t="shared" si="293"/>
        <v/>
      </c>
      <c r="AA1406" s="207" t="str">
        <f t="shared" si="294"/>
        <v/>
      </c>
    </row>
    <row r="1407" spans="1:27" ht="17.25" hidden="1" outlineLevel="2" thickBot="1">
      <c r="A1407" s="237">
        <v>43392</v>
      </c>
      <c r="B1407" s="215" t="s">
        <v>1332</v>
      </c>
      <c r="C1407" s="210" t="s">
        <v>3246</v>
      </c>
      <c r="D1407" s="210" t="s">
        <v>1331</v>
      </c>
      <c r="E1407" s="238" t="s">
        <v>1330</v>
      </c>
      <c r="F1407" s="210" t="s">
        <v>102</v>
      </c>
      <c r="G1407" s="239">
        <v>1</v>
      </c>
      <c r="H1407" s="239">
        <v>9824</v>
      </c>
      <c r="I1407" s="239">
        <v>0</v>
      </c>
      <c r="J1407" s="14">
        <v>23</v>
      </c>
      <c r="K1407" s="14">
        <v>10</v>
      </c>
      <c r="L1407" s="14">
        <f t="shared" si="285"/>
        <v>-983</v>
      </c>
      <c r="M1407" s="123">
        <f t="shared" si="282"/>
        <v>-983</v>
      </c>
      <c r="N1407" s="241">
        <f t="shared" si="286"/>
        <v>-19</v>
      </c>
      <c r="O1407" s="207">
        <f t="shared" si="284"/>
        <v>0</v>
      </c>
      <c r="P1407" s="34"/>
      <c r="Q1407" s="292" t="s">
        <v>2986</v>
      </c>
      <c r="S1407" s="230"/>
      <c r="T1407" s="61" t="str">
        <f t="shared" si="287"/>
        <v/>
      </c>
      <c r="U1407" s="61" t="str">
        <f t="shared" si="288"/>
        <v/>
      </c>
      <c r="V1407" s="61" t="str">
        <f t="shared" si="289"/>
        <v/>
      </c>
      <c r="W1407" s="61">
        <f t="shared" si="290"/>
        <v>-983</v>
      </c>
      <c r="X1407" s="207" t="str">
        <f t="shared" si="291"/>
        <v/>
      </c>
      <c r="Y1407" s="207" t="str">
        <f t="shared" si="292"/>
        <v/>
      </c>
      <c r="Z1407" s="207" t="str">
        <f t="shared" si="293"/>
        <v/>
      </c>
      <c r="AA1407" s="207" t="str">
        <f t="shared" si="294"/>
        <v/>
      </c>
    </row>
    <row r="1408" spans="1:27" ht="17.25" hidden="1" outlineLevel="2" thickBot="1">
      <c r="A1408" s="237">
        <v>43392</v>
      </c>
      <c r="B1408" s="215" t="s">
        <v>1332</v>
      </c>
      <c r="C1408" s="210" t="s">
        <v>3246</v>
      </c>
      <c r="D1408" s="210" t="s">
        <v>1329</v>
      </c>
      <c r="E1408" s="238" t="s">
        <v>1330</v>
      </c>
      <c r="F1408" s="210" t="s">
        <v>102</v>
      </c>
      <c r="G1408" s="239">
        <v>1</v>
      </c>
      <c r="H1408" s="239">
        <v>9849</v>
      </c>
      <c r="I1408" s="239">
        <v>0</v>
      </c>
      <c r="J1408" s="14">
        <v>23</v>
      </c>
      <c r="K1408" s="14">
        <v>10</v>
      </c>
      <c r="L1408" s="14">
        <f t="shared" si="285"/>
        <v>-33</v>
      </c>
      <c r="M1408" s="123">
        <f t="shared" si="282"/>
        <v>-33</v>
      </c>
      <c r="N1408" s="241" t="str">
        <f t="shared" si="286"/>
        <v/>
      </c>
      <c r="O1408" s="207">
        <f t="shared" si="284"/>
        <v>0</v>
      </c>
      <c r="P1408" s="34"/>
      <c r="S1408" s="230"/>
      <c r="T1408" s="61" t="str">
        <f t="shared" si="287"/>
        <v/>
      </c>
      <c r="U1408" s="61" t="str">
        <f t="shared" si="288"/>
        <v/>
      </c>
      <c r="V1408" s="61" t="str">
        <f t="shared" si="289"/>
        <v/>
      </c>
      <c r="W1408" s="61">
        <f t="shared" si="290"/>
        <v>-33</v>
      </c>
      <c r="X1408" s="207" t="str">
        <f t="shared" si="291"/>
        <v/>
      </c>
      <c r="Y1408" s="207" t="str">
        <f t="shared" si="292"/>
        <v/>
      </c>
      <c r="Z1408" s="207" t="str">
        <f t="shared" si="293"/>
        <v/>
      </c>
      <c r="AA1408" s="207" t="str">
        <f t="shared" si="294"/>
        <v/>
      </c>
    </row>
    <row r="1409" spans="1:27" ht="17.25" hidden="1" outlineLevel="2" thickBot="1">
      <c r="A1409" s="237">
        <v>43392</v>
      </c>
      <c r="B1409" s="215" t="s">
        <v>1332</v>
      </c>
      <c r="C1409" s="210" t="s">
        <v>3246</v>
      </c>
      <c r="D1409" s="210" t="s">
        <v>1331</v>
      </c>
      <c r="E1409" s="238" t="s">
        <v>2221</v>
      </c>
      <c r="F1409" s="210" t="s">
        <v>102</v>
      </c>
      <c r="G1409" s="239">
        <v>1</v>
      </c>
      <c r="H1409" s="239">
        <v>9857</v>
      </c>
      <c r="I1409" s="239">
        <v>0</v>
      </c>
      <c r="J1409" s="14">
        <v>23</v>
      </c>
      <c r="K1409" s="14">
        <v>10</v>
      </c>
      <c r="L1409" s="14">
        <f t="shared" si="285"/>
        <v>367</v>
      </c>
      <c r="M1409" s="123">
        <f t="shared" si="282"/>
        <v>367</v>
      </c>
      <c r="N1409" s="241">
        <f t="shared" si="286"/>
        <v>8</v>
      </c>
      <c r="O1409" s="207">
        <f t="shared" si="284"/>
        <v>0</v>
      </c>
      <c r="P1409" s="34"/>
      <c r="Q1409" s="292"/>
      <c r="S1409" s="230"/>
      <c r="T1409" s="61" t="str">
        <f t="shared" si="287"/>
        <v/>
      </c>
      <c r="U1409" s="61" t="str">
        <f t="shared" si="288"/>
        <v/>
      </c>
      <c r="V1409" s="61">
        <f t="shared" si="289"/>
        <v>367</v>
      </c>
      <c r="W1409" s="61" t="str">
        <f t="shared" si="290"/>
        <v/>
      </c>
      <c r="X1409" s="207" t="str">
        <f t="shared" si="291"/>
        <v/>
      </c>
      <c r="Y1409" s="207" t="str">
        <f t="shared" si="292"/>
        <v/>
      </c>
      <c r="Z1409" s="207" t="str">
        <f t="shared" si="293"/>
        <v/>
      </c>
      <c r="AA1409" s="207" t="str">
        <f t="shared" si="294"/>
        <v/>
      </c>
    </row>
    <row r="1410" spans="1:27" ht="17.25" hidden="1" outlineLevel="2" thickBot="1">
      <c r="A1410" s="237">
        <v>43392</v>
      </c>
      <c r="B1410" s="215" t="s">
        <v>1332</v>
      </c>
      <c r="C1410" s="210" t="s">
        <v>3246</v>
      </c>
      <c r="D1410" s="210" t="s">
        <v>1329</v>
      </c>
      <c r="E1410" s="238" t="s">
        <v>1330</v>
      </c>
      <c r="F1410" s="210" t="s">
        <v>102</v>
      </c>
      <c r="G1410" s="239">
        <v>1</v>
      </c>
      <c r="H1410" s="239">
        <v>9849</v>
      </c>
      <c r="I1410" s="239">
        <v>0</v>
      </c>
      <c r="J1410" s="14">
        <v>23</v>
      </c>
      <c r="K1410" s="14">
        <v>10</v>
      </c>
      <c r="L1410" s="14">
        <f t="shared" si="285"/>
        <v>-33</v>
      </c>
      <c r="M1410" s="123">
        <f t="shared" si="282"/>
        <v>-33</v>
      </c>
      <c r="N1410" s="241" t="str">
        <f t="shared" si="286"/>
        <v/>
      </c>
      <c r="O1410" s="207">
        <f t="shared" si="284"/>
        <v>0</v>
      </c>
      <c r="P1410" s="34"/>
      <c r="S1410" s="230"/>
      <c r="T1410" s="61" t="str">
        <f t="shared" si="287"/>
        <v/>
      </c>
      <c r="U1410" s="61" t="str">
        <f t="shared" si="288"/>
        <v/>
      </c>
      <c r="V1410" s="61" t="str">
        <f t="shared" si="289"/>
        <v/>
      </c>
      <c r="W1410" s="61">
        <f t="shared" si="290"/>
        <v>-33</v>
      </c>
      <c r="X1410" s="207" t="str">
        <f t="shared" si="291"/>
        <v/>
      </c>
      <c r="Y1410" s="207" t="str">
        <f t="shared" si="292"/>
        <v/>
      </c>
      <c r="Z1410" s="207" t="str">
        <f t="shared" si="293"/>
        <v/>
      </c>
      <c r="AA1410" s="207" t="str">
        <f t="shared" si="294"/>
        <v/>
      </c>
    </row>
    <row r="1411" spans="1:27" ht="17.25" hidden="1" outlineLevel="2" thickBot="1">
      <c r="A1411" s="237">
        <v>43392</v>
      </c>
      <c r="B1411" s="215" t="s">
        <v>1332</v>
      </c>
      <c r="C1411" s="210" t="s">
        <v>3246</v>
      </c>
      <c r="D1411" s="210" t="s">
        <v>1331</v>
      </c>
      <c r="E1411" s="238" t="s">
        <v>2221</v>
      </c>
      <c r="F1411" s="210" t="s">
        <v>102</v>
      </c>
      <c r="G1411" s="239">
        <v>1</v>
      </c>
      <c r="H1411" s="239">
        <v>9870</v>
      </c>
      <c r="I1411" s="239">
        <v>0</v>
      </c>
      <c r="J1411" s="14">
        <v>23</v>
      </c>
      <c r="K1411" s="14">
        <v>10</v>
      </c>
      <c r="L1411" s="14">
        <f t="shared" si="285"/>
        <v>1017</v>
      </c>
      <c r="M1411" s="123">
        <f t="shared" si="282"/>
        <v>1017</v>
      </c>
      <c r="N1411" s="241">
        <f t="shared" si="286"/>
        <v>21</v>
      </c>
      <c r="O1411" s="207">
        <f t="shared" si="284"/>
        <v>0</v>
      </c>
      <c r="P1411" s="34"/>
      <c r="Q1411" s="292"/>
      <c r="S1411" s="230"/>
      <c r="T1411" s="61" t="str">
        <f t="shared" si="287"/>
        <v/>
      </c>
      <c r="U1411" s="61" t="str">
        <f t="shared" si="288"/>
        <v/>
      </c>
      <c r="V1411" s="61">
        <f t="shared" si="289"/>
        <v>1017</v>
      </c>
      <c r="W1411" s="61" t="str">
        <f t="shared" si="290"/>
        <v/>
      </c>
      <c r="X1411" s="207" t="str">
        <f t="shared" si="291"/>
        <v/>
      </c>
      <c r="Y1411" s="207" t="str">
        <f t="shared" si="292"/>
        <v/>
      </c>
      <c r="Z1411" s="207" t="str">
        <f t="shared" si="293"/>
        <v/>
      </c>
      <c r="AA1411" s="207" t="str">
        <f t="shared" si="294"/>
        <v/>
      </c>
    </row>
    <row r="1412" spans="1:27" ht="17.25" hidden="1" outlineLevel="2" thickBot="1">
      <c r="A1412" s="237">
        <v>43392</v>
      </c>
      <c r="B1412" s="215" t="s">
        <v>1332</v>
      </c>
      <c r="C1412" s="210" t="s">
        <v>3246</v>
      </c>
      <c r="D1412" s="210" t="s">
        <v>1329</v>
      </c>
      <c r="E1412" s="238" t="s">
        <v>1330</v>
      </c>
      <c r="F1412" s="210" t="s">
        <v>102</v>
      </c>
      <c r="G1412" s="239">
        <v>1</v>
      </c>
      <c r="H1412" s="239">
        <v>9849</v>
      </c>
      <c r="I1412" s="239">
        <v>0</v>
      </c>
      <c r="J1412" s="14">
        <v>23</v>
      </c>
      <c r="K1412" s="14">
        <v>10</v>
      </c>
      <c r="L1412" s="14">
        <f t="shared" si="285"/>
        <v>-33</v>
      </c>
      <c r="M1412" s="123">
        <f t="shared" si="282"/>
        <v>-33</v>
      </c>
      <c r="N1412" s="241" t="str">
        <f t="shared" si="286"/>
        <v/>
      </c>
      <c r="O1412" s="207">
        <f t="shared" si="284"/>
        <v>0</v>
      </c>
      <c r="P1412" s="34"/>
      <c r="S1412" s="230"/>
      <c r="T1412" s="61" t="str">
        <f t="shared" si="287"/>
        <v/>
      </c>
      <c r="U1412" s="61" t="str">
        <f t="shared" si="288"/>
        <v/>
      </c>
      <c r="V1412" s="61" t="str">
        <f t="shared" si="289"/>
        <v/>
      </c>
      <c r="W1412" s="61">
        <f t="shared" si="290"/>
        <v>-33</v>
      </c>
      <c r="X1412" s="207" t="str">
        <f t="shared" si="291"/>
        <v/>
      </c>
      <c r="Y1412" s="207" t="str">
        <f t="shared" si="292"/>
        <v/>
      </c>
      <c r="Z1412" s="207" t="str">
        <f t="shared" si="293"/>
        <v/>
      </c>
      <c r="AA1412" s="207" t="str">
        <f t="shared" si="294"/>
        <v/>
      </c>
    </row>
    <row r="1413" spans="1:27" ht="17.25" hidden="1" outlineLevel="2" thickBot="1">
      <c r="A1413" s="237">
        <v>43392</v>
      </c>
      <c r="B1413" s="215" t="s">
        <v>1332</v>
      </c>
      <c r="C1413" s="210" t="s">
        <v>3246</v>
      </c>
      <c r="D1413" s="210" t="s">
        <v>1331</v>
      </c>
      <c r="E1413" s="238" t="s">
        <v>2221</v>
      </c>
      <c r="F1413" s="210" t="s">
        <v>102</v>
      </c>
      <c r="G1413" s="239">
        <v>1</v>
      </c>
      <c r="H1413" s="239">
        <v>9865</v>
      </c>
      <c r="I1413" s="239">
        <v>0</v>
      </c>
      <c r="J1413" s="14">
        <v>23</v>
      </c>
      <c r="K1413" s="14">
        <v>10</v>
      </c>
      <c r="L1413" s="14">
        <f t="shared" si="285"/>
        <v>767</v>
      </c>
      <c r="M1413" s="123">
        <f t="shared" si="282"/>
        <v>767</v>
      </c>
      <c r="N1413" s="241">
        <f t="shared" si="286"/>
        <v>16</v>
      </c>
      <c r="O1413" s="207">
        <f t="shared" si="284"/>
        <v>0</v>
      </c>
      <c r="P1413" s="34"/>
      <c r="Q1413" s="292"/>
      <c r="S1413" s="230"/>
      <c r="T1413" s="61" t="str">
        <f t="shared" si="287"/>
        <v/>
      </c>
      <c r="U1413" s="61" t="str">
        <f t="shared" si="288"/>
        <v/>
      </c>
      <c r="V1413" s="61">
        <f t="shared" si="289"/>
        <v>767</v>
      </c>
      <c r="W1413" s="61" t="str">
        <f t="shared" si="290"/>
        <v/>
      </c>
      <c r="X1413" s="207" t="str">
        <f t="shared" si="291"/>
        <v/>
      </c>
      <c r="Y1413" s="207" t="str">
        <f t="shared" si="292"/>
        <v/>
      </c>
      <c r="Z1413" s="207" t="str">
        <f t="shared" si="293"/>
        <v/>
      </c>
      <c r="AA1413" s="207" t="str">
        <f t="shared" si="294"/>
        <v/>
      </c>
    </row>
    <row r="1414" spans="1:27" ht="17.25" hidden="1" outlineLevel="2" thickBot="1">
      <c r="A1414" s="237">
        <v>43392</v>
      </c>
      <c r="B1414" s="215" t="s">
        <v>1332</v>
      </c>
      <c r="C1414" s="210" t="s">
        <v>3246</v>
      </c>
      <c r="D1414" s="210" t="s">
        <v>1329</v>
      </c>
      <c r="E1414" s="238" t="s">
        <v>1330</v>
      </c>
      <c r="F1414" s="210" t="s">
        <v>102</v>
      </c>
      <c r="G1414" s="239">
        <v>1</v>
      </c>
      <c r="H1414" s="239">
        <v>9857</v>
      </c>
      <c r="I1414" s="239">
        <v>0</v>
      </c>
      <c r="J1414" s="14">
        <v>23</v>
      </c>
      <c r="K1414" s="14">
        <v>10</v>
      </c>
      <c r="L1414" s="14">
        <f t="shared" si="285"/>
        <v>-33</v>
      </c>
      <c r="M1414" s="123">
        <f t="shared" si="282"/>
        <v>-33</v>
      </c>
      <c r="N1414" s="241" t="str">
        <f t="shared" si="286"/>
        <v/>
      </c>
      <c r="O1414" s="207">
        <f t="shared" si="284"/>
        <v>0</v>
      </c>
      <c r="P1414" s="34"/>
      <c r="S1414" s="230"/>
      <c r="T1414" s="61" t="str">
        <f t="shared" si="287"/>
        <v/>
      </c>
      <c r="U1414" s="61" t="str">
        <f t="shared" si="288"/>
        <v/>
      </c>
      <c r="V1414" s="61" t="str">
        <f t="shared" si="289"/>
        <v/>
      </c>
      <c r="W1414" s="61">
        <f t="shared" si="290"/>
        <v>-33</v>
      </c>
      <c r="X1414" s="207" t="str">
        <f t="shared" si="291"/>
        <v/>
      </c>
      <c r="Y1414" s="207" t="str">
        <f t="shared" si="292"/>
        <v/>
      </c>
      <c r="Z1414" s="207" t="str">
        <f t="shared" si="293"/>
        <v/>
      </c>
      <c r="AA1414" s="207" t="str">
        <f t="shared" si="294"/>
        <v/>
      </c>
    </row>
    <row r="1415" spans="1:27" ht="17.25" hidden="1" outlineLevel="2" thickBot="1">
      <c r="A1415" s="237">
        <v>43392</v>
      </c>
      <c r="B1415" s="215" t="s">
        <v>1332</v>
      </c>
      <c r="C1415" s="210" t="s">
        <v>3246</v>
      </c>
      <c r="D1415" s="210" t="s">
        <v>1331</v>
      </c>
      <c r="E1415" s="238" t="s">
        <v>2221</v>
      </c>
      <c r="F1415" s="210" t="s">
        <v>102</v>
      </c>
      <c r="G1415" s="239">
        <v>1</v>
      </c>
      <c r="H1415" s="239">
        <v>9858</v>
      </c>
      <c r="I1415" s="239">
        <v>0</v>
      </c>
      <c r="J1415" s="14">
        <v>23</v>
      </c>
      <c r="K1415" s="14">
        <v>10</v>
      </c>
      <c r="L1415" s="14">
        <f t="shared" si="285"/>
        <v>17</v>
      </c>
      <c r="M1415" s="123">
        <f t="shared" si="282"/>
        <v>17</v>
      </c>
      <c r="N1415" s="241">
        <f t="shared" si="286"/>
        <v>1</v>
      </c>
      <c r="O1415" s="207">
        <f t="shared" si="284"/>
        <v>0</v>
      </c>
      <c r="P1415" s="34"/>
      <c r="Q1415" s="292"/>
      <c r="S1415" s="230"/>
      <c r="T1415" s="61" t="str">
        <f t="shared" si="287"/>
        <v/>
      </c>
      <c r="U1415" s="61" t="str">
        <f t="shared" si="288"/>
        <v/>
      </c>
      <c r="V1415" s="61">
        <f t="shared" si="289"/>
        <v>17</v>
      </c>
      <c r="W1415" s="61" t="str">
        <f t="shared" si="290"/>
        <v/>
      </c>
      <c r="X1415" s="207" t="str">
        <f t="shared" si="291"/>
        <v/>
      </c>
      <c r="Y1415" s="207" t="str">
        <f t="shared" si="292"/>
        <v/>
      </c>
      <c r="Z1415" s="207" t="str">
        <f t="shared" si="293"/>
        <v/>
      </c>
      <c r="AA1415" s="207" t="str">
        <f t="shared" si="294"/>
        <v/>
      </c>
    </row>
    <row r="1416" spans="1:27" ht="17.25" hidden="1" outlineLevel="2" thickBot="1">
      <c r="A1416" s="237">
        <v>43392</v>
      </c>
      <c r="B1416" s="215" t="s">
        <v>1332</v>
      </c>
      <c r="C1416" s="210" t="s">
        <v>3246</v>
      </c>
      <c r="D1416" s="210" t="s">
        <v>1329</v>
      </c>
      <c r="E1416" s="238" t="s">
        <v>1330</v>
      </c>
      <c r="F1416" s="210" t="s">
        <v>102</v>
      </c>
      <c r="G1416" s="239">
        <v>2</v>
      </c>
      <c r="H1416" s="239">
        <v>9860</v>
      </c>
      <c r="I1416" s="239">
        <v>0</v>
      </c>
      <c r="J1416" s="14">
        <v>46</v>
      </c>
      <c r="K1416" s="14">
        <v>20</v>
      </c>
      <c r="L1416" s="14">
        <f t="shared" si="285"/>
        <v>-66</v>
      </c>
      <c r="M1416" s="123">
        <f t="shared" si="282"/>
        <v>-66</v>
      </c>
      <c r="N1416" s="241" t="str">
        <f t="shared" si="286"/>
        <v/>
      </c>
      <c r="O1416" s="207">
        <f t="shared" si="284"/>
        <v>0</v>
      </c>
      <c r="P1416" s="34"/>
      <c r="S1416" s="230"/>
      <c r="T1416" s="61" t="str">
        <f t="shared" si="287"/>
        <v/>
      </c>
      <c r="U1416" s="61" t="str">
        <f t="shared" si="288"/>
        <v/>
      </c>
      <c r="V1416" s="61" t="str">
        <f t="shared" si="289"/>
        <v/>
      </c>
      <c r="W1416" s="61">
        <f t="shared" si="290"/>
        <v>-66</v>
      </c>
      <c r="X1416" s="207" t="str">
        <f t="shared" si="291"/>
        <v/>
      </c>
      <c r="Y1416" s="207" t="str">
        <f t="shared" si="292"/>
        <v/>
      </c>
      <c r="Z1416" s="207" t="str">
        <f t="shared" si="293"/>
        <v/>
      </c>
      <c r="AA1416" s="207" t="str">
        <f t="shared" si="294"/>
        <v/>
      </c>
    </row>
    <row r="1417" spans="1:27" ht="17.25" hidden="1" outlineLevel="2" thickBot="1">
      <c r="A1417" s="237">
        <v>43392</v>
      </c>
      <c r="B1417" s="215" t="s">
        <v>1332</v>
      </c>
      <c r="C1417" s="210" t="s">
        <v>3246</v>
      </c>
      <c r="D1417" s="210" t="s">
        <v>1331</v>
      </c>
      <c r="E1417" s="238" t="s">
        <v>2221</v>
      </c>
      <c r="F1417" s="210" t="s">
        <v>102</v>
      </c>
      <c r="G1417" s="239">
        <v>2</v>
      </c>
      <c r="H1417" s="239">
        <v>9864</v>
      </c>
      <c r="I1417" s="239">
        <v>0</v>
      </c>
      <c r="J1417" s="14">
        <v>46</v>
      </c>
      <c r="K1417" s="14">
        <v>20</v>
      </c>
      <c r="L1417" s="14">
        <f t="shared" si="285"/>
        <v>334</v>
      </c>
      <c r="M1417" s="123">
        <f t="shared" si="282"/>
        <v>334</v>
      </c>
      <c r="N1417" s="241">
        <f t="shared" si="286"/>
        <v>8</v>
      </c>
      <c r="O1417" s="207">
        <f t="shared" si="284"/>
        <v>0</v>
      </c>
      <c r="P1417" s="34"/>
      <c r="Q1417" s="292"/>
      <c r="S1417" s="230"/>
      <c r="T1417" s="61" t="str">
        <f t="shared" si="287"/>
        <v/>
      </c>
      <c r="U1417" s="61" t="str">
        <f t="shared" si="288"/>
        <v/>
      </c>
      <c r="V1417" s="61">
        <f t="shared" si="289"/>
        <v>334</v>
      </c>
      <c r="W1417" s="61" t="str">
        <f t="shared" si="290"/>
        <v/>
      </c>
      <c r="X1417" s="207" t="str">
        <f t="shared" si="291"/>
        <v/>
      </c>
      <c r="Y1417" s="207" t="str">
        <f t="shared" si="292"/>
        <v/>
      </c>
      <c r="Z1417" s="207" t="str">
        <f t="shared" si="293"/>
        <v/>
      </c>
      <c r="AA1417" s="207" t="str">
        <f t="shared" si="294"/>
        <v/>
      </c>
    </row>
    <row r="1418" spans="1:27" ht="17.25" hidden="1" outlineLevel="2" thickBot="1">
      <c r="A1418" s="237">
        <v>43392</v>
      </c>
      <c r="B1418" s="215" t="s">
        <v>1332</v>
      </c>
      <c r="C1418" s="210" t="s">
        <v>3246</v>
      </c>
      <c r="D1418" s="210" t="s">
        <v>1329</v>
      </c>
      <c r="E1418" s="238" t="s">
        <v>1330</v>
      </c>
      <c r="F1418" s="210" t="s">
        <v>102</v>
      </c>
      <c r="G1418" s="239">
        <v>2</v>
      </c>
      <c r="H1418" s="239">
        <v>9884</v>
      </c>
      <c r="I1418" s="239">
        <v>0</v>
      </c>
      <c r="J1418" s="14">
        <v>46</v>
      </c>
      <c r="K1418" s="14">
        <v>20</v>
      </c>
      <c r="L1418" s="14">
        <f t="shared" si="285"/>
        <v>-66</v>
      </c>
      <c r="M1418" s="123">
        <f t="shared" si="282"/>
        <v>-66</v>
      </c>
      <c r="N1418" s="241" t="str">
        <f t="shared" si="286"/>
        <v/>
      </c>
      <c r="O1418" s="207">
        <f t="shared" si="284"/>
        <v>0</v>
      </c>
      <c r="P1418" s="34"/>
      <c r="S1418" s="230"/>
      <c r="T1418" s="61" t="str">
        <f t="shared" si="287"/>
        <v/>
      </c>
      <c r="U1418" s="61" t="str">
        <f t="shared" si="288"/>
        <v/>
      </c>
      <c r="V1418" s="61" t="str">
        <f t="shared" si="289"/>
        <v/>
      </c>
      <c r="W1418" s="61">
        <f t="shared" si="290"/>
        <v>-66</v>
      </c>
      <c r="X1418" s="207" t="str">
        <f t="shared" si="291"/>
        <v/>
      </c>
      <c r="Y1418" s="207" t="str">
        <f t="shared" si="292"/>
        <v/>
      </c>
      <c r="Z1418" s="207" t="str">
        <f t="shared" si="293"/>
        <v/>
      </c>
      <c r="AA1418" s="207" t="str">
        <f t="shared" si="294"/>
        <v/>
      </c>
    </row>
    <row r="1419" spans="1:27" ht="17.25" hidden="1" outlineLevel="2" thickBot="1">
      <c r="A1419" s="237">
        <v>43392</v>
      </c>
      <c r="B1419" s="215" t="s">
        <v>1332</v>
      </c>
      <c r="C1419" s="210" t="s">
        <v>3246</v>
      </c>
      <c r="D1419" s="210" t="s">
        <v>1331</v>
      </c>
      <c r="E1419" s="238" t="s">
        <v>2221</v>
      </c>
      <c r="F1419" s="210" t="s">
        <v>102</v>
      </c>
      <c r="G1419" s="239">
        <v>2</v>
      </c>
      <c r="H1419" s="239">
        <v>9890</v>
      </c>
      <c r="I1419" s="239">
        <v>0</v>
      </c>
      <c r="J1419" s="14">
        <v>46</v>
      </c>
      <c r="K1419" s="14">
        <v>20</v>
      </c>
      <c r="L1419" s="14">
        <f t="shared" si="285"/>
        <v>534</v>
      </c>
      <c r="M1419" s="123">
        <f t="shared" si="282"/>
        <v>534</v>
      </c>
      <c r="N1419" s="241">
        <f t="shared" si="286"/>
        <v>12</v>
      </c>
      <c r="O1419" s="207">
        <f t="shared" si="284"/>
        <v>0</v>
      </c>
      <c r="P1419" s="34"/>
      <c r="Q1419" s="292"/>
      <c r="S1419" s="230"/>
      <c r="T1419" s="61" t="str">
        <f t="shared" si="287"/>
        <v/>
      </c>
      <c r="U1419" s="61" t="str">
        <f t="shared" si="288"/>
        <v/>
      </c>
      <c r="V1419" s="61">
        <f t="shared" si="289"/>
        <v>534</v>
      </c>
      <c r="W1419" s="61" t="str">
        <f t="shared" si="290"/>
        <v/>
      </c>
      <c r="X1419" s="207" t="str">
        <f t="shared" si="291"/>
        <v/>
      </c>
      <c r="Y1419" s="207" t="str">
        <f t="shared" si="292"/>
        <v/>
      </c>
      <c r="Z1419" s="207" t="str">
        <f t="shared" si="293"/>
        <v/>
      </c>
      <c r="AA1419" s="207" t="str">
        <f t="shared" si="294"/>
        <v/>
      </c>
    </row>
    <row r="1420" spans="1:27" ht="17.25" hidden="1" outlineLevel="2" thickBot="1">
      <c r="A1420" s="237">
        <v>43392</v>
      </c>
      <c r="B1420" s="215" t="s">
        <v>1332</v>
      </c>
      <c r="C1420" s="210" t="s">
        <v>3246</v>
      </c>
      <c r="D1420" s="210" t="s">
        <v>1329</v>
      </c>
      <c r="E1420" s="238" t="s">
        <v>1330</v>
      </c>
      <c r="F1420" s="210" t="s">
        <v>102</v>
      </c>
      <c r="G1420" s="239">
        <v>1</v>
      </c>
      <c r="H1420" s="239">
        <v>9884</v>
      </c>
      <c r="I1420" s="239">
        <v>0</v>
      </c>
      <c r="J1420" s="14">
        <v>23</v>
      </c>
      <c r="K1420" s="14">
        <v>10</v>
      </c>
      <c r="L1420" s="14">
        <f t="shared" si="285"/>
        <v>-33</v>
      </c>
      <c r="M1420" s="123">
        <f t="shared" si="282"/>
        <v>-33</v>
      </c>
      <c r="N1420" s="241" t="str">
        <f t="shared" si="286"/>
        <v/>
      </c>
      <c r="O1420" s="207">
        <f t="shared" si="284"/>
        <v>0</v>
      </c>
      <c r="P1420" s="34"/>
      <c r="S1420" s="230"/>
      <c r="T1420" s="61" t="str">
        <f t="shared" si="287"/>
        <v/>
      </c>
      <c r="U1420" s="61" t="str">
        <f t="shared" si="288"/>
        <v/>
      </c>
      <c r="V1420" s="61" t="str">
        <f t="shared" si="289"/>
        <v/>
      </c>
      <c r="W1420" s="61">
        <f t="shared" si="290"/>
        <v>-33</v>
      </c>
      <c r="X1420" s="207" t="str">
        <f t="shared" si="291"/>
        <v/>
      </c>
      <c r="Y1420" s="207" t="str">
        <f t="shared" si="292"/>
        <v/>
      </c>
      <c r="Z1420" s="207" t="str">
        <f t="shared" si="293"/>
        <v/>
      </c>
      <c r="AA1420" s="207" t="str">
        <f t="shared" si="294"/>
        <v/>
      </c>
    </row>
    <row r="1421" spans="1:27" ht="17.25" hidden="1" outlineLevel="2" thickBot="1">
      <c r="A1421" s="237">
        <v>43392</v>
      </c>
      <c r="B1421" s="215" t="s">
        <v>1332</v>
      </c>
      <c r="C1421" s="210" t="s">
        <v>3246</v>
      </c>
      <c r="D1421" s="210" t="s">
        <v>1331</v>
      </c>
      <c r="E1421" s="238" t="s">
        <v>2221</v>
      </c>
      <c r="F1421" s="210" t="s">
        <v>102</v>
      </c>
      <c r="G1421" s="239">
        <v>1</v>
      </c>
      <c r="H1421" s="239">
        <v>9900</v>
      </c>
      <c r="I1421" s="239">
        <v>0</v>
      </c>
      <c r="J1421" s="14">
        <v>23</v>
      </c>
      <c r="K1421" s="14">
        <v>10</v>
      </c>
      <c r="L1421" s="14">
        <f t="shared" si="285"/>
        <v>767</v>
      </c>
      <c r="M1421" s="123">
        <f t="shared" si="282"/>
        <v>767</v>
      </c>
      <c r="N1421" s="241">
        <f t="shared" si="286"/>
        <v>16</v>
      </c>
      <c r="O1421" s="207">
        <f t="shared" si="284"/>
        <v>0</v>
      </c>
      <c r="P1421" s="34"/>
      <c r="Q1421" s="292"/>
      <c r="S1421" s="230"/>
      <c r="T1421" s="61" t="str">
        <f t="shared" si="287"/>
        <v/>
      </c>
      <c r="U1421" s="61" t="str">
        <f t="shared" si="288"/>
        <v/>
      </c>
      <c r="V1421" s="61">
        <f t="shared" si="289"/>
        <v>767</v>
      </c>
      <c r="W1421" s="61" t="str">
        <f t="shared" si="290"/>
        <v/>
      </c>
      <c r="X1421" s="207" t="str">
        <f t="shared" si="291"/>
        <v/>
      </c>
      <c r="Y1421" s="207" t="str">
        <f t="shared" si="292"/>
        <v/>
      </c>
      <c r="Z1421" s="207" t="str">
        <f t="shared" si="293"/>
        <v/>
      </c>
      <c r="AA1421" s="207" t="str">
        <f t="shared" si="294"/>
        <v/>
      </c>
    </row>
    <row r="1422" spans="1:27" ht="17.25" hidden="1" outlineLevel="2" thickBot="1">
      <c r="A1422" s="237">
        <v>43392</v>
      </c>
      <c r="B1422" s="215" t="s">
        <v>1332</v>
      </c>
      <c r="C1422" s="210" t="s">
        <v>3246</v>
      </c>
      <c r="D1422" s="210" t="s">
        <v>1329</v>
      </c>
      <c r="E1422" s="238" t="s">
        <v>1330</v>
      </c>
      <c r="F1422" s="210" t="s">
        <v>102</v>
      </c>
      <c r="G1422" s="239">
        <v>1</v>
      </c>
      <c r="H1422" s="239">
        <v>9883</v>
      </c>
      <c r="I1422" s="239">
        <v>0</v>
      </c>
      <c r="J1422" s="14">
        <v>23</v>
      </c>
      <c r="K1422" s="14">
        <v>10</v>
      </c>
      <c r="L1422" s="14">
        <f t="shared" si="285"/>
        <v>-33</v>
      </c>
      <c r="M1422" s="123">
        <f t="shared" si="282"/>
        <v>-33</v>
      </c>
      <c r="N1422" s="241" t="str">
        <f t="shared" si="286"/>
        <v/>
      </c>
      <c r="O1422" s="207">
        <f t="shared" si="284"/>
        <v>0</v>
      </c>
      <c r="P1422" s="34"/>
      <c r="S1422" s="230"/>
      <c r="T1422" s="61" t="str">
        <f t="shared" si="287"/>
        <v/>
      </c>
      <c r="U1422" s="61" t="str">
        <f t="shared" si="288"/>
        <v/>
      </c>
      <c r="V1422" s="61" t="str">
        <f t="shared" si="289"/>
        <v/>
      </c>
      <c r="W1422" s="61">
        <f t="shared" si="290"/>
        <v>-33</v>
      </c>
      <c r="X1422" s="207" t="str">
        <f t="shared" si="291"/>
        <v/>
      </c>
      <c r="Y1422" s="207" t="str">
        <f t="shared" si="292"/>
        <v/>
      </c>
      <c r="Z1422" s="207" t="str">
        <f t="shared" si="293"/>
        <v/>
      </c>
      <c r="AA1422" s="207" t="str">
        <f t="shared" si="294"/>
        <v/>
      </c>
    </row>
    <row r="1423" spans="1:27" ht="17.25" hidden="1" outlineLevel="2" thickBot="1">
      <c r="A1423" s="237">
        <v>43392</v>
      </c>
      <c r="B1423" s="215" t="s">
        <v>1332</v>
      </c>
      <c r="C1423" s="210" t="s">
        <v>3246</v>
      </c>
      <c r="D1423" s="210" t="s">
        <v>1331</v>
      </c>
      <c r="E1423" s="238" t="s">
        <v>2221</v>
      </c>
      <c r="F1423" s="210" t="s">
        <v>102</v>
      </c>
      <c r="G1423" s="239">
        <v>1</v>
      </c>
      <c r="H1423" s="239">
        <v>9890</v>
      </c>
      <c r="I1423" s="239">
        <v>0</v>
      </c>
      <c r="J1423" s="14">
        <v>23</v>
      </c>
      <c r="K1423" s="14">
        <v>10</v>
      </c>
      <c r="L1423" s="14">
        <f t="shared" si="285"/>
        <v>317</v>
      </c>
      <c r="M1423" s="123">
        <f t="shared" si="282"/>
        <v>317</v>
      </c>
      <c r="N1423" s="241">
        <f t="shared" si="286"/>
        <v>7</v>
      </c>
      <c r="O1423" s="207">
        <f t="shared" si="284"/>
        <v>0</v>
      </c>
      <c r="P1423" s="34"/>
      <c r="Q1423" s="292"/>
      <c r="S1423" s="230"/>
      <c r="T1423" s="61" t="str">
        <f t="shared" si="287"/>
        <v/>
      </c>
      <c r="U1423" s="61" t="str">
        <f t="shared" si="288"/>
        <v/>
      </c>
      <c r="V1423" s="61">
        <f t="shared" si="289"/>
        <v>317</v>
      </c>
      <c r="W1423" s="61" t="str">
        <f t="shared" si="290"/>
        <v/>
      </c>
      <c r="X1423" s="207" t="str">
        <f t="shared" si="291"/>
        <v/>
      </c>
      <c r="Y1423" s="207" t="str">
        <f t="shared" si="292"/>
        <v/>
      </c>
      <c r="Z1423" s="207" t="str">
        <f t="shared" si="293"/>
        <v/>
      </c>
      <c r="AA1423" s="207" t="str">
        <f t="shared" si="294"/>
        <v/>
      </c>
    </row>
    <row r="1424" spans="1:27" ht="17.25" hidden="1" outlineLevel="2" thickBot="1">
      <c r="A1424" s="237">
        <v>43392</v>
      </c>
      <c r="B1424" s="215" t="s">
        <v>1332</v>
      </c>
      <c r="C1424" s="210" t="s">
        <v>3246</v>
      </c>
      <c r="D1424" s="210" t="s">
        <v>1329</v>
      </c>
      <c r="E1424" s="238" t="s">
        <v>1330</v>
      </c>
      <c r="F1424" s="210" t="s">
        <v>102</v>
      </c>
      <c r="G1424" s="239">
        <v>1</v>
      </c>
      <c r="H1424" s="239">
        <v>9883</v>
      </c>
      <c r="I1424" s="239">
        <v>0</v>
      </c>
      <c r="J1424" s="14">
        <v>23</v>
      </c>
      <c r="K1424" s="14">
        <v>10</v>
      </c>
      <c r="L1424" s="14">
        <f t="shared" si="285"/>
        <v>-33</v>
      </c>
      <c r="M1424" s="123">
        <f t="shared" si="282"/>
        <v>-33</v>
      </c>
      <c r="N1424" s="241" t="str">
        <f t="shared" si="286"/>
        <v/>
      </c>
      <c r="O1424" s="207">
        <f t="shared" si="284"/>
        <v>0</v>
      </c>
      <c r="P1424" s="34"/>
      <c r="S1424" s="230"/>
      <c r="T1424" s="61" t="str">
        <f t="shared" si="287"/>
        <v/>
      </c>
      <c r="U1424" s="61" t="str">
        <f t="shared" si="288"/>
        <v/>
      </c>
      <c r="V1424" s="61" t="str">
        <f t="shared" si="289"/>
        <v/>
      </c>
      <c r="W1424" s="61">
        <f t="shared" si="290"/>
        <v>-33</v>
      </c>
      <c r="X1424" s="207" t="str">
        <f t="shared" si="291"/>
        <v/>
      </c>
      <c r="Y1424" s="207" t="str">
        <f t="shared" si="292"/>
        <v/>
      </c>
      <c r="Z1424" s="207" t="str">
        <f t="shared" si="293"/>
        <v/>
      </c>
      <c r="AA1424" s="207" t="str">
        <f t="shared" si="294"/>
        <v/>
      </c>
    </row>
    <row r="1425" spans="1:27" ht="17.25" hidden="1" outlineLevel="2" thickBot="1">
      <c r="A1425" s="237">
        <v>43392</v>
      </c>
      <c r="B1425" s="215" t="s">
        <v>1332</v>
      </c>
      <c r="C1425" s="210" t="s">
        <v>3246</v>
      </c>
      <c r="D1425" s="210" t="s">
        <v>1331</v>
      </c>
      <c r="E1425" s="238" t="s">
        <v>2221</v>
      </c>
      <c r="F1425" s="210" t="s">
        <v>102</v>
      </c>
      <c r="G1425" s="239">
        <v>1</v>
      </c>
      <c r="H1425" s="239">
        <v>9875</v>
      </c>
      <c r="I1425" s="239">
        <v>0</v>
      </c>
      <c r="J1425" s="14">
        <v>23</v>
      </c>
      <c r="K1425" s="14">
        <v>10</v>
      </c>
      <c r="L1425" s="14">
        <f t="shared" si="285"/>
        <v>-433</v>
      </c>
      <c r="M1425" s="123">
        <f t="shared" si="282"/>
        <v>-433</v>
      </c>
      <c r="N1425" s="241">
        <f t="shared" si="286"/>
        <v>-8</v>
      </c>
      <c r="O1425" s="207">
        <f t="shared" si="284"/>
        <v>0</v>
      </c>
      <c r="P1425" s="34"/>
      <c r="Q1425" s="292"/>
      <c r="S1425" s="230"/>
      <c r="T1425" s="61" t="str">
        <f t="shared" si="287"/>
        <v/>
      </c>
      <c r="U1425" s="61" t="str">
        <f t="shared" si="288"/>
        <v/>
      </c>
      <c r="V1425" s="61" t="str">
        <f t="shared" si="289"/>
        <v/>
      </c>
      <c r="W1425" s="61">
        <f t="shared" si="290"/>
        <v>-433</v>
      </c>
      <c r="X1425" s="207" t="str">
        <f t="shared" si="291"/>
        <v/>
      </c>
      <c r="Y1425" s="207" t="str">
        <f t="shared" si="292"/>
        <v/>
      </c>
      <c r="Z1425" s="207" t="str">
        <f t="shared" si="293"/>
        <v/>
      </c>
      <c r="AA1425" s="207" t="str">
        <f t="shared" si="294"/>
        <v/>
      </c>
    </row>
    <row r="1426" spans="1:27" ht="17.25" hidden="1" outlineLevel="2" thickBot="1">
      <c r="A1426" s="237">
        <v>43392</v>
      </c>
      <c r="B1426" s="215" t="s">
        <v>1332</v>
      </c>
      <c r="C1426" s="210" t="s">
        <v>3246</v>
      </c>
      <c r="D1426" s="210" t="s">
        <v>1329</v>
      </c>
      <c r="E1426" s="238" t="s">
        <v>1330</v>
      </c>
      <c r="F1426" s="210" t="s">
        <v>102</v>
      </c>
      <c r="G1426" s="239">
        <v>1</v>
      </c>
      <c r="H1426" s="239">
        <v>9883</v>
      </c>
      <c r="I1426" s="239">
        <v>0</v>
      </c>
      <c r="J1426" s="14">
        <v>23</v>
      </c>
      <c r="K1426" s="14">
        <v>10</v>
      </c>
      <c r="L1426" s="14">
        <f t="shared" si="285"/>
        <v>-33</v>
      </c>
      <c r="M1426" s="123">
        <f t="shared" si="282"/>
        <v>-33</v>
      </c>
      <c r="N1426" s="241" t="str">
        <f t="shared" si="286"/>
        <v/>
      </c>
      <c r="O1426" s="207">
        <f t="shared" si="284"/>
        <v>0</v>
      </c>
      <c r="P1426" s="34"/>
      <c r="S1426" s="230"/>
      <c r="T1426" s="61" t="str">
        <f t="shared" si="287"/>
        <v/>
      </c>
      <c r="U1426" s="61" t="str">
        <f t="shared" si="288"/>
        <v/>
      </c>
      <c r="V1426" s="61" t="str">
        <f t="shared" si="289"/>
        <v/>
      </c>
      <c r="W1426" s="61">
        <f t="shared" si="290"/>
        <v>-33</v>
      </c>
      <c r="X1426" s="207" t="str">
        <f t="shared" si="291"/>
        <v/>
      </c>
      <c r="Y1426" s="207" t="str">
        <f t="shared" si="292"/>
        <v/>
      </c>
      <c r="Z1426" s="207" t="str">
        <f t="shared" si="293"/>
        <v/>
      </c>
      <c r="AA1426" s="207" t="str">
        <f t="shared" si="294"/>
        <v/>
      </c>
    </row>
    <row r="1427" spans="1:27" ht="17.25" hidden="1" outlineLevel="2" thickBot="1">
      <c r="A1427" s="237">
        <v>43392</v>
      </c>
      <c r="B1427" s="215" t="s">
        <v>1332</v>
      </c>
      <c r="C1427" s="210" t="s">
        <v>3246</v>
      </c>
      <c r="D1427" s="210" t="s">
        <v>1331</v>
      </c>
      <c r="E1427" s="238" t="s">
        <v>2221</v>
      </c>
      <c r="F1427" s="210" t="s">
        <v>102</v>
      </c>
      <c r="G1427" s="239">
        <v>1</v>
      </c>
      <c r="H1427" s="239">
        <v>9875</v>
      </c>
      <c r="I1427" s="239">
        <v>0</v>
      </c>
      <c r="J1427" s="14">
        <v>23</v>
      </c>
      <c r="K1427" s="14">
        <v>10</v>
      </c>
      <c r="L1427" s="14">
        <f t="shared" si="285"/>
        <v>-433</v>
      </c>
      <c r="M1427" s="123">
        <f t="shared" si="282"/>
        <v>-433</v>
      </c>
      <c r="N1427" s="241">
        <f t="shared" si="286"/>
        <v>-8</v>
      </c>
      <c r="O1427" s="207">
        <f t="shared" si="284"/>
        <v>0</v>
      </c>
      <c r="P1427" s="34"/>
      <c r="Q1427" s="292"/>
      <c r="S1427" s="230"/>
      <c r="T1427" s="61" t="str">
        <f t="shared" si="287"/>
        <v/>
      </c>
      <c r="U1427" s="61" t="str">
        <f t="shared" si="288"/>
        <v/>
      </c>
      <c r="V1427" s="61" t="str">
        <f t="shared" si="289"/>
        <v/>
      </c>
      <c r="W1427" s="61">
        <f t="shared" si="290"/>
        <v>-433</v>
      </c>
      <c r="X1427" s="207" t="str">
        <f t="shared" si="291"/>
        <v/>
      </c>
      <c r="Y1427" s="207" t="str">
        <f t="shared" si="292"/>
        <v/>
      </c>
      <c r="Z1427" s="207" t="str">
        <f t="shared" si="293"/>
        <v/>
      </c>
      <c r="AA1427" s="207" t="str">
        <f t="shared" si="294"/>
        <v/>
      </c>
    </row>
    <row r="1428" spans="1:27" ht="17.25" hidden="1" outlineLevel="2" thickBot="1">
      <c r="A1428" s="237">
        <v>43392</v>
      </c>
      <c r="B1428" s="215" t="s">
        <v>1332</v>
      </c>
      <c r="C1428" s="210" t="s">
        <v>3246</v>
      </c>
      <c r="D1428" s="210" t="s">
        <v>1329</v>
      </c>
      <c r="E1428" s="238" t="s">
        <v>2221</v>
      </c>
      <c r="F1428" s="210" t="s">
        <v>102</v>
      </c>
      <c r="G1428" s="239">
        <v>1</v>
      </c>
      <c r="H1428" s="239">
        <v>9873</v>
      </c>
      <c r="I1428" s="239">
        <v>0</v>
      </c>
      <c r="J1428" s="14">
        <v>23</v>
      </c>
      <c r="K1428" s="14">
        <v>10</v>
      </c>
      <c r="L1428" s="14">
        <f t="shared" si="285"/>
        <v>-33</v>
      </c>
      <c r="M1428" s="123">
        <f t="shared" si="282"/>
        <v>-33</v>
      </c>
      <c r="N1428" s="241" t="str">
        <f t="shared" si="286"/>
        <v/>
      </c>
      <c r="O1428" s="207">
        <f t="shared" si="284"/>
        <v>0</v>
      </c>
      <c r="P1428" s="34"/>
      <c r="S1428" s="230"/>
      <c r="T1428" s="61" t="str">
        <f t="shared" si="287"/>
        <v/>
      </c>
      <c r="U1428" s="61" t="str">
        <f t="shared" si="288"/>
        <v/>
      </c>
      <c r="V1428" s="61" t="str">
        <f t="shared" si="289"/>
        <v/>
      </c>
      <c r="W1428" s="61">
        <f t="shared" si="290"/>
        <v>-33</v>
      </c>
      <c r="X1428" s="207" t="str">
        <f t="shared" si="291"/>
        <v/>
      </c>
      <c r="Y1428" s="207" t="str">
        <f t="shared" si="292"/>
        <v/>
      </c>
      <c r="Z1428" s="207" t="str">
        <f t="shared" si="293"/>
        <v/>
      </c>
      <c r="AA1428" s="207" t="str">
        <f t="shared" si="294"/>
        <v/>
      </c>
    </row>
    <row r="1429" spans="1:27" ht="17.25" hidden="1" outlineLevel="2" thickBot="1">
      <c r="A1429" s="237">
        <v>43392</v>
      </c>
      <c r="B1429" s="215" t="s">
        <v>1332</v>
      </c>
      <c r="C1429" s="210" t="s">
        <v>3246</v>
      </c>
      <c r="D1429" s="210" t="s">
        <v>1331</v>
      </c>
      <c r="E1429" s="238" t="s">
        <v>1330</v>
      </c>
      <c r="F1429" s="210" t="s">
        <v>102</v>
      </c>
      <c r="G1429" s="239">
        <v>1</v>
      </c>
      <c r="H1429" s="239">
        <v>9867</v>
      </c>
      <c r="I1429" s="239">
        <v>0</v>
      </c>
      <c r="J1429" s="14">
        <v>23</v>
      </c>
      <c r="K1429" s="14">
        <v>10</v>
      </c>
      <c r="L1429" s="14">
        <f t="shared" si="285"/>
        <v>267</v>
      </c>
      <c r="M1429" s="123">
        <f t="shared" si="282"/>
        <v>267</v>
      </c>
      <c r="N1429" s="241">
        <f t="shared" si="286"/>
        <v>6</v>
      </c>
      <c r="O1429" s="207">
        <f t="shared" si="284"/>
        <v>0</v>
      </c>
      <c r="P1429" s="34"/>
      <c r="Q1429" s="292"/>
      <c r="S1429" s="230"/>
      <c r="T1429" s="61" t="str">
        <f t="shared" si="287"/>
        <v/>
      </c>
      <c r="U1429" s="61" t="str">
        <f t="shared" si="288"/>
        <v/>
      </c>
      <c r="V1429" s="61">
        <f t="shared" si="289"/>
        <v>267</v>
      </c>
      <c r="W1429" s="61" t="str">
        <f t="shared" si="290"/>
        <v/>
      </c>
      <c r="X1429" s="207" t="str">
        <f t="shared" si="291"/>
        <v/>
      </c>
      <c r="Y1429" s="207" t="str">
        <f t="shared" si="292"/>
        <v/>
      </c>
      <c r="Z1429" s="207" t="str">
        <f t="shared" si="293"/>
        <v/>
      </c>
      <c r="AA1429" s="207" t="str">
        <f t="shared" si="294"/>
        <v/>
      </c>
    </row>
    <row r="1430" spans="1:27" ht="17.25" hidden="1" outlineLevel="2" thickBot="1">
      <c r="A1430" s="237">
        <v>43392</v>
      </c>
      <c r="B1430" s="215" t="s">
        <v>1332</v>
      </c>
      <c r="C1430" s="210" t="s">
        <v>3246</v>
      </c>
      <c r="D1430" s="210" t="s">
        <v>1329</v>
      </c>
      <c r="E1430" s="238" t="s">
        <v>2221</v>
      </c>
      <c r="F1430" s="210" t="s">
        <v>102</v>
      </c>
      <c r="G1430" s="239">
        <v>1</v>
      </c>
      <c r="H1430" s="239">
        <v>9873</v>
      </c>
      <c r="I1430" s="239">
        <v>0</v>
      </c>
      <c r="J1430" s="14">
        <v>23</v>
      </c>
      <c r="K1430" s="14">
        <v>10</v>
      </c>
      <c r="L1430" s="14">
        <f t="shared" si="285"/>
        <v>-33</v>
      </c>
      <c r="M1430" s="123">
        <f t="shared" si="282"/>
        <v>-33</v>
      </c>
      <c r="N1430" s="241" t="str">
        <f t="shared" si="286"/>
        <v/>
      </c>
      <c r="O1430" s="207">
        <f t="shared" si="284"/>
        <v>0</v>
      </c>
      <c r="P1430" s="34"/>
      <c r="S1430" s="230"/>
      <c r="T1430" s="61" t="str">
        <f t="shared" si="287"/>
        <v/>
      </c>
      <c r="U1430" s="61" t="str">
        <f t="shared" si="288"/>
        <v/>
      </c>
      <c r="V1430" s="61" t="str">
        <f t="shared" si="289"/>
        <v/>
      </c>
      <c r="W1430" s="61">
        <f t="shared" si="290"/>
        <v>-33</v>
      </c>
      <c r="X1430" s="207" t="str">
        <f t="shared" si="291"/>
        <v/>
      </c>
      <c r="Y1430" s="207" t="str">
        <f t="shared" si="292"/>
        <v/>
      </c>
      <c r="Z1430" s="207" t="str">
        <f t="shared" si="293"/>
        <v/>
      </c>
      <c r="AA1430" s="207" t="str">
        <f t="shared" si="294"/>
        <v/>
      </c>
    </row>
    <row r="1431" spans="1:27" ht="17.25" hidden="1" outlineLevel="2" thickBot="1">
      <c r="A1431" s="237">
        <v>43392</v>
      </c>
      <c r="B1431" s="215" t="s">
        <v>1332</v>
      </c>
      <c r="C1431" s="210" t="s">
        <v>3246</v>
      </c>
      <c r="D1431" s="210" t="s">
        <v>1331</v>
      </c>
      <c r="E1431" s="238" t="s">
        <v>1330</v>
      </c>
      <c r="F1431" s="210" t="s">
        <v>102</v>
      </c>
      <c r="G1431" s="239">
        <v>1</v>
      </c>
      <c r="H1431" s="239">
        <v>9859</v>
      </c>
      <c r="I1431" s="239">
        <v>0</v>
      </c>
      <c r="J1431" s="14">
        <v>23</v>
      </c>
      <c r="K1431" s="14">
        <v>10</v>
      </c>
      <c r="L1431" s="14">
        <f t="shared" si="285"/>
        <v>667</v>
      </c>
      <c r="M1431" s="123">
        <f t="shared" si="282"/>
        <v>667</v>
      </c>
      <c r="N1431" s="241">
        <f t="shared" si="286"/>
        <v>14</v>
      </c>
      <c r="O1431" s="207">
        <f t="shared" si="284"/>
        <v>0</v>
      </c>
      <c r="P1431" s="34"/>
      <c r="Q1431" s="292"/>
      <c r="S1431" s="230"/>
      <c r="T1431" s="61" t="str">
        <f t="shared" si="287"/>
        <v/>
      </c>
      <c r="U1431" s="61" t="str">
        <f t="shared" si="288"/>
        <v/>
      </c>
      <c r="V1431" s="61">
        <f t="shared" si="289"/>
        <v>667</v>
      </c>
      <c r="W1431" s="61" t="str">
        <f t="shared" si="290"/>
        <v/>
      </c>
      <c r="X1431" s="207" t="str">
        <f t="shared" si="291"/>
        <v/>
      </c>
      <c r="Y1431" s="207" t="str">
        <f t="shared" si="292"/>
        <v/>
      </c>
      <c r="Z1431" s="207" t="str">
        <f t="shared" si="293"/>
        <v/>
      </c>
      <c r="AA1431" s="207" t="str">
        <f t="shared" si="294"/>
        <v/>
      </c>
    </row>
    <row r="1432" spans="1:27" ht="17.25" hidden="1" outlineLevel="2" thickBot="1">
      <c r="A1432" s="237">
        <v>43392</v>
      </c>
      <c r="B1432" s="215" t="s">
        <v>1332</v>
      </c>
      <c r="C1432" s="210" t="s">
        <v>3246</v>
      </c>
      <c r="D1432" s="210" t="s">
        <v>1329</v>
      </c>
      <c r="E1432" s="238" t="s">
        <v>2221</v>
      </c>
      <c r="F1432" s="210" t="s">
        <v>102</v>
      </c>
      <c r="G1432" s="239">
        <v>1</v>
      </c>
      <c r="H1432" s="239">
        <v>9875</v>
      </c>
      <c r="I1432" s="239">
        <v>0</v>
      </c>
      <c r="J1432" s="14">
        <v>23</v>
      </c>
      <c r="K1432" s="14">
        <v>10</v>
      </c>
      <c r="L1432" s="14">
        <f t="shared" ref="L1432:L1445" si="295">IF(B1432="TXO",I1432-SUM(J1432:K1432),IF(B1432="FITX",IF(D1432="新倉",-SUM(J1432:K1432),IF(E1432="賣",(H1432-H1431)*G1432*200-SUM(J1432:K1432),(H1431-H1432)*G1432*200-SUM(J1432:K1432))),IF(D1432="新倉",-SUM(J1432:K1432),IF(E1432="賣",(H1432-H1431)*G1432*50-SUM(J1432:K1432),(H1431-H1432)*G1432*50-SUM(J1432:K1432)))))</f>
        <v>-33</v>
      </c>
      <c r="M1432" s="123">
        <f t="shared" si="282"/>
        <v>-33</v>
      </c>
      <c r="N1432" s="241" t="str">
        <f t="shared" si="286"/>
        <v/>
      </c>
      <c r="O1432" s="207">
        <f t="shared" si="284"/>
        <v>0</v>
      </c>
      <c r="P1432" s="34"/>
      <c r="S1432" s="230"/>
      <c r="T1432" s="61" t="str">
        <f t="shared" si="287"/>
        <v/>
      </c>
      <c r="U1432" s="61" t="str">
        <f t="shared" si="288"/>
        <v/>
      </c>
      <c r="V1432" s="61" t="str">
        <f t="shared" si="289"/>
        <v/>
      </c>
      <c r="W1432" s="61">
        <f t="shared" si="290"/>
        <v>-33</v>
      </c>
      <c r="X1432" s="207" t="str">
        <f t="shared" si="291"/>
        <v/>
      </c>
      <c r="Y1432" s="207" t="str">
        <f t="shared" si="292"/>
        <v/>
      </c>
      <c r="Z1432" s="207" t="str">
        <f t="shared" si="293"/>
        <v/>
      </c>
      <c r="AA1432" s="207" t="str">
        <f t="shared" si="294"/>
        <v/>
      </c>
    </row>
    <row r="1433" spans="1:27" ht="17.25" hidden="1" outlineLevel="2" thickBot="1">
      <c r="A1433" s="237">
        <v>43392</v>
      </c>
      <c r="B1433" s="215" t="s">
        <v>1332</v>
      </c>
      <c r="C1433" s="210" t="s">
        <v>3246</v>
      </c>
      <c r="D1433" s="210" t="s">
        <v>1331</v>
      </c>
      <c r="E1433" s="238" t="s">
        <v>1330</v>
      </c>
      <c r="F1433" s="210" t="s">
        <v>102</v>
      </c>
      <c r="G1433" s="239">
        <v>1</v>
      </c>
      <c r="H1433" s="239">
        <v>9868</v>
      </c>
      <c r="I1433" s="239">
        <v>0</v>
      </c>
      <c r="J1433" s="14">
        <v>23</v>
      </c>
      <c r="K1433" s="14">
        <v>10</v>
      </c>
      <c r="L1433" s="14">
        <f t="shared" si="295"/>
        <v>317</v>
      </c>
      <c r="M1433" s="123">
        <f t="shared" si="282"/>
        <v>317</v>
      </c>
      <c r="N1433" s="241">
        <f t="shared" si="286"/>
        <v>7</v>
      </c>
      <c r="O1433" s="207">
        <f t="shared" si="284"/>
        <v>0</v>
      </c>
      <c r="P1433" s="34"/>
      <c r="Q1433" s="292"/>
      <c r="S1433" s="230"/>
      <c r="T1433" s="61" t="str">
        <f t="shared" si="287"/>
        <v/>
      </c>
      <c r="U1433" s="61" t="str">
        <f t="shared" si="288"/>
        <v/>
      </c>
      <c r="V1433" s="61">
        <f t="shared" si="289"/>
        <v>317</v>
      </c>
      <c r="W1433" s="61" t="str">
        <f t="shared" si="290"/>
        <v/>
      </c>
      <c r="X1433" s="207" t="str">
        <f t="shared" si="291"/>
        <v/>
      </c>
      <c r="Y1433" s="207" t="str">
        <f t="shared" si="292"/>
        <v/>
      </c>
      <c r="Z1433" s="207" t="str">
        <f t="shared" si="293"/>
        <v/>
      </c>
      <c r="AA1433" s="207" t="str">
        <f t="shared" si="294"/>
        <v/>
      </c>
    </row>
    <row r="1434" spans="1:27" ht="17.25" hidden="1" outlineLevel="2" thickBot="1">
      <c r="A1434" s="237">
        <v>43392</v>
      </c>
      <c r="B1434" s="215" t="s">
        <v>1332</v>
      </c>
      <c r="C1434" s="210" t="s">
        <v>3246</v>
      </c>
      <c r="D1434" s="210" t="s">
        <v>1329</v>
      </c>
      <c r="E1434" s="238" t="s">
        <v>2221</v>
      </c>
      <c r="F1434" s="210" t="s">
        <v>102</v>
      </c>
      <c r="G1434" s="239">
        <v>3</v>
      </c>
      <c r="H1434" s="239">
        <v>9905</v>
      </c>
      <c r="I1434" s="239">
        <v>0</v>
      </c>
      <c r="J1434" s="14">
        <v>69</v>
      </c>
      <c r="K1434" s="14">
        <v>30</v>
      </c>
      <c r="L1434" s="14">
        <f t="shared" si="295"/>
        <v>-99</v>
      </c>
      <c r="M1434" s="123">
        <f t="shared" si="282"/>
        <v>-99</v>
      </c>
      <c r="N1434" s="241" t="str">
        <f t="shared" si="286"/>
        <v/>
      </c>
      <c r="O1434" s="207">
        <f t="shared" si="284"/>
        <v>0</v>
      </c>
      <c r="P1434" s="34"/>
      <c r="S1434" s="230" t="s">
        <v>2969</v>
      </c>
      <c r="T1434" s="61" t="str">
        <f t="shared" si="287"/>
        <v/>
      </c>
      <c r="U1434" s="61" t="str">
        <f t="shared" si="288"/>
        <v/>
      </c>
      <c r="V1434" s="61" t="str">
        <f t="shared" si="289"/>
        <v/>
      </c>
      <c r="W1434" s="61" t="str">
        <f t="shared" si="290"/>
        <v/>
      </c>
      <c r="X1434" s="207" t="str">
        <f t="shared" si="291"/>
        <v/>
      </c>
      <c r="Y1434" s="207" t="str">
        <f t="shared" si="292"/>
        <v/>
      </c>
      <c r="Z1434" s="207" t="str">
        <f t="shared" si="293"/>
        <v/>
      </c>
      <c r="AA1434" s="207">
        <f t="shared" si="294"/>
        <v>-99</v>
      </c>
    </row>
    <row r="1435" spans="1:27" ht="17.25" hidden="1" outlineLevel="2" thickBot="1">
      <c r="A1435" s="237">
        <v>43392</v>
      </c>
      <c r="B1435" s="215" t="s">
        <v>1332</v>
      </c>
      <c r="C1435" s="210" t="s">
        <v>3246</v>
      </c>
      <c r="D1435" s="210" t="s">
        <v>1331</v>
      </c>
      <c r="E1435" s="238" t="s">
        <v>1330</v>
      </c>
      <c r="F1435" s="210" t="s">
        <v>102</v>
      </c>
      <c r="G1435" s="239">
        <v>3</v>
      </c>
      <c r="H1435" s="239">
        <v>9920</v>
      </c>
      <c r="I1435" s="239">
        <v>0</v>
      </c>
      <c r="J1435" s="14">
        <v>69</v>
      </c>
      <c r="K1435" s="14">
        <v>30</v>
      </c>
      <c r="L1435" s="14">
        <f t="shared" si="295"/>
        <v>-2349</v>
      </c>
      <c r="M1435" s="123">
        <f t="shared" si="282"/>
        <v>-2349</v>
      </c>
      <c r="N1435" s="241">
        <f t="shared" si="286"/>
        <v>-45</v>
      </c>
      <c r="O1435" s="207">
        <f t="shared" si="284"/>
        <v>0</v>
      </c>
      <c r="P1435" s="34"/>
      <c r="Q1435" s="292"/>
      <c r="S1435" s="230" t="s">
        <v>2969</v>
      </c>
      <c r="T1435" s="61" t="str">
        <f t="shared" si="287"/>
        <v/>
      </c>
      <c r="U1435" s="61" t="str">
        <f t="shared" si="288"/>
        <v/>
      </c>
      <c r="V1435" s="61" t="str">
        <f t="shared" si="289"/>
        <v/>
      </c>
      <c r="W1435" s="61" t="str">
        <f t="shared" si="290"/>
        <v/>
      </c>
      <c r="X1435" s="207" t="str">
        <f t="shared" si="291"/>
        <v/>
      </c>
      <c r="Y1435" s="207" t="str">
        <f t="shared" si="292"/>
        <v/>
      </c>
      <c r="Z1435" s="207" t="str">
        <f t="shared" si="293"/>
        <v/>
      </c>
      <c r="AA1435" s="207">
        <f t="shared" si="294"/>
        <v>-2349</v>
      </c>
    </row>
    <row r="1436" spans="1:27" ht="17.25" hidden="1" outlineLevel="2" thickBot="1">
      <c r="A1436" s="237">
        <v>43392</v>
      </c>
      <c r="B1436" s="215" t="s">
        <v>1332</v>
      </c>
      <c r="C1436" s="210" t="s">
        <v>3246</v>
      </c>
      <c r="D1436" s="210" t="s">
        <v>1329</v>
      </c>
      <c r="E1436" s="238" t="s">
        <v>1330</v>
      </c>
      <c r="F1436" s="210" t="s">
        <v>102</v>
      </c>
      <c r="G1436" s="239">
        <v>1</v>
      </c>
      <c r="H1436" s="239">
        <v>9920</v>
      </c>
      <c r="I1436" s="239">
        <v>0</v>
      </c>
      <c r="J1436" s="14">
        <v>23</v>
      </c>
      <c r="K1436" s="14">
        <v>10</v>
      </c>
      <c r="L1436" s="14">
        <f t="shared" si="295"/>
        <v>-33</v>
      </c>
      <c r="M1436" s="123">
        <f t="shared" si="282"/>
        <v>-33</v>
      </c>
      <c r="N1436" s="241" t="str">
        <f t="shared" si="286"/>
        <v/>
      </c>
      <c r="O1436" s="207">
        <f t="shared" si="284"/>
        <v>0</v>
      </c>
      <c r="P1436" s="34"/>
      <c r="S1436" s="230" t="s">
        <v>2969</v>
      </c>
      <c r="T1436" s="61" t="str">
        <f t="shared" si="287"/>
        <v/>
      </c>
      <c r="U1436" s="61" t="str">
        <f t="shared" si="288"/>
        <v/>
      </c>
      <c r="V1436" s="61" t="str">
        <f t="shared" si="289"/>
        <v/>
      </c>
      <c r="W1436" s="61" t="str">
        <f t="shared" si="290"/>
        <v/>
      </c>
      <c r="X1436" s="207" t="str">
        <f t="shared" si="291"/>
        <v/>
      </c>
      <c r="Y1436" s="207" t="str">
        <f t="shared" si="292"/>
        <v/>
      </c>
      <c r="Z1436" s="207" t="str">
        <f t="shared" si="293"/>
        <v/>
      </c>
      <c r="AA1436" s="207">
        <f t="shared" si="294"/>
        <v>-33</v>
      </c>
    </row>
    <row r="1437" spans="1:27" ht="17.25" hidden="1" outlineLevel="2" thickBot="1">
      <c r="A1437" s="237">
        <v>43392</v>
      </c>
      <c r="B1437" s="215" t="s">
        <v>1332</v>
      </c>
      <c r="C1437" s="210" t="s">
        <v>3246</v>
      </c>
      <c r="D1437" s="210" t="s">
        <v>1331</v>
      </c>
      <c r="E1437" s="238" t="s">
        <v>2221</v>
      </c>
      <c r="F1437" s="210" t="s">
        <v>102</v>
      </c>
      <c r="G1437" s="239">
        <v>1</v>
      </c>
      <c r="H1437" s="239">
        <v>9928</v>
      </c>
      <c r="I1437" s="239">
        <v>0</v>
      </c>
      <c r="J1437" s="14">
        <v>23</v>
      </c>
      <c r="K1437" s="14">
        <v>10</v>
      </c>
      <c r="L1437" s="14">
        <f t="shared" si="295"/>
        <v>367</v>
      </c>
      <c r="M1437" s="123">
        <f t="shared" si="282"/>
        <v>367</v>
      </c>
      <c r="N1437" s="241">
        <f t="shared" si="286"/>
        <v>8</v>
      </c>
      <c r="O1437" s="207">
        <f t="shared" si="284"/>
        <v>0</v>
      </c>
      <c r="P1437" s="34"/>
      <c r="Q1437" s="292"/>
      <c r="S1437" s="230" t="s">
        <v>2969</v>
      </c>
      <c r="T1437" s="61" t="str">
        <f t="shared" si="287"/>
        <v/>
      </c>
      <c r="U1437" s="61" t="str">
        <f t="shared" si="288"/>
        <v/>
      </c>
      <c r="V1437" s="61" t="str">
        <f t="shared" si="289"/>
        <v/>
      </c>
      <c r="W1437" s="61" t="str">
        <f t="shared" si="290"/>
        <v/>
      </c>
      <c r="X1437" s="207" t="str">
        <f t="shared" si="291"/>
        <v/>
      </c>
      <c r="Y1437" s="207" t="str">
        <f t="shared" si="292"/>
        <v/>
      </c>
      <c r="Z1437" s="207">
        <f t="shared" si="293"/>
        <v>367</v>
      </c>
      <c r="AA1437" s="207" t="str">
        <f t="shared" si="294"/>
        <v/>
      </c>
    </row>
    <row r="1438" spans="1:27" ht="17.25" hidden="1" outlineLevel="2" thickBot="1">
      <c r="A1438" s="237">
        <v>43392</v>
      </c>
      <c r="B1438" s="215" t="s">
        <v>1332</v>
      </c>
      <c r="C1438" s="210" t="s">
        <v>3246</v>
      </c>
      <c r="D1438" s="210" t="s">
        <v>1329</v>
      </c>
      <c r="E1438" s="238" t="s">
        <v>1330</v>
      </c>
      <c r="F1438" s="210" t="s">
        <v>102</v>
      </c>
      <c r="G1438" s="239">
        <v>1</v>
      </c>
      <c r="H1438" s="239">
        <v>9920</v>
      </c>
      <c r="I1438" s="239">
        <v>0</v>
      </c>
      <c r="J1438" s="14">
        <v>23</v>
      </c>
      <c r="K1438" s="14">
        <v>10</v>
      </c>
      <c r="L1438" s="14">
        <f t="shared" si="295"/>
        <v>-33</v>
      </c>
      <c r="M1438" s="123">
        <f t="shared" si="282"/>
        <v>-33</v>
      </c>
      <c r="N1438" s="241" t="str">
        <f t="shared" si="286"/>
        <v/>
      </c>
      <c r="O1438" s="207">
        <f t="shared" si="284"/>
        <v>0</v>
      </c>
      <c r="P1438" s="34"/>
      <c r="S1438" s="230" t="s">
        <v>2969</v>
      </c>
      <c r="T1438" s="61" t="str">
        <f t="shared" si="287"/>
        <v/>
      </c>
      <c r="U1438" s="61" t="str">
        <f t="shared" si="288"/>
        <v/>
      </c>
      <c r="V1438" s="61" t="str">
        <f t="shared" si="289"/>
        <v/>
      </c>
      <c r="W1438" s="61" t="str">
        <f t="shared" si="290"/>
        <v/>
      </c>
      <c r="X1438" s="207" t="str">
        <f t="shared" si="291"/>
        <v/>
      </c>
      <c r="Y1438" s="207" t="str">
        <f t="shared" si="292"/>
        <v/>
      </c>
      <c r="Z1438" s="207" t="str">
        <f t="shared" si="293"/>
        <v/>
      </c>
      <c r="AA1438" s="207">
        <f t="shared" si="294"/>
        <v>-33</v>
      </c>
    </row>
    <row r="1439" spans="1:27" ht="17.25" hidden="1" outlineLevel="2" thickBot="1">
      <c r="A1439" s="237">
        <v>43392</v>
      </c>
      <c r="B1439" s="215" t="s">
        <v>1332</v>
      </c>
      <c r="C1439" s="210" t="s">
        <v>3246</v>
      </c>
      <c r="D1439" s="210" t="s">
        <v>1331</v>
      </c>
      <c r="E1439" s="238" t="s">
        <v>2221</v>
      </c>
      <c r="F1439" s="210" t="s">
        <v>102</v>
      </c>
      <c r="G1439" s="239">
        <v>1</v>
      </c>
      <c r="H1439" s="239">
        <v>9909</v>
      </c>
      <c r="I1439" s="239">
        <v>0</v>
      </c>
      <c r="J1439" s="14">
        <v>23</v>
      </c>
      <c r="K1439" s="14">
        <v>10</v>
      </c>
      <c r="L1439" s="14">
        <f t="shared" si="295"/>
        <v>-583</v>
      </c>
      <c r="M1439" s="123">
        <f t="shared" si="282"/>
        <v>-583</v>
      </c>
      <c r="N1439" s="241">
        <f t="shared" si="286"/>
        <v>-11</v>
      </c>
      <c r="O1439" s="207">
        <f t="shared" si="284"/>
        <v>0</v>
      </c>
      <c r="P1439" s="34"/>
      <c r="S1439" s="230" t="s">
        <v>2969</v>
      </c>
      <c r="T1439" s="61" t="str">
        <f t="shared" si="287"/>
        <v/>
      </c>
      <c r="U1439" s="61" t="str">
        <f t="shared" si="288"/>
        <v/>
      </c>
      <c r="V1439" s="61" t="str">
        <f t="shared" si="289"/>
        <v/>
      </c>
      <c r="W1439" s="61" t="str">
        <f t="shared" si="290"/>
        <v/>
      </c>
      <c r="X1439" s="207" t="str">
        <f t="shared" si="291"/>
        <v/>
      </c>
      <c r="Y1439" s="207" t="str">
        <f t="shared" si="292"/>
        <v/>
      </c>
      <c r="Z1439" s="207" t="str">
        <f t="shared" si="293"/>
        <v/>
      </c>
      <c r="AA1439" s="207">
        <f t="shared" si="294"/>
        <v>-583</v>
      </c>
    </row>
    <row r="1440" spans="1:27" ht="17.25" hidden="1" outlineLevel="2" thickBot="1">
      <c r="A1440" s="237">
        <v>43392</v>
      </c>
      <c r="B1440" s="215" t="s">
        <v>1332</v>
      </c>
      <c r="C1440" s="210" t="s">
        <v>3246</v>
      </c>
      <c r="D1440" s="210" t="s">
        <v>1329</v>
      </c>
      <c r="E1440" s="238" t="s">
        <v>1330</v>
      </c>
      <c r="F1440" s="210" t="s">
        <v>102</v>
      </c>
      <c r="G1440" s="239">
        <v>1</v>
      </c>
      <c r="H1440" s="239">
        <v>9919</v>
      </c>
      <c r="I1440" s="239">
        <v>0</v>
      </c>
      <c r="J1440" s="14">
        <v>23</v>
      </c>
      <c r="K1440" s="14">
        <v>10</v>
      </c>
      <c r="L1440" s="14">
        <f t="shared" si="295"/>
        <v>-33</v>
      </c>
      <c r="M1440" s="123">
        <f t="shared" si="282"/>
        <v>-33</v>
      </c>
      <c r="N1440" s="241" t="str">
        <f t="shared" si="286"/>
        <v/>
      </c>
      <c r="O1440" s="207">
        <f t="shared" si="284"/>
        <v>0</v>
      </c>
      <c r="P1440" s="34"/>
      <c r="S1440" s="230" t="s">
        <v>2969</v>
      </c>
      <c r="T1440" s="61" t="str">
        <f t="shared" si="287"/>
        <v/>
      </c>
      <c r="U1440" s="61" t="str">
        <f t="shared" si="288"/>
        <v/>
      </c>
      <c r="V1440" s="61" t="str">
        <f t="shared" si="289"/>
        <v/>
      </c>
      <c r="W1440" s="61" t="str">
        <f t="shared" si="290"/>
        <v/>
      </c>
      <c r="X1440" s="207" t="str">
        <f t="shared" si="291"/>
        <v/>
      </c>
      <c r="Y1440" s="207" t="str">
        <f t="shared" si="292"/>
        <v/>
      </c>
      <c r="Z1440" s="207" t="str">
        <f t="shared" si="293"/>
        <v/>
      </c>
      <c r="AA1440" s="207">
        <f t="shared" si="294"/>
        <v>-33</v>
      </c>
    </row>
    <row r="1441" spans="1:27" ht="17.25" hidden="1" outlineLevel="2" thickBot="1">
      <c r="A1441" s="237">
        <v>43392</v>
      </c>
      <c r="B1441" s="215" t="s">
        <v>1332</v>
      </c>
      <c r="C1441" s="210" t="s">
        <v>3246</v>
      </c>
      <c r="D1441" s="210" t="s">
        <v>1331</v>
      </c>
      <c r="E1441" s="238" t="s">
        <v>2221</v>
      </c>
      <c r="F1441" s="210" t="s">
        <v>102</v>
      </c>
      <c r="G1441" s="239">
        <v>1</v>
      </c>
      <c r="H1441" s="239">
        <v>9909</v>
      </c>
      <c r="I1441" s="239">
        <v>0</v>
      </c>
      <c r="J1441" s="14">
        <v>23</v>
      </c>
      <c r="K1441" s="14">
        <v>10</v>
      </c>
      <c r="L1441" s="14">
        <f t="shared" si="295"/>
        <v>-533</v>
      </c>
      <c r="M1441" s="123">
        <f t="shared" si="282"/>
        <v>-533</v>
      </c>
      <c r="N1441" s="241">
        <f t="shared" si="286"/>
        <v>-10</v>
      </c>
      <c r="O1441" s="207">
        <f t="shared" si="284"/>
        <v>0</v>
      </c>
      <c r="P1441" s="34"/>
      <c r="Q1441" s="292"/>
      <c r="S1441" s="230" t="s">
        <v>2969</v>
      </c>
      <c r="T1441" s="61" t="str">
        <f t="shared" si="287"/>
        <v/>
      </c>
      <c r="U1441" s="61" t="str">
        <f t="shared" si="288"/>
        <v/>
      </c>
      <c r="V1441" s="61" t="str">
        <f t="shared" si="289"/>
        <v/>
      </c>
      <c r="W1441" s="61" t="str">
        <f t="shared" si="290"/>
        <v/>
      </c>
      <c r="X1441" s="207" t="str">
        <f t="shared" si="291"/>
        <v/>
      </c>
      <c r="Y1441" s="207" t="str">
        <f t="shared" si="292"/>
        <v/>
      </c>
      <c r="Z1441" s="207" t="str">
        <f t="shared" si="293"/>
        <v/>
      </c>
      <c r="AA1441" s="207">
        <f t="shared" si="294"/>
        <v>-533</v>
      </c>
    </row>
    <row r="1442" spans="1:27" ht="17.25" hidden="1" outlineLevel="2" thickBot="1">
      <c r="A1442" s="237">
        <v>43392</v>
      </c>
      <c r="B1442" s="215" t="s">
        <v>1332</v>
      </c>
      <c r="C1442" s="210" t="s">
        <v>3246</v>
      </c>
      <c r="D1442" s="210" t="s">
        <v>1329</v>
      </c>
      <c r="E1442" s="238" t="s">
        <v>1330</v>
      </c>
      <c r="F1442" s="210" t="s">
        <v>102</v>
      </c>
      <c r="G1442" s="239">
        <v>1</v>
      </c>
      <c r="H1442" s="239">
        <v>9916</v>
      </c>
      <c r="I1442" s="239">
        <v>0</v>
      </c>
      <c r="J1442" s="14">
        <v>23</v>
      </c>
      <c r="K1442" s="14">
        <v>10</v>
      </c>
      <c r="L1442" s="14">
        <f t="shared" si="295"/>
        <v>-33</v>
      </c>
      <c r="M1442" s="123">
        <f t="shared" si="282"/>
        <v>-33</v>
      </c>
      <c r="N1442" s="241" t="str">
        <f t="shared" si="286"/>
        <v/>
      </c>
      <c r="O1442" s="207">
        <f t="shared" si="284"/>
        <v>0</v>
      </c>
      <c r="P1442" s="34"/>
      <c r="S1442" s="230" t="s">
        <v>2969</v>
      </c>
      <c r="T1442" s="61" t="str">
        <f t="shared" si="287"/>
        <v/>
      </c>
      <c r="U1442" s="61" t="str">
        <f t="shared" si="288"/>
        <v/>
      </c>
      <c r="V1442" s="61" t="str">
        <f t="shared" si="289"/>
        <v/>
      </c>
      <c r="W1442" s="61" t="str">
        <f t="shared" si="290"/>
        <v/>
      </c>
      <c r="X1442" s="207" t="str">
        <f t="shared" si="291"/>
        <v/>
      </c>
      <c r="Y1442" s="207" t="str">
        <f t="shared" si="292"/>
        <v/>
      </c>
      <c r="Z1442" s="207" t="str">
        <f t="shared" si="293"/>
        <v/>
      </c>
      <c r="AA1442" s="207">
        <f t="shared" si="294"/>
        <v>-33</v>
      </c>
    </row>
    <row r="1443" spans="1:27" ht="17.25" hidden="1" outlineLevel="2" thickBot="1">
      <c r="A1443" s="237">
        <v>43392</v>
      </c>
      <c r="B1443" s="215" t="s">
        <v>1332</v>
      </c>
      <c r="C1443" s="210" t="s">
        <v>3246</v>
      </c>
      <c r="D1443" s="210" t="s">
        <v>1331</v>
      </c>
      <c r="E1443" s="238" t="s">
        <v>2221</v>
      </c>
      <c r="F1443" s="210" t="s">
        <v>102</v>
      </c>
      <c r="G1443" s="239">
        <v>1</v>
      </c>
      <c r="H1443" s="239">
        <v>9909</v>
      </c>
      <c r="I1443" s="239">
        <v>0</v>
      </c>
      <c r="J1443" s="14">
        <v>23</v>
      </c>
      <c r="K1443" s="14">
        <v>10</v>
      </c>
      <c r="L1443" s="14">
        <f t="shared" si="295"/>
        <v>-383</v>
      </c>
      <c r="M1443" s="123">
        <f t="shared" si="282"/>
        <v>-383</v>
      </c>
      <c r="N1443" s="241">
        <f t="shared" si="286"/>
        <v>-7</v>
      </c>
      <c r="O1443" s="207">
        <f t="shared" si="284"/>
        <v>0</v>
      </c>
      <c r="P1443" s="34"/>
      <c r="Q1443" s="292"/>
      <c r="S1443" s="230" t="s">
        <v>2969</v>
      </c>
      <c r="T1443" s="61" t="str">
        <f t="shared" si="287"/>
        <v/>
      </c>
      <c r="U1443" s="61" t="str">
        <f t="shared" si="288"/>
        <v/>
      </c>
      <c r="V1443" s="61" t="str">
        <f t="shared" si="289"/>
        <v/>
      </c>
      <c r="W1443" s="61" t="str">
        <f t="shared" si="290"/>
        <v/>
      </c>
      <c r="X1443" s="207" t="str">
        <f t="shared" si="291"/>
        <v/>
      </c>
      <c r="Y1443" s="207" t="str">
        <f t="shared" si="292"/>
        <v/>
      </c>
      <c r="Z1443" s="207" t="str">
        <f t="shared" si="293"/>
        <v/>
      </c>
      <c r="AA1443" s="207">
        <f t="shared" si="294"/>
        <v>-383</v>
      </c>
    </row>
    <row r="1444" spans="1:27" ht="17.25" hidden="1" outlineLevel="2" thickBot="1">
      <c r="A1444" s="237">
        <v>43392</v>
      </c>
      <c r="B1444" s="215" t="s">
        <v>1332</v>
      </c>
      <c r="C1444" s="210" t="s">
        <v>3246</v>
      </c>
      <c r="D1444" s="210" t="s">
        <v>1329</v>
      </c>
      <c r="E1444" s="238" t="s">
        <v>2221</v>
      </c>
      <c r="F1444" s="210" t="s">
        <v>102</v>
      </c>
      <c r="G1444" s="239">
        <v>3</v>
      </c>
      <c r="H1444" s="239">
        <v>9895</v>
      </c>
      <c r="I1444" s="239">
        <v>0</v>
      </c>
      <c r="J1444" s="14">
        <v>69</v>
      </c>
      <c r="K1444" s="14">
        <v>30</v>
      </c>
      <c r="L1444" s="14">
        <f t="shared" si="295"/>
        <v>-99</v>
      </c>
      <c r="M1444" s="123">
        <f t="shared" si="282"/>
        <v>-99</v>
      </c>
      <c r="N1444" s="241" t="str">
        <f t="shared" si="286"/>
        <v/>
      </c>
      <c r="O1444" s="207">
        <f t="shared" si="284"/>
        <v>0</v>
      </c>
      <c r="P1444" s="34"/>
      <c r="S1444" s="230" t="s">
        <v>2969</v>
      </c>
      <c r="T1444" s="61" t="str">
        <f t="shared" si="287"/>
        <v/>
      </c>
      <c r="U1444" s="61" t="str">
        <f t="shared" si="288"/>
        <v/>
      </c>
      <c r="V1444" s="61" t="str">
        <f t="shared" si="289"/>
        <v/>
      </c>
      <c r="W1444" s="61" t="str">
        <f t="shared" si="290"/>
        <v/>
      </c>
      <c r="X1444" s="207" t="str">
        <f t="shared" si="291"/>
        <v/>
      </c>
      <c r="Y1444" s="207" t="str">
        <f t="shared" si="292"/>
        <v/>
      </c>
      <c r="Z1444" s="207" t="str">
        <f t="shared" si="293"/>
        <v/>
      </c>
      <c r="AA1444" s="207">
        <f t="shared" si="294"/>
        <v>-99</v>
      </c>
    </row>
    <row r="1445" spans="1:27" ht="17.25" hidden="1" outlineLevel="2" thickBot="1">
      <c r="A1445" s="237">
        <v>43392</v>
      </c>
      <c r="B1445" s="215" t="s">
        <v>1332</v>
      </c>
      <c r="C1445" s="210" t="s">
        <v>3246</v>
      </c>
      <c r="D1445" s="210" t="s">
        <v>1331</v>
      </c>
      <c r="E1445" s="238" t="s">
        <v>1330</v>
      </c>
      <c r="F1445" s="210" t="s">
        <v>102</v>
      </c>
      <c r="G1445" s="239">
        <v>3</v>
      </c>
      <c r="H1445" s="239">
        <v>9876</v>
      </c>
      <c r="I1445" s="239">
        <v>0</v>
      </c>
      <c r="J1445" s="14">
        <v>69</v>
      </c>
      <c r="K1445" s="14">
        <v>30</v>
      </c>
      <c r="L1445" s="14">
        <f t="shared" si="295"/>
        <v>2751</v>
      </c>
      <c r="M1445" s="123">
        <f t="shared" si="282"/>
        <v>2751</v>
      </c>
      <c r="N1445" s="241">
        <f t="shared" si="286"/>
        <v>57</v>
      </c>
      <c r="O1445" s="207">
        <f t="shared" si="284"/>
        <v>0</v>
      </c>
      <c r="P1445" s="34"/>
      <c r="S1445" s="230" t="s">
        <v>2969</v>
      </c>
      <c r="T1445" s="61" t="str">
        <f t="shared" si="287"/>
        <v/>
      </c>
      <c r="U1445" s="61" t="str">
        <f t="shared" si="288"/>
        <v/>
      </c>
      <c r="V1445" s="61" t="str">
        <f t="shared" si="289"/>
        <v/>
      </c>
      <c r="W1445" s="61" t="str">
        <f t="shared" si="290"/>
        <v/>
      </c>
      <c r="X1445" s="207" t="str">
        <f t="shared" si="291"/>
        <v/>
      </c>
      <c r="Y1445" s="207" t="str">
        <f t="shared" si="292"/>
        <v/>
      </c>
      <c r="Z1445" s="207">
        <f t="shared" si="293"/>
        <v>2751</v>
      </c>
      <c r="AA1445" s="207" t="str">
        <f t="shared" si="294"/>
        <v/>
      </c>
    </row>
    <row r="1446" spans="1:27" ht="17.25" hidden="1" outlineLevel="2" thickBot="1">
      <c r="A1446" s="237">
        <v>43392</v>
      </c>
      <c r="B1446" s="215" t="s">
        <v>1332</v>
      </c>
      <c r="C1446" s="210" t="s">
        <v>3246</v>
      </c>
      <c r="D1446" s="210" t="s">
        <v>1329</v>
      </c>
      <c r="E1446" s="238" t="s">
        <v>2221</v>
      </c>
      <c r="F1446" s="210" t="s">
        <v>102</v>
      </c>
      <c r="G1446" s="239">
        <v>2</v>
      </c>
      <c r="H1446" s="239">
        <v>9886</v>
      </c>
      <c r="I1446" s="239">
        <v>0</v>
      </c>
      <c r="J1446" s="14">
        <v>46</v>
      </c>
      <c r="K1446" s="14">
        <v>20</v>
      </c>
      <c r="L1446" s="14">
        <f t="shared" ref="L1446:L1449" si="296">IF(B1446="TXO",I1446-SUM(J1446:K1446),IF(B1446="FITX",IF(D1446="新倉",-SUM(J1446:K1446),IF(E1446="賣",(H1446-H1445)*G1446*200-SUM(J1446:K1446),(H1445-H1446)*G1446*200-SUM(J1446:K1446))),IF(D1446="新倉",-SUM(J1446:K1446),IF(E1446="賣",(H1446-H1445)*G1446*50-SUM(J1446:K1446),(H1445-H1446)*G1446*50-SUM(J1446:K1446)))))</f>
        <v>-66</v>
      </c>
      <c r="M1446" s="123">
        <f t="shared" si="282"/>
        <v>-66</v>
      </c>
      <c r="N1446" s="241" t="str">
        <f t="shared" si="286"/>
        <v/>
      </c>
      <c r="O1446" s="207">
        <f t="shared" si="284"/>
        <v>0</v>
      </c>
      <c r="P1446" s="34"/>
      <c r="S1446" s="230" t="s">
        <v>2969</v>
      </c>
      <c r="T1446" s="61" t="str">
        <f t="shared" si="287"/>
        <v/>
      </c>
      <c r="U1446" s="61" t="str">
        <f t="shared" si="288"/>
        <v/>
      </c>
      <c r="V1446" s="61" t="str">
        <f t="shared" si="289"/>
        <v/>
      </c>
      <c r="W1446" s="61" t="str">
        <f t="shared" si="290"/>
        <v/>
      </c>
      <c r="X1446" s="207" t="str">
        <f t="shared" si="291"/>
        <v/>
      </c>
      <c r="Y1446" s="207" t="str">
        <f t="shared" si="292"/>
        <v/>
      </c>
      <c r="Z1446" s="207" t="str">
        <f t="shared" si="293"/>
        <v/>
      </c>
      <c r="AA1446" s="207">
        <f t="shared" si="294"/>
        <v>-66</v>
      </c>
    </row>
    <row r="1447" spans="1:27" ht="17.25" hidden="1" outlineLevel="2" thickBot="1">
      <c r="A1447" s="237">
        <v>43392</v>
      </c>
      <c r="B1447" s="215" t="s">
        <v>1332</v>
      </c>
      <c r="C1447" s="210" t="s">
        <v>3246</v>
      </c>
      <c r="D1447" s="210" t="s">
        <v>1331</v>
      </c>
      <c r="E1447" s="238" t="s">
        <v>1330</v>
      </c>
      <c r="F1447" s="210" t="s">
        <v>102</v>
      </c>
      <c r="G1447" s="239">
        <v>2</v>
      </c>
      <c r="H1447" s="239">
        <v>9871</v>
      </c>
      <c r="I1447" s="239">
        <v>0</v>
      </c>
      <c r="J1447" s="14">
        <v>46</v>
      </c>
      <c r="K1447" s="14">
        <v>20</v>
      </c>
      <c r="L1447" s="14">
        <f t="shared" si="296"/>
        <v>1434</v>
      </c>
      <c r="M1447" s="123">
        <f t="shared" ref="M1447:M1510" si="297">L1447</f>
        <v>1434</v>
      </c>
      <c r="N1447" s="241">
        <f t="shared" si="286"/>
        <v>30</v>
      </c>
      <c r="O1447" s="207">
        <f t="shared" si="284"/>
        <v>0</v>
      </c>
      <c r="P1447" s="34"/>
      <c r="S1447" s="230" t="s">
        <v>2969</v>
      </c>
      <c r="T1447" s="61" t="str">
        <f t="shared" si="287"/>
        <v/>
      </c>
      <c r="U1447" s="61" t="str">
        <f t="shared" si="288"/>
        <v/>
      </c>
      <c r="V1447" s="61" t="str">
        <f t="shared" si="289"/>
        <v/>
      </c>
      <c r="W1447" s="61" t="str">
        <f t="shared" si="290"/>
        <v/>
      </c>
      <c r="X1447" s="207" t="str">
        <f t="shared" si="291"/>
        <v/>
      </c>
      <c r="Y1447" s="207" t="str">
        <f t="shared" si="292"/>
        <v/>
      </c>
      <c r="Z1447" s="207">
        <f t="shared" si="293"/>
        <v>1434</v>
      </c>
      <c r="AA1447" s="207" t="str">
        <f t="shared" si="294"/>
        <v/>
      </c>
    </row>
    <row r="1448" spans="1:27" ht="17.25" hidden="1" outlineLevel="2" thickBot="1">
      <c r="A1448" s="237">
        <v>43392</v>
      </c>
      <c r="B1448" s="215" t="s">
        <v>1332</v>
      </c>
      <c r="C1448" s="210" t="s">
        <v>3246</v>
      </c>
      <c r="D1448" s="210" t="s">
        <v>1329</v>
      </c>
      <c r="E1448" s="238" t="s">
        <v>2221</v>
      </c>
      <c r="F1448" s="210" t="s">
        <v>102</v>
      </c>
      <c r="G1448" s="239">
        <v>1</v>
      </c>
      <c r="H1448" s="239">
        <v>9899</v>
      </c>
      <c r="I1448" s="239">
        <v>0</v>
      </c>
      <c r="J1448" s="14">
        <v>23</v>
      </c>
      <c r="K1448" s="14">
        <v>10</v>
      </c>
      <c r="L1448" s="14">
        <f t="shared" si="296"/>
        <v>-33</v>
      </c>
      <c r="M1448" s="123">
        <f t="shared" si="297"/>
        <v>-33</v>
      </c>
      <c r="N1448" s="241" t="str">
        <f t="shared" si="286"/>
        <v/>
      </c>
      <c r="O1448" s="207">
        <f t="shared" si="284"/>
        <v>0</v>
      </c>
      <c r="P1448" s="34"/>
      <c r="S1448" s="230" t="s">
        <v>2969</v>
      </c>
      <c r="T1448" s="61" t="str">
        <f t="shared" si="287"/>
        <v/>
      </c>
      <c r="U1448" s="61" t="str">
        <f t="shared" si="288"/>
        <v/>
      </c>
      <c r="V1448" s="61" t="str">
        <f t="shared" si="289"/>
        <v/>
      </c>
      <c r="W1448" s="61" t="str">
        <f t="shared" si="290"/>
        <v/>
      </c>
      <c r="X1448" s="207" t="str">
        <f t="shared" si="291"/>
        <v/>
      </c>
      <c r="Y1448" s="207" t="str">
        <f t="shared" si="292"/>
        <v/>
      </c>
      <c r="Z1448" s="207" t="str">
        <f t="shared" si="293"/>
        <v/>
      </c>
      <c r="AA1448" s="207">
        <f t="shared" si="294"/>
        <v>-33</v>
      </c>
    </row>
    <row r="1449" spans="1:27" ht="17.25" hidden="1" outlineLevel="2" thickBot="1">
      <c r="A1449" s="237">
        <v>43392</v>
      </c>
      <c r="B1449" s="215" t="s">
        <v>1332</v>
      </c>
      <c r="C1449" s="210" t="s">
        <v>3246</v>
      </c>
      <c r="D1449" s="210" t="s">
        <v>1331</v>
      </c>
      <c r="E1449" s="238" t="s">
        <v>1330</v>
      </c>
      <c r="F1449" s="210" t="s">
        <v>102</v>
      </c>
      <c r="G1449" s="239">
        <v>1</v>
      </c>
      <c r="H1449" s="239">
        <v>9872</v>
      </c>
      <c r="I1449" s="239">
        <v>0</v>
      </c>
      <c r="J1449" s="14">
        <v>23</v>
      </c>
      <c r="K1449" s="14">
        <v>10</v>
      </c>
      <c r="L1449" s="14">
        <f t="shared" si="296"/>
        <v>1317</v>
      </c>
      <c r="M1449" s="123">
        <f t="shared" si="297"/>
        <v>1317</v>
      </c>
      <c r="N1449" s="241">
        <f t="shared" si="286"/>
        <v>27</v>
      </c>
      <c r="O1449" s="207">
        <f t="shared" si="284"/>
        <v>0</v>
      </c>
      <c r="P1449" s="34"/>
      <c r="S1449" s="230" t="s">
        <v>2969</v>
      </c>
      <c r="T1449" s="61" t="str">
        <f t="shared" si="287"/>
        <v/>
      </c>
      <c r="U1449" s="61" t="str">
        <f t="shared" si="288"/>
        <v/>
      </c>
      <c r="V1449" s="61" t="str">
        <f t="shared" si="289"/>
        <v/>
      </c>
      <c r="W1449" s="61" t="str">
        <f t="shared" si="290"/>
        <v/>
      </c>
      <c r="X1449" s="207" t="str">
        <f t="shared" si="291"/>
        <v/>
      </c>
      <c r="Y1449" s="207" t="str">
        <f t="shared" si="292"/>
        <v/>
      </c>
      <c r="Z1449" s="207">
        <f t="shared" si="293"/>
        <v>1317</v>
      </c>
      <c r="AA1449" s="207" t="str">
        <f t="shared" si="294"/>
        <v/>
      </c>
    </row>
    <row r="1450" spans="1:27" ht="17.25" hidden="1" outlineLevel="1" thickBot="1">
      <c r="A1450" s="279">
        <v>43395</v>
      </c>
      <c r="B1450" s="280" t="s">
        <v>1332</v>
      </c>
      <c r="C1450" s="281" t="s">
        <v>3246</v>
      </c>
      <c r="D1450" s="281" t="s">
        <v>1329</v>
      </c>
      <c r="E1450" s="282" t="s">
        <v>1330</v>
      </c>
      <c r="F1450" s="281" t="s">
        <v>102</v>
      </c>
      <c r="G1450" s="283">
        <v>1</v>
      </c>
      <c r="H1450" s="283">
        <v>9949</v>
      </c>
      <c r="I1450" s="283">
        <v>0</v>
      </c>
      <c r="J1450" s="284">
        <v>23</v>
      </c>
      <c r="K1450" s="284">
        <v>10</v>
      </c>
      <c r="L1450" s="284">
        <f t="shared" ref="L1450:L1478" si="298">IF(B1450="TXO",I1450-SUM(J1450:K1450),IF(B1450="FITX",IF(D1450="新倉",-SUM(J1450:K1450),IF(E1450="賣",(H1450-H1449)*G1450*200-SUM(J1450:K1450),(H1449-H1450)*G1450*200-SUM(J1450:K1450))),IF(D1450="新倉",-SUM(J1450:K1450),IF(E1450="賣",(H1450-H1449)*G1450*50-SUM(J1450:K1450),(H1449-H1450)*G1450*50-SUM(J1450:K1450)))))</f>
        <v>-33</v>
      </c>
      <c r="M1450" s="285">
        <f t="shared" si="297"/>
        <v>-33</v>
      </c>
      <c r="N1450" s="241" t="str">
        <f t="shared" si="286"/>
        <v/>
      </c>
      <c r="O1450" s="207">
        <f t="shared" si="284"/>
        <v>0</v>
      </c>
      <c r="P1450" s="34">
        <f>SUM(L1450:L1487)</f>
        <v>-17554</v>
      </c>
      <c r="Q1450" s="296" t="s">
        <v>3117</v>
      </c>
      <c r="R1450" s="230" t="s">
        <v>2969</v>
      </c>
      <c r="S1450" s="230"/>
      <c r="T1450" s="61" t="str">
        <f t="shared" si="287"/>
        <v/>
      </c>
      <c r="U1450" s="61">
        <f t="shared" si="288"/>
        <v>-33</v>
      </c>
      <c r="V1450" s="61" t="str">
        <f t="shared" si="289"/>
        <v/>
      </c>
      <c r="W1450" s="61" t="str">
        <f t="shared" si="290"/>
        <v/>
      </c>
      <c r="X1450" s="207" t="str">
        <f t="shared" si="291"/>
        <v/>
      </c>
      <c r="Y1450" s="207" t="str">
        <f t="shared" si="292"/>
        <v/>
      </c>
      <c r="Z1450" s="207" t="str">
        <f t="shared" si="293"/>
        <v/>
      </c>
      <c r="AA1450" s="207" t="str">
        <f t="shared" si="294"/>
        <v/>
      </c>
    </row>
    <row r="1451" spans="1:27" ht="17.25" hidden="1" outlineLevel="2" collapsed="1" thickBot="1">
      <c r="A1451" s="279">
        <v>43395</v>
      </c>
      <c r="B1451" s="280" t="s">
        <v>1332</v>
      </c>
      <c r="C1451" s="281" t="s">
        <v>3246</v>
      </c>
      <c r="D1451" s="281" t="s">
        <v>1331</v>
      </c>
      <c r="E1451" s="282" t="s">
        <v>2221</v>
      </c>
      <c r="F1451" s="281" t="s">
        <v>102</v>
      </c>
      <c r="G1451" s="283">
        <v>1</v>
      </c>
      <c r="H1451" s="283">
        <v>9952</v>
      </c>
      <c r="I1451" s="283">
        <v>0</v>
      </c>
      <c r="J1451" s="284">
        <v>23</v>
      </c>
      <c r="K1451" s="284">
        <v>10</v>
      </c>
      <c r="L1451" s="284">
        <f t="shared" si="298"/>
        <v>117</v>
      </c>
      <c r="M1451" s="285">
        <f t="shared" si="297"/>
        <v>117</v>
      </c>
      <c r="N1451" s="241">
        <f t="shared" si="286"/>
        <v>3</v>
      </c>
      <c r="O1451" s="207">
        <f t="shared" si="284"/>
        <v>0</v>
      </c>
      <c r="P1451" s="34"/>
      <c r="Q1451" s="296"/>
      <c r="R1451" s="230" t="s">
        <v>2969</v>
      </c>
      <c r="S1451" s="230"/>
      <c r="T1451" s="61">
        <f t="shared" si="287"/>
        <v>117</v>
      </c>
      <c r="U1451" s="61" t="str">
        <f t="shared" si="288"/>
        <v/>
      </c>
      <c r="V1451" s="61" t="str">
        <f t="shared" si="289"/>
        <v/>
      </c>
      <c r="W1451" s="61" t="str">
        <f t="shared" si="290"/>
        <v/>
      </c>
      <c r="X1451" s="207" t="str">
        <f t="shared" si="291"/>
        <v/>
      </c>
      <c r="Y1451" s="207" t="str">
        <f t="shared" si="292"/>
        <v/>
      </c>
      <c r="Z1451" s="207" t="str">
        <f t="shared" si="293"/>
        <v/>
      </c>
      <c r="AA1451" s="207" t="str">
        <f t="shared" si="294"/>
        <v/>
      </c>
    </row>
    <row r="1452" spans="1:27" ht="17.25" hidden="1" outlineLevel="2" collapsed="1" thickBot="1">
      <c r="A1452" s="279">
        <v>43395</v>
      </c>
      <c r="B1452" s="280" t="s">
        <v>1332</v>
      </c>
      <c r="C1452" s="281" t="s">
        <v>3246</v>
      </c>
      <c r="D1452" s="281" t="s">
        <v>1329</v>
      </c>
      <c r="E1452" s="282" t="s">
        <v>1330</v>
      </c>
      <c r="F1452" s="281" t="s">
        <v>102</v>
      </c>
      <c r="G1452" s="283">
        <v>1</v>
      </c>
      <c r="H1452" s="283">
        <v>9949</v>
      </c>
      <c r="I1452" s="283">
        <v>0</v>
      </c>
      <c r="J1452" s="284">
        <v>23</v>
      </c>
      <c r="K1452" s="284">
        <v>10</v>
      </c>
      <c r="L1452" s="284">
        <f t="shared" si="298"/>
        <v>-33</v>
      </c>
      <c r="M1452" s="285">
        <f t="shared" si="297"/>
        <v>-33</v>
      </c>
      <c r="N1452" s="241" t="str">
        <f t="shared" si="286"/>
        <v/>
      </c>
      <c r="O1452" s="207">
        <f t="shared" si="284"/>
        <v>0</v>
      </c>
      <c r="P1452" s="34"/>
      <c r="Q1452" s="296"/>
      <c r="R1452" s="230" t="s">
        <v>2969</v>
      </c>
      <c r="S1452" s="230"/>
      <c r="T1452" s="61" t="str">
        <f t="shared" si="287"/>
        <v/>
      </c>
      <c r="U1452" s="61">
        <f t="shared" si="288"/>
        <v>-33</v>
      </c>
      <c r="V1452" s="61" t="str">
        <f t="shared" si="289"/>
        <v/>
      </c>
      <c r="W1452" s="61" t="str">
        <f t="shared" si="290"/>
        <v/>
      </c>
      <c r="X1452" s="207" t="str">
        <f t="shared" si="291"/>
        <v/>
      </c>
      <c r="Y1452" s="207" t="str">
        <f t="shared" si="292"/>
        <v/>
      </c>
      <c r="Z1452" s="207" t="str">
        <f t="shared" si="293"/>
        <v/>
      </c>
      <c r="AA1452" s="207" t="str">
        <f t="shared" si="294"/>
        <v/>
      </c>
    </row>
    <row r="1453" spans="1:27" ht="17.25" hidden="1" outlineLevel="2" collapsed="1" thickBot="1">
      <c r="A1453" s="279">
        <v>43395</v>
      </c>
      <c r="B1453" s="280" t="s">
        <v>1332</v>
      </c>
      <c r="C1453" s="281" t="s">
        <v>3246</v>
      </c>
      <c r="D1453" s="281" t="s">
        <v>1331</v>
      </c>
      <c r="E1453" s="282" t="s">
        <v>2221</v>
      </c>
      <c r="F1453" s="281" t="s">
        <v>102</v>
      </c>
      <c r="G1453" s="283">
        <v>1</v>
      </c>
      <c r="H1453" s="283">
        <v>9943</v>
      </c>
      <c r="I1453" s="283">
        <v>0</v>
      </c>
      <c r="J1453" s="284">
        <v>23</v>
      </c>
      <c r="K1453" s="284">
        <v>10</v>
      </c>
      <c r="L1453" s="284">
        <f t="shared" si="298"/>
        <v>-333</v>
      </c>
      <c r="M1453" s="285">
        <f t="shared" si="297"/>
        <v>-333</v>
      </c>
      <c r="N1453" s="241">
        <f t="shared" si="286"/>
        <v>-6</v>
      </c>
      <c r="O1453" s="207">
        <f t="shared" si="284"/>
        <v>0</v>
      </c>
      <c r="P1453" s="34"/>
      <c r="Q1453" s="296" t="s">
        <v>3219</v>
      </c>
      <c r="R1453" s="230" t="s">
        <v>2969</v>
      </c>
      <c r="S1453" s="230"/>
      <c r="T1453" s="61" t="str">
        <f t="shared" si="287"/>
        <v/>
      </c>
      <c r="U1453" s="61">
        <f t="shared" si="288"/>
        <v>-333</v>
      </c>
      <c r="V1453" s="61" t="str">
        <f t="shared" si="289"/>
        <v/>
      </c>
      <c r="W1453" s="61" t="str">
        <f t="shared" si="290"/>
        <v/>
      </c>
      <c r="X1453" s="207" t="str">
        <f t="shared" si="291"/>
        <v/>
      </c>
      <c r="Y1453" s="207" t="str">
        <f t="shared" si="292"/>
        <v/>
      </c>
      <c r="Z1453" s="207" t="str">
        <f t="shared" si="293"/>
        <v/>
      </c>
      <c r="AA1453" s="207" t="str">
        <f t="shared" si="294"/>
        <v/>
      </c>
    </row>
    <row r="1454" spans="1:27" ht="17.25" hidden="1" outlineLevel="2" collapsed="1" thickBot="1">
      <c r="A1454" s="279">
        <v>43395</v>
      </c>
      <c r="B1454" s="280" t="s">
        <v>1332</v>
      </c>
      <c r="C1454" s="281" t="s">
        <v>3246</v>
      </c>
      <c r="D1454" s="281" t="s">
        <v>1329</v>
      </c>
      <c r="E1454" s="282" t="s">
        <v>1330</v>
      </c>
      <c r="F1454" s="281" t="s">
        <v>102</v>
      </c>
      <c r="G1454" s="283">
        <v>1</v>
      </c>
      <c r="H1454" s="283">
        <v>9949</v>
      </c>
      <c r="I1454" s="283">
        <v>0</v>
      </c>
      <c r="J1454" s="284">
        <v>23</v>
      </c>
      <c r="K1454" s="284">
        <v>10</v>
      </c>
      <c r="L1454" s="284">
        <f t="shared" si="298"/>
        <v>-33</v>
      </c>
      <c r="M1454" s="285">
        <f t="shared" si="297"/>
        <v>-33</v>
      </c>
      <c r="N1454" s="241" t="str">
        <f t="shared" si="286"/>
        <v/>
      </c>
      <c r="O1454" s="207">
        <f t="shared" si="284"/>
        <v>0</v>
      </c>
      <c r="P1454" s="34"/>
      <c r="Q1454" s="296"/>
      <c r="R1454" s="230" t="s">
        <v>2969</v>
      </c>
      <c r="S1454" s="230"/>
      <c r="T1454" s="61" t="str">
        <f t="shared" si="287"/>
        <v/>
      </c>
      <c r="U1454" s="61">
        <f t="shared" si="288"/>
        <v>-33</v>
      </c>
      <c r="V1454" s="61" t="str">
        <f t="shared" si="289"/>
        <v/>
      </c>
      <c r="W1454" s="61" t="str">
        <f t="shared" si="290"/>
        <v/>
      </c>
      <c r="X1454" s="207" t="str">
        <f t="shared" si="291"/>
        <v/>
      </c>
      <c r="Y1454" s="207" t="str">
        <f t="shared" si="292"/>
        <v/>
      </c>
      <c r="Z1454" s="207" t="str">
        <f t="shared" si="293"/>
        <v/>
      </c>
      <c r="AA1454" s="207" t="str">
        <f t="shared" si="294"/>
        <v/>
      </c>
    </row>
    <row r="1455" spans="1:27" ht="17.25" hidden="1" outlineLevel="2" collapsed="1" thickBot="1">
      <c r="A1455" s="279">
        <v>43395</v>
      </c>
      <c r="B1455" s="280" t="s">
        <v>1332</v>
      </c>
      <c r="C1455" s="281" t="s">
        <v>3246</v>
      </c>
      <c r="D1455" s="281" t="s">
        <v>1331</v>
      </c>
      <c r="E1455" s="282" t="s">
        <v>2221</v>
      </c>
      <c r="F1455" s="281" t="s">
        <v>102</v>
      </c>
      <c r="G1455" s="283">
        <v>1</v>
      </c>
      <c r="H1455" s="283">
        <v>9943</v>
      </c>
      <c r="I1455" s="283">
        <v>0</v>
      </c>
      <c r="J1455" s="284">
        <v>23</v>
      </c>
      <c r="K1455" s="284">
        <v>10</v>
      </c>
      <c r="L1455" s="284">
        <f t="shared" si="298"/>
        <v>-333</v>
      </c>
      <c r="M1455" s="285">
        <f t="shared" si="297"/>
        <v>-333</v>
      </c>
      <c r="N1455" s="241">
        <f t="shared" si="286"/>
        <v>-6</v>
      </c>
      <c r="O1455" s="207">
        <f t="shared" si="284"/>
        <v>0</v>
      </c>
      <c r="P1455" s="34"/>
      <c r="Q1455" s="296" t="s">
        <v>3219</v>
      </c>
      <c r="R1455" s="230" t="s">
        <v>2969</v>
      </c>
      <c r="S1455" s="230"/>
      <c r="T1455" s="61" t="str">
        <f t="shared" si="287"/>
        <v/>
      </c>
      <c r="U1455" s="61">
        <f t="shared" si="288"/>
        <v>-333</v>
      </c>
      <c r="V1455" s="61" t="str">
        <f t="shared" si="289"/>
        <v/>
      </c>
      <c r="W1455" s="61" t="str">
        <f t="shared" si="290"/>
        <v/>
      </c>
      <c r="X1455" s="207" t="str">
        <f t="shared" si="291"/>
        <v/>
      </c>
      <c r="Y1455" s="207" t="str">
        <f t="shared" si="292"/>
        <v/>
      </c>
      <c r="Z1455" s="207" t="str">
        <f t="shared" si="293"/>
        <v/>
      </c>
      <c r="AA1455" s="207" t="str">
        <f t="shared" si="294"/>
        <v/>
      </c>
    </row>
    <row r="1456" spans="1:27" ht="17.25" hidden="1" outlineLevel="2" collapsed="1" thickBot="1">
      <c r="A1456" s="279">
        <v>43395</v>
      </c>
      <c r="B1456" s="280" t="s">
        <v>1332</v>
      </c>
      <c r="C1456" s="281" t="s">
        <v>3246</v>
      </c>
      <c r="D1456" s="281" t="s">
        <v>1329</v>
      </c>
      <c r="E1456" s="282" t="s">
        <v>2221</v>
      </c>
      <c r="F1456" s="281" t="s">
        <v>102</v>
      </c>
      <c r="G1456" s="283">
        <v>1</v>
      </c>
      <c r="H1456" s="283">
        <v>9943</v>
      </c>
      <c r="I1456" s="283">
        <v>0</v>
      </c>
      <c r="J1456" s="284">
        <v>23</v>
      </c>
      <c r="K1456" s="284">
        <v>10</v>
      </c>
      <c r="L1456" s="284">
        <f t="shared" si="298"/>
        <v>-33</v>
      </c>
      <c r="M1456" s="285">
        <f t="shared" si="297"/>
        <v>-33</v>
      </c>
      <c r="N1456" s="241" t="str">
        <f t="shared" si="286"/>
        <v/>
      </c>
      <c r="O1456" s="207">
        <f t="shared" ref="O1456:O1487" si="299">ABS(I1456)</f>
        <v>0</v>
      </c>
      <c r="P1456" s="34"/>
      <c r="Q1456" s="296" t="s">
        <v>3117</v>
      </c>
      <c r="R1456" s="230" t="s">
        <v>2969</v>
      </c>
      <c r="S1456" s="230"/>
      <c r="T1456" s="61" t="str">
        <f t="shared" si="287"/>
        <v/>
      </c>
      <c r="U1456" s="61">
        <f t="shared" si="288"/>
        <v>-33</v>
      </c>
      <c r="V1456" s="61" t="str">
        <f t="shared" si="289"/>
        <v/>
      </c>
      <c r="W1456" s="61" t="str">
        <f t="shared" si="290"/>
        <v/>
      </c>
      <c r="X1456" s="207" t="str">
        <f t="shared" si="291"/>
        <v/>
      </c>
      <c r="Y1456" s="207" t="str">
        <f t="shared" si="292"/>
        <v/>
      </c>
      <c r="Z1456" s="207" t="str">
        <f t="shared" si="293"/>
        <v/>
      </c>
      <c r="AA1456" s="207" t="str">
        <f t="shared" si="294"/>
        <v/>
      </c>
    </row>
    <row r="1457" spans="1:27" ht="17.25" hidden="1" outlineLevel="2" collapsed="1" thickBot="1">
      <c r="A1457" s="279">
        <v>43395</v>
      </c>
      <c r="B1457" s="280" t="s">
        <v>1332</v>
      </c>
      <c r="C1457" s="281" t="s">
        <v>3246</v>
      </c>
      <c r="D1457" s="281" t="s">
        <v>1331</v>
      </c>
      <c r="E1457" s="282" t="s">
        <v>1330</v>
      </c>
      <c r="F1457" s="281" t="s">
        <v>102</v>
      </c>
      <c r="G1457" s="283">
        <v>1</v>
      </c>
      <c r="H1457" s="283">
        <v>9930</v>
      </c>
      <c r="I1457" s="283">
        <v>0</v>
      </c>
      <c r="J1457" s="284">
        <v>23</v>
      </c>
      <c r="K1457" s="284">
        <v>10</v>
      </c>
      <c r="L1457" s="284">
        <f t="shared" si="298"/>
        <v>617</v>
      </c>
      <c r="M1457" s="285">
        <f t="shared" si="297"/>
        <v>617</v>
      </c>
      <c r="N1457" s="241">
        <f t="shared" ref="N1457:N1520" si="300">IF(B1457="TXO","",IF(D1457="新倉","",IF(E1457="賣",(H1457-H1456)*G1457,(H1456-H1457)*G1457)))</f>
        <v>13</v>
      </c>
      <c r="O1457" s="207">
        <f t="shared" si="299"/>
        <v>0</v>
      </c>
      <c r="P1457" s="34"/>
      <c r="Q1457" s="296"/>
      <c r="R1457" s="230" t="s">
        <v>2969</v>
      </c>
      <c r="S1457" s="230"/>
      <c r="T1457" s="61">
        <f t="shared" si="287"/>
        <v>617</v>
      </c>
      <c r="U1457" s="61" t="str">
        <f t="shared" si="288"/>
        <v/>
      </c>
      <c r="V1457" s="61" t="str">
        <f t="shared" si="289"/>
        <v/>
      </c>
      <c r="W1457" s="61" t="str">
        <f t="shared" si="290"/>
        <v/>
      </c>
      <c r="X1457" s="207" t="str">
        <f t="shared" si="291"/>
        <v/>
      </c>
      <c r="Y1457" s="207" t="str">
        <f t="shared" si="292"/>
        <v/>
      </c>
      <c r="Z1457" s="207" t="str">
        <f t="shared" si="293"/>
        <v/>
      </c>
      <c r="AA1457" s="207" t="str">
        <f t="shared" si="294"/>
        <v/>
      </c>
    </row>
    <row r="1458" spans="1:27" ht="17.25" hidden="1" outlineLevel="2" collapsed="1" thickBot="1">
      <c r="A1458" s="279">
        <v>43395</v>
      </c>
      <c r="B1458" s="280" t="s">
        <v>1332</v>
      </c>
      <c r="C1458" s="281" t="s">
        <v>3246</v>
      </c>
      <c r="D1458" s="281" t="s">
        <v>1329</v>
      </c>
      <c r="E1458" s="282" t="s">
        <v>2221</v>
      </c>
      <c r="F1458" s="281" t="s">
        <v>102</v>
      </c>
      <c r="G1458" s="283">
        <v>1</v>
      </c>
      <c r="H1458" s="283">
        <v>9943</v>
      </c>
      <c r="I1458" s="283">
        <v>0</v>
      </c>
      <c r="J1458" s="284">
        <v>23</v>
      </c>
      <c r="K1458" s="284">
        <v>10</v>
      </c>
      <c r="L1458" s="284">
        <f t="shared" si="298"/>
        <v>-33</v>
      </c>
      <c r="M1458" s="285">
        <f t="shared" si="297"/>
        <v>-33</v>
      </c>
      <c r="N1458" s="241" t="str">
        <f t="shared" si="300"/>
        <v/>
      </c>
      <c r="O1458" s="207">
        <f t="shared" si="299"/>
        <v>0</v>
      </c>
      <c r="P1458" s="34"/>
      <c r="Q1458" s="296"/>
      <c r="R1458" s="230" t="s">
        <v>2969</v>
      </c>
      <c r="S1458" s="230"/>
      <c r="T1458" s="61" t="str">
        <f t="shared" si="287"/>
        <v/>
      </c>
      <c r="U1458" s="61">
        <f t="shared" si="288"/>
        <v>-33</v>
      </c>
      <c r="V1458" s="61" t="str">
        <f t="shared" si="289"/>
        <v/>
      </c>
      <c r="W1458" s="61" t="str">
        <f t="shared" si="290"/>
        <v/>
      </c>
      <c r="X1458" s="207" t="str">
        <f t="shared" si="291"/>
        <v/>
      </c>
      <c r="Y1458" s="207" t="str">
        <f t="shared" si="292"/>
        <v/>
      </c>
      <c r="Z1458" s="207" t="str">
        <f t="shared" si="293"/>
        <v/>
      </c>
      <c r="AA1458" s="207" t="str">
        <f t="shared" si="294"/>
        <v/>
      </c>
    </row>
    <row r="1459" spans="1:27" ht="33.75" hidden="1" outlineLevel="2" collapsed="1" thickBot="1">
      <c r="A1459" s="279">
        <v>43395</v>
      </c>
      <c r="B1459" s="280" t="s">
        <v>1332</v>
      </c>
      <c r="C1459" s="281" t="s">
        <v>3246</v>
      </c>
      <c r="D1459" s="281" t="s">
        <v>1331</v>
      </c>
      <c r="E1459" s="282" t="s">
        <v>1330</v>
      </c>
      <c r="F1459" s="281" t="s">
        <v>102</v>
      </c>
      <c r="G1459" s="283">
        <v>1</v>
      </c>
      <c r="H1459" s="283">
        <v>9938</v>
      </c>
      <c r="I1459" s="283">
        <v>0</v>
      </c>
      <c r="J1459" s="284">
        <v>23</v>
      </c>
      <c r="K1459" s="284">
        <v>10</v>
      </c>
      <c r="L1459" s="284">
        <f t="shared" si="298"/>
        <v>217</v>
      </c>
      <c r="M1459" s="285">
        <f t="shared" si="297"/>
        <v>217</v>
      </c>
      <c r="N1459" s="241">
        <f t="shared" si="300"/>
        <v>5</v>
      </c>
      <c r="O1459" s="207">
        <f t="shared" si="299"/>
        <v>0</v>
      </c>
      <c r="P1459" s="34"/>
      <c r="Q1459" s="296" t="s">
        <v>3243</v>
      </c>
      <c r="R1459" s="230" t="s">
        <v>2969</v>
      </c>
      <c r="S1459" s="230"/>
      <c r="T1459" s="61">
        <f t="shared" si="287"/>
        <v>217</v>
      </c>
      <c r="U1459" s="61" t="str">
        <f t="shared" si="288"/>
        <v/>
      </c>
      <c r="V1459" s="61" t="str">
        <f t="shared" si="289"/>
        <v/>
      </c>
      <c r="W1459" s="61" t="str">
        <f t="shared" si="290"/>
        <v/>
      </c>
      <c r="X1459" s="207" t="str">
        <f t="shared" si="291"/>
        <v/>
      </c>
      <c r="Y1459" s="207" t="str">
        <f t="shared" si="292"/>
        <v/>
      </c>
      <c r="Z1459" s="207" t="str">
        <f t="shared" si="293"/>
        <v/>
      </c>
      <c r="AA1459" s="207" t="str">
        <f t="shared" si="294"/>
        <v/>
      </c>
    </row>
    <row r="1460" spans="1:27" ht="17.25" hidden="1" outlineLevel="2" collapsed="1" thickBot="1">
      <c r="A1460" s="279">
        <v>43395</v>
      </c>
      <c r="B1460" s="280" t="s">
        <v>1332</v>
      </c>
      <c r="C1460" s="281" t="s">
        <v>3246</v>
      </c>
      <c r="D1460" s="281" t="s">
        <v>1329</v>
      </c>
      <c r="E1460" s="282" t="s">
        <v>2221</v>
      </c>
      <c r="F1460" s="281" t="s">
        <v>102</v>
      </c>
      <c r="G1460" s="283">
        <v>1</v>
      </c>
      <c r="H1460" s="283">
        <v>9943</v>
      </c>
      <c r="I1460" s="283">
        <v>0</v>
      </c>
      <c r="J1460" s="284">
        <v>23</v>
      </c>
      <c r="K1460" s="284">
        <v>10</v>
      </c>
      <c r="L1460" s="284">
        <f t="shared" si="298"/>
        <v>-33</v>
      </c>
      <c r="M1460" s="285">
        <f t="shared" si="297"/>
        <v>-33</v>
      </c>
      <c r="N1460" s="241" t="str">
        <f t="shared" si="300"/>
        <v/>
      </c>
      <c r="O1460" s="207">
        <f t="shared" si="299"/>
        <v>0</v>
      </c>
      <c r="P1460" s="34"/>
      <c r="Q1460" s="296"/>
      <c r="R1460" s="230" t="s">
        <v>2969</v>
      </c>
      <c r="S1460" s="230"/>
      <c r="T1460" s="61" t="str">
        <f t="shared" si="287"/>
        <v/>
      </c>
      <c r="U1460" s="61">
        <f t="shared" si="288"/>
        <v>-33</v>
      </c>
      <c r="V1460" s="61" t="str">
        <f t="shared" si="289"/>
        <v/>
      </c>
      <c r="W1460" s="61" t="str">
        <f t="shared" si="290"/>
        <v/>
      </c>
      <c r="X1460" s="207" t="str">
        <f t="shared" si="291"/>
        <v/>
      </c>
      <c r="Y1460" s="207" t="str">
        <f t="shared" si="292"/>
        <v/>
      </c>
      <c r="Z1460" s="207" t="str">
        <f t="shared" si="293"/>
        <v/>
      </c>
      <c r="AA1460" s="207" t="str">
        <f t="shared" si="294"/>
        <v/>
      </c>
    </row>
    <row r="1461" spans="1:27" ht="33.75" hidden="1" outlineLevel="2" collapsed="1" thickBot="1">
      <c r="A1461" s="279">
        <v>43395</v>
      </c>
      <c r="B1461" s="280" t="s">
        <v>1332</v>
      </c>
      <c r="C1461" s="281" t="s">
        <v>3246</v>
      </c>
      <c r="D1461" s="281" t="s">
        <v>1331</v>
      </c>
      <c r="E1461" s="282" t="s">
        <v>1330</v>
      </c>
      <c r="F1461" s="281" t="s">
        <v>102</v>
      </c>
      <c r="G1461" s="283">
        <v>1</v>
      </c>
      <c r="H1461" s="283">
        <v>9938</v>
      </c>
      <c r="I1461" s="283">
        <v>0</v>
      </c>
      <c r="J1461" s="284">
        <v>23</v>
      </c>
      <c r="K1461" s="284">
        <v>10</v>
      </c>
      <c r="L1461" s="284">
        <f t="shared" si="298"/>
        <v>217</v>
      </c>
      <c r="M1461" s="285">
        <f t="shared" si="297"/>
        <v>217</v>
      </c>
      <c r="N1461" s="241">
        <f t="shared" si="300"/>
        <v>5</v>
      </c>
      <c r="O1461" s="207">
        <f t="shared" si="299"/>
        <v>0</v>
      </c>
      <c r="P1461" s="34"/>
      <c r="Q1461" s="296" t="s">
        <v>3243</v>
      </c>
      <c r="R1461" s="230" t="s">
        <v>2969</v>
      </c>
      <c r="S1461" s="230"/>
      <c r="T1461" s="61">
        <f t="shared" ref="T1461:T1518" si="301">IF(AND(R1461="Yes",S1461&lt;&gt;"Yes",L1461&gt;0,B1461&lt;&gt;"TXO"),L1461,"")</f>
        <v>217</v>
      </c>
      <c r="U1461" s="61" t="str">
        <f t="shared" ref="U1461:U1524" si="302">IF(AND(R1461="Yes",S1461&lt;&gt;"Yes",L1461&lt;0,B1461&lt;&gt;"TXO"),L1461,"")</f>
        <v/>
      </c>
      <c r="V1461" s="61" t="str">
        <f t="shared" ref="V1461:V1524" si="303">IF(AND(R1461="",S1461&lt;&gt;"Yes",L1461&gt;0,B1461&lt;&gt;"TXO"),L1461,"")</f>
        <v/>
      </c>
      <c r="W1461" s="61" t="str">
        <f t="shared" ref="W1461:W1524" si="304">IF(AND(R1461="",S1461&lt;&gt;"Yes",L1461&lt;0,B1461&lt;&gt;"TXO"),L1461,"")</f>
        <v/>
      </c>
      <c r="X1461" s="207" t="str">
        <f t="shared" ref="X1461:X1524" si="305">IF(AND(R1461="Yes",S1461="Yes",L1461&gt;0,B1461&lt;&gt;"TXO"),L1461,"")</f>
        <v/>
      </c>
      <c r="Y1461" s="207" t="str">
        <f t="shared" ref="Y1461:Y1524" si="306">IF(AND(R1461="Yes",S1461="Yes",L1461&lt;0,B1461&lt;&gt;"TXO"),L1461,"")</f>
        <v/>
      </c>
      <c r="Z1461" s="207" t="str">
        <f t="shared" ref="Z1461:Z1524" si="307">IF(AND(R1461="",S1461="Yes",L1461&gt;0,B1461&lt;&gt;"TXO"),L1461,"")</f>
        <v/>
      </c>
      <c r="AA1461" s="207" t="str">
        <f t="shared" ref="AA1461:AA1524" si="308">IF(AND(R1461="",S1461="Yes",L1461&lt;0,B1461&lt;&gt;"TXO"),L1461,"")</f>
        <v/>
      </c>
    </row>
    <row r="1462" spans="1:27" ht="17.25" hidden="1" outlineLevel="2" collapsed="1" thickBot="1">
      <c r="A1462" s="279">
        <v>43395</v>
      </c>
      <c r="B1462" s="280" t="s">
        <v>1332</v>
      </c>
      <c r="C1462" s="281" t="s">
        <v>3246</v>
      </c>
      <c r="D1462" s="281" t="s">
        <v>1329</v>
      </c>
      <c r="E1462" s="282" t="s">
        <v>2221</v>
      </c>
      <c r="F1462" s="281" t="s">
        <v>102</v>
      </c>
      <c r="G1462" s="283">
        <v>1</v>
      </c>
      <c r="H1462" s="283">
        <v>9934</v>
      </c>
      <c r="I1462" s="283">
        <v>0</v>
      </c>
      <c r="J1462" s="284">
        <v>23</v>
      </c>
      <c r="K1462" s="284">
        <v>10</v>
      </c>
      <c r="L1462" s="284">
        <f t="shared" si="298"/>
        <v>-33</v>
      </c>
      <c r="M1462" s="285">
        <f t="shared" si="297"/>
        <v>-33</v>
      </c>
      <c r="N1462" s="241" t="str">
        <f t="shared" si="300"/>
        <v/>
      </c>
      <c r="O1462" s="207">
        <f t="shared" si="299"/>
        <v>0</v>
      </c>
      <c r="P1462" s="34"/>
      <c r="Q1462" s="296" t="s">
        <v>3117</v>
      </c>
      <c r="R1462" s="230" t="s">
        <v>2969</v>
      </c>
      <c r="S1462" s="230"/>
      <c r="T1462" s="61" t="str">
        <f t="shared" si="301"/>
        <v/>
      </c>
      <c r="U1462" s="61">
        <f t="shared" si="302"/>
        <v>-33</v>
      </c>
      <c r="V1462" s="61" t="str">
        <f t="shared" si="303"/>
        <v/>
      </c>
      <c r="W1462" s="61" t="str">
        <f t="shared" si="304"/>
        <v/>
      </c>
      <c r="X1462" s="207" t="str">
        <f t="shared" si="305"/>
        <v/>
      </c>
      <c r="Y1462" s="207" t="str">
        <f t="shared" si="306"/>
        <v/>
      </c>
      <c r="Z1462" s="207" t="str">
        <f t="shared" si="307"/>
        <v/>
      </c>
      <c r="AA1462" s="207" t="str">
        <f t="shared" si="308"/>
        <v/>
      </c>
    </row>
    <row r="1463" spans="1:27" ht="17.25" hidden="1" outlineLevel="2" collapsed="1" thickBot="1">
      <c r="A1463" s="279">
        <v>43395</v>
      </c>
      <c r="B1463" s="280" t="s">
        <v>1332</v>
      </c>
      <c r="C1463" s="281" t="s">
        <v>3246</v>
      </c>
      <c r="D1463" s="281" t="s">
        <v>1331</v>
      </c>
      <c r="E1463" s="282" t="s">
        <v>1330</v>
      </c>
      <c r="F1463" s="281" t="s">
        <v>102</v>
      </c>
      <c r="G1463" s="283">
        <v>1</v>
      </c>
      <c r="H1463" s="283">
        <v>9931</v>
      </c>
      <c r="I1463" s="283">
        <v>0</v>
      </c>
      <c r="J1463" s="284">
        <v>23</v>
      </c>
      <c r="K1463" s="284">
        <v>10</v>
      </c>
      <c r="L1463" s="284">
        <f t="shared" si="298"/>
        <v>117</v>
      </c>
      <c r="M1463" s="285">
        <f t="shared" si="297"/>
        <v>117</v>
      </c>
      <c r="N1463" s="241">
        <f t="shared" si="300"/>
        <v>3</v>
      </c>
      <c r="O1463" s="207">
        <f t="shared" si="299"/>
        <v>0</v>
      </c>
      <c r="P1463" s="34"/>
      <c r="Q1463" s="296"/>
      <c r="R1463" s="230" t="s">
        <v>2969</v>
      </c>
      <c r="S1463" s="230"/>
      <c r="T1463" s="61">
        <f t="shared" si="301"/>
        <v>117</v>
      </c>
      <c r="U1463" s="61" t="str">
        <f t="shared" si="302"/>
        <v/>
      </c>
      <c r="V1463" s="61" t="str">
        <f t="shared" si="303"/>
        <v/>
      </c>
      <c r="W1463" s="61" t="str">
        <f t="shared" si="304"/>
        <v/>
      </c>
      <c r="X1463" s="207" t="str">
        <f t="shared" si="305"/>
        <v/>
      </c>
      <c r="Y1463" s="207" t="str">
        <f t="shared" si="306"/>
        <v/>
      </c>
      <c r="Z1463" s="207" t="str">
        <f t="shared" si="307"/>
        <v/>
      </c>
      <c r="AA1463" s="207" t="str">
        <f t="shared" si="308"/>
        <v/>
      </c>
    </row>
    <row r="1464" spans="1:27" ht="17.25" hidden="1" outlineLevel="2" collapsed="1" thickBot="1">
      <c r="A1464" s="279">
        <v>43395</v>
      </c>
      <c r="B1464" s="280" t="s">
        <v>1332</v>
      </c>
      <c r="C1464" s="281" t="s">
        <v>3246</v>
      </c>
      <c r="D1464" s="281" t="s">
        <v>1329</v>
      </c>
      <c r="E1464" s="282" t="s">
        <v>2221</v>
      </c>
      <c r="F1464" s="281" t="s">
        <v>102</v>
      </c>
      <c r="G1464" s="283">
        <v>1</v>
      </c>
      <c r="H1464" s="283">
        <v>9934</v>
      </c>
      <c r="I1464" s="283">
        <v>0</v>
      </c>
      <c r="J1464" s="284">
        <v>23</v>
      </c>
      <c r="K1464" s="284">
        <v>10</v>
      </c>
      <c r="L1464" s="284">
        <f t="shared" si="298"/>
        <v>-33</v>
      </c>
      <c r="M1464" s="285">
        <f t="shared" si="297"/>
        <v>-33</v>
      </c>
      <c r="N1464" s="241" t="str">
        <f t="shared" si="300"/>
        <v/>
      </c>
      <c r="O1464" s="207">
        <f t="shared" si="299"/>
        <v>0</v>
      </c>
      <c r="P1464" s="34"/>
      <c r="Q1464" s="296"/>
      <c r="R1464" s="230" t="s">
        <v>2969</v>
      </c>
      <c r="S1464" s="230"/>
      <c r="T1464" s="61" t="str">
        <f t="shared" si="301"/>
        <v/>
      </c>
      <c r="U1464" s="61">
        <f t="shared" si="302"/>
        <v>-33</v>
      </c>
      <c r="V1464" s="61" t="str">
        <f t="shared" si="303"/>
        <v/>
      </c>
      <c r="W1464" s="61" t="str">
        <f t="shared" si="304"/>
        <v/>
      </c>
      <c r="X1464" s="207" t="str">
        <f t="shared" si="305"/>
        <v/>
      </c>
      <c r="Y1464" s="207" t="str">
        <f t="shared" si="306"/>
        <v/>
      </c>
      <c r="Z1464" s="207" t="str">
        <f t="shared" si="307"/>
        <v/>
      </c>
      <c r="AA1464" s="207" t="str">
        <f t="shared" si="308"/>
        <v/>
      </c>
    </row>
    <row r="1465" spans="1:27" ht="17.25" hidden="1" outlineLevel="2" collapsed="1" thickBot="1">
      <c r="A1465" s="279">
        <v>43395</v>
      </c>
      <c r="B1465" s="280" t="s">
        <v>1332</v>
      </c>
      <c r="C1465" s="281" t="s">
        <v>3246</v>
      </c>
      <c r="D1465" s="281" t="s">
        <v>1331</v>
      </c>
      <c r="E1465" s="282" t="s">
        <v>1330</v>
      </c>
      <c r="F1465" s="281" t="s">
        <v>102</v>
      </c>
      <c r="G1465" s="283">
        <v>1</v>
      </c>
      <c r="H1465" s="283">
        <v>9941</v>
      </c>
      <c r="I1465" s="283">
        <v>0</v>
      </c>
      <c r="J1465" s="284">
        <v>23</v>
      </c>
      <c r="K1465" s="284">
        <v>10</v>
      </c>
      <c r="L1465" s="284">
        <f t="shared" si="298"/>
        <v>-383</v>
      </c>
      <c r="M1465" s="285">
        <f t="shared" si="297"/>
        <v>-383</v>
      </c>
      <c r="N1465" s="241">
        <f t="shared" si="300"/>
        <v>-7</v>
      </c>
      <c r="O1465" s="207">
        <f t="shared" si="299"/>
        <v>0</v>
      </c>
      <c r="P1465" s="34"/>
      <c r="Q1465" s="296" t="s">
        <v>3219</v>
      </c>
      <c r="R1465" s="230" t="s">
        <v>2969</v>
      </c>
      <c r="S1465" s="230"/>
      <c r="T1465" s="61" t="str">
        <f t="shared" si="301"/>
        <v/>
      </c>
      <c r="U1465" s="61">
        <f t="shared" si="302"/>
        <v>-383</v>
      </c>
      <c r="V1465" s="61" t="str">
        <f t="shared" si="303"/>
        <v/>
      </c>
      <c r="W1465" s="61" t="str">
        <f t="shared" si="304"/>
        <v/>
      </c>
      <c r="X1465" s="207" t="str">
        <f t="shared" si="305"/>
        <v/>
      </c>
      <c r="Y1465" s="207" t="str">
        <f t="shared" si="306"/>
        <v/>
      </c>
      <c r="Z1465" s="207" t="str">
        <f t="shared" si="307"/>
        <v/>
      </c>
      <c r="AA1465" s="207" t="str">
        <f t="shared" si="308"/>
        <v/>
      </c>
    </row>
    <row r="1466" spans="1:27" ht="17.25" hidden="1" outlineLevel="2" collapsed="1" thickBot="1">
      <c r="A1466" s="279">
        <v>43395</v>
      </c>
      <c r="B1466" s="280" t="s">
        <v>1332</v>
      </c>
      <c r="C1466" s="281" t="s">
        <v>3246</v>
      </c>
      <c r="D1466" s="281" t="s">
        <v>1329</v>
      </c>
      <c r="E1466" s="282" t="s">
        <v>2221</v>
      </c>
      <c r="F1466" s="281" t="s">
        <v>102</v>
      </c>
      <c r="G1466" s="283">
        <v>1</v>
      </c>
      <c r="H1466" s="283">
        <v>9934</v>
      </c>
      <c r="I1466" s="283">
        <v>0</v>
      </c>
      <c r="J1466" s="284">
        <v>23</v>
      </c>
      <c r="K1466" s="284">
        <v>10</v>
      </c>
      <c r="L1466" s="284">
        <f t="shared" si="298"/>
        <v>-33</v>
      </c>
      <c r="M1466" s="285">
        <f t="shared" si="297"/>
        <v>-33</v>
      </c>
      <c r="N1466" s="241" t="str">
        <f t="shared" si="300"/>
        <v/>
      </c>
      <c r="O1466" s="207">
        <f t="shared" si="299"/>
        <v>0</v>
      </c>
      <c r="P1466" s="34"/>
      <c r="Q1466" s="296"/>
      <c r="R1466" s="230" t="s">
        <v>2969</v>
      </c>
      <c r="S1466" s="230"/>
      <c r="T1466" s="61" t="str">
        <f t="shared" si="301"/>
        <v/>
      </c>
      <c r="U1466" s="61">
        <f t="shared" si="302"/>
        <v>-33</v>
      </c>
      <c r="V1466" s="61" t="str">
        <f t="shared" si="303"/>
        <v/>
      </c>
      <c r="W1466" s="61" t="str">
        <f t="shared" si="304"/>
        <v/>
      </c>
      <c r="X1466" s="207" t="str">
        <f t="shared" si="305"/>
        <v/>
      </c>
      <c r="Y1466" s="207" t="str">
        <f t="shared" si="306"/>
        <v/>
      </c>
      <c r="Z1466" s="207" t="str">
        <f t="shared" si="307"/>
        <v/>
      </c>
      <c r="AA1466" s="207" t="str">
        <f t="shared" si="308"/>
        <v/>
      </c>
    </row>
    <row r="1467" spans="1:27" ht="17.25" hidden="1" outlineLevel="2" collapsed="1" thickBot="1">
      <c r="A1467" s="279">
        <v>43395</v>
      </c>
      <c r="B1467" s="280" t="s">
        <v>1332</v>
      </c>
      <c r="C1467" s="281" t="s">
        <v>3246</v>
      </c>
      <c r="D1467" s="281" t="s">
        <v>1331</v>
      </c>
      <c r="E1467" s="282" t="s">
        <v>1330</v>
      </c>
      <c r="F1467" s="281" t="s">
        <v>102</v>
      </c>
      <c r="G1467" s="283">
        <v>1</v>
      </c>
      <c r="H1467" s="283">
        <v>9942</v>
      </c>
      <c r="I1467" s="283">
        <v>0</v>
      </c>
      <c r="J1467" s="284">
        <v>23</v>
      </c>
      <c r="K1467" s="284">
        <v>10</v>
      </c>
      <c r="L1467" s="284">
        <f t="shared" si="298"/>
        <v>-433</v>
      </c>
      <c r="M1467" s="285">
        <f t="shared" si="297"/>
        <v>-433</v>
      </c>
      <c r="N1467" s="241">
        <f t="shared" si="300"/>
        <v>-8</v>
      </c>
      <c r="O1467" s="207">
        <f t="shared" si="299"/>
        <v>0</v>
      </c>
      <c r="P1467" s="34"/>
      <c r="Q1467" s="296" t="s">
        <v>3219</v>
      </c>
      <c r="R1467" s="230" t="s">
        <v>2969</v>
      </c>
      <c r="S1467" s="230"/>
      <c r="T1467" s="61" t="str">
        <f t="shared" si="301"/>
        <v/>
      </c>
      <c r="U1467" s="61">
        <f t="shared" si="302"/>
        <v>-433</v>
      </c>
      <c r="V1467" s="61" t="str">
        <f t="shared" si="303"/>
        <v/>
      </c>
      <c r="W1467" s="61" t="str">
        <f t="shared" si="304"/>
        <v/>
      </c>
      <c r="X1467" s="207" t="str">
        <f t="shared" si="305"/>
        <v/>
      </c>
      <c r="Y1467" s="207" t="str">
        <f t="shared" si="306"/>
        <v/>
      </c>
      <c r="Z1467" s="207" t="str">
        <f t="shared" si="307"/>
        <v/>
      </c>
      <c r="AA1467" s="207" t="str">
        <f t="shared" si="308"/>
        <v/>
      </c>
    </row>
    <row r="1468" spans="1:27" ht="17.25" hidden="1" outlineLevel="2" collapsed="1" thickBot="1">
      <c r="A1468" s="279">
        <v>43395</v>
      </c>
      <c r="B1468" s="280" t="s">
        <v>1332</v>
      </c>
      <c r="C1468" s="281" t="s">
        <v>3246</v>
      </c>
      <c r="D1468" s="281" t="s">
        <v>1329</v>
      </c>
      <c r="E1468" s="282" t="s">
        <v>1330</v>
      </c>
      <c r="F1468" s="281" t="s">
        <v>102</v>
      </c>
      <c r="G1468" s="283">
        <v>1</v>
      </c>
      <c r="H1468" s="283">
        <v>9926</v>
      </c>
      <c r="I1468" s="283">
        <v>0</v>
      </c>
      <c r="J1468" s="284">
        <v>23</v>
      </c>
      <c r="K1468" s="284">
        <v>10</v>
      </c>
      <c r="L1468" s="284">
        <f t="shared" si="298"/>
        <v>-33</v>
      </c>
      <c r="M1468" s="285">
        <f t="shared" si="297"/>
        <v>-33</v>
      </c>
      <c r="N1468" s="241" t="str">
        <f t="shared" si="300"/>
        <v/>
      </c>
      <c r="O1468" s="207">
        <f t="shared" si="299"/>
        <v>0</v>
      </c>
      <c r="P1468" s="34"/>
      <c r="Q1468" s="296" t="s">
        <v>3117</v>
      </c>
      <c r="R1468" s="230" t="s">
        <v>2969</v>
      </c>
      <c r="S1468" s="230" t="s">
        <v>2969</v>
      </c>
      <c r="T1468" s="61" t="str">
        <f t="shared" si="301"/>
        <v/>
      </c>
      <c r="U1468" s="61" t="str">
        <f t="shared" si="302"/>
        <v/>
      </c>
      <c r="V1468" s="61" t="str">
        <f t="shared" si="303"/>
        <v/>
      </c>
      <c r="W1468" s="61" t="str">
        <f t="shared" si="304"/>
        <v/>
      </c>
      <c r="X1468" s="207" t="str">
        <f t="shared" si="305"/>
        <v/>
      </c>
      <c r="Y1468" s="207">
        <f t="shared" si="306"/>
        <v>-33</v>
      </c>
      <c r="Z1468" s="207" t="str">
        <f t="shared" si="307"/>
        <v/>
      </c>
      <c r="AA1468" s="207" t="str">
        <f t="shared" si="308"/>
        <v/>
      </c>
    </row>
    <row r="1469" spans="1:27" ht="17.25" hidden="1" outlineLevel="2" collapsed="1" thickBot="1">
      <c r="A1469" s="279">
        <v>43395</v>
      </c>
      <c r="B1469" s="280" t="s">
        <v>1332</v>
      </c>
      <c r="C1469" s="281" t="s">
        <v>3246</v>
      </c>
      <c r="D1469" s="281" t="s">
        <v>1331</v>
      </c>
      <c r="E1469" s="282" t="s">
        <v>2221</v>
      </c>
      <c r="F1469" s="281" t="s">
        <v>102</v>
      </c>
      <c r="G1469" s="283">
        <v>1</v>
      </c>
      <c r="H1469" s="283">
        <v>9928</v>
      </c>
      <c r="I1469" s="283">
        <v>0</v>
      </c>
      <c r="J1469" s="284">
        <v>23</v>
      </c>
      <c r="K1469" s="284">
        <v>10</v>
      </c>
      <c r="L1469" s="284">
        <f t="shared" si="298"/>
        <v>67</v>
      </c>
      <c r="M1469" s="285">
        <f t="shared" si="297"/>
        <v>67</v>
      </c>
      <c r="N1469" s="241">
        <f t="shared" si="300"/>
        <v>2</v>
      </c>
      <c r="O1469" s="207">
        <f t="shared" si="299"/>
        <v>0</v>
      </c>
      <c r="P1469" s="34"/>
      <c r="Q1469" s="296" t="s">
        <v>2970</v>
      </c>
      <c r="R1469" s="230" t="s">
        <v>2969</v>
      </c>
      <c r="S1469" s="230" t="s">
        <v>2969</v>
      </c>
      <c r="T1469" s="61" t="str">
        <f t="shared" si="301"/>
        <v/>
      </c>
      <c r="U1469" s="61" t="str">
        <f t="shared" si="302"/>
        <v/>
      </c>
      <c r="V1469" s="61" t="str">
        <f t="shared" si="303"/>
        <v/>
      </c>
      <c r="W1469" s="61" t="str">
        <f t="shared" si="304"/>
        <v/>
      </c>
      <c r="X1469" s="207">
        <f t="shared" si="305"/>
        <v>67</v>
      </c>
      <c r="Y1469" s="207" t="str">
        <f t="shared" si="306"/>
        <v/>
      </c>
      <c r="Z1469" s="207" t="str">
        <f t="shared" si="307"/>
        <v/>
      </c>
      <c r="AA1469" s="207" t="str">
        <f t="shared" si="308"/>
        <v/>
      </c>
    </row>
    <row r="1470" spans="1:27" ht="17.25" hidden="1" outlineLevel="2" collapsed="1" thickBot="1">
      <c r="A1470" s="279">
        <v>43395</v>
      </c>
      <c r="B1470" s="280" t="s">
        <v>1332</v>
      </c>
      <c r="C1470" s="281" t="s">
        <v>3246</v>
      </c>
      <c r="D1470" s="281" t="s">
        <v>1329</v>
      </c>
      <c r="E1470" s="282" t="s">
        <v>1330</v>
      </c>
      <c r="F1470" s="281" t="s">
        <v>102</v>
      </c>
      <c r="G1470" s="283">
        <v>1</v>
      </c>
      <c r="H1470" s="283">
        <v>9926</v>
      </c>
      <c r="I1470" s="283">
        <v>0</v>
      </c>
      <c r="J1470" s="284">
        <v>23</v>
      </c>
      <c r="K1470" s="284">
        <v>10</v>
      </c>
      <c r="L1470" s="284">
        <f t="shared" si="298"/>
        <v>-33</v>
      </c>
      <c r="M1470" s="285">
        <f t="shared" si="297"/>
        <v>-33</v>
      </c>
      <c r="N1470" s="241" t="str">
        <f t="shared" si="300"/>
        <v/>
      </c>
      <c r="O1470" s="207">
        <f t="shared" si="299"/>
        <v>0</v>
      </c>
      <c r="P1470" s="34"/>
      <c r="Q1470" s="292"/>
      <c r="S1470" s="230" t="s">
        <v>2969</v>
      </c>
      <c r="T1470" s="61" t="str">
        <f t="shared" si="301"/>
        <v/>
      </c>
      <c r="U1470" s="61" t="str">
        <f t="shared" si="302"/>
        <v/>
      </c>
      <c r="V1470" s="61" t="str">
        <f t="shared" si="303"/>
        <v/>
      </c>
      <c r="W1470" s="61" t="str">
        <f t="shared" si="304"/>
        <v/>
      </c>
      <c r="X1470" s="207" t="str">
        <f t="shared" si="305"/>
        <v/>
      </c>
      <c r="Y1470" s="207" t="str">
        <f t="shared" si="306"/>
        <v/>
      </c>
      <c r="Z1470" s="207" t="str">
        <f t="shared" si="307"/>
        <v/>
      </c>
      <c r="AA1470" s="207">
        <f t="shared" si="308"/>
        <v>-33</v>
      </c>
    </row>
    <row r="1471" spans="1:27" ht="17.25" hidden="1" outlineLevel="2" collapsed="1" thickBot="1">
      <c r="A1471" s="279">
        <v>43395</v>
      </c>
      <c r="B1471" s="280" t="s">
        <v>1332</v>
      </c>
      <c r="C1471" s="281" t="s">
        <v>3246</v>
      </c>
      <c r="D1471" s="281" t="s">
        <v>1331</v>
      </c>
      <c r="E1471" s="282" t="s">
        <v>2221</v>
      </c>
      <c r="F1471" s="281" t="s">
        <v>102</v>
      </c>
      <c r="G1471" s="283">
        <v>1</v>
      </c>
      <c r="H1471" s="283">
        <v>9807</v>
      </c>
      <c r="I1471" s="283">
        <v>0</v>
      </c>
      <c r="J1471" s="284">
        <v>23</v>
      </c>
      <c r="K1471" s="284">
        <v>10</v>
      </c>
      <c r="L1471" s="284">
        <f t="shared" si="298"/>
        <v>-5983</v>
      </c>
      <c r="M1471" s="285">
        <f t="shared" si="297"/>
        <v>-5983</v>
      </c>
      <c r="N1471" s="241">
        <f t="shared" si="300"/>
        <v>-119</v>
      </c>
      <c r="O1471" s="207">
        <f t="shared" si="299"/>
        <v>0</v>
      </c>
      <c r="P1471" s="34"/>
      <c r="Q1471" s="292"/>
      <c r="S1471" s="230" t="s">
        <v>2969</v>
      </c>
      <c r="T1471" s="61" t="str">
        <f t="shared" si="301"/>
        <v/>
      </c>
      <c r="U1471" s="61" t="str">
        <f t="shared" si="302"/>
        <v/>
      </c>
      <c r="V1471" s="61" t="str">
        <f t="shared" si="303"/>
        <v/>
      </c>
      <c r="W1471" s="61" t="str">
        <f t="shared" si="304"/>
        <v/>
      </c>
      <c r="X1471" s="207" t="str">
        <f t="shared" si="305"/>
        <v/>
      </c>
      <c r="Y1471" s="207" t="str">
        <f t="shared" si="306"/>
        <v/>
      </c>
      <c r="Z1471" s="207" t="str">
        <f t="shared" si="307"/>
        <v/>
      </c>
      <c r="AA1471" s="207">
        <f t="shared" si="308"/>
        <v>-5983</v>
      </c>
    </row>
    <row r="1472" spans="1:27" ht="17.25" hidden="1" outlineLevel="2" collapsed="1" thickBot="1">
      <c r="A1472" s="279">
        <v>43395</v>
      </c>
      <c r="B1472" s="280" t="s">
        <v>1332</v>
      </c>
      <c r="C1472" s="281" t="s">
        <v>3246</v>
      </c>
      <c r="D1472" s="281" t="s">
        <v>1329</v>
      </c>
      <c r="E1472" s="282" t="s">
        <v>1330</v>
      </c>
      <c r="F1472" s="281" t="s">
        <v>102</v>
      </c>
      <c r="G1472" s="283">
        <v>1</v>
      </c>
      <c r="H1472" s="283">
        <v>9926</v>
      </c>
      <c r="I1472" s="283">
        <v>0</v>
      </c>
      <c r="J1472" s="284">
        <v>23</v>
      </c>
      <c r="K1472" s="284">
        <v>10</v>
      </c>
      <c r="L1472" s="284">
        <f t="shared" si="298"/>
        <v>-33</v>
      </c>
      <c r="M1472" s="285">
        <f t="shared" si="297"/>
        <v>-33</v>
      </c>
      <c r="N1472" s="241" t="str">
        <f t="shared" si="300"/>
        <v/>
      </c>
      <c r="O1472" s="207">
        <f t="shared" si="299"/>
        <v>0</v>
      </c>
      <c r="P1472" s="34"/>
      <c r="Q1472" s="292"/>
      <c r="S1472" s="230" t="s">
        <v>2969</v>
      </c>
      <c r="T1472" s="61" t="str">
        <f t="shared" si="301"/>
        <v/>
      </c>
      <c r="U1472" s="61" t="str">
        <f t="shared" si="302"/>
        <v/>
      </c>
      <c r="V1472" s="61" t="str">
        <f t="shared" si="303"/>
        <v/>
      </c>
      <c r="W1472" s="61" t="str">
        <f t="shared" si="304"/>
        <v/>
      </c>
      <c r="X1472" s="207" t="str">
        <f t="shared" si="305"/>
        <v/>
      </c>
      <c r="Y1472" s="207" t="str">
        <f t="shared" si="306"/>
        <v/>
      </c>
      <c r="Z1472" s="207" t="str">
        <f t="shared" si="307"/>
        <v/>
      </c>
      <c r="AA1472" s="207">
        <f t="shared" si="308"/>
        <v>-33</v>
      </c>
    </row>
    <row r="1473" spans="1:27" ht="17.25" hidden="1" outlineLevel="2" collapsed="1" thickBot="1">
      <c r="A1473" s="279">
        <v>43395</v>
      </c>
      <c r="B1473" s="280" t="s">
        <v>1332</v>
      </c>
      <c r="C1473" s="281" t="s">
        <v>3246</v>
      </c>
      <c r="D1473" s="281" t="s">
        <v>1331</v>
      </c>
      <c r="E1473" s="282" t="s">
        <v>2221</v>
      </c>
      <c r="F1473" s="281" t="s">
        <v>102</v>
      </c>
      <c r="G1473" s="283">
        <v>1</v>
      </c>
      <c r="H1473" s="283">
        <v>9807</v>
      </c>
      <c r="I1473" s="283">
        <v>0</v>
      </c>
      <c r="J1473" s="284">
        <v>23</v>
      </c>
      <c r="K1473" s="284">
        <v>10</v>
      </c>
      <c r="L1473" s="284">
        <f t="shared" si="298"/>
        <v>-5983</v>
      </c>
      <c r="M1473" s="285">
        <f t="shared" si="297"/>
        <v>-5983</v>
      </c>
      <c r="N1473" s="241">
        <f t="shared" si="300"/>
        <v>-119</v>
      </c>
      <c r="O1473" s="207">
        <f t="shared" si="299"/>
        <v>0</v>
      </c>
      <c r="P1473" s="34"/>
      <c r="Q1473" s="292"/>
      <c r="S1473" s="230" t="s">
        <v>2969</v>
      </c>
      <c r="T1473" s="61" t="str">
        <f t="shared" si="301"/>
        <v/>
      </c>
      <c r="U1473" s="61" t="str">
        <f t="shared" si="302"/>
        <v/>
      </c>
      <c r="V1473" s="61" t="str">
        <f t="shared" si="303"/>
        <v/>
      </c>
      <c r="W1473" s="61" t="str">
        <f t="shared" si="304"/>
        <v/>
      </c>
      <c r="X1473" s="207" t="str">
        <f t="shared" si="305"/>
        <v/>
      </c>
      <c r="Y1473" s="207" t="str">
        <f t="shared" si="306"/>
        <v/>
      </c>
      <c r="Z1473" s="207" t="str">
        <f t="shared" si="307"/>
        <v/>
      </c>
      <c r="AA1473" s="207">
        <f t="shared" si="308"/>
        <v>-5983</v>
      </c>
    </row>
    <row r="1474" spans="1:27" ht="17.25" hidden="1" outlineLevel="2" collapsed="1" thickBot="1">
      <c r="A1474" s="279">
        <v>43395</v>
      </c>
      <c r="B1474" s="280" t="s">
        <v>1332</v>
      </c>
      <c r="C1474" s="281" t="s">
        <v>3246</v>
      </c>
      <c r="D1474" s="281" t="s">
        <v>1329</v>
      </c>
      <c r="E1474" s="282" t="s">
        <v>1330</v>
      </c>
      <c r="F1474" s="281" t="s">
        <v>102</v>
      </c>
      <c r="G1474" s="283">
        <v>1</v>
      </c>
      <c r="H1474" s="283">
        <v>9907</v>
      </c>
      <c r="I1474" s="283">
        <v>0</v>
      </c>
      <c r="J1474" s="284">
        <v>23</v>
      </c>
      <c r="K1474" s="284">
        <v>10</v>
      </c>
      <c r="L1474" s="284">
        <f t="shared" si="298"/>
        <v>-33</v>
      </c>
      <c r="M1474" s="285">
        <f t="shared" si="297"/>
        <v>-33</v>
      </c>
      <c r="N1474" s="241" t="str">
        <f t="shared" si="300"/>
        <v/>
      </c>
      <c r="O1474" s="207">
        <f t="shared" si="299"/>
        <v>0</v>
      </c>
      <c r="P1474" s="34"/>
      <c r="Q1474" s="292"/>
      <c r="S1474" s="230" t="s">
        <v>2969</v>
      </c>
      <c r="T1474" s="61" t="str">
        <f t="shared" si="301"/>
        <v/>
      </c>
      <c r="U1474" s="61" t="str">
        <f t="shared" si="302"/>
        <v/>
      </c>
      <c r="V1474" s="61" t="str">
        <f t="shared" si="303"/>
        <v/>
      </c>
      <c r="W1474" s="61" t="str">
        <f t="shared" si="304"/>
        <v/>
      </c>
      <c r="X1474" s="207" t="str">
        <f t="shared" si="305"/>
        <v/>
      </c>
      <c r="Y1474" s="207" t="str">
        <f t="shared" si="306"/>
        <v/>
      </c>
      <c r="Z1474" s="207" t="str">
        <f t="shared" si="307"/>
        <v/>
      </c>
      <c r="AA1474" s="207">
        <f t="shared" si="308"/>
        <v>-33</v>
      </c>
    </row>
    <row r="1475" spans="1:27" ht="17.25" hidden="1" outlineLevel="2" collapsed="1" thickBot="1">
      <c r="A1475" s="279">
        <v>43395</v>
      </c>
      <c r="B1475" s="280" t="s">
        <v>1332</v>
      </c>
      <c r="C1475" s="281" t="s">
        <v>3246</v>
      </c>
      <c r="D1475" s="281" t="s">
        <v>1331</v>
      </c>
      <c r="E1475" s="282" t="s">
        <v>2221</v>
      </c>
      <c r="F1475" s="281" t="s">
        <v>102</v>
      </c>
      <c r="G1475" s="283">
        <v>1</v>
      </c>
      <c r="H1475" s="283">
        <v>9808</v>
      </c>
      <c r="I1475" s="283">
        <v>0</v>
      </c>
      <c r="J1475" s="284">
        <v>23</v>
      </c>
      <c r="K1475" s="284">
        <v>10</v>
      </c>
      <c r="L1475" s="284">
        <f t="shared" si="298"/>
        <v>-4983</v>
      </c>
      <c r="M1475" s="285">
        <f t="shared" si="297"/>
        <v>-4983</v>
      </c>
      <c r="N1475" s="241">
        <f t="shared" si="300"/>
        <v>-99</v>
      </c>
      <c r="O1475" s="207">
        <f t="shared" si="299"/>
        <v>0</v>
      </c>
      <c r="P1475" s="34"/>
      <c r="Q1475" s="292"/>
      <c r="S1475" s="230" t="s">
        <v>2969</v>
      </c>
      <c r="T1475" s="61" t="str">
        <f t="shared" si="301"/>
        <v/>
      </c>
      <c r="U1475" s="61" t="str">
        <f t="shared" si="302"/>
        <v/>
      </c>
      <c r="V1475" s="61" t="str">
        <f t="shared" si="303"/>
        <v/>
      </c>
      <c r="W1475" s="61" t="str">
        <f t="shared" si="304"/>
        <v/>
      </c>
      <c r="X1475" s="207" t="str">
        <f t="shared" si="305"/>
        <v/>
      </c>
      <c r="Y1475" s="207" t="str">
        <f t="shared" si="306"/>
        <v/>
      </c>
      <c r="Z1475" s="207" t="str">
        <f t="shared" si="307"/>
        <v/>
      </c>
      <c r="AA1475" s="207">
        <f t="shared" si="308"/>
        <v>-4983</v>
      </c>
    </row>
    <row r="1476" spans="1:27" ht="17.25" hidden="1" outlineLevel="2" collapsed="1" thickBot="1">
      <c r="A1476" s="279">
        <v>43395</v>
      </c>
      <c r="B1476" s="280" t="s">
        <v>1332</v>
      </c>
      <c r="C1476" s="281" t="s">
        <v>3246</v>
      </c>
      <c r="D1476" s="281" t="s">
        <v>1329</v>
      </c>
      <c r="E1476" s="282" t="s">
        <v>1330</v>
      </c>
      <c r="F1476" s="281" t="s">
        <v>102</v>
      </c>
      <c r="G1476" s="283">
        <v>1</v>
      </c>
      <c r="H1476" s="283">
        <v>9891</v>
      </c>
      <c r="I1476" s="283">
        <v>0</v>
      </c>
      <c r="J1476" s="284">
        <v>23</v>
      </c>
      <c r="K1476" s="284">
        <v>10</v>
      </c>
      <c r="L1476" s="284">
        <f t="shared" si="298"/>
        <v>-33</v>
      </c>
      <c r="M1476" s="285">
        <f t="shared" si="297"/>
        <v>-33</v>
      </c>
      <c r="N1476" s="241" t="str">
        <f t="shared" si="300"/>
        <v/>
      </c>
      <c r="O1476" s="207">
        <f t="shared" si="299"/>
        <v>0</v>
      </c>
      <c r="P1476" s="34"/>
      <c r="Q1476" s="292"/>
      <c r="S1476" s="230" t="s">
        <v>2969</v>
      </c>
      <c r="T1476" s="61" t="str">
        <f t="shared" si="301"/>
        <v/>
      </c>
      <c r="U1476" s="61" t="str">
        <f t="shared" si="302"/>
        <v/>
      </c>
      <c r="V1476" s="61" t="str">
        <f t="shared" si="303"/>
        <v/>
      </c>
      <c r="W1476" s="61" t="str">
        <f t="shared" si="304"/>
        <v/>
      </c>
      <c r="X1476" s="207" t="str">
        <f t="shared" si="305"/>
        <v/>
      </c>
      <c r="Y1476" s="207" t="str">
        <f t="shared" si="306"/>
        <v/>
      </c>
      <c r="Z1476" s="207" t="str">
        <f t="shared" si="307"/>
        <v/>
      </c>
      <c r="AA1476" s="207">
        <f t="shared" si="308"/>
        <v>-33</v>
      </c>
    </row>
    <row r="1477" spans="1:27" ht="17.25" hidden="1" outlineLevel="2" collapsed="1" thickBot="1">
      <c r="A1477" s="279">
        <v>43395</v>
      </c>
      <c r="B1477" s="280" t="s">
        <v>1332</v>
      </c>
      <c r="C1477" s="281" t="s">
        <v>3246</v>
      </c>
      <c r="D1477" s="281" t="s">
        <v>1331</v>
      </c>
      <c r="E1477" s="282" t="s">
        <v>2221</v>
      </c>
      <c r="F1477" s="281" t="s">
        <v>102</v>
      </c>
      <c r="G1477" s="283">
        <v>1</v>
      </c>
      <c r="H1477" s="283">
        <v>9895</v>
      </c>
      <c r="I1477" s="283">
        <v>0</v>
      </c>
      <c r="J1477" s="284">
        <v>23</v>
      </c>
      <c r="K1477" s="284">
        <v>10</v>
      </c>
      <c r="L1477" s="284">
        <f t="shared" si="298"/>
        <v>167</v>
      </c>
      <c r="M1477" s="285">
        <f t="shared" si="297"/>
        <v>167</v>
      </c>
      <c r="N1477" s="241">
        <f t="shared" si="300"/>
        <v>4</v>
      </c>
      <c r="O1477" s="207">
        <f t="shared" si="299"/>
        <v>0</v>
      </c>
      <c r="P1477" s="34"/>
      <c r="Q1477" s="292"/>
      <c r="S1477" s="230" t="s">
        <v>2969</v>
      </c>
      <c r="T1477" s="61" t="str">
        <f t="shared" si="301"/>
        <v/>
      </c>
      <c r="U1477" s="61" t="str">
        <f t="shared" si="302"/>
        <v/>
      </c>
      <c r="V1477" s="61" t="str">
        <f t="shared" si="303"/>
        <v/>
      </c>
      <c r="W1477" s="61" t="str">
        <f t="shared" si="304"/>
        <v/>
      </c>
      <c r="X1477" s="207" t="str">
        <f t="shared" si="305"/>
        <v/>
      </c>
      <c r="Y1477" s="207" t="str">
        <f t="shared" si="306"/>
        <v/>
      </c>
      <c r="Z1477" s="207">
        <f t="shared" si="307"/>
        <v>167</v>
      </c>
      <c r="AA1477" s="207" t="str">
        <f t="shared" si="308"/>
        <v/>
      </c>
    </row>
    <row r="1478" spans="1:27" ht="17.25" hidden="1" outlineLevel="2" collapsed="1" thickBot="1">
      <c r="A1478" s="279">
        <v>43395</v>
      </c>
      <c r="B1478" s="280" t="s">
        <v>1332</v>
      </c>
      <c r="C1478" s="281" t="s">
        <v>3246</v>
      </c>
      <c r="D1478" s="281" t="s">
        <v>1329</v>
      </c>
      <c r="E1478" s="282" t="s">
        <v>1330</v>
      </c>
      <c r="F1478" s="281" t="s">
        <v>102</v>
      </c>
      <c r="G1478" s="283">
        <v>1</v>
      </c>
      <c r="H1478" s="283">
        <v>9891</v>
      </c>
      <c r="I1478" s="283">
        <v>0</v>
      </c>
      <c r="J1478" s="284">
        <v>23</v>
      </c>
      <c r="K1478" s="284">
        <v>10</v>
      </c>
      <c r="L1478" s="284">
        <f t="shared" si="298"/>
        <v>-33</v>
      </c>
      <c r="M1478" s="285">
        <f t="shared" si="297"/>
        <v>-33</v>
      </c>
      <c r="N1478" s="241" t="str">
        <f t="shared" si="300"/>
        <v/>
      </c>
      <c r="O1478" s="207">
        <f t="shared" si="299"/>
        <v>0</v>
      </c>
      <c r="P1478" s="34"/>
      <c r="Q1478" s="292"/>
      <c r="S1478" s="230" t="s">
        <v>2969</v>
      </c>
      <c r="T1478" s="61" t="str">
        <f t="shared" si="301"/>
        <v/>
      </c>
      <c r="U1478" s="61" t="str">
        <f t="shared" si="302"/>
        <v/>
      </c>
      <c r="V1478" s="61" t="str">
        <f t="shared" si="303"/>
        <v/>
      </c>
      <c r="W1478" s="61" t="str">
        <f t="shared" si="304"/>
        <v/>
      </c>
      <c r="X1478" s="207" t="str">
        <f t="shared" si="305"/>
        <v/>
      </c>
      <c r="Y1478" s="207" t="str">
        <f t="shared" si="306"/>
        <v/>
      </c>
      <c r="Z1478" s="207" t="str">
        <f t="shared" si="307"/>
        <v/>
      </c>
      <c r="AA1478" s="207">
        <f t="shared" si="308"/>
        <v>-33</v>
      </c>
    </row>
    <row r="1479" spans="1:27" ht="17.25" hidden="1" outlineLevel="2" collapsed="1" thickBot="1">
      <c r="A1479" s="279">
        <v>43395</v>
      </c>
      <c r="B1479" s="280" t="s">
        <v>1332</v>
      </c>
      <c r="C1479" s="281" t="s">
        <v>3246</v>
      </c>
      <c r="D1479" s="281" t="s">
        <v>1331</v>
      </c>
      <c r="E1479" s="282" t="s">
        <v>2221</v>
      </c>
      <c r="F1479" s="281" t="s">
        <v>102</v>
      </c>
      <c r="G1479" s="283">
        <v>1</v>
      </c>
      <c r="H1479" s="283">
        <v>9882</v>
      </c>
      <c r="I1479" s="283">
        <v>0</v>
      </c>
      <c r="J1479" s="284">
        <v>23</v>
      </c>
      <c r="K1479" s="284">
        <v>10</v>
      </c>
      <c r="L1479" s="284">
        <f t="shared" ref="L1479:L1488" si="309">IF(B1479="TXO",I1479-SUM(J1479:K1479),IF(B1479="FITX",IF(D1479="新倉",-SUM(J1479:K1479),IF(E1479="賣",(H1479-H1478)*G1479*200-SUM(J1479:K1479),(H1478-H1479)*G1479*200-SUM(J1479:K1479))),IF(D1479="新倉",-SUM(J1479:K1479),IF(E1479="賣",(H1479-H1478)*G1479*50-SUM(J1479:K1479),(H1478-H1479)*G1479*50-SUM(J1479:K1479)))))</f>
        <v>-483</v>
      </c>
      <c r="M1479" s="285">
        <f t="shared" si="297"/>
        <v>-483</v>
      </c>
      <c r="N1479" s="241">
        <f t="shared" si="300"/>
        <v>-9</v>
      </c>
      <c r="O1479" s="207">
        <f t="shared" si="299"/>
        <v>0</v>
      </c>
      <c r="P1479" s="34"/>
      <c r="Q1479" s="292"/>
      <c r="S1479" s="230" t="s">
        <v>2969</v>
      </c>
      <c r="T1479" s="61" t="str">
        <f t="shared" si="301"/>
        <v/>
      </c>
      <c r="U1479" s="61" t="str">
        <f t="shared" si="302"/>
        <v/>
      </c>
      <c r="V1479" s="61" t="str">
        <f t="shared" si="303"/>
        <v/>
      </c>
      <c r="W1479" s="61" t="str">
        <f t="shared" si="304"/>
        <v/>
      </c>
      <c r="X1479" s="207" t="str">
        <f t="shared" si="305"/>
        <v/>
      </c>
      <c r="Y1479" s="207" t="str">
        <f t="shared" si="306"/>
        <v/>
      </c>
      <c r="Z1479" s="207" t="str">
        <f t="shared" si="307"/>
        <v/>
      </c>
      <c r="AA1479" s="207">
        <f t="shared" si="308"/>
        <v>-483</v>
      </c>
    </row>
    <row r="1480" spans="1:27" ht="17.25" hidden="1" outlineLevel="2" collapsed="1" thickBot="1">
      <c r="A1480" s="279">
        <v>43395</v>
      </c>
      <c r="B1480" s="280" t="s">
        <v>1332</v>
      </c>
      <c r="C1480" s="281" t="s">
        <v>3246</v>
      </c>
      <c r="D1480" s="281" t="s">
        <v>1329</v>
      </c>
      <c r="E1480" s="282" t="s">
        <v>1330</v>
      </c>
      <c r="F1480" s="281" t="s">
        <v>102</v>
      </c>
      <c r="G1480" s="283">
        <v>1</v>
      </c>
      <c r="H1480" s="283">
        <v>9892</v>
      </c>
      <c r="I1480" s="283">
        <v>0</v>
      </c>
      <c r="J1480" s="284">
        <v>23</v>
      </c>
      <c r="K1480" s="284">
        <v>10</v>
      </c>
      <c r="L1480" s="284">
        <f t="shared" si="309"/>
        <v>-33</v>
      </c>
      <c r="M1480" s="285">
        <f t="shared" si="297"/>
        <v>-33</v>
      </c>
      <c r="N1480" s="241" t="str">
        <f t="shared" si="300"/>
        <v/>
      </c>
      <c r="O1480" s="207">
        <f t="shared" si="299"/>
        <v>0</v>
      </c>
      <c r="P1480" s="34"/>
      <c r="Q1480" s="292"/>
      <c r="S1480" s="230" t="s">
        <v>2969</v>
      </c>
      <c r="T1480" s="61" t="str">
        <f t="shared" si="301"/>
        <v/>
      </c>
      <c r="U1480" s="61" t="str">
        <f t="shared" si="302"/>
        <v/>
      </c>
      <c r="V1480" s="61" t="str">
        <f t="shared" si="303"/>
        <v/>
      </c>
      <c r="W1480" s="61" t="str">
        <f t="shared" si="304"/>
        <v/>
      </c>
      <c r="X1480" s="207" t="str">
        <f t="shared" si="305"/>
        <v/>
      </c>
      <c r="Y1480" s="207" t="str">
        <f t="shared" si="306"/>
        <v/>
      </c>
      <c r="Z1480" s="207" t="str">
        <f t="shared" si="307"/>
        <v/>
      </c>
      <c r="AA1480" s="207">
        <f t="shared" si="308"/>
        <v>-33</v>
      </c>
    </row>
    <row r="1481" spans="1:27" ht="17.25" hidden="1" outlineLevel="2" collapsed="1" thickBot="1">
      <c r="A1481" s="279">
        <v>43395</v>
      </c>
      <c r="B1481" s="280" t="s">
        <v>1332</v>
      </c>
      <c r="C1481" s="281" t="s">
        <v>3246</v>
      </c>
      <c r="D1481" s="281" t="s">
        <v>1331</v>
      </c>
      <c r="E1481" s="282" t="s">
        <v>2221</v>
      </c>
      <c r="F1481" s="281" t="s">
        <v>102</v>
      </c>
      <c r="G1481" s="283">
        <v>1</v>
      </c>
      <c r="H1481" s="283">
        <v>9887</v>
      </c>
      <c r="I1481" s="283">
        <v>0</v>
      </c>
      <c r="J1481" s="284">
        <v>23</v>
      </c>
      <c r="K1481" s="284">
        <v>10</v>
      </c>
      <c r="L1481" s="284">
        <f t="shared" si="309"/>
        <v>-283</v>
      </c>
      <c r="M1481" s="285">
        <f t="shared" si="297"/>
        <v>-283</v>
      </c>
      <c r="N1481" s="241">
        <f t="shared" si="300"/>
        <v>-5</v>
      </c>
      <c r="O1481" s="207">
        <f t="shared" si="299"/>
        <v>0</v>
      </c>
      <c r="P1481" s="34"/>
      <c r="Q1481" s="292"/>
      <c r="S1481" s="230" t="s">
        <v>2969</v>
      </c>
      <c r="T1481" s="61" t="str">
        <f t="shared" si="301"/>
        <v/>
      </c>
      <c r="U1481" s="61" t="str">
        <f t="shared" si="302"/>
        <v/>
      </c>
      <c r="V1481" s="61" t="str">
        <f t="shared" si="303"/>
        <v/>
      </c>
      <c r="W1481" s="61" t="str">
        <f t="shared" si="304"/>
        <v/>
      </c>
      <c r="X1481" s="207" t="str">
        <f t="shared" si="305"/>
        <v/>
      </c>
      <c r="Y1481" s="207" t="str">
        <f t="shared" si="306"/>
        <v/>
      </c>
      <c r="Z1481" s="207" t="str">
        <f t="shared" si="307"/>
        <v/>
      </c>
      <c r="AA1481" s="207">
        <f t="shared" si="308"/>
        <v>-283</v>
      </c>
    </row>
    <row r="1482" spans="1:27" ht="17.25" hidden="1" outlineLevel="2" collapsed="1" thickBot="1">
      <c r="A1482" s="279">
        <v>43395</v>
      </c>
      <c r="B1482" s="280" t="s">
        <v>1332</v>
      </c>
      <c r="C1482" s="281" t="s">
        <v>3246</v>
      </c>
      <c r="D1482" s="281" t="s">
        <v>1329</v>
      </c>
      <c r="E1482" s="282" t="s">
        <v>1330</v>
      </c>
      <c r="F1482" s="281" t="s">
        <v>102</v>
      </c>
      <c r="G1482" s="283">
        <v>1</v>
      </c>
      <c r="H1482" s="283">
        <v>9880</v>
      </c>
      <c r="I1482" s="283">
        <v>0</v>
      </c>
      <c r="J1482" s="284">
        <v>23</v>
      </c>
      <c r="K1482" s="284">
        <v>10</v>
      </c>
      <c r="L1482" s="284">
        <f t="shared" si="309"/>
        <v>-33</v>
      </c>
      <c r="M1482" s="285">
        <f t="shared" si="297"/>
        <v>-33</v>
      </c>
      <c r="N1482" s="241" t="str">
        <f t="shared" si="300"/>
        <v/>
      </c>
      <c r="O1482" s="207">
        <f t="shared" si="299"/>
        <v>0</v>
      </c>
      <c r="P1482" s="34"/>
      <c r="Q1482" s="292"/>
      <c r="S1482" s="230" t="s">
        <v>2969</v>
      </c>
      <c r="T1482" s="61" t="str">
        <f t="shared" si="301"/>
        <v/>
      </c>
      <c r="U1482" s="61" t="str">
        <f t="shared" si="302"/>
        <v/>
      </c>
      <c r="V1482" s="61" t="str">
        <f t="shared" si="303"/>
        <v/>
      </c>
      <c r="W1482" s="61" t="str">
        <f t="shared" si="304"/>
        <v/>
      </c>
      <c r="X1482" s="207" t="str">
        <f t="shared" si="305"/>
        <v/>
      </c>
      <c r="Y1482" s="207" t="str">
        <f t="shared" si="306"/>
        <v/>
      </c>
      <c r="Z1482" s="207" t="str">
        <f t="shared" si="307"/>
        <v/>
      </c>
      <c r="AA1482" s="207">
        <f t="shared" si="308"/>
        <v>-33</v>
      </c>
    </row>
    <row r="1483" spans="1:27" ht="17.25" hidden="1" outlineLevel="2" collapsed="1" thickBot="1">
      <c r="A1483" s="279">
        <v>43395</v>
      </c>
      <c r="B1483" s="280" t="s">
        <v>1332</v>
      </c>
      <c r="C1483" s="281" t="s">
        <v>3246</v>
      </c>
      <c r="D1483" s="281" t="s">
        <v>1331</v>
      </c>
      <c r="E1483" s="282" t="s">
        <v>2221</v>
      </c>
      <c r="F1483" s="281" t="s">
        <v>102</v>
      </c>
      <c r="G1483" s="283">
        <v>1</v>
      </c>
      <c r="H1483" s="283">
        <v>9890</v>
      </c>
      <c r="I1483" s="283">
        <v>0</v>
      </c>
      <c r="J1483" s="284">
        <v>23</v>
      </c>
      <c r="K1483" s="284">
        <v>10</v>
      </c>
      <c r="L1483" s="284">
        <f t="shared" si="309"/>
        <v>467</v>
      </c>
      <c r="M1483" s="285">
        <f t="shared" si="297"/>
        <v>467</v>
      </c>
      <c r="N1483" s="241">
        <f t="shared" si="300"/>
        <v>10</v>
      </c>
      <c r="O1483" s="207">
        <f t="shared" si="299"/>
        <v>0</v>
      </c>
      <c r="P1483" s="34"/>
      <c r="Q1483" s="292"/>
      <c r="S1483" s="230" t="s">
        <v>2969</v>
      </c>
      <c r="T1483" s="61" t="str">
        <f t="shared" si="301"/>
        <v/>
      </c>
      <c r="U1483" s="61" t="str">
        <f t="shared" si="302"/>
        <v/>
      </c>
      <c r="V1483" s="61" t="str">
        <f t="shared" si="303"/>
        <v/>
      </c>
      <c r="W1483" s="61" t="str">
        <f t="shared" si="304"/>
        <v/>
      </c>
      <c r="X1483" s="207" t="str">
        <f t="shared" si="305"/>
        <v/>
      </c>
      <c r="Y1483" s="207" t="str">
        <f t="shared" si="306"/>
        <v/>
      </c>
      <c r="Z1483" s="207">
        <f t="shared" si="307"/>
        <v>467</v>
      </c>
      <c r="AA1483" s="207" t="str">
        <f t="shared" si="308"/>
        <v/>
      </c>
    </row>
    <row r="1484" spans="1:27" ht="17.25" hidden="1" outlineLevel="2" collapsed="1" thickBot="1">
      <c r="A1484" s="279">
        <v>43395</v>
      </c>
      <c r="B1484" s="280" t="s">
        <v>1332</v>
      </c>
      <c r="C1484" s="281" t="s">
        <v>3246</v>
      </c>
      <c r="D1484" s="281" t="s">
        <v>1329</v>
      </c>
      <c r="E1484" s="282" t="s">
        <v>1330</v>
      </c>
      <c r="F1484" s="281" t="s">
        <v>102</v>
      </c>
      <c r="G1484" s="283">
        <v>1</v>
      </c>
      <c r="H1484" s="283">
        <v>9873</v>
      </c>
      <c r="I1484" s="283">
        <v>0</v>
      </c>
      <c r="J1484" s="284">
        <v>23</v>
      </c>
      <c r="K1484" s="284">
        <v>10</v>
      </c>
      <c r="L1484" s="284">
        <f t="shared" si="309"/>
        <v>-33</v>
      </c>
      <c r="M1484" s="285">
        <f t="shared" si="297"/>
        <v>-33</v>
      </c>
      <c r="N1484" s="241" t="str">
        <f t="shared" si="300"/>
        <v/>
      </c>
      <c r="O1484" s="207">
        <f t="shared" si="299"/>
        <v>0</v>
      </c>
      <c r="P1484" s="34"/>
      <c r="Q1484" s="292"/>
      <c r="S1484" s="230" t="s">
        <v>2969</v>
      </c>
      <c r="T1484" s="61" t="str">
        <f t="shared" si="301"/>
        <v/>
      </c>
      <c r="U1484" s="61" t="str">
        <f t="shared" si="302"/>
        <v/>
      </c>
      <c r="V1484" s="61" t="str">
        <f t="shared" si="303"/>
        <v/>
      </c>
      <c r="W1484" s="61" t="str">
        <f t="shared" si="304"/>
        <v/>
      </c>
      <c r="X1484" s="207" t="str">
        <f t="shared" si="305"/>
        <v/>
      </c>
      <c r="Y1484" s="207" t="str">
        <f t="shared" si="306"/>
        <v/>
      </c>
      <c r="Z1484" s="207" t="str">
        <f t="shared" si="307"/>
        <v/>
      </c>
      <c r="AA1484" s="207">
        <f t="shared" si="308"/>
        <v>-33</v>
      </c>
    </row>
    <row r="1485" spans="1:27" ht="17.25" hidden="1" outlineLevel="2" collapsed="1" thickBot="1">
      <c r="A1485" s="279">
        <v>43395</v>
      </c>
      <c r="B1485" s="280" t="s">
        <v>1332</v>
      </c>
      <c r="C1485" s="281" t="s">
        <v>3246</v>
      </c>
      <c r="D1485" s="281" t="s">
        <v>1331</v>
      </c>
      <c r="E1485" s="282" t="s">
        <v>2221</v>
      </c>
      <c r="F1485" s="281" t="s">
        <v>102</v>
      </c>
      <c r="G1485" s="283">
        <v>1</v>
      </c>
      <c r="H1485" s="283">
        <v>9875</v>
      </c>
      <c r="I1485" s="283">
        <v>0</v>
      </c>
      <c r="J1485" s="284">
        <v>23</v>
      </c>
      <c r="K1485" s="284">
        <v>10</v>
      </c>
      <c r="L1485" s="284">
        <f t="shared" si="309"/>
        <v>67</v>
      </c>
      <c r="M1485" s="285">
        <f t="shared" si="297"/>
        <v>67</v>
      </c>
      <c r="N1485" s="241">
        <f t="shared" si="300"/>
        <v>2</v>
      </c>
      <c r="O1485" s="207">
        <f t="shared" si="299"/>
        <v>0</v>
      </c>
      <c r="P1485" s="34"/>
      <c r="Q1485" s="292"/>
      <c r="S1485" s="230" t="s">
        <v>2969</v>
      </c>
      <c r="T1485" s="61" t="str">
        <f t="shared" si="301"/>
        <v/>
      </c>
      <c r="U1485" s="61" t="str">
        <f t="shared" si="302"/>
        <v/>
      </c>
      <c r="V1485" s="61" t="str">
        <f t="shared" si="303"/>
        <v/>
      </c>
      <c r="W1485" s="61" t="str">
        <f t="shared" si="304"/>
        <v/>
      </c>
      <c r="X1485" s="207" t="str">
        <f t="shared" si="305"/>
        <v/>
      </c>
      <c r="Y1485" s="207" t="str">
        <f t="shared" si="306"/>
        <v/>
      </c>
      <c r="Z1485" s="207">
        <f t="shared" si="307"/>
        <v>67</v>
      </c>
      <c r="AA1485" s="207" t="str">
        <f t="shared" si="308"/>
        <v/>
      </c>
    </row>
    <row r="1486" spans="1:27" ht="17.25" hidden="1" outlineLevel="2" collapsed="1" thickBot="1">
      <c r="A1486" s="279">
        <v>43395</v>
      </c>
      <c r="B1486" s="280" t="s">
        <v>1332</v>
      </c>
      <c r="C1486" s="281" t="s">
        <v>3246</v>
      </c>
      <c r="D1486" s="281" t="s">
        <v>1329</v>
      </c>
      <c r="E1486" s="282" t="s">
        <v>1330</v>
      </c>
      <c r="F1486" s="281" t="s">
        <v>102</v>
      </c>
      <c r="G1486" s="283">
        <v>1</v>
      </c>
      <c r="H1486" s="283">
        <v>9893</v>
      </c>
      <c r="I1486" s="283">
        <v>0</v>
      </c>
      <c r="J1486" s="284">
        <v>23</v>
      </c>
      <c r="K1486" s="284">
        <v>10</v>
      </c>
      <c r="L1486" s="284">
        <f t="shared" si="309"/>
        <v>-33</v>
      </c>
      <c r="M1486" s="285">
        <f t="shared" si="297"/>
        <v>-33</v>
      </c>
      <c r="N1486" s="241" t="str">
        <f t="shared" si="300"/>
        <v/>
      </c>
      <c r="O1486" s="207">
        <f t="shared" si="299"/>
        <v>0</v>
      </c>
      <c r="P1486" s="34"/>
      <c r="Q1486" s="292"/>
      <c r="S1486" s="230" t="s">
        <v>2969</v>
      </c>
      <c r="T1486" s="61" t="str">
        <f t="shared" si="301"/>
        <v/>
      </c>
      <c r="U1486" s="61" t="str">
        <f t="shared" si="302"/>
        <v/>
      </c>
      <c r="V1486" s="61" t="str">
        <f t="shared" si="303"/>
        <v/>
      </c>
      <c r="W1486" s="61" t="str">
        <f t="shared" si="304"/>
        <v/>
      </c>
      <c r="X1486" s="207" t="str">
        <f t="shared" si="305"/>
        <v/>
      </c>
      <c r="Y1486" s="207" t="str">
        <f t="shared" si="306"/>
        <v/>
      </c>
      <c r="Z1486" s="207" t="str">
        <f t="shared" si="307"/>
        <v/>
      </c>
      <c r="AA1486" s="207">
        <f t="shared" si="308"/>
        <v>-33</v>
      </c>
    </row>
    <row r="1487" spans="1:27" ht="17.25" hidden="1" outlineLevel="2" collapsed="1" thickBot="1">
      <c r="A1487" s="279">
        <v>43395</v>
      </c>
      <c r="B1487" s="280" t="s">
        <v>1332</v>
      </c>
      <c r="C1487" s="281" t="s">
        <v>3246</v>
      </c>
      <c r="D1487" s="281" t="s">
        <v>1331</v>
      </c>
      <c r="E1487" s="282" t="s">
        <v>2221</v>
      </c>
      <c r="F1487" s="281" t="s">
        <v>102</v>
      </c>
      <c r="G1487" s="283">
        <v>1</v>
      </c>
      <c r="H1487" s="283">
        <v>9898</v>
      </c>
      <c r="I1487" s="283">
        <v>0</v>
      </c>
      <c r="J1487" s="284">
        <v>23</v>
      </c>
      <c r="K1487" s="284">
        <v>10</v>
      </c>
      <c r="L1487" s="284">
        <f t="shared" si="309"/>
        <v>217</v>
      </c>
      <c r="M1487" s="285">
        <f t="shared" si="297"/>
        <v>217</v>
      </c>
      <c r="N1487" s="241">
        <f t="shared" si="300"/>
        <v>5</v>
      </c>
      <c r="O1487" s="207">
        <f t="shared" si="299"/>
        <v>0</v>
      </c>
      <c r="P1487" s="34"/>
      <c r="Q1487" s="292"/>
      <c r="S1487" s="230" t="s">
        <v>2969</v>
      </c>
      <c r="T1487" s="61" t="str">
        <f t="shared" si="301"/>
        <v/>
      </c>
      <c r="U1487" s="61" t="str">
        <f t="shared" si="302"/>
        <v/>
      </c>
      <c r="V1487" s="61" t="str">
        <f t="shared" si="303"/>
        <v/>
      </c>
      <c r="W1487" s="61" t="str">
        <f t="shared" si="304"/>
        <v/>
      </c>
      <c r="X1487" s="207" t="str">
        <f t="shared" si="305"/>
        <v/>
      </c>
      <c r="Y1487" s="207" t="str">
        <f t="shared" si="306"/>
        <v/>
      </c>
      <c r="Z1487" s="207">
        <f t="shared" si="307"/>
        <v>217</v>
      </c>
      <c r="AA1487" s="207" t="str">
        <f t="shared" si="308"/>
        <v/>
      </c>
    </row>
    <row r="1488" spans="1:27" ht="17.25" hidden="1" outlineLevel="1" thickBot="1">
      <c r="A1488" s="237">
        <v>43396</v>
      </c>
      <c r="B1488" s="215" t="s">
        <v>1332</v>
      </c>
      <c r="C1488" s="210" t="s">
        <v>3246</v>
      </c>
      <c r="D1488" s="210" t="s">
        <v>1329</v>
      </c>
      <c r="E1488" s="238" t="s">
        <v>1330</v>
      </c>
      <c r="F1488" s="210" t="s">
        <v>102</v>
      </c>
      <c r="G1488" s="239">
        <v>1</v>
      </c>
      <c r="H1488" s="239">
        <v>9829</v>
      </c>
      <c r="I1488" s="239">
        <v>0</v>
      </c>
      <c r="J1488" s="14">
        <v>23</v>
      </c>
      <c r="K1488" s="14">
        <v>10</v>
      </c>
      <c r="L1488" s="14">
        <f t="shared" si="309"/>
        <v>-33</v>
      </c>
      <c r="M1488" s="123">
        <f t="shared" si="297"/>
        <v>-33</v>
      </c>
      <c r="N1488" s="241" t="str">
        <f t="shared" si="300"/>
        <v/>
      </c>
      <c r="O1488" s="207">
        <v>0</v>
      </c>
      <c r="P1488" s="34">
        <f>SUM(L1488:L1540)</f>
        <v>-33235</v>
      </c>
      <c r="S1488" s="230"/>
      <c r="T1488" s="61" t="str">
        <f t="shared" si="301"/>
        <v/>
      </c>
      <c r="U1488" s="61" t="str">
        <f t="shared" si="302"/>
        <v/>
      </c>
      <c r="V1488" s="61" t="str">
        <f t="shared" si="303"/>
        <v/>
      </c>
      <c r="W1488" s="61">
        <f t="shared" si="304"/>
        <v>-33</v>
      </c>
      <c r="X1488" s="207" t="str">
        <f t="shared" si="305"/>
        <v/>
      </c>
      <c r="Y1488" s="207" t="str">
        <f t="shared" si="306"/>
        <v/>
      </c>
      <c r="Z1488" s="207" t="str">
        <f t="shared" si="307"/>
        <v/>
      </c>
      <c r="AA1488" s="207" t="str">
        <f t="shared" si="308"/>
        <v/>
      </c>
    </row>
    <row r="1489" spans="1:27" ht="17.25" hidden="1" outlineLevel="2" thickBot="1">
      <c r="A1489" s="237">
        <v>43396</v>
      </c>
      <c r="B1489" s="215" t="s">
        <v>1332</v>
      </c>
      <c r="C1489" s="210" t="s">
        <v>3246</v>
      </c>
      <c r="D1489" s="210" t="s">
        <v>1331</v>
      </c>
      <c r="E1489" s="238" t="s">
        <v>2221</v>
      </c>
      <c r="F1489" s="210" t="s">
        <v>102</v>
      </c>
      <c r="G1489" s="239">
        <v>1</v>
      </c>
      <c r="H1489" s="239">
        <v>9815</v>
      </c>
      <c r="I1489" s="239">
        <v>0</v>
      </c>
      <c r="J1489" s="14">
        <v>23</v>
      </c>
      <c r="K1489" s="14">
        <v>10</v>
      </c>
      <c r="L1489" s="14">
        <f t="shared" ref="L1489:L1521" si="310">IF(B1489="TXO",I1489-SUM(J1489:K1489),IF(B1489="FITX",IF(D1489="新倉",-SUM(J1489:K1489),IF(E1489="賣",(H1489-H1488)*G1489*200-SUM(J1489:K1489),(H1488-H1489)*G1489*200-SUM(J1489:K1489))),IF(D1489="新倉",-SUM(J1489:K1489),IF(E1489="賣",(H1489-H1488)*G1489*50-SUM(J1489:K1489),(H1488-H1489)*G1489*50-SUM(J1489:K1489)))))</f>
        <v>-733</v>
      </c>
      <c r="M1489" s="123">
        <f t="shared" si="297"/>
        <v>-733</v>
      </c>
      <c r="N1489" s="241">
        <f t="shared" si="300"/>
        <v>-14</v>
      </c>
      <c r="O1489" s="207">
        <v>0</v>
      </c>
      <c r="P1489" s="34"/>
      <c r="S1489" s="230"/>
      <c r="T1489" s="61" t="str">
        <f t="shared" si="301"/>
        <v/>
      </c>
      <c r="U1489" s="61" t="str">
        <f t="shared" si="302"/>
        <v/>
      </c>
      <c r="V1489" s="61" t="str">
        <f t="shared" si="303"/>
        <v/>
      </c>
      <c r="W1489" s="61">
        <f t="shared" si="304"/>
        <v>-733</v>
      </c>
      <c r="X1489" s="207" t="str">
        <f t="shared" si="305"/>
        <v/>
      </c>
      <c r="Y1489" s="207" t="str">
        <f t="shared" si="306"/>
        <v/>
      </c>
      <c r="Z1489" s="207" t="str">
        <f t="shared" si="307"/>
        <v/>
      </c>
      <c r="AA1489" s="207" t="str">
        <f t="shared" si="308"/>
        <v/>
      </c>
    </row>
    <row r="1490" spans="1:27" ht="17.25" hidden="1" outlineLevel="2" thickBot="1">
      <c r="A1490" s="237">
        <v>43396</v>
      </c>
      <c r="B1490" s="215" t="s">
        <v>1332</v>
      </c>
      <c r="C1490" s="210" t="s">
        <v>3246</v>
      </c>
      <c r="D1490" s="210" t="s">
        <v>1329</v>
      </c>
      <c r="E1490" s="238" t="s">
        <v>2221</v>
      </c>
      <c r="F1490" s="210" t="s">
        <v>102</v>
      </c>
      <c r="G1490" s="239">
        <v>1</v>
      </c>
      <c r="H1490" s="239">
        <v>9809</v>
      </c>
      <c r="I1490" s="239">
        <v>0</v>
      </c>
      <c r="J1490" s="14">
        <v>23</v>
      </c>
      <c r="K1490" s="14">
        <v>10</v>
      </c>
      <c r="L1490" s="14">
        <f t="shared" si="310"/>
        <v>-33</v>
      </c>
      <c r="M1490" s="123">
        <f t="shared" si="297"/>
        <v>-33</v>
      </c>
      <c r="N1490" s="241" t="str">
        <f t="shared" si="300"/>
        <v/>
      </c>
      <c r="O1490" s="207">
        <v>0</v>
      </c>
      <c r="P1490" s="34"/>
      <c r="S1490" s="230"/>
      <c r="T1490" s="61" t="str">
        <f t="shared" si="301"/>
        <v/>
      </c>
      <c r="U1490" s="61" t="str">
        <f t="shared" si="302"/>
        <v/>
      </c>
      <c r="V1490" s="61" t="str">
        <f t="shared" si="303"/>
        <v/>
      </c>
      <c r="W1490" s="61">
        <f t="shared" si="304"/>
        <v>-33</v>
      </c>
      <c r="X1490" s="207" t="str">
        <f t="shared" si="305"/>
        <v/>
      </c>
      <c r="Y1490" s="207" t="str">
        <f t="shared" si="306"/>
        <v/>
      </c>
      <c r="Z1490" s="207" t="str">
        <f t="shared" si="307"/>
        <v/>
      </c>
      <c r="AA1490" s="207" t="str">
        <f t="shared" si="308"/>
        <v/>
      </c>
    </row>
    <row r="1491" spans="1:27" ht="17.25" hidden="1" outlineLevel="2" thickBot="1">
      <c r="A1491" s="237">
        <v>43396</v>
      </c>
      <c r="B1491" s="215" t="s">
        <v>1332</v>
      </c>
      <c r="C1491" s="210" t="s">
        <v>3246</v>
      </c>
      <c r="D1491" s="210" t="s">
        <v>1331</v>
      </c>
      <c r="E1491" s="238" t="s">
        <v>1330</v>
      </c>
      <c r="F1491" s="210" t="s">
        <v>102</v>
      </c>
      <c r="G1491" s="239">
        <v>1</v>
      </c>
      <c r="H1491" s="239">
        <v>9822</v>
      </c>
      <c r="I1491" s="239">
        <v>0</v>
      </c>
      <c r="J1491" s="14">
        <v>23</v>
      </c>
      <c r="K1491" s="14">
        <v>10</v>
      </c>
      <c r="L1491" s="14">
        <f t="shared" si="310"/>
        <v>-683</v>
      </c>
      <c r="M1491" s="123">
        <f t="shared" si="297"/>
        <v>-683</v>
      </c>
      <c r="N1491" s="241">
        <f t="shared" si="300"/>
        <v>-13</v>
      </c>
      <c r="O1491" s="207">
        <v>0</v>
      </c>
      <c r="P1491" s="34"/>
      <c r="S1491" s="230"/>
      <c r="T1491" s="61" t="str">
        <f t="shared" si="301"/>
        <v/>
      </c>
      <c r="U1491" s="61" t="str">
        <f t="shared" si="302"/>
        <v/>
      </c>
      <c r="V1491" s="61" t="str">
        <f t="shared" si="303"/>
        <v/>
      </c>
      <c r="W1491" s="61">
        <f t="shared" si="304"/>
        <v>-683</v>
      </c>
      <c r="X1491" s="207" t="str">
        <f t="shared" si="305"/>
        <v/>
      </c>
      <c r="Y1491" s="207" t="str">
        <f t="shared" si="306"/>
        <v/>
      </c>
      <c r="Z1491" s="207" t="str">
        <f t="shared" si="307"/>
        <v/>
      </c>
      <c r="AA1491" s="207" t="str">
        <f t="shared" si="308"/>
        <v/>
      </c>
    </row>
    <row r="1492" spans="1:27" ht="17.25" hidden="1" outlineLevel="2" thickBot="1">
      <c r="A1492" s="237">
        <v>43396</v>
      </c>
      <c r="B1492" s="215" t="s">
        <v>1332</v>
      </c>
      <c r="C1492" s="210" t="s">
        <v>3246</v>
      </c>
      <c r="D1492" s="210" t="s">
        <v>1329</v>
      </c>
      <c r="E1492" s="238" t="s">
        <v>1330</v>
      </c>
      <c r="F1492" s="210" t="s">
        <v>102</v>
      </c>
      <c r="G1492" s="239">
        <v>2</v>
      </c>
      <c r="H1492" s="239">
        <v>9834</v>
      </c>
      <c r="I1492" s="239">
        <v>0</v>
      </c>
      <c r="J1492" s="14">
        <v>46</v>
      </c>
      <c r="K1492" s="14">
        <v>20</v>
      </c>
      <c r="L1492" s="14">
        <f t="shared" si="310"/>
        <v>-66</v>
      </c>
      <c r="M1492" s="123">
        <f t="shared" si="297"/>
        <v>-66</v>
      </c>
      <c r="N1492" s="241" t="str">
        <f t="shared" si="300"/>
        <v/>
      </c>
      <c r="O1492" s="207">
        <v>0</v>
      </c>
      <c r="P1492" s="34"/>
      <c r="S1492" s="230"/>
      <c r="T1492" s="61" t="str">
        <f t="shared" si="301"/>
        <v/>
      </c>
      <c r="U1492" s="61" t="str">
        <f t="shared" si="302"/>
        <v/>
      </c>
      <c r="V1492" s="61" t="str">
        <f t="shared" si="303"/>
        <v/>
      </c>
      <c r="W1492" s="61">
        <f t="shared" si="304"/>
        <v>-66</v>
      </c>
      <c r="X1492" s="207" t="str">
        <f t="shared" si="305"/>
        <v/>
      </c>
      <c r="Y1492" s="207" t="str">
        <f t="shared" si="306"/>
        <v/>
      </c>
      <c r="Z1492" s="207" t="str">
        <f t="shared" si="307"/>
        <v/>
      </c>
      <c r="AA1492" s="207" t="str">
        <f t="shared" si="308"/>
        <v/>
      </c>
    </row>
    <row r="1493" spans="1:27" ht="17.25" hidden="1" outlineLevel="2" thickBot="1">
      <c r="A1493" s="237">
        <v>43396</v>
      </c>
      <c r="B1493" s="215" t="s">
        <v>1332</v>
      </c>
      <c r="C1493" s="210" t="s">
        <v>3246</v>
      </c>
      <c r="D1493" s="210" t="s">
        <v>1331</v>
      </c>
      <c r="E1493" s="238" t="s">
        <v>2221</v>
      </c>
      <c r="F1493" s="210" t="s">
        <v>102</v>
      </c>
      <c r="G1493" s="239">
        <v>2</v>
      </c>
      <c r="H1493" s="239">
        <v>9822</v>
      </c>
      <c r="I1493" s="239">
        <v>0</v>
      </c>
      <c r="J1493" s="14">
        <v>46</v>
      </c>
      <c r="K1493" s="14">
        <v>20</v>
      </c>
      <c r="L1493" s="14">
        <f t="shared" si="310"/>
        <v>-1266</v>
      </c>
      <c r="M1493" s="123">
        <f t="shared" si="297"/>
        <v>-1266</v>
      </c>
      <c r="N1493" s="241">
        <f t="shared" si="300"/>
        <v>-24</v>
      </c>
      <c r="O1493" s="207">
        <v>0</v>
      </c>
      <c r="P1493" s="34"/>
      <c r="S1493" s="230"/>
      <c r="T1493" s="61" t="str">
        <f t="shared" si="301"/>
        <v/>
      </c>
      <c r="U1493" s="61" t="str">
        <f t="shared" si="302"/>
        <v/>
      </c>
      <c r="V1493" s="61" t="str">
        <f t="shared" si="303"/>
        <v/>
      </c>
      <c r="W1493" s="61">
        <f t="shared" si="304"/>
        <v>-1266</v>
      </c>
      <c r="X1493" s="207" t="str">
        <f t="shared" si="305"/>
        <v/>
      </c>
      <c r="Y1493" s="207" t="str">
        <f t="shared" si="306"/>
        <v/>
      </c>
      <c r="Z1493" s="207" t="str">
        <f t="shared" si="307"/>
        <v/>
      </c>
      <c r="AA1493" s="207" t="str">
        <f t="shared" si="308"/>
        <v/>
      </c>
    </row>
    <row r="1494" spans="1:27" ht="17.25" hidden="1" outlineLevel="2" thickBot="1">
      <c r="A1494" s="237">
        <v>43396</v>
      </c>
      <c r="B1494" s="215" t="s">
        <v>1332</v>
      </c>
      <c r="C1494" s="210" t="s">
        <v>3246</v>
      </c>
      <c r="D1494" s="210" t="s">
        <v>1329</v>
      </c>
      <c r="E1494" s="238" t="s">
        <v>1330</v>
      </c>
      <c r="F1494" s="210" t="s">
        <v>102</v>
      </c>
      <c r="G1494" s="239">
        <v>1</v>
      </c>
      <c r="H1494" s="239">
        <v>9834</v>
      </c>
      <c r="I1494" s="239">
        <v>0</v>
      </c>
      <c r="J1494" s="14">
        <v>23</v>
      </c>
      <c r="K1494" s="14">
        <v>10</v>
      </c>
      <c r="L1494" s="14">
        <f t="shared" si="310"/>
        <v>-33</v>
      </c>
      <c r="M1494" s="123">
        <f t="shared" si="297"/>
        <v>-33</v>
      </c>
      <c r="N1494" s="241" t="str">
        <f t="shared" si="300"/>
        <v/>
      </c>
      <c r="O1494" s="207">
        <v>0</v>
      </c>
      <c r="P1494" s="34"/>
      <c r="S1494" s="230"/>
      <c r="T1494" s="61" t="str">
        <f t="shared" si="301"/>
        <v/>
      </c>
      <c r="U1494" s="61" t="str">
        <f t="shared" si="302"/>
        <v/>
      </c>
      <c r="V1494" s="61" t="str">
        <f t="shared" si="303"/>
        <v/>
      </c>
      <c r="W1494" s="61">
        <f t="shared" si="304"/>
        <v>-33</v>
      </c>
      <c r="X1494" s="207" t="str">
        <f t="shared" si="305"/>
        <v/>
      </c>
      <c r="Y1494" s="207" t="str">
        <f t="shared" si="306"/>
        <v/>
      </c>
      <c r="Z1494" s="207" t="str">
        <f t="shared" si="307"/>
        <v/>
      </c>
      <c r="AA1494" s="207" t="str">
        <f t="shared" si="308"/>
        <v/>
      </c>
    </row>
    <row r="1495" spans="1:27" ht="17.25" hidden="1" outlineLevel="2" thickBot="1">
      <c r="A1495" s="237">
        <v>43396</v>
      </c>
      <c r="B1495" s="215" t="s">
        <v>1332</v>
      </c>
      <c r="C1495" s="210" t="s">
        <v>3246</v>
      </c>
      <c r="D1495" s="210" t="s">
        <v>1331</v>
      </c>
      <c r="E1495" s="238" t="s">
        <v>2221</v>
      </c>
      <c r="F1495" s="210" t="s">
        <v>102</v>
      </c>
      <c r="G1495" s="239">
        <v>1</v>
      </c>
      <c r="H1495" s="239">
        <v>9846</v>
      </c>
      <c r="I1495" s="239">
        <v>0</v>
      </c>
      <c r="J1495" s="14">
        <v>23</v>
      </c>
      <c r="K1495" s="14">
        <v>10</v>
      </c>
      <c r="L1495" s="14">
        <f t="shared" si="310"/>
        <v>567</v>
      </c>
      <c r="M1495" s="123">
        <f t="shared" si="297"/>
        <v>567</v>
      </c>
      <c r="N1495" s="241">
        <f t="shared" si="300"/>
        <v>12</v>
      </c>
      <c r="O1495" s="207">
        <v>0</v>
      </c>
      <c r="P1495" s="34"/>
      <c r="S1495" s="230"/>
      <c r="T1495" s="61" t="str">
        <f t="shared" si="301"/>
        <v/>
      </c>
      <c r="U1495" s="61" t="str">
        <f t="shared" si="302"/>
        <v/>
      </c>
      <c r="V1495" s="61">
        <f t="shared" si="303"/>
        <v>567</v>
      </c>
      <c r="W1495" s="61" t="str">
        <f t="shared" si="304"/>
        <v/>
      </c>
      <c r="X1495" s="207" t="str">
        <f t="shared" si="305"/>
        <v/>
      </c>
      <c r="Y1495" s="207" t="str">
        <f t="shared" si="306"/>
        <v/>
      </c>
      <c r="Z1495" s="207" t="str">
        <f t="shared" si="307"/>
        <v/>
      </c>
      <c r="AA1495" s="207" t="str">
        <f t="shared" si="308"/>
        <v/>
      </c>
    </row>
    <row r="1496" spans="1:27" ht="17.25" hidden="1" outlineLevel="2" thickBot="1">
      <c r="A1496" s="237">
        <v>43396</v>
      </c>
      <c r="B1496" s="215" t="s">
        <v>1332</v>
      </c>
      <c r="C1496" s="210" t="s">
        <v>3246</v>
      </c>
      <c r="D1496" s="210" t="s">
        <v>1329</v>
      </c>
      <c r="E1496" s="238" t="s">
        <v>2221</v>
      </c>
      <c r="F1496" s="210" t="s">
        <v>102</v>
      </c>
      <c r="G1496" s="239">
        <v>1</v>
      </c>
      <c r="H1496" s="239">
        <v>9786</v>
      </c>
      <c r="I1496" s="239">
        <v>0</v>
      </c>
      <c r="J1496" s="14">
        <v>23</v>
      </c>
      <c r="K1496" s="14">
        <v>10</v>
      </c>
      <c r="L1496" s="14">
        <f t="shared" si="310"/>
        <v>-33</v>
      </c>
      <c r="M1496" s="123">
        <f t="shared" si="297"/>
        <v>-33</v>
      </c>
      <c r="N1496" s="241" t="str">
        <f t="shared" si="300"/>
        <v/>
      </c>
      <c r="O1496" s="207">
        <v>0</v>
      </c>
      <c r="P1496" s="34"/>
      <c r="S1496" s="230"/>
      <c r="T1496" s="61" t="str">
        <f t="shared" si="301"/>
        <v/>
      </c>
      <c r="U1496" s="61" t="str">
        <f t="shared" si="302"/>
        <v/>
      </c>
      <c r="V1496" s="61" t="str">
        <f t="shared" si="303"/>
        <v/>
      </c>
      <c r="W1496" s="61">
        <f t="shared" si="304"/>
        <v>-33</v>
      </c>
      <c r="X1496" s="207" t="str">
        <f t="shared" si="305"/>
        <v/>
      </c>
      <c r="Y1496" s="207" t="str">
        <f t="shared" si="306"/>
        <v/>
      </c>
      <c r="Z1496" s="207" t="str">
        <f t="shared" si="307"/>
        <v/>
      </c>
      <c r="AA1496" s="207" t="str">
        <f t="shared" si="308"/>
        <v/>
      </c>
    </row>
    <row r="1497" spans="1:27" ht="17.25" hidden="1" outlineLevel="2" thickBot="1">
      <c r="A1497" s="237">
        <v>43396</v>
      </c>
      <c r="B1497" s="215" t="s">
        <v>1332</v>
      </c>
      <c r="C1497" s="210" t="s">
        <v>3246</v>
      </c>
      <c r="D1497" s="210" t="s">
        <v>1331</v>
      </c>
      <c r="E1497" s="238" t="s">
        <v>1330</v>
      </c>
      <c r="F1497" s="210" t="s">
        <v>102</v>
      </c>
      <c r="G1497" s="239">
        <v>1</v>
      </c>
      <c r="H1497" s="239">
        <v>9785</v>
      </c>
      <c r="I1497" s="239">
        <v>0</v>
      </c>
      <c r="J1497" s="14">
        <v>23</v>
      </c>
      <c r="K1497" s="14">
        <v>10</v>
      </c>
      <c r="L1497" s="14">
        <f t="shared" si="310"/>
        <v>17</v>
      </c>
      <c r="M1497" s="123">
        <f t="shared" si="297"/>
        <v>17</v>
      </c>
      <c r="N1497" s="241">
        <f t="shared" si="300"/>
        <v>1</v>
      </c>
      <c r="O1497" s="207">
        <v>0</v>
      </c>
      <c r="P1497" s="34"/>
      <c r="S1497" s="230"/>
      <c r="T1497" s="61" t="str">
        <f t="shared" si="301"/>
        <v/>
      </c>
      <c r="U1497" s="61" t="str">
        <f t="shared" si="302"/>
        <v/>
      </c>
      <c r="V1497" s="61">
        <f t="shared" si="303"/>
        <v>17</v>
      </c>
      <c r="W1497" s="61" t="str">
        <f t="shared" si="304"/>
        <v/>
      </c>
      <c r="X1497" s="207" t="str">
        <f t="shared" si="305"/>
        <v/>
      </c>
      <c r="Y1497" s="207" t="str">
        <f t="shared" si="306"/>
        <v/>
      </c>
      <c r="Z1497" s="207" t="str">
        <f t="shared" si="307"/>
        <v/>
      </c>
      <c r="AA1497" s="207" t="str">
        <f t="shared" si="308"/>
        <v/>
      </c>
    </row>
    <row r="1498" spans="1:27" ht="17.25" hidden="1" outlineLevel="2" thickBot="1">
      <c r="A1498" s="237">
        <v>43396</v>
      </c>
      <c r="B1498" s="215" t="s">
        <v>1332</v>
      </c>
      <c r="C1498" s="210" t="s">
        <v>3246</v>
      </c>
      <c r="D1498" s="210" t="s">
        <v>1329</v>
      </c>
      <c r="E1498" s="238" t="s">
        <v>2221</v>
      </c>
      <c r="F1498" s="210" t="s">
        <v>102</v>
      </c>
      <c r="G1498" s="239">
        <v>1</v>
      </c>
      <c r="H1498" s="239">
        <v>9786</v>
      </c>
      <c r="I1498" s="239">
        <v>0</v>
      </c>
      <c r="J1498" s="14">
        <v>23</v>
      </c>
      <c r="K1498" s="14">
        <v>10</v>
      </c>
      <c r="L1498" s="14">
        <f t="shared" si="310"/>
        <v>-33</v>
      </c>
      <c r="M1498" s="123">
        <f t="shared" si="297"/>
        <v>-33</v>
      </c>
      <c r="N1498" s="241" t="str">
        <f t="shared" si="300"/>
        <v/>
      </c>
      <c r="O1498" s="207">
        <v>0</v>
      </c>
      <c r="P1498" s="34"/>
      <c r="S1498" s="230"/>
      <c r="T1498" s="61" t="str">
        <f t="shared" si="301"/>
        <v/>
      </c>
      <c r="U1498" s="61" t="str">
        <f t="shared" si="302"/>
        <v/>
      </c>
      <c r="V1498" s="61" t="str">
        <f t="shared" si="303"/>
        <v/>
      </c>
      <c r="W1498" s="61">
        <f t="shared" si="304"/>
        <v>-33</v>
      </c>
      <c r="X1498" s="207" t="str">
        <f t="shared" si="305"/>
        <v/>
      </c>
      <c r="Y1498" s="207" t="str">
        <f t="shared" si="306"/>
        <v/>
      </c>
      <c r="Z1498" s="207" t="str">
        <f t="shared" si="307"/>
        <v/>
      </c>
      <c r="AA1498" s="207" t="str">
        <f t="shared" si="308"/>
        <v/>
      </c>
    </row>
    <row r="1499" spans="1:27" ht="17.25" hidden="1" outlineLevel="2" thickBot="1">
      <c r="A1499" s="237">
        <v>43396</v>
      </c>
      <c r="B1499" s="215" t="s">
        <v>1332</v>
      </c>
      <c r="C1499" s="210" t="s">
        <v>3246</v>
      </c>
      <c r="D1499" s="210" t="s">
        <v>1331</v>
      </c>
      <c r="E1499" s="238" t="s">
        <v>1330</v>
      </c>
      <c r="F1499" s="210" t="s">
        <v>102</v>
      </c>
      <c r="G1499" s="239">
        <v>1</v>
      </c>
      <c r="H1499" s="239">
        <v>9777</v>
      </c>
      <c r="I1499" s="239">
        <v>0</v>
      </c>
      <c r="J1499" s="14">
        <v>23</v>
      </c>
      <c r="K1499" s="14">
        <v>10</v>
      </c>
      <c r="L1499" s="14">
        <f t="shared" si="310"/>
        <v>417</v>
      </c>
      <c r="M1499" s="123">
        <f t="shared" si="297"/>
        <v>417</v>
      </c>
      <c r="N1499" s="241">
        <f t="shared" si="300"/>
        <v>9</v>
      </c>
      <c r="O1499" s="207">
        <v>0</v>
      </c>
      <c r="P1499" s="34"/>
      <c r="S1499" s="230"/>
      <c r="T1499" s="61" t="str">
        <f t="shared" si="301"/>
        <v/>
      </c>
      <c r="U1499" s="61" t="str">
        <f t="shared" si="302"/>
        <v/>
      </c>
      <c r="V1499" s="61">
        <f t="shared" si="303"/>
        <v>417</v>
      </c>
      <c r="W1499" s="61" t="str">
        <f t="shared" si="304"/>
        <v/>
      </c>
      <c r="X1499" s="207" t="str">
        <f t="shared" si="305"/>
        <v/>
      </c>
      <c r="Y1499" s="207" t="str">
        <f t="shared" si="306"/>
        <v/>
      </c>
      <c r="Z1499" s="207" t="str">
        <f t="shared" si="307"/>
        <v/>
      </c>
      <c r="AA1499" s="207" t="str">
        <f t="shared" si="308"/>
        <v/>
      </c>
    </row>
    <row r="1500" spans="1:27" ht="17.25" hidden="1" outlineLevel="2" thickBot="1">
      <c r="A1500" s="237">
        <v>43396</v>
      </c>
      <c r="B1500" s="215" t="s">
        <v>1332</v>
      </c>
      <c r="C1500" s="210" t="s">
        <v>3246</v>
      </c>
      <c r="D1500" s="210" t="s">
        <v>1329</v>
      </c>
      <c r="E1500" s="238" t="s">
        <v>2221</v>
      </c>
      <c r="F1500" s="210" t="s">
        <v>102</v>
      </c>
      <c r="G1500" s="239">
        <v>1</v>
      </c>
      <c r="H1500" s="239">
        <v>9809</v>
      </c>
      <c r="I1500" s="239">
        <v>0</v>
      </c>
      <c r="J1500" s="14">
        <v>23</v>
      </c>
      <c r="K1500" s="14">
        <v>10</v>
      </c>
      <c r="L1500" s="14">
        <f t="shared" si="310"/>
        <v>-33</v>
      </c>
      <c r="M1500" s="123">
        <f t="shared" si="297"/>
        <v>-33</v>
      </c>
      <c r="N1500" s="241" t="str">
        <f t="shared" si="300"/>
        <v/>
      </c>
      <c r="O1500" s="207">
        <v>0</v>
      </c>
      <c r="P1500" s="34"/>
      <c r="Q1500" s="230" t="s">
        <v>3117</v>
      </c>
      <c r="S1500" s="230"/>
      <c r="T1500" s="61" t="str">
        <f t="shared" si="301"/>
        <v/>
      </c>
      <c r="U1500" s="61" t="str">
        <f t="shared" si="302"/>
        <v/>
      </c>
      <c r="V1500" s="61" t="str">
        <f t="shared" si="303"/>
        <v/>
      </c>
      <c r="W1500" s="61">
        <f t="shared" si="304"/>
        <v>-33</v>
      </c>
      <c r="X1500" s="207" t="str">
        <f t="shared" si="305"/>
        <v/>
      </c>
      <c r="Y1500" s="207" t="str">
        <f t="shared" si="306"/>
        <v/>
      </c>
      <c r="Z1500" s="207" t="str">
        <f t="shared" si="307"/>
        <v/>
      </c>
      <c r="AA1500" s="207" t="str">
        <f t="shared" si="308"/>
        <v/>
      </c>
    </row>
    <row r="1501" spans="1:27" ht="17.25" hidden="1" outlineLevel="2" thickBot="1">
      <c r="A1501" s="237">
        <v>43396</v>
      </c>
      <c r="B1501" s="215" t="s">
        <v>1332</v>
      </c>
      <c r="C1501" s="210" t="s">
        <v>3246</v>
      </c>
      <c r="D1501" s="210" t="s">
        <v>1331</v>
      </c>
      <c r="E1501" s="238" t="s">
        <v>1330</v>
      </c>
      <c r="F1501" s="210" t="s">
        <v>102</v>
      </c>
      <c r="G1501" s="239">
        <v>1</v>
      </c>
      <c r="H1501" s="239">
        <v>9807</v>
      </c>
      <c r="I1501" s="239">
        <v>0</v>
      </c>
      <c r="J1501" s="14">
        <v>23</v>
      </c>
      <c r="K1501" s="14">
        <v>10</v>
      </c>
      <c r="L1501" s="14">
        <f t="shared" si="310"/>
        <v>67</v>
      </c>
      <c r="M1501" s="123">
        <f t="shared" si="297"/>
        <v>67</v>
      </c>
      <c r="N1501" s="241">
        <f t="shared" si="300"/>
        <v>2</v>
      </c>
      <c r="O1501" s="207">
        <v>0</v>
      </c>
      <c r="P1501" s="34"/>
      <c r="S1501" s="230"/>
      <c r="T1501" s="61" t="str">
        <f t="shared" si="301"/>
        <v/>
      </c>
      <c r="U1501" s="61" t="str">
        <f t="shared" si="302"/>
        <v/>
      </c>
      <c r="V1501" s="61">
        <f t="shared" si="303"/>
        <v>67</v>
      </c>
      <c r="W1501" s="61" t="str">
        <f t="shared" si="304"/>
        <v/>
      </c>
      <c r="X1501" s="207" t="str">
        <f t="shared" si="305"/>
        <v/>
      </c>
      <c r="Y1501" s="207" t="str">
        <f t="shared" si="306"/>
        <v/>
      </c>
      <c r="Z1501" s="207" t="str">
        <f t="shared" si="307"/>
        <v/>
      </c>
      <c r="AA1501" s="207" t="str">
        <f t="shared" si="308"/>
        <v/>
      </c>
    </row>
    <row r="1502" spans="1:27" ht="17.25" hidden="1" outlineLevel="2" thickBot="1">
      <c r="A1502" s="237">
        <v>43396</v>
      </c>
      <c r="B1502" s="215" t="s">
        <v>1332</v>
      </c>
      <c r="C1502" s="210" t="s">
        <v>3246</v>
      </c>
      <c r="D1502" s="210" t="s">
        <v>1329</v>
      </c>
      <c r="E1502" s="238" t="s">
        <v>2221</v>
      </c>
      <c r="F1502" s="210" t="s">
        <v>102</v>
      </c>
      <c r="G1502" s="239">
        <v>1</v>
      </c>
      <c r="H1502" s="239">
        <v>9810</v>
      </c>
      <c r="I1502" s="239">
        <v>0</v>
      </c>
      <c r="J1502" s="14">
        <v>23</v>
      </c>
      <c r="K1502" s="14">
        <v>10</v>
      </c>
      <c r="L1502" s="14">
        <f t="shared" si="310"/>
        <v>-33</v>
      </c>
      <c r="M1502" s="123">
        <f t="shared" si="297"/>
        <v>-33</v>
      </c>
      <c r="N1502" s="241" t="str">
        <f t="shared" si="300"/>
        <v/>
      </c>
      <c r="O1502" s="207">
        <v>0</v>
      </c>
      <c r="P1502" s="34"/>
      <c r="Q1502" s="296"/>
      <c r="R1502" s="230" t="s">
        <v>2969</v>
      </c>
      <c r="S1502" s="230"/>
      <c r="T1502" s="61" t="str">
        <f t="shared" si="301"/>
        <v/>
      </c>
      <c r="U1502" s="61">
        <f t="shared" si="302"/>
        <v>-33</v>
      </c>
      <c r="V1502" s="61" t="str">
        <f t="shared" si="303"/>
        <v/>
      </c>
      <c r="W1502" s="61" t="str">
        <f t="shared" si="304"/>
        <v/>
      </c>
      <c r="X1502" s="207" t="str">
        <f t="shared" si="305"/>
        <v/>
      </c>
      <c r="Y1502" s="207" t="str">
        <f t="shared" si="306"/>
        <v/>
      </c>
      <c r="Z1502" s="207" t="str">
        <f t="shared" si="307"/>
        <v/>
      </c>
      <c r="AA1502" s="207" t="str">
        <f t="shared" si="308"/>
        <v/>
      </c>
    </row>
    <row r="1503" spans="1:27" ht="17.25" hidden="1" outlineLevel="2" thickBot="1">
      <c r="A1503" s="237">
        <v>43396</v>
      </c>
      <c r="B1503" s="215" t="s">
        <v>1332</v>
      </c>
      <c r="C1503" s="210" t="s">
        <v>3246</v>
      </c>
      <c r="D1503" s="210" t="s">
        <v>1331</v>
      </c>
      <c r="E1503" s="238" t="s">
        <v>1330</v>
      </c>
      <c r="F1503" s="210" t="s">
        <v>102</v>
      </c>
      <c r="G1503" s="239">
        <v>1</v>
      </c>
      <c r="H1503" s="239">
        <v>9770</v>
      </c>
      <c r="I1503" s="239">
        <v>0</v>
      </c>
      <c r="J1503" s="14">
        <v>23</v>
      </c>
      <c r="K1503" s="14">
        <v>10</v>
      </c>
      <c r="L1503" s="14">
        <f t="shared" si="310"/>
        <v>1967</v>
      </c>
      <c r="M1503" s="123">
        <f t="shared" si="297"/>
        <v>1967</v>
      </c>
      <c r="N1503" s="241">
        <f t="shared" si="300"/>
        <v>40</v>
      </c>
      <c r="O1503" s="207">
        <v>0</v>
      </c>
      <c r="P1503" s="34"/>
      <c r="Q1503" s="230" t="s">
        <v>2970</v>
      </c>
      <c r="R1503" s="230" t="s">
        <v>2969</v>
      </c>
      <c r="S1503" s="230"/>
      <c r="T1503" s="61">
        <f t="shared" si="301"/>
        <v>1967</v>
      </c>
      <c r="U1503" s="61" t="str">
        <f t="shared" si="302"/>
        <v/>
      </c>
      <c r="V1503" s="61" t="str">
        <f t="shared" si="303"/>
        <v/>
      </c>
      <c r="W1503" s="61" t="str">
        <f t="shared" si="304"/>
        <v/>
      </c>
      <c r="X1503" s="207" t="str">
        <f t="shared" si="305"/>
        <v/>
      </c>
      <c r="Y1503" s="207" t="str">
        <f t="shared" si="306"/>
        <v/>
      </c>
      <c r="Z1503" s="207" t="str">
        <f t="shared" si="307"/>
        <v/>
      </c>
      <c r="AA1503" s="207" t="str">
        <f t="shared" si="308"/>
        <v/>
      </c>
    </row>
    <row r="1504" spans="1:27" ht="17.25" hidden="1" outlineLevel="2" thickBot="1">
      <c r="A1504" s="237">
        <v>43396</v>
      </c>
      <c r="B1504" s="215" t="s">
        <v>1332</v>
      </c>
      <c r="C1504" s="210" t="s">
        <v>3246</v>
      </c>
      <c r="D1504" s="210" t="s">
        <v>1329</v>
      </c>
      <c r="E1504" s="238" t="s">
        <v>2221</v>
      </c>
      <c r="F1504" s="210" t="s">
        <v>102</v>
      </c>
      <c r="G1504" s="239">
        <v>1</v>
      </c>
      <c r="H1504" s="239">
        <v>9810</v>
      </c>
      <c r="I1504" s="239">
        <v>0</v>
      </c>
      <c r="J1504" s="14">
        <v>23</v>
      </c>
      <c r="K1504" s="14">
        <v>10</v>
      </c>
      <c r="L1504" s="14">
        <f t="shared" si="310"/>
        <v>-33</v>
      </c>
      <c r="M1504" s="123">
        <f t="shared" si="297"/>
        <v>-33</v>
      </c>
      <c r="N1504" s="241" t="str">
        <f t="shared" si="300"/>
        <v/>
      </c>
      <c r="O1504" s="207">
        <v>0</v>
      </c>
      <c r="P1504" s="34"/>
      <c r="Q1504" s="296"/>
      <c r="R1504" s="230" t="s">
        <v>2969</v>
      </c>
      <c r="S1504" s="230"/>
      <c r="T1504" s="61" t="str">
        <f t="shared" si="301"/>
        <v/>
      </c>
      <c r="U1504" s="61">
        <f t="shared" si="302"/>
        <v>-33</v>
      </c>
      <c r="V1504" s="61" t="str">
        <f t="shared" si="303"/>
        <v/>
      </c>
      <c r="W1504" s="61" t="str">
        <f t="shared" si="304"/>
        <v/>
      </c>
      <c r="X1504" s="207" t="str">
        <f t="shared" si="305"/>
        <v/>
      </c>
      <c r="Y1504" s="207" t="str">
        <f t="shared" si="306"/>
        <v/>
      </c>
      <c r="Z1504" s="207" t="str">
        <f t="shared" si="307"/>
        <v/>
      </c>
      <c r="AA1504" s="207" t="str">
        <f t="shared" si="308"/>
        <v/>
      </c>
    </row>
    <row r="1505" spans="1:27" ht="17.25" hidden="1" outlineLevel="2" thickBot="1">
      <c r="A1505" s="237">
        <v>43396</v>
      </c>
      <c r="B1505" s="215" t="s">
        <v>1332</v>
      </c>
      <c r="C1505" s="210" t="s">
        <v>3246</v>
      </c>
      <c r="D1505" s="210" t="s">
        <v>1331</v>
      </c>
      <c r="E1505" s="238" t="s">
        <v>1330</v>
      </c>
      <c r="F1505" s="210" t="s">
        <v>102</v>
      </c>
      <c r="G1505" s="239">
        <v>1</v>
      </c>
      <c r="H1505" s="239">
        <v>9780</v>
      </c>
      <c r="I1505" s="239">
        <v>0</v>
      </c>
      <c r="J1505" s="14">
        <v>23</v>
      </c>
      <c r="K1505" s="14">
        <v>10</v>
      </c>
      <c r="L1505" s="14">
        <f t="shared" si="310"/>
        <v>1467</v>
      </c>
      <c r="M1505" s="123">
        <f t="shared" si="297"/>
        <v>1467</v>
      </c>
      <c r="N1505" s="241">
        <f t="shared" si="300"/>
        <v>30</v>
      </c>
      <c r="O1505" s="207">
        <v>0</v>
      </c>
      <c r="P1505" s="34"/>
      <c r="Q1505" s="296" t="s">
        <v>3004</v>
      </c>
      <c r="R1505" s="230" t="s">
        <v>2969</v>
      </c>
      <c r="S1505" s="230"/>
      <c r="T1505" s="61">
        <f t="shared" si="301"/>
        <v>1467</v>
      </c>
      <c r="U1505" s="61" t="str">
        <f t="shared" si="302"/>
        <v/>
      </c>
      <c r="V1505" s="61" t="str">
        <f t="shared" si="303"/>
        <v/>
      </c>
      <c r="W1505" s="61" t="str">
        <f t="shared" si="304"/>
        <v/>
      </c>
      <c r="X1505" s="207" t="str">
        <f t="shared" si="305"/>
        <v/>
      </c>
      <c r="Y1505" s="207" t="str">
        <f t="shared" si="306"/>
        <v/>
      </c>
      <c r="Z1505" s="207" t="str">
        <f t="shared" si="307"/>
        <v/>
      </c>
      <c r="AA1505" s="207" t="str">
        <f t="shared" si="308"/>
        <v/>
      </c>
    </row>
    <row r="1506" spans="1:27" ht="17.25" hidden="1" outlineLevel="2" thickBot="1">
      <c r="A1506" s="237">
        <v>43396</v>
      </c>
      <c r="B1506" s="215" t="s">
        <v>1332</v>
      </c>
      <c r="C1506" s="210" t="s">
        <v>3246</v>
      </c>
      <c r="D1506" s="210" t="s">
        <v>1329</v>
      </c>
      <c r="E1506" s="238" t="s">
        <v>2221</v>
      </c>
      <c r="F1506" s="210" t="s">
        <v>102</v>
      </c>
      <c r="G1506" s="239">
        <v>1</v>
      </c>
      <c r="H1506" s="239">
        <v>9775</v>
      </c>
      <c r="I1506" s="239">
        <v>0</v>
      </c>
      <c r="J1506" s="14">
        <v>23</v>
      </c>
      <c r="K1506" s="14">
        <v>10</v>
      </c>
      <c r="L1506" s="14">
        <f t="shared" si="310"/>
        <v>-33</v>
      </c>
      <c r="M1506" s="123">
        <f t="shared" si="297"/>
        <v>-33</v>
      </c>
      <c r="N1506" s="241" t="str">
        <f t="shared" si="300"/>
        <v/>
      </c>
      <c r="O1506" s="207">
        <v>0</v>
      </c>
      <c r="P1506" s="34"/>
      <c r="Q1506" s="296"/>
      <c r="R1506" s="230" t="s">
        <v>2969</v>
      </c>
      <c r="S1506" s="230"/>
      <c r="T1506" s="61" t="str">
        <f t="shared" si="301"/>
        <v/>
      </c>
      <c r="U1506" s="61">
        <f t="shared" si="302"/>
        <v>-33</v>
      </c>
      <c r="V1506" s="61" t="str">
        <f t="shared" si="303"/>
        <v/>
      </c>
      <c r="W1506" s="61" t="str">
        <f t="shared" si="304"/>
        <v/>
      </c>
      <c r="X1506" s="207" t="str">
        <f t="shared" si="305"/>
        <v/>
      </c>
      <c r="Y1506" s="207" t="str">
        <f t="shared" si="306"/>
        <v/>
      </c>
      <c r="Z1506" s="207" t="str">
        <f t="shared" si="307"/>
        <v/>
      </c>
      <c r="AA1506" s="207" t="str">
        <f t="shared" si="308"/>
        <v/>
      </c>
    </row>
    <row r="1507" spans="1:27" ht="17.25" hidden="1" outlineLevel="2" thickBot="1">
      <c r="A1507" s="237">
        <v>43396</v>
      </c>
      <c r="B1507" s="215" t="s">
        <v>1332</v>
      </c>
      <c r="C1507" s="210" t="s">
        <v>3246</v>
      </c>
      <c r="D1507" s="210" t="s">
        <v>1331</v>
      </c>
      <c r="E1507" s="238" t="s">
        <v>1330</v>
      </c>
      <c r="F1507" s="210" t="s">
        <v>102</v>
      </c>
      <c r="G1507" s="239">
        <v>1</v>
      </c>
      <c r="H1507" s="239">
        <v>9767</v>
      </c>
      <c r="I1507" s="239">
        <v>0</v>
      </c>
      <c r="J1507" s="14">
        <v>23</v>
      </c>
      <c r="K1507" s="14">
        <v>10</v>
      </c>
      <c r="L1507" s="14">
        <f t="shared" si="310"/>
        <v>367</v>
      </c>
      <c r="M1507" s="123">
        <f t="shared" si="297"/>
        <v>367</v>
      </c>
      <c r="N1507" s="241">
        <f t="shared" si="300"/>
        <v>8</v>
      </c>
      <c r="O1507" s="207">
        <v>0</v>
      </c>
      <c r="P1507" s="34"/>
      <c r="Q1507" s="296" t="s">
        <v>3004</v>
      </c>
      <c r="R1507" s="230" t="s">
        <v>2969</v>
      </c>
      <c r="S1507" s="230"/>
      <c r="T1507" s="61">
        <f t="shared" si="301"/>
        <v>367</v>
      </c>
      <c r="U1507" s="61" t="str">
        <f t="shared" si="302"/>
        <v/>
      </c>
      <c r="V1507" s="61" t="str">
        <f t="shared" si="303"/>
        <v/>
      </c>
      <c r="W1507" s="61" t="str">
        <f t="shared" si="304"/>
        <v/>
      </c>
      <c r="X1507" s="207" t="str">
        <f t="shared" si="305"/>
        <v/>
      </c>
      <c r="Y1507" s="207" t="str">
        <f t="shared" si="306"/>
        <v/>
      </c>
      <c r="Z1507" s="207" t="str">
        <f t="shared" si="307"/>
        <v/>
      </c>
      <c r="AA1507" s="207" t="str">
        <f t="shared" si="308"/>
        <v/>
      </c>
    </row>
    <row r="1508" spans="1:27" ht="17.25" hidden="1" outlineLevel="2" thickBot="1">
      <c r="A1508" s="237">
        <v>43396</v>
      </c>
      <c r="B1508" s="215" t="s">
        <v>1332</v>
      </c>
      <c r="C1508" s="210" t="s">
        <v>3246</v>
      </c>
      <c r="D1508" s="210" t="s">
        <v>1329</v>
      </c>
      <c r="E1508" s="238" t="s">
        <v>2221</v>
      </c>
      <c r="F1508" s="210" t="s">
        <v>102</v>
      </c>
      <c r="G1508" s="239">
        <v>3</v>
      </c>
      <c r="H1508" s="239">
        <v>9787</v>
      </c>
      <c r="I1508" s="239">
        <v>0</v>
      </c>
      <c r="J1508" s="14">
        <v>69</v>
      </c>
      <c r="K1508" s="14">
        <v>30</v>
      </c>
      <c r="L1508" s="14">
        <f t="shared" si="310"/>
        <v>-99</v>
      </c>
      <c r="M1508" s="123">
        <f t="shared" si="297"/>
        <v>-99</v>
      </c>
      <c r="N1508" s="241" t="str">
        <f t="shared" si="300"/>
        <v/>
      </c>
      <c r="O1508" s="207">
        <v>0</v>
      </c>
      <c r="P1508" s="34"/>
      <c r="Q1508" s="230" t="s">
        <v>3117</v>
      </c>
      <c r="R1508" s="230" t="s">
        <v>2969</v>
      </c>
      <c r="S1508" s="230"/>
      <c r="T1508" s="61" t="str">
        <f t="shared" si="301"/>
        <v/>
      </c>
      <c r="U1508" s="61">
        <f t="shared" si="302"/>
        <v>-99</v>
      </c>
      <c r="V1508" s="61" t="str">
        <f t="shared" si="303"/>
        <v/>
      </c>
      <c r="W1508" s="61" t="str">
        <f t="shared" si="304"/>
        <v/>
      </c>
      <c r="X1508" s="207" t="str">
        <f t="shared" si="305"/>
        <v/>
      </c>
      <c r="Y1508" s="207" t="str">
        <f t="shared" si="306"/>
        <v/>
      </c>
      <c r="Z1508" s="207" t="str">
        <f t="shared" si="307"/>
        <v/>
      </c>
      <c r="AA1508" s="207" t="str">
        <f t="shared" si="308"/>
        <v/>
      </c>
    </row>
    <row r="1509" spans="1:27" ht="17.25" hidden="1" outlineLevel="2" thickBot="1">
      <c r="A1509" s="237">
        <v>43396</v>
      </c>
      <c r="B1509" s="215" t="s">
        <v>1332</v>
      </c>
      <c r="C1509" s="210" t="s">
        <v>3246</v>
      </c>
      <c r="D1509" s="210" t="s">
        <v>1331</v>
      </c>
      <c r="E1509" s="238" t="s">
        <v>1330</v>
      </c>
      <c r="F1509" s="210" t="s">
        <v>102</v>
      </c>
      <c r="G1509" s="239">
        <v>3</v>
      </c>
      <c r="H1509" s="239">
        <v>9785</v>
      </c>
      <c r="I1509" s="239">
        <v>0</v>
      </c>
      <c r="J1509" s="14">
        <v>69</v>
      </c>
      <c r="K1509" s="14">
        <v>30</v>
      </c>
      <c r="L1509" s="14">
        <f t="shared" si="310"/>
        <v>201</v>
      </c>
      <c r="M1509" s="123">
        <f t="shared" si="297"/>
        <v>201</v>
      </c>
      <c r="N1509" s="241">
        <f t="shared" si="300"/>
        <v>6</v>
      </c>
      <c r="O1509" s="207">
        <v>0</v>
      </c>
      <c r="P1509" s="34"/>
      <c r="Q1509" s="230" t="s">
        <v>2975</v>
      </c>
      <c r="R1509" s="230" t="s">
        <v>2969</v>
      </c>
      <c r="S1509" s="230"/>
      <c r="T1509" s="61">
        <f>IF(AND(R1509="Yes",S1509&lt;&gt;"Yes",L1509&gt;0,B1509&lt;&gt;"TXO"),L1509,"")</f>
        <v>201</v>
      </c>
      <c r="U1509" s="61" t="str">
        <f t="shared" si="302"/>
        <v/>
      </c>
      <c r="V1509" s="61" t="str">
        <f t="shared" si="303"/>
        <v/>
      </c>
      <c r="W1509" s="61" t="str">
        <f t="shared" si="304"/>
        <v/>
      </c>
      <c r="X1509" s="207" t="str">
        <f t="shared" si="305"/>
        <v/>
      </c>
      <c r="Y1509" s="207" t="str">
        <f t="shared" si="306"/>
        <v/>
      </c>
      <c r="Z1509" s="207" t="str">
        <f t="shared" si="307"/>
        <v/>
      </c>
      <c r="AA1509" s="207" t="str">
        <f t="shared" si="308"/>
        <v/>
      </c>
    </row>
    <row r="1510" spans="1:27" ht="17.25" hidden="1" outlineLevel="2" thickBot="1">
      <c r="A1510" s="237">
        <v>43396</v>
      </c>
      <c r="B1510" s="215" t="s">
        <v>1332</v>
      </c>
      <c r="C1510" s="210" t="s">
        <v>3246</v>
      </c>
      <c r="D1510" s="210" t="s">
        <v>1329</v>
      </c>
      <c r="E1510" s="238" t="s">
        <v>2221</v>
      </c>
      <c r="F1510" s="210" t="s">
        <v>102</v>
      </c>
      <c r="G1510" s="239">
        <v>1</v>
      </c>
      <c r="H1510" s="239">
        <v>9773</v>
      </c>
      <c r="I1510" s="239">
        <v>0</v>
      </c>
      <c r="J1510" s="14">
        <v>23</v>
      </c>
      <c r="K1510" s="14">
        <v>10</v>
      </c>
      <c r="L1510" s="14">
        <f t="shared" si="310"/>
        <v>-33</v>
      </c>
      <c r="M1510" s="123">
        <f t="shared" si="297"/>
        <v>-33</v>
      </c>
      <c r="N1510" s="241" t="str">
        <f t="shared" si="300"/>
        <v/>
      </c>
      <c r="O1510" s="207">
        <v>0</v>
      </c>
      <c r="P1510" s="34"/>
      <c r="S1510" s="230"/>
      <c r="T1510" s="61" t="str">
        <f t="shared" ref="T1510" si="311">IF(AND(R1510="Yes",S1510&lt;&gt;"Yes",L1510&gt;0,B1510&lt;&gt;"TXO"),L1510,"")</f>
        <v/>
      </c>
      <c r="U1510" s="61" t="str">
        <f t="shared" si="302"/>
        <v/>
      </c>
      <c r="V1510" s="61" t="str">
        <f t="shared" si="303"/>
        <v/>
      </c>
      <c r="W1510" s="61">
        <f t="shared" si="304"/>
        <v>-33</v>
      </c>
      <c r="X1510" s="207" t="str">
        <f t="shared" si="305"/>
        <v/>
      </c>
      <c r="Y1510" s="207" t="str">
        <f t="shared" si="306"/>
        <v/>
      </c>
      <c r="Z1510" s="207" t="str">
        <f t="shared" si="307"/>
        <v/>
      </c>
      <c r="AA1510" s="207" t="str">
        <f t="shared" si="308"/>
        <v/>
      </c>
    </row>
    <row r="1511" spans="1:27" ht="17.25" hidden="1" outlineLevel="2" thickBot="1">
      <c r="A1511" s="237">
        <v>43396</v>
      </c>
      <c r="B1511" s="215" t="s">
        <v>1332</v>
      </c>
      <c r="C1511" s="210" t="s">
        <v>3246</v>
      </c>
      <c r="D1511" s="210" t="s">
        <v>1331</v>
      </c>
      <c r="E1511" s="238" t="s">
        <v>1330</v>
      </c>
      <c r="F1511" s="210" t="s">
        <v>102</v>
      </c>
      <c r="G1511" s="239">
        <v>1</v>
      </c>
      <c r="H1511" s="239">
        <v>9769</v>
      </c>
      <c r="I1511" s="239">
        <v>0</v>
      </c>
      <c r="J1511" s="14">
        <v>23</v>
      </c>
      <c r="K1511" s="14">
        <v>10</v>
      </c>
      <c r="L1511" s="14">
        <f t="shared" si="310"/>
        <v>167</v>
      </c>
      <c r="M1511" s="123">
        <f t="shared" ref="M1511:M1574" si="312">L1511</f>
        <v>167</v>
      </c>
      <c r="N1511" s="241">
        <f t="shared" si="300"/>
        <v>4</v>
      </c>
      <c r="O1511" s="207">
        <v>0</v>
      </c>
      <c r="P1511" s="34"/>
      <c r="S1511" s="230"/>
      <c r="T1511" s="61" t="str">
        <f>IF(AND(R1511="Yes",S1511&lt;&gt;"Yes",L1511&gt;0,B1511&lt;&gt;"TXO"),L1511,"")</f>
        <v/>
      </c>
      <c r="U1511" s="61" t="str">
        <f t="shared" si="302"/>
        <v/>
      </c>
      <c r="V1511" s="61">
        <f t="shared" si="303"/>
        <v>167</v>
      </c>
      <c r="W1511" s="61" t="str">
        <f t="shared" si="304"/>
        <v/>
      </c>
      <c r="X1511" s="207" t="str">
        <f t="shared" si="305"/>
        <v/>
      </c>
      <c r="Y1511" s="207" t="str">
        <f t="shared" si="306"/>
        <v/>
      </c>
      <c r="Z1511" s="207" t="str">
        <f t="shared" si="307"/>
        <v/>
      </c>
      <c r="AA1511" s="207" t="str">
        <f t="shared" si="308"/>
        <v/>
      </c>
    </row>
    <row r="1512" spans="1:27" ht="17.25" hidden="1" outlineLevel="2" thickBot="1">
      <c r="A1512" s="237">
        <v>43396</v>
      </c>
      <c r="B1512" s="215" t="s">
        <v>1332</v>
      </c>
      <c r="C1512" s="210" t="s">
        <v>3246</v>
      </c>
      <c r="D1512" s="210" t="s">
        <v>1329</v>
      </c>
      <c r="E1512" s="238" t="s">
        <v>2221</v>
      </c>
      <c r="F1512" s="210" t="s">
        <v>102</v>
      </c>
      <c r="G1512" s="239">
        <v>1</v>
      </c>
      <c r="H1512" s="239">
        <v>9759</v>
      </c>
      <c r="I1512" s="239">
        <v>0</v>
      </c>
      <c r="J1512" s="14">
        <v>23</v>
      </c>
      <c r="K1512" s="14">
        <v>10</v>
      </c>
      <c r="L1512" s="14">
        <f t="shared" si="310"/>
        <v>-33</v>
      </c>
      <c r="M1512" s="123">
        <f t="shared" si="312"/>
        <v>-33</v>
      </c>
      <c r="N1512" s="241" t="str">
        <f t="shared" si="300"/>
        <v/>
      </c>
      <c r="O1512" s="207">
        <v>0</v>
      </c>
      <c r="P1512" s="34"/>
      <c r="Q1512" s="230" t="s">
        <v>3117</v>
      </c>
      <c r="R1512" s="230" t="s">
        <v>2969</v>
      </c>
      <c r="S1512" s="230"/>
      <c r="T1512" s="61" t="str">
        <f t="shared" si="301"/>
        <v/>
      </c>
      <c r="U1512" s="61">
        <f t="shared" si="302"/>
        <v>-33</v>
      </c>
      <c r="V1512" s="61" t="str">
        <f t="shared" si="303"/>
        <v/>
      </c>
      <c r="W1512" s="61" t="str">
        <f t="shared" si="304"/>
        <v/>
      </c>
      <c r="X1512" s="207" t="str">
        <f t="shared" si="305"/>
        <v/>
      </c>
      <c r="Y1512" s="207" t="str">
        <f t="shared" si="306"/>
        <v/>
      </c>
      <c r="Z1512" s="207" t="str">
        <f t="shared" si="307"/>
        <v/>
      </c>
      <c r="AA1512" s="207" t="str">
        <f t="shared" si="308"/>
        <v/>
      </c>
    </row>
    <row r="1513" spans="1:27" ht="17.25" hidden="1" outlineLevel="2" thickBot="1">
      <c r="A1513" s="237">
        <v>43396</v>
      </c>
      <c r="B1513" s="215" t="s">
        <v>1332</v>
      </c>
      <c r="C1513" s="210" t="s">
        <v>3246</v>
      </c>
      <c r="D1513" s="210" t="s">
        <v>1331</v>
      </c>
      <c r="E1513" s="238" t="s">
        <v>1330</v>
      </c>
      <c r="F1513" s="210" t="s">
        <v>102</v>
      </c>
      <c r="G1513" s="239">
        <v>1</v>
      </c>
      <c r="H1513" s="239">
        <v>9757</v>
      </c>
      <c r="I1513" s="239">
        <v>0</v>
      </c>
      <c r="J1513" s="14">
        <v>23</v>
      </c>
      <c r="K1513" s="14">
        <v>10</v>
      </c>
      <c r="L1513" s="14">
        <f t="shared" si="310"/>
        <v>67</v>
      </c>
      <c r="M1513" s="123">
        <f t="shared" si="312"/>
        <v>67</v>
      </c>
      <c r="N1513" s="241">
        <f t="shared" si="300"/>
        <v>2</v>
      </c>
      <c r="O1513" s="207">
        <v>0</v>
      </c>
      <c r="P1513" s="34"/>
      <c r="Q1513" s="230" t="s">
        <v>2970</v>
      </c>
      <c r="R1513" s="230" t="s">
        <v>2969</v>
      </c>
      <c r="S1513" s="230"/>
      <c r="T1513" s="61">
        <f t="shared" si="301"/>
        <v>67</v>
      </c>
      <c r="U1513" s="61" t="str">
        <f t="shared" si="302"/>
        <v/>
      </c>
      <c r="V1513" s="61" t="str">
        <f t="shared" si="303"/>
        <v/>
      </c>
      <c r="W1513" s="61" t="str">
        <f t="shared" si="304"/>
        <v/>
      </c>
      <c r="X1513" s="207" t="str">
        <f t="shared" si="305"/>
        <v/>
      </c>
      <c r="Y1513" s="207" t="str">
        <f t="shared" si="306"/>
        <v/>
      </c>
      <c r="Z1513" s="207" t="str">
        <f t="shared" si="307"/>
        <v/>
      </c>
      <c r="AA1513" s="207" t="str">
        <f t="shared" si="308"/>
        <v/>
      </c>
    </row>
    <row r="1514" spans="1:27" ht="17.25" hidden="1" outlineLevel="2" thickBot="1">
      <c r="A1514" s="237">
        <v>43396</v>
      </c>
      <c r="B1514" s="215" t="s">
        <v>1332</v>
      </c>
      <c r="C1514" s="210" t="s">
        <v>3246</v>
      </c>
      <c r="D1514" s="210" t="s">
        <v>1329</v>
      </c>
      <c r="E1514" s="238" t="s">
        <v>2221</v>
      </c>
      <c r="F1514" s="210" t="s">
        <v>102</v>
      </c>
      <c r="G1514" s="239">
        <v>1</v>
      </c>
      <c r="H1514" s="239">
        <v>9759</v>
      </c>
      <c r="I1514" s="239">
        <v>0</v>
      </c>
      <c r="J1514" s="14">
        <v>23</v>
      </c>
      <c r="K1514" s="14">
        <v>10</v>
      </c>
      <c r="L1514" s="14">
        <f t="shared" si="310"/>
        <v>-33</v>
      </c>
      <c r="M1514" s="123">
        <f t="shared" si="312"/>
        <v>-33</v>
      </c>
      <c r="N1514" s="241" t="str">
        <f t="shared" si="300"/>
        <v/>
      </c>
      <c r="O1514" s="207">
        <v>0</v>
      </c>
      <c r="P1514" s="34"/>
      <c r="R1514" s="230" t="s">
        <v>2969</v>
      </c>
      <c r="S1514" s="230"/>
      <c r="T1514" s="61" t="str">
        <f t="shared" si="301"/>
        <v/>
      </c>
      <c r="U1514" s="61">
        <f t="shared" si="302"/>
        <v>-33</v>
      </c>
      <c r="V1514" s="61" t="str">
        <f t="shared" si="303"/>
        <v/>
      </c>
      <c r="W1514" s="61" t="str">
        <f t="shared" si="304"/>
        <v/>
      </c>
      <c r="X1514" s="207" t="str">
        <f t="shared" si="305"/>
        <v/>
      </c>
      <c r="Y1514" s="207" t="str">
        <f t="shared" si="306"/>
        <v/>
      </c>
      <c r="Z1514" s="207" t="str">
        <f t="shared" si="307"/>
        <v/>
      </c>
      <c r="AA1514" s="207" t="str">
        <f t="shared" si="308"/>
        <v/>
      </c>
    </row>
    <row r="1515" spans="1:27" ht="17.25" hidden="1" outlineLevel="2" thickBot="1">
      <c r="A1515" s="237">
        <v>43396</v>
      </c>
      <c r="B1515" s="215" t="s">
        <v>1332</v>
      </c>
      <c r="C1515" s="210" t="s">
        <v>3246</v>
      </c>
      <c r="D1515" s="210" t="s">
        <v>1331</v>
      </c>
      <c r="E1515" s="238" t="s">
        <v>1330</v>
      </c>
      <c r="F1515" s="210" t="s">
        <v>102</v>
      </c>
      <c r="G1515" s="239">
        <v>1</v>
      </c>
      <c r="H1515" s="239">
        <v>9745</v>
      </c>
      <c r="I1515" s="239">
        <v>0</v>
      </c>
      <c r="J1515" s="14">
        <v>23</v>
      </c>
      <c r="K1515" s="14">
        <v>10</v>
      </c>
      <c r="L1515" s="14">
        <f t="shared" si="310"/>
        <v>667</v>
      </c>
      <c r="M1515" s="123">
        <f t="shared" si="312"/>
        <v>667</v>
      </c>
      <c r="N1515" s="241">
        <f t="shared" si="300"/>
        <v>14</v>
      </c>
      <c r="O1515" s="207">
        <v>0</v>
      </c>
      <c r="P1515" s="34"/>
      <c r="Q1515" s="230" t="s">
        <v>2976</v>
      </c>
      <c r="R1515" s="230" t="s">
        <v>2969</v>
      </c>
      <c r="S1515" s="230"/>
      <c r="T1515" s="61">
        <f>IF(AND(R1515="Yes",S1515&lt;&gt;"Yes",L1515&gt;0,B1515&lt;&gt;"TXO"),L1515,"")</f>
        <v>667</v>
      </c>
      <c r="U1515" s="61" t="str">
        <f t="shared" si="302"/>
        <v/>
      </c>
      <c r="V1515" s="61" t="str">
        <f t="shared" si="303"/>
        <v/>
      </c>
      <c r="W1515" s="61" t="str">
        <f t="shared" si="304"/>
        <v/>
      </c>
      <c r="X1515" s="207" t="str">
        <f t="shared" si="305"/>
        <v/>
      </c>
      <c r="Y1515" s="207" t="str">
        <f t="shared" si="306"/>
        <v/>
      </c>
      <c r="Z1515" s="207" t="str">
        <f t="shared" si="307"/>
        <v/>
      </c>
      <c r="AA1515" s="207" t="str">
        <f t="shared" si="308"/>
        <v/>
      </c>
    </row>
    <row r="1516" spans="1:27" ht="17.25" hidden="1" outlineLevel="2" thickBot="1">
      <c r="A1516" s="237">
        <v>43396</v>
      </c>
      <c r="B1516" s="215" t="s">
        <v>1332</v>
      </c>
      <c r="C1516" s="210" t="s">
        <v>3246</v>
      </c>
      <c r="D1516" s="210" t="s">
        <v>1329</v>
      </c>
      <c r="E1516" s="238" t="s">
        <v>2221</v>
      </c>
      <c r="F1516" s="210" t="s">
        <v>102</v>
      </c>
      <c r="G1516" s="239">
        <v>1</v>
      </c>
      <c r="H1516" s="239">
        <v>9758</v>
      </c>
      <c r="I1516" s="239">
        <v>0</v>
      </c>
      <c r="J1516" s="14">
        <v>23</v>
      </c>
      <c r="K1516" s="14">
        <v>10</v>
      </c>
      <c r="L1516" s="14">
        <f t="shared" si="310"/>
        <v>-33</v>
      </c>
      <c r="M1516" s="123">
        <f t="shared" si="312"/>
        <v>-33</v>
      </c>
      <c r="N1516" s="241" t="str">
        <f t="shared" si="300"/>
        <v/>
      </c>
      <c r="O1516" s="207">
        <v>0</v>
      </c>
      <c r="P1516" s="34"/>
      <c r="R1516" s="230" t="s">
        <v>2969</v>
      </c>
      <c r="S1516" s="230"/>
      <c r="T1516" s="61" t="str">
        <f t="shared" ref="T1516" si="313">IF(AND(R1516="Yes",S1516&lt;&gt;"Yes",L1516&gt;0,B1516&lt;&gt;"TXO"),L1516,"")</f>
        <v/>
      </c>
      <c r="U1516" s="61">
        <f t="shared" si="302"/>
        <v>-33</v>
      </c>
      <c r="V1516" s="61" t="str">
        <f t="shared" si="303"/>
        <v/>
      </c>
      <c r="W1516" s="61" t="str">
        <f t="shared" si="304"/>
        <v/>
      </c>
      <c r="X1516" s="207" t="str">
        <f t="shared" si="305"/>
        <v/>
      </c>
      <c r="Y1516" s="207" t="str">
        <f t="shared" si="306"/>
        <v/>
      </c>
      <c r="Z1516" s="207" t="str">
        <f t="shared" si="307"/>
        <v/>
      </c>
      <c r="AA1516" s="207" t="str">
        <f t="shared" si="308"/>
        <v/>
      </c>
    </row>
    <row r="1517" spans="1:27" ht="17.25" hidden="1" outlineLevel="2" thickBot="1">
      <c r="A1517" s="237">
        <v>43396</v>
      </c>
      <c r="B1517" s="215" t="s">
        <v>1332</v>
      </c>
      <c r="C1517" s="210" t="s">
        <v>3246</v>
      </c>
      <c r="D1517" s="210" t="s">
        <v>1331</v>
      </c>
      <c r="E1517" s="238" t="s">
        <v>1330</v>
      </c>
      <c r="F1517" s="210" t="s">
        <v>102</v>
      </c>
      <c r="G1517" s="239">
        <v>1</v>
      </c>
      <c r="H1517" s="239">
        <v>9745</v>
      </c>
      <c r="I1517" s="239">
        <v>0</v>
      </c>
      <c r="J1517" s="14">
        <v>23</v>
      </c>
      <c r="K1517" s="14">
        <v>10</v>
      </c>
      <c r="L1517" s="14">
        <f t="shared" si="310"/>
        <v>617</v>
      </c>
      <c r="M1517" s="123">
        <f t="shared" si="312"/>
        <v>617</v>
      </c>
      <c r="N1517" s="241">
        <f t="shared" si="300"/>
        <v>13</v>
      </c>
      <c r="O1517" s="207">
        <v>0</v>
      </c>
      <c r="P1517" s="34"/>
      <c r="Q1517" s="230" t="s">
        <v>2976</v>
      </c>
      <c r="R1517" s="230" t="s">
        <v>2969</v>
      </c>
      <c r="S1517" s="230"/>
      <c r="T1517" s="61">
        <f>IF(AND(R1517="Yes",S1517&lt;&gt;"Yes",L1517&gt;0,B1517&lt;&gt;"TXO"),L1517,"")</f>
        <v>617</v>
      </c>
      <c r="U1517" s="61" t="str">
        <f t="shared" si="302"/>
        <v/>
      </c>
      <c r="V1517" s="61" t="str">
        <f t="shared" si="303"/>
        <v/>
      </c>
      <c r="W1517" s="61" t="str">
        <f t="shared" si="304"/>
        <v/>
      </c>
      <c r="X1517" s="207" t="str">
        <f t="shared" si="305"/>
        <v/>
      </c>
      <c r="Y1517" s="207" t="str">
        <f t="shared" si="306"/>
        <v/>
      </c>
      <c r="Z1517" s="207" t="str">
        <f t="shared" si="307"/>
        <v/>
      </c>
      <c r="AA1517" s="207" t="str">
        <f t="shared" si="308"/>
        <v/>
      </c>
    </row>
    <row r="1518" spans="1:27" ht="17.25" hidden="1" outlineLevel="2" thickBot="1">
      <c r="A1518" s="237">
        <v>43396</v>
      </c>
      <c r="B1518" s="215" t="s">
        <v>1332</v>
      </c>
      <c r="C1518" s="210" t="s">
        <v>3246</v>
      </c>
      <c r="D1518" s="210" t="s">
        <v>1329</v>
      </c>
      <c r="E1518" s="238" t="s">
        <v>2221</v>
      </c>
      <c r="F1518" s="210" t="s">
        <v>102</v>
      </c>
      <c r="G1518" s="239">
        <v>2</v>
      </c>
      <c r="H1518" s="239">
        <v>9608</v>
      </c>
      <c r="I1518" s="239">
        <v>0</v>
      </c>
      <c r="J1518" s="14">
        <v>46</v>
      </c>
      <c r="K1518" s="14">
        <v>20</v>
      </c>
      <c r="L1518" s="14">
        <f t="shared" si="310"/>
        <v>-66</v>
      </c>
      <c r="M1518" s="123">
        <f t="shared" si="312"/>
        <v>-66</v>
      </c>
      <c r="N1518" s="241" t="str">
        <f t="shared" si="300"/>
        <v/>
      </c>
      <c r="O1518" s="207">
        <v>0</v>
      </c>
      <c r="P1518" s="34">
        <f>SUM(L1518:L1540)</f>
        <v>-36547</v>
      </c>
      <c r="S1518" s="230" t="s">
        <v>2969</v>
      </c>
      <c r="T1518" s="61" t="str">
        <f t="shared" si="301"/>
        <v/>
      </c>
      <c r="U1518" s="61" t="str">
        <f t="shared" si="302"/>
        <v/>
      </c>
      <c r="V1518" s="61" t="str">
        <f t="shared" si="303"/>
        <v/>
      </c>
      <c r="W1518" s="61" t="str">
        <f t="shared" si="304"/>
        <v/>
      </c>
      <c r="X1518" s="207" t="str">
        <f t="shared" si="305"/>
        <v/>
      </c>
      <c r="Y1518" s="207" t="str">
        <f t="shared" si="306"/>
        <v/>
      </c>
      <c r="Z1518" s="207" t="str">
        <f t="shared" si="307"/>
        <v/>
      </c>
      <c r="AA1518" s="207">
        <f t="shared" si="308"/>
        <v>-66</v>
      </c>
    </row>
    <row r="1519" spans="1:27" ht="17.25" hidden="1" outlineLevel="2" thickBot="1">
      <c r="A1519" s="237">
        <v>43396</v>
      </c>
      <c r="B1519" s="215" t="s">
        <v>1332</v>
      </c>
      <c r="C1519" s="210" t="s">
        <v>3246</v>
      </c>
      <c r="D1519" s="210" t="s">
        <v>1331</v>
      </c>
      <c r="E1519" s="238" t="s">
        <v>1330</v>
      </c>
      <c r="F1519" s="210" t="s">
        <v>102</v>
      </c>
      <c r="G1519" s="239">
        <v>2</v>
      </c>
      <c r="H1519" s="239">
        <v>9604</v>
      </c>
      <c r="I1519" s="239">
        <v>0</v>
      </c>
      <c r="J1519" s="14">
        <v>46</v>
      </c>
      <c r="K1519" s="14">
        <v>20</v>
      </c>
      <c r="L1519" s="14">
        <f t="shared" si="310"/>
        <v>334</v>
      </c>
      <c r="M1519" s="123">
        <f t="shared" si="312"/>
        <v>334</v>
      </c>
      <c r="N1519" s="241">
        <f t="shared" si="300"/>
        <v>8</v>
      </c>
      <c r="O1519" s="207">
        <v>0</v>
      </c>
      <c r="P1519" s="34"/>
      <c r="S1519" s="230" t="s">
        <v>2969</v>
      </c>
      <c r="T1519" s="61" t="str">
        <f>IF(AND(R1519="Yes",S1519&lt;&gt;"Yes",L1519&gt;0,B1519&lt;&gt;"TXO"),L1519,"")</f>
        <v/>
      </c>
      <c r="U1519" s="61" t="str">
        <f t="shared" si="302"/>
        <v/>
      </c>
      <c r="V1519" s="61" t="str">
        <f t="shared" si="303"/>
        <v/>
      </c>
      <c r="W1519" s="61" t="str">
        <f t="shared" si="304"/>
        <v/>
      </c>
      <c r="X1519" s="207" t="str">
        <f t="shared" si="305"/>
        <v/>
      </c>
      <c r="Y1519" s="207" t="str">
        <f t="shared" si="306"/>
        <v/>
      </c>
      <c r="Z1519" s="207">
        <f t="shared" si="307"/>
        <v>334</v>
      </c>
      <c r="AA1519" s="207" t="str">
        <f t="shared" si="308"/>
        <v/>
      </c>
    </row>
    <row r="1520" spans="1:27" ht="17.25" hidden="1" outlineLevel="2" thickBot="1">
      <c r="A1520" s="237">
        <v>43396</v>
      </c>
      <c r="B1520" s="215" t="s">
        <v>1332</v>
      </c>
      <c r="C1520" s="210" t="s">
        <v>3246</v>
      </c>
      <c r="D1520" s="210" t="s">
        <v>1329</v>
      </c>
      <c r="E1520" s="238" t="s">
        <v>2221</v>
      </c>
      <c r="F1520" s="210" t="s">
        <v>102</v>
      </c>
      <c r="G1520" s="239">
        <v>1</v>
      </c>
      <c r="H1520" s="239">
        <v>9609</v>
      </c>
      <c r="I1520" s="239">
        <v>0</v>
      </c>
      <c r="J1520" s="14">
        <v>23</v>
      </c>
      <c r="K1520" s="14">
        <v>10</v>
      </c>
      <c r="L1520" s="14">
        <f t="shared" si="310"/>
        <v>-33</v>
      </c>
      <c r="M1520" s="123">
        <f t="shared" si="312"/>
        <v>-33</v>
      </c>
      <c r="N1520" s="241" t="str">
        <f t="shared" si="300"/>
        <v/>
      </c>
      <c r="O1520" s="207">
        <v>0</v>
      </c>
      <c r="P1520" s="34"/>
      <c r="S1520" s="230" t="s">
        <v>2969</v>
      </c>
      <c r="T1520" s="61" t="str">
        <f t="shared" ref="T1520" si="314">IF(AND(R1520="Yes",S1520&lt;&gt;"Yes",L1520&gt;0,B1520&lt;&gt;"TXO"),L1520,"")</f>
        <v/>
      </c>
      <c r="U1520" s="61" t="str">
        <f t="shared" si="302"/>
        <v/>
      </c>
      <c r="V1520" s="61" t="str">
        <f t="shared" si="303"/>
        <v/>
      </c>
      <c r="W1520" s="61" t="str">
        <f t="shared" si="304"/>
        <v/>
      </c>
      <c r="X1520" s="207" t="str">
        <f t="shared" si="305"/>
        <v/>
      </c>
      <c r="Y1520" s="207" t="str">
        <f t="shared" si="306"/>
        <v/>
      </c>
      <c r="Z1520" s="207" t="str">
        <f t="shared" si="307"/>
        <v/>
      </c>
      <c r="AA1520" s="207">
        <f t="shared" si="308"/>
        <v>-33</v>
      </c>
    </row>
    <row r="1521" spans="1:27" ht="17.25" hidden="1" outlineLevel="2" thickBot="1">
      <c r="A1521" s="237">
        <v>43396</v>
      </c>
      <c r="B1521" s="215" t="s">
        <v>1332</v>
      </c>
      <c r="C1521" s="210" t="s">
        <v>3246</v>
      </c>
      <c r="D1521" s="210" t="s">
        <v>1331</v>
      </c>
      <c r="E1521" s="238" t="s">
        <v>1330</v>
      </c>
      <c r="F1521" s="210" t="s">
        <v>102</v>
      </c>
      <c r="G1521" s="239">
        <v>1</v>
      </c>
      <c r="H1521" s="239">
        <v>9605</v>
      </c>
      <c r="I1521" s="239">
        <v>0</v>
      </c>
      <c r="J1521" s="14">
        <v>23</v>
      </c>
      <c r="K1521" s="14">
        <v>10</v>
      </c>
      <c r="L1521" s="14">
        <f t="shared" si="310"/>
        <v>167</v>
      </c>
      <c r="M1521" s="123">
        <f t="shared" si="312"/>
        <v>167</v>
      </c>
      <c r="N1521" s="241">
        <f t="shared" ref="N1521:N1584" si="315">IF(B1521="TXO","",IF(D1521="新倉","",IF(E1521="賣",(H1521-H1520)*G1521,(H1520-H1521)*G1521)))</f>
        <v>4</v>
      </c>
      <c r="O1521" s="207">
        <v>0</v>
      </c>
      <c r="P1521" s="34"/>
      <c r="S1521" s="230" t="s">
        <v>2969</v>
      </c>
      <c r="T1521" s="61" t="str">
        <f>IF(AND(R1521="Yes",S1521&lt;&gt;"Yes",L1521&gt;0,B1521&lt;&gt;"TXO"),L1521,"")</f>
        <v/>
      </c>
      <c r="U1521" s="61" t="str">
        <f t="shared" si="302"/>
        <v/>
      </c>
      <c r="V1521" s="61" t="str">
        <f t="shared" si="303"/>
        <v/>
      </c>
      <c r="W1521" s="61" t="str">
        <f t="shared" si="304"/>
        <v/>
      </c>
      <c r="X1521" s="207" t="str">
        <f t="shared" si="305"/>
        <v/>
      </c>
      <c r="Y1521" s="207" t="str">
        <f t="shared" si="306"/>
        <v/>
      </c>
      <c r="Z1521" s="207">
        <f t="shared" si="307"/>
        <v>167</v>
      </c>
      <c r="AA1521" s="207" t="str">
        <f t="shared" si="308"/>
        <v/>
      </c>
    </row>
    <row r="1522" spans="1:27" ht="17.25" hidden="1" outlineLevel="2" thickBot="1">
      <c r="A1522" s="237">
        <v>43396</v>
      </c>
      <c r="B1522" s="215" t="s">
        <v>1332</v>
      </c>
      <c r="C1522" s="210" t="s">
        <v>3246</v>
      </c>
      <c r="D1522" s="210" t="s">
        <v>1329</v>
      </c>
      <c r="E1522" s="238" t="s">
        <v>2221</v>
      </c>
      <c r="F1522" s="210" t="s">
        <v>102</v>
      </c>
      <c r="G1522" s="239">
        <v>1</v>
      </c>
      <c r="H1522" s="239">
        <v>9609</v>
      </c>
      <c r="I1522" s="239">
        <v>0</v>
      </c>
      <c r="J1522" s="14">
        <v>23</v>
      </c>
      <c r="K1522" s="14">
        <v>10</v>
      </c>
      <c r="L1522" s="14">
        <f t="shared" ref="L1522:L1523" si="316">IF(B1522="TXO",I1522-SUM(J1522:K1522),IF(B1522="FITX",IF(D1522="新倉",-SUM(J1522:K1522),IF(E1522="賣",(H1522-H1521)*G1522*200-SUM(J1522:K1522),(H1521-H1522)*G1522*200-SUM(J1522:K1522))),IF(D1522="新倉",-SUM(J1522:K1522),IF(E1522="賣",(H1522-H1521)*G1522*50-SUM(J1522:K1522),(H1521-H1522)*G1522*50-SUM(J1522:K1522)))))</f>
        <v>-33</v>
      </c>
      <c r="M1522" s="123">
        <f t="shared" si="312"/>
        <v>-33</v>
      </c>
      <c r="N1522" s="241" t="str">
        <f t="shared" si="315"/>
        <v/>
      </c>
      <c r="O1522" s="207">
        <v>0</v>
      </c>
      <c r="P1522" s="34"/>
      <c r="S1522" s="230" t="s">
        <v>2969</v>
      </c>
      <c r="T1522" s="61" t="str">
        <f t="shared" ref="T1522" si="317">IF(AND(R1522="Yes",S1522&lt;&gt;"Yes",L1522&gt;0,B1522&lt;&gt;"TXO"),L1522,"")</f>
        <v/>
      </c>
      <c r="U1522" s="61" t="str">
        <f t="shared" si="302"/>
        <v/>
      </c>
      <c r="V1522" s="61" t="str">
        <f t="shared" si="303"/>
        <v/>
      </c>
      <c r="W1522" s="61" t="str">
        <f t="shared" si="304"/>
        <v/>
      </c>
      <c r="X1522" s="207" t="str">
        <f t="shared" si="305"/>
        <v/>
      </c>
      <c r="Y1522" s="207" t="str">
        <f t="shared" si="306"/>
        <v/>
      </c>
      <c r="Z1522" s="207" t="str">
        <f t="shared" si="307"/>
        <v/>
      </c>
      <c r="AA1522" s="207">
        <f t="shared" si="308"/>
        <v>-33</v>
      </c>
    </row>
    <row r="1523" spans="1:27" ht="17.25" hidden="1" outlineLevel="2" thickBot="1">
      <c r="A1523" s="237">
        <v>43396</v>
      </c>
      <c r="B1523" s="215" t="s">
        <v>1332</v>
      </c>
      <c r="C1523" s="210" t="s">
        <v>3246</v>
      </c>
      <c r="D1523" s="210" t="s">
        <v>1331</v>
      </c>
      <c r="E1523" s="238" t="s">
        <v>1330</v>
      </c>
      <c r="F1523" s="210" t="s">
        <v>102</v>
      </c>
      <c r="G1523" s="239">
        <v>1</v>
      </c>
      <c r="H1523" s="239">
        <v>9722</v>
      </c>
      <c r="I1523" s="239">
        <v>0</v>
      </c>
      <c r="J1523" s="14">
        <v>23</v>
      </c>
      <c r="K1523" s="14">
        <v>10</v>
      </c>
      <c r="L1523" s="14">
        <f t="shared" si="316"/>
        <v>-5683</v>
      </c>
      <c r="M1523" s="123">
        <f t="shared" si="312"/>
        <v>-5683</v>
      </c>
      <c r="N1523" s="241">
        <f t="shared" si="315"/>
        <v>-113</v>
      </c>
      <c r="O1523" s="207">
        <v>0</v>
      </c>
      <c r="P1523" s="34"/>
      <c r="S1523" s="230" t="s">
        <v>2969</v>
      </c>
      <c r="T1523" s="61" t="str">
        <f>IF(AND(R1523="Yes",S1523&lt;&gt;"Yes",L1523&gt;0,B1523&lt;&gt;"TXO"),L1523,"")</f>
        <v/>
      </c>
      <c r="U1523" s="61" t="str">
        <f t="shared" si="302"/>
        <v/>
      </c>
      <c r="V1523" s="61" t="str">
        <f t="shared" si="303"/>
        <v/>
      </c>
      <c r="W1523" s="61" t="str">
        <f t="shared" si="304"/>
        <v/>
      </c>
      <c r="X1523" s="207" t="str">
        <f t="shared" si="305"/>
        <v/>
      </c>
      <c r="Y1523" s="207" t="str">
        <f t="shared" si="306"/>
        <v/>
      </c>
      <c r="Z1523" s="207" t="str">
        <f t="shared" si="307"/>
        <v/>
      </c>
      <c r="AA1523" s="207">
        <f t="shared" si="308"/>
        <v>-5683</v>
      </c>
    </row>
    <row r="1524" spans="1:27" ht="17.25" hidden="1" outlineLevel="2" thickBot="1">
      <c r="A1524" s="237">
        <v>43396</v>
      </c>
      <c r="B1524" s="215" t="s">
        <v>1332</v>
      </c>
      <c r="C1524" s="210" t="s">
        <v>3246</v>
      </c>
      <c r="D1524" s="210" t="s">
        <v>1329</v>
      </c>
      <c r="E1524" s="238" t="s">
        <v>2221</v>
      </c>
      <c r="F1524" s="210" t="s">
        <v>102</v>
      </c>
      <c r="G1524" s="239">
        <v>1</v>
      </c>
      <c r="H1524" s="239">
        <v>9623</v>
      </c>
      <c r="I1524" s="239">
        <v>0</v>
      </c>
      <c r="J1524" s="14">
        <v>23</v>
      </c>
      <c r="K1524" s="14">
        <v>10</v>
      </c>
      <c r="L1524" s="14">
        <f t="shared" ref="L1524:L1530" si="318">IF(B1524="TXO",I1524-SUM(J1524:K1524),IF(B1524="FITX",IF(D1524="新倉",-SUM(J1524:K1524),IF(E1524="賣",(H1524-H1523)*G1524*200-SUM(J1524:K1524),(H1523-H1524)*G1524*200-SUM(J1524:K1524))),IF(D1524="新倉",-SUM(J1524:K1524),IF(E1524="賣",(H1524-H1523)*G1524*50-SUM(J1524:K1524),(H1523-H1524)*G1524*50-SUM(J1524:K1524)))))</f>
        <v>-33</v>
      </c>
      <c r="M1524" s="123">
        <f t="shared" si="312"/>
        <v>-33</v>
      </c>
      <c r="N1524" s="241" t="str">
        <f t="shared" si="315"/>
        <v/>
      </c>
      <c r="O1524" s="207">
        <v>0</v>
      </c>
      <c r="P1524" s="34"/>
      <c r="S1524" s="230" t="s">
        <v>2969</v>
      </c>
      <c r="T1524" s="61" t="str">
        <f t="shared" ref="T1524" si="319">IF(AND(R1524="Yes",S1524&lt;&gt;"Yes",L1524&gt;0,B1524&lt;&gt;"TXO"),L1524,"")</f>
        <v/>
      </c>
      <c r="U1524" s="61" t="str">
        <f t="shared" si="302"/>
        <v/>
      </c>
      <c r="V1524" s="61" t="str">
        <f t="shared" si="303"/>
        <v/>
      </c>
      <c r="W1524" s="61" t="str">
        <f t="shared" si="304"/>
        <v/>
      </c>
      <c r="X1524" s="207" t="str">
        <f t="shared" si="305"/>
        <v/>
      </c>
      <c r="Y1524" s="207" t="str">
        <f t="shared" si="306"/>
        <v/>
      </c>
      <c r="Z1524" s="207" t="str">
        <f t="shared" si="307"/>
        <v/>
      </c>
      <c r="AA1524" s="207">
        <f t="shared" si="308"/>
        <v>-33</v>
      </c>
    </row>
    <row r="1525" spans="1:27" ht="17.25" hidden="1" outlineLevel="2" thickBot="1">
      <c r="A1525" s="237">
        <v>43396</v>
      </c>
      <c r="B1525" s="215" t="s">
        <v>1332</v>
      </c>
      <c r="C1525" s="210" t="s">
        <v>3246</v>
      </c>
      <c r="D1525" s="210" t="s">
        <v>1331</v>
      </c>
      <c r="E1525" s="238" t="s">
        <v>1330</v>
      </c>
      <c r="F1525" s="210" t="s">
        <v>102</v>
      </c>
      <c r="G1525" s="239">
        <v>1</v>
      </c>
      <c r="H1525" s="239">
        <v>9704</v>
      </c>
      <c r="I1525" s="239">
        <v>0</v>
      </c>
      <c r="J1525" s="14">
        <v>23</v>
      </c>
      <c r="K1525" s="14">
        <v>10</v>
      </c>
      <c r="L1525" s="14">
        <f t="shared" si="318"/>
        <v>-4083</v>
      </c>
      <c r="M1525" s="123">
        <f t="shared" si="312"/>
        <v>-4083</v>
      </c>
      <c r="N1525" s="241">
        <f t="shared" si="315"/>
        <v>-81</v>
      </c>
      <c r="O1525" s="207">
        <v>0</v>
      </c>
      <c r="P1525" s="34"/>
      <c r="S1525" s="230" t="s">
        <v>2969</v>
      </c>
      <c r="T1525" s="61" t="str">
        <f>IF(AND(R1525="Yes",S1525&lt;&gt;"Yes",L1525&gt;0,B1525&lt;&gt;"TXO"),L1525,"")</f>
        <v/>
      </c>
      <c r="U1525" s="61" t="str">
        <f t="shared" ref="U1525:U1588" si="320">IF(AND(R1525="Yes",S1525&lt;&gt;"Yes",L1525&lt;0,B1525&lt;&gt;"TXO"),L1525,"")</f>
        <v/>
      </c>
      <c r="V1525" s="61" t="str">
        <f t="shared" ref="V1525:V1588" si="321">IF(AND(R1525="",S1525&lt;&gt;"Yes",L1525&gt;0,B1525&lt;&gt;"TXO"),L1525,"")</f>
        <v/>
      </c>
      <c r="W1525" s="61" t="str">
        <f t="shared" ref="W1525:W1588" si="322">IF(AND(R1525="",S1525&lt;&gt;"Yes",L1525&lt;0,B1525&lt;&gt;"TXO"),L1525,"")</f>
        <v/>
      </c>
      <c r="X1525" s="207" t="str">
        <f t="shared" ref="X1525:X1588" si="323">IF(AND(R1525="Yes",S1525="Yes",L1525&gt;0,B1525&lt;&gt;"TXO"),L1525,"")</f>
        <v/>
      </c>
      <c r="Y1525" s="207" t="str">
        <f t="shared" ref="Y1525:Y1588" si="324">IF(AND(R1525="Yes",S1525="Yes",L1525&lt;0,B1525&lt;&gt;"TXO"),L1525,"")</f>
        <v/>
      </c>
      <c r="Z1525" s="207" t="str">
        <f t="shared" ref="Z1525:Z1588" si="325">IF(AND(R1525="",S1525="Yes",L1525&gt;0,B1525&lt;&gt;"TXO"),L1525,"")</f>
        <v/>
      </c>
      <c r="AA1525" s="207">
        <f t="shared" ref="AA1525:AA1588" si="326">IF(AND(R1525="",S1525="Yes",L1525&lt;0,B1525&lt;&gt;"TXO"),L1525,"")</f>
        <v>-4083</v>
      </c>
    </row>
    <row r="1526" spans="1:27" ht="17.25" hidden="1" outlineLevel="2" thickBot="1">
      <c r="A1526" s="237">
        <v>43396</v>
      </c>
      <c r="B1526" s="215" t="s">
        <v>1332</v>
      </c>
      <c r="C1526" s="210" t="s">
        <v>3246</v>
      </c>
      <c r="D1526" s="210" t="s">
        <v>1329</v>
      </c>
      <c r="E1526" s="238" t="s">
        <v>2221</v>
      </c>
      <c r="F1526" s="210" t="s">
        <v>102</v>
      </c>
      <c r="G1526" s="239">
        <v>1</v>
      </c>
      <c r="H1526" s="239">
        <v>9631</v>
      </c>
      <c r="I1526" s="239">
        <v>0</v>
      </c>
      <c r="J1526" s="14">
        <v>23</v>
      </c>
      <c r="K1526" s="14">
        <v>10</v>
      </c>
      <c r="L1526" s="14">
        <f t="shared" si="318"/>
        <v>-33</v>
      </c>
      <c r="M1526" s="123">
        <f t="shared" si="312"/>
        <v>-33</v>
      </c>
      <c r="N1526" s="241" t="str">
        <f t="shared" si="315"/>
        <v/>
      </c>
      <c r="O1526" s="207">
        <v>0</v>
      </c>
      <c r="P1526" s="34"/>
      <c r="S1526" s="230" t="s">
        <v>2969</v>
      </c>
      <c r="T1526" s="61" t="str">
        <f t="shared" ref="T1526" si="327">IF(AND(R1526="Yes",S1526&lt;&gt;"Yes",L1526&gt;0,B1526&lt;&gt;"TXO"),L1526,"")</f>
        <v/>
      </c>
      <c r="U1526" s="61" t="str">
        <f t="shared" si="320"/>
        <v/>
      </c>
      <c r="V1526" s="61" t="str">
        <f t="shared" si="321"/>
        <v/>
      </c>
      <c r="W1526" s="61" t="str">
        <f t="shared" si="322"/>
        <v/>
      </c>
      <c r="X1526" s="207" t="str">
        <f t="shared" si="323"/>
        <v/>
      </c>
      <c r="Y1526" s="207" t="str">
        <f t="shared" si="324"/>
        <v/>
      </c>
      <c r="Z1526" s="207" t="str">
        <f t="shared" si="325"/>
        <v/>
      </c>
      <c r="AA1526" s="207">
        <f t="shared" si="326"/>
        <v>-33</v>
      </c>
    </row>
    <row r="1527" spans="1:27" ht="17.25" hidden="1" outlineLevel="2" thickBot="1">
      <c r="A1527" s="237">
        <v>43396</v>
      </c>
      <c r="B1527" s="215" t="s">
        <v>1332</v>
      </c>
      <c r="C1527" s="210" t="s">
        <v>3246</v>
      </c>
      <c r="D1527" s="210" t="s">
        <v>1331</v>
      </c>
      <c r="E1527" s="238" t="s">
        <v>1330</v>
      </c>
      <c r="F1527" s="210" t="s">
        <v>102</v>
      </c>
      <c r="G1527" s="239">
        <v>1</v>
      </c>
      <c r="H1527" s="239">
        <v>9695</v>
      </c>
      <c r="I1527" s="239">
        <v>0</v>
      </c>
      <c r="J1527" s="14">
        <v>23</v>
      </c>
      <c r="K1527" s="14">
        <v>10</v>
      </c>
      <c r="L1527" s="14">
        <f t="shared" si="318"/>
        <v>-3233</v>
      </c>
      <c r="M1527" s="123">
        <f t="shared" si="312"/>
        <v>-3233</v>
      </c>
      <c r="N1527" s="241">
        <f t="shared" si="315"/>
        <v>-64</v>
      </c>
      <c r="O1527" s="207">
        <v>0</v>
      </c>
      <c r="P1527" s="34"/>
      <c r="S1527" s="230" t="s">
        <v>2969</v>
      </c>
      <c r="T1527" s="61" t="str">
        <f>IF(AND(R1527="Yes",S1527&lt;&gt;"Yes",L1527&gt;0,B1527&lt;&gt;"TXO"),L1527,"")</f>
        <v/>
      </c>
      <c r="U1527" s="61" t="str">
        <f t="shared" si="320"/>
        <v/>
      </c>
      <c r="V1527" s="61" t="str">
        <f t="shared" si="321"/>
        <v/>
      </c>
      <c r="W1527" s="61" t="str">
        <f t="shared" si="322"/>
        <v/>
      </c>
      <c r="X1527" s="207" t="str">
        <f t="shared" si="323"/>
        <v/>
      </c>
      <c r="Y1527" s="207" t="str">
        <f t="shared" si="324"/>
        <v/>
      </c>
      <c r="Z1527" s="207" t="str">
        <f t="shared" si="325"/>
        <v/>
      </c>
      <c r="AA1527" s="207">
        <f t="shared" si="326"/>
        <v>-3233</v>
      </c>
    </row>
    <row r="1528" spans="1:27" ht="17.25" hidden="1" outlineLevel="2" thickBot="1">
      <c r="A1528" s="237">
        <v>43396</v>
      </c>
      <c r="B1528" s="215" t="s">
        <v>2236</v>
      </c>
      <c r="C1528" s="210" t="s">
        <v>3248</v>
      </c>
      <c r="D1528" s="210" t="s">
        <v>1329</v>
      </c>
      <c r="E1528" s="238" t="s">
        <v>1330</v>
      </c>
      <c r="F1528" s="210" t="s">
        <v>102</v>
      </c>
      <c r="G1528" s="239">
        <v>1</v>
      </c>
      <c r="H1528" s="239">
        <v>35</v>
      </c>
      <c r="I1528" s="239">
        <v>-1750</v>
      </c>
      <c r="J1528" s="14">
        <v>18</v>
      </c>
      <c r="K1528" s="14">
        <v>2</v>
      </c>
      <c r="L1528" s="14">
        <f t="shared" si="318"/>
        <v>-1770</v>
      </c>
      <c r="M1528" s="123">
        <f t="shared" si="312"/>
        <v>-1770</v>
      </c>
      <c r="N1528" s="241" t="str">
        <f t="shared" si="315"/>
        <v/>
      </c>
      <c r="O1528" s="207">
        <v>0</v>
      </c>
      <c r="P1528" s="34"/>
      <c r="S1528" s="230" t="s">
        <v>2969</v>
      </c>
      <c r="T1528" s="61" t="str">
        <f t="shared" ref="T1528" si="328">IF(AND(R1528="Yes",S1528&lt;&gt;"Yes",L1528&gt;0,B1528&lt;&gt;"TXO"),L1528,"")</f>
        <v/>
      </c>
      <c r="U1528" s="61" t="str">
        <f t="shared" si="320"/>
        <v/>
      </c>
      <c r="V1528" s="61" t="str">
        <f t="shared" si="321"/>
        <v/>
      </c>
      <c r="W1528" s="61" t="str">
        <f t="shared" si="322"/>
        <v/>
      </c>
      <c r="X1528" s="207" t="str">
        <f t="shared" si="323"/>
        <v/>
      </c>
      <c r="Y1528" s="207" t="str">
        <f t="shared" si="324"/>
        <v/>
      </c>
      <c r="Z1528" s="207" t="str">
        <f t="shared" si="325"/>
        <v/>
      </c>
      <c r="AA1528" s="207" t="str">
        <f t="shared" si="326"/>
        <v/>
      </c>
    </row>
    <row r="1529" spans="1:27" ht="17.25" hidden="1" outlineLevel="2" thickBot="1">
      <c r="A1529" s="237">
        <v>43397</v>
      </c>
      <c r="B1529" s="215" t="s">
        <v>2236</v>
      </c>
      <c r="C1529" s="210" t="s">
        <v>3248</v>
      </c>
      <c r="D1529" s="210" t="s">
        <v>1331</v>
      </c>
      <c r="E1529" s="238" t="s">
        <v>2221</v>
      </c>
      <c r="F1529" s="210" t="s">
        <v>102</v>
      </c>
      <c r="G1529" s="239">
        <v>1</v>
      </c>
      <c r="H1529" s="239">
        <v>0.1</v>
      </c>
      <c r="I1529" s="239">
        <v>5</v>
      </c>
      <c r="J1529" s="14">
        <v>18</v>
      </c>
      <c r="K1529" s="14">
        <v>0</v>
      </c>
      <c r="L1529" s="14">
        <f t="shared" si="318"/>
        <v>-13</v>
      </c>
      <c r="M1529" s="123">
        <f t="shared" si="312"/>
        <v>-13</v>
      </c>
      <c r="N1529" s="241" t="str">
        <f t="shared" si="315"/>
        <v/>
      </c>
      <c r="O1529" s="207">
        <v>0</v>
      </c>
      <c r="P1529" s="34"/>
      <c r="S1529" s="230" t="s">
        <v>2969</v>
      </c>
      <c r="T1529" s="61" t="str">
        <f>IF(AND(R1529="Yes",S1529&lt;&gt;"Yes",L1529&gt;0,B1529&lt;&gt;"TXO"),L1529,"")</f>
        <v/>
      </c>
      <c r="U1529" s="61" t="str">
        <f t="shared" si="320"/>
        <v/>
      </c>
      <c r="V1529" s="61" t="str">
        <f t="shared" si="321"/>
        <v/>
      </c>
      <c r="W1529" s="61" t="str">
        <f t="shared" si="322"/>
        <v/>
      </c>
      <c r="X1529" s="207" t="str">
        <f t="shared" si="323"/>
        <v/>
      </c>
      <c r="Y1529" s="207" t="str">
        <f t="shared" si="324"/>
        <v/>
      </c>
      <c r="Z1529" s="207" t="str">
        <f t="shared" si="325"/>
        <v/>
      </c>
      <c r="AA1529" s="207" t="str">
        <f t="shared" si="326"/>
        <v/>
      </c>
    </row>
    <row r="1530" spans="1:27" ht="17.25" hidden="1" outlineLevel="2" thickBot="1">
      <c r="A1530" s="237">
        <v>43396</v>
      </c>
      <c r="B1530" s="215" t="s">
        <v>2236</v>
      </c>
      <c r="C1530" s="210" t="s">
        <v>3248</v>
      </c>
      <c r="D1530" s="210" t="s">
        <v>1329</v>
      </c>
      <c r="E1530" s="238" t="s">
        <v>1330</v>
      </c>
      <c r="F1530" s="210" t="s">
        <v>102</v>
      </c>
      <c r="G1530" s="239">
        <v>1</v>
      </c>
      <c r="H1530" s="239">
        <v>37</v>
      </c>
      <c r="I1530" s="239">
        <v>-1850</v>
      </c>
      <c r="J1530" s="14">
        <v>18</v>
      </c>
      <c r="K1530" s="14">
        <v>2</v>
      </c>
      <c r="L1530" s="14">
        <f t="shared" si="318"/>
        <v>-1870</v>
      </c>
      <c r="M1530" s="123">
        <f t="shared" si="312"/>
        <v>-1870</v>
      </c>
      <c r="N1530" s="241" t="str">
        <f t="shared" si="315"/>
        <v/>
      </c>
      <c r="O1530" s="207">
        <v>0</v>
      </c>
      <c r="P1530" s="34"/>
      <c r="S1530" s="230" t="s">
        <v>2969</v>
      </c>
      <c r="T1530" s="61" t="str">
        <f t="shared" ref="T1530" si="329">IF(AND(R1530="Yes",S1530&lt;&gt;"Yes",L1530&gt;0,B1530&lt;&gt;"TXO"),L1530,"")</f>
        <v/>
      </c>
      <c r="U1530" s="61" t="str">
        <f t="shared" si="320"/>
        <v/>
      </c>
      <c r="V1530" s="61" t="str">
        <f t="shared" si="321"/>
        <v/>
      </c>
      <c r="W1530" s="61" t="str">
        <f t="shared" si="322"/>
        <v/>
      </c>
      <c r="X1530" s="207" t="str">
        <f t="shared" si="323"/>
        <v/>
      </c>
      <c r="Y1530" s="207" t="str">
        <f t="shared" si="324"/>
        <v/>
      </c>
      <c r="Z1530" s="207" t="str">
        <f t="shared" si="325"/>
        <v/>
      </c>
      <c r="AA1530" s="207" t="str">
        <f t="shared" si="326"/>
        <v/>
      </c>
    </row>
    <row r="1531" spans="1:27" ht="17.25" hidden="1" outlineLevel="2" thickBot="1">
      <c r="A1531" s="237">
        <v>43397</v>
      </c>
      <c r="B1531" s="215" t="s">
        <v>2236</v>
      </c>
      <c r="C1531" s="210" t="s">
        <v>3248</v>
      </c>
      <c r="D1531" s="210" t="s">
        <v>1331</v>
      </c>
      <c r="E1531" s="238" t="s">
        <v>2221</v>
      </c>
      <c r="F1531" s="210" t="s">
        <v>102</v>
      </c>
      <c r="G1531" s="239">
        <v>1</v>
      </c>
      <c r="H1531" s="239">
        <v>0.1</v>
      </c>
      <c r="I1531" s="239">
        <v>5</v>
      </c>
      <c r="J1531" s="14">
        <v>18</v>
      </c>
      <c r="K1531" s="14">
        <v>0</v>
      </c>
      <c r="L1531" s="14">
        <f t="shared" ref="L1531:L1540" si="330">IF(B1531="TXO",I1531-SUM(J1531:K1531),IF(B1531="FITX",IF(D1531="新倉",-SUM(J1531:K1531),IF(E1531="賣",(H1531-H1530)*G1531*200-SUM(J1531:K1531),(H1530-H1531)*G1531*200-SUM(J1531:K1531))),IF(D1531="新倉",-SUM(J1531:K1531),IF(E1531="賣",(H1531-H1530)*G1531*50-SUM(J1531:K1531),(H1530-H1531)*G1531*50-SUM(J1531:K1531)))))</f>
        <v>-13</v>
      </c>
      <c r="M1531" s="123">
        <f t="shared" si="312"/>
        <v>-13</v>
      </c>
      <c r="N1531" s="241" t="str">
        <f t="shared" si="315"/>
        <v/>
      </c>
      <c r="O1531" s="207">
        <v>0</v>
      </c>
      <c r="P1531" s="34"/>
      <c r="S1531" s="230" t="s">
        <v>2969</v>
      </c>
      <c r="T1531" s="61" t="str">
        <f>IF(AND(R1531="Yes",S1531&lt;&gt;"Yes",L1531&gt;0,B1531&lt;&gt;"TXO"),L1531,"")</f>
        <v/>
      </c>
      <c r="U1531" s="61" t="str">
        <f t="shared" si="320"/>
        <v/>
      </c>
      <c r="V1531" s="61" t="str">
        <f t="shared" si="321"/>
        <v/>
      </c>
      <c r="W1531" s="61" t="str">
        <f t="shared" si="322"/>
        <v/>
      </c>
      <c r="X1531" s="207" t="str">
        <f t="shared" si="323"/>
        <v/>
      </c>
      <c r="Y1531" s="207" t="str">
        <f t="shared" si="324"/>
        <v/>
      </c>
      <c r="Z1531" s="207" t="str">
        <f t="shared" si="325"/>
        <v/>
      </c>
      <c r="AA1531" s="207" t="str">
        <f t="shared" si="326"/>
        <v/>
      </c>
    </row>
    <row r="1532" spans="1:27" ht="17.25" hidden="1" outlineLevel="2" thickBot="1">
      <c r="A1532" s="237">
        <v>43396</v>
      </c>
      <c r="B1532" s="215" t="s">
        <v>2236</v>
      </c>
      <c r="C1532" s="210" t="s">
        <v>3249</v>
      </c>
      <c r="D1532" s="210" t="s">
        <v>1329</v>
      </c>
      <c r="E1532" s="238" t="s">
        <v>1330</v>
      </c>
      <c r="F1532" s="210" t="s">
        <v>102</v>
      </c>
      <c r="G1532" s="239">
        <v>1</v>
      </c>
      <c r="H1532" s="239">
        <v>60</v>
      </c>
      <c r="I1532" s="239">
        <v>-3000</v>
      </c>
      <c r="J1532" s="14">
        <v>18</v>
      </c>
      <c r="K1532" s="14">
        <v>3</v>
      </c>
      <c r="L1532" s="14">
        <f t="shared" si="330"/>
        <v>-3021</v>
      </c>
      <c r="M1532" s="123">
        <f t="shared" si="312"/>
        <v>-3021</v>
      </c>
      <c r="N1532" s="241" t="str">
        <f t="shared" si="315"/>
        <v/>
      </c>
      <c r="O1532" s="207">
        <v>0</v>
      </c>
      <c r="P1532" s="34"/>
      <c r="S1532" s="230" t="s">
        <v>2969</v>
      </c>
      <c r="T1532" s="61" t="str">
        <f>IF(AND(R1532="Yes",S1532&lt;&gt;"Yes",L1532&gt;0,B1532&lt;&gt;"TXO"),L1532,"")</f>
        <v/>
      </c>
      <c r="U1532" s="61" t="str">
        <f t="shared" si="320"/>
        <v/>
      </c>
      <c r="V1532" s="61" t="str">
        <f t="shared" si="321"/>
        <v/>
      </c>
      <c r="W1532" s="61" t="str">
        <f t="shared" si="322"/>
        <v/>
      </c>
      <c r="X1532" s="207" t="str">
        <f t="shared" si="323"/>
        <v/>
      </c>
      <c r="Y1532" s="207" t="str">
        <f t="shared" si="324"/>
        <v/>
      </c>
      <c r="Z1532" s="207" t="str">
        <f t="shared" si="325"/>
        <v/>
      </c>
      <c r="AA1532" s="207" t="str">
        <f t="shared" si="326"/>
        <v/>
      </c>
    </row>
    <row r="1533" spans="1:27" ht="17.25" hidden="1" outlineLevel="2" thickBot="1">
      <c r="A1533" s="237">
        <v>43396</v>
      </c>
      <c r="B1533" s="215" t="s">
        <v>2236</v>
      </c>
      <c r="C1533" s="210" t="s">
        <v>3250</v>
      </c>
      <c r="D1533" s="210" t="s">
        <v>1329</v>
      </c>
      <c r="E1533" s="238" t="s">
        <v>1330</v>
      </c>
      <c r="F1533" s="210" t="s">
        <v>102</v>
      </c>
      <c r="G1533" s="239">
        <v>1</v>
      </c>
      <c r="H1533" s="239">
        <v>80</v>
      </c>
      <c r="I1533" s="239">
        <v>-4000</v>
      </c>
      <c r="J1533" s="14">
        <v>18</v>
      </c>
      <c r="K1533" s="14">
        <v>4</v>
      </c>
      <c r="L1533" s="14">
        <f t="shared" si="330"/>
        <v>-4022</v>
      </c>
      <c r="M1533" s="123">
        <f t="shared" si="312"/>
        <v>-4022</v>
      </c>
      <c r="N1533" s="241" t="str">
        <f t="shared" si="315"/>
        <v/>
      </c>
      <c r="O1533" s="207">
        <v>0</v>
      </c>
      <c r="P1533" s="34"/>
      <c r="S1533" s="230" t="s">
        <v>2969</v>
      </c>
      <c r="T1533" s="61" t="str">
        <f t="shared" ref="T1533:T1534" si="331">IF(AND(R1533="Yes",S1533&lt;&gt;"Yes",L1533&gt;0,B1533&lt;&gt;"TXO"),L1533,"")</f>
        <v/>
      </c>
      <c r="U1533" s="61" t="str">
        <f t="shared" si="320"/>
        <v/>
      </c>
      <c r="V1533" s="61" t="str">
        <f t="shared" si="321"/>
        <v/>
      </c>
      <c r="W1533" s="61" t="str">
        <f t="shared" si="322"/>
        <v/>
      </c>
      <c r="X1533" s="207" t="str">
        <f t="shared" si="323"/>
        <v/>
      </c>
      <c r="Y1533" s="207" t="str">
        <f t="shared" si="324"/>
        <v/>
      </c>
      <c r="Z1533" s="207" t="str">
        <f t="shared" si="325"/>
        <v/>
      </c>
      <c r="AA1533" s="207" t="str">
        <f t="shared" si="326"/>
        <v/>
      </c>
    </row>
    <row r="1534" spans="1:27" ht="17.25" hidden="1" outlineLevel="2" thickBot="1">
      <c r="A1534" s="237">
        <v>43397</v>
      </c>
      <c r="B1534" s="215" t="s">
        <v>2236</v>
      </c>
      <c r="C1534" s="210" t="s">
        <v>3250</v>
      </c>
      <c r="D1534" s="210" t="s">
        <v>1331</v>
      </c>
      <c r="E1534" s="238" t="s">
        <v>2221</v>
      </c>
      <c r="F1534" s="210" t="s">
        <v>102</v>
      </c>
      <c r="G1534" s="239">
        <v>1</v>
      </c>
      <c r="H1534" s="239">
        <v>26.5</v>
      </c>
      <c r="I1534" s="239">
        <v>1325</v>
      </c>
      <c r="J1534" s="14">
        <v>18</v>
      </c>
      <c r="K1534" s="14">
        <v>1</v>
      </c>
      <c r="L1534" s="14">
        <f t="shared" si="330"/>
        <v>1306</v>
      </c>
      <c r="M1534" s="123">
        <f t="shared" si="312"/>
        <v>1306</v>
      </c>
      <c r="N1534" s="241" t="str">
        <f t="shared" si="315"/>
        <v/>
      </c>
      <c r="O1534" s="207">
        <v>0</v>
      </c>
      <c r="P1534" s="34"/>
      <c r="S1534" s="230" t="s">
        <v>2969</v>
      </c>
      <c r="T1534" s="61" t="str">
        <f t="shared" si="331"/>
        <v/>
      </c>
      <c r="U1534" s="61" t="str">
        <f t="shared" si="320"/>
        <v/>
      </c>
      <c r="V1534" s="61" t="str">
        <f t="shared" si="321"/>
        <v/>
      </c>
      <c r="W1534" s="61" t="str">
        <f t="shared" si="322"/>
        <v/>
      </c>
      <c r="X1534" s="207" t="str">
        <f t="shared" si="323"/>
        <v/>
      </c>
      <c r="Y1534" s="207" t="str">
        <f t="shared" si="324"/>
        <v/>
      </c>
      <c r="Z1534" s="207" t="str">
        <f t="shared" si="325"/>
        <v/>
      </c>
      <c r="AA1534" s="207" t="str">
        <f t="shared" si="326"/>
        <v/>
      </c>
    </row>
    <row r="1535" spans="1:27" ht="17.25" hidden="1" outlineLevel="2" thickBot="1">
      <c r="A1535" s="237">
        <v>43396</v>
      </c>
      <c r="B1535" s="215" t="s">
        <v>2236</v>
      </c>
      <c r="C1535" s="210" t="s">
        <v>3251</v>
      </c>
      <c r="D1535" s="210" t="s">
        <v>1329</v>
      </c>
      <c r="E1535" s="238" t="s">
        <v>1330</v>
      </c>
      <c r="F1535" s="210" t="s">
        <v>102</v>
      </c>
      <c r="G1535" s="239">
        <v>1</v>
      </c>
      <c r="H1535" s="239">
        <v>50</v>
      </c>
      <c r="I1535" s="239">
        <v>-2500</v>
      </c>
      <c r="J1535" s="14">
        <v>18</v>
      </c>
      <c r="K1535" s="14">
        <v>3</v>
      </c>
      <c r="L1535" s="14">
        <f t="shared" si="330"/>
        <v>-2521</v>
      </c>
      <c r="M1535" s="123">
        <f t="shared" si="312"/>
        <v>-2521</v>
      </c>
      <c r="N1535" s="241" t="str">
        <f t="shared" si="315"/>
        <v/>
      </c>
      <c r="O1535" s="207">
        <v>0</v>
      </c>
      <c r="P1535" s="34"/>
      <c r="S1535" s="230" t="s">
        <v>2969</v>
      </c>
      <c r="T1535" s="61" t="str">
        <f>IF(AND(R1535="Yes",S1535&lt;&gt;"Yes",L1535&gt;0,B1535&lt;&gt;"TXO"),L1535,"")</f>
        <v/>
      </c>
      <c r="U1535" s="61" t="str">
        <f t="shared" si="320"/>
        <v/>
      </c>
      <c r="V1535" s="61" t="str">
        <f t="shared" si="321"/>
        <v/>
      </c>
      <c r="W1535" s="61" t="str">
        <f t="shared" si="322"/>
        <v/>
      </c>
      <c r="X1535" s="207" t="str">
        <f t="shared" si="323"/>
        <v/>
      </c>
      <c r="Y1535" s="207" t="str">
        <f t="shared" si="324"/>
        <v/>
      </c>
      <c r="Z1535" s="207" t="str">
        <f t="shared" si="325"/>
        <v/>
      </c>
      <c r="AA1535" s="207" t="str">
        <f t="shared" si="326"/>
        <v/>
      </c>
    </row>
    <row r="1536" spans="1:27" ht="17.25" hidden="1" outlineLevel="2" thickBot="1">
      <c r="A1536" s="237">
        <v>43396</v>
      </c>
      <c r="B1536" s="215" t="s">
        <v>2236</v>
      </c>
      <c r="C1536" s="210" t="s">
        <v>3252</v>
      </c>
      <c r="D1536" s="210" t="s">
        <v>1329</v>
      </c>
      <c r="E1536" s="238" t="s">
        <v>1330</v>
      </c>
      <c r="F1536" s="210" t="s">
        <v>102</v>
      </c>
      <c r="G1536" s="239">
        <v>5</v>
      </c>
      <c r="H1536" s="239">
        <v>10</v>
      </c>
      <c r="I1536" s="239">
        <v>-2500</v>
      </c>
      <c r="J1536" s="14">
        <v>90</v>
      </c>
      <c r="K1536" s="14">
        <v>5</v>
      </c>
      <c r="L1536" s="14">
        <f t="shared" si="330"/>
        <v>-2595</v>
      </c>
      <c r="M1536" s="123">
        <f t="shared" si="312"/>
        <v>-2595</v>
      </c>
      <c r="N1536" s="241" t="str">
        <f t="shared" si="315"/>
        <v/>
      </c>
      <c r="O1536" s="207">
        <v>0</v>
      </c>
      <c r="P1536" s="34"/>
      <c r="S1536" s="230" t="s">
        <v>2969</v>
      </c>
      <c r="T1536" s="61" t="str">
        <f>IF(AND(R1536="Yes",S1536&lt;&gt;"Yes",L1536&gt;0,B1536&lt;&gt;"TXO"),L1536,"")</f>
        <v/>
      </c>
      <c r="U1536" s="61" t="str">
        <f t="shared" si="320"/>
        <v/>
      </c>
      <c r="V1536" s="61" t="str">
        <f t="shared" si="321"/>
        <v/>
      </c>
      <c r="W1536" s="61" t="str">
        <f t="shared" si="322"/>
        <v/>
      </c>
      <c r="X1536" s="207" t="str">
        <f t="shared" si="323"/>
        <v/>
      </c>
      <c r="Y1536" s="207" t="str">
        <f t="shared" si="324"/>
        <v/>
      </c>
      <c r="Z1536" s="207" t="str">
        <f t="shared" si="325"/>
        <v/>
      </c>
      <c r="AA1536" s="207" t="str">
        <f t="shared" si="326"/>
        <v/>
      </c>
    </row>
    <row r="1537" spans="1:27" ht="17.25" hidden="1" outlineLevel="2" thickBot="1">
      <c r="A1537" s="237">
        <v>43396</v>
      </c>
      <c r="B1537" s="215" t="s">
        <v>2236</v>
      </c>
      <c r="C1537" s="210" t="s">
        <v>3251</v>
      </c>
      <c r="D1537" s="210" t="s">
        <v>1329</v>
      </c>
      <c r="E1537" s="238" t="s">
        <v>1330</v>
      </c>
      <c r="F1537" s="210" t="s">
        <v>102</v>
      </c>
      <c r="G1537" s="239">
        <v>1</v>
      </c>
      <c r="H1537" s="239">
        <v>55</v>
      </c>
      <c r="I1537" s="239">
        <v>-2750</v>
      </c>
      <c r="J1537" s="14">
        <v>18</v>
      </c>
      <c r="K1537" s="14">
        <v>3</v>
      </c>
      <c r="L1537" s="14">
        <f t="shared" si="330"/>
        <v>-2771</v>
      </c>
      <c r="M1537" s="123">
        <f t="shared" si="312"/>
        <v>-2771</v>
      </c>
      <c r="N1537" s="241" t="str">
        <f t="shared" si="315"/>
        <v/>
      </c>
      <c r="O1537" s="207">
        <v>0</v>
      </c>
      <c r="P1537" s="34"/>
      <c r="S1537" s="230" t="s">
        <v>2969</v>
      </c>
      <c r="T1537" s="61" t="str">
        <f t="shared" ref="T1537" si="332">IF(AND(R1537="Yes",S1537&lt;&gt;"Yes",L1537&gt;0,B1537&lt;&gt;"TXO"),L1537,"")</f>
        <v/>
      </c>
      <c r="U1537" s="61" t="str">
        <f t="shared" si="320"/>
        <v/>
      </c>
      <c r="V1537" s="61" t="str">
        <f t="shared" si="321"/>
        <v/>
      </c>
      <c r="W1537" s="61" t="str">
        <f t="shared" si="322"/>
        <v/>
      </c>
      <c r="X1537" s="207" t="str">
        <f t="shared" si="323"/>
        <v/>
      </c>
      <c r="Y1537" s="207" t="str">
        <f t="shared" si="324"/>
        <v/>
      </c>
      <c r="Z1537" s="207" t="str">
        <f t="shared" si="325"/>
        <v/>
      </c>
      <c r="AA1537" s="207" t="str">
        <f t="shared" si="326"/>
        <v/>
      </c>
    </row>
    <row r="1538" spans="1:27" ht="17.25" hidden="1" outlineLevel="2" thickBot="1">
      <c r="A1538" s="237">
        <v>43396</v>
      </c>
      <c r="B1538" s="215" t="s">
        <v>2236</v>
      </c>
      <c r="C1538" s="210" t="s">
        <v>3249</v>
      </c>
      <c r="D1538" s="210" t="s">
        <v>1329</v>
      </c>
      <c r="E1538" s="238" t="s">
        <v>1330</v>
      </c>
      <c r="F1538" s="210" t="s">
        <v>102</v>
      </c>
      <c r="G1538" s="239">
        <v>1</v>
      </c>
      <c r="H1538" s="239">
        <v>70</v>
      </c>
      <c r="I1538" s="239">
        <v>-3500</v>
      </c>
      <c r="J1538" s="14">
        <v>18</v>
      </c>
      <c r="K1538" s="14">
        <v>4</v>
      </c>
      <c r="L1538" s="14">
        <f t="shared" si="330"/>
        <v>-3522</v>
      </c>
      <c r="M1538" s="123">
        <f t="shared" si="312"/>
        <v>-3522</v>
      </c>
      <c r="N1538" s="241" t="str">
        <f t="shared" si="315"/>
        <v/>
      </c>
      <c r="O1538" s="207">
        <v>0</v>
      </c>
      <c r="P1538" s="34"/>
      <c r="S1538" s="230" t="s">
        <v>2969</v>
      </c>
      <c r="T1538" s="61" t="str">
        <f>IF(AND(R1538="Yes",S1538&lt;&gt;"Yes",L1538&gt;0,B1538&lt;&gt;"TXO"),L1538,"")</f>
        <v/>
      </c>
      <c r="U1538" s="61" t="str">
        <f t="shared" si="320"/>
        <v/>
      </c>
      <c r="V1538" s="61" t="str">
        <f t="shared" si="321"/>
        <v/>
      </c>
      <c r="W1538" s="61" t="str">
        <f t="shared" si="322"/>
        <v/>
      </c>
      <c r="X1538" s="207" t="str">
        <f t="shared" si="323"/>
        <v/>
      </c>
      <c r="Y1538" s="207" t="str">
        <f t="shared" si="324"/>
        <v/>
      </c>
      <c r="Z1538" s="207" t="str">
        <f t="shared" si="325"/>
        <v/>
      </c>
      <c r="AA1538" s="207" t="str">
        <f t="shared" si="326"/>
        <v/>
      </c>
    </row>
    <row r="1539" spans="1:27" ht="17.25" hidden="1" outlineLevel="2" thickBot="1">
      <c r="A1539" s="237">
        <v>43396</v>
      </c>
      <c r="B1539" s="215" t="s">
        <v>2236</v>
      </c>
      <c r="C1539" s="210" t="s">
        <v>3250</v>
      </c>
      <c r="D1539" s="210" t="s">
        <v>1329</v>
      </c>
      <c r="E1539" s="238" t="s">
        <v>1330</v>
      </c>
      <c r="F1539" s="210" t="s">
        <v>102</v>
      </c>
      <c r="G1539" s="239">
        <v>1</v>
      </c>
      <c r="H1539" s="239">
        <v>40</v>
      </c>
      <c r="I1539" s="239">
        <v>-2000</v>
      </c>
      <c r="J1539" s="14">
        <v>18</v>
      </c>
      <c r="K1539" s="14">
        <v>2</v>
      </c>
      <c r="L1539" s="14">
        <f t="shared" si="330"/>
        <v>-2020</v>
      </c>
      <c r="M1539" s="123">
        <f t="shared" si="312"/>
        <v>-2020</v>
      </c>
      <c r="N1539" s="241" t="str">
        <f t="shared" si="315"/>
        <v/>
      </c>
      <c r="O1539" s="207">
        <v>0</v>
      </c>
      <c r="P1539" s="34"/>
      <c r="S1539" s="230" t="s">
        <v>2969</v>
      </c>
      <c r="T1539" s="61" t="str">
        <f t="shared" ref="T1539" si="333">IF(AND(R1539="Yes",S1539&lt;&gt;"Yes",L1539&gt;0,B1539&lt;&gt;"TXO"),L1539,"")</f>
        <v/>
      </c>
      <c r="U1539" s="61" t="str">
        <f t="shared" si="320"/>
        <v/>
      </c>
      <c r="V1539" s="61" t="str">
        <f t="shared" si="321"/>
        <v/>
      </c>
      <c r="W1539" s="61" t="str">
        <f t="shared" si="322"/>
        <v/>
      </c>
      <c r="X1539" s="207" t="str">
        <f t="shared" si="323"/>
        <v/>
      </c>
      <c r="Y1539" s="207" t="str">
        <f t="shared" si="324"/>
        <v/>
      </c>
      <c r="Z1539" s="207" t="str">
        <f t="shared" si="325"/>
        <v/>
      </c>
      <c r="AA1539" s="207" t="str">
        <f t="shared" si="326"/>
        <v/>
      </c>
    </row>
    <row r="1540" spans="1:27" ht="17.25" hidden="1" outlineLevel="2" thickBot="1">
      <c r="A1540" s="237">
        <v>43396</v>
      </c>
      <c r="B1540" s="215" t="s">
        <v>2236</v>
      </c>
      <c r="C1540" s="210" t="s">
        <v>3251</v>
      </c>
      <c r="D1540" s="210" t="s">
        <v>1329</v>
      </c>
      <c r="E1540" s="238" t="s">
        <v>1330</v>
      </c>
      <c r="F1540" s="210" t="s">
        <v>102</v>
      </c>
      <c r="G1540" s="239">
        <v>1</v>
      </c>
      <c r="H1540" s="239">
        <v>20</v>
      </c>
      <c r="I1540" s="239">
        <v>-1000</v>
      </c>
      <c r="J1540" s="14">
        <v>18</v>
      </c>
      <c r="K1540" s="14">
        <v>1</v>
      </c>
      <c r="L1540" s="14">
        <f t="shared" si="330"/>
        <v>-1019</v>
      </c>
      <c r="M1540" s="123">
        <f t="shared" si="312"/>
        <v>-1019</v>
      </c>
      <c r="N1540" s="241" t="str">
        <f t="shared" si="315"/>
        <v/>
      </c>
      <c r="O1540" s="207">
        <v>0</v>
      </c>
      <c r="P1540" s="34"/>
      <c r="S1540" s="230" t="s">
        <v>2969</v>
      </c>
      <c r="T1540" s="61" t="str">
        <f>IF(AND(R1540="Yes",S1540&lt;&gt;"Yes",L1540&gt;0,B1540&lt;&gt;"TXO"),L1540,"")</f>
        <v/>
      </c>
      <c r="U1540" s="61" t="str">
        <f t="shared" si="320"/>
        <v/>
      </c>
      <c r="V1540" s="61" t="str">
        <f t="shared" si="321"/>
        <v/>
      </c>
      <c r="W1540" s="61" t="str">
        <f t="shared" si="322"/>
        <v/>
      </c>
      <c r="X1540" s="207" t="str">
        <f t="shared" si="323"/>
        <v/>
      </c>
      <c r="Y1540" s="207" t="str">
        <f t="shared" si="324"/>
        <v/>
      </c>
      <c r="Z1540" s="207" t="str">
        <f t="shared" si="325"/>
        <v/>
      </c>
      <c r="AA1540" s="207" t="str">
        <f t="shared" si="326"/>
        <v/>
      </c>
    </row>
    <row r="1541" spans="1:27" ht="17.25" hidden="1" outlineLevel="1" thickBot="1">
      <c r="A1541" s="279">
        <v>43397</v>
      </c>
      <c r="B1541" s="280" t="s">
        <v>1332</v>
      </c>
      <c r="C1541" s="281" t="s">
        <v>3246</v>
      </c>
      <c r="D1541" s="281" t="s">
        <v>1329</v>
      </c>
      <c r="E1541" s="282" t="s">
        <v>2221</v>
      </c>
      <c r="F1541" s="281" t="s">
        <v>102</v>
      </c>
      <c r="G1541" s="283">
        <v>1</v>
      </c>
      <c r="H1541" s="283">
        <v>9679</v>
      </c>
      <c r="I1541" s="283">
        <v>0</v>
      </c>
      <c r="J1541" s="284">
        <v>23</v>
      </c>
      <c r="K1541" s="284">
        <v>10</v>
      </c>
      <c r="L1541" s="284">
        <f t="shared" ref="L1541" si="334">IF(B1541="TXO",I1541-SUM(J1541:K1541),IF(B1541="FITX",IF(D1541="新倉",-SUM(J1541:K1541),IF(E1541="賣",(H1541-H1540)*G1541*200-SUM(J1541:K1541),(H1540-H1541)*G1541*200-SUM(J1541:K1541))),IF(D1541="新倉",-SUM(J1541:K1541),IF(E1541="賣",(H1541-H1540)*G1541*50-SUM(J1541:K1541),(H1540-H1541)*G1541*50-SUM(J1541:K1541)))))</f>
        <v>-33</v>
      </c>
      <c r="M1541" s="285">
        <f t="shared" si="312"/>
        <v>-33</v>
      </c>
      <c r="N1541" s="241" t="str">
        <f t="shared" si="315"/>
        <v/>
      </c>
      <c r="O1541" s="207">
        <f t="shared" ref="O1541:O1586" si="335">ABS(I1541)</f>
        <v>0</v>
      </c>
      <c r="P1541" s="34">
        <f>SUM(L1541:L1586)</f>
        <v>-4692</v>
      </c>
      <c r="Q1541" s="292"/>
      <c r="S1541" s="230"/>
      <c r="T1541" s="61" t="str">
        <f t="shared" ref="T1541:T1604" si="336">IF(AND(R1541="Yes",S1541&lt;&gt;"Yes",L1541&gt;0,B1541&lt;&gt;"TXO"),L1541,"")</f>
        <v/>
      </c>
      <c r="U1541" s="61" t="str">
        <f t="shared" si="320"/>
        <v/>
      </c>
      <c r="V1541" s="61" t="str">
        <f t="shared" si="321"/>
        <v/>
      </c>
      <c r="W1541" s="61">
        <f t="shared" si="322"/>
        <v>-33</v>
      </c>
      <c r="X1541" s="207" t="str">
        <f t="shared" si="323"/>
        <v/>
      </c>
      <c r="Y1541" s="207" t="str">
        <f t="shared" si="324"/>
        <v/>
      </c>
      <c r="Z1541" s="207" t="str">
        <f t="shared" si="325"/>
        <v/>
      </c>
      <c r="AA1541" s="207" t="str">
        <f t="shared" si="326"/>
        <v/>
      </c>
    </row>
    <row r="1542" spans="1:27" ht="17.25" hidden="1" outlineLevel="2" collapsed="1" thickBot="1">
      <c r="A1542" s="279">
        <v>43397</v>
      </c>
      <c r="B1542" s="280" t="s">
        <v>1332</v>
      </c>
      <c r="C1542" s="281" t="s">
        <v>3246</v>
      </c>
      <c r="D1542" s="281" t="s">
        <v>1331</v>
      </c>
      <c r="E1542" s="282" t="s">
        <v>1330</v>
      </c>
      <c r="F1542" s="281" t="s">
        <v>102</v>
      </c>
      <c r="G1542" s="283">
        <v>1</v>
      </c>
      <c r="H1542" s="283">
        <v>9694</v>
      </c>
      <c r="I1542" s="283">
        <v>0</v>
      </c>
      <c r="J1542" s="284">
        <v>23</v>
      </c>
      <c r="K1542" s="284">
        <v>10</v>
      </c>
      <c r="L1542" s="284">
        <f t="shared" ref="L1542:L1587" si="337">IF(B1542="TXO",I1542-SUM(J1542:K1542),IF(B1542="FITX",IF(D1542="新倉",-SUM(J1542:K1542),IF(E1542="賣",(H1542-H1541)*G1542*200-SUM(J1542:K1542),(H1541-H1542)*G1542*200-SUM(J1542:K1542))),IF(D1542="新倉",-SUM(J1542:K1542),IF(E1542="賣",(H1542-H1541)*G1542*50-SUM(J1542:K1542),(H1541-H1542)*G1542*50-SUM(J1542:K1542)))))</f>
        <v>-783</v>
      </c>
      <c r="M1542" s="285">
        <f t="shared" si="312"/>
        <v>-783</v>
      </c>
      <c r="N1542" s="241">
        <f t="shared" si="315"/>
        <v>-15</v>
      </c>
      <c r="O1542" s="207">
        <f t="shared" si="335"/>
        <v>0</v>
      </c>
      <c r="P1542" s="34"/>
      <c r="Q1542" s="292"/>
      <c r="S1542" s="230"/>
      <c r="T1542" s="61" t="str">
        <f t="shared" si="336"/>
        <v/>
      </c>
      <c r="U1542" s="61" t="str">
        <f t="shared" si="320"/>
        <v/>
      </c>
      <c r="V1542" s="61" t="str">
        <f t="shared" si="321"/>
        <v/>
      </c>
      <c r="W1542" s="61">
        <f t="shared" si="322"/>
        <v>-783</v>
      </c>
      <c r="X1542" s="207" t="str">
        <f t="shared" si="323"/>
        <v/>
      </c>
      <c r="Y1542" s="207" t="str">
        <f t="shared" si="324"/>
        <v/>
      </c>
      <c r="Z1542" s="207" t="str">
        <f t="shared" si="325"/>
        <v/>
      </c>
      <c r="AA1542" s="207" t="str">
        <f t="shared" si="326"/>
        <v/>
      </c>
    </row>
    <row r="1543" spans="1:27" ht="17.25" hidden="1" outlineLevel="2" collapsed="1" thickBot="1">
      <c r="A1543" s="279">
        <v>43397</v>
      </c>
      <c r="B1543" s="280" t="s">
        <v>1332</v>
      </c>
      <c r="C1543" s="281" t="s">
        <v>3246</v>
      </c>
      <c r="D1543" s="281" t="s">
        <v>1329</v>
      </c>
      <c r="E1543" s="282" t="s">
        <v>2221</v>
      </c>
      <c r="F1543" s="281" t="s">
        <v>102</v>
      </c>
      <c r="G1543" s="283">
        <v>2</v>
      </c>
      <c r="H1543" s="283">
        <v>9680</v>
      </c>
      <c r="I1543" s="283">
        <v>0</v>
      </c>
      <c r="J1543" s="284">
        <v>46</v>
      </c>
      <c r="K1543" s="284">
        <v>20</v>
      </c>
      <c r="L1543" s="284">
        <f t="shared" si="337"/>
        <v>-66</v>
      </c>
      <c r="M1543" s="285">
        <f t="shared" si="312"/>
        <v>-66</v>
      </c>
      <c r="N1543" s="241" t="str">
        <f t="shared" si="315"/>
        <v/>
      </c>
      <c r="O1543" s="207">
        <f t="shared" si="335"/>
        <v>0</v>
      </c>
      <c r="P1543" s="34"/>
      <c r="Q1543" s="292"/>
      <c r="S1543" s="230"/>
      <c r="T1543" s="61" t="str">
        <f t="shared" si="336"/>
        <v/>
      </c>
      <c r="U1543" s="61" t="str">
        <f t="shared" si="320"/>
        <v/>
      </c>
      <c r="V1543" s="61" t="str">
        <f t="shared" si="321"/>
        <v/>
      </c>
      <c r="W1543" s="61">
        <f t="shared" si="322"/>
        <v>-66</v>
      </c>
      <c r="X1543" s="207" t="str">
        <f t="shared" si="323"/>
        <v/>
      </c>
      <c r="Y1543" s="207" t="str">
        <f t="shared" si="324"/>
        <v/>
      </c>
      <c r="Z1543" s="207" t="str">
        <f t="shared" si="325"/>
        <v/>
      </c>
      <c r="AA1543" s="207" t="str">
        <f t="shared" si="326"/>
        <v/>
      </c>
    </row>
    <row r="1544" spans="1:27" ht="17.25" hidden="1" outlineLevel="2" collapsed="1" thickBot="1">
      <c r="A1544" s="279">
        <v>43397</v>
      </c>
      <c r="B1544" s="280" t="s">
        <v>1332</v>
      </c>
      <c r="C1544" s="281" t="s">
        <v>3246</v>
      </c>
      <c r="D1544" s="281" t="s">
        <v>1331</v>
      </c>
      <c r="E1544" s="282" t="s">
        <v>1330</v>
      </c>
      <c r="F1544" s="281" t="s">
        <v>102</v>
      </c>
      <c r="G1544" s="283">
        <v>2</v>
      </c>
      <c r="H1544" s="283">
        <v>9695</v>
      </c>
      <c r="I1544" s="283">
        <v>0</v>
      </c>
      <c r="J1544" s="284">
        <v>46</v>
      </c>
      <c r="K1544" s="284">
        <v>20</v>
      </c>
      <c r="L1544" s="284">
        <f t="shared" si="337"/>
        <v>-1566</v>
      </c>
      <c r="M1544" s="285">
        <f t="shared" si="312"/>
        <v>-1566</v>
      </c>
      <c r="N1544" s="241">
        <f t="shared" si="315"/>
        <v>-30</v>
      </c>
      <c r="O1544" s="207">
        <f t="shared" si="335"/>
        <v>0</v>
      </c>
      <c r="P1544" s="34"/>
      <c r="Q1544" s="292"/>
      <c r="S1544" s="230"/>
      <c r="T1544" s="61" t="str">
        <f t="shared" si="336"/>
        <v/>
      </c>
      <c r="U1544" s="61" t="str">
        <f t="shared" si="320"/>
        <v/>
      </c>
      <c r="V1544" s="61" t="str">
        <f t="shared" si="321"/>
        <v/>
      </c>
      <c r="W1544" s="61">
        <f t="shared" si="322"/>
        <v>-1566</v>
      </c>
      <c r="X1544" s="207" t="str">
        <f t="shared" si="323"/>
        <v/>
      </c>
      <c r="Y1544" s="207" t="str">
        <f t="shared" si="324"/>
        <v/>
      </c>
      <c r="Z1544" s="207" t="str">
        <f t="shared" si="325"/>
        <v/>
      </c>
      <c r="AA1544" s="207" t="str">
        <f t="shared" si="326"/>
        <v/>
      </c>
    </row>
    <row r="1545" spans="1:27" ht="17.25" hidden="1" outlineLevel="2" collapsed="1" thickBot="1">
      <c r="A1545" s="279">
        <v>43397</v>
      </c>
      <c r="B1545" s="280" t="s">
        <v>1332</v>
      </c>
      <c r="C1545" s="281" t="s">
        <v>3246</v>
      </c>
      <c r="D1545" s="281" t="s">
        <v>1329</v>
      </c>
      <c r="E1545" s="282" t="s">
        <v>2221</v>
      </c>
      <c r="F1545" s="281" t="s">
        <v>102</v>
      </c>
      <c r="G1545" s="283">
        <v>2</v>
      </c>
      <c r="H1545" s="283">
        <v>9669</v>
      </c>
      <c r="I1545" s="283">
        <v>0</v>
      </c>
      <c r="J1545" s="284">
        <v>46</v>
      </c>
      <c r="K1545" s="284">
        <v>20</v>
      </c>
      <c r="L1545" s="284">
        <f t="shared" si="337"/>
        <v>-66</v>
      </c>
      <c r="M1545" s="285">
        <f t="shared" si="312"/>
        <v>-66</v>
      </c>
      <c r="N1545" s="241" t="str">
        <f t="shared" si="315"/>
        <v/>
      </c>
      <c r="O1545" s="207">
        <f t="shared" si="335"/>
        <v>0</v>
      </c>
      <c r="P1545" s="34"/>
      <c r="Q1545" s="292"/>
      <c r="S1545" s="230"/>
      <c r="T1545" s="61" t="str">
        <f t="shared" si="336"/>
        <v/>
      </c>
      <c r="U1545" s="61" t="str">
        <f t="shared" si="320"/>
        <v/>
      </c>
      <c r="V1545" s="61" t="str">
        <f t="shared" si="321"/>
        <v/>
      </c>
      <c r="W1545" s="61">
        <f t="shared" si="322"/>
        <v>-66</v>
      </c>
      <c r="X1545" s="207" t="str">
        <f t="shared" si="323"/>
        <v/>
      </c>
      <c r="Y1545" s="207" t="str">
        <f t="shared" si="324"/>
        <v/>
      </c>
      <c r="Z1545" s="207" t="str">
        <f t="shared" si="325"/>
        <v/>
      </c>
      <c r="AA1545" s="207" t="str">
        <f t="shared" si="326"/>
        <v/>
      </c>
    </row>
    <row r="1546" spans="1:27" ht="17.25" hidden="1" outlineLevel="2" collapsed="1" thickBot="1">
      <c r="A1546" s="279">
        <v>43397</v>
      </c>
      <c r="B1546" s="280" t="s">
        <v>1332</v>
      </c>
      <c r="C1546" s="281" t="s">
        <v>3246</v>
      </c>
      <c r="D1546" s="281" t="s">
        <v>1331</v>
      </c>
      <c r="E1546" s="282" t="s">
        <v>1330</v>
      </c>
      <c r="F1546" s="281" t="s">
        <v>102</v>
      </c>
      <c r="G1546" s="283">
        <v>2</v>
      </c>
      <c r="H1546" s="283">
        <v>9661</v>
      </c>
      <c r="I1546" s="283">
        <v>0</v>
      </c>
      <c r="J1546" s="284">
        <v>46</v>
      </c>
      <c r="K1546" s="284">
        <v>20</v>
      </c>
      <c r="L1546" s="284">
        <f t="shared" si="337"/>
        <v>734</v>
      </c>
      <c r="M1546" s="285">
        <f t="shared" si="312"/>
        <v>734</v>
      </c>
      <c r="N1546" s="241">
        <f t="shared" si="315"/>
        <v>16</v>
      </c>
      <c r="O1546" s="207">
        <f t="shared" si="335"/>
        <v>0</v>
      </c>
      <c r="P1546" s="34"/>
      <c r="Q1546" s="292"/>
      <c r="S1546" s="230"/>
      <c r="T1546" s="61" t="str">
        <f t="shared" si="336"/>
        <v/>
      </c>
      <c r="U1546" s="61" t="str">
        <f t="shared" si="320"/>
        <v/>
      </c>
      <c r="V1546" s="61">
        <f t="shared" si="321"/>
        <v>734</v>
      </c>
      <c r="W1546" s="61" t="str">
        <f t="shared" si="322"/>
        <v/>
      </c>
      <c r="X1546" s="207" t="str">
        <f t="shared" si="323"/>
        <v/>
      </c>
      <c r="Y1546" s="207" t="str">
        <f t="shared" si="324"/>
        <v/>
      </c>
      <c r="Z1546" s="207" t="str">
        <f t="shared" si="325"/>
        <v/>
      </c>
      <c r="AA1546" s="207" t="str">
        <f t="shared" si="326"/>
        <v/>
      </c>
    </row>
    <row r="1547" spans="1:27" ht="17.25" hidden="1" outlineLevel="2" collapsed="1" thickBot="1">
      <c r="A1547" s="279">
        <v>43397</v>
      </c>
      <c r="B1547" s="280" t="s">
        <v>1332</v>
      </c>
      <c r="C1547" s="281" t="s">
        <v>3246</v>
      </c>
      <c r="D1547" s="281" t="s">
        <v>1329</v>
      </c>
      <c r="E1547" s="282" t="s">
        <v>2221</v>
      </c>
      <c r="F1547" s="281" t="s">
        <v>102</v>
      </c>
      <c r="G1547" s="283">
        <v>1</v>
      </c>
      <c r="H1547" s="283">
        <v>9669</v>
      </c>
      <c r="I1547" s="283">
        <v>0</v>
      </c>
      <c r="J1547" s="284">
        <v>23</v>
      </c>
      <c r="K1547" s="284">
        <v>10</v>
      </c>
      <c r="L1547" s="284">
        <f t="shared" si="337"/>
        <v>-33</v>
      </c>
      <c r="M1547" s="285">
        <f t="shared" si="312"/>
        <v>-33</v>
      </c>
      <c r="N1547" s="241" t="str">
        <f t="shared" si="315"/>
        <v/>
      </c>
      <c r="O1547" s="207">
        <f t="shared" si="335"/>
        <v>0</v>
      </c>
      <c r="P1547" s="34"/>
      <c r="Q1547" s="292"/>
      <c r="S1547" s="230"/>
      <c r="T1547" s="61" t="str">
        <f t="shared" si="336"/>
        <v/>
      </c>
      <c r="U1547" s="61" t="str">
        <f t="shared" si="320"/>
        <v/>
      </c>
      <c r="V1547" s="61" t="str">
        <f t="shared" si="321"/>
        <v/>
      </c>
      <c r="W1547" s="61">
        <f t="shared" si="322"/>
        <v>-33</v>
      </c>
      <c r="X1547" s="207" t="str">
        <f t="shared" si="323"/>
        <v/>
      </c>
      <c r="Y1547" s="207" t="str">
        <f t="shared" si="324"/>
        <v/>
      </c>
      <c r="Z1547" s="207" t="str">
        <f t="shared" si="325"/>
        <v/>
      </c>
      <c r="AA1547" s="207" t="str">
        <f t="shared" si="326"/>
        <v/>
      </c>
    </row>
    <row r="1548" spans="1:27" ht="17.25" hidden="1" outlineLevel="2" collapsed="1" thickBot="1">
      <c r="A1548" s="279">
        <v>43397</v>
      </c>
      <c r="B1548" s="280" t="s">
        <v>1332</v>
      </c>
      <c r="C1548" s="281" t="s">
        <v>3246</v>
      </c>
      <c r="D1548" s="281" t="s">
        <v>1331</v>
      </c>
      <c r="E1548" s="282" t="s">
        <v>1330</v>
      </c>
      <c r="F1548" s="281" t="s">
        <v>102</v>
      </c>
      <c r="G1548" s="283">
        <v>1</v>
      </c>
      <c r="H1548" s="283">
        <v>9660</v>
      </c>
      <c r="I1548" s="283">
        <v>0</v>
      </c>
      <c r="J1548" s="284">
        <v>23</v>
      </c>
      <c r="K1548" s="284">
        <v>10</v>
      </c>
      <c r="L1548" s="284">
        <f t="shared" si="337"/>
        <v>417</v>
      </c>
      <c r="M1548" s="285">
        <f t="shared" si="312"/>
        <v>417</v>
      </c>
      <c r="N1548" s="241">
        <f t="shared" si="315"/>
        <v>9</v>
      </c>
      <c r="O1548" s="207">
        <f t="shared" si="335"/>
        <v>0</v>
      </c>
      <c r="P1548" s="34"/>
      <c r="Q1548" s="292"/>
      <c r="S1548" s="230"/>
      <c r="T1548" s="61" t="str">
        <f t="shared" si="336"/>
        <v/>
      </c>
      <c r="U1548" s="61" t="str">
        <f t="shared" si="320"/>
        <v/>
      </c>
      <c r="V1548" s="61">
        <f t="shared" si="321"/>
        <v>417</v>
      </c>
      <c r="W1548" s="61" t="str">
        <f t="shared" si="322"/>
        <v/>
      </c>
      <c r="X1548" s="207" t="str">
        <f t="shared" si="323"/>
        <v/>
      </c>
      <c r="Y1548" s="207" t="str">
        <f t="shared" si="324"/>
        <v/>
      </c>
      <c r="Z1548" s="207" t="str">
        <f t="shared" si="325"/>
        <v/>
      </c>
      <c r="AA1548" s="207" t="str">
        <f t="shared" si="326"/>
        <v/>
      </c>
    </row>
    <row r="1549" spans="1:27" ht="33.75" hidden="1" outlineLevel="2" collapsed="1" thickBot="1">
      <c r="A1549" s="279">
        <v>43397</v>
      </c>
      <c r="B1549" s="280" t="s">
        <v>1332</v>
      </c>
      <c r="C1549" s="281" t="s">
        <v>3246</v>
      </c>
      <c r="D1549" s="281" t="s">
        <v>1329</v>
      </c>
      <c r="E1549" s="282" t="s">
        <v>2221</v>
      </c>
      <c r="F1549" s="281" t="s">
        <v>102</v>
      </c>
      <c r="G1549" s="283">
        <v>3</v>
      </c>
      <c r="H1549" s="283">
        <v>9672</v>
      </c>
      <c r="I1549" s="283">
        <v>0</v>
      </c>
      <c r="J1549" s="284">
        <v>69</v>
      </c>
      <c r="K1549" s="284">
        <v>30</v>
      </c>
      <c r="L1549" s="284">
        <f t="shared" si="337"/>
        <v>-99</v>
      </c>
      <c r="M1549" s="285">
        <f t="shared" si="312"/>
        <v>-99</v>
      </c>
      <c r="N1549" s="241" t="str">
        <f t="shared" si="315"/>
        <v/>
      </c>
      <c r="O1549" s="207">
        <f t="shared" si="335"/>
        <v>0</v>
      </c>
      <c r="P1549" s="34"/>
      <c r="Q1549" s="291" t="s">
        <v>3253</v>
      </c>
      <c r="S1549" s="230"/>
      <c r="T1549" s="61" t="str">
        <f t="shared" si="336"/>
        <v/>
      </c>
      <c r="U1549" s="61" t="str">
        <f t="shared" si="320"/>
        <v/>
      </c>
      <c r="V1549" s="61" t="str">
        <f t="shared" si="321"/>
        <v/>
      </c>
      <c r="W1549" s="61">
        <f t="shared" si="322"/>
        <v>-99</v>
      </c>
      <c r="X1549" s="207" t="str">
        <f t="shared" si="323"/>
        <v/>
      </c>
      <c r="Y1549" s="207" t="str">
        <f t="shared" si="324"/>
        <v/>
      </c>
      <c r="Z1549" s="207" t="str">
        <f t="shared" si="325"/>
        <v/>
      </c>
      <c r="AA1549" s="207" t="str">
        <f t="shared" si="326"/>
        <v/>
      </c>
    </row>
    <row r="1550" spans="1:27" ht="17.25" hidden="1" outlineLevel="2" collapsed="1" thickBot="1">
      <c r="A1550" s="279">
        <v>43397</v>
      </c>
      <c r="B1550" s="280" t="s">
        <v>1332</v>
      </c>
      <c r="C1550" s="281" t="s">
        <v>3246</v>
      </c>
      <c r="D1550" s="281" t="s">
        <v>1331</v>
      </c>
      <c r="E1550" s="282" t="s">
        <v>1330</v>
      </c>
      <c r="F1550" s="281" t="s">
        <v>102</v>
      </c>
      <c r="G1550" s="283">
        <v>3</v>
      </c>
      <c r="H1550" s="283">
        <v>9685</v>
      </c>
      <c r="I1550" s="283">
        <v>0</v>
      </c>
      <c r="J1550" s="284">
        <v>69</v>
      </c>
      <c r="K1550" s="284">
        <v>30</v>
      </c>
      <c r="L1550" s="284">
        <f t="shared" si="337"/>
        <v>-2049</v>
      </c>
      <c r="M1550" s="285">
        <f t="shared" si="312"/>
        <v>-2049</v>
      </c>
      <c r="N1550" s="241">
        <f t="shared" si="315"/>
        <v>-39</v>
      </c>
      <c r="O1550" s="207">
        <f t="shared" si="335"/>
        <v>0</v>
      </c>
      <c r="P1550" s="34"/>
      <c r="Q1550" s="230" t="s">
        <v>2975</v>
      </c>
      <c r="S1550" s="230"/>
      <c r="T1550" s="61" t="str">
        <f t="shared" si="336"/>
        <v/>
      </c>
      <c r="U1550" s="61" t="str">
        <f t="shared" si="320"/>
        <v/>
      </c>
      <c r="V1550" s="61" t="str">
        <f t="shared" si="321"/>
        <v/>
      </c>
      <c r="W1550" s="61">
        <f t="shared" si="322"/>
        <v>-2049</v>
      </c>
      <c r="X1550" s="207" t="str">
        <f t="shared" si="323"/>
        <v/>
      </c>
      <c r="Y1550" s="207" t="str">
        <f t="shared" si="324"/>
        <v/>
      </c>
      <c r="Z1550" s="207" t="str">
        <f t="shared" si="325"/>
        <v/>
      </c>
      <c r="AA1550" s="207" t="str">
        <f t="shared" si="326"/>
        <v/>
      </c>
    </row>
    <row r="1551" spans="1:27" ht="17.25" hidden="1" outlineLevel="2" collapsed="1" thickBot="1">
      <c r="A1551" s="279">
        <v>43397</v>
      </c>
      <c r="B1551" s="280" t="s">
        <v>1332</v>
      </c>
      <c r="C1551" s="281" t="s">
        <v>3246</v>
      </c>
      <c r="D1551" s="281" t="s">
        <v>1329</v>
      </c>
      <c r="E1551" s="282" t="s">
        <v>2221</v>
      </c>
      <c r="F1551" s="281" t="s">
        <v>102</v>
      </c>
      <c r="G1551" s="283">
        <v>1</v>
      </c>
      <c r="H1551" s="283">
        <v>9711</v>
      </c>
      <c r="I1551" s="283">
        <v>0</v>
      </c>
      <c r="J1551" s="284">
        <v>23</v>
      </c>
      <c r="K1551" s="284">
        <v>10</v>
      </c>
      <c r="L1551" s="284">
        <f t="shared" si="337"/>
        <v>-33</v>
      </c>
      <c r="M1551" s="285">
        <f t="shared" si="312"/>
        <v>-33</v>
      </c>
      <c r="N1551" s="241" t="str">
        <f t="shared" si="315"/>
        <v/>
      </c>
      <c r="O1551" s="207">
        <f t="shared" si="335"/>
        <v>0</v>
      </c>
      <c r="P1551" s="34"/>
      <c r="Q1551" s="278" t="s">
        <v>3117</v>
      </c>
      <c r="R1551" s="230" t="s">
        <v>2969</v>
      </c>
      <c r="S1551" s="230"/>
      <c r="T1551" s="61" t="str">
        <f t="shared" si="336"/>
        <v/>
      </c>
      <c r="U1551" s="61">
        <f t="shared" si="320"/>
        <v>-33</v>
      </c>
      <c r="V1551" s="61" t="str">
        <f t="shared" si="321"/>
        <v/>
      </c>
      <c r="W1551" s="61" t="str">
        <f t="shared" si="322"/>
        <v/>
      </c>
      <c r="X1551" s="207" t="str">
        <f t="shared" si="323"/>
        <v/>
      </c>
      <c r="Y1551" s="207" t="str">
        <f t="shared" si="324"/>
        <v/>
      </c>
      <c r="Z1551" s="207" t="str">
        <f t="shared" si="325"/>
        <v/>
      </c>
      <c r="AA1551" s="207" t="str">
        <f t="shared" si="326"/>
        <v/>
      </c>
    </row>
    <row r="1552" spans="1:27" ht="17.25" hidden="1" outlineLevel="2" collapsed="1" thickBot="1">
      <c r="A1552" s="279">
        <v>43397</v>
      </c>
      <c r="B1552" s="280" t="s">
        <v>1332</v>
      </c>
      <c r="C1552" s="281" t="s">
        <v>3246</v>
      </c>
      <c r="D1552" s="281" t="s">
        <v>1331</v>
      </c>
      <c r="E1552" s="282" t="s">
        <v>1330</v>
      </c>
      <c r="F1552" s="281" t="s">
        <v>102</v>
      </c>
      <c r="G1552" s="283">
        <v>1</v>
      </c>
      <c r="H1552" s="283">
        <v>9695</v>
      </c>
      <c r="I1552" s="283">
        <v>0</v>
      </c>
      <c r="J1552" s="284">
        <v>23</v>
      </c>
      <c r="K1552" s="284">
        <v>10</v>
      </c>
      <c r="L1552" s="284">
        <f t="shared" si="337"/>
        <v>767</v>
      </c>
      <c r="M1552" s="285">
        <f t="shared" si="312"/>
        <v>767</v>
      </c>
      <c r="N1552" s="241">
        <f t="shared" si="315"/>
        <v>16</v>
      </c>
      <c r="O1552" s="207">
        <f t="shared" si="335"/>
        <v>0</v>
      </c>
      <c r="P1552" s="34"/>
      <c r="Q1552" s="230" t="s">
        <v>2970</v>
      </c>
      <c r="R1552" s="230" t="s">
        <v>2969</v>
      </c>
      <c r="S1552" s="230"/>
      <c r="T1552" s="61">
        <f t="shared" si="336"/>
        <v>767</v>
      </c>
      <c r="U1552" s="61" t="str">
        <f t="shared" si="320"/>
        <v/>
      </c>
      <c r="V1552" s="61" t="str">
        <f t="shared" si="321"/>
        <v/>
      </c>
      <c r="W1552" s="61" t="str">
        <f t="shared" si="322"/>
        <v/>
      </c>
      <c r="X1552" s="207" t="str">
        <f t="shared" si="323"/>
        <v/>
      </c>
      <c r="Y1552" s="207" t="str">
        <f t="shared" si="324"/>
        <v/>
      </c>
      <c r="Z1552" s="207" t="str">
        <f t="shared" si="325"/>
        <v/>
      </c>
      <c r="AA1552" s="207" t="str">
        <f t="shared" si="326"/>
        <v/>
      </c>
    </row>
    <row r="1553" spans="1:27" ht="17.25" hidden="1" outlineLevel="2" collapsed="1" thickBot="1">
      <c r="A1553" s="279">
        <v>43397</v>
      </c>
      <c r="B1553" s="280" t="s">
        <v>1332</v>
      </c>
      <c r="C1553" s="281" t="s">
        <v>3246</v>
      </c>
      <c r="D1553" s="281" t="s">
        <v>1329</v>
      </c>
      <c r="E1553" s="282" t="s">
        <v>2221</v>
      </c>
      <c r="F1553" s="281" t="s">
        <v>102</v>
      </c>
      <c r="G1553" s="283">
        <v>2</v>
      </c>
      <c r="H1553" s="283">
        <v>9711</v>
      </c>
      <c r="I1553" s="283">
        <v>0</v>
      </c>
      <c r="J1553" s="284">
        <v>46</v>
      </c>
      <c r="K1553" s="284">
        <v>20</v>
      </c>
      <c r="L1553" s="284">
        <f t="shared" si="337"/>
        <v>-66</v>
      </c>
      <c r="M1553" s="285">
        <f t="shared" si="312"/>
        <v>-66</v>
      </c>
      <c r="N1553" s="241" t="str">
        <f t="shared" si="315"/>
        <v/>
      </c>
      <c r="O1553" s="207">
        <f t="shared" si="335"/>
        <v>0</v>
      </c>
      <c r="P1553" s="34"/>
      <c r="R1553" s="230" t="s">
        <v>2969</v>
      </c>
      <c r="S1553" s="230"/>
      <c r="T1553" s="61" t="str">
        <f t="shared" si="336"/>
        <v/>
      </c>
      <c r="U1553" s="61">
        <f t="shared" si="320"/>
        <v>-66</v>
      </c>
      <c r="V1553" s="61" t="str">
        <f t="shared" si="321"/>
        <v/>
      </c>
      <c r="W1553" s="61" t="str">
        <f t="shared" si="322"/>
        <v/>
      </c>
      <c r="X1553" s="207" t="str">
        <f t="shared" si="323"/>
        <v/>
      </c>
      <c r="Y1553" s="207" t="str">
        <f t="shared" si="324"/>
        <v/>
      </c>
      <c r="Z1553" s="207" t="str">
        <f t="shared" si="325"/>
        <v/>
      </c>
      <c r="AA1553" s="207" t="str">
        <f t="shared" si="326"/>
        <v/>
      </c>
    </row>
    <row r="1554" spans="1:27" ht="17.25" hidden="1" outlineLevel="2" collapsed="1" thickBot="1">
      <c r="A1554" s="279">
        <v>43397</v>
      </c>
      <c r="B1554" s="280" t="s">
        <v>1332</v>
      </c>
      <c r="C1554" s="281" t="s">
        <v>3246</v>
      </c>
      <c r="D1554" s="281" t="s">
        <v>1331</v>
      </c>
      <c r="E1554" s="282" t="s">
        <v>1330</v>
      </c>
      <c r="F1554" s="281" t="s">
        <v>102</v>
      </c>
      <c r="G1554" s="283">
        <v>2</v>
      </c>
      <c r="H1554" s="283">
        <v>9707</v>
      </c>
      <c r="I1554" s="283">
        <v>0</v>
      </c>
      <c r="J1554" s="284">
        <v>46</v>
      </c>
      <c r="K1554" s="284">
        <v>20</v>
      </c>
      <c r="L1554" s="284">
        <f t="shared" si="337"/>
        <v>334</v>
      </c>
      <c r="M1554" s="285">
        <f t="shared" si="312"/>
        <v>334</v>
      </c>
      <c r="N1554" s="241">
        <f t="shared" si="315"/>
        <v>8</v>
      </c>
      <c r="O1554" s="207">
        <f t="shared" si="335"/>
        <v>0</v>
      </c>
      <c r="P1554" s="34"/>
      <c r="Q1554" s="296" t="s">
        <v>3004</v>
      </c>
      <c r="R1554" s="230" t="s">
        <v>2969</v>
      </c>
      <c r="S1554" s="230"/>
      <c r="T1554" s="61">
        <f t="shared" si="336"/>
        <v>334</v>
      </c>
      <c r="U1554" s="61" t="str">
        <f t="shared" si="320"/>
        <v/>
      </c>
      <c r="V1554" s="61" t="str">
        <f t="shared" si="321"/>
        <v/>
      </c>
      <c r="W1554" s="61" t="str">
        <f t="shared" si="322"/>
        <v/>
      </c>
      <c r="X1554" s="207" t="str">
        <f t="shared" si="323"/>
        <v/>
      </c>
      <c r="Y1554" s="207" t="str">
        <f t="shared" si="324"/>
        <v/>
      </c>
      <c r="Z1554" s="207" t="str">
        <f t="shared" si="325"/>
        <v/>
      </c>
      <c r="AA1554" s="207" t="str">
        <f t="shared" si="326"/>
        <v/>
      </c>
    </row>
    <row r="1555" spans="1:27" ht="17.25" hidden="1" outlineLevel="2" collapsed="1" thickBot="1">
      <c r="A1555" s="279">
        <v>43397</v>
      </c>
      <c r="B1555" s="280" t="s">
        <v>1332</v>
      </c>
      <c r="C1555" s="281" t="s">
        <v>3246</v>
      </c>
      <c r="D1555" s="281" t="s">
        <v>1329</v>
      </c>
      <c r="E1555" s="282" t="s">
        <v>2221</v>
      </c>
      <c r="F1555" s="281" t="s">
        <v>102</v>
      </c>
      <c r="G1555" s="283">
        <v>1</v>
      </c>
      <c r="H1555" s="283">
        <v>9693</v>
      </c>
      <c r="I1555" s="283">
        <v>0</v>
      </c>
      <c r="J1555" s="284">
        <v>23</v>
      </c>
      <c r="K1555" s="284">
        <v>10</v>
      </c>
      <c r="L1555" s="284">
        <f t="shared" si="337"/>
        <v>-33</v>
      </c>
      <c r="M1555" s="285">
        <f t="shared" si="312"/>
        <v>-33</v>
      </c>
      <c r="N1555" s="241" t="str">
        <f t="shared" si="315"/>
        <v/>
      </c>
      <c r="O1555" s="207">
        <f t="shared" si="335"/>
        <v>0</v>
      </c>
      <c r="P1555" s="34"/>
      <c r="Q1555" s="296"/>
      <c r="S1555" s="230"/>
      <c r="T1555" s="61" t="str">
        <f t="shared" si="336"/>
        <v/>
      </c>
      <c r="U1555" s="61" t="str">
        <f t="shared" si="320"/>
        <v/>
      </c>
      <c r="V1555" s="61" t="str">
        <f t="shared" si="321"/>
        <v/>
      </c>
      <c r="W1555" s="61">
        <f t="shared" si="322"/>
        <v>-33</v>
      </c>
      <c r="X1555" s="207" t="str">
        <f t="shared" si="323"/>
        <v/>
      </c>
      <c r="Y1555" s="207" t="str">
        <f t="shared" si="324"/>
        <v/>
      </c>
      <c r="Z1555" s="207" t="str">
        <f t="shared" si="325"/>
        <v/>
      </c>
      <c r="AA1555" s="207" t="str">
        <f t="shared" si="326"/>
        <v/>
      </c>
    </row>
    <row r="1556" spans="1:27" ht="17.25" hidden="1" outlineLevel="2" collapsed="1" thickBot="1">
      <c r="A1556" s="279">
        <v>43397</v>
      </c>
      <c r="B1556" s="280" t="s">
        <v>1332</v>
      </c>
      <c r="C1556" s="281" t="s">
        <v>3246</v>
      </c>
      <c r="D1556" s="281" t="s">
        <v>1331</v>
      </c>
      <c r="E1556" s="282" t="s">
        <v>1330</v>
      </c>
      <c r="F1556" s="281" t="s">
        <v>102</v>
      </c>
      <c r="G1556" s="283">
        <v>1</v>
      </c>
      <c r="H1556" s="283">
        <v>9687</v>
      </c>
      <c r="I1556" s="283">
        <v>0</v>
      </c>
      <c r="J1556" s="284">
        <v>23</v>
      </c>
      <c r="K1556" s="284">
        <v>10</v>
      </c>
      <c r="L1556" s="284">
        <f t="shared" si="337"/>
        <v>267</v>
      </c>
      <c r="M1556" s="285">
        <f t="shared" si="312"/>
        <v>267</v>
      </c>
      <c r="N1556" s="241">
        <f t="shared" si="315"/>
        <v>6</v>
      </c>
      <c r="O1556" s="207">
        <f t="shared" si="335"/>
        <v>0</v>
      </c>
      <c r="P1556" s="34"/>
      <c r="Q1556" s="230" t="s">
        <v>2970</v>
      </c>
      <c r="S1556" s="230"/>
      <c r="T1556" s="61" t="str">
        <f t="shared" si="336"/>
        <v/>
      </c>
      <c r="U1556" s="61" t="str">
        <f t="shared" si="320"/>
        <v/>
      </c>
      <c r="V1556" s="61">
        <f t="shared" si="321"/>
        <v>267</v>
      </c>
      <c r="W1556" s="61" t="str">
        <f t="shared" si="322"/>
        <v/>
      </c>
      <c r="X1556" s="207" t="str">
        <f t="shared" si="323"/>
        <v/>
      </c>
      <c r="Y1556" s="207" t="str">
        <f t="shared" si="324"/>
        <v/>
      </c>
      <c r="Z1556" s="207" t="str">
        <f t="shared" si="325"/>
        <v/>
      </c>
      <c r="AA1556" s="207" t="str">
        <f t="shared" si="326"/>
        <v/>
      </c>
    </row>
    <row r="1557" spans="1:27" ht="17.25" hidden="1" outlineLevel="2" collapsed="1" thickBot="1">
      <c r="A1557" s="279">
        <v>43397</v>
      </c>
      <c r="B1557" s="280" t="s">
        <v>1332</v>
      </c>
      <c r="C1557" s="281" t="s">
        <v>3246</v>
      </c>
      <c r="D1557" s="281" t="s">
        <v>1329</v>
      </c>
      <c r="E1557" s="282" t="s">
        <v>2221</v>
      </c>
      <c r="F1557" s="281" t="s">
        <v>102</v>
      </c>
      <c r="G1557" s="283">
        <v>1</v>
      </c>
      <c r="H1557" s="283">
        <v>9693</v>
      </c>
      <c r="I1557" s="283">
        <v>0</v>
      </c>
      <c r="J1557" s="284">
        <v>23</v>
      </c>
      <c r="K1557" s="284">
        <v>10</v>
      </c>
      <c r="L1557" s="284">
        <f t="shared" si="337"/>
        <v>-33</v>
      </c>
      <c r="M1557" s="285">
        <f t="shared" si="312"/>
        <v>-33</v>
      </c>
      <c r="N1557" s="241" t="str">
        <f t="shared" si="315"/>
        <v/>
      </c>
      <c r="O1557" s="207">
        <f t="shared" si="335"/>
        <v>0</v>
      </c>
      <c r="P1557" s="34"/>
      <c r="Q1557" s="278"/>
      <c r="S1557" s="230"/>
      <c r="T1557" s="61" t="str">
        <f t="shared" si="336"/>
        <v/>
      </c>
      <c r="U1557" s="61" t="str">
        <f t="shared" si="320"/>
        <v/>
      </c>
      <c r="V1557" s="61" t="str">
        <f t="shared" si="321"/>
        <v/>
      </c>
      <c r="W1557" s="61">
        <f t="shared" si="322"/>
        <v>-33</v>
      </c>
      <c r="X1557" s="207" t="str">
        <f t="shared" si="323"/>
        <v/>
      </c>
      <c r="Y1557" s="207" t="str">
        <f t="shared" si="324"/>
        <v/>
      </c>
      <c r="Z1557" s="207" t="str">
        <f t="shared" si="325"/>
        <v/>
      </c>
      <c r="AA1557" s="207" t="str">
        <f t="shared" si="326"/>
        <v/>
      </c>
    </row>
    <row r="1558" spans="1:27" ht="17.25" hidden="1" outlineLevel="2" collapsed="1" thickBot="1">
      <c r="A1558" s="279">
        <v>43397</v>
      </c>
      <c r="B1558" s="280" t="s">
        <v>1332</v>
      </c>
      <c r="C1558" s="281" t="s">
        <v>3246</v>
      </c>
      <c r="D1558" s="281" t="s">
        <v>1331</v>
      </c>
      <c r="E1558" s="282" t="s">
        <v>1330</v>
      </c>
      <c r="F1558" s="281" t="s">
        <v>102</v>
      </c>
      <c r="G1558" s="283">
        <v>1</v>
      </c>
      <c r="H1558" s="283">
        <v>9708</v>
      </c>
      <c r="I1558" s="283">
        <v>0</v>
      </c>
      <c r="J1558" s="284">
        <v>23</v>
      </c>
      <c r="K1558" s="284">
        <v>10</v>
      </c>
      <c r="L1558" s="284">
        <f t="shared" si="337"/>
        <v>-783</v>
      </c>
      <c r="M1558" s="285">
        <f t="shared" si="312"/>
        <v>-783</v>
      </c>
      <c r="N1558" s="241">
        <f t="shared" si="315"/>
        <v>-15</v>
      </c>
      <c r="O1558" s="207">
        <f t="shared" si="335"/>
        <v>0</v>
      </c>
      <c r="P1558" s="34"/>
      <c r="Q1558" s="230" t="s">
        <v>2975</v>
      </c>
      <c r="S1558" s="230"/>
      <c r="T1558" s="61" t="str">
        <f t="shared" si="336"/>
        <v/>
      </c>
      <c r="U1558" s="61" t="str">
        <f t="shared" si="320"/>
        <v/>
      </c>
      <c r="V1558" s="61" t="str">
        <f t="shared" si="321"/>
        <v/>
      </c>
      <c r="W1558" s="61">
        <f t="shared" si="322"/>
        <v>-783</v>
      </c>
      <c r="X1558" s="207" t="str">
        <f t="shared" si="323"/>
        <v/>
      </c>
      <c r="Y1558" s="207" t="str">
        <f t="shared" si="324"/>
        <v/>
      </c>
      <c r="Z1558" s="207" t="str">
        <f t="shared" si="325"/>
        <v/>
      </c>
      <c r="AA1558" s="207" t="str">
        <f t="shared" si="326"/>
        <v/>
      </c>
    </row>
    <row r="1559" spans="1:27" ht="17.25" hidden="1" outlineLevel="2" collapsed="1" thickBot="1">
      <c r="A1559" s="279">
        <v>43397</v>
      </c>
      <c r="B1559" s="280" t="s">
        <v>1332</v>
      </c>
      <c r="C1559" s="281" t="s">
        <v>3246</v>
      </c>
      <c r="D1559" s="281" t="s">
        <v>1329</v>
      </c>
      <c r="E1559" s="282" t="s">
        <v>2221</v>
      </c>
      <c r="F1559" s="281" t="s">
        <v>102</v>
      </c>
      <c r="G1559" s="283">
        <v>2</v>
      </c>
      <c r="H1559" s="283">
        <v>9682</v>
      </c>
      <c r="I1559" s="283">
        <v>0</v>
      </c>
      <c r="J1559" s="284">
        <v>46</v>
      </c>
      <c r="K1559" s="284">
        <v>20</v>
      </c>
      <c r="L1559" s="284">
        <f t="shared" si="337"/>
        <v>-66</v>
      </c>
      <c r="M1559" s="285">
        <f t="shared" si="312"/>
        <v>-66</v>
      </c>
      <c r="N1559" s="241" t="str">
        <f t="shared" si="315"/>
        <v/>
      </c>
      <c r="O1559" s="207">
        <f t="shared" si="335"/>
        <v>0</v>
      </c>
      <c r="P1559" s="34"/>
      <c r="Q1559" s="278"/>
      <c r="S1559" s="230"/>
      <c r="T1559" s="61" t="str">
        <f t="shared" si="336"/>
        <v/>
      </c>
      <c r="U1559" s="61" t="str">
        <f t="shared" si="320"/>
        <v/>
      </c>
      <c r="V1559" s="61" t="str">
        <f t="shared" si="321"/>
        <v/>
      </c>
      <c r="W1559" s="61">
        <f t="shared" si="322"/>
        <v>-66</v>
      </c>
      <c r="X1559" s="207" t="str">
        <f t="shared" si="323"/>
        <v/>
      </c>
      <c r="Y1559" s="207" t="str">
        <f t="shared" si="324"/>
        <v/>
      </c>
      <c r="Z1559" s="207" t="str">
        <f t="shared" si="325"/>
        <v/>
      </c>
      <c r="AA1559" s="207" t="str">
        <f t="shared" si="326"/>
        <v/>
      </c>
    </row>
    <row r="1560" spans="1:27" ht="17.25" hidden="1" outlineLevel="2" collapsed="1" thickBot="1">
      <c r="A1560" s="279">
        <v>43397</v>
      </c>
      <c r="B1560" s="280" t="s">
        <v>1332</v>
      </c>
      <c r="C1560" s="281" t="s">
        <v>3246</v>
      </c>
      <c r="D1560" s="281" t="s">
        <v>1331</v>
      </c>
      <c r="E1560" s="282" t="s">
        <v>1330</v>
      </c>
      <c r="F1560" s="281" t="s">
        <v>102</v>
      </c>
      <c r="G1560" s="283">
        <v>2</v>
      </c>
      <c r="H1560" s="283">
        <v>9697</v>
      </c>
      <c r="I1560" s="283">
        <v>0</v>
      </c>
      <c r="J1560" s="284">
        <v>46</v>
      </c>
      <c r="K1560" s="284">
        <v>20</v>
      </c>
      <c r="L1560" s="284">
        <f t="shared" si="337"/>
        <v>-1566</v>
      </c>
      <c r="M1560" s="285">
        <f t="shared" si="312"/>
        <v>-1566</v>
      </c>
      <c r="N1560" s="241">
        <f t="shared" si="315"/>
        <v>-30</v>
      </c>
      <c r="O1560" s="207">
        <f t="shared" si="335"/>
        <v>0</v>
      </c>
      <c r="P1560" s="34"/>
      <c r="Q1560" s="230" t="s">
        <v>2975</v>
      </c>
      <c r="S1560" s="230"/>
      <c r="T1560" s="61" t="str">
        <f t="shared" si="336"/>
        <v/>
      </c>
      <c r="U1560" s="61" t="str">
        <f t="shared" si="320"/>
        <v/>
      </c>
      <c r="V1560" s="61" t="str">
        <f t="shared" si="321"/>
        <v/>
      </c>
      <c r="W1560" s="61">
        <f t="shared" si="322"/>
        <v>-1566</v>
      </c>
      <c r="X1560" s="207" t="str">
        <f t="shared" si="323"/>
        <v/>
      </c>
      <c r="Y1560" s="207" t="str">
        <f t="shared" si="324"/>
        <v/>
      </c>
      <c r="Z1560" s="207" t="str">
        <f t="shared" si="325"/>
        <v/>
      </c>
      <c r="AA1560" s="207" t="str">
        <f t="shared" si="326"/>
        <v/>
      </c>
    </row>
    <row r="1561" spans="1:27" ht="17.25" hidden="1" outlineLevel="2" collapsed="1" thickBot="1">
      <c r="A1561" s="279">
        <v>43397</v>
      </c>
      <c r="B1561" s="280" t="s">
        <v>1332</v>
      </c>
      <c r="C1561" s="281" t="s">
        <v>3246</v>
      </c>
      <c r="D1561" s="281" t="s">
        <v>1329</v>
      </c>
      <c r="E1561" s="282" t="s">
        <v>2221</v>
      </c>
      <c r="F1561" s="281" t="s">
        <v>102</v>
      </c>
      <c r="G1561" s="283">
        <v>1</v>
      </c>
      <c r="H1561" s="283">
        <v>9681</v>
      </c>
      <c r="I1561" s="283">
        <v>0</v>
      </c>
      <c r="J1561" s="284">
        <v>23</v>
      </c>
      <c r="K1561" s="284">
        <v>10</v>
      </c>
      <c r="L1561" s="284">
        <f t="shared" si="337"/>
        <v>-33</v>
      </c>
      <c r="M1561" s="285">
        <f t="shared" si="312"/>
        <v>-33</v>
      </c>
      <c r="N1561" s="241" t="str">
        <f t="shared" si="315"/>
        <v/>
      </c>
      <c r="O1561" s="207">
        <f t="shared" si="335"/>
        <v>0</v>
      </c>
      <c r="P1561" s="34"/>
      <c r="Q1561" s="278"/>
      <c r="S1561" s="230"/>
      <c r="T1561" s="61" t="str">
        <f t="shared" si="336"/>
        <v/>
      </c>
      <c r="U1561" s="61" t="str">
        <f t="shared" si="320"/>
        <v/>
      </c>
      <c r="V1561" s="61" t="str">
        <f t="shared" si="321"/>
        <v/>
      </c>
      <c r="W1561" s="61">
        <f t="shared" si="322"/>
        <v>-33</v>
      </c>
      <c r="X1561" s="207" t="str">
        <f t="shared" si="323"/>
        <v/>
      </c>
      <c r="Y1561" s="207" t="str">
        <f t="shared" si="324"/>
        <v/>
      </c>
      <c r="Z1561" s="207" t="str">
        <f t="shared" si="325"/>
        <v/>
      </c>
      <c r="AA1561" s="207" t="str">
        <f t="shared" si="326"/>
        <v/>
      </c>
    </row>
    <row r="1562" spans="1:27" ht="17.25" hidden="1" outlineLevel="2" collapsed="1" thickBot="1">
      <c r="A1562" s="279">
        <v>43397</v>
      </c>
      <c r="B1562" s="280" t="s">
        <v>1332</v>
      </c>
      <c r="C1562" s="281" t="s">
        <v>3246</v>
      </c>
      <c r="D1562" s="281" t="s">
        <v>1331</v>
      </c>
      <c r="E1562" s="282" t="s">
        <v>1330</v>
      </c>
      <c r="F1562" s="281" t="s">
        <v>102</v>
      </c>
      <c r="G1562" s="283">
        <v>1</v>
      </c>
      <c r="H1562" s="283">
        <v>9698</v>
      </c>
      <c r="I1562" s="283">
        <v>0</v>
      </c>
      <c r="J1562" s="284">
        <v>23</v>
      </c>
      <c r="K1562" s="284">
        <v>10</v>
      </c>
      <c r="L1562" s="284">
        <f t="shared" si="337"/>
        <v>-883</v>
      </c>
      <c r="M1562" s="285">
        <f t="shared" si="312"/>
        <v>-883</v>
      </c>
      <c r="N1562" s="241">
        <f t="shared" si="315"/>
        <v>-17</v>
      </c>
      <c r="O1562" s="207">
        <f t="shared" si="335"/>
        <v>0</v>
      </c>
      <c r="P1562" s="34"/>
      <c r="Q1562" s="230" t="s">
        <v>2975</v>
      </c>
      <c r="S1562" s="230"/>
      <c r="T1562" s="61" t="str">
        <f t="shared" si="336"/>
        <v/>
      </c>
      <c r="U1562" s="61" t="str">
        <f t="shared" si="320"/>
        <v/>
      </c>
      <c r="V1562" s="61" t="str">
        <f t="shared" si="321"/>
        <v/>
      </c>
      <c r="W1562" s="61">
        <f t="shared" si="322"/>
        <v>-883</v>
      </c>
      <c r="X1562" s="207" t="str">
        <f t="shared" si="323"/>
        <v/>
      </c>
      <c r="Y1562" s="207" t="str">
        <f t="shared" si="324"/>
        <v/>
      </c>
      <c r="Z1562" s="207" t="str">
        <f t="shared" si="325"/>
        <v/>
      </c>
      <c r="AA1562" s="207" t="str">
        <f t="shared" si="326"/>
        <v/>
      </c>
    </row>
    <row r="1563" spans="1:27" ht="17.25" hidden="1" outlineLevel="2" collapsed="1" thickBot="1">
      <c r="A1563" s="279">
        <v>43397</v>
      </c>
      <c r="B1563" s="280" t="s">
        <v>1332</v>
      </c>
      <c r="C1563" s="281" t="s">
        <v>3246</v>
      </c>
      <c r="D1563" s="281" t="s">
        <v>1329</v>
      </c>
      <c r="E1563" s="282" t="s">
        <v>2221</v>
      </c>
      <c r="F1563" s="281" t="s">
        <v>102</v>
      </c>
      <c r="G1563" s="283">
        <v>2</v>
      </c>
      <c r="H1563" s="283">
        <v>9681</v>
      </c>
      <c r="I1563" s="283">
        <v>0</v>
      </c>
      <c r="J1563" s="284">
        <v>46</v>
      </c>
      <c r="K1563" s="284">
        <v>20</v>
      </c>
      <c r="L1563" s="284">
        <f t="shared" si="337"/>
        <v>-66</v>
      </c>
      <c r="M1563" s="285">
        <f t="shared" si="312"/>
        <v>-66</v>
      </c>
      <c r="N1563" s="241" t="str">
        <f t="shared" si="315"/>
        <v/>
      </c>
      <c r="O1563" s="207">
        <f t="shared" si="335"/>
        <v>0</v>
      </c>
      <c r="P1563" s="34"/>
      <c r="Q1563" s="278"/>
      <c r="S1563" s="230"/>
      <c r="T1563" s="61" t="str">
        <f t="shared" si="336"/>
        <v/>
      </c>
      <c r="U1563" s="61" t="str">
        <f t="shared" si="320"/>
        <v/>
      </c>
      <c r="V1563" s="61" t="str">
        <f t="shared" si="321"/>
        <v/>
      </c>
      <c r="W1563" s="61">
        <f t="shared" si="322"/>
        <v>-66</v>
      </c>
      <c r="X1563" s="207" t="str">
        <f t="shared" si="323"/>
        <v/>
      </c>
      <c r="Y1563" s="207" t="str">
        <f t="shared" si="324"/>
        <v/>
      </c>
      <c r="Z1563" s="207" t="str">
        <f t="shared" si="325"/>
        <v/>
      </c>
      <c r="AA1563" s="207" t="str">
        <f t="shared" si="326"/>
        <v/>
      </c>
    </row>
    <row r="1564" spans="1:27" ht="17.25" hidden="1" outlineLevel="2" collapsed="1" thickBot="1">
      <c r="A1564" s="279">
        <v>43397</v>
      </c>
      <c r="B1564" s="280" t="s">
        <v>1332</v>
      </c>
      <c r="C1564" s="281" t="s">
        <v>3246</v>
      </c>
      <c r="D1564" s="281" t="s">
        <v>1331</v>
      </c>
      <c r="E1564" s="282" t="s">
        <v>1330</v>
      </c>
      <c r="F1564" s="281" t="s">
        <v>102</v>
      </c>
      <c r="G1564" s="283">
        <v>2</v>
      </c>
      <c r="H1564" s="283">
        <v>9699</v>
      </c>
      <c r="I1564" s="283">
        <v>0</v>
      </c>
      <c r="J1564" s="284">
        <v>46</v>
      </c>
      <c r="K1564" s="284">
        <v>20</v>
      </c>
      <c r="L1564" s="284">
        <f t="shared" si="337"/>
        <v>-1866</v>
      </c>
      <c r="M1564" s="285">
        <f t="shared" si="312"/>
        <v>-1866</v>
      </c>
      <c r="N1564" s="241">
        <f t="shared" si="315"/>
        <v>-36</v>
      </c>
      <c r="O1564" s="207">
        <f t="shared" si="335"/>
        <v>0</v>
      </c>
      <c r="P1564" s="34"/>
      <c r="Q1564" s="230" t="s">
        <v>2975</v>
      </c>
      <c r="S1564" s="230"/>
      <c r="T1564" s="61" t="str">
        <f t="shared" si="336"/>
        <v/>
      </c>
      <c r="U1564" s="61" t="str">
        <f t="shared" si="320"/>
        <v/>
      </c>
      <c r="V1564" s="61" t="str">
        <f t="shared" si="321"/>
        <v/>
      </c>
      <c r="W1564" s="61">
        <f t="shared" si="322"/>
        <v>-1866</v>
      </c>
      <c r="X1564" s="207" t="str">
        <f t="shared" si="323"/>
        <v/>
      </c>
      <c r="Y1564" s="207" t="str">
        <f t="shared" si="324"/>
        <v/>
      </c>
      <c r="Z1564" s="207" t="str">
        <f t="shared" si="325"/>
        <v/>
      </c>
      <c r="AA1564" s="207" t="str">
        <f t="shared" si="326"/>
        <v/>
      </c>
    </row>
    <row r="1565" spans="1:27" ht="17.25" hidden="1" outlineLevel="2" collapsed="1" thickBot="1">
      <c r="A1565" s="279">
        <v>43397</v>
      </c>
      <c r="B1565" s="280" t="s">
        <v>1332</v>
      </c>
      <c r="C1565" s="281" t="s">
        <v>3246</v>
      </c>
      <c r="D1565" s="281" t="s">
        <v>1329</v>
      </c>
      <c r="E1565" s="282" t="s">
        <v>2221</v>
      </c>
      <c r="F1565" s="281" t="s">
        <v>102</v>
      </c>
      <c r="G1565" s="283">
        <v>1</v>
      </c>
      <c r="H1565" s="283">
        <v>9688</v>
      </c>
      <c r="I1565" s="283">
        <v>0</v>
      </c>
      <c r="J1565" s="284">
        <v>23</v>
      </c>
      <c r="K1565" s="284">
        <v>10</v>
      </c>
      <c r="L1565" s="284">
        <f t="shared" si="337"/>
        <v>-33</v>
      </c>
      <c r="M1565" s="285">
        <f t="shared" si="312"/>
        <v>-33</v>
      </c>
      <c r="N1565" s="241" t="str">
        <f t="shared" si="315"/>
        <v/>
      </c>
      <c r="O1565" s="207">
        <f t="shared" si="335"/>
        <v>0</v>
      </c>
      <c r="P1565" s="34">
        <f>SUM(L1565:L1586)</f>
        <v>2912</v>
      </c>
      <c r="Q1565" s="278" t="s">
        <v>3117</v>
      </c>
      <c r="R1565" s="230" t="s">
        <v>2969</v>
      </c>
      <c r="S1565" s="230" t="s">
        <v>2969</v>
      </c>
      <c r="T1565" s="61" t="str">
        <f t="shared" si="336"/>
        <v/>
      </c>
      <c r="U1565" s="61" t="str">
        <f t="shared" si="320"/>
        <v/>
      </c>
      <c r="V1565" s="61" t="str">
        <f t="shared" si="321"/>
        <v/>
      </c>
      <c r="W1565" s="61" t="str">
        <f t="shared" si="322"/>
        <v/>
      </c>
      <c r="X1565" s="207" t="str">
        <f t="shared" si="323"/>
        <v/>
      </c>
      <c r="Y1565" s="207">
        <f t="shared" si="324"/>
        <v>-33</v>
      </c>
      <c r="Z1565" s="207" t="str">
        <f t="shared" si="325"/>
        <v/>
      </c>
      <c r="AA1565" s="207" t="str">
        <f t="shared" si="326"/>
        <v/>
      </c>
    </row>
    <row r="1566" spans="1:27" ht="17.25" hidden="1" outlineLevel="2" collapsed="1" thickBot="1">
      <c r="A1566" s="279">
        <v>43397</v>
      </c>
      <c r="B1566" s="280" t="s">
        <v>1332</v>
      </c>
      <c r="C1566" s="281" t="s">
        <v>3246</v>
      </c>
      <c r="D1566" s="281" t="s">
        <v>1331</v>
      </c>
      <c r="E1566" s="282" t="s">
        <v>1330</v>
      </c>
      <c r="F1566" s="281" t="s">
        <v>102</v>
      </c>
      <c r="G1566" s="283">
        <v>1</v>
      </c>
      <c r="H1566" s="283">
        <v>9675</v>
      </c>
      <c r="I1566" s="283">
        <v>0</v>
      </c>
      <c r="J1566" s="284">
        <v>23</v>
      </c>
      <c r="K1566" s="284">
        <v>10</v>
      </c>
      <c r="L1566" s="284">
        <f t="shared" si="337"/>
        <v>617</v>
      </c>
      <c r="M1566" s="285">
        <f t="shared" si="312"/>
        <v>617</v>
      </c>
      <c r="N1566" s="241">
        <f t="shared" si="315"/>
        <v>13</v>
      </c>
      <c r="O1566" s="207">
        <f t="shared" si="335"/>
        <v>0</v>
      </c>
      <c r="P1566" s="34"/>
      <c r="Q1566" s="230" t="s">
        <v>2970</v>
      </c>
      <c r="R1566" s="230" t="s">
        <v>2969</v>
      </c>
      <c r="S1566" s="230" t="s">
        <v>2969</v>
      </c>
      <c r="T1566" s="61" t="str">
        <f t="shared" si="336"/>
        <v/>
      </c>
      <c r="U1566" s="61" t="str">
        <f t="shared" si="320"/>
        <v/>
      </c>
      <c r="V1566" s="61" t="str">
        <f t="shared" si="321"/>
        <v/>
      </c>
      <c r="W1566" s="61" t="str">
        <f t="shared" si="322"/>
        <v/>
      </c>
      <c r="X1566" s="207">
        <f t="shared" si="323"/>
        <v>617</v>
      </c>
      <c r="Y1566" s="207" t="str">
        <f t="shared" si="324"/>
        <v/>
      </c>
      <c r="Z1566" s="207" t="str">
        <f t="shared" si="325"/>
        <v/>
      </c>
      <c r="AA1566" s="207" t="str">
        <f t="shared" si="326"/>
        <v/>
      </c>
    </row>
    <row r="1567" spans="1:27" ht="17.25" hidden="1" outlineLevel="2" collapsed="1" thickBot="1">
      <c r="A1567" s="279">
        <v>43397</v>
      </c>
      <c r="B1567" s="280" t="s">
        <v>1332</v>
      </c>
      <c r="C1567" s="281" t="s">
        <v>3246</v>
      </c>
      <c r="D1567" s="281" t="s">
        <v>1329</v>
      </c>
      <c r="E1567" s="282" t="s">
        <v>2221</v>
      </c>
      <c r="F1567" s="281" t="s">
        <v>102</v>
      </c>
      <c r="G1567" s="283">
        <v>2</v>
      </c>
      <c r="H1567" s="283">
        <v>9688</v>
      </c>
      <c r="I1567" s="283">
        <v>0</v>
      </c>
      <c r="J1567" s="284">
        <v>46</v>
      </c>
      <c r="K1567" s="284">
        <v>20</v>
      </c>
      <c r="L1567" s="284">
        <f t="shared" si="337"/>
        <v>-66</v>
      </c>
      <c r="M1567" s="285">
        <f t="shared" si="312"/>
        <v>-66</v>
      </c>
      <c r="N1567" s="241" t="str">
        <f t="shared" si="315"/>
        <v/>
      </c>
      <c r="O1567" s="207">
        <f t="shared" si="335"/>
        <v>0</v>
      </c>
      <c r="P1567" s="34"/>
      <c r="R1567" s="230" t="s">
        <v>2969</v>
      </c>
      <c r="S1567" s="230" t="s">
        <v>2969</v>
      </c>
      <c r="T1567" s="61" t="str">
        <f t="shared" si="336"/>
        <v/>
      </c>
      <c r="U1567" s="61" t="str">
        <f t="shared" si="320"/>
        <v/>
      </c>
      <c r="V1567" s="61" t="str">
        <f t="shared" si="321"/>
        <v/>
      </c>
      <c r="W1567" s="61" t="str">
        <f t="shared" si="322"/>
        <v/>
      </c>
      <c r="X1567" s="207" t="str">
        <f t="shared" si="323"/>
        <v/>
      </c>
      <c r="Y1567" s="207">
        <f t="shared" si="324"/>
        <v>-66</v>
      </c>
      <c r="Z1567" s="207" t="str">
        <f t="shared" si="325"/>
        <v/>
      </c>
      <c r="AA1567" s="207" t="str">
        <f t="shared" si="326"/>
        <v/>
      </c>
    </row>
    <row r="1568" spans="1:27" ht="17.25" hidden="1" outlineLevel="2" collapsed="1" thickBot="1">
      <c r="A1568" s="279">
        <v>43397</v>
      </c>
      <c r="B1568" s="280" t="s">
        <v>1332</v>
      </c>
      <c r="C1568" s="281" t="s">
        <v>3246</v>
      </c>
      <c r="D1568" s="281" t="s">
        <v>1331</v>
      </c>
      <c r="E1568" s="282" t="s">
        <v>1330</v>
      </c>
      <c r="F1568" s="281" t="s">
        <v>102</v>
      </c>
      <c r="G1568" s="283">
        <v>2</v>
      </c>
      <c r="H1568" s="283">
        <v>9680</v>
      </c>
      <c r="I1568" s="283">
        <v>0</v>
      </c>
      <c r="J1568" s="284">
        <v>46</v>
      </c>
      <c r="K1568" s="284">
        <v>20</v>
      </c>
      <c r="L1568" s="284">
        <f t="shared" si="337"/>
        <v>734</v>
      </c>
      <c r="M1568" s="285">
        <f t="shared" si="312"/>
        <v>734</v>
      </c>
      <c r="N1568" s="241">
        <f t="shared" si="315"/>
        <v>16</v>
      </c>
      <c r="O1568" s="207">
        <f t="shared" si="335"/>
        <v>0</v>
      </c>
      <c r="P1568" s="34"/>
      <c r="Q1568" s="296" t="s">
        <v>3004</v>
      </c>
      <c r="R1568" s="230" t="s">
        <v>2969</v>
      </c>
      <c r="S1568" s="230" t="s">
        <v>2969</v>
      </c>
      <c r="T1568" s="61" t="str">
        <f t="shared" si="336"/>
        <v/>
      </c>
      <c r="U1568" s="61" t="str">
        <f t="shared" si="320"/>
        <v/>
      </c>
      <c r="V1568" s="61" t="str">
        <f t="shared" si="321"/>
        <v/>
      </c>
      <c r="W1568" s="61" t="str">
        <f t="shared" si="322"/>
        <v/>
      </c>
      <c r="X1568" s="207">
        <f t="shared" si="323"/>
        <v>734</v>
      </c>
      <c r="Y1568" s="207" t="str">
        <f t="shared" si="324"/>
        <v/>
      </c>
      <c r="Z1568" s="207" t="str">
        <f t="shared" si="325"/>
        <v/>
      </c>
      <c r="AA1568" s="207" t="str">
        <f t="shared" si="326"/>
        <v/>
      </c>
    </row>
    <row r="1569" spans="1:27" ht="17.25" hidden="1" outlineLevel="2" collapsed="1" thickBot="1">
      <c r="A1569" s="279">
        <v>43397</v>
      </c>
      <c r="B1569" s="280" t="s">
        <v>1332</v>
      </c>
      <c r="C1569" s="281" t="s">
        <v>3246</v>
      </c>
      <c r="D1569" s="281" t="s">
        <v>1329</v>
      </c>
      <c r="E1569" s="282" t="s">
        <v>2221</v>
      </c>
      <c r="F1569" s="281" t="s">
        <v>102</v>
      </c>
      <c r="G1569" s="283">
        <v>3</v>
      </c>
      <c r="H1569" s="283">
        <v>9684</v>
      </c>
      <c r="I1569" s="283">
        <v>0</v>
      </c>
      <c r="J1569" s="284">
        <v>69</v>
      </c>
      <c r="K1569" s="284">
        <v>30</v>
      </c>
      <c r="L1569" s="284">
        <f t="shared" si="337"/>
        <v>-99</v>
      </c>
      <c r="M1569" s="285">
        <f t="shared" si="312"/>
        <v>-99</v>
      </c>
      <c r="N1569" s="241" t="str">
        <f t="shared" si="315"/>
        <v/>
      </c>
      <c r="O1569" s="207">
        <f t="shared" si="335"/>
        <v>0</v>
      </c>
      <c r="P1569" s="34"/>
      <c r="Q1569" s="292" t="s">
        <v>3117</v>
      </c>
      <c r="S1569" s="230" t="s">
        <v>2969</v>
      </c>
      <c r="T1569" s="61" t="str">
        <f t="shared" si="336"/>
        <v/>
      </c>
      <c r="U1569" s="61" t="str">
        <f t="shared" si="320"/>
        <v/>
      </c>
      <c r="V1569" s="61" t="str">
        <f t="shared" si="321"/>
        <v/>
      </c>
      <c r="W1569" s="61" t="str">
        <f t="shared" si="322"/>
        <v/>
      </c>
      <c r="X1569" s="207" t="str">
        <f t="shared" si="323"/>
        <v/>
      </c>
      <c r="Y1569" s="207" t="str">
        <f t="shared" si="324"/>
        <v/>
      </c>
      <c r="Z1569" s="207" t="str">
        <f t="shared" si="325"/>
        <v/>
      </c>
      <c r="AA1569" s="207">
        <f t="shared" si="326"/>
        <v>-99</v>
      </c>
    </row>
    <row r="1570" spans="1:27" ht="17.25" hidden="1" outlineLevel="2" collapsed="1" thickBot="1">
      <c r="A1570" s="279">
        <v>43397</v>
      </c>
      <c r="B1570" s="280" t="s">
        <v>1332</v>
      </c>
      <c r="C1570" s="281" t="s">
        <v>3246</v>
      </c>
      <c r="D1570" s="281" t="s">
        <v>1331</v>
      </c>
      <c r="E1570" s="282" t="s">
        <v>1330</v>
      </c>
      <c r="F1570" s="281" t="s">
        <v>102</v>
      </c>
      <c r="G1570" s="283">
        <v>3</v>
      </c>
      <c r="H1570" s="283">
        <v>9683</v>
      </c>
      <c r="I1570" s="283">
        <v>0</v>
      </c>
      <c r="J1570" s="284">
        <v>69</v>
      </c>
      <c r="K1570" s="284">
        <v>30</v>
      </c>
      <c r="L1570" s="284">
        <f t="shared" si="337"/>
        <v>51</v>
      </c>
      <c r="M1570" s="285">
        <f t="shared" si="312"/>
        <v>51</v>
      </c>
      <c r="N1570" s="241">
        <f t="shared" si="315"/>
        <v>3</v>
      </c>
      <c r="O1570" s="207">
        <f t="shared" si="335"/>
        <v>0</v>
      </c>
      <c r="P1570" s="34"/>
      <c r="Q1570" s="292" t="s">
        <v>3254</v>
      </c>
      <c r="S1570" s="230" t="s">
        <v>2969</v>
      </c>
      <c r="T1570" s="61" t="str">
        <f t="shared" si="336"/>
        <v/>
      </c>
      <c r="U1570" s="61" t="str">
        <f t="shared" si="320"/>
        <v/>
      </c>
      <c r="V1570" s="61" t="str">
        <f t="shared" si="321"/>
        <v/>
      </c>
      <c r="W1570" s="61" t="str">
        <f t="shared" si="322"/>
        <v/>
      </c>
      <c r="X1570" s="207" t="str">
        <f t="shared" si="323"/>
        <v/>
      </c>
      <c r="Y1570" s="207" t="str">
        <f t="shared" si="324"/>
        <v/>
      </c>
      <c r="Z1570" s="207">
        <f t="shared" si="325"/>
        <v>51</v>
      </c>
      <c r="AA1570" s="207" t="str">
        <f t="shared" si="326"/>
        <v/>
      </c>
    </row>
    <row r="1571" spans="1:27" ht="17.25" hidden="1" outlineLevel="2" collapsed="1" thickBot="1">
      <c r="A1571" s="279">
        <v>43397</v>
      </c>
      <c r="B1571" s="280" t="s">
        <v>1332</v>
      </c>
      <c r="C1571" s="281" t="s">
        <v>3246</v>
      </c>
      <c r="D1571" s="281" t="s">
        <v>1329</v>
      </c>
      <c r="E1571" s="282" t="s">
        <v>2221</v>
      </c>
      <c r="F1571" s="281" t="s">
        <v>102</v>
      </c>
      <c r="G1571" s="283">
        <v>3</v>
      </c>
      <c r="H1571" s="283">
        <v>9686</v>
      </c>
      <c r="I1571" s="283">
        <v>0</v>
      </c>
      <c r="J1571" s="284">
        <v>69</v>
      </c>
      <c r="K1571" s="284">
        <v>30</v>
      </c>
      <c r="L1571" s="284">
        <f t="shared" si="337"/>
        <v>-99</v>
      </c>
      <c r="M1571" s="285">
        <f t="shared" si="312"/>
        <v>-99</v>
      </c>
      <c r="N1571" s="241" t="str">
        <f t="shared" si="315"/>
        <v/>
      </c>
      <c r="O1571" s="207">
        <f t="shared" si="335"/>
        <v>0</v>
      </c>
      <c r="P1571" s="34"/>
      <c r="Q1571" s="292" t="s">
        <v>3117</v>
      </c>
      <c r="S1571" s="230" t="s">
        <v>2969</v>
      </c>
      <c r="T1571" s="61" t="str">
        <f t="shared" si="336"/>
        <v/>
      </c>
      <c r="U1571" s="61" t="str">
        <f t="shared" si="320"/>
        <v/>
      </c>
      <c r="V1571" s="61" t="str">
        <f t="shared" si="321"/>
        <v/>
      </c>
      <c r="W1571" s="61" t="str">
        <f t="shared" si="322"/>
        <v/>
      </c>
      <c r="X1571" s="207" t="str">
        <f t="shared" si="323"/>
        <v/>
      </c>
      <c r="Y1571" s="207" t="str">
        <f t="shared" si="324"/>
        <v/>
      </c>
      <c r="Z1571" s="207" t="str">
        <f t="shared" si="325"/>
        <v/>
      </c>
      <c r="AA1571" s="207">
        <f t="shared" si="326"/>
        <v>-99</v>
      </c>
    </row>
    <row r="1572" spans="1:27" ht="17.25" hidden="1" outlineLevel="2" collapsed="1" thickBot="1">
      <c r="A1572" s="279">
        <v>43397</v>
      </c>
      <c r="B1572" s="280" t="s">
        <v>1332</v>
      </c>
      <c r="C1572" s="281" t="s">
        <v>3246</v>
      </c>
      <c r="D1572" s="281" t="s">
        <v>1331</v>
      </c>
      <c r="E1572" s="282" t="s">
        <v>1330</v>
      </c>
      <c r="F1572" s="281" t="s">
        <v>102</v>
      </c>
      <c r="G1572" s="283">
        <v>3</v>
      </c>
      <c r="H1572" s="283">
        <v>9685</v>
      </c>
      <c r="I1572" s="283">
        <v>0</v>
      </c>
      <c r="J1572" s="284">
        <v>69</v>
      </c>
      <c r="K1572" s="284">
        <v>30</v>
      </c>
      <c r="L1572" s="284">
        <f t="shared" si="337"/>
        <v>51</v>
      </c>
      <c r="M1572" s="285">
        <f t="shared" si="312"/>
        <v>51</v>
      </c>
      <c r="N1572" s="241">
        <f t="shared" si="315"/>
        <v>3</v>
      </c>
      <c r="O1572" s="207">
        <f t="shared" si="335"/>
        <v>0</v>
      </c>
      <c r="P1572" s="34"/>
      <c r="Q1572" s="292" t="s">
        <v>3254</v>
      </c>
      <c r="S1572" s="230" t="s">
        <v>2969</v>
      </c>
      <c r="T1572" s="61" t="str">
        <f t="shared" si="336"/>
        <v/>
      </c>
      <c r="U1572" s="61" t="str">
        <f t="shared" si="320"/>
        <v/>
      </c>
      <c r="V1572" s="61" t="str">
        <f t="shared" si="321"/>
        <v/>
      </c>
      <c r="W1572" s="61" t="str">
        <f t="shared" si="322"/>
        <v/>
      </c>
      <c r="X1572" s="207" t="str">
        <f t="shared" si="323"/>
        <v/>
      </c>
      <c r="Y1572" s="207" t="str">
        <f t="shared" si="324"/>
        <v/>
      </c>
      <c r="Z1572" s="207">
        <f t="shared" si="325"/>
        <v>51</v>
      </c>
      <c r="AA1572" s="207" t="str">
        <f t="shared" si="326"/>
        <v/>
      </c>
    </row>
    <row r="1573" spans="1:27" ht="17.25" hidden="1" outlineLevel="2" collapsed="1" thickBot="1">
      <c r="A1573" s="279">
        <v>43397</v>
      </c>
      <c r="B1573" s="280" t="s">
        <v>1332</v>
      </c>
      <c r="C1573" s="281" t="s">
        <v>3246</v>
      </c>
      <c r="D1573" s="281" t="s">
        <v>1329</v>
      </c>
      <c r="E1573" s="282" t="s">
        <v>2221</v>
      </c>
      <c r="F1573" s="281" t="s">
        <v>102</v>
      </c>
      <c r="G1573" s="283">
        <v>1</v>
      </c>
      <c r="H1573" s="283">
        <v>9679</v>
      </c>
      <c r="I1573" s="283">
        <v>0</v>
      </c>
      <c r="J1573" s="284">
        <v>23</v>
      </c>
      <c r="K1573" s="284">
        <v>10</v>
      </c>
      <c r="L1573" s="284">
        <f t="shared" si="337"/>
        <v>-33</v>
      </c>
      <c r="M1573" s="285">
        <f t="shared" si="312"/>
        <v>-33</v>
      </c>
      <c r="N1573" s="241" t="str">
        <f t="shared" si="315"/>
        <v/>
      </c>
      <c r="O1573" s="207">
        <f t="shared" si="335"/>
        <v>0</v>
      </c>
      <c r="P1573" s="34"/>
      <c r="Q1573" s="292" t="s">
        <v>3117</v>
      </c>
      <c r="S1573" s="230" t="s">
        <v>2969</v>
      </c>
      <c r="T1573" s="61" t="str">
        <f t="shared" si="336"/>
        <v/>
      </c>
      <c r="U1573" s="61" t="str">
        <f t="shared" si="320"/>
        <v/>
      </c>
      <c r="V1573" s="61" t="str">
        <f t="shared" si="321"/>
        <v/>
      </c>
      <c r="W1573" s="61" t="str">
        <f t="shared" si="322"/>
        <v/>
      </c>
      <c r="X1573" s="207" t="str">
        <f t="shared" si="323"/>
        <v/>
      </c>
      <c r="Y1573" s="207" t="str">
        <f t="shared" si="324"/>
        <v/>
      </c>
      <c r="Z1573" s="207" t="str">
        <f t="shared" si="325"/>
        <v/>
      </c>
      <c r="AA1573" s="207">
        <f t="shared" si="326"/>
        <v>-33</v>
      </c>
    </row>
    <row r="1574" spans="1:27" ht="17.25" hidden="1" outlineLevel="2" collapsed="1" thickBot="1">
      <c r="A1574" s="279">
        <v>43397</v>
      </c>
      <c r="B1574" s="280" t="s">
        <v>1332</v>
      </c>
      <c r="C1574" s="281" t="s">
        <v>3246</v>
      </c>
      <c r="D1574" s="281" t="s">
        <v>1331</v>
      </c>
      <c r="E1574" s="282" t="s">
        <v>1330</v>
      </c>
      <c r="F1574" s="281" t="s">
        <v>102</v>
      </c>
      <c r="G1574" s="283">
        <v>1</v>
      </c>
      <c r="H1574" s="283">
        <v>9677</v>
      </c>
      <c r="I1574" s="283">
        <v>0</v>
      </c>
      <c r="J1574" s="284">
        <v>23</v>
      </c>
      <c r="K1574" s="284">
        <v>10</v>
      </c>
      <c r="L1574" s="284">
        <f t="shared" si="337"/>
        <v>67</v>
      </c>
      <c r="M1574" s="285">
        <f t="shared" si="312"/>
        <v>67</v>
      </c>
      <c r="N1574" s="241">
        <f t="shared" si="315"/>
        <v>2</v>
      </c>
      <c r="O1574" s="207">
        <f t="shared" si="335"/>
        <v>0</v>
      </c>
      <c r="P1574" s="34"/>
      <c r="Q1574" s="292" t="s">
        <v>3254</v>
      </c>
      <c r="S1574" s="230" t="s">
        <v>2969</v>
      </c>
      <c r="T1574" s="61" t="str">
        <f t="shared" si="336"/>
        <v/>
      </c>
      <c r="U1574" s="61" t="str">
        <f t="shared" si="320"/>
        <v/>
      </c>
      <c r="V1574" s="61" t="str">
        <f t="shared" si="321"/>
        <v/>
      </c>
      <c r="W1574" s="61" t="str">
        <f t="shared" si="322"/>
        <v/>
      </c>
      <c r="X1574" s="207" t="str">
        <f t="shared" si="323"/>
        <v/>
      </c>
      <c r="Y1574" s="207" t="str">
        <f t="shared" si="324"/>
        <v/>
      </c>
      <c r="Z1574" s="207">
        <f t="shared" si="325"/>
        <v>67</v>
      </c>
      <c r="AA1574" s="207" t="str">
        <f t="shared" si="326"/>
        <v/>
      </c>
    </row>
    <row r="1575" spans="1:27" ht="17.25" hidden="1" outlineLevel="2" collapsed="1" thickBot="1">
      <c r="A1575" s="279">
        <v>43397</v>
      </c>
      <c r="B1575" s="280" t="s">
        <v>1332</v>
      </c>
      <c r="C1575" s="281" t="s">
        <v>3246</v>
      </c>
      <c r="D1575" s="281" t="s">
        <v>1329</v>
      </c>
      <c r="E1575" s="282" t="s">
        <v>2221</v>
      </c>
      <c r="F1575" s="281" t="s">
        <v>102</v>
      </c>
      <c r="G1575" s="283">
        <v>2</v>
      </c>
      <c r="H1575" s="283">
        <v>9679</v>
      </c>
      <c r="I1575" s="283">
        <v>0</v>
      </c>
      <c r="J1575" s="284">
        <v>46</v>
      </c>
      <c r="K1575" s="284">
        <v>20</v>
      </c>
      <c r="L1575" s="284">
        <f t="shared" si="337"/>
        <v>-66</v>
      </c>
      <c r="M1575" s="285">
        <f t="shared" ref="M1575:M1638" si="338">L1575</f>
        <v>-66</v>
      </c>
      <c r="N1575" s="241" t="str">
        <f t="shared" si="315"/>
        <v/>
      </c>
      <c r="O1575" s="207">
        <f t="shared" si="335"/>
        <v>0</v>
      </c>
      <c r="P1575" s="34"/>
      <c r="Q1575" s="292" t="s">
        <v>3117</v>
      </c>
      <c r="S1575" s="230" t="s">
        <v>2969</v>
      </c>
      <c r="T1575" s="61" t="str">
        <f t="shared" si="336"/>
        <v/>
      </c>
      <c r="U1575" s="61" t="str">
        <f t="shared" si="320"/>
        <v/>
      </c>
      <c r="V1575" s="61" t="str">
        <f t="shared" si="321"/>
        <v/>
      </c>
      <c r="W1575" s="61" t="str">
        <f t="shared" si="322"/>
        <v/>
      </c>
      <c r="X1575" s="207" t="str">
        <f t="shared" si="323"/>
        <v/>
      </c>
      <c r="Y1575" s="207" t="str">
        <f t="shared" si="324"/>
        <v/>
      </c>
      <c r="Z1575" s="207" t="str">
        <f t="shared" si="325"/>
        <v/>
      </c>
      <c r="AA1575" s="207">
        <f t="shared" si="326"/>
        <v>-66</v>
      </c>
    </row>
    <row r="1576" spans="1:27" ht="17.25" hidden="1" outlineLevel="2" collapsed="1" thickBot="1">
      <c r="A1576" s="279">
        <v>43397</v>
      </c>
      <c r="B1576" s="280" t="s">
        <v>1332</v>
      </c>
      <c r="C1576" s="281" t="s">
        <v>3246</v>
      </c>
      <c r="D1576" s="281" t="s">
        <v>1331</v>
      </c>
      <c r="E1576" s="282" t="s">
        <v>1330</v>
      </c>
      <c r="F1576" s="281" t="s">
        <v>102</v>
      </c>
      <c r="G1576" s="283">
        <v>2</v>
      </c>
      <c r="H1576" s="283">
        <v>9676</v>
      </c>
      <c r="I1576" s="283">
        <v>0</v>
      </c>
      <c r="J1576" s="284">
        <v>46</v>
      </c>
      <c r="K1576" s="284">
        <v>20</v>
      </c>
      <c r="L1576" s="284">
        <f t="shared" si="337"/>
        <v>234</v>
      </c>
      <c r="M1576" s="285">
        <f t="shared" si="338"/>
        <v>234</v>
      </c>
      <c r="N1576" s="241">
        <f t="shared" si="315"/>
        <v>6</v>
      </c>
      <c r="O1576" s="207">
        <f t="shared" si="335"/>
        <v>0</v>
      </c>
      <c r="P1576" s="34"/>
      <c r="Q1576" s="292" t="s">
        <v>3254</v>
      </c>
      <c r="S1576" s="230" t="s">
        <v>2969</v>
      </c>
      <c r="T1576" s="61" t="str">
        <f t="shared" si="336"/>
        <v/>
      </c>
      <c r="U1576" s="61" t="str">
        <f t="shared" si="320"/>
        <v/>
      </c>
      <c r="V1576" s="61" t="str">
        <f t="shared" si="321"/>
        <v/>
      </c>
      <c r="W1576" s="61" t="str">
        <f t="shared" si="322"/>
        <v/>
      </c>
      <c r="X1576" s="207" t="str">
        <f t="shared" si="323"/>
        <v/>
      </c>
      <c r="Y1576" s="207" t="str">
        <f t="shared" si="324"/>
        <v/>
      </c>
      <c r="Z1576" s="207">
        <f t="shared" si="325"/>
        <v>234</v>
      </c>
      <c r="AA1576" s="207" t="str">
        <f t="shared" si="326"/>
        <v/>
      </c>
    </row>
    <row r="1577" spans="1:27" ht="17.25" hidden="1" outlineLevel="2" collapsed="1" thickBot="1">
      <c r="A1577" s="279">
        <v>43397</v>
      </c>
      <c r="B1577" s="280" t="s">
        <v>1332</v>
      </c>
      <c r="C1577" s="281" t="s">
        <v>3246</v>
      </c>
      <c r="D1577" s="281" t="s">
        <v>1329</v>
      </c>
      <c r="E1577" s="282" t="s">
        <v>2221</v>
      </c>
      <c r="F1577" s="281" t="s">
        <v>102</v>
      </c>
      <c r="G1577" s="283">
        <v>1</v>
      </c>
      <c r="H1577" s="283">
        <v>9679</v>
      </c>
      <c r="I1577" s="283">
        <v>0</v>
      </c>
      <c r="J1577" s="284">
        <v>23</v>
      </c>
      <c r="K1577" s="284">
        <v>10</v>
      </c>
      <c r="L1577" s="284">
        <f t="shared" si="337"/>
        <v>-33</v>
      </c>
      <c r="M1577" s="285">
        <f t="shared" si="338"/>
        <v>-33</v>
      </c>
      <c r="N1577" s="241" t="str">
        <f t="shared" si="315"/>
        <v/>
      </c>
      <c r="O1577" s="207">
        <f t="shared" si="335"/>
        <v>0</v>
      </c>
      <c r="P1577" s="34"/>
      <c r="Q1577" s="292"/>
      <c r="S1577" s="230" t="s">
        <v>2969</v>
      </c>
      <c r="T1577" s="61" t="str">
        <f t="shared" si="336"/>
        <v/>
      </c>
      <c r="U1577" s="61" t="str">
        <f t="shared" si="320"/>
        <v/>
      </c>
      <c r="V1577" s="61" t="str">
        <f t="shared" si="321"/>
        <v/>
      </c>
      <c r="W1577" s="61" t="str">
        <f t="shared" si="322"/>
        <v/>
      </c>
      <c r="X1577" s="207" t="str">
        <f t="shared" si="323"/>
        <v/>
      </c>
      <c r="Y1577" s="207" t="str">
        <f t="shared" si="324"/>
        <v/>
      </c>
      <c r="Z1577" s="207" t="str">
        <f t="shared" si="325"/>
        <v/>
      </c>
      <c r="AA1577" s="207">
        <f t="shared" si="326"/>
        <v>-33</v>
      </c>
    </row>
    <row r="1578" spans="1:27" ht="17.25" hidden="1" outlineLevel="2" collapsed="1" thickBot="1">
      <c r="A1578" s="279">
        <v>43397</v>
      </c>
      <c r="B1578" s="280" t="s">
        <v>1332</v>
      </c>
      <c r="C1578" s="281" t="s">
        <v>3246</v>
      </c>
      <c r="D1578" s="281" t="s">
        <v>1331</v>
      </c>
      <c r="E1578" s="282" t="s">
        <v>1330</v>
      </c>
      <c r="F1578" s="281" t="s">
        <v>102</v>
      </c>
      <c r="G1578" s="283">
        <v>1</v>
      </c>
      <c r="H1578" s="283">
        <v>9673</v>
      </c>
      <c r="I1578" s="283">
        <v>0</v>
      </c>
      <c r="J1578" s="284">
        <v>23</v>
      </c>
      <c r="K1578" s="284">
        <v>10</v>
      </c>
      <c r="L1578" s="284">
        <f t="shared" si="337"/>
        <v>267</v>
      </c>
      <c r="M1578" s="285">
        <f t="shared" si="338"/>
        <v>267</v>
      </c>
      <c r="N1578" s="241">
        <f t="shared" si="315"/>
        <v>6</v>
      </c>
      <c r="O1578" s="207">
        <f t="shared" si="335"/>
        <v>0</v>
      </c>
      <c r="P1578" s="34"/>
      <c r="Q1578" s="292"/>
      <c r="S1578" s="230" t="s">
        <v>2969</v>
      </c>
      <c r="T1578" s="61" t="str">
        <f t="shared" si="336"/>
        <v/>
      </c>
      <c r="U1578" s="61" t="str">
        <f t="shared" si="320"/>
        <v/>
      </c>
      <c r="V1578" s="61" t="str">
        <f t="shared" si="321"/>
        <v/>
      </c>
      <c r="W1578" s="61" t="str">
        <f t="shared" si="322"/>
        <v/>
      </c>
      <c r="X1578" s="207" t="str">
        <f t="shared" si="323"/>
        <v/>
      </c>
      <c r="Y1578" s="207" t="str">
        <f t="shared" si="324"/>
        <v/>
      </c>
      <c r="Z1578" s="207">
        <f t="shared" si="325"/>
        <v>267</v>
      </c>
      <c r="AA1578" s="207" t="str">
        <f t="shared" si="326"/>
        <v/>
      </c>
    </row>
    <row r="1579" spans="1:27" ht="17.25" hidden="1" outlineLevel="2" collapsed="1" thickBot="1">
      <c r="A1579" s="279">
        <v>43397</v>
      </c>
      <c r="B1579" s="280" t="s">
        <v>1332</v>
      </c>
      <c r="C1579" s="281" t="s">
        <v>3246</v>
      </c>
      <c r="D1579" s="281" t="s">
        <v>1329</v>
      </c>
      <c r="E1579" s="282" t="s">
        <v>2221</v>
      </c>
      <c r="F1579" s="281" t="s">
        <v>102</v>
      </c>
      <c r="G1579" s="283">
        <v>1</v>
      </c>
      <c r="H1579" s="283">
        <v>9656</v>
      </c>
      <c r="I1579" s="283">
        <v>0</v>
      </c>
      <c r="J1579" s="284">
        <v>23</v>
      </c>
      <c r="K1579" s="284">
        <v>10</v>
      </c>
      <c r="L1579" s="284">
        <f t="shared" si="337"/>
        <v>-33</v>
      </c>
      <c r="M1579" s="285">
        <f t="shared" si="338"/>
        <v>-33</v>
      </c>
      <c r="N1579" s="241" t="str">
        <f t="shared" si="315"/>
        <v/>
      </c>
      <c r="O1579" s="207">
        <f t="shared" si="335"/>
        <v>0</v>
      </c>
      <c r="P1579" s="34"/>
      <c r="Q1579" s="292"/>
      <c r="S1579" s="230" t="s">
        <v>2969</v>
      </c>
      <c r="T1579" s="61" t="str">
        <f t="shared" si="336"/>
        <v/>
      </c>
      <c r="U1579" s="61" t="str">
        <f t="shared" si="320"/>
        <v/>
      </c>
      <c r="V1579" s="61" t="str">
        <f t="shared" si="321"/>
        <v/>
      </c>
      <c r="W1579" s="61" t="str">
        <f t="shared" si="322"/>
        <v/>
      </c>
      <c r="X1579" s="207" t="str">
        <f t="shared" si="323"/>
        <v/>
      </c>
      <c r="Y1579" s="207" t="str">
        <f t="shared" si="324"/>
        <v/>
      </c>
      <c r="Z1579" s="207" t="str">
        <f t="shared" si="325"/>
        <v/>
      </c>
      <c r="AA1579" s="207">
        <f t="shared" si="326"/>
        <v>-33</v>
      </c>
    </row>
    <row r="1580" spans="1:27" ht="17.25" hidden="1" outlineLevel="2" collapsed="1" thickBot="1">
      <c r="A1580" s="279">
        <v>43397</v>
      </c>
      <c r="B1580" s="280" t="s">
        <v>1332</v>
      </c>
      <c r="C1580" s="281" t="s">
        <v>3246</v>
      </c>
      <c r="D1580" s="281" t="s">
        <v>1331</v>
      </c>
      <c r="E1580" s="282" t="s">
        <v>1330</v>
      </c>
      <c r="F1580" s="281" t="s">
        <v>102</v>
      </c>
      <c r="G1580" s="283">
        <v>1</v>
      </c>
      <c r="H1580" s="283">
        <v>9653</v>
      </c>
      <c r="I1580" s="283">
        <v>0</v>
      </c>
      <c r="J1580" s="284">
        <v>23</v>
      </c>
      <c r="K1580" s="284">
        <v>10</v>
      </c>
      <c r="L1580" s="284">
        <f t="shared" si="337"/>
        <v>117</v>
      </c>
      <c r="M1580" s="285">
        <f t="shared" si="338"/>
        <v>117</v>
      </c>
      <c r="N1580" s="241">
        <f t="shared" si="315"/>
        <v>3</v>
      </c>
      <c r="O1580" s="207">
        <f t="shared" si="335"/>
        <v>0</v>
      </c>
      <c r="P1580" s="34"/>
      <c r="Q1580" s="292"/>
      <c r="S1580" s="230" t="s">
        <v>2969</v>
      </c>
      <c r="T1580" s="61" t="str">
        <f t="shared" si="336"/>
        <v/>
      </c>
      <c r="U1580" s="61" t="str">
        <f t="shared" si="320"/>
        <v/>
      </c>
      <c r="V1580" s="61" t="str">
        <f t="shared" si="321"/>
        <v/>
      </c>
      <c r="W1580" s="61" t="str">
        <f t="shared" si="322"/>
        <v/>
      </c>
      <c r="X1580" s="207" t="str">
        <f t="shared" si="323"/>
        <v/>
      </c>
      <c r="Y1580" s="207" t="str">
        <f t="shared" si="324"/>
        <v/>
      </c>
      <c r="Z1580" s="207">
        <f t="shared" si="325"/>
        <v>117</v>
      </c>
      <c r="AA1580" s="207" t="str">
        <f t="shared" si="326"/>
        <v/>
      </c>
    </row>
    <row r="1581" spans="1:27" ht="17.25" hidden="1" outlineLevel="2" collapsed="1" thickBot="1">
      <c r="A1581" s="279">
        <v>43397</v>
      </c>
      <c r="B1581" s="280" t="s">
        <v>1332</v>
      </c>
      <c r="C1581" s="281" t="s">
        <v>3246</v>
      </c>
      <c r="D1581" s="281" t="s">
        <v>1329</v>
      </c>
      <c r="E1581" s="282" t="s">
        <v>2221</v>
      </c>
      <c r="F1581" s="281" t="s">
        <v>102</v>
      </c>
      <c r="G1581" s="283">
        <v>1</v>
      </c>
      <c r="H1581" s="283">
        <v>9656</v>
      </c>
      <c r="I1581" s="283">
        <v>0</v>
      </c>
      <c r="J1581" s="284">
        <v>23</v>
      </c>
      <c r="K1581" s="284">
        <v>10</v>
      </c>
      <c r="L1581" s="284">
        <f t="shared" si="337"/>
        <v>-33</v>
      </c>
      <c r="M1581" s="285">
        <f t="shared" si="338"/>
        <v>-33</v>
      </c>
      <c r="N1581" s="241" t="str">
        <f t="shared" si="315"/>
        <v/>
      </c>
      <c r="O1581" s="207">
        <f t="shared" si="335"/>
        <v>0</v>
      </c>
      <c r="P1581" s="34"/>
      <c r="Q1581" s="292"/>
      <c r="S1581" s="230" t="s">
        <v>2969</v>
      </c>
      <c r="T1581" s="61" t="str">
        <f t="shared" si="336"/>
        <v/>
      </c>
      <c r="U1581" s="61" t="str">
        <f t="shared" si="320"/>
        <v/>
      </c>
      <c r="V1581" s="61" t="str">
        <f t="shared" si="321"/>
        <v/>
      </c>
      <c r="W1581" s="61" t="str">
        <f t="shared" si="322"/>
        <v/>
      </c>
      <c r="X1581" s="207" t="str">
        <f t="shared" si="323"/>
        <v/>
      </c>
      <c r="Y1581" s="207" t="str">
        <f t="shared" si="324"/>
        <v/>
      </c>
      <c r="Z1581" s="207" t="str">
        <f t="shared" si="325"/>
        <v/>
      </c>
      <c r="AA1581" s="207">
        <f t="shared" si="326"/>
        <v>-33</v>
      </c>
    </row>
    <row r="1582" spans="1:27" ht="17.25" hidden="1" outlineLevel="2" collapsed="1" thickBot="1">
      <c r="A1582" s="279">
        <v>43397</v>
      </c>
      <c r="B1582" s="280" t="s">
        <v>1332</v>
      </c>
      <c r="C1582" s="281" t="s">
        <v>3246</v>
      </c>
      <c r="D1582" s="281" t="s">
        <v>1331</v>
      </c>
      <c r="E1582" s="282" t="s">
        <v>1330</v>
      </c>
      <c r="F1582" s="281" t="s">
        <v>102</v>
      </c>
      <c r="G1582" s="283">
        <v>1</v>
      </c>
      <c r="H1582" s="283">
        <v>9644</v>
      </c>
      <c r="I1582" s="283">
        <v>0</v>
      </c>
      <c r="J1582" s="284">
        <v>23</v>
      </c>
      <c r="K1582" s="284">
        <v>10</v>
      </c>
      <c r="L1582" s="284">
        <f t="shared" si="337"/>
        <v>567</v>
      </c>
      <c r="M1582" s="285">
        <f t="shared" si="338"/>
        <v>567</v>
      </c>
      <c r="N1582" s="241">
        <f t="shared" si="315"/>
        <v>12</v>
      </c>
      <c r="O1582" s="207">
        <f t="shared" si="335"/>
        <v>0</v>
      </c>
      <c r="P1582" s="34"/>
      <c r="Q1582" s="292"/>
      <c r="S1582" s="230" t="s">
        <v>2969</v>
      </c>
      <c r="T1582" s="61" t="str">
        <f t="shared" si="336"/>
        <v/>
      </c>
      <c r="U1582" s="61" t="str">
        <f t="shared" si="320"/>
        <v/>
      </c>
      <c r="V1582" s="61" t="str">
        <f t="shared" si="321"/>
        <v/>
      </c>
      <c r="W1582" s="61" t="str">
        <f t="shared" si="322"/>
        <v/>
      </c>
      <c r="X1582" s="207" t="str">
        <f t="shared" si="323"/>
        <v/>
      </c>
      <c r="Y1582" s="207" t="str">
        <f t="shared" si="324"/>
        <v/>
      </c>
      <c r="Z1582" s="207">
        <f t="shared" si="325"/>
        <v>567</v>
      </c>
      <c r="AA1582" s="207" t="str">
        <f t="shared" si="326"/>
        <v/>
      </c>
    </row>
    <row r="1583" spans="1:27" ht="17.25" hidden="1" outlineLevel="2" collapsed="1" thickBot="1">
      <c r="A1583" s="279">
        <v>43397</v>
      </c>
      <c r="B1583" s="280" t="s">
        <v>1332</v>
      </c>
      <c r="C1583" s="281" t="s">
        <v>3246</v>
      </c>
      <c r="D1583" s="281" t="s">
        <v>1329</v>
      </c>
      <c r="E1583" s="282" t="s">
        <v>2221</v>
      </c>
      <c r="F1583" s="281" t="s">
        <v>102</v>
      </c>
      <c r="G1583" s="283">
        <v>1</v>
      </c>
      <c r="H1583" s="283">
        <v>9654</v>
      </c>
      <c r="I1583" s="283">
        <v>0</v>
      </c>
      <c r="J1583" s="284">
        <v>23</v>
      </c>
      <c r="K1583" s="284">
        <v>10</v>
      </c>
      <c r="L1583" s="284">
        <f t="shared" si="337"/>
        <v>-33</v>
      </c>
      <c r="M1583" s="285">
        <f t="shared" si="338"/>
        <v>-33</v>
      </c>
      <c r="N1583" s="241" t="str">
        <f t="shared" si="315"/>
        <v/>
      </c>
      <c r="O1583" s="207">
        <f t="shared" si="335"/>
        <v>0</v>
      </c>
      <c r="P1583" s="34"/>
      <c r="Q1583" s="292"/>
      <c r="S1583" s="230" t="s">
        <v>2969</v>
      </c>
      <c r="T1583" s="61" t="str">
        <f t="shared" si="336"/>
        <v/>
      </c>
      <c r="U1583" s="61" t="str">
        <f t="shared" si="320"/>
        <v/>
      </c>
      <c r="V1583" s="61" t="str">
        <f t="shared" si="321"/>
        <v/>
      </c>
      <c r="W1583" s="61" t="str">
        <f t="shared" si="322"/>
        <v/>
      </c>
      <c r="X1583" s="207" t="str">
        <f t="shared" si="323"/>
        <v/>
      </c>
      <c r="Y1583" s="207" t="str">
        <f t="shared" si="324"/>
        <v/>
      </c>
      <c r="Z1583" s="207" t="str">
        <f t="shared" si="325"/>
        <v/>
      </c>
      <c r="AA1583" s="207">
        <f t="shared" si="326"/>
        <v>-33</v>
      </c>
    </row>
    <row r="1584" spans="1:27" ht="17.25" hidden="1" outlineLevel="2" collapsed="1" thickBot="1">
      <c r="A1584" s="279">
        <v>43397</v>
      </c>
      <c r="B1584" s="280" t="s">
        <v>1332</v>
      </c>
      <c r="C1584" s="281" t="s">
        <v>3246</v>
      </c>
      <c r="D1584" s="281" t="s">
        <v>1331</v>
      </c>
      <c r="E1584" s="282" t="s">
        <v>1330</v>
      </c>
      <c r="F1584" s="281" t="s">
        <v>102</v>
      </c>
      <c r="G1584" s="283">
        <v>1</v>
      </c>
      <c r="H1584" s="283">
        <v>9644</v>
      </c>
      <c r="I1584" s="283">
        <v>0</v>
      </c>
      <c r="J1584" s="284">
        <v>23</v>
      </c>
      <c r="K1584" s="284">
        <v>10</v>
      </c>
      <c r="L1584" s="284">
        <f t="shared" si="337"/>
        <v>467</v>
      </c>
      <c r="M1584" s="285">
        <f t="shared" si="338"/>
        <v>467</v>
      </c>
      <c r="N1584" s="241">
        <f t="shared" si="315"/>
        <v>10</v>
      </c>
      <c r="O1584" s="207">
        <f t="shared" si="335"/>
        <v>0</v>
      </c>
      <c r="P1584" s="34"/>
      <c r="Q1584" s="292"/>
      <c r="S1584" s="230" t="s">
        <v>2969</v>
      </c>
      <c r="T1584" s="61" t="str">
        <f t="shared" si="336"/>
        <v/>
      </c>
      <c r="U1584" s="61" t="str">
        <f t="shared" si="320"/>
        <v/>
      </c>
      <c r="V1584" s="61" t="str">
        <f t="shared" si="321"/>
        <v/>
      </c>
      <c r="W1584" s="61" t="str">
        <f t="shared" si="322"/>
        <v/>
      </c>
      <c r="X1584" s="207" t="str">
        <f t="shared" si="323"/>
        <v/>
      </c>
      <c r="Y1584" s="207" t="str">
        <f t="shared" si="324"/>
        <v/>
      </c>
      <c r="Z1584" s="207">
        <f t="shared" si="325"/>
        <v>467</v>
      </c>
      <c r="AA1584" s="207" t="str">
        <f t="shared" si="326"/>
        <v/>
      </c>
    </row>
    <row r="1585" spans="1:27" ht="17.25" hidden="1" outlineLevel="2" collapsed="1" thickBot="1">
      <c r="A1585" s="279">
        <v>43397</v>
      </c>
      <c r="B1585" s="280" t="s">
        <v>1332</v>
      </c>
      <c r="C1585" s="281" t="s">
        <v>3246</v>
      </c>
      <c r="D1585" s="281" t="s">
        <v>1329</v>
      </c>
      <c r="E1585" s="282" t="s">
        <v>2221</v>
      </c>
      <c r="F1585" s="281" t="s">
        <v>102</v>
      </c>
      <c r="G1585" s="283">
        <v>2</v>
      </c>
      <c r="H1585" s="283">
        <v>9649</v>
      </c>
      <c r="I1585" s="283">
        <v>0</v>
      </c>
      <c r="J1585" s="284">
        <v>46</v>
      </c>
      <c r="K1585" s="284">
        <v>20</v>
      </c>
      <c r="L1585" s="284">
        <f t="shared" si="337"/>
        <v>-66</v>
      </c>
      <c r="M1585" s="285">
        <f t="shared" si="338"/>
        <v>-66</v>
      </c>
      <c r="N1585" s="241" t="str">
        <f t="shared" ref="N1585:N1600" si="339">IF(B1585="TXO","",IF(D1585="新倉","",IF(E1585="賣",(H1585-H1584)*G1585,(H1584-H1585)*G1585)))</f>
        <v/>
      </c>
      <c r="O1585" s="207">
        <f t="shared" si="335"/>
        <v>0</v>
      </c>
      <c r="P1585" s="34"/>
      <c r="Q1585" s="278" t="s">
        <v>3142</v>
      </c>
      <c r="S1585" s="230" t="s">
        <v>2969</v>
      </c>
      <c r="T1585" s="61" t="str">
        <f t="shared" si="336"/>
        <v/>
      </c>
      <c r="U1585" s="61" t="str">
        <f t="shared" si="320"/>
        <v/>
      </c>
      <c r="V1585" s="61" t="str">
        <f t="shared" si="321"/>
        <v/>
      </c>
      <c r="W1585" s="61" t="str">
        <f t="shared" si="322"/>
        <v/>
      </c>
      <c r="X1585" s="207" t="str">
        <f t="shared" si="323"/>
        <v/>
      </c>
      <c r="Y1585" s="207" t="str">
        <f t="shared" si="324"/>
        <v/>
      </c>
      <c r="Z1585" s="207" t="str">
        <f t="shared" si="325"/>
        <v/>
      </c>
      <c r="AA1585" s="207">
        <f t="shared" si="326"/>
        <v>-66</v>
      </c>
    </row>
    <row r="1586" spans="1:27" ht="17.25" hidden="1" outlineLevel="2" collapsed="1" thickBot="1">
      <c r="A1586" s="279">
        <v>43397</v>
      </c>
      <c r="B1586" s="280" t="s">
        <v>1332</v>
      </c>
      <c r="C1586" s="281" t="s">
        <v>3246</v>
      </c>
      <c r="D1586" s="281" t="s">
        <v>1331</v>
      </c>
      <c r="E1586" s="282" t="s">
        <v>1330</v>
      </c>
      <c r="F1586" s="281" t="s">
        <v>102</v>
      </c>
      <c r="G1586" s="283">
        <v>2</v>
      </c>
      <c r="H1586" s="283">
        <v>9645</v>
      </c>
      <c r="I1586" s="283">
        <v>0</v>
      </c>
      <c r="J1586" s="284">
        <v>46</v>
      </c>
      <c r="K1586" s="284">
        <v>20</v>
      </c>
      <c r="L1586" s="284">
        <f t="shared" si="337"/>
        <v>334</v>
      </c>
      <c r="M1586" s="285">
        <f t="shared" si="338"/>
        <v>334</v>
      </c>
      <c r="N1586" s="241">
        <f t="shared" si="339"/>
        <v>8</v>
      </c>
      <c r="O1586" s="207">
        <f t="shared" si="335"/>
        <v>0</v>
      </c>
      <c r="P1586" s="34"/>
      <c r="Q1586" s="292" t="s">
        <v>3255</v>
      </c>
      <c r="S1586" s="230" t="s">
        <v>2969</v>
      </c>
      <c r="T1586" s="61" t="str">
        <f t="shared" si="336"/>
        <v/>
      </c>
      <c r="U1586" s="61" t="str">
        <f t="shared" si="320"/>
        <v/>
      </c>
      <c r="V1586" s="61" t="str">
        <f t="shared" si="321"/>
        <v/>
      </c>
      <c r="W1586" s="61" t="str">
        <f t="shared" si="322"/>
        <v/>
      </c>
      <c r="X1586" s="207" t="str">
        <f t="shared" si="323"/>
        <v/>
      </c>
      <c r="Y1586" s="207" t="str">
        <f t="shared" si="324"/>
        <v/>
      </c>
      <c r="Z1586" s="207">
        <f t="shared" si="325"/>
        <v>334</v>
      </c>
      <c r="AA1586" s="207" t="str">
        <f t="shared" si="326"/>
        <v/>
      </c>
    </row>
    <row r="1587" spans="1:27" ht="17.25" hidden="1" outlineLevel="1" thickBot="1">
      <c r="A1587" s="237">
        <v>43398</v>
      </c>
      <c r="B1587" s="215" t="s">
        <v>1328</v>
      </c>
      <c r="C1587" s="210" t="s">
        <v>3256</v>
      </c>
      <c r="D1587" s="210" t="s">
        <v>1329</v>
      </c>
      <c r="E1587" s="238" t="s">
        <v>1330</v>
      </c>
      <c r="F1587" s="210" t="s">
        <v>102</v>
      </c>
      <c r="G1587" s="239">
        <v>1</v>
      </c>
      <c r="H1587" s="239">
        <v>30</v>
      </c>
      <c r="I1587" s="239">
        <v>-1500</v>
      </c>
      <c r="J1587" s="14">
        <v>18</v>
      </c>
      <c r="K1587" s="14">
        <v>2</v>
      </c>
      <c r="L1587" s="14">
        <f t="shared" si="337"/>
        <v>-1520</v>
      </c>
      <c r="M1587" s="123">
        <f t="shared" si="338"/>
        <v>-1520</v>
      </c>
      <c r="N1587" s="241" t="str">
        <f t="shared" si="339"/>
        <v/>
      </c>
      <c r="O1587" s="207">
        <v>0</v>
      </c>
      <c r="P1587" s="34">
        <f>SUM(L1587:L1600)</f>
        <v>-3006</v>
      </c>
      <c r="S1587" s="230"/>
      <c r="T1587" s="61" t="str">
        <f t="shared" si="336"/>
        <v/>
      </c>
      <c r="U1587" s="61" t="str">
        <f t="shared" si="320"/>
        <v/>
      </c>
      <c r="V1587" s="61" t="str">
        <f t="shared" si="321"/>
        <v/>
      </c>
      <c r="W1587" s="61" t="str">
        <f t="shared" si="322"/>
        <v/>
      </c>
      <c r="X1587" s="207" t="str">
        <f t="shared" si="323"/>
        <v/>
      </c>
      <c r="Y1587" s="207" t="str">
        <f t="shared" si="324"/>
        <v/>
      </c>
      <c r="Z1587" s="207" t="str">
        <f t="shared" si="325"/>
        <v/>
      </c>
      <c r="AA1587" s="207" t="str">
        <f t="shared" si="326"/>
        <v/>
      </c>
    </row>
    <row r="1588" spans="1:27" ht="17.25" hidden="1" outlineLevel="2" thickBot="1">
      <c r="A1588" s="237">
        <v>43399</v>
      </c>
      <c r="B1588" s="215" t="s">
        <v>1328</v>
      </c>
      <c r="C1588" s="210" t="s">
        <v>3256</v>
      </c>
      <c r="D1588" s="210" t="s">
        <v>1331</v>
      </c>
      <c r="E1588" s="238" t="s">
        <v>2221</v>
      </c>
      <c r="F1588" s="210" t="s">
        <v>102</v>
      </c>
      <c r="G1588" s="239">
        <v>1</v>
      </c>
      <c r="H1588" s="239">
        <v>31.5</v>
      </c>
      <c r="I1588" s="239">
        <v>1575</v>
      </c>
      <c r="J1588" s="14">
        <v>18</v>
      </c>
      <c r="K1588" s="14">
        <v>2</v>
      </c>
      <c r="L1588" s="14">
        <f t="shared" ref="L1588:L1600" si="340">IF(B1588="TXO",I1588-SUM(J1588:K1588),IF(B1588="FITX",IF(D1588="新倉",-SUM(J1588:K1588),IF(E1588="賣",(H1588-H1587)*G1588*200-SUM(J1588:K1588),(H1587-H1588)*G1588*200-SUM(J1588:K1588))),IF(D1588="新倉",-SUM(J1588:K1588),IF(E1588="賣",(H1588-H1587)*G1588*50-SUM(J1588:K1588),(H1587-H1588)*G1588*50-SUM(J1588:K1588)))))</f>
        <v>1555</v>
      </c>
      <c r="M1588" s="123">
        <f t="shared" si="338"/>
        <v>1555</v>
      </c>
      <c r="N1588" s="241" t="str">
        <f t="shared" si="339"/>
        <v/>
      </c>
      <c r="O1588" s="207">
        <v>0</v>
      </c>
      <c r="P1588" s="34"/>
      <c r="S1588" s="230"/>
      <c r="T1588" s="61" t="str">
        <f t="shared" si="336"/>
        <v/>
      </c>
      <c r="U1588" s="61" t="str">
        <f t="shared" si="320"/>
        <v/>
      </c>
      <c r="V1588" s="61" t="str">
        <f t="shared" si="321"/>
        <v/>
      </c>
      <c r="W1588" s="61" t="str">
        <f t="shared" si="322"/>
        <v/>
      </c>
      <c r="X1588" s="207" t="str">
        <f t="shared" si="323"/>
        <v/>
      </c>
      <c r="Y1588" s="207" t="str">
        <f t="shared" si="324"/>
        <v/>
      </c>
      <c r="Z1588" s="207" t="str">
        <f t="shared" si="325"/>
        <v/>
      </c>
      <c r="AA1588" s="207" t="str">
        <f t="shared" si="326"/>
        <v/>
      </c>
    </row>
    <row r="1589" spans="1:27" ht="17.25" hidden="1" outlineLevel="2" thickBot="1">
      <c r="A1589" s="237">
        <v>43398</v>
      </c>
      <c r="B1589" s="215" t="s">
        <v>1328</v>
      </c>
      <c r="C1589" s="210" t="s">
        <v>3257</v>
      </c>
      <c r="D1589" s="210" t="s">
        <v>1329</v>
      </c>
      <c r="E1589" s="238" t="s">
        <v>1330</v>
      </c>
      <c r="F1589" s="210" t="s">
        <v>102</v>
      </c>
      <c r="G1589" s="239">
        <v>1</v>
      </c>
      <c r="H1589" s="239">
        <v>52</v>
      </c>
      <c r="I1589" s="239">
        <v>-2600</v>
      </c>
      <c r="J1589" s="14">
        <v>18</v>
      </c>
      <c r="K1589" s="14">
        <v>3</v>
      </c>
      <c r="L1589" s="14">
        <f t="shared" si="340"/>
        <v>-2621</v>
      </c>
      <c r="M1589" s="123">
        <f t="shared" si="338"/>
        <v>-2621</v>
      </c>
      <c r="N1589" s="241" t="str">
        <f t="shared" si="339"/>
        <v/>
      </c>
      <c r="O1589" s="207">
        <v>0</v>
      </c>
      <c r="P1589" s="34"/>
      <c r="S1589" s="230"/>
      <c r="T1589" s="61" t="str">
        <f t="shared" si="336"/>
        <v/>
      </c>
      <c r="U1589" s="61" t="str">
        <f t="shared" ref="U1589:U1641" si="341">IF(AND(R1589="Yes",S1589&lt;&gt;"Yes",L1589&lt;0,B1589&lt;&gt;"TXO"),L1589,"")</f>
        <v/>
      </c>
      <c r="V1589" s="61" t="str">
        <f t="shared" ref="V1589:V1641" si="342">IF(AND(R1589="",S1589&lt;&gt;"Yes",L1589&gt;0,B1589&lt;&gt;"TXO"),L1589,"")</f>
        <v/>
      </c>
      <c r="W1589" s="61" t="str">
        <f t="shared" ref="W1589:W1641" si="343">IF(AND(R1589="",S1589&lt;&gt;"Yes",L1589&lt;0,B1589&lt;&gt;"TXO"),L1589,"")</f>
        <v/>
      </c>
      <c r="X1589" s="207" t="str">
        <f t="shared" ref="X1589:X1641" si="344">IF(AND(R1589="Yes",S1589="Yes",L1589&gt;0,B1589&lt;&gt;"TXO"),L1589,"")</f>
        <v/>
      </c>
      <c r="Y1589" s="207" t="str">
        <f t="shared" ref="Y1589:Y1641" si="345">IF(AND(R1589="Yes",S1589="Yes",L1589&lt;0,B1589&lt;&gt;"TXO"),L1589,"")</f>
        <v/>
      </c>
      <c r="Z1589" s="207" t="str">
        <f t="shared" ref="Z1589:Z1641" si="346">IF(AND(R1589="",S1589="Yes",L1589&gt;0,B1589&lt;&gt;"TXO"),L1589,"")</f>
        <v/>
      </c>
      <c r="AA1589" s="207" t="str">
        <f t="shared" ref="AA1589:AA1641" si="347">IF(AND(R1589="",S1589="Yes",L1589&lt;0,B1589&lt;&gt;"TXO"),L1589,"")</f>
        <v/>
      </c>
    </row>
    <row r="1590" spans="1:27" ht="17.25" hidden="1" outlineLevel="2" thickBot="1">
      <c r="A1590" s="237">
        <v>43398</v>
      </c>
      <c r="B1590" s="215" t="s">
        <v>1328</v>
      </c>
      <c r="C1590" s="210" t="s">
        <v>3258</v>
      </c>
      <c r="D1590" s="210" t="s">
        <v>1331</v>
      </c>
      <c r="E1590" s="238" t="s">
        <v>2221</v>
      </c>
      <c r="F1590" s="210" t="s">
        <v>102</v>
      </c>
      <c r="G1590" s="239">
        <v>1</v>
      </c>
      <c r="H1590" s="239">
        <v>60</v>
      </c>
      <c r="I1590" s="239">
        <v>3000</v>
      </c>
      <c r="J1590" s="14">
        <v>18</v>
      </c>
      <c r="K1590" s="14">
        <v>3</v>
      </c>
      <c r="L1590" s="14">
        <f t="shared" si="340"/>
        <v>2979</v>
      </c>
      <c r="M1590" s="123">
        <f t="shared" si="338"/>
        <v>2979</v>
      </c>
      <c r="N1590" s="241" t="str">
        <f t="shared" si="339"/>
        <v/>
      </c>
      <c r="O1590" s="207">
        <v>0</v>
      </c>
      <c r="P1590" s="34"/>
      <c r="S1590" s="230" t="s">
        <v>2969</v>
      </c>
      <c r="T1590" s="61" t="str">
        <f t="shared" si="336"/>
        <v/>
      </c>
      <c r="U1590" s="61" t="str">
        <f t="shared" si="341"/>
        <v/>
      </c>
      <c r="V1590" s="61" t="str">
        <f t="shared" si="342"/>
        <v/>
      </c>
      <c r="W1590" s="61" t="str">
        <f t="shared" si="343"/>
        <v/>
      </c>
      <c r="X1590" s="207" t="str">
        <f t="shared" si="344"/>
        <v/>
      </c>
      <c r="Y1590" s="207" t="str">
        <f t="shared" si="345"/>
        <v/>
      </c>
      <c r="Z1590" s="207" t="str">
        <f t="shared" si="346"/>
        <v/>
      </c>
      <c r="AA1590" s="207" t="str">
        <f t="shared" si="347"/>
        <v/>
      </c>
    </row>
    <row r="1591" spans="1:27" ht="17.25" hidden="1" outlineLevel="2" thickBot="1">
      <c r="A1591" s="237">
        <v>43398</v>
      </c>
      <c r="B1591" s="215" t="s">
        <v>1328</v>
      </c>
      <c r="C1591" s="210" t="s">
        <v>3257</v>
      </c>
      <c r="D1591" s="210" t="s">
        <v>1329</v>
      </c>
      <c r="E1591" s="238" t="s">
        <v>1330</v>
      </c>
      <c r="F1591" s="210" t="s">
        <v>102</v>
      </c>
      <c r="G1591" s="239">
        <v>1</v>
      </c>
      <c r="H1591" s="239">
        <v>44</v>
      </c>
      <c r="I1591" s="239">
        <v>-2200</v>
      </c>
      <c r="J1591" s="14">
        <v>18</v>
      </c>
      <c r="K1591" s="14">
        <v>2</v>
      </c>
      <c r="L1591" s="14">
        <f t="shared" si="340"/>
        <v>-2220</v>
      </c>
      <c r="M1591" s="123">
        <f t="shared" si="338"/>
        <v>-2220</v>
      </c>
      <c r="N1591" s="241" t="str">
        <f t="shared" si="339"/>
        <v/>
      </c>
      <c r="O1591" s="207">
        <v>0</v>
      </c>
      <c r="P1591" s="34"/>
      <c r="S1591" s="230"/>
      <c r="T1591" s="61" t="str">
        <f t="shared" si="336"/>
        <v/>
      </c>
      <c r="U1591" s="61" t="str">
        <f t="shared" si="341"/>
        <v/>
      </c>
      <c r="V1591" s="61" t="str">
        <f t="shared" si="342"/>
        <v/>
      </c>
      <c r="W1591" s="61" t="str">
        <f t="shared" si="343"/>
        <v/>
      </c>
      <c r="X1591" s="207" t="str">
        <f t="shared" si="344"/>
        <v/>
      </c>
      <c r="Y1591" s="207" t="str">
        <f t="shared" si="345"/>
        <v/>
      </c>
      <c r="Z1591" s="207" t="str">
        <f t="shared" si="346"/>
        <v/>
      </c>
      <c r="AA1591" s="207" t="str">
        <f t="shared" si="347"/>
        <v/>
      </c>
    </row>
    <row r="1592" spans="1:27" ht="17.25" hidden="1" outlineLevel="2" thickBot="1">
      <c r="A1592" s="237">
        <v>43398</v>
      </c>
      <c r="B1592" s="215" t="s">
        <v>1328</v>
      </c>
      <c r="C1592" s="210" t="s">
        <v>3258</v>
      </c>
      <c r="D1592" s="210" t="s">
        <v>1331</v>
      </c>
      <c r="E1592" s="238" t="s">
        <v>2221</v>
      </c>
      <c r="F1592" s="210" t="s">
        <v>102</v>
      </c>
      <c r="G1592" s="239">
        <v>1</v>
      </c>
      <c r="H1592" s="239">
        <v>66</v>
      </c>
      <c r="I1592" s="239">
        <v>3300</v>
      </c>
      <c r="J1592" s="14">
        <v>18</v>
      </c>
      <c r="K1592" s="14">
        <v>3</v>
      </c>
      <c r="L1592" s="14">
        <f t="shared" si="340"/>
        <v>3279</v>
      </c>
      <c r="M1592" s="123">
        <f t="shared" si="338"/>
        <v>3279</v>
      </c>
      <c r="N1592" s="241" t="str">
        <f t="shared" si="339"/>
        <v/>
      </c>
      <c r="O1592" s="207">
        <v>0</v>
      </c>
      <c r="P1592" s="34"/>
      <c r="S1592" s="230" t="s">
        <v>2969</v>
      </c>
      <c r="T1592" s="61" t="str">
        <f t="shared" si="336"/>
        <v/>
      </c>
      <c r="U1592" s="61" t="str">
        <f t="shared" si="341"/>
        <v/>
      </c>
      <c r="V1592" s="61" t="str">
        <f t="shared" si="342"/>
        <v/>
      </c>
      <c r="W1592" s="61" t="str">
        <f t="shared" si="343"/>
        <v/>
      </c>
      <c r="X1592" s="207" t="str">
        <f t="shared" si="344"/>
        <v/>
      </c>
      <c r="Y1592" s="207" t="str">
        <f t="shared" si="345"/>
        <v/>
      </c>
      <c r="Z1592" s="207" t="str">
        <f t="shared" si="346"/>
        <v/>
      </c>
      <c r="AA1592" s="207" t="str">
        <f t="shared" si="347"/>
        <v/>
      </c>
    </row>
    <row r="1593" spans="1:27" ht="17.25" hidden="1" outlineLevel="2" thickBot="1">
      <c r="A1593" s="237">
        <v>43398</v>
      </c>
      <c r="B1593" s="215" t="s">
        <v>1332</v>
      </c>
      <c r="C1593" s="210" t="s">
        <v>3246</v>
      </c>
      <c r="D1593" s="210" t="s">
        <v>1329</v>
      </c>
      <c r="E1593" s="238" t="s">
        <v>2221</v>
      </c>
      <c r="F1593" s="210" t="s">
        <v>102</v>
      </c>
      <c r="G1593" s="239">
        <v>1</v>
      </c>
      <c r="H1593" s="239">
        <v>9474</v>
      </c>
      <c r="I1593" s="239">
        <v>0</v>
      </c>
      <c r="J1593" s="14">
        <v>23</v>
      </c>
      <c r="K1593" s="14">
        <v>9</v>
      </c>
      <c r="L1593" s="14">
        <f t="shared" si="340"/>
        <v>-32</v>
      </c>
      <c r="M1593" s="123">
        <f t="shared" si="338"/>
        <v>-32</v>
      </c>
      <c r="N1593" s="241" t="str">
        <f t="shared" si="339"/>
        <v/>
      </c>
      <c r="O1593" s="207">
        <v>0</v>
      </c>
      <c r="P1593" s="34"/>
      <c r="Q1593" s="230" t="s">
        <v>3188</v>
      </c>
      <c r="S1593" s="230"/>
      <c r="T1593" s="61" t="str">
        <f t="shared" si="336"/>
        <v/>
      </c>
      <c r="U1593" s="61" t="str">
        <f t="shared" si="341"/>
        <v/>
      </c>
      <c r="V1593" s="61" t="str">
        <f t="shared" si="342"/>
        <v/>
      </c>
      <c r="W1593" s="61">
        <f t="shared" si="343"/>
        <v>-32</v>
      </c>
      <c r="X1593" s="207" t="str">
        <f t="shared" si="344"/>
        <v/>
      </c>
      <c r="Y1593" s="207" t="str">
        <f t="shared" si="345"/>
        <v/>
      </c>
      <c r="Z1593" s="207" t="str">
        <f t="shared" si="346"/>
        <v/>
      </c>
      <c r="AA1593" s="207" t="str">
        <f t="shared" si="347"/>
        <v/>
      </c>
    </row>
    <row r="1594" spans="1:27" ht="17.25" hidden="1" outlineLevel="2" thickBot="1">
      <c r="A1594" s="237">
        <v>43398</v>
      </c>
      <c r="B1594" s="215" t="s">
        <v>1332</v>
      </c>
      <c r="C1594" s="210" t="s">
        <v>3246</v>
      </c>
      <c r="D1594" s="210" t="s">
        <v>1331</v>
      </c>
      <c r="E1594" s="238" t="s">
        <v>1330</v>
      </c>
      <c r="F1594" s="210" t="s">
        <v>102</v>
      </c>
      <c r="G1594" s="239">
        <v>1</v>
      </c>
      <c r="H1594" s="239">
        <v>9490</v>
      </c>
      <c r="I1594" s="239">
        <v>0</v>
      </c>
      <c r="J1594" s="14">
        <v>23</v>
      </c>
      <c r="K1594" s="14">
        <v>9</v>
      </c>
      <c r="L1594" s="14">
        <f t="shared" si="340"/>
        <v>-832</v>
      </c>
      <c r="M1594" s="123">
        <f t="shared" si="338"/>
        <v>-832</v>
      </c>
      <c r="N1594" s="241">
        <f t="shared" si="339"/>
        <v>-16</v>
      </c>
      <c r="O1594" s="207">
        <v>0</v>
      </c>
      <c r="P1594" s="34"/>
      <c r="Q1594" s="230" t="s">
        <v>2986</v>
      </c>
      <c r="S1594" s="230"/>
      <c r="T1594" s="61" t="str">
        <f t="shared" si="336"/>
        <v/>
      </c>
      <c r="U1594" s="61" t="str">
        <f t="shared" si="341"/>
        <v/>
      </c>
      <c r="V1594" s="61" t="str">
        <f t="shared" si="342"/>
        <v/>
      </c>
      <c r="W1594" s="61">
        <f t="shared" si="343"/>
        <v>-832</v>
      </c>
      <c r="X1594" s="207" t="str">
        <f t="shared" si="344"/>
        <v/>
      </c>
      <c r="Y1594" s="207" t="str">
        <f t="shared" si="345"/>
        <v/>
      </c>
      <c r="Z1594" s="207" t="str">
        <f t="shared" si="346"/>
        <v/>
      </c>
      <c r="AA1594" s="207" t="str">
        <f t="shared" si="347"/>
        <v/>
      </c>
    </row>
    <row r="1595" spans="1:27" ht="17.25" hidden="1" outlineLevel="2" thickBot="1">
      <c r="A1595" s="237">
        <v>43398</v>
      </c>
      <c r="B1595" s="215" t="s">
        <v>1332</v>
      </c>
      <c r="C1595" s="210" t="s">
        <v>3246</v>
      </c>
      <c r="D1595" s="210" t="s">
        <v>1329</v>
      </c>
      <c r="E1595" s="238" t="s">
        <v>2221</v>
      </c>
      <c r="F1595" s="210" t="s">
        <v>102</v>
      </c>
      <c r="G1595" s="239">
        <v>1</v>
      </c>
      <c r="H1595" s="239">
        <v>9470</v>
      </c>
      <c r="I1595" s="239">
        <v>0</v>
      </c>
      <c r="J1595" s="14">
        <v>23</v>
      </c>
      <c r="K1595" s="14">
        <v>9</v>
      </c>
      <c r="L1595" s="14">
        <f t="shared" si="340"/>
        <v>-32</v>
      </c>
      <c r="M1595" s="123">
        <f t="shared" si="338"/>
        <v>-32</v>
      </c>
      <c r="N1595" s="241" t="str">
        <f t="shared" si="339"/>
        <v/>
      </c>
      <c r="O1595" s="207">
        <v>0</v>
      </c>
      <c r="P1595" s="34"/>
      <c r="Q1595" s="230" t="s">
        <v>3188</v>
      </c>
      <c r="S1595" s="230"/>
      <c r="T1595" s="61" t="str">
        <f t="shared" si="336"/>
        <v/>
      </c>
      <c r="U1595" s="61" t="str">
        <f t="shared" si="341"/>
        <v/>
      </c>
      <c r="V1595" s="61" t="str">
        <f t="shared" si="342"/>
        <v/>
      </c>
      <c r="W1595" s="61">
        <f t="shared" si="343"/>
        <v>-32</v>
      </c>
      <c r="X1595" s="207" t="str">
        <f t="shared" si="344"/>
        <v/>
      </c>
      <c r="Y1595" s="207" t="str">
        <f t="shared" si="345"/>
        <v/>
      </c>
      <c r="Z1595" s="207" t="str">
        <f t="shared" si="346"/>
        <v/>
      </c>
      <c r="AA1595" s="207" t="str">
        <f t="shared" si="347"/>
        <v/>
      </c>
    </row>
    <row r="1596" spans="1:27" ht="17.25" hidden="1" outlineLevel="2" thickBot="1">
      <c r="A1596" s="237">
        <v>43398</v>
      </c>
      <c r="B1596" s="215" t="s">
        <v>1332</v>
      </c>
      <c r="C1596" s="210" t="s">
        <v>3246</v>
      </c>
      <c r="D1596" s="210" t="s">
        <v>1331</v>
      </c>
      <c r="E1596" s="238" t="s">
        <v>1330</v>
      </c>
      <c r="F1596" s="210" t="s">
        <v>102</v>
      </c>
      <c r="G1596" s="239">
        <v>1</v>
      </c>
      <c r="H1596" s="239">
        <v>9467</v>
      </c>
      <c r="I1596" s="239">
        <v>0</v>
      </c>
      <c r="J1596" s="14">
        <v>23</v>
      </c>
      <c r="K1596" s="14">
        <v>9</v>
      </c>
      <c r="L1596" s="14">
        <f t="shared" si="340"/>
        <v>118</v>
      </c>
      <c r="M1596" s="123">
        <f t="shared" si="338"/>
        <v>118</v>
      </c>
      <c r="N1596" s="241">
        <f t="shared" si="339"/>
        <v>3</v>
      </c>
      <c r="O1596" s="207">
        <v>0</v>
      </c>
      <c r="P1596" s="34"/>
      <c r="S1596" s="230"/>
      <c r="T1596" s="61" t="str">
        <f t="shared" si="336"/>
        <v/>
      </c>
      <c r="U1596" s="61" t="str">
        <f t="shared" si="341"/>
        <v/>
      </c>
      <c r="V1596" s="61">
        <f t="shared" si="342"/>
        <v>118</v>
      </c>
      <c r="W1596" s="61" t="str">
        <f t="shared" si="343"/>
        <v/>
      </c>
      <c r="X1596" s="207" t="str">
        <f t="shared" si="344"/>
        <v/>
      </c>
      <c r="Y1596" s="207" t="str">
        <f t="shared" si="345"/>
        <v/>
      </c>
      <c r="Z1596" s="207" t="str">
        <f t="shared" si="346"/>
        <v/>
      </c>
      <c r="AA1596" s="207" t="str">
        <f t="shared" si="347"/>
        <v/>
      </c>
    </row>
    <row r="1597" spans="1:27" ht="33.75" hidden="1" outlineLevel="2" thickBot="1">
      <c r="A1597" s="237">
        <v>43398</v>
      </c>
      <c r="B1597" s="215" t="s">
        <v>1332</v>
      </c>
      <c r="C1597" s="210" t="s">
        <v>3246</v>
      </c>
      <c r="D1597" s="210" t="s">
        <v>1329</v>
      </c>
      <c r="E1597" s="238" t="s">
        <v>1330</v>
      </c>
      <c r="F1597" s="210" t="s">
        <v>102</v>
      </c>
      <c r="G1597" s="239">
        <v>3</v>
      </c>
      <c r="H1597" s="239">
        <v>9580</v>
      </c>
      <c r="I1597" s="239">
        <v>0</v>
      </c>
      <c r="J1597" s="14">
        <v>69</v>
      </c>
      <c r="K1597" s="14">
        <v>30</v>
      </c>
      <c r="L1597" s="14">
        <f t="shared" si="340"/>
        <v>-99</v>
      </c>
      <c r="M1597" s="123">
        <f t="shared" si="338"/>
        <v>-99</v>
      </c>
      <c r="N1597" s="241" t="str">
        <f t="shared" si="339"/>
        <v/>
      </c>
      <c r="O1597" s="207">
        <v>0</v>
      </c>
      <c r="P1597" s="34">
        <f>SUM(L1597:L1600)</f>
        <v>-3680</v>
      </c>
      <c r="Q1597" s="278" t="s">
        <v>3259</v>
      </c>
      <c r="S1597" s="230" t="s">
        <v>2969</v>
      </c>
      <c r="T1597" s="61" t="str">
        <f t="shared" si="336"/>
        <v/>
      </c>
      <c r="U1597" s="61" t="str">
        <f t="shared" si="341"/>
        <v/>
      </c>
      <c r="V1597" s="61" t="str">
        <f t="shared" si="342"/>
        <v/>
      </c>
      <c r="W1597" s="61" t="str">
        <f t="shared" si="343"/>
        <v/>
      </c>
      <c r="X1597" s="207" t="str">
        <f t="shared" si="344"/>
        <v/>
      </c>
      <c r="Y1597" s="207" t="str">
        <f t="shared" si="345"/>
        <v/>
      </c>
      <c r="Z1597" s="207" t="str">
        <f t="shared" si="346"/>
        <v/>
      </c>
      <c r="AA1597" s="207">
        <f t="shared" si="347"/>
        <v>-99</v>
      </c>
    </row>
    <row r="1598" spans="1:27" ht="17.25" hidden="1" outlineLevel="2" thickBot="1">
      <c r="A1598" s="237">
        <v>43398</v>
      </c>
      <c r="B1598" s="215" t="s">
        <v>1332</v>
      </c>
      <c r="C1598" s="210" t="s">
        <v>3246</v>
      </c>
      <c r="D1598" s="210" t="s">
        <v>1331</v>
      </c>
      <c r="E1598" s="238" t="s">
        <v>2221</v>
      </c>
      <c r="F1598" s="210" t="s">
        <v>102</v>
      </c>
      <c r="G1598" s="239">
        <v>3</v>
      </c>
      <c r="H1598" s="239">
        <v>9567</v>
      </c>
      <c r="I1598" s="239">
        <v>0</v>
      </c>
      <c r="J1598" s="14">
        <v>69</v>
      </c>
      <c r="K1598" s="14">
        <v>30</v>
      </c>
      <c r="L1598" s="14">
        <f t="shared" si="340"/>
        <v>-2049</v>
      </c>
      <c r="M1598" s="123">
        <f t="shared" si="338"/>
        <v>-2049</v>
      </c>
      <c r="N1598" s="241">
        <f t="shared" si="339"/>
        <v>-39</v>
      </c>
      <c r="O1598" s="207">
        <v>0</v>
      </c>
      <c r="P1598" s="34"/>
      <c r="Q1598" s="230" t="s">
        <v>2975</v>
      </c>
      <c r="S1598" s="230" t="s">
        <v>2969</v>
      </c>
      <c r="T1598" s="61" t="str">
        <f t="shared" si="336"/>
        <v/>
      </c>
      <c r="U1598" s="61" t="str">
        <f t="shared" si="341"/>
        <v/>
      </c>
      <c r="V1598" s="61" t="str">
        <f t="shared" si="342"/>
        <v/>
      </c>
      <c r="W1598" s="61" t="str">
        <f t="shared" si="343"/>
        <v/>
      </c>
      <c r="X1598" s="207" t="str">
        <f t="shared" si="344"/>
        <v/>
      </c>
      <c r="Y1598" s="207" t="str">
        <f t="shared" si="345"/>
        <v/>
      </c>
      <c r="Z1598" s="207" t="str">
        <f t="shared" si="346"/>
        <v/>
      </c>
      <c r="AA1598" s="207">
        <f t="shared" si="347"/>
        <v>-2049</v>
      </c>
    </row>
    <row r="1599" spans="1:27" ht="33.75" hidden="1" outlineLevel="2" thickBot="1">
      <c r="A1599" s="237">
        <v>43398</v>
      </c>
      <c r="B1599" s="215" t="s">
        <v>1332</v>
      </c>
      <c r="C1599" s="210" t="s">
        <v>3246</v>
      </c>
      <c r="D1599" s="210" t="s">
        <v>1329</v>
      </c>
      <c r="E1599" s="238" t="s">
        <v>2221</v>
      </c>
      <c r="F1599" s="210" t="s">
        <v>102</v>
      </c>
      <c r="G1599" s="239">
        <v>2</v>
      </c>
      <c r="H1599" s="239">
        <v>9562</v>
      </c>
      <c r="I1599" s="239">
        <v>0</v>
      </c>
      <c r="J1599" s="14">
        <v>46</v>
      </c>
      <c r="K1599" s="14">
        <v>20</v>
      </c>
      <c r="L1599" s="14">
        <f t="shared" si="340"/>
        <v>-66</v>
      </c>
      <c r="M1599" s="123">
        <f t="shared" si="338"/>
        <v>-66</v>
      </c>
      <c r="N1599" s="241" t="str">
        <f t="shared" si="339"/>
        <v/>
      </c>
      <c r="O1599" s="207">
        <v>0</v>
      </c>
      <c r="P1599" s="34"/>
      <c r="Q1599" s="278" t="s">
        <v>3259</v>
      </c>
      <c r="S1599" s="230" t="s">
        <v>2969</v>
      </c>
      <c r="T1599" s="61" t="str">
        <f t="shared" si="336"/>
        <v/>
      </c>
      <c r="U1599" s="61" t="str">
        <f t="shared" si="341"/>
        <v/>
      </c>
      <c r="V1599" s="61" t="str">
        <f t="shared" si="342"/>
        <v/>
      </c>
      <c r="W1599" s="61" t="str">
        <f t="shared" si="343"/>
        <v/>
      </c>
      <c r="X1599" s="207" t="str">
        <f t="shared" si="344"/>
        <v/>
      </c>
      <c r="Y1599" s="207" t="str">
        <f t="shared" si="345"/>
        <v/>
      </c>
      <c r="Z1599" s="207" t="str">
        <f t="shared" si="346"/>
        <v/>
      </c>
      <c r="AA1599" s="207">
        <f t="shared" si="347"/>
        <v>-66</v>
      </c>
    </row>
    <row r="1600" spans="1:27" ht="17.25" hidden="1" outlineLevel="2" thickBot="1">
      <c r="A1600" s="237">
        <v>43398</v>
      </c>
      <c r="B1600" s="215" t="s">
        <v>1332</v>
      </c>
      <c r="C1600" s="210" t="s">
        <v>3246</v>
      </c>
      <c r="D1600" s="210" t="s">
        <v>1331</v>
      </c>
      <c r="E1600" s="238" t="s">
        <v>1330</v>
      </c>
      <c r="F1600" s="210" t="s">
        <v>102</v>
      </c>
      <c r="G1600" s="239">
        <v>2</v>
      </c>
      <c r="H1600" s="239">
        <v>9576</v>
      </c>
      <c r="I1600" s="239">
        <v>0</v>
      </c>
      <c r="J1600" s="14">
        <v>46</v>
      </c>
      <c r="K1600" s="14">
        <v>20</v>
      </c>
      <c r="L1600" s="14">
        <f t="shared" si="340"/>
        <v>-1466</v>
      </c>
      <c r="M1600" s="123">
        <f t="shared" si="338"/>
        <v>-1466</v>
      </c>
      <c r="N1600" s="241">
        <f t="shared" si="339"/>
        <v>-28</v>
      </c>
      <c r="O1600" s="207">
        <v>0</v>
      </c>
      <c r="P1600" s="34"/>
      <c r="Q1600" s="230" t="s">
        <v>2975</v>
      </c>
      <c r="S1600" s="230" t="s">
        <v>2969</v>
      </c>
      <c r="T1600" s="61" t="str">
        <f t="shared" si="336"/>
        <v/>
      </c>
      <c r="U1600" s="61" t="str">
        <f t="shared" si="341"/>
        <v/>
      </c>
      <c r="V1600" s="61" t="str">
        <f t="shared" si="342"/>
        <v/>
      </c>
      <c r="W1600" s="61" t="str">
        <f t="shared" si="343"/>
        <v/>
      </c>
      <c r="X1600" s="207" t="str">
        <f t="shared" si="344"/>
        <v/>
      </c>
      <c r="Y1600" s="207" t="str">
        <f t="shared" si="345"/>
        <v/>
      </c>
      <c r="Z1600" s="207" t="str">
        <f t="shared" si="346"/>
        <v/>
      </c>
      <c r="AA1600" s="207">
        <f t="shared" si="347"/>
        <v>-1466</v>
      </c>
    </row>
    <row r="1601" spans="1:27" ht="17.25" hidden="1" outlineLevel="1" thickBot="1">
      <c r="A1601" s="237">
        <v>43402</v>
      </c>
      <c r="B1601" s="215" t="s">
        <v>1332</v>
      </c>
      <c r="C1601" s="210" t="s">
        <v>3246</v>
      </c>
      <c r="D1601" s="210" t="s">
        <v>1329</v>
      </c>
      <c r="E1601" s="238" t="s">
        <v>1330</v>
      </c>
      <c r="F1601" s="210" t="s">
        <v>102</v>
      </c>
      <c r="G1601" s="239">
        <v>1</v>
      </c>
      <c r="H1601" s="239">
        <v>9490</v>
      </c>
      <c r="I1601" s="239">
        <v>0</v>
      </c>
      <c r="J1601" s="14">
        <v>23</v>
      </c>
      <c r="K1601" s="14">
        <v>9</v>
      </c>
      <c r="L1601" s="14">
        <f>IF(B1601="TXO",I1601-SUM(J1601:K1601),IF(B1601="FITX",IF(D1601="新倉",-SUM(J1601:K1601),IF(E1601="賣",(H1601-H870)*G1601*200-SUM(J1601:K1601),(H870-H1601)*G1601*200-SUM(J1601:K1601))),IF(D1601="新倉",-SUM(J1601:K1601),IF(E1601="賣",(H1601-H870)*G1601*50-SUM(J1601:K1601),(H870-H1601)*G1601*50-SUM(J1601:K1601)))))</f>
        <v>-32</v>
      </c>
      <c r="M1601" s="123">
        <f t="shared" si="338"/>
        <v>-32</v>
      </c>
      <c r="N1601" s="241" t="str">
        <f>IF(B1601="TXO","",IF(D1601="新倉","",IF(E1601="賣",(H1601-H870)*G1601,(H870-H1601)*G1601)))</f>
        <v/>
      </c>
      <c r="O1601" s="207">
        <v>0</v>
      </c>
      <c r="P1601" s="34">
        <f>SUM(L1601:L1616)</f>
        <v>-2486</v>
      </c>
      <c r="S1601" s="230"/>
      <c r="T1601" s="61" t="str">
        <f t="shared" si="336"/>
        <v/>
      </c>
      <c r="U1601" s="61" t="str">
        <f t="shared" si="341"/>
        <v/>
      </c>
      <c r="V1601" s="61" t="str">
        <f t="shared" si="342"/>
        <v/>
      </c>
      <c r="W1601" s="61">
        <f t="shared" si="343"/>
        <v>-32</v>
      </c>
      <c r="X1601" s="207" t="str">
        <f t="shared" si="344"/>
        <v/>
      </c>
      <c r="Y1601" s="207" t="str">
        <f t="shared" si="345"/>
        <v/>
      </c>
      <c r="Z1601" s="207" t="str">
        <f t="shared" si="346"/>
        <v/>
      </c>
      <c r="AA1601" s="207" t="str">
        <f t="shared" si="347"/>
        <v/>
      </c>
    </row>
    <row r="1602" spans="1:27" ht="17.25" hidden="1" outlineLevel="2" thickBot="1">
      <c r="A1602" s="237">
        <v>43402</v>
      </c>
      <c r="B1602" s="215" t="s">
        <v>1332</v>
      </c>
      <c r="C1602" s="210" t="s">
        <v>3246</v>
      </c>
      <c r="D1602" s="210" t="s">
        <v>1331</v>
      </c>
      <c r="E1602" s="238" t="s">
        <v>2221</v>
      </c>
      <c r="F1602" s="210" t="s">
        <v>102</v>
      </c>
      <c r="G1602" s="239">
        <v>1</v>
      </c>
      <c r="H1602" s="239">
        <v>9476</v>
      </c>
      <c r="I1602" s="239">
        <v>0</v>
      </c>
      <c r="J1602" s="14">
        <v>23</v>
      </c>
      <c r="K1602" s="14">
        <v>9</v>
      </c>
      <c r="L1602" s="14">
        <f t="shared" ref="L1602" si="348">IF(B1602="TXO",I1602-SUM(J1602:K1602),IF(B1602="FITX",IF(D1602="新倉",-SUM(J1602:K1602),IF(E1602="賣",(H1602-H1601)*G1602*200-SUM(J1602:K1602),(H1601-H1602)*G1602*200-SUM(J1602:K1602))),IF(D1602="新倉",-SUM(J1602:K1602),IF(E1602="賣",(H1602-H1601)*G1602*50-SUM(J1602:K1602),(H1601-H1602)*G1602*50-SUM(J1602:K1602)))))</f>
        <v>-732</v>
      </c>
      <c r="M1602" s="123">
        <f t="shared" si="338"/>
        <v>-732</v>
      </c>
      <c r="N1602" s="241">
        <f t="shared" ref="N1602:N1641" si="349">IF(B1602="TXO","",IF(D1602="新倉","",IF(E1602="賣",(H1602-H1601)*G1602,(H1601-H1602)*G1602)))</f>
        <v>-14</v>
      </c>
      <c r="O1602" s="207">
        <v>0</v>
      </c>
      <c r="P1602" s="34"/>
      <c r="S1602" s="230"/>
      <c r="T1602" s="61" t="str">
        <f t="shared" si="336"/>
        <v/>
      </c>
      <c r="U1602" s="61" t="str">
        <f t="shared" si="341"/>
        <v/>
      </c>
      <c r="V1602" s="61" t="str">
        <f t="shared" si="342"/>
        <v/>
      </c>
      <c r="W1602" s="61">
        <f t="shared" si="343"/>
        <v>-732</v>
      </c>
      <c r="X1602" s="207" t="str">
        <f t="shared" si="344"/>
        <v/>
      </c>
      <c r="Y1602" s="207" t="str">
        <f t="shared" si="345"/>
        <v/>
      </c>
      <c r="Z1602" s="207" t="str">
        <f t="shared" si="346"/>
        <v/>
      </c>
      <c r="AA1602" s="207" t="str">
        <f t="shared" si="347"/>
        <v/>
      </c>
    </row>
    <row r="1603" spans="1:27" ht="17.25" hidden="1" outlineLevel="2" thickBot="1">
      <c r="A1603" s="237">
        <v>43402</v>
      </c>
      <c r="B1603" s="215" t="s">
        <v>1332</v>
      </c>
      <c r="C1603" s="210" t="s">
        <v>3246</v>
      </c>
      <c r="D1603" s="210" t="s">
        <v>1329</v>
      </c>
      <c r="E1603" s="238" t="s">
        <v>2221</v>
      </c>
      <c r="F1603" s="210" t="s">
        <v>102</v>
      </c>
      <c r="G1603" s="239">
        <v>1</v>
      </c>
      <c r="H1603" s="239">
        <v>9487</v>
      </c>
      <c r="I1603" s="239">
        <v>0</v>
      </c>
      <c r="J1603" s="14">
        <v>23</v>
      </c>
      <c r="K1603" s="14">
        <v>9</v>
      </c>
      <c r="L1603" s="14">
        <f t="shared" ref="L1603:L1607" si="350">IF(B1603="TXO",I1603-SUM(J1603:K1603),IF(B1603="FITX",IF(D1603="新倉",-SUM(J1603:K1603),IF(E1603="賣",(H1603-H1602)*G1603*200-SUM(J1603:K1603),(H1602-H1603)*G1603*200-SUM(J1603:K1603))),IF(D1603="新倉",-SUM(J1603:K1603),IF(E1603="賣",(H1603-H1602)*G1603*50-SUM(J1603:K1603),(H1602-H1603)*G1603*50-SUM(J1603:K1603)))))</f>
        <v>-32</v>
      </c>
      <c r="M1603" s="123">
        <f t="shared" si="338"/>
        <v>-32</v>
      </c>
      <c r="N1603" s="241" t="str">
        <f t="shared" si="349"/>
        <v/>
      </c>
      <c r="O1603" s="207">
        <v>0</v>
      </c>
      <c r="P1603" s="34"/>
      <c r="S1603" s="230"/>
      <c r="T1603" s="61" t="str">
        <f t="shared" si="336"/>
        <v/>
      </c>
      <c r="U1603" s="61" t="str">
        <f t="shared" si="341"/>
        <v/>
      </c>
      <c r="V1603" s="61" t="str">
        <f t="shared" si="342"/>
        <v/>
      </c>
      <c r="W1603" s="61">
        <f t="shared" si="343"/>
        <v>-32</v>
      </c>
      <c r="X1603" s="207" t="str">
        <f t="shared" si="344"/>
        <v/>
      </c>
      <c r="Y1603" s="207" t="str">
        <f t="shared" si="345"/>
        <v/>
      </c>
      <c r="Z1603" s="207" t="str">
        <f t="shared" si="346"/>
        <v/>
      </c>
      <c r="AA1603" s="207" t="str">
        <f t="shared" si="347"/>
        <v/>
      </c>
    </row>
    <row r="1604" spans="1:27" ht="17.25" hidden="1" outlineLevel="2" thickBot="1">
      <c r="A1604" s="237">
        <v>43402</v>
      </c>
      <c r="B1604" s="215" t="s">
        <v>1332</v>
      </c>
      <c r="C1604" s="210" t="s">
        <v>3246</v>
      </c>
      <c r="D1604" s="210" t="s">
        <v>1331</v>
      </c>
      <c r="E1604" s="238" t="s">
        <v>1330</v>
      </c>
      <c r="F1604" s="210" t="s">
        <v>102</v>
      </c>
      <c r="G1604" s="239">
        <v>1</v>
      </c>
      <c r="H1604" s="239">
        <v>9502</v>
      </c>
      <c r="I1604" s="239">
        <v>0</v>
      </c>
      <c r="J1604" s="14">
        <v>23</v>
      </c>
      <c r="K1604" s="14">
        <v>10</v>
      </c>
      <c r="L1604" s="14">
        <f t="shared" si="350"/>
        <v>-783</v>
      </c>
      <c r="M1604" s="123">
        <f t="shared" si="338"/>
        <v>-783</v>
      </c>
      <c r="N1604" s="241">
        <f t="shared" si="349"/>
        <v>-15</v>
      </c>
      <c r="O1604" s="207">
        <v>0</v>
      </c>
      <c r="P1604" s="34"/>
      <c r="S1604" s="230"/>
      <c r="T1604" s="61" t="str">
        <f t="shared" si="336"/>
        <v/>
      </c>
      <c r="U1604" s="61" t="str">
        <f t="shared" si="341"/>
        <v/>
      </c>
      <c r="V1604" s="61" t="str">
        <f t="shared" si="342"/>
        <v/>
      </c>
      <c r="W1604" s="61">
        <f t="shared" si="343"/>
        <v>-783</v>
      </c>
      <c r="X1604" s="207" t="str">
        <f t="shared" si="344"/>
        <v/>
      </c>
      <c r="Y1604" s="207" t="str">
        <f t="shared" si="345"/>
        <v/>
      </c>
      <c r="Z1604" s="207" t="str">
        <f t="shared" si="346"/>
        <v/>
      </c>
      <c r="AA1604" s="207" t="str">
        <f t="shared" si="347"/>
        <v/>
      </c>
    </row>
    <row r="1605" spans="1:27" ht="17.25" hidden="1" outlineLevel="2" thickBot="1">
      <c r="A1605" s="237">
        <v>43402</v>
      </c>
      <c r="B1605" s="215" t="s">
        <v>1332</v>
      </c>
      <c r="C1605" s="210" t="s">
        <v>3246</v>
      </c>
      <c r="D1605" s="210" t="s">
        <v>1329</v>
      </c>
      <c r="E1605" s="238" t="s">
        <v>2221</v>
      </c>
      <c r="F1605" s="210" t="s">
        <v>102</v>
      </c>
      <c r="G1605" s="239">
        <v>1</v>
      </c>
      <c r="H1605" s="239">
        <v>9495</v>
      </c>
      <c r="I1605" s="239">
        <v>0</v>
      </c>
      <c r="J1605" s="14">
        <v>23</v>
      </c>
      <c r="K1605" s="14">
        <v>9</v>
      </c>
      <c r="L1605" s="14">
        <f t="shared" si="350"/>
        <v>-32</v>
      </c>
      <c r="M1605" s="123">
        <f t="shared" si="338"/>
        <v>-32</v>
      </c>
      <c r="N1605" s="241" t="str">
        <f t="shared" si="349"/>
        <v/>
      </c>
      <c r="O1605" s="207">
        <v>0</v>
      </c>
      <c r="P1605" s="34"/>
      <c r="S1605" s="230"/>
      <c r="T1605" s="61" t="str">
        <f t="shared" ref="T1605:T1668" si="351">IF(AND(R1605="Yes",S1605&lt;&gt;"Yes",L1605&gt;0,B1605&lt;&gt;"TXO"),L1605,"")</f>
        <v/>
      </c>
      <c r="U1605" s="61" t="str">
        <f t="shared" si="341"/>
        <v/>
      </c>
      <c r="V1605" s="61" t="str">
        <f t="shared" si="342"/>
        <v/>
      </c>
      <c r="W1605" s="61">
        <f t="shared" si="343"/>
        <v>-32</v>
      </c>
      <c r="X1605" s="207" t="str">
        <f t="shared" si="344"/>
        <v/>
      </c>
      <c r="Y1605" s="207" t="str">
        <f t="shared" si="345"/>
        <v/>
      </c>
      <c r="Z1605" s="207" t="str">
        <f t="shared" si="346"/>
        <v/>
      </c>
      <c r="AA1605" s="207" t="str">
        <f t="shared" si="347"/>
        <v/>
      </c>
    </row>
    <row r="1606" spans="1:27" ht="17.25" hidden="1" outlineLevel="2" thickBot="1">
      <c r="A1606" s="237">
        <v>43402</v>
      </c>
      <c r="B1606" s="215" t="s">
        <v>1332</v>
      </c>
      <c r="C1606" s="210" t="s">
        <v>3246</v>
      </c>
      <c r="D1606" s="210" t="s">
        <v>1331</v>
      </c>
      <c r="E1606" s="238" t="s">
        <v>1330</v>
      </c>
      <c r="F1606" s="210" t="s">
        <v>102</v>
      </c>
      <c r="G1606" s="239">
        <v>1</v>
      </c>
      <c r="H1606" s="239">
        <v>9509</v>
      </c>
      <c r="I1606" s="239">
        <v>0</v>
      </c>
      <c r="J1606" s="14">
        <v>23</v>
      </c>
      <c r="K1606" s="14">
        <v>10</v>
      </c>
      <c r="L1606" s="14">
        <f t="shared" si="350"/>
        <v>-733</v>
      </c>
      <c r="M1606" s="123">
        <f t="shared" si="338"/>
        <v>-733</v>
      </c>
      <c r="N1606" s="241">
        <f t="shared" si="349"/>
        <v>-14</v>
      </c>
      <c r="O1606" s="207">
        <v>0</v>
      </c>
      <c r="P1606" s="34"/>
      <c r="S1606" s="230"/>
      <c r="T1606" s="61" t="str">
        <f t="shared" si="351"/>
        <v/>
      </c>
      <c r="U1606" s="61" t="str">
        <f t="shared" si="341"/>
        <v/>
      </c>
      <c r="V1606" s="61" t="str">
        <f t="shared" si="342"/>
        <v/>
      </c>
      <c r="W1606" s="61">
        <f t="shared" si="343"/>
        <v>-733</v>
      </c>
      <c r="X1606" s="207" t="str">
        <f t="shared" si="344"/>
        <v/>
      </c>
      <c r="Y1606" s="207" t="str">
        <f t="shared" si="345"/>
        <v/>
      </c>
      <c r="Z1606" s="207" t="str">
        <f t="shared" si="346"/>
        <v/>
      </c>
      <c r="AA1606" s="207" t="str">
        <f t="shared" si="347"/>
        <v/>
      </c>
    </row>
    <row r="1607" spans="1:27" ht="17.25" hidden="1" outlineLevel="2" thickBot="1">
      <c r="A1607" s="237">
        <v>43402</v>
      </c>
      <c r="B1607" s="215" t="s">
        <v>1332</v>
      </c>
      <c r="C1607" s="210" t="s">
        <v>3246</v>
      </c>
      <c r="D1607" s="210" t="s">
        <v>1329</v>
      </c>
      <c r="E1607" s="238" t="s">
        <v>2221</v>
      </c>
      <c r="F1607" s="210" t="s">
        <v>102</v>
      </c>
      <c r="G1607" s="239">
        <v>2</v>
      </c>
      <c r="H1607" s="239">
        <v>9486</v>
      </c>
      <c r="I1607" s="239">
        <v>0</v>
      </c>
      <c r="J1607" s="14">
        <v>46</v>
      </c>
      <c r="K1607" s="14">
        <v>18</v>
      </c>
      <c r="L1607" s="14">
        <f t="shared" si="350"/>
        <v>-64</v>
      </c>
      <c r="M1607" s="123">
        <f t="shared" si="338"/>
        <v>-64</v>
      </c>
      <c r="N1607" s="241" t="str">
        <f t="shared" si="349"/>
        <v/>
      </c>
      <c r="O1607" s="207">
        <v>0</v>
      </c>
      <c r="P1607" s="34"/>
      <c r="S1607" s="230"/>
      <c r="T1607" s="61" t="str">
        <f t="shared" si="351"/>
        <v/>
      </c>
      <c r="U1607" s="61" t="str">
        <f t="shared" si="341"/>
        <v/>
      </c>
      <c r="V1607" s="61" t="str">
        <f t="shared" si="342"/>
        <v/>
      </c>
      <c r="W1607" s="61">
        <f t="shared" si="343"/>
        <v>-64</v>
      </c>
      <c r="X1607" s="207" t="str">
        <f t="shared" si="344"/>
        <v/>
      </c>
      <c r="Y1607" s="207" t="str">
        <f t="shared" si="345"/>
        <v/>
      </c>
      <c r="Z1607" s="207" t="str">
        <f t="shared" si="346"/>
        <v/>
      </c>
      <c r="AA1607" s="207" t="str">
        <f t="shared" si="347"/>
        <v/>
      </c>
    </row>
    <row r="1608" spans="1:27" ht="17.25" hidden="1" outlineLevel="2" thickBot="1">
      <c r="A1608" s="237">
        <v>43402</v>
      </c>
      <c r="B1608" s="215" t="s">
        <v>1332</v>
      </c>
      <c r="C1608" s="210" t="s">
        <v>3246</v>
      </c>
      <c r="D1608" s="210" t="s">
        <v>1331</v>
      </c>
      <c r="E1608" s="238" t="s">
        <v>1330</v>
      </c>
      <c r="F1608" s="210" t="s">
        <v>102</v>
      </c>
      <c r="G1608" s="239">
        <v>2</v>
      </c>
      <c r="H1608" s="239">
        <v>9501</v>
      </c>
      <c r="I1608" s="239">
        <v>0</v>
      </c>
      <c r="J1608" s="14">
        <v>46</v>
      </c>
      <c r="K1608" s="14">
        <v>20</v>
      </c>
      <c r="L1608" s="14">
        <f t="shared" ref="L1608:L1628" si="352">IF(B1608="TXO",I1608-SUM(J1608:K1608),IF(B1608="FITX",IF(D1608="新倉",-SUM(J1608:K1608),IF(E1608="賣",(H1608-H1607)*G1608*200-SUM(J1608:K1608),(H1607-H1608)*G1608*200-SUM(J1608:K1608))),IF(D1608="新倉",-SUM(J1608:K1608),IF(E1608="賣",(H1608-H1607)*G1608*50-SUM(J1608:K1608),(H1607-H1608)*G1608*50-SUM(J1608:K1608)))))</f>
        <v>-1566</v>
      </c>
      <c r="M1608" s="123">
        <f t="shared" si="338"/>
        <v>-1566</v>
      </c>
      <c r="N1608" s="241">
        <f t="shared" si="349"/>
        <v>-30</v>
      </c>
      <c r="O1608" s="207">
        <v>0</v>
      </c>
      <c r="P1608" s="34"/>
      <c r="S1608" s="230"/>
      <c r="T1608" s="61" t="str">
        <f t="shared" si="351"/>
        <v/>
      </c>
      <c r="U1608" s="61" t="str">
        <f t="shared" si="341"/>
        <v/>
      </c>
      <c r="V1608" s="61" t="str">
        <f t="shared" si="342"/>
        <v/>
      </c>
      <c r="W1608" s="61">
        <f t="shared" si="343"/>
        <v>-1566</v>
      </c>
      <c r="X1608" s="207" t="str">
        <f t="shared" si="344"/>
        <v/>
      </c>
      <c r="Y1608" s="207" t="str">
        <f t="shared" si="345"/>
        <v/>
      </c>
      <c r="Z1608" s="207" t="str">
        <f t="shared" si="346"/>
        <v/>
      </c>
      <c r="AA1608" s="207" t="str">
        <f t="shared" si="347"/>
        <v/>
      </c>
    </row>
    <row r="1609" spans="1:27" ht="17.25" hidden="1" outlineLevel="2" thickBot="1">
      <c r="A1609" s="237">
        <v>43402</v>
      </c>
      <c r="B1609" s="215" t="s">
        <v>1332</v>
      </c>
      <c r="C1609" s="210" t="s">
        <v>3246</v>
      </c>
      <c r="D1609" s="210" t="s">
        <v>1329</v>
      </c>
      <c r="E1609" s="238" t="s">
        <v>1330</v>
      </c>
      <c r="F1609" s="210" t="s">
        <v>102</v>
      </c>
      <c r="G1609" s="239">
        <v>1</v>
      </c>
      <c r="H1609" s="239">
        <v>9515</v>
      </c>
      <c r="I1609" s="239">
        <v>0</v>
      </c>
      <c r="J1609" s="14">
        <v>23</v>
      </c>
      <c r="K1609" s="14">
        <v>10</v>
      </c>
      <c r="L1609" s="14">
        <f t="shared" si="352"/>
        <v>-33</v>
      </c>
      <c r="M1609" s="123">
        <f t="shared" si="338"/>
        <v>-33</v>
      </c>
      <c r="N1609" s="241" t="str">
        <f t="shared" si="349"/>
        <v/>
      </c>
      <c r="O1609" s="207">
        <v>0</v>
      </c>
      <c r="P1609" s="34"/>
      <c r="Q1609" s="278" t="s">
        <v>3142</v>
      </c>
      <c r="S1609" s="230" t="s">
        <v>2969</v>
      </c>
      <c r="T1609" s="61" t="str">
        <f t="shared" si="351"/>
        <v/>
      </c>
      <c r="U1609" s="61" t="str">
        <f t="shared" si="341"/>
        <v/>
      </c>
      <c r="V1609" s="61" t="str">
        <f t="shared" si="342"/>
        <v/>
      </c>
      <c r="W1609" s="61" t="str">
        <f t="shared" si="343"/>
        <v/>
      </c>
      <c r="X1609" s="207" t="str">
        <f t="shared" si="344"/>
        <v/>
      </c>
      <c r="Y1609" s="207" t="str">
        <f t="shared" si="345"/>
        <v/>
      </c>
      <c r="Z1609" s="207" t="str">
        <f t="shared" si="346"/>
        <v/>
      </c>
      <c r="AA1609" s="207">
        <f t="shared" si="347"/>
        <v>-33</v>
      </c>
    </row>
    <row r="1610" spans="1:27" ht="17.25" hidden="1" outlineLevel="2" thickBot="1">
      <c r="A1610" s="237">
        <v>43402</v>
      </c>
      <c r="B1610" s="215" t="s">
        <v>1332</v>
      </c>
      <c r="C1610" s="210" t="s">
        <v>3246</v>
      </c>
      <c r="D1610" s="210" t="s">
        <v>1331</v>
      </c>
      <c r="E1610" s="238" t="s">
        <v>2221</v>
      </c>
      <c r="F1610" s="210" t="s">
        <v>102</v>
      </c>
      <c r="G1610" s="239">
        <v>1</v>
      </c>
      <c r="H1610" s="239">
        <v>9528</v>
      </c>
      <c r="I1610" s="239">
        <v>0</v>
      </c>
      <c r="J1610" s="14">
        <v>23</v>
      </c>
      <c r="K1610" s="14">
        <v>10</v>
      </c>
      <c r="L1610" s="14">
        <f t="shared" si="352"/>
        <v>617</v>
      </c>
      <c r="M1610" s="123">
        <f t="shared" si="338"/>
        <v>617</v>
      </c>
      <c r="N1610" s="241">
        <f t="shared" si="349"/>
        <v>13</v>
      </c>
      <c r="O1610" s="207">
        <v>0</v>
      </c>
      <c r="P1610" s="34"/>
      <c r="Q1610" s="230" t="s">
        <v>2970</v>
      </c>
      <c r="S1610" s="230" t="s">
        <v>2969</v>
      </c>
      <c r="T1610" s="61" t="str">
        <f t="shared" si="351"/>
        <v/>
      </c>
      <c r="U1610" s="61" t="str">
        <f t="shared" si="341"/>
        <v/>
      </c>
      <c r="V1610" s="61" t="str">
        <f t="shared" si="342"/>
        <v/>
      </c>
      <c r="W1610" s="61" t="str">
        <f t="shared" si="343"/>
        <v/>
      </c>
      <c r="X1610" s="207" t="str">
        <f t="shared" si="344"/>
        <v/>
      </c>
      <c r="Y1610" s="207" t="str">
        <f t="shared" si="345"/>
        <v/>
      </c>
      <c r="Z1610" s="207">
        <f t="shared" si="346"/>
        <v>617</v>
      </c>
      <c r="AA1610" s="207" t="str">
        <f t="shared" si="347"/>
        <v/>
      </c>
    </row>
    <row r="1611" spans="1:27" ht="17.25" hidden="1" outlineLevel="2" thickBot="1">
      <c r="A1611" s="237">
        <v>43402</v>
      </c>
      <c r="B1611" s="215" t="s">
        <v>1332</v>
      </c>
      <c r="C1611" s="210" t="s">
        <v>3246</v>
      </c>
      <c r="D1611" s="210" t="s">
        <v>1329</v>
      </c>
      <c r="E1611" s="238" t="s">
        <v>1330</v>
      </c>
      <c r="F1611" s="210" t="s">
        <v>102</v>
      </c>
      <c r="G1611" s="239">
        <v>1</v>
      </c>
      <c r="H1611" s="239">
        <v>9515</v>
      </c>
      <c r="I1611" s="239">
        <v>0</v>
      </c>
      <c r="J1611" s="14">
        <v>23</v>
      </c>
      <c r="K1611" s="14">
        <v>10</v>
      </c>
      <c r="L1611" s="14">
        <f t="shared" si="352"/>
        <v>-33</v>
      </c>
      <c r="M1611" s="123">
        <f t="shared" si="338"/>
        <v>-33</v>
      </c>
      <c r="N1611" s="241" t="str">
        <f t="shared" si="349"/>
        <v/>
      </c>
      <c r="O1611" s="207">
        <v>0</v>
      </c>
      <c r="P1611" s="34"/>
      <c r="S1611" s="230" t="s">
        <v>2969</v>
      </c>
      <c r="T1611" s="61" t="str">
        <f t="shared" si="351"/>
        <v/>
      </c>
      <c r="U1611" s="61" t="str">
        <f t="shared" si="341"/>
        <v/>
      </c>
      <c r="V1611" s="61" t="str">
        <f t="shared" si="342"/>
        <v/>
      </c>
      <c r="W1611" s="61" t="str">
        <f t="shared" si="343"/>
        <v/>
      </c>
      <c r="X1611" s="207" t="str">
        <f t="shared" si="344"/>
        <v/>
      </c>
      <c r="Y1611" s="207" t="str">
        <f t="shared" si="345"/>
        <v/>
      </c>
      <c r="Z1611" s="207" t="str">
        <f t="shared" si="346"/>
        <v/>
      </c>
      <c r="AA1611" s="207">
        <f t="shared" si="347"/>
        <v>-33</v>
      </c>
    </row>
    <row r="1612" spans="1:27" ht="17.25" hidden="1" outlineLevel="2" thickBot="1">
      <c r="A1612" s="237">
        <v>43402</v>
      </c>
      <c r="B1612" s="215" t="s">
        <v>1332</v>
      </c>
      <c r="C1612" s="210" t="s">
        <v>3246</v>
      </c>
      <c r="D1612" s="210" t="s">
        <v>1331</v>
      </c>
      <c r="E1612" s="238" t="s">
        <v>2221</v>
      </c>
      <c r="F1612" s="210" t="s">
        <v>102</v>
      </c>
      <c r="G1612" s="239">
        <v>1</v>
      </c>
      <c r="H1612" s="239">
        <v>9510</v>
      </c>
      <c r="I1612" s="239">
        <v>0</v>
      </c>
      <c r="J1612" s="14">
        <v>23</v>
      </c>
      <c r="K1612" s="14">
        <v>10</v>
      </c>
      <c r="L1612" s="14">
        <f t="shared" si="352"/>
        <v>-283</v>
      </c>
      <c r="M1612" s="123">
        <f t="shared" si="338"/>
        <v>-283</v>
      </c>
      <c r="N1612" s="241">
        <f t="shared" si="349"/>
        <v>-5</v>
      </c>
      <c r="O1612" s="207">
        <v>0</v>
      </c>
      <c r="P1612" s="34"/>
      <c r="Q1612" s="230" t="s">
        <v>2975</v>
      </c>
      <c r="S1612" s="230" t="s">
        <v>2969</v>
      </c>
      <c r="T1612" s="61" t="str">
        <f t="shared" si="351"/>
        <v/>
      </c>
      <c r="U1612" s="61" t="str">
        <f t="shared" si="341"/>
        <v/>
      </c>
      <c r="V1612" s="61" t="str">
        <f t="shared" si="342"/>
        <v/>
      </c>
      <c r="W1612" s="61" t="str">
        <f t="shared" si="343"/>
        <v/>
      </c>
      <c r="X1612" s="207" t="str">
        <f t="shared" si="344"/>
        <v/>
      </c>
      <c r="Y1612" s="207" t="str">
        <f t="shared" si="345"/>
        <v/>
      </c>
      <c r="Z1612" s="207" t="str">
        <f t="shared" si="346"/>
        <v/>
      </c>
      <c r="AA1612" s="207">
        <f t="shared" si="347"/>
        <v>-283</v>
      </c>
    </row>
    <row r="1613" spans="1:27" ht="17.25" hidden="1" outlineLevel="2" thickBot="1">
      <c r="A1613" s="237">
        <v>43402</v>
      </c>
      <c r="B1613" s="215" t="s">
        <v>1332</v>
      </c>
      <c r="C1613" s="210" t="s">
        <v>3246</v>
      </c>
      <c r="D1613" s="210" t="s">
        <v>1329</v>
      </c>
      <c r="E1613" s="238" t="s">
        <v>2221</v>
      </c>
      <c r="F1613" s="210" t="s">
        <v>102</v>
      </c>
      <c r="G1613" s="239">
        <v>1</v>
      </c>
      <c r="H1613" s="239">
        <v>9511</v>
      </c>
      <c r="I1613" s="239">
        <v>0</v>
      </c>
      <c r="J1613" s="14">
        <v>23</v>
      </c>
      <c r="K1613" s="14">
        <v>10</v>
      </c>
      <c r="L1613" s="14">
        <f t="shared" si="352"/>
        <v>-33</v>
      </c>
      <c r="M1613" s="123">
        <f t="shared" si="338"/>
        <v>-33</v>
      </c>
      <c r="N1613" s="241" t="str">
        <f t="shared" si="349"/>
        <v/>
      </c>
      <c r="O1613" s="207">
        <v>0</v>
      </c>
      <c r="P1613" s="34"/>
      <c r="Q1613" s="278" t="s">
        <v>3142</v>
      </c>
      <c r="S1613" s="230" t="s">
        <v>2969</v>
      </c>
      <c r="T1613" s="61" t="str">
        <f t="shared" si="351"/>
        <v/>
      </c>
      <c r="U1613" s="61" t="str">
        <f t="shared" si="341"/>
        <v/>
      </c>
      <c r="V1613" s="61" t="str">
        <f t="shared" si="342"/>
        <v/>
      </c>
      <c r="W1613" s="61" t="str">
        <f t="shared" si="343"/>
        <v/>
      </c>
      <c r="X1613" s="207" t="str">
        <f t="shared" si="344"/>
        <v/>
      </c>
      <c r="Y1613" s="207" t="str">
        <f t="shared" si="345"/>
        <v/>
      </c>
      <c r="Z1613" s="207" t="str">
        <f t="shared" si="346"/>
        <v/>
      </c>
      <c r="AA1613" s="207">
        <f t="shared" si="347"/>
        <v>-33</v>
      </c>
    </row>
    <row r="1614" spans="1:27" ht="17.25" hidden="1" outlineLevel="2" thickBot="1">
      <c r="A1614" s="237">
        <v>43402</v>
      </c>
      <c r="B1614" s="215" t="s">
        <v>1332</v>
      </c>
      <c r="C1614" s="210" t="s">
        <v>3246</v>
      </c>
      <c r="D1614" s="210" t="s">
        <v>1331</v>
      </c>
      <c r="E1614" s="238" t="s">
        <v>1330</v>
      </c>
      <c r="F1614" s="210" t="s">
        <v>102</v>
      </c>
      <c r="G1614" s="239">
        <v>1</v>
      </c>
      <c r="H1614" s="239">
        <v>9497</v>
      </c>
      <c r="I1614" s="239">
        <v>0</v>
      </c>
      <c r="J1614" s="14">
        <v>23</v>
      </c>
      <c r="K1614" s="14">
        <v>9</v>
      </c>
      <c r="L1614" s="14">
        <f t="shared" si="352"/>
        <v>668</v>
      </c>
      <c r="M1614" s="123">
        <f t="shared" si="338"/>
        <v>668</v>
      </c>
      <c r="N1614" s="241">
        <f t="shared" si="349"/>
        <v>14</v>
      </c>
      <c r="O1614" s="207">
        <v>0</v>
      </c>
      <c r="P1614" s="34"/>
      <c r="Q1614" s="230" t="s">
        <v>2970</v>
      </c>
      <c r="S1614" s="230" t="s">
        <v>2969</v>
      </c>
      <c r="T1614" s="61" t="str">
        <f t="shared" si="351"/>
        <v/>
      </c>
      <c r="U1614" s="61" t="str">
        <f t="shared" si="341"/>
        <v/>
      </c>
      <c r="V1614" s="61" t="str">
        <f t="shared" si="342"/>
        <v/>
      </c>
      <c r="W1614" s="61" t="str">
        <f t="shared" si="343"/>
        <v/>
      </c>
      <c r="X1614" s="207" t="str">
        <f t="shared" si="344"/>
        <v/>
      </c>
      <c r="Y1614" s="207" t="str">
        <f t="shared" si="345"/>
        <v/>
      </c>
      <c r="Z1614" s="207">
        <f t="shared" si="346"/>
        <v>668</v>
      </c>
      <c r="AA1614" s="207" t="str">
        <f t="shared" si="347"/>
        <v/>
      </c>
    </row>
    <row r="1615" spans="1:27" ht="17.25" hidden="1" outlineLevel="2" thickBot="1">
      <c r="A1615" s="237">
        <v>43402</v>
      </c>
      <c r="B1615" s="215" t="s">
        <v>1332</v>
      </c>
      <c r="C1615" s="210" t="s">
        <v>3246</v>
      </c>
      <c r="D1615" s="210" t="s">
        <v>1329</v>
      </c>
      <c r="E1615" s="238" t="s">
        <v>2221</v>
      </c>
      <c r="F1615" s="210" t="s">
        <v>102</v>
      </c>
      <c r="G1615" s="239">
        <v>1</v>
      </c>
      <c r="H1615" s="239">
        <v>9511</v>
      </c>
      <c r="I1615" s="239">
        <v>0</v>
      </c>
      <c r="J1615" s="14">
        <v>23</v>
      </c>
      <c r="K1615" s="14">
        <v>10</v>
      </c>
      <c r="L1615" s="14">
        <f t="shared" si="352"/>
        <v>-33</v>
      </c>
      <c r="M1615" s="123">
        <f t="shared" si="338"/>
        <v>-33</v>
      </c>
      <c r="N1615" s="241" t="str">
        <f t="shared" si="349"/>
        <v/>
      </c>
      <c r="O1615" s="207">
        <v>0</v>
      </c>
      <c r="P1615" s="34"/>
      <c r="S1615" s="230" t="s">
        <v>2969</v>
      </c>
      <c r="T1615" s="61" t="str">
        <f t="shared" si="351"/>
        <v/>
      </c>
      <c r="U1615" s="61" t="str">
        <f t="shared" si="341"/>
        <v/>
      </c>
      <c r="V1615" s="61" t="str">
        <f t="shared" si="342"/>
        <v/>
      </c>
      <c r="W1615" s="61" t="str">
        <f t="shared" si="343"/>
        <v/>
      </c>
      <c r="X1615" s="207" t="str">
        <f t="shared" si="344"/>
        <v/>
      </c>
      <c r="Y1615" s="207" t="str">
        <f t="shared" si="345"/>
        <v/>
      </c>
      <c r="Z1615" s="207" t="str">
        <f t="shared" si="346"/>
        <v/>
      </c>
      <c r="AA1615" s="207">
        <f t="shared" si="347"/>
        <v>-33</v>
      </c>
    </row>
    <row r="1616" spans="1:27" ht="17.25" hidden="1" outlineLevel="2" thickBot="1">
      <c r="A1616" s="237">
        <v>43402</v>
      </c>
      <c r="B1616" s="215" t="s">
        <v>1332</v>
      </c>
      <c r="C1616" s="210" t="s">
        <v>3246</v>
      </c>
      <c r="D1616" s="210" t="s">
        <v>1331</v>
      </c>
      <c r="E1616" s="238" t="s">
        <v>1330</v>
      </c>
      <c r="F1616" s="210" t="s">
        <v>102</v>
      </c>
      <c r="G1616" s="239">
        <v>1</v>
      </c>
      <c r="H1616" s="239">
        <v>9498</v>
      </c>
      <c r="I1616" s="239">
        <v>0</v>
      </c>
      <c r="J1616" s="14">
        <v>23</v>
      </c>
      <c r="K1616" s="14">
        <v>9</v>
      </c>
      <c r="L1616" s="14">
        <f t="shared" si="352"/>
        <v>618</v>
      </c>
      <c r="M1616" s="123">
        <f t="shared" si="338"/>
        <v>618</v>
      </c>
      <c r="N1616" s="241">
        <f t="shared" si="349"/>
        <v>13</v>
      </c>
      <c r="O1616" s="207">
        <v>0</v>
      </c>
      <c r="P1616" s="34"/>
      <c r="Q1616" s="230" t="s">
        <v>2970</v>
      </c>
      <c r="S1616" s="230" t="s">
        <v>2969</v>
      </c>
      <c r="T1616" s="61" t="str">
        <f t="shared" si="351"/>
        <v/>
      </c>
      <c r="U1616" s="61" t="str">
        <f t="shared" si="341"/>
        <v/>
      </c>
      <c r="V1616" s="61" t="str">
        <f t="shared" si="342"/>
        <v/>
      </c>
      <c r="W1616" s="61" t="str">
        <f t="shared" si="343"/>
        <v/>
      </c>
      <c r="X1616" s="207" t="str">
        <f t="shared" si="344"/>
        <v/>
      </c>
      <c r="Y1616" s="207" t="str">
        <f t="shared" si="345"/>
        <v/>
      </c>
      <c r="Z1616" s="207">
        <f t="shared" si="346"/>
        <v>618</v>
      </c>
      <c r="AA1616" s="207" t="str">
        <f t="shared" si="347"/>
        <v/>
      </c>
    </row>
    <row r="1617" spans="1:27" ht="33.75" hidden="1" outlineLevel="1" thickBot="1">
      <c r="A1617" s="279">
        <v>43403</v>
      </c>
      <c r="B1617" s="280" t="s">
        <v>1332</v>
      </c>
      <c r="C1617" s="281" t="s">
        <v>3246</v>
      </c>
      <c r="D1617" s="281" t="s">
        <v>1329</v>
      </c>
      <c r="E1617" s="282" t="s">
        <v>1330</v>
      </c>
      <c r="F1617" s="281" t="s">
        <v>102</v>
      </c>
      <c r="G1617" s="283">
        <v>1</v>
      </c>
      <c r="H1617" s="283">
        <v>9538</v>
      </c>
      <c r="I1617" s="283">
        <v>0</v>
      </c>
      <c r="J1617" s="284">
        <v>23</v>
      </c>
      <c r="K1617" s="284">
        <v>10</v>
      </c>
      <c r="L1617" s="284">
        <f t="shared" si="352"/>
        <v>-33</v>
      </c>
      <c r="M1617" s="285">
        <f t="shared" si="338"/>
        <v>-33</v>
      </c>
      <c r="N1617" s="241" t="str">
        <f t="shared" si="349"/>
        <v/>
      </c>
      <c r="O1617" s="207">
        <v>0</v>
      </c>
      <c r="P1617" s="34">
        <f>SUM(L1617:L1628)</f>
        <v>-46</v>
      </c>
      <c r="Q1617" s="296" t="s">
        <v>3195</v>
      </c>
      <c r="S1617" s="230" t="s">
        <v>2969</v>
      </c>
      <c r="T1617" s="61" t="str">
        <f t="shared" si="351"/>
        <v/>
      </c>
      <c r="U1617" s="61" t="str">
        <f t="shared" si="341"/>
        <v/>
      </c>
      <c r="V1617" s="61" t="str">
        <f t="shared" si="342"/>
        <v/>
      </c>
      <c r="W1617" s="61" t="str">
        <f t="shared" si="343"/>
        <v/>
      </c>
      <c r="X1617" s="207" t="str">
        <f t="shared" si="344"/>
        <v/>
      </c>
      <c r="Y1617" s="207" t="str">
        <f t="shared" si="345"/>
        <v/>
      </c>
      <c r="Z1617" s="207" t="str">
        <f t="shared" si="346"/>
        <v/>
      </c>
      <c r="AA1617" s="207">
        <f t="shared" si="347"/>
        <v>-33</v>
      </c>
    </row>
    <row r="1618" spans="1:27" ht="17.25" hidden="1" outlineLevel="2" thickBot="1">
      <c r="A1618" s="279">
        <v>43403</v>
      </c>
      <c r="B1618" s="280" t="s">
        <v>1332</v>
      </c>
      <c r="C1618" s="281" t="s">
        <v>3246</v>
      </c>
      <c r="D1618" s="281" t="s">
        <v>1331</v>
      </c>
      <c r="E1618" s="282" t="s">
        <v>2221</v>
      </c>
      <c r="F1618" s="281" t="s">
        <v>102</v>
      </c>
      <c r="G1618" s="283">
        <v>1</v>
      </c>
      <c r="H1618" s="283">
        <v>9546</v>
      </c>
      <c r="I1618" s="283">
        <v>0</v>
      </c>
      <c r="J1618" s="284">
        <v>23</v>
      </c>
      <c r="K1618" s="284">
        <v>10</v>
      </c>
      <c r="L1618" s="284">
        <f t="shared" si="352"/>
        <v>367</v>
      </c>
      <c r="M1618" s="285">
        <f t="shared" si="338"/>
        <v>367</v>
      </c>
      <c r="N1618" s="241">
        <f t="shared" si="349"/>
        <v>8</v>
      </c>
      <c r="O1618" s="207">
        <v>0</v>
      </c>
      <c r="P1618" s="34"/>
      <c r="Q1618" s="296" t="s">
        <v>2976</v>
      </c>
      <c r="S1618" s="230" t="s">
        <v>2969</v>
      </c>
      <c r="T1618" s="61" t="str">
        <f t="shared" si="351"/>
        <v/>
      </c>
      <c r="U1618" s="61" t="str">
        <f t="shared" si="341"/>
        <v/>
      </c>
      <c r="V1618" s="61" t="str">
        <f t="shared" si="342"/>
        <v/>
      </c>
      <c r="W1618" s="61" t="str">
        <f t="shared" si="343"/>
        <v/>
      </c>
      <c r="X1618" s="207" t="str">
        <f t="shared" si="344"/>
        <v/>
      </c>
      <c r="Y1618" s="207" t="str">
        <f t="shared" si="345"/>
        <v/>
      </c>
      <c r="Z1618" s="207">
        <f t="shared" si="346"/>
        <v>367</v>
      </c>
      <c r="AA1618" s="207" t="str">
        <f t="shared" si="347"/>
        <v/>
      </c>
    </row>
    <row r="1619" spans="1:27" ht="33.75" hidden="1" outlineLevel="2" collapsed="1" thickBot="1">
      <c r="A1619" s="279">
        <v>43403</v>
      </c>
      <c r="B1619" s="280" t="s">
        <v>1332</v>
      </c>
      <c r="C1619" s="281" t="s">
        <v>3246</v>
      </c>
      <c r="D1619" s="281" t="s">
        <v>1329</v>
      </c>
      <c r="E1619" s="282" t="s">
        <v>1330</v>
      </c>
      <c r="F1619" s="281" t="s">
        <v>102</v>
      </c>
      <c r="G1619" s="283">
        <v>1</v>
      </c>
      <c r="H1619" s="283">
        <v>9543</v>
      </c>
      <c r="I1619" s="283">
        <v>0</v>
      </c>
      <c r="J1619" s="284">
        <v>23</v>
      </c>
      <c r="K1619" s="284">
        <v>10</v>
      </c>
      <c r="L1619" s="284">
        <f t="shared" si="352"/>
        <v>-33</v>
      </c>
      <c r="M1619" s="285">
        <f t="shared" si="338"/>
        <v>-33</v>
      </c>
      <c r="N1619" s="241" t="str">
        <f t="shared" si="349"/>
        <v/>
      </c>
      <c r="O1619" s="207">
        <v>0</v>
      </c>
      <c r="P1619" s="34"/>
      <c r="Q1619" s="296" t="s">
        <v>3195</v>
      </c>
      <c r="S1619" s="230" t="s">
        <v>2969</v>
      </c>
      <c r="T1619" s="61" t="str">
        <f t="shared" si="351"/>
        <v/>
      </c>
      <c r="U1619" s="61" t="str">
        <f t="shared" si="341"/>
        <v/>
      </c>
      <c r="V1619" s="61" t="str">
        <f t="shared" si="342"/>
        <v/>
      </c>
      <c r="W1619" s="61" t="str">
        <f t="shared" si="343"/>
        <v/>
      </c>
      <c r="X1619" s="207" t="str">
        <f t="shared" si="344"/>
        <v/>
      </c>
      <c r="Y1619" s="207" t="str">
        <f t="shared" si="345"/>
        <v/>
      </c>
      <c r="Z1619" s="207" t="str">
        <f t="shared" si="346"/>
        <v/>
      </c>
      <c r="AA1619" s="207">
        <f t="shared" si="347"/>
        <v>-33</v>
      </c>
    </row>
    <row r="1620" spans="1:27" ht="17.25" hidden="1" outlineLevel="2" collapsed="1" thickBot="1">
      <c r="A1620" s="279">
        <v>43403</v>
      </c>
      <c r="B1620" s="280" t="s">
        <v>1332</v>
      </c>
      <c r="C1620" s="281" t="s">
        <v>3246</v>
      </c>
      <c r="D1620" s="281" t="s">
        <v>1331</v>
      </c>
      <c r="E1620" s="282" t="s">
        <v>2221</v>
      </c>
      <c r="F1620" s="281" t="s">
        <v>102</v>
      </c>
      <c r="G1620" s="283">
        <v>1</v>
      </c>
      <c r="H1620" s="283">
        <v>9552</v>
      </c>
      <c r="I1620" s="283">
        <v>0</v>
      </c>
      <c r="J1620" s="284">
        <v>23</v>
      </c>
      <c r="K1620" s="284">
        <v>10</v>
      </c>
      <c r="L1620" s="284">
        <f t="shared" si="352"/>
        <v>417</v>
      </c>
      <c r="M1620" s="285">
        <f t="shared" si="338"/>
        <v>417</v>
      </c>
      <c r="N1620" s="241">
        <f t="shared" si="349"/>
        <v>9</v>
      </c>
      <c r="O1620" s="207">
        <v>0</v>
      </c>
      <c r="P1620" s="34"/>
      <c r="Q1620" s="296" t="s">
        <v>2976</v>
      </c>
      <c r="S1620" s="230" t="s">
        <v>2969</v>
      </c>
      <c r="T1620" s="61" t="str">
        <f t="shared" si="351"/>
        <v/>
      </c>
      <c r="U1620" s="61" t="str">
        <f t="shared" si="341"/>
        <v/>
      </c>
      <c r="V1620" s="61" t="str">
        <f t="shared" si="342"/>
        <v/>
      </c>
      <c r="W1620" s="61" t="str">
        <f t="shared" si="343"/>
        <v/>
      </c>
      <c r="X1620" s="207" t="str">
        <f t="shared" si="344"/>
        <v/>
      </c>
      <c r="Y1620" s="207" t="str">
        <f t="shared" si="345"/>
        <v/>
      </c>
      <c r="Z1620" s="207">
        <f t="shared" si="346"/>
        <v>417</v>
      </c>
      <c r="AA1620" s="207" t="str">
        <f t="shared" si="347"/>
        <v/>
      </c>
    </row>
    <row r="1621" spans="1:27" ht="17.25" hidden="1" outlineLevel="2" collapsed="1" thickBot="1">
      <c r="A1621" s="279">
        <v>43403</v>
      </c>
      <c r="B1621" s="280" t="s">
        <v>1332</v>
      </c>
      <c r="C1621" s="281" t="s">
        <v>3246</v>
      </c>
      <c r="D1621" s="281" t="s">
        <v>1329</v>
      </c>
      <c r="E1621" s="282" t="s">
        <v>2221</v>
      </c>
      <c r="F1621" s="281" t="s">
        <v>102</v>
      </c>
      <c r="G1621" s="283">
        <v>1</v>
      </c>
      <c r="H1621" s="283">
        <v>9528</v>
      </c>
      <c r="I1621" s="283">
        <v>0</v>
      </c>
      <c r="J1621" s="284">
        <v>23</v>
      </c>
      <c r="K1621" s="284">
        <v>10</v>
      </c>
      <c r="L1621" s="284">
        <f t="shared" si="352"/>
        <v>-33</v>
      </c>
      <c r="M1621" s="285">
        <f t="shared" si="338"/>
        <v>-33</v>
      </c>
      <c r="N1621" s="241" t="str">
        <f t="shared" si="349"/>
        <v/>
      </c>
      <c r="O1621" s="207">
        <v>0</v>
      </c>
      <c r="P1621" s="34"/>
      <c r="Q1621" s="278" t="s">
        <v>3142</v>
      </c>
      <c r="S1621" s="230" t="s">
        <v>2969</v>
      </c>
      <c r="T1621" s="61" t="str">
        <f t="shared" si="351"/>
        <v/>
      </c>
      <c r="U1621" s="61" t="str">
        <f t="shared" si="341"/>
        <v/>
      </c>
      <c r="V1621" s="61" t="str">
        <f t="shared" si="342"/>
        <v/>
      </c>
      <c r="W1621" s="61" t="str">
        <f t="shared" si="343"/>
        <v/>
      </c>
      <c r="X1621" s="207" t="str">
        <f t="shared" si="344"/>
        <v/>
      </c>
      <c r="Y1621" s="207" t="str">
        <f t="shared" si="345"/>
        <v/>
      </c>
      <c r="Z1621" s="207" t="str">
        <f t="shared" si="346"/>
        <v/>
      </c>
      <c r="AA1621" s="207">
        <f t="shared" si="347"/>
        <v>-33</v>
      </c>
    </row>
    <row r="1622" spans="1:27" ht="17.25" hidden="1" outlineLevel="2" collapsed="1" thickBot="1">
      <c r="A1622" s="279">
        <v>43403</v>
      </c>
      <c r="B1622" s="280" t="s">
        <v>1332</v>
      </c>
      <c r="C1622" s="281" t="s">
        <v>3246</v>
      </c>
      <c r="D1622" s="281" t="s">
        <v>1331</v>
      </c>
      <c r="E1622" s="282" t="s">
        <v>1330</v>
      </c>
      <c r="F1622" s="281" t="s">
        <v>102</v>
      </c>
      <c r="G1622" s="283">
        <v>1</v>
      </c>
      <c r="H1622" s="283">
        <v>9525</v>
      </c>
      <c r="I1622" s="283">
        <v>0</v>
      </c>
      <c r="J1622" s="284">
        <v>23</v>
      </c>
      <c r="K1622" s="284">
        <v>10</v>
      </c>
      <c r="L1622" s="284">
        <f t="shared" si="352"/>
        <v>117</v>
      </c>
      <c r="M1622" s="285">
        <f t="shared" si="338"/>
        <v>117</v>
      </c>
      <c r="N1622" s="241">
        <f t="shared" si="349"/>
        <v>3</v>
      </c>
      <c r="O1622" s="207">
        <v>0</v>
      </c>
      <c r="P1622" s="34"/>
      <c r="Q1622" s="230" t="s">
        <v>2970</v>
      </c>
      <c r="S1622" s="230" t="s">
        <v>2969</v>
      </c>
      <c r="T1622" s="61" t="str">
        <f t="shared" si="351"/>
        <v/>
      </c>
      <c r="U1622" s="61" t="str">
        <f t="shared" si="341"/>
        <v/>
      </c>
      <c r="V1622" s="61" t="str">
        <f t="shared" si="342"/>
        <v/>
      </c>
      <c r="W1622" s="61" t="str">
        <f t="shared" si="343"/>
        <v/>
      </c>
      <c r="X1622" s="207" t="str">
        <f t="shared" si="344"/>
        <v/>
      </c>
      <c r="Y1622" s="207" t="str">
        <f t="shared" si="345"/>
        <v/>
      </c>
      <c r="Z1622" s="207">
        <f t="shared" si="346"/>
        <v>117</v>
      </c>
      <c r="AA1622" s="207" t="str">
        <f t="shared" si="347"/>
        <v/>
      </c>
    </row>
    <row r="1623" spans="1:27" ht="17.25" hidden="1" outlineLevel="2" collapsed="1" thickBot="1">
      <c r="A1623" s="279">
        <v>43403</v>
      </c>
      <c r="B1623" s="280" t="s">
        <v>1332</v>
      </c>
      <c r="C1623" s="281" t="s">
        <v>3246</v>
      </c>
      <c r="D1623" s="281" t="s">
        <v>1329</v>
      </c>
      <c r="E1623" s="282" t="s">
        <v>2221</v>
      </c>
      <c r="F1623" s="281" t="s">
        <v>102</v>
      </c>
      <c r="G1623" s="283">
        <v>1</v>
      </c>
      <c r="H1623" s="283">
        <v>9528</v>
      </c>
      <c r="I1623" s="283">
        <v>0</v>
      </c>
      <c r="J1623" s="284">
        <v>23</v>
      </c>
      <c r="K1623" s="284">
        <v>10</v>
      </c>
      <c r="L1623" s="284">
        <f t="shared" si="352"/>
        <v>-33</v>
      </c>
      <c r="M1623" s="285">
        <f t="shared" si="338"/>
        <v>-33</v>
      </c>
      <c r="N1623" s="241" t="str">
        <f t="shared" si="349"/>
        <v/>
      </c>
      <c r="O1623" s="207">
        <v>0</v>
      </c>
      <c r="P1623" s="34"/>
      <c r="Q1623" s="296"/>
      <c r="S1623" s="230" t="s">
        <v>2969</v>
      </c>
      <c r="T1623" s="61" t="str">
        <f t="shared" si="351"/>
        <v/>
      </c>
      <c r="U1623" s="61" t="str">
        <f t="shared" si="341"/>
        <v/>
      </c>
      <c r="V1623" s="61" t="str">
        <f t="shared" si="342"/>
        <v/>
      </c>
      <c r="W1623" s="61" t="str">
        <f t="shared" si="343"/>
        <v/>
      </c>
      <c r="X1623" s="207" t="str">
        <f t="shared" si="344"/>
        <v/>
      </c>
      <c r="Y1623" s="207" t="str">
        <f t="shared" si="345"/>
        <v/>
      </c>
      <c r="Z1623" s="207" t="str">
        <f t="shared" si="346"/>
        <v/>
      </c>
      <c r="AA1623" s="207">
        <f t="shared" si="347"/>
        <v>-33</v>
      </c>
    </row>
    <row r="1624" spans="1:27" ht="17.25" hidden="1" outlineLevel="2" collapsed="1" thickBot="1">
      <c r="A1624" s="279">
        <v>43403</v>
      </c>
      <c r="B1624" s="280" t="s">
        <v>1332</v>
      </c>
      <c r="C1624" s="281" t="s">
        <v>3246</v>
      </c>
      <c r="D1624" s="281" t="s">
        <v>1331</v>
      </c>
      <c r="E1624" s="282" t="s">
        <v>1330</v>
      </c>
      <c r="F1624" s="281" t="s">
        <v>102</v>
      </c>
      <c r="G1624" s="283">
        <v>1</v>
      </c>
      <c r="H1624" s="283">
        <v>9530</v>
      </c>
      <c r="I1624" s="283">
        <v>0</v>
      </c>
      <c r="J1624" s="284">
        <v>23</v>
      </c>
      <c r="K1624" s="284">
        <v>10</v>
      </c>
      <c r="L1624" s="284">
        <f t="shared" si="352"/>
        <v>-133</v>
      </c>
      <c r="M1624" s="285">
        <f t="shared" si="338"/>
        <v>-133</v>
      </c>
      <c r="N1624" s="241">
        <f t="shared" si="349"/>
        <v>-2</v>
      </c>
      <c r="O1624" s="207">
        <v>0</v>
      </c>
      <c r="P1624" s="34"/>
      <c r="Q1624" s="296" t="s">
        <v>2975</v>
      </c>
      <c r="S1624" s="230" t="s">
        <v>2969</v>
      </c>
      <c r="T1624" s="61" t="str">
        <f t="shared" si="351"/>
        <v/>
      </c>
      <c r="U1624" s="61" t="str">
        <f t="shared" si="341"/>
        <v/>
      </c>
      <c r="V1624" s="61" t="str">
        <f t="shared" si="342"/>
        <v/>
      </c>
      <c r="W1624" s="61" t="str">
        <f t="shared" si="343"/>
        <v/>
      </c>
      <c r="X1624" s="207" t="str">
        <f t="shared" si="344"/>
        <v/>
      </c>
      <c r="Y1624" s="207" t="str">
        <f t="shared" si="345"/>
        <v/>
      </c>
      <c r="Z1624" s="207" t="str">
        <f t="shared" si="346"/>
        <v/>
      </c>
      <c r="AA1624" s="207">
        <f t="shared" si="347"/>
        <v>-133</v>
      </c>
    </row>
    <row r="1625" spans="1:27" ht="17.25" hidden="1" outlineLevel="2" collapsed="1" thickBot="1">
      <c r="A1625" s="279">
        <v>43403</v>
      </c>
      <c r="B1625" s="280" t="s">
        <v>1332</v>
      </c>
      <c r="C1625" s="281" t="s">
        <v>3246</v>
      </c>
      <c r="D1625" s="281" t="s">
        <v>1329</v>
      </c>
      <c r="E1625" s="282" t="s">
        <v>2221</v>
      </c>
      <c r="F1625" s="281" t="s">
        <v>102</v>
      </c>
      <c r="G1625" s="283">
        <v>1</v>
      </c>
      <c r="H1625" s="283">
        <v>9532</v>
      </c>
      <c r="I1625" s="283">
        <v>0</v>
      </c>
      <c r="J1625" s="284">
        <v>23</v>
      </c>
      <c r="K1625" s="284">
        <v>10</v>
      </c>
      <c r="L1625" s="284">
        <f t="shared" si="352"/>
        <v>-33</v>
      </c>
      <c r="M1625" s="285">
        <f t="shared" si="338"/>
        <v>-33</v>
      </c>
      <c r="N1625" s="241" t="str">
        <f t="shared" si="349"/>
        <v/>
      </c>
      <c r="O1625" s="207">
        <v>0</v>
      </c>
      <c r="P1625" s="34"/>
      <c r="Q1625" s="278" t="s">
        <v>3114</v>
      </c>
      <c r="R1625" s="230" t="s">
        <v>2969</v>
      </c>
      <c r="S1625" s="230" t="s">
        <v>2969</v>
      </c>
      <c r="T1625" s="61" t="str">
        <f t="shared" si="351"/>
        <v/>
      </c>
      <c r="U1625" s="61" t="str">
        <f t="shared" si="341"/>
        <v/>
      </c>
      <c r="V1625" s="61" t="str">
        <f t="shared" si="342"/>
        <v/>
      </c>
      <c r="W1625" s="61" t="str">
        <f t="shared" si="343"/>
        <v/>
      </c>
      <c r="X1625" s="207" t="str">
        <f t="shared" si="344"/>
        <v/>
      </c>
      <c r="Y1625" s="207">
        <f t="shared" si="345"/>
        <v>-33</v>
      </c>
      <c r="Z1625" s="207" t="str">
        <f t="shared" si="346"/>
        <v/>
      </c>
      <c r="AA1625" s="207" t="str">
        <f t="shared" si="347"/>
        <v/>
      </c>
    </row>
    <row r="1626" spans="1:27" ht="17.25" hidden="1" outlineLevel="2" collapsed="1" thickBot="1">
      <c r="A1626" s="279">
        <v>43403</v>
      </c>
      <c r="B1626" s="280" t="s">
        <v>1332</v>
      </c>
      <c r="C1626" s="281" t="s">
        <v>3246</v>
      </c>
      <c r="D1626" s="281" t="s">
        <v>1331</v>
      </c>
      <c r="E1626" s="282" t="s">
        <v>1330</v>
      </c>
      <c r="F1626" s="281" t="s">
        <v>102</v>
      </c>
      <c r="G1626" s="283">
        <v>1</v>
      </c>
      <c r="H1626" s="283">
        <v>9538</v>
      </c>
      <c r="I1626" s="283">
        <v>0</v>
      </c>
      <c r="J1626" s="284">
        <v>23</v>
      </c>
      <c r="K1626" s="284">
        <v>10</v>
      </c>
      <c r="L1626" s="284">
        <f t="shared" si="352"/>
        <v>-333</v>
      </c>
      <c r="M1626" s="285">
        <f t="shared" si="338"/>
        <v>-333</v>
      </c>
      <c r="N1626" s="241">
        <f t="shared" si="349"/>
        <v>-6</v>
      </c>
      <c r="O1626" s="207">
        <v>0</v>
      </c>
      <c r="P1626" s="34"/>
      <c r="Q1626" s="296" t="s">
        <v>2975</v>
      </c>
      <c r="R1626" s="230" t="s">
        <v>2969</v>
      </c>
      <c r="S1626" s="230" t="s">
        <v>2969</v>
      </c>
      <c r="T1626" s="61" t="str">
        <f t="shared" si="351"/>
        <v/>
      </c>
      <c r="U1626" s="61" t="str">
        <f t="shared" si="341"/>
        <v/>
      </c>
      <c r="V1626" s="61" t="str">
        <f t="shared" si="342"/>
        <v/>
      </c>
      <c r="W1626" s="61" t="str">
        <f t="shared" si="343"/>
        <v/>
      </c>
      <c r="X1626" s="207" t="str">
        <f t="shared" si="344"/>
        <v/>
      </c>
      <c r="Y1626" s="207">
        <f t="shared" si="345"/>
        <v>-333</v>
      </c>
      <c r="Z1626" s="207" t="str">
        <f t="shared" si="346"/>
        <v/>
      </c>
      <c r="AA1626" s="207" t="str">
        <f t="shared" si="347"/>
        <v/>
      </c>
    </row>
    <row r="1627" spans="1:27" ht="17.25" hidden="1" outlineLevel="2" collapsed="1" thickBot="1">
      <c r="A1627" s="279">
        <v>43403</v>
      </c>
      <c r="B1627" s="280" t="s">
        <v>1332</v>
      </c>
      <c r="C1627" s="281" t="s">
        <v>3246</v>
      </c>
      <c r="D1627" s="281" t="s">
        <v>1329</v>
      </c>
      <c r="E1627" s="282" t="s">
        <v>1330</v>
      </c>
      <c r="F1627" s="281" t="s">
        <v>102</v>
      </c>
      <c r="G1627" s="283">
        <v>1</v>
      </c>
      <c r="H1627" s="283">
        <v>9536</v>
      </c>
      <c r="I1627" s="283">
        <v>0</v>
      </c>
      <c r="J1627" s="284">
        <v>23</v>
      </c>
      <c r="K1627" s="284">
        <v>10</v>
      </c>
      <c r="L1627" s="284">
        <f t="shared" si="352"/>
        <v>-33</v>
      </c>
      <c r="M1627" s="285">
        <f t="shared" si="338"/>
        <v>-33</v>
      </c>
      <c r="N1627" s="241" t="str">
        <f t="shared" si="349"/>
        <v/>
      </c>
      <c r="O1627" s="207">
        <v>0</v>
      </c>
      <c r="P1627" s="34"/>
      <c r="Q1627" s="278"/>
      <c r="S1627" s="230" t="s">
        <v>2969</v>
      </c>
      <c r="T1627" s="61" t="str">
        <f t="shared" si="351"/>
        <v/>
      </c>
      <c r="U1627" s="61" t="str">
        <f t="shared" si="341"/>
        <v/>
      </c>
      <c r="V1627" s="61" t="str">
        <f t="shared" si="342"/>
        <v/>
      </c>
      <c r="W1627" s="61" t="str">
        <f t="shared" si="343"/>
        <v/>
      </c>
      <c r="X1627" s="207" t="str">
        <f t="shared" si="344"/>
        <v/>
      </c>
      <c r="Y1627" s="207" t="str">
        <f t="shared" si="345"/>
        <v/>
      </c>
      <c r="Z1627" s="207" t="str">
        <f t="shared" si="346"/>
        <v/>
      </c>
      <c r="AA1627" s="207">
        <f t="shared" si="347"/>
        <v>-33</v>
      </c>
    </row>
    <row r="1628" spans="1:27" ht="17.25" hidden="1" outlineLevel="2" collapsed="1" thickBot="1">
      <c r="A1628" s="279">
        <v>43403</v>
      </c>
      <c r="B1628" s="280" t="s">
        <v>1332</v>
      </c>
      <c r="C1628" s="281" t="s">
        <v>3246</v>
      </c>
      <c r="D1628" s="281" t="s">
        <v>1331</v>
      </c>
      <c r="E1628" s="282" t="s">
        <v>2221</v>
      </c>
      <c r="F1628" s="281" t="s">
        <v>102</v>
      </c>
      <c r="G1628" s="283">
        <v>1</v>
      </c>
      <c r="H1628" s="283">
        <v>9531</v>
      </c>
      <c r="I1628" s="283">
        <v>0</v>
      </c>
      <c r="J1628" s="284">
        <v>23</v>
      </c>
      <c r="K1628" s="284">
        <v>10</v>
      </c>
      <c r="L1628" s="284">
        <f t="shared" si="352"/>
        <v>-283</v>
      </c>
      <c r="M1628" s="285">
        <f t="shared" si="338"/>
        <v>-283</v>
      </c>
      <c r="N1628" s="241">
        <f t="shared" si="349"/>
        <v>-5</v>
      </c>
      <c r="O1628" s="207">
        <v>0</v>
      </c>
      <c r="P1628" s="34"/>
      <c r="Q1628" s="296"/>
      <c r="S1628" s="230" t="s">
        <v>2969</v>
      </c>
      <c r="T1628" s="61" t="str">
        <f t="shared" si="351"/>
        <v/>
      </c>
      <c r="U1628" s="61" t="str">
        <f t="shared" si="341"/>
        <v/>
      </c>
      <c r="V1628" s="61" t="str">
        <f t="shared" si="342"/>
        <v/>
      </c>
      <c r="W1628" s="61" t="str">
        <f t="shared" si="343"/>
        <v/>
      </c>
      <c r="X1628" s="207" t="str">
        <f t="shared" si="344"/>
        <v/>
      </c>
      <c r="Y1628" s="207" t="str">
        <f t="shared" si="345"/>
        <v/>
      </c>
      <c r="Z1628" s="207" t="str">
        <f t="shared" si="346"/>
        <v/>
      </c>
      <c r="AA1628" s="207">
        <f t="shared" si="347"/>
        <v>-283</v>
      </c>
    </row>
    <row r="1629" spans="1:27" ht="33.75" hidden="1" outlineLevel="1" thickBot="1">
      <c r="A1629" s="237">
        <v>43404</v>
      </c>
      <c r="B1629" s="215" t="s">
        <v>1332</v>
      </c>
      <c r="C1629" s="210" t="s">
        <v>3246</v>
      </c>
      <c r="D1629" s="210" t="s">
        <v>1329</v>
      </c>
      <c r="E1629" s="238" t="s">
        <v>2221</v>
      </c>
      <c r="F1629" s="210" t="s">
        <v>102</v>
      </c>
      <c r="G1629" s="239">
        <v>1</v>
      </c>
      <c r="H1629" s="239">
        <v>9677</v>
      </c>
      <c r="I1629" s="239">
        <v>0</v>
      </c>
      <c r="J1629" s="14">
        <v>23</v>
      </c>
      <c r="K1629" s="14">
        <v>10</v>
      </c>
      <c r="L1629" s="14">
        <f t="shared" ref="L1629:L1641" si="353">IF(B1629="TXO",I1629-SUM(J1629:K1629),IF(B1629="FITX",IF(D1629="新倉",-SUM(J1629:K1629),IF(E1629="賣",(H1629-H1628)*G1629*200-SUM(J1629:K1629),(H1628-H1629)*G1629*200-SUM(J1629:K1629))),IF(D1629="新倉",-SUM(J1629:K1629),IF(E1629="賣",(H1629-H1628)*G1629*50-SUM(J1629:K1629),(H1628-H1629)*G1629*50-SUM(J1629:K1629)))))</f>
        <v>-33</v>
      </c>
      <c r="M1629" s="123">
        <f t="shared" si="338"/>
        <v>-33</v>
      </c>
      <c r="N1629" s="241" t="str">
        <f t="shared" si="349"/>
        <v/>
      </c>
      <c r="O1629" s="207">
        <v>0</v>
      </c>
      <c r="P1629" s="34">
        <f>SUM(L1629:L1641)</f>
        <v>-3707</v>
      </c>
      <c r="Q1629" s="230" t="s">
        <v>3195</v>
      </c>
      <c r="S1629" s="230"/>
      <c r="T1629" s="61" t="str">
        <f t="shared" si="351"/>
        <v/>
      </c>
      <c r="U1629" s="61" t="str">
        <f t="shared" si="341"/>
        <v/>
      </c>
      <c r="V1629" s="61" t="str">
        <f t="shared" si="342"/>
        <v/>
      </c>
      <c r="W1629" s="61">
        <f t="shared" si="343"/>
        <v>-33</v>
      </c>
      <c r="X1629" s="207" t="str">
        <f t="shared" si="344"/>
        <v/>
      </c>
      <c r="Y1629" s="207" t="str">
        <f t="shared" si="345"/>
        <v/>
      </c>
      <c r="Z1629" s="207" t="str">
        <f t="shared" si="346"/>
        <v/>
      </c>
      <c r="AA1629" s="207" t="str">
        <f t="shared" si="347"/>
        <v/>
      </c>
    </row>
    <row r="1630" spans="1:27" ht="17.25" hidden="1" outlineLevel="2" collapsed="1" thickBot="1">
      <c r="A1630" s="237">
        <v>43404</v>
      </c>
      <c r="B1630" s="215" t="s">
        <v>1332</v>
      </c>
      <c r="C1630" s="210" t="s">
        <v>3246</v>
      </c>
      <c r="D1630" s="210" t="s">
        <v>1331</v>
      </c>
      <c r="E1630" s="238" t="s">
        <v>1330</v>
      </c>
      <c r="F1630" s="210" t="s">
        <v>102</v>
      </c>
      <c r="G1630" s="239">
        <v>1</v>
      </c>
      <c r="H1630" s="239">
        <v>9697</v>
      </c>
      <c r="I1630" s="239">
        <v>0</v>
      </c>
      <c r="J1630" s="14">
        <v>23</v>
      </c>
      <c r="K1630" s="14">
        <v>10</v>
      </c>
      <c r="L1630" s="14">
        <f t="shared" si="353"/>
        <v>-1033</v>
      </c>
      <c r="M1630" s="123">
        <f t="shared" si="338"/>
        <v>-1033</v>
      </c>
      <c r="N1630" s="241">
        <f t="shared" si="349"/>
        <v>-20</v>
      </c>
      <c r="O1630" s="207">
        <v>0</v>
      </c>
      <c r="P1630" s="34"/>
      <c r="Q1630" s="230" t="s">
        <v>2976</v>
      </c>
      <c r="S1630" s="230"/>
      <c r="T1630" s="61" t="str">
        <f t="shared" si="351"/>
        <v/>
      </c>
      <c r="U1630" s="61" t="str">
        <f t="shared" si="341"/>
        <v/>
      </c>
      <c r="V1630" s="61" t="str">
        <f t="shared" si="342"/>
        <v/>
      </c>
      <c r="W1630" s="61">
        <f t="shared" si="343"/>
        <v>-1033</v>
      </c>
      <c r="X1630" s="207" t="str">
        <f t="shared" si="344"/>
        <v/>
      </c>
      <c r="Y1630" s="207" t="str">
        <f t="shared" si="345"/>
        <v/>
      </c>
      <c r="Z1630" s="207" t="str">
        <f t="shared" si="346"/>
        <v/>
      </c>
      <c r="AA1630" s="207" t="str">
        <f t="shared" si="347"/>
        <v/>
      </c>
    </row>
    <row r="1631" spans="1:27" ht="33.75" hidden="1" outlineLevel="2" collapsed="1" thickBot="1">
      <c r="A1631" s="237">
        <v>43404</v>
      </c>
      <c r="B1631" s="215" t="s">
        <v>1332</v>
      </c>
      <c r="C1631" s="210" t="s">
        <v>3246</v>
      </c>
      <c r="D1631" s="210" t="s">
        <v>1329</v>
      </c>
      <c r="E1631" s="238" t="s">
        <v>2221</v>
      </c>
      <c r="F1631" s="210" t="s">
        <v>102</v>
      </c>
      <c r="G1631" s="239">
        <v>1</v>
      </c>
      <c r="H1631" s="239">
        <v>9687</v>
      </c>
      <c r="I1631" s="239">
        <v>0</v>
      </c>
      <c r="J1631" s="14">
        <v>23</v>
      </c>
      <c r="K1631" s="14">
        <v>10</v>
      </c>
      <c r="L1631" s="14">
        <f t="shared" si="353"/>
        <v>-33</v>
      </c>
      <c r="M1631" s="123">
        <f t="shared" si="338"/>
        <v>-33</v>
      </c>
      <c r="N1631" s="241" t="str">
        <f t="shared" si="349"/>
        <v/>
      </c>
      <c r="O1631" s="207">
        <v>0</v>
      </c>
      <c r="P1631" s="34"/>
      <c r="Q1631" s="230" t="s">
        <v>3195</v>
      </c>
      <c r="S1631" s="230"/>
      <c r="T1631" s="61" t="str">
        <f t="shared" si="351"/>
        <v/>
      </c>
      <c r="U1631" s="61" t="str">
        <f t="shared" si="341"/>
        <v/>
      </c>
      <c r="V1631" s="61" t="str">
        <f t="shared" si="342"/>
        <v/>
      </c>
      <c r="W1631" s="61">
        <f t="shared" si="343"/>
        <v>-33</v>
      </c>
      <c r="X1631" s="207" t="str">
        <f t="shared" si="344"/>
        <v/>
      </c>
      <c r="Y1631" s="207" t="str">
        <f t="shared" si="345"/>
        <v/>
      </c>
      <c r="Z1631" s="207" t="str">
        <f t="shared" si="346"/>
        <v/>
      </c>
      <c r="AA1631" s="207" t="str">
        <f t="shared" si="347"/>
        <v/>
      </c>
    </row>
    <row r="1632" spans="1:27" ht="17.25" hidden="1" outlineLevel="2" collapsed="1" thickBot="1">
      <c r="A1632" s="237">
        <v>43404</v>
      </c>
      <c r="B1632" s="215" t="s">
        <v>1332</v>
      </c>
      <c r="C1632" s="210" t="s">
        <v>3246</v>
      </c>
      <c r="D1632" s="210" t="s">
        <v>1331</v>
      </c>
      <c r="E1632" s="238" t="s">
        <v>1330</v>
      </c>
      <c r="F1632" s="210" t="s">
        <v>102</v>
      </c>
      <c r="G1632" s="239">
        <v>1</v>
      </c>
      <c r="H1632" s="239">
        <v>9696</v>
      </c>
      <c r="I1632" s="239">
        <v>0</v>
      </c>
      <c r="J1632" s="14">
        <v>23</v>
      </c>
      <c r="K1632" s="14">
        <v>10</v>
      </c>
      <c r="L1632" s="14">
        <f t="shared" si="353"/>
        <v>-483</v>
      </c>
      <c r="M1632" s="123">
        <f t="shared" si="338"/>
        <v>-483</v>
      </c>
      <c r="N1632" s="241">
        <f t="shared" si="349"/>
        <v>-9</v>
      </c>
      <c r="O1632" s="207">
        <v>0</v>
      </c>
      <c r="P1632" s="34"/>
      <c r="Q1632" s="230" t="s">
        <v>2976</v>
      </c>
      <c r="S1632" s="230"/>
      <c r="T1632" s="61" t="str">
        <f t="shared" si="351"/>
        <v/>
      </c>
      <c r="U1632" s="61" t="str">
        <f t="shared" si="341"/>
        <v/>
      </c>
      <c r="V1632" s="61" t="str">
        <f t="shared" si="342"/>
        <v/>
      </c>
      <c r="W1632" s="61">
        <f t="shared" si="343"/>
        <v>-483</v>
      </c>
      <c r="X1632" s="207" t="str">
        <f t="shared" si="344"/>
        <v/>
      </c>
      <c r="Y1632" s="207" t="str">
        <f t="shared" si="345"/>
        <v/>
      </c>
      <c r="Z1632" s="207" t="str">
        <f t="shared" si="346"/>
        <v/>
      </c>
      <c r="AA1632" s="207" t="str">
        <f t="shared" si="347"/>
        <v/>
      </c>
    </row>
    <row r="1633" spans="1:27" ht="17.25" hidden="1" outlineLevel="2" collapsed="1" thickBot="1">
      <c r="A1633" s="237">
        <v>43404</v>
      </c>
      <c r="B1633" s="215" t="s">
        <v>1332</v>
      </c>
      <c r="C1633" s="210" t="s">
        <v>3246</v>
      </c>
      <c r="D1633" s="210" t="s">
        <v>1329</v>
      </c>
      <c r="E1633" s="238" t="s">
        <v>1330</v>
      </c>
      <c r="F1633" s="210" t="s">
        <v>102</v>
      </c>
      <c r="G1633" s="239">
        <v>1</v>
      </c>
      <c r="H1633" s="239">
        <v>9692</v>
      </c>
      <c r="I1633" s="239">
        <v>0</v>
      </c>
      <c r="J1633" s="14">
        <v>23</v>
      </c>
      <c r="K1633" s="14">
        <v>10</v>
      </c>
      <c r="L1633" s="14">
        <f t="shared" si="353"/>
        <v>-33</v>
      </c>
      <c r="M1633" s="123">
        <f t="shared" si="338"/>
        <v>-33</v>
      </c>
      <c r="N1633" s="241" t="str">
        <f t="shared" si="349"/>
        <v/>
      </c>
      <c r="O1633" s="207">
        <v>0</v>
      </c>
      <c r="P1633" s="34"/>
      <c r="Q1633" s="278" t="s">
        <v>3142</v>
      </c>
      <c r="S1633" s="230" t="s">
        <v>2969</v>
      </c>
      <c r="T1633" s="61" t="str">
        <f t="shared" si="351"/>
        <v/>
      </c>
      <c r="U1633" s="61" t="str">
        <f t="shared" si="341"/>
        <v/>
      </c>
      <c r="V1633" s="61" t="str">
        <f t="shared" si="342"/>
        <v/>
      </c>
      <c r="W1633" s="61" t="str">
        <f t="shared" si="343"/>
        <v/>
      </c>
      <c r="X1633" s="207" t="str">
        <f t="shared" si="344"/>
        <v/>
      </c>
      <c r="Y1633" s="207" t="str">
        <f t="shared" si="345"/>
        <v/>
      </c>
      <c r="Z1633" s="207" t="str">
        <f t="shared" si="346"/>
        <v/>
      </c>
      <c r="AA1633" s="207">
        <f t="shared" si="347"/>
        <v>-33</v>
      </c>
    </row>
    <row r="1634" spans="1:27" ht="17.25" hidden="1" outlineLevel="2" collapsed="1" thickBot="1">
      <c r="A1634" s="237">
        <v>43404</v>
      </c>
      <c r="B1634" s="215" t="s">
        <v>1332</v>
      </c>
      <c r="C1634" s="210" t="s">
        <v>3246</v>
      </c>
      <c r="D1634" s="210" t="s">
        <v>1331</v>
      </c>
      <c r="E1634" s="238" t="s">
        <v>2221</v>
      </c>
      <c r="F1634" s="210" t="s">
        <v>102</v>
      </c>
      <c r="G1634" s="239">
        <v>1</v>
      </c>
      <c r="H1634" s="239">
        <v>9694</v>
      </c>
      <c r="I1634" s="239">
        <v>0</v>
      </c>
      <c r="J1634" s="14">
        <v>23</v>
      </c>
      <c r="K1634" s="14">
        <v>10</v>
      </c>
      <c r="L1634" s="14">
        <f t="shared" si="353"/>
        <v>67</v>
      </c>
      <c r="M1634" s="123">
        <f t="shared" si="338"/>
        <v>67</v>
      </c>
      <c r="N1634" s="241">
        <f t="shared" si="349"/>
        <v>2</v>
      </c>
      <c r="O1634" s="207">
        <v>0</v>
      </c>
      <c r="P1634" s="34"/>
      <c r="Q1634" s="230" t="s">
        <v>2970</v>
      </c>
      <c r="S1634" s="230" t="s">
        <v>2969</v>
      </c>
      <c r="T1634" s="61" t="str">
        <f t="shared" si="351"/>
        <v/>
      </c>
      <c r="U1634" s="61" t="str">
        <f t="shared" si="341"/>
        <v/>
      </c>
      <c r="V1634" s="61" t="str">
        <f t="shared" si="342"/>
        <v/>
      </c>
      <c r="W1634" s="61" t="str">
        <f t="shared" si="343"/>
        <v/>
      </c>
      <c r="X1634" s="207" t="str">
        <f t="shared" si="344"/>
        <v/>
      </c>
      <c r="Y1634" s="207" t="str">
        <f t="shared" si="345"/>
        <v/>
      </c>
      <c r="Z1634" s="207">
        <f t="shared" si="346"/>
        <v>67</v>
      </c>
      <c r="AA1634" s="207" t="str">
        <f t="shared" si="347"/>
        <v/>
      </c>
    </row>
    <row r="1635" spans="1:27" ht="17.25" hidden="1" outlineLevel="2" collapsed="1" thickBot="1">
      <c r="A1635" s="237">
        <v>43404</v>
      </c>
      <c r="B1635" s="215" t="s">
        <v>1332</v>
      </c>
      <c r="C1635" s="210" t="s">
        <v>3246</v>
      </c>
      <c r="D1635" s="210" t="s">
        <v>1329</v>
      </c>
      <c r="E1635" s="238" t="s">
        <v>1330</v>
      </c>
      <c r="F1635" s="210" t="s">
        <v>102</v>
      </c>
      <c r="G1635" s="239">
        <v>1</v>
      </c>
      <c r="H1635" s="239">
        <v>9692</v>
      </c>
      <c r="I1635" s="239">
        <v>0</v>
      </c>
      <c r="J1635" s="14">
        <v>23</v>
      </c>
      <c r="K1635" s="14">
        <v>10</v>
      </c>
      <c r="L1635" s="14">
        <f t="shared" si="353"/>
        <v>-33</v>
      </c>
      <c r="M1635" s="123">
        <f t="shared" si="338"/>
        <v>-33</v>
      </c>
      <c r="N1635" s="241" t="str">
        <f t="shared" si="349"/>
        <v/>
      </c>
      <c r="O1635" s="207">
        <v>0</v>
      </c>
      <c r="P1635" s="34"/>
      <c r="Q1635" s="278" t="s">
        <v>3142</v>
      </c>
      <c r="S1635" s="230" t="s">
        <v>2969</v>
      </c>
      <c r="T1635" s="61" t="str">
        <f t="shared" si="351"/>
        <v/>
      </c>
      <c r="U1635" s="61" t="str">
        <f t="shared" si="341"/>
        <v/>
      </c>
      <c r="V1635" s="61" t="str">
        <f t="shared" si="342"/>
        <v/>
      </c>
      <c r="W1635" s="61" t="str">
        <f t="shared" si="343"/>
        <v/>
      </c>
      <c r="X1635" s="207" t="str">
        <f t="shared" si="344"/>
        <v/>
      </c>
      <c r="Y1635" s="207" t="str">
        <f t="shared" si="345"/>
        <v/>
      </c>
      <c r="Z1635" s="207" t="str">
        <f t="shared" si="346"/>
        <v/>
      </c>
      <c r="AA1635" s="207">
        <f t="shared" si="347"/>
        <v>-33</v>
      </c>
    </row>
    <row r="1636" spans="1:27" ht="17.25" hidden="1" outlineLevel="2" collapsed="1" thickBot="1">
      <c r="A1636" s="237">
        <v>43404</v>
      </c>
      <c r="B1636" s="215" t="s">
        <v>1332</v>
      </c>
      <c r="C1636" s="210" t="s">
        <v>3246</v>
      </c>
      <c r="D1636" s="210" t="s">
        <v>1331</v>
      </c>
      <c r="E1636" s="238" t="s">
        <v>2221</v>
      </c>
      <c r="F1636" s="210" t="s">
        <v>102</v>
      </c>
      <c r="G1636" s="239">
        <v>1</v>
      </c>
      <c r="H1636" s="239">
        <v>9697</v>
      </c>
      <c r="I1636" s="239">
        <v>0</v>
      </c>
      <c r="J1636" s="14">
        <v>23</v>
      </c>
      <c r="K1636" s="14">
        <v>10</v>
      </c>
      <c r="L1636" s="14">
        <f t="shared" si="353"/>
        <v>217</v>
      </c>
      <c r="M1636" s="123">
        <f t="shared" si="338"/>
        <v>217</v>
      </c>
      <c r="N1636" s="241">
        <f t="shared" si="349"/>
        <v>5</v>
      </c>
      <c r="O1636" s="207">
        <v>0</v>
      </c>
      <c r="P1636" s="34"/>
      <c r="Q1636" s="230" t="s">
        <v>2970</v>
      </c>
      <c r="S1636" s="230" t="s">
        <v>2969</v>
      </c>
      <c r="T1636" s="61" t="str">
        <f t="shared" si="351"/>
        <v/>
      </c>
      <c r="U1636" s="61" t="str">
        <f t="shared" si="341"/>
        <v/>
      </c>
      <c r="V1636" s="61" t="str">
        <f t="shared" si="342"/>
        <v/>
      </c>
      <c r="W1636" s="61" t="str">
        <f t="shared" si="343"/>
        <v/>
      </c>
      <c r="X1636" s="207" t="str">
        <f t="shared" si="344"/>
        <v/>
      </c>
      <c r="Y1636" s="207" t="str">
        <f t="shared" si="345"/>
        <v/>
      </c>
      <c r="Z1636" s="207">
        <f t="shared" si="346"/>
        <v>217</v>
      </c>
      <c r="AA1636" s="207" t="str">
        <f t="shared" si="347"/>
        <v/>
      </c>
    </row>
    <row r="1637" spans="1:27" ht="17.25" hidden="1" outlineLevel="2" collapsed="1" thickBot="1">
      <c r="A1637" s="237">
        <v>43404</v>
      </c>
      <c r="B1637" s="215" t="s">
        <v>1328</v>
      </c>
      <c r="C1637" s="210" t="s">
        <v>3260</v>
      </c>
      <c r="D1637" s="210" t="s">
        <v>1329</v>
      </c>
      <c r="E1637" s="238" t="s">
        <v>1330</v>
      </c>
      <c r="F1637" s="210" t="s">
        <v>102</v>
      </c>
      <c r="G1637" s="239">
        <v>1</v>
      </c>
      <c r="H1637" s="239">
        <v>52</v>
      </c>
      <c r="I1637" s="239">
        <v>-2600</v>
      </c>
      <c r="J1637" s="14">
        <v>18</v>
      </c>
      <c r="K1637" s="14">
        <v>3</v>
      </c>
      <c r="L1637" s="14">
        <f t="shared" si="353"/>
        <v>-2621</v>
      </c>
      <c r="M1637" s="123">
        <f t="shared" si="338"/>
        <v>-2621</v>
      </c>
      <c r="N1637" s="241" t="str">
        <f t="shared" si="349"/>
        <v/>
      </c>
      <c r="O1637" s="207">
        <v>0</v>
      </c>
      <c r="P1637" s="34"/>
      <c r="Q1637" s="278"/>
      <c r="R1637" s="230" t="s">
        <v>2969</v>
      </c>
      <c r="S1637" s="230"/>
      <c r="T1637" s="61" t="str">
        <f t="shared" si="351"/>
        <v/>
      </c>
      <c r="U1637" s="61" t="str">
        <f t="shared" si="341"/>
        <v/>
      </c>
      <c r="V1637" s="61" t="str">
        <f t="shared" si="342"/>
        <v/>
      </c>
      <c r="W1637" s="61" t="str">
        <f t="shared" si="343"/>
        <v/>
      </c>
      <c r="X1637" s="207" t="str">
        <f t="shared" si="344"/>
        <v/>
      </c>
      <c r="Y1637" s="207" t="str">
        <f t="shared" si="345"/>
        <v/>
      </c>
      <c r="Z1637" s="207" t="str">
        <f t="shared" si="346"/>
        <v/>
      </c>
      <c r="AA1637" s="207" t="str">
        <f t="shared" si="347"/>
        <v/>
      </c>
    </row>
    <row r="1638" spans="1:27" ht="17.25" hidden="1" outlineLevel="2" collapsed="1" thickBot="1">
      <c r="A1638" s="237">
        <v>43405</v>
      </c>
      <c r="B1638" s="215" t="s">
        <v>1328</v>
      </c>
      <c r="C1638" s="210" t="s">
        <v>3261</v>
      </c>
      <c r="D1638" s="210" t="s">
        <v>1331</v>
      </c>
      <c r="E1638" s="238" t="s">
        <v>2221</v>
      </c>
      <c r="F1638" s="210" t="s">
        <v>102</v>
      </c>
      <c r="G1638" s="239">
        <v>1</v>
      </c>
      <c r="H1638" s="239">
        <v>65</v>
      </c>
      <c r="I1638" s="239">
        <v>3250</v>
      </c>
      <c r="J1638" s="14">
        <v>18</v>
      </c>
      <c r="K1638" s="14">
        <v>3</v>
      </c>
      <c r="L1638" s="14">
        <f t="shared" si="353"/>
        <v>3229</v>
      </c>
      <c r="M1638" s="123">
        <f t="shared" si="338"/>
        <v>3229</v>
      </c>
      <c r="N1638" s="241" t="str">
        <f t="shared" si="349"/>
        <v/>
      </c>
      <c r="O1638" s="207">
        <v>0</v>
      </c>
      <c r="P1638" s="34"/>
      <c r="Q1638" s="278"/>
      <c r="R1638" s="230" t="s">
        <v>2969</v>
      </c>
      <c r="S1638" s="230"/>
      <c r="T1638" s="61" t="str">
        <f t="shared" si="351"/>
        <v/>
      </c>
      <c r="U1638" s="61" t="str">
        <f t="shared" si="341"/>
        <v/>
      </c>
      <c r="V1638" s="61" t="str">
        <f t="shared" si="342"/>
        <v/>
      </c>
      <c r="W1638" s="61" t="str">
        <f t="shared" si="343"/>
        <v/>
      </c>
      <c r="X1638" s="207" t="str">
        <f t="shared" si="344"/>
        <v/>
      </c>
      <c r="Y1638" s="207" t="str">
        <f t="shared" si="345"/>
        <v/>
      </c>
      <c r="Z1638" s="207" t="str">
        <f t="shared" si="346"/>
        <v/>
      </c>
      <c r="AA1638" s="207" t="str">
        <f t="shared" si="347"/>
        <v/>
      </c>
    </row>
    <row r="1639" spans="1:27" ht="17.25" hidden="1" outlineLevel="2" collapsed="1" thickBot="1">
      <c r="A1639" s="237">
        <v>43404</v>
      </c>
      <c r="B1639" s="215" t="s">
        <v>1328</v>
      </c>
      <c r="C1639" s="210" t="s">
        <v>3262</v>
      </c>
      <c r="D1639" s="210" t="s">
        <v>1329</v>
      </c>
      <c r="E1639" s="238" t="s">
        <v>1330</v>
      </c>
      <c r="F1639" s="210" t="s">
        <v>102</v>
      </c>
      <c r="G1639" s="239">
        <v>1</v>
      </c>
      <c r="H1639" s="239">
        <v>26</v>
      </c>
      <c r="I1639" s="239">
        <v>-1300</v>
      </c>
      <c r="J1639" s="14">
        <v>18</v>
      </c>
      <c r="K1639" s="14">
        <v>1</v>
      </c>
      <c r="L1639" s="14">
        <f t="shared" si="353"/>
        <v>-1319</v>
      </c>
      <c r="M1639" s="123">
        <f t="shared" ref="M1639:M1641" si="354">L1639</f>
        <v>-1319</v>
      </c>
      <c r="N1639" s="241" t="str">
        <f t="shared" si="349"/>
        <v/>
      </c>
      <c r="O1639" s="207">
        <v>0</v>
      </c>
      <c r="P1639" s="34"/>
      <c r="R1639" s="230" t="s">
        <v>2969</v>
      </c>
      <c r="S1639" s="230"/>
      <c r="T1639" s="61" t="str">
        <f t="shared" si="351"/>
        <v/>
      </c>
      <c r="U1639" s="61" t="str">
        <f t="shared" si="341"/>
        <v/>
      </c>
      <c r="V1639" s="61" t="str">
        <f t="shared" si="342"/>
        <v/>
      </c>
      <c r="W1639" s="61" t="str">
        <f t="shared" si="343"/>
        <v/>
      </c>
      <c r="X1639" s="207" t="str">
        <f t="shared" si="344"/>
        <v/>
      </c>
      <c r="Y1639" s="207" t="str">
        <f t="shared" si="345"/>
        <v/>
      </c>
      <c r="Z1639" s="207" t="str">
        <f t="shared" si="346"/>
        <v/>
      </c>
      <c r="AA1639" s="207" t="str">
        <f t="shared" si="347"/>
        <v/>
      </c>
    </row>
    <row r="1640" spans="1:27" ht="17.25" hidden="1" outlineLevel="2" collapsed="1" thickBot="1">
      <c r="A1640" s="237">
        <v>43404</v>
      </c>
      <c r="B1640" s="215" t="s">
        <v>1332</v>
      </c>
      <c r="C1640" s="210" t="s">
        <v>3246</v>
      </c>
      <c r="D1640" s="210" t="s">
        <v>1329</v>
      </c>
      <c r="E1640" s="238" t="s">
        <v>2221</v>
      </c>
      <c r="F1640" s="210" t="s">
        <v>102</v>
      </c>
      <c r="G1640" s="239">
        <v>2</v>
      </c>
      <c r="H1640" s="239">
        <v>9724</v>
      </c>
      <c r="I1640" s="239">
        <v>0</v>
      </c>
      <c r="J1640" s="14">
        <v>46</v>
      </c>
      <c r="K1640" s="14">
        <v>20</v>
      </c>
      <c r="L1640" s="14">
        <f t="shared" si="353"/>
        <v>-66</v>
      </c>
      <c r="M1640" s="123">
        <f t="shared" si="354"/>
        <v>-66</v>
      </c>
      <c r="N1640" s="241" t="str">
        <f t="shared" si="349"/>
        <v/>
      </c>
      <c r="O1640" s="207">
        <v>0</v>
      </c>
      <c r="P1640" s="34"/>
      <c r="Q1640" s="278"/>
      <c r="R1640" s="230" t="s">
        <v>2969</v>
      </c>
      <c r="S1640" s="230"/>
      <c r="T1640" s="61" t="str">
        <f t="shared" si="351"/>
        <v/>
      </c>
      <c r="U1640" s="61">
        <f t="shared" si="341"/>
        <v>-66</v>
      </c>
      <c r="V1640" s="61" t="str">
        <f t="shared" si="342"/>
        <v/>
      </c>
      <c r="W1640" s="61" t="str">
        <f t="shared" si="343"/>
        <v/>
      </c>
      <c r="X1640" s="207" t="str">
        <f t="shared" si="344"/>
        <v/>
      </c>
      <c r="Y1640" s="207" t="str">
        <f t="shared" si="345"/>
        <v/>
      </c>
      <c r="Z1640" s="207" t="str">
        <f t="shared" si="346"/>
        <v/>
      </c>
      <c r="AA1640" s="207" t="str">
        <f t="shared" si="347"/>
        <v/>
      </c>
    </row>
    <row r="1641" spans="1:27" ht="17.25" hidden="1" outlineLevel="2" collapsed="1" thickBot="1">
      <c r="A1641" s="237">
        <v>43404</v>
      </c>
      <c r="B1641" s="215" t="s">
        <v>1332</v>
      </c>
      <c r="C1641" s="210" t="s">
        <v>3246</v>
      </c>
      <c r="D1641" s="210" t="s">
        <v>1331</v>
      </c>
      <c r="E1641" s="238" t="s">
        <v>1330</v>
      </c>
      <c r="F1641" s="210" t="s">
        <v>102</v>
      </c>
      <c r="G1641" s="239">
        <v>2</v>
      </c>
      <c r="H1641" s="239">
        <v>9739</v>
      </c>
      <c r="I1641" s="239">
        <v>0</v>
      </c>
      <c r="J1641" s="14">
        <v>46</v>
      </c>
      <c r="K1641" s="14">
        <v>20</v>
      </c>
      <c r="L1641" s="14">
        <f t="shared" si="353"/>
        <v>-1566</v>
      </c>
      <c r="M1641" s="123">
        <f t="shared" si="354"/>
        <v>-1566</v>
      </c>
      <c r="N1641" s="241">
        <f t="shared" si="349"/>
        <v>-30</v>
      </c>
      <c r="O1641" s="207">
        <v>0</v>
      </c>
      <c r="P1641" s="34"/>
      <c r="R1641" s="230" t="s">
        <v>2969</v>
      </c>
      <c r="S1641" s="230"/>
      <c r="T1641" s="61" t="str">
        <f t="shared" si="351"/>
        <v/>
      </c>
      <c r="U1641" s="61">
        <f t="shared" si="341"/>
        <v>-1566</v>
      </c>
      <c r="V1641" s="61" t="str">
        <f t="shared" si="342"/>
        <v/>
      </c>
      <c r="W1641" s="61" t="str">
        <f t="shared" si="343"/>
        <v/>
      </c>
      <c r="X1641" s="207" t="str">
        <f t="shared" si="344"/>
        <v/>
      </c>
      <c r="Y1641" s="207" t="str">
        <f t="shared" si="345"/>
        <v/>
      </c>
      <c r="Z1641" s="207" t="str">
        <f t="shared" si="346"/>
        <v/>
      </c>
      <c r="AA1641" s="207" t="str">
        <f t="shared" si="347"/>
        <v/>
      </c>
    </row>
    <row r="1642" spans="1:27" ht="17.25" thickBot="1">
      <c r="A1642" s="254" t="s">
        <v>3263</v>
      </c>
      <c r="B1642" s="255"/>
      <c r="C1642" s="255"/>
      <c r="D1642" s="255"/>
      <c r="E1642" s="255"/>
      <c r="F1642" s="255"/>
      <c r="G1642" s="256"/>
      <c r="H1642" s="256"/>
      <c r="I1642" s="256"/>
      <c r="J1642" s="121"/>
      <c r="K1642" s="256"/>
      <c r="L1642" s="122">
        <f>SUM(L865:L1641)</f>
        <v>-74667</v>
      </c>
      <c r="M1642" s="290">
        <f>SUM(M865:M1641)</f>
        <v>-90430.005000000005</v>
      </c>
      <c r="N1642" s="33"/>
      <c r="P1642" s="286"/>
      <c r="R1642" s="122">
        <f>SUMIF(R865:R1641,"Yes",L865:L1641)</f>
        <v>16057</v>
      </c>
      <c r="S1642" s="158"/>
      <c r="T1642" s="207">
        <f t="shared" ref="T1642:AA1642" si="355">SUM(T865:T1641)</f>
        <v>23558</v>
      </c>
      <c r="U1642" s="207">
        <f t="shared" si="355"/>
        <v>-12813</v>
      </c>
      <c r="V1642" s="207">
        <f t="shared" si="355"/>
        <v>43492</v>
      </c>
      <c r="W1642" s="207">
        <f t="shared" si="355"/>
        <v>-86457</v>
      </c>
      <c r="X1642" s="207">
        <f t="shared" si="355"/>
        <v>10968</v>
      </c>
      <c r="Y1642" s="207">
        <f t="shared" si="355"/>
        <v>-4945</v>
      </c>
      <c r="Z1642" s="207">
        <f t="shared" si="355"/>
        <v>28876</v>
      </c>
      <c r="AA1642" s="207">
        <f t="shared" si="355"/>
        <v>-62819</v>
      </c>
    </row>
    <row r="1643" spans="1:27" ht="17.25" thickBot="1">
      <c r="A1643" s="272">
        <v>43418</v>
      </c>
      <c r="B1643" s="273"/>
      <c r="C1643" s="273" t="s">
        <v>2960</v>
      </c>
      <c r="D1643" s="273"/>
      <c r="E1643" s="273"/>
      <c r="F1643" s="273"/>
      <c r="G1643" s="274"/>
      <c r="H1643" s="274"/>
      <c r="I1643" s="274"/>
      <c r="J1643" s="275"/>
      <c r="K1643" s="274"/>
      <c r="L1643" s="275"/>
      <c r="M1643" s="276">
        <f>-4457*0.965</f>
        <v>-4301.0050000000001</v>
      </c>
      <c r="N1643" s="33"/>
      <c r="P1643" s="277"/>
      <c r="Q1643" s="230" t="s">
        <v>2961</v>
      </c>
      <c r="S1643" s="158"/>
      <c r="T1643" s="61"/>
      <c r="U1643" s="61"/>
      <c r="V1643" s="61"/>
      <c r="W1643" s="61"/>
    </row>
    <row r="1644" spans="1:27" ht="17.25" thickBot="1">
      <c r="A1644" s="272">
        <v>43423</v>
      </c>
      <c r="B1644" s="273"/>
      <c r="C1644" s="273" t="s">
        <v>2875</v>
      </c>
      <c r="D1644" s="273"/>
      <c r="E1644" s="273"/>
      <c r="F1644" s="273"/>
      <c r="G1644" s="274"/>
      <c r="H1644" s="274"/>
      <c r="I1644" s="274"/>
      <c r="J1644" s="275"/>
      <c r="K1644" s="274"/>
      <c r="L1644" s="275"/>
      <c r="M1644" s="276">
        <v>-4490</v>
      </c>
      <c r="N1644" s="33"/>
      <c r="P1644" s="277"/>
      <c r="Q1644" s="230" t="s">
        <v>3264</v>
      </c>
      <c r="S1644" s="158"/>
      <c r="T1644" s="61" t="str">
        <f>IF(AND(R1644="Yes",S1644&lt;&gt;"Yes",L1644&gt;0,B1644&lt;&gt;"TXO"),L1644,"")</f>
        <v/>
      </c>
    </row>
    <row r="1645" spans="1:27" ht="17.25" collapsed="1" thickBot="1">
      <c r="A1645" s="272">
        <v>43432</v>
      </c>
      <c r="B1645" s="273"/>
      <c r="C1645" s="273" t="s">
        <v>2963</v>
      </c>
      <c r="D1645" s="273"/>
      <c r="E1645" s="273"/>
      <c r="F1645" s="273"/>
      <c r="G1645" s="274"/>
      <c r="H1645" s="274"/>
      <c r="I1645" s="274"/>
      <c r="J1645" s="275"/>
      <c r="K1645" s="274"/>
      <c r="L1645" s="275"/>
      <c r="M1645" s="276">
        <f>-5000*0.965</f>
        <v>-4825</v>
      </c>
      <c r="N1645" s="33"/>
      <c r="P1645" s="277"/>
      <c r="Q1645" s="230" t="s">
        <v>2964</v>
      </c>
      <c r="S1645" s="158"/>
    </row>
    <row r="1646" spans="1:27" ht="33.75" hidden="1" outlineLevel="1" thickBot="1">
      <c r="A1646" s="237">
        <v>43405</v>
      </c>
      <c r="B1646" s="215" t="s">
        <v>1332</v>
      </c>
      <c r="C1646" s="210" t="s">
        <v>3246</v>
      </c>
      <c r="D1646" s="210" t="s">
        <v>1329</v>
      </c>
      <c r="E1646" s="238" t="s">
        <v>2221</v>
      </c>
      <c r="F1646" s="210" t="s">
        <v>102</v>
      </c>
      <c r="G1646" s="239">
        <v>2</v>
      </c>
      <c r="H1646" s="239">
        <v>9801</v>
      </c>
      <c r="I1646" s="239">
        <v>0</v>
      </c>
      <c r="J1646" s="14">
        <v>46</v>
      </c>
      <c r="K1646" s="14">
        <v>20</v>
      </c>
      <c r="L1646" s="14">
        <f>IF(B1646="TXO",I1646-SUM(J1646:K1646),IF(B1646="FITX",IF(D1646="新倉",-SUM(J1646:K1646),IF(E1646="賣",(H1646-H1642)*G1646*200-SUM(J1646:K1646),(H1642-H1646)*G1646*200-SUM(J1646:K1646))),IF(D1646="新倉",-SUM(J1646:K1646),IF(E1646="賣",(H1646-H1642)*G1646*50-SUM(J1646:K1646),(H1642-H1646)*G1646*50-SUM(J1646:K1646)))))</f>
        <v>-66</v>
      </c>
      <c r="M1646" s="123">
        <f>L1646</f>
        <v>-66</v>
      </c>
      <c r="N1646" s="241" t="str">
        <f t="shared" ref="N1646" si="356">IF(B1646="TXO","",IF(D1646="新倉","",IF(E1646="賣",(H1646-H1642)*G1646,(H1642-H1646)*G1646)))</f>
        <v/>
      </c>
      <c r="O1646" s="207">
        <v>0</v>
      </c>
      <c r="P1646" s="34">
        <f>SUM(L1646:L1653)</f>
        <v>820</v>
      </c>
      <c r="Q1646" s="278" t="s">
        <v>3265</v>
      </c>
      <c r="S1646" s="230"/>
      <c r="T1646" s="61" t="str">
        <f t="shared" si="351"/>
        <v/>
      </c>
      <c r="U1646" s="61" t="str">
        <f t="shared" ref="U1646:U1672" si="357">IF(AND(R1646="Yes",S1646&lt;&gt;"Yes",L1646&lt;0,B1646&lt;&gt;"TXO"),L1646,"")</f>
        <v/>
      </c>
      <c r="V1646" s="61" t="str">
        <f t="shared" ref="V1646:V1672" si="358">IF(AND(R1646="",S1646&lt;&gt;"Yes",L1646&gt;0,B1646&lt;&gt;"TXO"),L1646,"")</f>
        <v/>
      </c>
      <c r="W1646" s="61">
        <f t="shared" ref="W1646:W1672" si="359">IF(AND(R1646="",S1646&lt;&gt;"Yes",L1646&lt;0,B1646&lt;&gt;"TXO"),L1646,"")</f>
        <v>-66</v>
      </c>
      <c r="X1646" s="207" t="str">
        <f t="shared" ref="X1646:X1672" si="360">IF(AND(R1646="Yes",S1646="Yes",L1646&gt;0,B1646&lt;&gt;"TXO"),L1646,"")</f>
        <v/>
      </c>
      <c r="Y1646" s="207" t="str">
        <f t="shared" ref="Y1646:Y1672" si="361">IF(AND(R1646="Yes",S1646="Yes",L1646&lt;0,B1646&lt;&gt;"TXO"),L1646,"")</f>
        <v/>
      </c>
      <c r="Z1646" s="207" t="str">
        <f t="shared" ref="Z1646:Z1672" si="362">IF(AND(R1646="",S1646="Yes",L1646&gt;0,B1646&lt;&gt;"TXO"),L1646,"")</f>
        <v/>
      </c>
      <c r="AA1646" s="207" t="str">
        <f t="shared" ref="AA1646:AA1672" si="363">IF(AND(R1646="",S1646="Yes",L1646&lt;0,B1646&lt;&gt;"TXO"),L1646,"")</f>
        <v/>
      </c>
    </row>
    <row r="1647" spans="1:27" ht="17.25" hidden="1" outlineLevel="2" collapsed="1" thickBot="1">
      <c r="A1647" s="237">
        <v>43405</v>
      </c>
      <c r="B1647" s="215" t="s">
        <v>1332</v>
      </c>
      <c r="C1647" s="210" t="s">
        <v>3246</v>
      </c>
      <c r="D1647" s="210" t="s">
        <v>1331</v>
      </c>
      <c r="E1647" s="238" t="s">
        <v>1330</v>
      </c>
      <c r="F1647" s="210" t="s">
        <v>102</v>
      </c>
      <c r="G1647" s="239">
        <v>2</v>
      </c>
      <c r="H1647" s="239">
        <v>9802</v>
      </c>
      <c r="I1647" s="239">
        <v>0</v>
      </c>
      <c r="J1647" s="14">
        <v>46</v>
      </c>
      <c r="K1647" s="14">
        <v>20</v>
      </c>
      <c r="L1647" s="14">
        <f t="shared" ref="L1647:L1652" si="364">IF(B1647="TXO",I1647-SUM(J1647:K1647),IF(B1647="FITX",IF(D1647="新倉",-SUM(J1647:K1647),IF(E1647="賣",(H1647-H1646)*G1647*200-SUM(J1647:K1647),(H1646-H1647)*G1647*200-SUM(J1647:K1647))),IF(D1647="新倉",-SUM(J1647:K1647),IF(E1647="賣",(H1647-H1646)*G1647*50-SUM(J1647:K1647),(H1646-H1647)*G1647*50-SUM(J1647:K1647)))))</f>
        <v>-166</v>
      </c>
      <c r="M1647" s="123">
        <f t="shared" ref="M1647:M1710" si="365">L1647</f>
        <v>-166</v>
      </c>
      <c r="N1647" s="241">
        <f t="shared" ref="N1647:N1671" si="366">IF(B1647="TXO","",IF(D1647="新倉","",IF(E1647="賣",(H1647-H1646)*G1647,(H1646-H1647)*G1647)))</f>
        <v>-2</v>
      </c>
      <c r="O1647" s="207">
        <v>0</v>
      </c>
      <c r="P1647" s="34"/>
      <c r="S1647" s="230"/>
      <c r="T1647" s="61" t="str">
        <f t="shared" si="351"/>
        <v/>
      </c>
      <c r="U1647" s="61" t="str">
        <f t="shared" si="357"/>
        <v/>
      </c>
      <c r="V1647" s="61" t="str">
        <f t="shared" si="358"/>
        <v/>
      </c>
      <c r="W1647" s="61">
        <f t="shared" si="359"/>
        <v>-166</v>
      </c>
      <c r="X1647" s="207" t="str">
        <f t="shared" si="360"/>
        <v/>
      </c>
      <c r="Y1647" s="207" t="str">
        <f t="shared" si="361"/>
        <v/>
      </c>
      <c r="Z1647" s="207" t="str">
        <f t="shared" si="362"/>
        <v/>
      </c>
      <c r="AA1647" s="207" t="str">
        <f t="shared" si="363"/>
        <v/>
      </c>
    </row>
    <row r="1648" spans="1:27" ht="17.25" hidden="1" outlineLevel="2" collapsed="1" thickBot="1">
      <c r="A1648" s="237">
        <v>43405</v>
      </c>
      <c r="B1648" s="215" t="s">
        <v>1332</v>
      </c>
      <c r="C1648" s="210" t="s">
        <v>3246</v>
      </c>
      <c r="D1648" s="210" t="s">
        <v>1329</v>
      </c>
      <c r="E1648" s="238" t="s">
        <v>1330</v>
      </c>
      <c r="F1648" s="210" t="s">
        <v>102</v>
      </c>
      <c r="G1648" s="239">
        <v>1</v>
      </c>
      <c r="H1648" s="239">
        <v>9800</v>
      </c>
      <c r="I1648" s="239">
        <v>0</v>
      </c>
      <c r="J1648" s="14">
        <v>23</v>
      </c>
      <c r="K1648" s="14">
        <v>10</v>
      </c>
      <c r="L1648" s="14">
        <f t="shared" si="364"/>
        <v>-33</v>
      </c>
      <c r="M1648" s="123">
        <f t="shared" si="365"/>
        <v>-33</v>
      </c>
      <c r="N1648" s="241" t="str">
        <f t="shared" si="366"/>
        <v/>
      </c>
      <c r="O1648" s="207">
        <v>0</v>
      </c>
      <c r="P1648" s="34"/>
      <c r="Q1648" s="278" t="s">
        <v>3142</v>
      </c>
      <c r="R1648" s="230" t="s">
        <v>2969</v>
      </c>
      <c r="S1648" s="61"/>
      <c r="T1648" s="61" t="str">
        <f t="shared" si="351"/>
        <v/>
      </c>
      <c r="U1648" s="61">
        <f t="shared" si="357"/>
        <v>-33</v>
      </c>
      <c r="V1648" s="61" t="str">
        <f t="shared" si="358"/>
        <v/>
      </c>
      <c r="W1648" s="61" t="str">
        <f t="shared" si="359"/>
        <v/>
      </c>
      <c r="X1648" s="207" t="str">
        <f t="shared" si="360"/>
        <v/>
      </c>
      <c r="Y1648" s="207" t="str">
        <f t="shared" si="361"/>
        <v/>
      </c>
      <c r="Z1648" s="207" t="str">
        <f t="shared" si="362"/>
        <v/>
      </c>
      <c r="AA1648" s="207" t="str">
        <f t="shared" si="363"/>
        <v/>
      </c>
    </row>
    <row r="1649" spans="1:27" ht="17.25" hidden="1" outlineLevel="2" collapsed="1" thickBot="1">
      <c r="A1649" s="237">
        <v>43405</v>
      </c>
      <c r="B1649" s="215" t="s">
        <v>1332</v>
      </c>
      <c r="C1649" s="210" t="s">
        <v>3246</v>
      </c>
      <c r="D1649" s="210" t="s">
        <v>1331</v>
      </c>
      <c r="E1649" s="238" t="s">
        <v>2221</v>
      </c>
      <c r="F1649" s="210" t="s">
        <v>102</v>
      </c>
      <c r="G1649" s="239">
        <v>1</v>
      </c>
      <c r="H1649" s="239">
        <v>9812</v>
      </c>
      <c r="I1649" s="239">
        <v>0</v>
      </c>
      <c r="J1649" s="14">
        <v>23</v>
      </c>
      <c r="K1649" s="14">
        <v>10</v>
      </c>
      <c r="L1649" s="14">
        <f t="shared" si="364"/>
        <v>567</v>
      </c>
      <c r="M1649" s="123">
        <f t="shared" si="365"/>
        <v>567</v>
      </c>
      <c r="N1649" s="241">
        <f t="shared" si="366"/>
        <v>12</v>
      </c>
      <c r="O1649" s="207">
        <v>0</v>
      </c>
      <c r="P1649" s="34"/>
      <c r="Q1649" s="230" t="s">
        <v>2970</v>
      </c>
      <c r="R1649" s="230" t="s">
        <v>2969</v>
      </c>
      <c r="S1649" s="61"/>
      <c r="T1649" s="61">
        <f t="shared" si="351"/>
        <v>567</v>
      </c>
      <c r="U1649" s="61" t="str">
        <f t="shared" si="357"/>
        <v/>
      </c>
      <c r="V1649" s="61" t="str">
        <f t="shared" si="358"/>
        <v/>
      </c>
      <c r="W1649" s="61" t="str">
        <f t="shared" si="359"/>
        <v/>
      </c>
      <c r="X1649" s="207" t="str">
        <f t="shared" si="360"/>
        <v/>
      </c>
      <c r="Y1649" s="207" t="str">
        <f t="shared" si="361"/>
        <v/>
      </c>
      <c r="Z1649" s="207" t="str">
        <f t="shared" si="362"/>
        <v/>
      </c>
      <c r="AA1649" s="207" t="str">
        <f t="shared" si="363"/>
        <v/>
      </c>
    </row>
    <row r="1650" spans="1:27" ht="17.25" hidden="1" outlineLevel="2" collapsed="1" thickBot="1">
      <c r="A1650" s="237">
        <v>43405</v>
      </c>
      <c r="B1650" s="215" t="s">
        <v>1332</v>
      </c>
      <c r="C1650" s="210" t="s">
        <v>3246</v>
      </c>
      <c r="D1650" s="210" t="s">
        <v>1329</v>
      </c>
      <c r="E1650" s="238" t="s">
        <v>1330</v>
      </c>
      <c r="F1650" s="210" t="s">
        <v>102</v>
      </c>
      <c r="G1650" s="239">
        <v>1</v>
      </c>
      <c r="H1650" s="239">
        <v>9800</v>
      </c>
      <c r="I1650" s="239">
        <v>0</v>
      </c>
      <c r="J1650" s="14">
        <v>23</v>
      </c>
      <c r="K1650" s="14">
        <v>10</v>
      </c>
      <c r="L1650" s="14">
        <f t="shared" si="364"/>
        <v>-33</v>
      </c>
      <c r="M1650" s="123">
        <f t="shared" si="365"/>
        <v>-33</v>
      </c>
      <c r="N1650" s="241" t="str">
        <f t="shared" si="366"/>
        <v/>
      </c>
      <c r="O1650" s="207">
        <v>0</v>
      </c>
      <c r="P1650" s="34"/>
      <c r="Q1650" s="278" t="s">
        <v>3142</v>
      </c>
      <c r="R1650" s="230" t="s">
        <v>2969</v>
      </c>
      <c r="S1650" s="61"/>
      <c r="T1650" s="61" t="str">
        <f t="shared" si="351"/>
        <v/>
      </c>
      <c r="U1650" s="61">
        <f t="shared" si="357"/>
        <v>-33</v>
      </c>
      <c r="V1650" s="61" t="str">
        <f t="shared" si="358"/>
        <v/>
      </c>
      <c r="W1650" s="61" t="str">
        <f t="shared" si="359"/>
        <v/>
      </c>
      <c r="X1650" s="207" t="str">
        <f t="shared" si="360"/>
        <v/>
      </c>
      <c r="Y1650" s="207" t="str">
        <f t="shared" si="361"/>
        <v/>
      </c>
      <c r="Z1650" s="207" t="str">
        <f t="shared" si="362"/>
        <v/>
      </c>
      <c r="AA1650" s="207" t="str">
        <f t="shared" si="363"/>
        <v/>
      </c>
    </row>
    <row r="1651" spans="1:27" ht="17.25" hidden="1" outlineLevel="2" collapsed="1" thickBot="1">
      <c r="A1651" s="237">
        <v>43405</v>
      </c>
      <c r="B1651" s="215" t="s">
        <v>1332</v>
      </c>
      <c r="C1651" s="210" t="s">
        <v>3246</v>
      </c>
      <c r="D1651" s="210" t="s">
        <v>1331</v>
      </c>
      <c r="E1651" s="238" t="s">
        <v>2221</v>
      </c>
      <c r="F1651" s="210" t="s">
        <v>102</v>
      </c>
      <c r="G1651" s="239">
        <v>1</v>
      </c>
      <c r="H1651" s="239">
        <v>9809</v>
      </c>
      <c r="I1651" s="239">
        <v>0</v>
      </c>
      <c r="J1651" s="14">
        <v>23</v>
      </c>
      <c r="K1651" s="14">
        <v>10</v>
      </c>
      <c r="L1651" s="14">
        <f t="shared" si="364"/>
        <v>417</v>
      </c>
      <c r="M1651" s="123">
        <f t="shared" si="365"/>
        <v>417</v>
      </c>
      <c r="N1651" s="241">
        <f t="shared" si="366"/>
        <v>9</v>
      </c>
      <c r="O1651" s="207">
        <v>0</v>
      </c>
      <c r="P1651" s="34"/>
      <c r="Q1651" s="296" t="s">
        <v>3004</v>
      </c>
      <c r="R1651" s="230" t="s">
        <v>2969</v>
      </c>
      <c r="S1651" s="61"/>
      <c r="T1651" s="61">
        <f t="shared" si="351"/>
        <v>417</v>
      </c>
      <c r="U1651" s="61" t="str">
        <f t="shared" si="357"/>
        <v/>
      </c>
      <c r="V1651" s="61" t="str">
        <f t="shared" si="358"/>
        <v/>
      </c>
      <c r="W1651" s="61" t="str">
        <f t="shared" si="359"/>
        <v/>
      </c>
      <c r="X1651" s="207" t="str">
        <f t="shared" si="360"/>
        <v/>
      </c>
      <c r="Y1651" s="207" t="str">
        <f t="shared" si="361"/>
        <v/>
      </c>
      <c r="Z1651" s="207" t="str">
        <f t="shared" si="362"/>
        <v/>
      </c>
      <c r="AA1651" s="207" t="str">
        <f t="shared" si="363"/>
        <v/>
      </c>
    </row>
    <row r="1652" spans="1:27" ht="17.25" hidden="1" outlineLevel="2" collapsed="1" thickBot="1">
      <c r="A1652" s="237">
        <v>43405</v>
      </c>
      <c r="B1652" s="215" t="s">
        <v>1332</v>
      </c>
      <c r="C1652" s="210" t="s">
        <v>3246</v>
      </c>
      <c r="D1652" s="210" t="s">
        <v>1329</v>
      </c>
      <c r="E1652" s="238" t="s">
        <v>2221</v>
      </c>
      <c r="F1652" s="210" t="s">
        <v>102</v>
      </c>
      <c r="G1652" s="239">
        <v>1</v>
      </c>
      <c r="H1652" s="239">
        <v>9815</v>
      </c>
      <c r="I1652" s="239">
        <v>0</v>
      </c>
      <c r="J1652" s="14">
        <v>23</v>
      </c>
      <c r="K1652" s="14">
        <v>10</v>
      </c>
      <c r="L1652" s="14">
        <f t="shared" si="364"/>
        <v>-33</v>
      </c>
      <c r="M1652" s="123">
        <f t="shared" si="365"/>
        <v>-33</v>
      </c>
      <c r="N1652" s="241" t="str">
        <f t="shared" si="366"/>
        <v/>
      </c>
      <c r="O1652" s="207">
        <v>0</v>
      </c>
      <c r="P1652" s="34"/>
      <c r="Q1652" s="278" t="s">
        <v>3114</v>
      </c>
      <c r="R1652" s="230" t="s">
        <v>2969</v>
      </c>
      <c r="S1652" s="230" t="s">
        <v>2969</v>
      </c>
      <c r="T1652" s="61" t="str">
        <f t="shared" si="351"/>
        <v/>
      </c>
      <c r="U1652" s="61" t="str">
        <f t="shared" si="357"/>
        <v/>
      </c>
      <c r="V1652" s="61" t="str">
        <f t="shared" si="358"/>
        <v/>
      </c>
      <c r="W1652" s="61" t="str">
        <f t="shared" si="359"/>
        <v/>
      </c>
      <c r="X1652" s="207" t="str">
        <f t="shared" si="360"/>
        <v/>
      </c>
      <c r="Y1652" s="207">
        <f t="shared" si="361"/>
        <v>-33</v>
      </c>
      <c r="Z1652" s="207" t="str">
        <f t="shared" si="362"/>
        <v/>
      </c>
      <c r="AA1652" s="207" t="str">
        <f t="shared" si="363"/>
        <v/>
      </c>
    </row>
    <row r="1653" spans="1:27" ht="17.25" hidden="1" outlineLevel="2" thickBot="1">
      <c r="A1653" s="237">
        <v>43405</v>
      </c>
      <c r="B1653" s="215" t="s">
        <v>1332</v>
      </c>
      <c r="C1653" s="210" t="s">
        <v>3246</v>
      </c>
      <c r="D1653" s="210" t="s">
        <v>1331</v>
      </c>
      <c r="E1653" s="238" t="s">
        <v>1330</v>
      </c>
      <c r="F1653" s="210" t="s">
        <v>102</v>
      </c>
      <c r="G1653" s="239">
        <v>1</v>
      </c>
      <c r="H1653" s="239">
        <v>9811</v>
      </c>
      <c r="I1653" s="239">
        <v>0</v>
      </c>
      <c r="J1653" s="14">
        <v>23</v>
      </c>
      <c r="K1653" s="14">
        <v>10</v>
      </c>
      <c r="L1653" s="14">
        <f>IF(B1653="TXO",I1653-SUM(J1653:K1653),IF(B1653="FITX",IF(D1653="新倉",-SUM(J1653:K1653),IF(E1653="賣",(H1653-H1652)*G1653*200-SUM(J1653:K1653),(H1652-H1653)*G1653*200-SUM(J1653:K1653))),IF(D1653="新倉",-SUM(J1653:K1653),IF(E1653="賣",(H1653-H1652)*G1653*50-SUM(J1653:K1653),(H1652-H1653)*G1653*50-SUM(J1653:K1653)))))</f>
        <v>167</v>
      </c>
      <c r="M1653" s="123">
        <f t="shared" si="365"/>
        <v>167</v>
      </c>
      <c r="N1653" s="241">
        <f t="shared" si="366"/>
        <v>4</v>
      </c>
      <c r="O1653" s="207">
        <v>0</v>
      </c>
      <c r="P1653" s="34"/>
      <c r="Q1653" s="230" t="s">
        <v>2970</v>
      </c>
      <c r="R1653" s="230" t="s">
        <v>2969</v>
      </c>
      <c r="S1653" s="230" t="s">
        <v>2969</v>
      </c>
      <c r="T1653" s="61" t="str">
        <f t="shared" si="351"/>
        <v/>
      </c>
      <c r="U1653" s="61" t="str">
        <f t="shared" si="357"/>
        <v/>
      </c>
      <c r="V1653" s="61" t="str">
        <f t="shared" si="358"/>
        <v/>
      </c>
      <c r="W1653" s="61" t="str">
        <f t="shared" si="359"/>
        <v/>
      </c>
      <c r="X1653" s="207">
        <f t="shared" si="360"/>
        <v>167</v>
      </c>
      <c r="Y1653" s="207" t="str">
        <f t="shared" si="361"/>
        <v/>
      </c>
      <c r="Z1653" s="207" t="str">
        <f t="shared" si="362"/>
        <v/>
      </c>
      <c r="AA1653" s="207" t="str">
        <f t="shared" si="363"/>
        <v/>
      </c>
    </row>
    <row r="1654" spans="1:27" ht="17.25" hidden="1" outlineLevel="1" thickBot="1">
      <c r="A1654" s="279">
        <v>43406</v>
      </c>
      <c r="B1654" s="280" t="s">
        <v>2236</v>
      </c>
      <c r="C1654" s="281" t="s">
        <v>3266</v>
      </c>
      <c r="D1654" s="281" t="s">
        <v>1329</v>
      </c>
      <c r="E1654" s="282" t="s">
        <v>1330</v>
      </c>
      <c r="F1654" s="281" t="s">
        <v>102</v>
      </c>
      <c r="G1654" s="283">
        <v>1</v>
      </c>
      <c r="H1654" s="283">
        <v>20</v>
      </c>
      <c r="I1654" s="283">
        <v>-1000</v>
      </c>
      <c r="J1654" s="284">
        <v>18</v>
      </c>
      <c r="K1654" s="284">
        <v>1</v>
      </c>
      <c r="L1654" s="284">
        <f>IF(B1654="TXO",I1654-SUM(J1654:K1654),IF(B1654="FITX",IF(D1654="新倉",-SUM(J1654:K1654),IF(E1654="賣",(H1654-H1653)*G1654*200-SUM(J1654:K1654),(H1653-H1654)*G1654*200-SUM(J1654:K1654))),IF(D1654="新倉",-SUM(J1654:K1654),IF(E1654="賣",(H1654-H1653)*G1654*50-SUM(J1654:K1654),(H1653-H1654)*G1654*50-SUM(J1654:K1654)))))</f>
        <v>-1019</v>
      </c>
      <c r="M1654" s="285">
        <f t="shared" si="365"/>
        <v>-1019</v>
      </c>
      <c r="N1654" s="241" t="str">
        <f t="shared" si="366"/>
        <v/>
      </c>
      <c r="O1654" s="207">
        <v>0</v>
      </c>
      <c r="P1654" s="34">
        <f>SUM(L1654:L1660)</f>
        <v>-489</v>
      </c>
      <c r="Q1654" s="278"/>
      <c r="S1654" s="230"/>
      <c r="T1654" s="61" t="str">
        <f t="shared" si="351"/>
        <v/>
      </c>
      <c r="U1654" s="61" t="str">
        <f t="shared" si="357"/>
        <v/>
      </c>
      <c r="V1654" s="61" t="str">
        <f t="shared" si="358"/>
        <v/>
      </c>
      <c r="W1654" s="61" t="str">
        <f t="shared" si="359"/>
        <v/>
      </c>
      <c r="X1654" s="207" t="str">
        <f t="shared" si="360"/>
        <v/>
      </c>
      <c r="Y1654" s="207" t="str">
        <f t="shared" si="361"/>
        <v/>
      </c>
      <c r="Z1654" s="207" t="str">
        <f t="shared" si="362"/>
        <v/>
      </c>
      <c r="AA1654" s="207" t="str">
        <f t="shared" si="363"/>
        <v/>
      </c>
    </row>
    <row r="1655" spans="1:27" ht="17.25" hidden="1" outlineLevel="2" collapsed="1" thickBot="1">
      <c r="A1655" s="279">
        <v>43406</v>
      </c>
      <c r="B1655" s="280" t="s">
        <v>2236</v>
      </c>
      <c r="C1655" s="281" t="s">
        <v>3266</v>
      </c>
      <c r="D1655" s="281" t="s">
        <v>1331</v>
      </c>
      <c r="E1655" s="282" t="s">
        <v>2221</v>
      </c>
      <c r="F1655" s="281" t="s">
        <v>102</v>
      </c>
      <c r="G1655" s="283">
        <v>1</v>
      </c>
      <c r="H1655" s="283">
        <v>23.5</v>
      </c>
      <c r="I1655" s="283">
        <v>1175</v>
      </c>
      <c r="J1655" s="284">
        <v>18</v>
      </c>
      <c r="K1655" s="284">
        <v>1</v>
      </c>
      <c r="L1655" s="284">
        <f t="shared" ref="L1655:L1660" si="367">IF(B1655="TXO",I1655-SUM(J1655:K1655),IF(B1655="FITX",IF(D1655="新倉",-SUM(J1655:K1655),IF(E1655="賣",(H1655-H1654)*G1655*200-SUM(J1655:K1655),(H1654-H1655)*G1655*200-SUM(J1655:K1655))),IF(D1655="新倉",-SUM(J1655:K1655),IF(E1655="賣",(H1655-H1654)*G1655*50-SUM(J1655:K1655),(H1654-H1655)*G1655*50-SUM(J1655:K1655)))))</f>
        <v>1156</v>
      </c>
      <c r="M1655" s="285">
        <f t="shared" si="365"/>
        <v>1156</v>
      </c>
      <c r="N1655" s="241" t="str">
        <f t="shared" si="366"/>
        <v/>
      </c>
      <c r="O1655" s="207">
        <v>0</v>
      </c>
      <c r="P1655" s="34"/>
      <c r="Q1655" s="278"/>
      <c r="S1655" s="230"/>
      <c r="T1655" s="61" t="str">
        <f t="shared" si="351"/>
        <v/>
      </c>
      <c r="U1655" s="61" t="str">
        <f>IF(AND(R1655="Yes",S1655&lt;&gt;"Yes",L1655&lt;0,B1655&lt;&gt;"TXO"),L1655,"")</f>
        <v/>
      </c>
      <c r="V1655" s="61" t="str">
        <f>IF(AND(R1655="",S1655&lt;&gt;"Yes",L1655&gt;0,B1655&lt;&gt;"TXO"),L1655,"")</f>
        <v/>
      </c>
      <c r="W1655" s="61" t="str">
        <f>IF(AND(R1655="",S1655&lt;&gt;"Yes",L1655&lt;0,B1655&lt;&gt;"TXO"),L1655,"")</f>
        <v/>
      </c>
      <c r="X1655" s="207" t="str">
        <f>IF(AND(R1655="Yes",S1655="Yes",L1655&gt;0,B1655&lt;&gt;"TXO"),L1655,"")</f>
        <v/>
      </c>
      <c r="Y1655" s="207" t="str">
        <f>IF(AND(R1655="Yes",S1655="Yes",L1655&lt;0,B1655&lt;&gt;"TXO"),L1655,"")</f>
        <v/>
      </c>
      <c r="Z1655" s="207" t="str">
        <f>IF(AND(R1655="",S1655="Yes",L1655&gt;0,B1655&lt;&gt;"TXO"),L1655,"")</f>
        <v/>
      </c>
      <c r="AA1655" s="207" t="str">
        <f>IF(AND(R1655="",S1655="Yes",L1655&lt;0,B1655&lt;&gt;"TXO"),L1655,"")</f>
        <v/>
      </c>
    </row>
    <row r="1656" spans="1:27" ht="17.25" hidden="1" outlineLevel="2" collapsed="1" thickBot="1">
      <c r="A1656" s="279">
        <v>43406</v>
      </c>
      <c r="B1656" s="280" t="s">
        <v>2236</v>
      </c>
      <c r="C1656" s="281" t="s">
        <v>3267</v>
      </c>
      <c r="D1656" s="281" t="s">
        <v>1329</v>
      </c>
      <c r="E1656" s="282" t="s">
        <v>1330</v>
      </c>
      <c r="F1656" s="281" t="s">
        <v>102</v>
      </c>
      <c r="G1656" s="283">
        <v>2</v>
      </c>
      <c r="H1656" s="283">
        <v>2.5</v>
      </c>
      <c r="I1656" s="283">
        <v>-250</v>
      </c>
      <c r="J1656" s="284">
        <v>36</v>
      </c>
      <c r="K1656" s="284">
        <v>0</v>
      </c>
      <c r="L1656" s="284">
        <f t="shared" si="367"/>
        <v>-286</v>
      </c>
      <c r="M1656" s="285">
        <f t="shared" si="365"/>
        <v>-286</v>
      </c>
      <c r="N1656" s="241" t="str">
        <f t="shared" si="366"/>
        <v/>
      </c>
      <c r="O1656" s="207">
        <v>0</v>
      </c>
      <c r="P1656" s="34"/>
      <c r="S1656" s="230"/>
      <c r="T1656" s="61" t="str">
        <f t="shared" si="351"/>
        <v/>
      </c>
      <c r="U1656" s="61" t="str">
        <f t="shared" si="357"/>
        <v/>
      </c>
      <c r="V1656" s="61" t="str">
        <f t="shared" si="358"/>
        <v/>
      </c>
      <c r="W1656" s="61" t="str">
        <f t="shared" si="359"/>
        <v/>
      </c>
      <c r="X1656" s="207" t="str">
        <f t="shared" si="360"/>
        <v/>
      </c>
      <c r="Y1656" s="207" t="str">
        <f t="shared" si="361"/>
        <v/>
      </c>
      <c r="Z1656" s="207" t="str">
        <f t="shared" si="362"/>
        <v/>
      </c>
      <c r="AA1656" s="207" t="str">
        <f t="shared" si="363"/>
        <v/>
      </c>
    </row>
    <row r="1657" spans="1:27" ht="17.25" hidden="1" outlineLevel="2" collapsed="1" thickBot="1">
      <c r="A1657" s="279">
        <v>43406</v>
      </c>
      <c r="B1657" s="280" t="s">
        <v>2236</v>
      </c>
      <c r="C1657" s="281" t="s">
        <v>3268</v>
      </c>
      <c r="D1657" s="281" t="s">
        <v>1329</v>
      </c>
      <c r="E1657" s="282" t="s">
        <v>1330</v>
      </c>
      <c r="F1657" s="281" t="s">
        <v>102</v>
      </c>
      <c r="G1657" s="283">
        <v>1</v>
      </c>
      <c r="H1657" s="283">
        <v>1</v>
      </c>
      <c r="I1657" s="283">
        <v>-50</v>
      </c>
      <c r="J1657" s="284">
        <v>18</v>
      </c>
      <c r="K1657" s="284">
        <v>0</v>
      </c>
      <c r="L1657" s="284">
        <f t="shared" si="367"/>
        <v>-68</v>
      </c>
      <c r="M1657" s="285">
        <f t="shared" si="365"/>
        <v>-68</v>
      </c>
      <c r="N1657" s="241" t="str">
        <f t="shared" si="366"/>
        <v/>
      </c>
      <c r="O1657" s="207">
        <v>0</v>
      </c>
      <c r="P1657" s="34"/>
      <c r="Q1657" s="296"/>
      <c r="S1657" s="230"/>
      <c r="T1657" s="61" t="str">
        <f t="shared" si="351"/>
        <v/>
      </c>
      <c r="U1657" s="61" t="str">
        <f t="shared" si="357"/>
        <v/>
      </c>
      <c r="V1657" s="61" t="str">
        <f t="shared" si="358"/>
        <v/>
      </c>
      <c r="W1657" s="61" t="str">
        <f t="shared" si="359"/>
        <v/>
      </c>
      <c r="X1657" s="207" t="str">
        <f t="shared" si="360"/>
        <v/>
      </c>
      <c r="Y1657" s="207" t="str">
        <f t="shared" si="361"/>
        <v/>
      </c>
      <c r="Z1657" s="207" t="str">
        <f t="shared" si="362"/>
        <v/>
      </c>
      <c r="AA1657" s="207" t="str">
        <f t="shared" si="363"/>
        <v/>
      </c>
    </row>
    <row r="1658" spans="1:27" ht="17.25" hidden="1" outlineLevel="2" collapsed="1" thickBot="1">
      <c r="A1658" s="279">
        <v>43406</v>
      </c>
      <c r="B1658" s="280" t="s">
        <v>2236</v>
      </c>
      <c r="C1658" s="281" t="s">
        <v>3268</v>
      </c>
      <c r="D1658" s="281" t="s">
        <v>1329</v>
      </c>
      <c r="E1658" s="282" t="s">
        <v>1330</v>
      </c>
      <c r="F1658" s="281" t="s">
        <v>102</v>
      </c>
      <c r="G1658" s="283">
        <v>1</v>
      </c>
      <c r="H1658" s="283">
        <v>1</v>
      </c>
      <c r="I1658" s="283">
        <v>-50</v>
      </c>
      <c r="J1658" s="284">
        <v>18</v>
      </c>
      <c r="K1658" s="284">
        <v>0</v>
      </c>
      <c r="L1658" s="284">
        <f t="shared" si="367"/>
        <v>-68</v>
      </c>
      <c r="M1658" s="285">
        <f t="shared" si="365"/>
        <v>-68</v>
      </c>
      <c r="N1658" s="241" t="str">
        <f t="shared" si="366"/>
        <v/>
      </c>
      <c r="O1658" s="207">
        <v>0</v>
      </c>
      <c r="P1658" s="34"/>
      <c r="Q1658" s="296"/>
      <c r="S1658" s="230"/>
      <c r="T1658" s="61" t="str">
        <f t="shared" si="351"/>
        <v/>
      </c>
      <c r="U1658" s="61" t="str">
        <f t="shared" si="357"/>
        <v/>
      </c>
      <c r="V1658" s="61" t="str">
        <f t="shared" si="358"/>
        <v/>
      </c>
      <c r="W1658" s="61" t="str">
        <f t="shared" si="359"/>
        <v/>
      </c>
      <c r="X1658" s="207" t="str">
        <f t="shared" si="360"/>
        <v/>
      </c>
      <c r="Y1658" s="207" t="str">
        <f t="shared" si="361"/>
        <v/>
      </c>
      <c r="Z1658" s="207" t="str">
        <f t="shared" si="362"/>
        <v/>
      </c>
      <c r="AA1658" s="207" t="str">
        <f t="shared" si="363"/>
        <v/>
      </c>
    </row>
    <row r="1659" spans="1:27" ht="17.25" hidden="1" outlineLevel="2" collapsed="1" thickBot="1">
      <c r="A1659" s="279">
        <v>43406</v>
      </c>
      <c r="B1659" s="280" t="s">
        <v>2236</v>
      </c>
      <c r="C1659" s="281" t="s">
        <v>3268</v>
      </c>
      <c r="D1659" s="281" t="s">
        <v>1329</v>
      </c>
      <c r="E1659" s="282" t="s">
        <v>1330</v>
      </c>
      <c r="F1659" s="281" t="s">
        <v>102</v>
      </c>
      <c r="G1659" s="283">
        <v>2</v>
      </c>
      <c r="H1659" s="283">
        <v>1</v>
      </c>
      <c r="I1659" s="283">
        <v>-100</v>
      </c>
      <c r="J1659" s="284">
        <v>36</v>
      </c>
      <c r="K1659" s="284">
        <v>0</v>
      </c>
      <c r="L1659" s="284">
        <f t="shared" si="367"/>
        <v>-136</v>
      </c>
      <c r="M1659" s="285">
        <f t="shared" si="365"/>
        <v>-136</v>
      </c>
      <c r="N1659" s="241" t="str">
        <f t="shared" si="366"/>
        <v/>
      </c>
      <c r="O1659" s="207">
        <v>0</v>
      </c>
      <c r="P1659" s="34"/>
      <c r="Q1659" s="278"/>
      <c r="S1659" s="230"/>
      <c r="T1659" s="61" t="str">
        <f t="shared" si="351"/>
        <v/>
      </c>
      <c r="U1659" s="61" t="str">
        <f t="shared" si="357"/>
        <v/>
      </c>
      <c r="V1659" s="61" t="str">
        <f t="shared" si="358"/>
        <v/>
      </c>
      <c r="W1659" s="61" t="str">
        <f t="shared" si="359"/>
        <v/>
      </c>
      <c r="X1659" s="207" t="str">
        <f t="shared" si="360"/>
        <v/>
      </c>
      <c r="Y1659" s="207" t="str">
        <f t="shared" si="361"/>
        <v/>
      </c>
      <c r="Z1659" s="207" t="str">
        <f t="shared" si="362"/>
        <v/>
      </c>
      <c r="AA1659" s="207" t="str">
        <f t="shared" si="363"/>
        <v/>
      </c>
    </row>
    <row r="1660" spans="1:27" ht="17.25" hidden="1" outlineLevel="2" collapsed="1" thickBot="1">
      <c r="A1660" s="279">
        <v>43406</v>
      </c>
      <c r="B1660" s="280" t="s">
        <v>2236</v>
      </c>
      <c r="C1660" s="281" t="s">
        <v>3268</v>
      </c>
      <c r="D1660" s="281" t="s">
        <v>1329</v>
      </c>
      <c r="E1660" s="282" t="s">
        <v>1330</v>
      </c>
      <c r="F1660" s="281" t="s">
        <v>102</v>
      </c>
      <c r="G1660" s="283">
        <v>1</v>
      </c>
      <c r="H1660" s="283">
        <v>1</v>
      </c>
      <c r="I1660" s="283">
        <v>-50</v>
      </c>
      <c r="J1660" s="284">
        <v>18</v>
      </c>
      <c r="K1660" s="284">
        <v>0</v>
      </c>
      <c r="L1660" s="284">
        <f t="shared" si="367"/>
        <v>-68</v>
      </c>
      <c r="M1660" s="285">
        <f t="shared" si="365"/>
        <v>-68</v>
      </c>
      <c r="N1660" s="241" t="str">
        <f t="shared" si="366"/>
        <v/>
      </c>
      <c r="O1660" s="207">
        <v>0</v>
      </c>
      <c r="P1660" s="34"/>
      <c r="Q1660" s="296"/>
      <c r="S1660" s="230"/>
      <c r="T1660" s="61" t="str">
        <f t="shared" si="351"/>
        <v/>
      </c>
      <c r="U1660" s="61" t="str">
        <f t="shared" si="357"/>
        <v/>
      </c>
      <c r="V1660" s="61" t="str">
        <f t="shared" si="358"/>
        <v/>
      </c>
      <c r="W1660" s="61" t="str">
        <f t="shared" si="359"/>
        <v/>
      </c>
      <c r="X1660" s="207" t="str">
        <f t="shared" si="360"/>
        <v/>
      </c>
      <c r="Y1660" s="207" t="str">
        <f t="shared" si="361"/>
        <v/>
      </c>
      <c r="Z1660" s="207" t="str">
        <f t="shared" si="362"/>
        <v/>
      </c>
      <c r="AA1660" s="207" t="str">
        <f t="shared" si="363"/>
        <v/>
      </c>
    </row>
    <row r="1661" spans="1:27" ht="17.25" hidden="1" outlineLevel="1" thickBot="1">
      <c r="A1661" s="237">
        <v>43409</v>
      </c>
      <c r="B1661" s="215" t="s">
        <v>1332</v>
      </c>
      <c r="C1661" s="210" t="s">
        <v>3246</v>
      </c>
      <c r="D1661" s="210" t="s">
        <v>1329</v>
      </c>
      <c r="E1661" s="238" t="s">
        <v>2221</v>
      </c>
      <c r="F1661" s="210" t="s">
        <v>102</v>
      </c>
      <c r="G1661" s="239">
        <v>1</v>
      </c>
      <c r="H1661" s="239">
        <v>9829</v>
      </c>
      <c r="I1661" s="239">
        <v>0</v>
      </c>
      <c r="J1661" s="14">
        <v>23</v>
      </c>
      <c r="K1661" s="14">
        <v>10</v>
      </c>
      <c r="L1661" s="14">
        <f t="shared" ref="L1661:L1665" si="368">IF(B1661="TXO",I1661-SUM(J1661:K1661),IF(B1661="FITX",IF(D1661="新倉",-SUM(J1661:K1661),IF(E1661="賣",(H1661-H1660)*G1661*200-SUM(J1661:K1661),(H1660-H1661)*G1661*200-SUM(J1661:K1661))),IF(D1661="新倉",-SUM(J1661:K1661),IF(E1661="賣",(H1661-H1660)*G1661*50-SUM(J1661:K1661),(H1660-H1661)*G1661*50-SUM(J1661:K1661)))))</f>
        <v>-33</v>
      </c>
      <c r="M1661" s="123">
        <f t="shared" si="365"/>
        <v>-33</v>
      </c>
      <c r="N1661" s="241" t="str">
        <f t="shared" si="366"/>
        <v/>
      </c>
      <c r="O1661" s="207">
        <v>0</v>
      </c>
      <c r="P1661" s="34">
        <f>SUM(L1661:L1664)</f>
        <v>-932</v>
      </c>
      <c r="Q1661" s="278"/>
      <c r="S1661" s="230"/>
      <c r="T1661" s="61" t="str">
        <f t="shared" si="351"/>
        <v/>
      </c>
      <c r="U1661" s="61" t="str">
        <f t="shared" si="357"/>
        <v/>
      </c>
      <c r="V1661" s="61" t="str">
        <f t="shared" si="358"/>
        <v/>
      </c>
      <c r="W1661" s="61">
        <f t="shared" si="359"/>
        <v>-33</v>
      </c>
      <c r="X1661" s="207" t="str">
        <f t="shared" si="360"/>
        <v/>
      </c>
      <c r="Y1661" s="207" t="str">
        <f t="shared" si="361"/>
        <v/>
      </c>
      <c r="Z1661" s="207" t="str">
        <f t="shared" si="362"/>
        <v/>
      </c>
      <c r="AA1661" s="207" t="str">
        <f t="shared" si="363"/>
        <v/>
      </c>
    </row>
    <row r="1662" spans="1:27" ht="17.25" hidden="1" outlineLevel="2" collapsed="1" thickBot="1">
      <c r="A1662" s="237">
        <v>43409</v>
      </c>
      <c r="B1662" s="215" t="s">
        <v>1332</v>
      </c>
      <c r="C1662" s="210" t="s">
        <v>3246</v>
      </c>
      <c r="D1662" s="210" t="s">
        <v>1331</v>
      </c>
      <c r="E1662" s="238" t="s">
        <v>1330</v>
      </c>
      <c r="F1662" s="210" t="s">
        <v>102</v>
      </c>
      <c r="G1662" s="239">
        <v>1</v>
      </c>
      <c r="H1662" s="239">
        <v>9831</v>
      </c>
      <c r="I1662" s="239">
        <v>0</v>
      </c>
      <c r="J1662" s="14">
        <v>23</v>
      </c>
      <c r="K1662" s="14">
        <v>10</v>
      </c>
      <c r="L1662" s="14">
        <f t="shared" ref="L1662:L1664" si="369">IF(B1662="TXO",I1662-SUM(J1662:K1662),IF(B1662="FITX",IF(D1662="新倉",-SUM(J1662:K1662),IF(E1662="賣",(H1662-H1661)*G1662*200-SUM(J1662:K1662),(H1661-H1662)*G1662*200-SUM(J1662:K1662))),IF(D1662="新倉",-SUM(J1662:K1662),IF(E1662="賣",(H1662-H1661)*G1662*50-SUM(J1662:K1662),(H1661-H1662)*G1662*50-SUM(J1662:K1662)))))</f>
        <v>-133</v>
      </c>
      <c r="M1662" s="123">
        <f t="shared" si="365"/>
        <v>-133</v>
      </c>
      <c r="N1662" s="241">
        <f t="shared" si="366"/>
        <v>-2</v>
      </c>
      <c r="O1662" s="207">
        <v>0</v>
      </c>
      <c r="P1662" s="34"/>
      <c r="Q1662" s="296"/>
      <c r="S1662" s="230"/>
      <c r="T1662" s="61" t="str">
        <f t="shared" si="351"/>
        <v/>
      </c>
      <c r="U1662" s="61" t="str">
        <f t="shared" si="357"/>
        <v/>
      </c>
      <c r="V1662" s="61" t="str">
        <f t="shared" si="358"/>
        <v/>
      </c>
      <c r="W1662" s="61">
        <f t="shared" si="359"/>
        <v>-133</v>
      </c>
      <c r="X1662" s="207" t="str">
        <f t="shared" si="360"/>
        <v/>
      </c>
      <c r="Y1662" s="207" t="str">
        <f t="shared" si="361"/>
        <v/>
      </c>
      <c r="Z1662" s="207" t="str">
        <f t="shared" si="362"/>
        <v/>
      </c>
      <c r="AA1662" s="207" t="str">
        <f t="shared" si="363"/>
        <v/>
      </c>
    </row>
    <row r="1663" spans="1:27" ht="17.25" hidden="1" outlineLevel="2" collapsed="1" thickBot="1">
      <c r="A1663" s="237">
        <v>43409</v>
      </c>
      <c r="B1663" s="215" t="s">
        <v>1332</v>
      </c>
      <c r="C1663" s="210" t="s">
        <v>3246</v>
      </c>
      <c r="D1663" s="210" t="s">
        <v>1329</v>
      </c>
      <c r="E1663" s="238" t="s">
        <v>1330</v>
      </c>
      <c r="F1663" s="210" t="s">
        <v>102</v>
      </c>
      <c r="G1663" s="239">
        <v>1</v>
      </c>
      <c r="H1663" s="239">
        <v>9828</v>
      </c>
      <c r="I1663" s="239">
        <v>0</v>
      </c>
      <c r="J1663" s="14">
        <v>23</v>
      </c>
      <c r="K1663" s="14">
        <v>10</v>
      </c>
      <c r="L1663" s="14">
        <f t="shared" si="369"/>
        <v>-33</v>
      </c>
      <c r="M1663" s="123">
        <f t="shared" si="365"/>
        <v>-33</v>
      </c>
      <c r="N1663" s="241" t="str">
        <f t="shared" si="366"/>
        <v/>
      </c>
      <c r="O1663" s="207">
        <v>0</v>
      </c>
      <c r="P1663" s="34"/>
      <c r="Q1663" s="278"/>
      <c r="S1663" s="230"/>
      <c r="T1663" s="61" t="str">
        <f t="shared" si="351"/>
        <v/>
      </c>
      <c r="U1663" s="61" t="str">
        <f t="shared" si="357"/>
        <v/>
      </c>
      <c r="V1663" s="61" t="str">
        <f t="shared" si="358"/>
        <v/>
      </c>
      <c r="W1663" s="61">
        <f t="shared" si="359"/>
        <v>-33</v>
      </c>
      <c r="X1663" s="207" t="str">
        <f t="shared" si="360"/>
        <v/>
      </c>
      <c r="Y1663" s="207" t="str">
        <f t="shared" si="361"/>
        <v/>
      </c>
      <c r="Z1663" s="207" t="str">
        <f t="shared" si="362"/>
        <v/>
      </c>
      <c r="AA1663" s="207" t="str">
        <f t="shared" si="363"/>
        <v/>
      </c>
    </row>
    <row r="1664" spans="1:27" ht="17.25" hidden="1" outlineLevel="2" thickBot="1">
      <c r="A1664" s="237">
        <v>43409</v>
      </c>
      <c r="B1664" s="215" t="s">
        <v>1332</v>
      </c>
      <c r="C1664" s="210" t="s">
        <v>3246</v>
      </c>
      <c r="D1664" s="210" t="s">
        <v>1331</v>
      </c>
      <c r="E1664" s="238" t="s">
        <v>2221</v>
      </c>
      <c r="F1664" s="210" t="s">
        <v>102</v>
      </c>
      <c r="G1664" s="239">
        <v>1</v>
      </c>
      <c r="H1664" s="239">
        <v>9814</v>
      </c>
      <c r="I1664" s="239">
        <v>0</v>
      </c>
      <c r="J1664" s="14">
        <v>23</v>
      </c>
      <c r="K1664" s="14">
        <v>10</v>
      </c>
      <c r="L1664" s="14">
        <f t="shared" si="369"/>
        <v>-733</v>
      </c>
      <c r="M1664" s="123">
        <f t="shared" si="365"/>
        <v>-733</v>
      </c>
      <c r="N1664" s="241">
        <f t="shared" si="366"/>
        <v>-14</v>
      </c>
      <c r="O1664" s="207">
        <v>0</v>
      </c>
      <c r="P1664" s="34"/>
      <c r="S1664" s="230"/>
      <c r="T1664" s="61" t="str">
        <f t="shared" si="351"/>
        <v/>
      </c>
      <c r="U1664" s="61" t="str">
        <f t="shared" si="357"/>
        <v/>
      </c>
      <c r="V1664" s="61" t="str">
        <f t="shared" si="358"/>
        <v/>
      </c>
      <c r="W1664" s="61">
        <f t="shared" si="359"/>
        <v>-733</v>
      </c>
      <c r="X1664" s="207" t="str">
        <f t="shared" si="360"/>
        <v/>
      </c>
      <c r="Y1664" s="207" t="str">
        <f t="shared" si="361"/>
        <v/>
      </c>
      <c r="Z1664" s="207" t="str">
        <f t="shared" si="362"/>
        <v/>
      </c>
      <c r="AA1664" s="207" t="str">
        <f t="shared" si="363"/>
        <v/>
      </c>
    </row>
    <row r="1665" spans="1:27" ht="17.25" hidden="1" outlineLevel="1" collapsed="1" thickBot="1">
      <c r="A1665" s="279">
        <v>43410</v>
      </c>
      <c r="B1665" s="280" t="s">
        <v>1332</v>
      </c>
      <c r="C1665" s="281" t="s">
        <v>3246</v>
      </c>
      <c r="D1665" s="281" t="s">
        <v>1329</v>
      </c>
      <c r="E1665" s="282" t="s">
        <v>2221</v>
      </c>
      <c r="F1665" s="281" t="s">
        <v>102</v>
      </c>
      <c r="G1665" s="283">
        <v>1</v>
      </c>
      <c r="H1665" s="283">
        <v>9781</v>
      </c>
      <c r="I1665" s="283">
        <v>0</v>
      </c>
      <c r="J1665" s="284">
        <v>23</v>
      </c>
      <c r="K1665" s="284">
        <v>10</v>
      </c>
      <c r="L1665" s="284">
        <f t="shared" si="368"/>
        <v>-33</v>
      </c>
      <c r="M1665" s="285">
        <f t="shared" si="365"/>
        <v>-33</v>
      </c>
      <c r="N1665" s="241" t="str">
        <f t="shared" si="366"/>
        <v/>
      </c>
      <c r="O1665" s="207">
        <v>0</v>
      </c>
      <c r="P1665" s="34">
        <f>SUM(L1665:L1666)</f>
        <v>-216</v>
      </c>
      <c r="Q1665" s="278"/>
      <c r="S1665" s="230"/>
      <c r="T1665" s="61" t="str">
        <f t="shared" si="351"/>
        <v/>
      </c>
      <c r="U1665" s="61" t="str">
        <f t="shared" si="357"/>
        <v/>
      </c>
      <c r="V1665" s="61" t="str">
        <f t="shared" si="358"/>
        <v/>
      </c>
      <c r="W1665" s="61">
        <f t="shared" si="359"/>
        <v>-33</v>
      </c>
      <c r="X1665" s="207" t="str">
        <f t="shared" si="360"/>
        <v/>
      </c>
      <c r="Y1665" s="207" t="str">
        <f t="shared" si="361"/>
        <v/>
      </c>
      <c r="Z1665" s="207" t="str">
        <f t="shared" si="362"/>
        <v/>
      </c>
      <c r="AA1665" s="207" t="str">
        <f t="shared" si="363"/>
        <v/>
      </c>
    </row>
    <row r="1666" spans="1:27" ht="17.25" hidden="1" outlineLevel="1" collapsed="1" thickBot="1">
      <c r="A1666" s="279">
        <v>43410</v>
      </c>
      <c r="B1666" s="280" t="s">
        <v>1332</v>
      </c>
      <c r="C1666" s="281" t="s">
        <v>3246</v>
      </c>
      <c r="D1666" s="281" t="s">
        <v>1331</v>
      </c>
      <c r="E1666" s="282" t="s">
        <v>1330</v>
      </c>
      <c r="F1666" s="281" t="s">
        <v>102</v>
      </c>
      <c r="G1666" s="283">
        <v>1</v>
      </c>
      <c r="H1666" s="283">
        <v>9784</v>
      </c>
      <c r="I1666" s="283">
        <v>0</v>
      </c>
      <c r="J1666" s="284">
        <v>23</v>
      </c>
      <c r="K1666" s="284">
        <v>10</v>
      </c>
      <c r="L1666" s="284">
        <f t="shared" ref="L1666" si="370">IF(B1666="TXO",I1666-SUM(J1666:K1666),IF(B1666="FITX",IF(D1666="新倉",-SUM(J1666:K1666),IF(E1666="賣",(H1666-H1665)*G1666*200-SUM(J1666:K1666),(H1665-H1666)*G1666*200-SUM(J1666:K1666))),IF(D1666="新倉",-SUM(J1666:K1666),IF(E1666="賣",(H1666-H1665)*G1666*50-SUM(J1666:K1666),(H1665-H1666)*G1666*50-SUM(J1666:K1666)))))</f>
        <v>-183</v>
      </c>
      <c r="M1666" s="285">
        <f t="shared" si="365"/>
        <v>-183</v>
      </c>
      <c r="N1666" s="241">
        <f t="shared" si="366"/>
        <v>-3</v>
      </c>
      <c r="O1666" s="207">
        <v>0</v>
      </c>
      <c r="P1666" s="34"/>
      <c r="Q1666" s="296"/>
      <c r="S1666" s="230"/>
      <c r="T1666" s="61" t="str">
        <f t="shared" si="351"/>
        <v/>
      </c>
      <c r="U1666" s="61" t="str">
        <f t="shared" si="357"/>
        <v/>
      </c>
      <c r="V1666" s="61" t="str">
        <f t="shared" si="358"/>
        <v/>
      </c>
      <c r="W1666" s="61">
        <f t="shared" si="359"/>
        <v>-183</v>
      </c>
      <c r="X1666" s="207" t="str">
        <f t="shared" si="360"/>
        <v/>
      </c>
      <c r="Y1666" s="207" t="str">
        <f t="shared" si="361"/>
        <v/>
      </c>
      <c r="Z1666" s="207" t="str">
        <f t="shared" si="362"/>
        <v/>
      </c>
      <c r="AA1666" s="207" t="str">
        <f t="shared" si="363"/>
        <v/>
      </c>
    </row>
    <row r="1667" spans="1:27" ht="17.25" hidden="1" outlineLevel="1" thickBot="1">
      <c r="A1667" s="237">
        <v>43412</v>
      </c>
      <c r="B1667" s="215" t="s">
        <v>2236</v>
      </c>
      <c r="C1667" s="210" t="s">
        <v>3269</v>
      </c>
      <c r="D1667" s="210" t="s">
        <v>1329</v>
      </c>
      <c r="E1667" s="238" t="s">
        <v>1330</v>
      </c>
      <c r="F1667" s="210" t="s">
        <v>102</v>
      </c>
      <c r="G1667" s="239">
        <v>1</v>
      </c>
      <c r="H1667" s="239">
        <v>11.5</v>
      </c>
      <c r="I1667" s="239">
        <v>-575</v>
      </c>
      <c r="J1667" s="14">
        <v>18</v>
      </c>
      <c r="K1667" s="14">
        <v>1</v>
      </c>
      <c r="L1667" s="14">
        <f t="shared" ref="L1667:L1668" si="371">IF(B1667="TXO",I1667-SUM(J1667:K1667),IF(B1667="FITX",IF(D1667="新倉",-SUM(J1667:K1667),IF(E1667="賣",(H1667-H1666)*G1667*200-SUM(J1667:K1667),(H1666-H1667)*G1667*200-SUM(J1667:K1667))),IF(D1667="新倉",-SUM(J1667:K1667),IF(E1667="賣",(H1667-H1666)*G1667*50-SUM(J1667:K1667),(H1666-H1667)*G1667*50-SUM(J1667:K1667)))))</f>
        <v>-594</v>
      </c>
      <c r="M1667" s="123">
        <f t="shared" si="365"/>
        <v>-594</v>
      </c>
      <c r="N1667" s="241" t="str">
        <f t="shared" si="366"/>
        <v/>
      </c>
      <c r="O1667" s="207">
        <v>0</v>
      </c>
      <c r="P1667" s="34"/>
      <c r="Q1667" s="278"/>
      <c r="S1667" s="230"/>
      <c r="T1667" s="61" t="str">
        <f t="shared" si="351"/>
        <v/>
      </c>
      <c r="U1667" s="61" t="str">
        <f t="shared" si="357"/>
        <v/>
      </c>
      <c r="V1667" s="61" t="str">
        <f t="shared" si="358"/>
        <v/>
      </c>
      <c r="W1667" s="61" t="str">
        <f t="shared" si="359"/>
        <v/>
      </c>
      <c r="X1667" s="207" t="str">
        <f t="shared" si="360"/>
        <v/>
      </c>
      <c r="Y1667" s="207" t="str">
        <f t="shared" si="361"/>
        <v/>
      </c>
      <c r="Z1667" s="207" t="str">
        <f t="shared" si="362"/>
        <v/>
      </c>
      <c r="AA1667" s="207" t="str">
        <f t="shared" si="363"/>
        <v/>
      </c>
    </row>
    <row r="1668" spans="1:27" ht="17.25" hidden="1" outlineLevel="1" thickBot="1">
      <c r="A1668" s="279">
        <v>43413</v>
      </c>
      <c r="B1668" s="280" t="s">
        <v>1332</v>
      </c>
      <c r="C1668" s="281" t="s">
        <v>3246</v>
      </c>
      <c r="D1668" s="281" t="s">
        <v>1329</v>
      </c>
      <c r="E1668" s="282" t="s">
        <v>2221</v>
      </c>
      <c r="F1668" s="281" t="s">
        <v>102</v>
      </c>
      <c r="G1668" s="283">
        <v>1</v>
      </c>
      <c r="H1668" s="283">
        <v>9719</v>
      </c>
      <c r="I1668" s="283">
        <v>0</v>
      </c>
      <c r="J1668" s="284">
        <v>23</v>
      </c>
      <c r="K1668" s="284">
        <v>10</v>
      </c>
      <c r="L1668" s="284">
        <f t="shared" si="371"/>
        <v>-33</v>
      </c>
      <c r="M1668" s="285">
        <f t="shared" si="365"/>
        <v>-33</v>
      </c>
      <c r="N1668" s="241" t="str">
        <f t="shared" si="366"/>
        <v/>
      </c>
      <c r="O1668" s="207">
        <v>0</v>
      </c>
      <c r="P1668" s="34">
        <f>SUM(L1668:L1670)</f>
        <v>-2036</v>
      </c>
      <c r="Q1668" s="296"/>
      <c r="S1668" s="230"/>
      <c r="T1668" s="61" t="str">
        <f t="shared" si="351"/>
        <v/>
      </c>
      <c r="U1668" s="61" t="str">
        <f t="shared" si="357"/>
        <v/>
      </c>
      <c r="V1668" s="61" t="str">
        <f t="shared" si="358"/>
        <v/>
      </c>
      <c r="W1668" s="61">
        <f t="shared" si="359"/>
        <v>-33</v>
      </c>
      <c r="X1668" s="207" t="str">
        <f t="shared" si="360"/>
        <v/>
      </c>
      <c r="Y1668" s="207" t="str">
        <f t="shared" si="361"/>
        <v/>
      </c>
      <c r="Z1668" s="207" t="str">
        <f t="shared" si="362"/>
        <v/>
      </c>
      <c r="AA1668" s="207" t="str">
        <f t="shared" si="363"/>
        <v/>
      </c>
    </row>
    <row r="1669" spans="1:27" ht="17.25" hidden="1" outlineLevel="2" collapsed="1" thickBot="1">
      <c r="A1669" s="279">
        <v>43413</v>
      </c>
      <c r="B1669" s="280" t="s">
        <v>1332</v>
      </c>
      <c r="C1669" s="281" t="s">
        <v>3246</v>
      </c>
      <c r="D1669" s="281" t="s">
        <v>1331</v>
      </c>
      <c r="E1669" s="282" t="s">
        <v>1330</v>
      </c>
      <c r="F1669" s="281" t="s">
        <v>102</v>
      </c>
      <c r="G1669" s="283">
        <v>1</v>
      </c>
      <c r="H1669" s="283">
        <v>9727</v>
      </c>
      <c r="I1669" s="283">
        <v>0</v>
      </c>
      <c r="J1669" s="284">
        <v>23</v>
      </c>
      <c r="K1669" s="284">
        <v>10</v>
      </c>
      <c r="L1669" s="284">
        <f t="shared" ref="L1669:L1670" si="372">IF(B1669="TXO",I1669-SUM(J1669:K1669),IF(B1669="FITX",IF(D1669="新倉",-SUM(J1669:K1669),IF(E1669="賣",(H1669-H1668)*G1669*200-SUM(J1669:K1669),(H1668-H1669)*G1669*200-SUM(J1669:K1669))),IF(D1669="新倉",-SUM(J1669:K1669),IF(E1669="賣",(H1669-H1668)*G1669*50-SUM(J1669:K1669),(H1668-H1669)*G1669*50-SUM(J1669:K1669)))))</f>
        <v>-433</v>
      </c>
      <c r="M1669" s="285">
        <f t="shared" si="365"/>
        <v>-433</v>
      </c>
      <c r="N1669" s="241">
        <f t="shared" si="366"/>
        <v>-8</v>
      </c>
      <c r="O1669" s="207">
        <v>0</v>
      </c>
      <c r="P1669" s="34"/>
      <c r="Q1669" s="296"/>
      <c r="S1669" s="230"/>
      <c r="T1669" s="61" t="str">
        <f t="shared" ref="T1669:T1714" si="373">IF(AND(R1669="Yes",S1669&lt;&gt;"Yes",L1669&gt;0,B1669&lt;&gt;"TXO"),L1669,"")</f>
        <v/>
      </c>
      <c r="U1669" s="61" t="str">
        <f t="shared" si="357"/>
        <v/>
      </c>
      <c r="V1669" s="61" t="str">
        <f t="shared" si="358"/>
        <v/>
      </c>
      <c r="W1669" s="61">
        <f t="shared" si="359"/>
        <v>-433</v>
      </c>
      <c r="X1669" s="207" t="str">
        <f t="shared" si="360"/>
        <v/>
      </c>
      <c r="Y1669" s="207" t="str">
        <f t="shared" si="361"/>
        <v/>
      </c>
      <c r="Z1669" s="207" t="str">
        <f t="shared" si="362"/>
        <v/>
      </c>
      <c r="AA1669" s="207" t="str">
        <f t="shared" si="363"/>
        <v/>
      </c>
    </row>
    <row r="1670" spans="1:27" ht="17.25" hidden="1" outlineLevel="2" collapsed="1" thickBot="1">
      <c r="A1670" s="279">
        <v>43413</v>
      </c>
      <c r="B1670" s="280" t="s">
        <v>2236</v>
      </c>
      <c r="C1670" s="281" t="s">
        <v>3270</v>
      </c>
      <c r="D1670" s="281" t="s">
        <v>1329</v>
      </c>
      <c r="E1670" s="282" t="s">
        <v>1330</v>
      </c>
      <c r="F1670" s="281" t="s">
        <v>102</v>
      </c>
      <c r="G1670" s="283">
        <v>1</v>
      </c>
      <c r="H1670" s="283">
        <v>31</v>
      </c>
      <c r="I1670" s="283">
        <v>-1550</v>
      </c>
      <c r="J1670" s="284">
        <v>18</v>
      </c>
      <c r="K1670" s="284">
        <v>2</v>
      </c>
      <c r="L1670" s="284">
        <f t="shared" si="372"/>
        <v>-1570</v>
      </c>
      <c r="M1670" s="285">
        <f t="shared" si="365"/>
        <v>-1570</v>
      </c>
      <c r="N1670" s="241" t="str">
        <f t="shared" si="366"/>
        <v/>
      </c>
      <c r="O1670" s="207">
        <v>0</v>
      </c>
      <c r="P1670" s="34"/>
      <c r="Q1670" s="296"/>
      <c r="S1670" s="230"/>
      <c r="T1670" s="61" t="str">
        <f t="shared" si="373"/>
        <v/>
      </c>
      <c r="U1670" s="61" t="str">
        <f t="shared" si="357"/>
        <v/>
      </c>
      <c r="V1670" s="61" t="str">
        <f t="shared" si="358"/>
        <v/>
      </c>
      <c r="W1670" s="61" t="str">
        <f t="shared" si="359"/>
        <v/>
      </c>
      <c r="X1670" s="207" t="str">
        <f t="shared" si="360"/>
        <v/>
      </c>
      <c r="Y1670" s="207" t="str">
        <f t="shared" si="361"/>
        <v/>
      </c>
      <c r="Z1670" s="207" t="str">
        <f t="shared" si="362"/>
        <v/>
      </c>
      <c r="AA1670" s="207" t="str">
        <f t="shared" si="363"/>
        <v/>
      </c>
    </row>
    <row r="1671" spans="1:27" ht="17.25" hidden="1" outlineLevel="1" collapsed="1" thickBot="1">
      <c r="A1671" s="237">
        <v>43420</v>
      </c>
      <c r="B1671" s="215" t="s">
        <v>2236</v>
      </c>
      <c r="C1671" s="210" t="s">
        <v>3271</v>
      </c>
      <c r="D1671" s="210" t="s">
        <v>1329</v>
      </c>
      <c r="E1671" s="238" t="s">
        <v>1330</v>
      </c>
      <c r="F1671" s="210" t="s">
        <v>102</v>
      </c>
      <c r="G1671" s="239">
        <v>1</v>
      </c>
      <c r="H1671" s="239">
        <v>16.5</v>
      </c>
      <c r="I1671" s="239">
        <v>-825</v>
      </c>
      <c r="J1671" s="14">
        <v>18</v>
      </c>
      <c r="K1671" s="14">
        <v>1</v>
      </c>
      <c r="L1671" s="14">
        <f t="shared" ref="L1671" si="374">IF(B1671="TXO",I1671-SUM(J1671:K1671),IF(B1671="FITX",IF(D1671="新倉",-SUM(J1671:K1671),IF(E1671="賣",(H1671-H1670)*G1671*200-SUM(J1671:K1671),(H1670-H1671)*G1671*200-SUM(J1671:K1671))),IF(D1671="新倉",-SUM(J1671:K1671),IF(E1671="賣",(H1671-H1670)*G1671*50-SUM(J1671:K1671),(H1670-H1671)*G1671*50-SUM(J1671:K1671)))))</f>
        <v>-844</v>
      </c>
      <c r="M1671" s="123">
        <f t="shared" si="365"/>
        <v>-844</v>
      </c>
      <c r="N1671" s="241" t="str">
        <f t="shared" si="366"/>
        <v/>
      </c>
      <c r="O1671" s="207">
        <v>0</v>
      </c>
      <c r="P1671" s="34"/>
      <c r="Q1671" s="278"/>
      <c r="S1671" s="230"/>
      <c r="T1671" s="61" t="str">
        <f t="shared" si="373"/>
        <v/>
      </c>
      <c r="U1671" s="61" t="str">
        <f t="shared" si="357"/>
        <v/>
      </c>
      <c r="V1671" s="61" t="str">
        <f t="shared" si="358"/>
        <v/>
      </c>
      <c r="W1671" s="61" t="str">
        <f t="shared" si="359"/>
        <v/>
      </c>
      <c r="X1671" s="207" t="str">
        <f t="shared" si="360"/>
        <v/>
      </c>
      <c r="Y1671" s="207" t="str">
        <f t="shared" si="361"/>
        <v/>
      </c>
      <c r="Z1671" s="207" t="str">
        <f t="shared" si="362"/>
        <v/>
      </c>
      <c r="AA1671" s="207" t="str">
        <f t="shared" si="363"/>
        <v/>
      </c>
    </row>
    <row r="1672" spans="1:27" ht="17.25" hidden="1" outlineLevel="1" thickBot="1">
      <c r="A1672" s="279">
        <v>43424</v>
      </c>
      <c r="B1672" s="280" t="s">
        <v>1332</v>
      </c>
      <c r="C1672" s="281" t="s">
        <v>3246</v>
      </c>
      <c r="D1672" s="281" t="s">
        <v>1329</v>
      </c>
      <c r="E1672" s="282" t="s">
        <v>2221</v>
      </c>
      <c r="F1672" s="281" t="s">
        <v>102</v>
      </c>
      <c r="G1672" s="283">
        <v>3</v>
      </c>
      <c r="H1672" s="283">
        <v>9667</v>
      </c>
      <c r="I1672" s="283">
        <v>0</v>
      </c>
      <c r="J1672" s="284">
        <v>69</v>
      </c>
      <c r="K1672" s="284">
        <v>30</v>
      </c>
      <c r="L1672" s="284">
        <f>IF(B1672="TXO",I1672-SUM(J1672:K1672),IF(B1672="FITX",IF(D1672="新倉",-SUM(J1672:K1672),IF(E1672="賣",(H1672-H1644)*G1672*200-SUM(J1672:K1672),(H1644-H1672)*G1672*200-SUM(J1672:K1672))),IF(D1672="新倉",-SUM(J1672:K1672),IF(E1672="賣",(H1672-H1644)*G1672*50-SUM(J1672:K1672),(H1644-H1672)*G1672*50-SUM(J1672:K1672)))))</f>
        <v>-99</v>
      </c>
      <c r="M1672" s="285">
        <f t="shared" si="365"/>
        <v>-99</v>
      </c>
      <c r="N1672" s="241" t="str">
        <f>IF(B1672="TXO","",IF(D1672="新倉","",IF(E1672="賣",(H1672-H1644)*G1672,(H1644-H1672)*G1672)))</f>
        <v/>
      </c>
      <c r="O1672" s="207">
        <v>0</v>
      </c>
      <c r="P1672" s="34">
        <f>SUM(L1672:L1680)</f>
        <v>-5246</v>
      </c>
      <c r="Q1672" s="278"/>
      <c r="S1672" s="230"/>
      <c r="T1672" s="61" t="str">
        <f t="shared" si="373"/>
        <v/>
      </c>
      <c r="U1672" s="61" t="str">
        <f t="shared" si="357"/>
        <v/>
      </c>
      <c r="V1672" s="61" t="str">
        <f t="shared" si="358"/>
        <v/>
      </c>
      <c r="W1672" s="61">
        <f t="shared" si="359"/>
        <v>-99</v>
      </c>
      <c r="X1672" s="207" t="str">
        <f t="shared" si="360"/>
        <v/>
      </c>
      <c r="Y1672" s="207" t="str">
        <f t="shared" si="361"/>
        <v/>
      </c>
      <c r="Z1672" s="207" t="str">
        <f t="shared" si="362"/>
        <v/>
      </c>
      <c r="AA1672" s="207" t="str">
        <f t="shared" si="363"/>
        <v/>
      </c>
    </row>
    <row r="1673" spans="1:27" ht="17.25" hidden="1" outlineLevel="2" collapsed="1" thickBot="1">
      <c r="A1673" s="279">
        <v>43424</v>
      </c>
      <c r="B1673" s="280" t="s">
        <v>1332</v>
      </c>
      <c r="C1673" s="281" t="s">
        <v>3246</v>
      </c>
      <c r="D1673" s="281" t="s">
        <v>1331</v>
      </c>
      <c r="E1673" s="282" t="s">
        <v>1330</v>
      </c>
      <c r="F1673" s="281" t="s">
        <v>102</v>
      </c>
      <c r="G1673" s="283">
        <v>3</v>
      </c>
      <c r="H1673" s="283">
        <v>9674</v>
      </c>
      <c r="I1673" s="283">
        <v>0</v>
      </c>
      <c r="J1673" s="284">
        <v>69</v>
      </c>
      <c r="K1673" s="284">
        <v>30</v>
      </c>
      <c r="L1673" s="284">
        <f t="shared" ref="L1673:L1680" si="375">IF(B1673="TXO",I1673-SUM(J1673:K1673),IF(B1673="FITX",IF(D1673="新倉",-SUM(J1673:K1673),IF(E1673="賣",(H1673-H1672)*G1673*200-SUM(J1673:K1673),(H1672-H1673)*G1673*200-SUM(J1673:K1673))),IF(D1673="新倉",-SUM(J1673:K1673),IF(E1673="賣",(H1673-H1672)*G1673*50-SUM(J1673:K1673),(H1672-H1673)*G1673*50-SUM(J1673:K1673)))))</f>
        <v>-1149</v>
      </c>
      <c r="M1673" s="285">
        <f t="shared" si="365"/>
        <v>-1149</v>
      </c>
      <c r="N1673" s="241">
        <f t="shared" ref="N1673:N1714" si="376">IF(B1673="TXO","",IF(D1673="新倉","",IF(E1673="賣",(H1673-H1672)*G1673,(H1672-H1673)*G1673)))</f>
        <v>-21</v>
      </c>
      <c r="O1673" s="207">
        <v>0</v>
      </c>
      <c r="P1673" s="34"/>
      <c r="Q1673" s="278"/>
      <c r="S1673" s="230"/>
      <c r="T1673" s="61" t="str">
        <f t="shared" si="373"/>
        <v/>
      </c>
      <c r="U1673" s="61" t="str">
        <f>IF(AND(R1673="Yes",S1673&lt;&gt;"Yes",L1673&lt;0,B1673&lt;&gt;"TXO"),L1673,"")</f>
        <v/>
      </c>
      <c r="V1673" s="61" t="str">
        <f>IF(AND(R1673="",S1673&lt;&gt;"Yes",L1673&gt;0,B1673&lt;&gt;"TXO"),L1673,"")</f>
        <v/>
      </c>
      <c r="W1673" s="61">
        <f>IF(AND(R1673="",S1673&lt;&gt;"Yes",L1673&lt;0,B1673&lt;&gt;"TXO"),L1673,"")</f>
        <v>-1149</v>
      </c>
      <c r="X1673" s="207" t="str">
        <f>IF(AND(R1673="Yes",S1673="Yes",L1673&gt;0,B1673&lt;&gt;"TXO"),L1673,"")</f>
        <v/>
      </c>
      <c r="Y1673" s="207" t="str">
        <f>IF(AND(R1673="Yes",S1673="Yes",L1673&lt;0,B1673&lt;&gt;"TXO"),L1673,"")</f>
        <v/>
      </c>
      <c r="Z1673" s="207" t="str">
        <f>IF(AND(R1673="",S1673="Yes",L1673&gt;0,B1673&lt;&gt;"TXO"),L1673,"")</f>
        <v/>
      </c>
      <c r="AA1673" s="207" t="str">
        <f>IF(AND(R1673="",S1673="Yes",L1673&lt;0,B1673&lt;&gt;"TXO"),L1673,"")</f>
        <v/>
      </c>
    </row>
    <row r="1674" spans="1:27" ht="17.25" hidden="1" outlineLevel="2" collapsed="1" thickBot="1">
      <c r="A1674" s="279">
        <v>43424</v>
      </c>
      <c r="B1674" s="280" t="s">
        <v>2236</v>
      </c>
      <c r="C1674" s="281" t="s">
        <v>3272</v>
      </c>
      <c r="D1674" s="281" t="s">
        <v>1329</v>
      </c>
      <c r="E1674" s="282" t="s">
        <v>1330</v>
      </c>
      <c r="F1674" s="281" t="s">
        <v>102</v>
      </c>
      <c r="G1674" s="283">
        <v>1</v>
      </c>
      <c r="H1674" s="283">
        <v>20</v>
      </c>
      <c r="I1674" s="283">
        <v>-1000</v>
      </c>
      <c r="J1674" s="284">
        <v>18</v>
      </c>
      <c r="K1674" s="284">
        <v>1</v>
      </c>
      <c r="L1674" s="284">
        <f t="shared" si="375"/>
        <v>-1019</v>
      </c>
      <c r="M1674" s="285">
        <f t="shared" si="365"/>
        <v>-1019</v>
      </c>
      <c r="N1674" s="241" t="str">
        <f t="shared" si="376"/>
        <v/>
      </c>
      <c r="O1674" s="207">
        <v>0</v>
      </c>
      <c r="P1674" s="34"/>
      <c r="Q1674" s="278"/>
      <c r="S1674" s="230"/>
      <c r="T1674" s="61" t="str">
        <f t="shared" si="373"/>
        <v/>
      </c>
      <c r="U1674" s="61" t="str">
        <f t="shared" ref="U1674" si="377">IF(AND(R1674="Yes",S1674&lt;&gt;"Yes",L1674&lt;0,B1674&lt;&gt;"TXO"),L1674,"")</f>
        <v/>
      </c>
      <c r="V1674" s="61" t="str">
        <f t="shared" ref="V1674" si="378">IF(AND(R1674="",S1674&lt;&gt;"Yes",L1674&gt;0,B1674&lt;&gt;"TXO"),L1674,"")</f>
        <v/>
      </c>
      <c r="W1674" s="61" t="str">
        <f t="shared" ref="W1674" si="379">IF(AND(R1674="",S1674&lt;&gt;"Yes",L1674&lt;0,B1674&lt;&gt;"TXO"),L1674,"")</f>
        <v/>
      </c>
      <c r="X1674" s="207" t="str">
        <f t="shared" ref="X1674" si="380">IF(AND(R1674="Yes",S1674="Yes",L1674&gt;0,B1674&lt;&gt;"TXO"),L1674,"")</f>
        <v/>
      </c>
      <c r="Y1674" s="207" t="str">
        <f t="shared" ref="Y1674" si="381">IF(AND(R1674="Yes",S1674="Yes",L1674&lt;0,B1674&lt;&gt;"TXO"),L1674,"")</f>
        <v/>
      </c>
      <c r="Z1674" s="207" t="str">
        <f t="shared" ref="Z1674" si="382">IF(AND(R1674="",S1674="Yes",L1674&gt;0,B1674&lt;&gt;"TXO"),L1674,"")</f>
        <v/>
      </c>
      <c r="AA1674" s="207" t="str">
        <f t="shared" ref="AA1674" si="383">IF(AND(R1674="",S1674="Yes",L1674&lt;0,B1674&lt;&gt;"TXO"),L1674,"")</f>
        <v/>
      </c>
    </row>
    <row r="1675" spans="1:27" ht="17.25" hidden="1" outlineLevel="2" collapsed="1" thickBot="1">
      <c r="A1675" s="279">
        <v>43425</v>
      </c>
      <c r="B1675" s="280" t="s">
        <v>2236</v>
      </c>
      <c r="C1675" s="281" t="s">
        <v>3272</v>
      </c>
      <c r="D1675" s="281" t="s">
        <v>1331</v>
      </c>
      <c r="E1675" s="282" t="s">
        <v>2221</v>
      </c>
      <c r="F1675" s="281" t="s">
        <v>102</v>
      </c>
      <c r="G1675" s="283">
        <v>1</v>
      </c>
      <c r="H1675" s="283">
        <v>3.9</v>
      </c>
      <c r="I1675" s="283">
        <v>195</v>
      </c>
      <c r="J1675" s="284">
        <v>18</v>
      </c>
      <c r="K1675" s="284">
        <v>0</v>
      </c>
      <c r="L1675" s="284">
        <f t="shared" si="375"/>
        <v>177</v>
      </c>
      <c r="M1675" s="285">
        <f t="shared" si="365"/>
        <v>177</v>
      </c>
      <c r="N1675" s="241" t="str">
        <f t="shared" si="376"/>
        <v/>
      </c>
      <c r="O1675" s="207">
        <v>0</v>
      </c>
      <c r="P1675" s="34"/>
      <c r="Q1675" s="278"/>
      <c r="S1675" s="230"/>
      <c r="T1675" s="61" t="str">
        <f t="shared" si="373"/>
        <v/>
      </c>
      <c r="U1675" s="61" t="str">
        <f>IF(AND(R1675="Yes",S1675&lt;&gt;"Yes",L1675&lt;0,B1675&lt;&gt;"TXO"),L1675,"")</f>
        <v/>
      </c>
      <c r="V1675" s="61" t="str">
        <f>IF(AND(R1675="",S1675&lt;&gt;"Yes",L1675&gt;0,B1675&lt;&gt;"TXO"),L1675,"")</f>
        <v/>
      </c>
      <c r="W1675" s="61" t="str">
        <f>IF(AND(R1675="",S1675&lt;&gt;"Yes",L1675&lt;0,B1675&lt;&gt;"TXO"),L1675,"")</f>
        <v/>
      </c>
      <c r="X1675" s="207" t="str">
        <f>IF(AND(R1675="Yes",S1675="Yes",L1675&gt;0,B1675&lt;&gt;"TXO"),L1675,"")</f>
        <v/>
      </c>
      <c r="Y1675" s="207" t="str">
        <f>IF(AND(R1675="Yes",S1675="Yes",L1675&lt;0,B1675&lt;&gt;"TXO"),L1675,"")</f>
        <v/>
      </c>
      <c r="Z1675" s="207" t="str">
        <f>IF(AND(R1675="",S1675="Yes",L1675&gt;0,B1675&lt;&gt;"TXO"),L1675,"")</f>
        <v/>
      </c>
      <c r="AA1675" s="207" t="str">
        <f>IF(AND(R1675="",S1675="Yes",L1675&lt;0,B1675&lt;&gt;"TXO"),L1675,"")</f>
        <v/>
      </c>
    </row>
    <row r="1676" spans="1:27" ht="17.25" hidden="1" outlineLevel="2" collapsed="1" thickBot="1">
      <c r="A1676" s="279">
        <v>43424</v>
      </c>
      <c r="B1676" s="280" t="s">
        <v>2236</v>
      </c>
      <c r="C1676" s="281" t="s">
        <v>3271</v>
      </c>
      <c r="D1676" s="281" t="s">
        <v>1329</v>
      </c>
      <c r="E1676" s="282" t="s">
        <v>1330</v>
      </c>
      <c r="F1676" s="281" t="s">
        <v>102</v>
      </c>
      <c r="G1676" s="283">
        <v>1</v>
      </c>
      <c r="H1676" s="283">
        <v>19</v>
      </c>
      <c r="I1676" s="283">
        <v>-950</v>
      </c>
      <c r="J1676" s="284">
        <v>18</v>
      </c>
      <c r="K1676" s="284">
        <v>1</v>
      </c>
      <c r="L1676" s="284">
        <f t="shared" si="375"/>
        <v>-969</v>
      </c>
      <c r="M1676" s="285">
        <f t="shared" si="365"/>
        <v>-969</v>
      </c>
      <c r="N1676" s="241" t="str">
        <f t="shared" si="376"/>
        <v/>
      </c>
      <c r="O1676" s="207">
        <v>0</v>
      </c>
      <c r="P1676" s="34"/>
      <c r="S1676" s="230"/>
      <c r="T1676" s="61" t="str">
        <f t="shared" si="373"/>
        <v/>
      </c>
      <c r="U1676" s="61" t="str">
        <f t="shared" ref="U1676:U1689" si="384">IF(AND(R1676="Yes",S1676&lt;&gt;"Yes",L1676&lt;0,B1676&lt;&gt;"TXO"),L1676,"")</f>
        <v/>
      </c>
      <c r="V1676" s="61" t="str">
        <f t="shared" ref="V1676:V1689" si="385">IF(AND(R1676="",S1676&lt;&gt;"Yes",L1676&gt;0,B1676&lt;&gt;"TXO"),L1676,"")</f>
        <v/>
      </c>
      <c r="W1676" s="61" t="str">
        <f t="shared" ref="W1676:W1689" si="386">IF(AND(R1676="",S1676&lt;&gt;"Yes",L1676&lt;0,B1676&lt;&gt;"TXO"),L1676,"")</f>
        <v/>
      </c>
      <c r="X1676" s="207" t="str">
        <f t="shared" ref="X1676:X1689" si="387">IF(AND(R1676="Yes",S1676="Yes",L1676&gt;0,B1676&lt;&gt;"TXO"),L1676,"")</f>
        <v/>
      </c>
      <c r="Y1676" s="207" t="str">
        <f t="shared" ref="Y1676:Y1689" si="388">IF(AND(R1676="Yes",S1676="Yes",L1676&lt;0,B1676&lt;&gt;"TXO"),L1676,"")</f>
        <v/>
      </c>
      <c r="Z1676" s="207" t="str">
        <f t="shared" ref="Z1676:Z1689" si="389">IF(AND(R1676="",S1676="Yes",L1676&gt;0,B1676&lt;&gt;"TXO"),L1676,"")</f>
        <v/>
      </c>
      <c r="AA1676" s="207" t="str">
        <f t="shared" ref="AA1676:AA1689" si="390">IF(AND(R1676="",S1676="Yes",L1676&lt;0,B1676&lt;&gt;"TXO"),L1676,"")</f>
        <v/>
      </c>
    </row>
    <row r="1677" spans="1:27" ht="17.25" hidden="1" outlineLevel="2" collapsed="1" thickBot="1">
      <c r="A1677" s="279">
        <v>43424</v>
      </c>
      <c r="B1677" s="280" t="s">
        <v>2236</v>
      </c>
      <c r="C1677" s="281" t="s">
        <v>3273</v>
      </c>
      <c r="D1677" s="281" t="s">
        <v>1329</v>
      </c>
      <c r="E1677" s="282" t="s">
        <v>1330</v>
      </c>
      <c r="F1677" s="281" t="s">
        <v>102</v>
      </c>
      <c r="G1677" s="283">
        <v>1</v>
      </c>
      <c r="H1677" s="283">
        <v>30</v>
      </c>
      <c r="I1677" s="283">
        <v>-1500</v>
      </c>
      <c r="J1677" s="284">
        <v>18</v>
      </c>
      <c r="K1677" s="284">
        <v>2</v>
      </c>
      <c r="L1677" s="284">
        <f t="shared" si="375"/>
        <v>-1520</v>
      </c>
      <c r="M1677" s="285">
        <f t="shared" si="365"/>
        <v>-1520</v>
      </c>
      <c r="N1677" s="241" t="str">
        <f t="shared" si="376"/>
        <v/>
      </c>
      <c r="O1677" s="207">
        <v>0</v>
      </c>
      <c r="P1677" s="34"/>
      <c r="Q1677" s="296"/>
      <c r="S1677" s="230"/>
      <c r="T1677" s="61" t="str">
        <f t="shared" si="373"/>
        <v/>
      </c>
      <c r="U1677" s="61" t="str">
        <f t="shared" si="384"/>
        <v/>
      </c>
      <c r="V1677" s="61" t="str">
        <f t="shared" si="385"/>
        <v/>
      </c>
      <c r="W1677" s="61" t="str">
        <f t="shared" si="386"/>
        <v/>
      </c>
      <c r="X1677" s="207" t="str">
        <f t="shared" si="387"/>
        <v/>
      </c>
      <c r="Y1677" s="207" t="str">
        <f t="shared" si="388"/>
        <v/>
      </c>
      <c r="Z1677" s="207" t="str">
        <f t="shared" si="389"/>
        <v/>
      </c>
      <c r="AA1677" s="207" t="str">
        <f t="shared" si="390"/>
        <v/>
      </c>
    </row>
    <row r="1678" spans="1:27" ht="17.25" hidden="1" outlineLevel="2" collapsed="1" thickBot="1">
      <c r="A1678" s="279">
        <v>43425</v>
      </c>
      <c r="B1678" s="280" t="s">
        <v>2236</v>
      </c>
      <c r="C1678" s="281" t="s">
        <v>3273</v>
      </c>
      <c r="D1678" s="281" t="s">
        <v>1331</v>
      </c>
      <c r="E1678" s="282" t="s">
        <v>2221</v>
      </c>
      <c r="F1678" s="281" t="s">
        <v>102</v>
      </c>
      <c r="G1678" s="283">
        <v>1</v>
      </c>
      <c r="H1678" s="283">
        <v>15</v>
      </c>
      <c r="I1678" s="283">
        <v>750</v>
      </c>
      <c r="J1678" s="284">
        <v>18</v>
      </c>
      <c r="K1678" s="284">
        <v>1</v>
      </c>
      <c r="L1678" s="284">
        <f t="shared" si="375"/>
        <v>731</v>
      </c>
      <c r="M1678" s="285">
        <f t="shared" si="365"/>
        <v>731</v>
      </c>
      <c r="N1678" s="241" t="str">
        <f t="shared" si="376"/>
        <v/>
      </c>
      <c r="O1678" s="207">
        <v>0</v>
      </c>
      <c r="P1678" s="34"/>
      <c r="Q1678" s="296"/>
      <c r="S1678" s="230"/>
      <c r="T1678" s="61" t="str">
        <f t="shared" si="373"/>
        <v/>
      </c>
      <c r="U1678" s="61" t="str">
        <f t="shared" si="384"/>
        <v/>
      </c>
      <c r="V1678" s="61" t="str">
        <f t="shared" si="385"/>
        <v/>
      </c>
      <c r="W1678" s="61" t="str">
        <f t="shared" si="386"/>
        <v/>
      </c>
      <c r="X1678" s="207" t="str">
        <f t="shared" si="387"/>
        <v/>
      </c>
      <c r="Y1678" s="207" t="str">
        <f t="shared" si="388"/>
        <v/>
      </c>
      <c r="Z1678" s="207" t="str">
        <f t="shared" si="389"/>
        <v/>
      </c>
      <c r="AA1678" s="207" t="str">
        <f t="shared" si="390"/>
        <v/>
      </c>
    </row>
    <row r="1679" spans="1:27" ht="17.25" hidden="1" outlineLevel="2" collapsed="1" thickBot="1">
      <c r="A1679" s="279">
        <v>43424</v>
      </c>
      <c r="B1679" s="280" t="s">
        <v>1332</v>
      </c>
      <c r="C1679" s="281" t="s">
        <v>3246</v>
      </c>
      <c r="D1679" s="281" t="s">
        <v>1329</v>
      </c>
      <c r="E1679" s="282" t="s">
        <v>1330</v>
      </c>
      <c r="F1679" s="281" t="s">
        <v>102</v>
      </c>
      <c r="G1679" s="283">
        <v>3</v>
      </c>
      <c r="H1679" s="283">
        <v>9706</v>
      </c>
      <c r="I1679" s="283">
        <v>0</v>
      </c>
      <c r="J1679" s="284">
        <v>69</v>
      </c>
      <c r="K1679" s="284">
        <v>30</v>
      </c>
      <c r="L1679" s="284">
        <f t="shared" si="375"/>
        <v>-99</v>
      </c>
      <c r="M1679" s="285">
        <f t="shared" si="365"/>
        <v>-99</v>
      </c>
      <c r="N1679" s="241" t="str">
        <f t="shared" si="376"/>
        <v/>
      </c>
      <c r="O1679" s="207">
        <v>0</v>
      </c>
      <c r="P1679" s="34"/>
      <c r="Q1679" s="278"/>
      <c r="S1679" s="230"/>
      <c r="T1679" s="61" t="str">
        <f t="shared" si="373"/>
        <v/>
      </c>
      <c r="U1679" s="61" t="str">
        <f t="shared" si="384"/>
        <v/>
      </c>
      <c r="V1679" s="61" t="str">
        <f t="shared" si="385"/>
        <v/>
      </c>
      <c r="W1679" s="61">
        <f t="shared" si="386"/>
        <v>-99</v>
      </c>
      <c r="X1679" s="207" t="str">
        <f t="shared" si="387"/>
        <v/>
      </c>
      <c r="Y1679" s="207" t="str">
        <f t="shared" si="388"/>
        <v/>
      </c>
      <c r="Z1679" s="207" t="str">
        <f t="shared" si="389"/>
        <v/>
      </c>
      <c r="AA1679" s="207" t="str">
        <f t="shared" si="390"/>
        <v/>
      </c>
    </row>
    <row r="1680" spans="1:27" ht="17.25" hidden="1" outlineLevel="2" collapsed="1" thickBot="1">
      <c r="A1680" s="279">
        <v>43424</v>
      </c>
      <c r="B1680" s="280" t="s">
        <v>1332</v>
      </c>
      <c r="C1680" s="281" t="s">
        <v>3246</v>
      </c>
      <c r="D1680" s="281" t="s">
        <v>1331</v>
      </c>
      <c r="E1680" s="282" t="s">
        <v>2221</v>
      </c>
      <c r="F1680" s="281" t="s">
        <v>102</v>
      </c>
      <c r="G1680" s="283">
        <v>3</v>
      </c>
      <c r="H1680" s="283">
        <v>9698</v>
      </c>
      <c r="I1680" s="283">
        <v>0</v>
      </c>
      <c r="J1680" s="284">
        <v>69</v>
      </c>
      <c r="K1680" s="284">
        <v>30</v>
      </c>
      <c r="L1680" s="284">
        <f t="shared" si="375"/>
        <v>-1299</v>
      </c>
      <c r="M1680" s="285">
        <f t="shared" si="365"/>
        <v>-1299</v>
      </c>
      <c r="N1680" s="241">
        <f t="shared" si="376"/>
        <v>-24</v>
      </c>
      <c r="O1680" s="207">
        <v>0</v>
      </c>
      <c r="P1680" s="34"/>
      <c r="Q1680" s="296"/>
      <c r="S1680" s="230"/>
      <c r="T1680" s="61" t="str">
        <f t="shared" si="373"/>
        <v/>
      </c>
      <c r="U1680" s="61" t="str">
        <f t="shared" si="384"/>
        <v/>
      </c>
      <c r="V1680" s="61" t="str">
        <f t="shared" si="385"/>
        <v/>
      </c>
      <c r="W1680" s="61">
        <f t="shared" si="386"/>
        <v>-1299</v>
      </c>
      <c r="X1680" s="207" t="str">
        <f t="shared" si="387"/>
        <v/>
      </c>
      <c r="Y1680" s="207" t="str">
        <f t="shared" si="388"/>
        <v/>
      </c>
      <c r="Z1680" s="207" t="str">
        <f t="shared" si="389"/>
        <v/>
      </c>
      <c r="AA1680" s="207" t="str">
        <f t="shared" si="390"/>
        <v/>
      </c>
    </row>
    <row r="1681" spans="1:27" ht="17.25" hidden="1" outlineLevel="1" thickBot="1">
      <c r="A1681" s="237">
        <v>43426</v>
      </c>
      <c r="B1681" s="215" t="s">
        <v>1332</v>
      </c>
      <c r="C1681" s="210" t="s">
        <v>3274</v>
      </c>
      <c r="D1681" s="210" t="s">
        <v>1329</v>
      </c>
      <c r="E1681" s="238" t="s">
        <v>2221</v>
      </c>
      <c r="F1681" s="210" t="s">
        <v>102</v>
      </c>
      <c r="G1681" s="239">
        <v>1</v>
      </c>
      <c r="H1681" s="239">
        <v>9741</v>
      </c>
      <c r="I1681" s="239">
        <v>0</v>
      </c>
      <c r="J1681" s="14">
        <v>23</v>
      </c>
      <c r="K1681" s="14">
        <v>10</v>
      </c>
      <c r="L1681" s="14">
        <f t="shared" ref="L1681:L1688" si="391">IF(B1681="TXO",I1681-SUM(J1681:K1681),IF(B1681="FITX",IF(D1681="新倉",-SUM(J1681:K1681),IF(E1681="賣",(H1681-H1680)*G1681*200-SUM(J1681:K1681),(H1680-H1681)*G1681*200-SUM(J1681:K1681))),IF(D1681="新倉",-SUM(J1681:K1681),IF(E1681="賣",(H1681-H1680)*G1681*50-SUM(J1681:K1681),(H1680-H1681)*G1681*50-SUM(J1681:K1681)))))</f>
        <v>-33</v>
      </c>
      <c r="M1681" s="123">
        <f t="shared" si="365"/>
        <v>-33</v>
      </c>
      <c r="N1681" s="241" t="str">
        <f t="shared" si="376"/>
        <v/>
      </c>
      <c r="O1681" s="207">
        <v>0</v>
      </c>
      <c r="P1681" s="34">
        <f>SUM(L1681:L1688)</f>
        <v>-4218</v>
      </c>
      <c r="Q1681" s="278" t="s">
        <v>3114</v>
      </c>
      <c r="R1681" s="230" t="s">
        <v>2969</v>
      </c>
      <c r="S1681" s="230"/>
      <c r="T1681" s="61" t="str">
        <f t="shared" si="373"/>
        <v/>
      </c>
      <c r="U1681" s="61">
        <f t="shared" si="384"/>
        <v>-33</v>
      </c>
      <c r="V1681" s="61" t="str">
        <f t="shared" si="385"/>
        <v/>
      </c>
      <c r="W1681" s="61" t="str">
        <f t="shared" si="386"/>
        <v/>
      </c>
      <c r="X1681" s="207" t="str">
        <f t="shared" si="387"/>
        <v/>
      </c>
      <c r="Y1681" s="207" t="str">
        <f t="shared" si="388"/>
        <v/>
      </c>
      <c r="Z1681" s="207" t="str">
        <f t="shared" si="389"/>
        <v/>
      </c>
      <c r="AA1681" s="207" t="str">
        <f t="shared" si="390"/>
        <v/>
      </c>
    </row>
    <row r="1682" spans="1:27" ht="17.25" hidden="1" outlineLevel="2" collapsed="1" thickBot="1">
      <c r="A1682" s="237">
        <v>43426</v>
      </c>
      <c r="B1682" s="215" t="s">
        <v>1332</v>
      </c>
      <c r="C1682" s="210" t="s">
        <v>3274</v>
      </c>
      <c r="D1682" s="210" t="s">
        <v>1331</v>
      </c>
      <c r="E1682" s="238" t="s">
        <v>1330</v>
      </c>
      <c r="F1682" s="210" t="s">
        <v>102</v>
      </c>
      <c r="G1682" s="239">
        <v>1</v>
      </c>
      <c r="H1682" s="239">
        <v>9751</v>
      </c>
      <c r="I1682" s="239">
        <v>0</v>
      </c>
      <c r="J1682" s="14">
        <v>23</v>
      </c>
      <c r="K1682" s="14">
        <v>10</v>
      </c>
      <c r="L1682" s="14">
        <f t="shared" si="391"/>
        <v>-533</v>
      </c>
      <c r="M1682" s="123">
        <f t="shared" si="365"/>
        <v>-533</v>
      </c>
      <c r="N1682" s="241">
        <f t="shared" si="376"/>
        <v>-10</v>
      </c>
      <c r="O1682" s="207">
        <v>0</v>
      </c>
      <c r="P1682" s="34"/>
      <c r="Q1682" s="230" t="s">
        <v>2975</v>
      </c>
      <c r="R1682" s="230" t="s">
        <v>2969</v>
      </c>
      <c r="S1682" s="230"/>
      <c r="T1682" s="61" t="str">
        <f t="shared" si="373"/>
        <v/>
      </c>
      <c r="U1682" s="61">
        <f t="shared" si="384"/>
        <v>-533</v>
      </c>
      <c r="V1682" s="61" t="str">
        <f t="shared" si="385"/>
        <v/>
      </c>
      <c r="W1682" s="61" t="str">
        <f t="shared" si="386"/>
        <v/>
      </c>
      <c r="X1682" s="207" t="str">
        <f t="shared" si="387"/>
        <v/>
      </c>
      <c r="Y1682" s="207" t="str">
        <f t="shared" si="388"/>
        <v/>
      </c>
      <c r="Z1682" s="207" t="str">
        <f t="shared" si="389"/>
        <v/>
      </c>
      <c r="AA1682" s="207" t="str">
        <f t="shared" si="390"/>
        <v/>
      </c>
    </row>
    <row r="1683" spans="1:27" ht="17.25" hidden="1" outlineLevel="2" collapsed="1" thickBot="1">
      <c r="A1683" s="237">
        <v>43426</v>
      </c>
      <c r="B1683" s="215" t="s">
        <v>2236</v>
      </c>
      <c r="C1683" s="210" t="s">
        <v>3275</v>
      </c>
      <c r="D1683" s="210" t="s">
        <v>1329</v>
      </c>
      <c r="E1683" s="238" t="s">
        <v>1330</v>
      </c>
      <c r="F1683" s="210" t="s">
        <v>102</v>
      </c>
      <c r="G1683" s="239">
        <v>1</v>
      </c>
      <c r="H1683" s="239">
        <v>17</v>
      </c>
      <c r="I1683" s="239">
        <v>-850</v>
      </c>
      <c r="J1683" s="14">
        <v>18</v>
      </c>
      <c r="K1683" s="14">
        <v>1</v>
      </c>
      <c r="L1683" s="14">
        <f t="shared" si="391"/>
        <v>-869</v>
      </c>
      <c r="M1683" s="123">
        <f t="shared" si="365"/>
        <v>-869</v>
      </c>
      <c r="N1683" s="241" t="str">
        <f t="shared" si="376"/>
        <v/>
      </c>
      <c r="O1683" s="207">
        <v>0</v>
      </c>
      <c r="P1683" s="34"/>
      <c r="Q1683" s="278"/>
      <c r="S1683" s="230"/>
      <c r="T1683" s="61" t="str">
        <f t="shared" si="373"/>
        <v/>
      </c>
      <c r="U1683" s="61" t="str">
        <f t="shared" si="384"/>
        <v/>
      </c>
      <c r="V1683" s="61" t="str">
        <f t="shared" si="385"/>
        <v/>
      </c>
      <c r="W1683" s="61" t="str">
        <f t="shared" si="386"/>
        <v/>
      </c>
      <c r="X1683" s="207" t="str">
        <f t="shared" si="387"/>
        <v/>
      </c>
      <c r="Y1683" s="207" t="str">
        <f t="shared" si="388"/>
        <v/>
      </c>
      <c r="Z1683" s="207" t="str">
        <f t="shared" si="389"/>
        <v/>
      </c>
      <c r="AA1683" s="207" t="str">
        <f t="shared" si="390"/>
        <v/>
      </c>
    </row>
    <row r="1684" spans="1:27" ht="17.25" hidden="1" outlineLevel="2" collapsed="1" thickBot="1">
      <c r="A1684" s="237">
        <v>43426</v>
      </c>
      <c r="B1684" s="215" t="s">
        <v>2236</v>
      </c>
      <c r="C1684" s="210" t="s">
        <v>3276</v>
      </c>
      <c r="D1684" s="210" t="s">
        <v>1329</v>
      </c>
      <c r="E1684" s="238" t="s">
        <v>1330</v>
      </c>
      <c r="F1684" s="210" t="s">
        <v>102</v>
      </c>
      <c r="G1684" s="239">
        <v>1</v>
      </c>
      <c r="H1684" s="239">
        <v>24</v>
      </c>
      <c r="I1684" s="239">
        <v>-1200</v>
      </c>
      <c r="J1684" s="14">
        <v>18</v>
      </c>
      <c r="K1684" s="14">
        <v>1</v>
      </c>
      <c r="L1684" s="14">
        <f t="shared" si="391"/>
        <v>-1219</v>
      </c>
      <c r="M1684" s="123">
        <f t="shared" si="365"/>
        <v>-1219</v>
      </c>
      <c r="N1684" s="241" t="str">
        <f t="shared" si="376"/>
        <v/>
      </c>
      <c r="O1684" s="207">
        <v>0</v>
      </c>
      <c r="P1684" s="34"/>
      <c r="Q1684" s="278"/>
      <c r="S1684" s="230"/>
      <c r="T1684" s="61" t="str">
        <f t="shared" si="373"/>
        <v/>
      </c>
      <c r="U1684" s="61" t="str">
        <f t="shared" si="384"/>
        <v/>
      </c>
      <c r="V1684" s="61" t="str">
        <f t="shared" si="385"/>
        <v/>
      </c>
      <c r="W1684" s="61" t="str">
        <f t="shared" si="386"/>
        <v/>
      </c>
      <c r="X1684" s="207" t="str">
        <f t="shared" si="387"/>
        <v/>
      </c>
      <c r="Y1684" s="207" t="str">
        <f t="shared" si="388"/>
        <v/>
      </c>
      <c r="Z1684" s="207" t="str">
        <f t="shared" si="389"/>
        <v/>
      </c>
      <c r="AA1684" s="207" t="str">
        <f t="shared" si="390"/>
        <v/>
      </c>
    </row>
    <row r="1685" spans="1:27" ht="17.25" hidden="1" outlineLevel="2" collapsed="1" thickBot="1">
      <c r="A1685" s="237">
        <v>43426</v>
      </c>
      <c r="B1685" s="215" t="s">
        <v>1332</v>
      </c>
      <c r="C1685" s="210" t="s">
        <v>3274</v>
      </c>
      <c r="D1685" s="210" t="s">
        <v>1329</v>
      </c>
      <c r="E1685" s="238" t="s">
        <v>2221</v>
      </c>
      <c r="F1685" s="210" t="s">
        <v>102</v>
      </c>
      <c r="G1685" s="239">
        <v>2</v>
      </c>
      <c r="H1685" s="239">
        <v>9684</v>
      </c>
      <c r="I1685" s="239">
        <v>0</v>
      </c>
      <c r="J1685" s="14">
        <v>46</v>
      </c>
      <c r="K1685" s="14">
        <v>20</v>
      </c>
      <c r="L1685" s="14">
        <f t="shared" si="391"/>
        <v>-66</v>
      </c>
      <c r="M1685" s="123">
        <f t="shared" si="365"/>
        <v>-66</v>
      </c>
      <c r="N1685" s="241" t="str">
        <f t="shared" si="376"/>
        <v/>
      </c>
      <c r="O1685" s="207">
        <v>0</v>
      </c>
      <c r="P1685" s="34"/>
      <c r="Q1685" s="278" t="s">
        <v>3277</v>
      </c>
      <c r="R1685" s="230" t="s">
        <v>2969</v>
      </c>
      <c r="S1685" s="230" t="s">
        <v>2969</v>
      </c>
      <c r="T1685" s="61" t="str">
        <f t="shared" si="373"/>
        <v/>
      </c>
      <c r="U1685" s="61" t="str">
        <f t="shared" si="384"/>
        <v/>
      </c>
      <c r="V1685" s="61" t="str">
        <f t="shared" si="385"/>
        <v/>
      </c>
      <c r="W1685" s="61" t="str">
        <f t="shared" si="386"/>
        <v/>
      </c>
      <c r="X1685" s="207" t="str">
        <f t="shared" si="387"/>
        <v/>
      </c>
      <c r="Y1685" s="207">
        <f t="shared" si="388"/>
        <v>-66</v>
      </c>
      <c r="Z1685" s="207" t="str">
        <f t="shared" si="389"/>
        <v/>
      </c>
      <c r="AA1685" s="207" t="str">
        <f t="shared" si="390"/>
        <v/>
      </c>
    </row>
    <row r="1686" spans="1:27" ht="17.25" hidden="1" outlineLevel="2" collapsed="1" thickBot="1">
      <c r="A1686" s="237">
        <v>43426</v>
      </c>
      <c r="B1686" s="215" t="s">
        <v>1332</v>
      </c>
      <c r="C1686" s="210" t="s">
        <v>3274</v>
      </c>
      <c r="D1686" s="210" t="s">
        <v>1331</v>
      </c>
      <c r="E1686" s="238" t="s">
        <v>1330</v>
      </c>
      <c r="F1686" s="210" t="s">
        <v>102</v>
      </c>
      <c r="G1686" s="239">
        <v>2</v>
      </c>
      <c r="H1686" s="239">
        <v>9693</v>
      </c>
      <c r="I1686" s="239">
        <v>0</v>
      </c>
      <c r="J1686" s="14">
        <v>46</v>
      </c>
      <c r="K1686" s="14">
        <v>20</v>
      </c>
      <c r="L1686" s="14">
        <f t="shared" si="391"/>
        <v>-966</v>
      </c>
      <c r="M1686" s="123">
        <f t="shared" si="365"/>
        <v>-966</v>
      </c>
      <c r="N1686" s="241">
        <f t="shared" si="376"/>
        <v>-18</v>
      </c>
      <c r="O1686" s="207">
        <v>0</v>
      </c>
      <c r="P1686" s="34"/>
      <c r="Q1686" s="230" t="s">
        <v>2975</v>
      </c>
      <c r="R1686" s="230" t="s">
        <v>2969</v>
      </c>
      <c r="S1686" s="230" t="s">
        <v>2969</v>
      </c>
      <c r="T1686" s="61" t="str">
        <f t="shared" si="373"/>
        <v/>
      </c>
      <c r="U1686" s="61" t="str">
        <f t="shared" si="384"/>
        <v/>
      </c>
      <c r="V1686" s="61" t="str">
        <f t="shared" si="385"/>
        <v/>
      </c>
      <c r="W1686" s="61" t="str">
        <f t="shared" si="386"/>
        <v/>
      </c>
      <c r="X1686" s="207" t="str">
        <f t="shared" si="387"/>
        <v/>
      </c>
      <c r="Y1686" s="207">
        <f t="shared" si="388"/>
        <v>-966</v>
      </c>
      <c r="Z1686" s="207" t="str">
        <f t="shared" si="389"/>
        <v/>
      </c>
      <c r="AA1686" s="207" t="str">
        <f t="shared" si="390"/>
        <v/>
      </c>
    </row>
    <row r="1687" spans="1:27" ht="17.25" hidden="1" outlineLevel="2" collapsed="1" thickBot="1">
      <c r="A1687" s="237">
        <v>43426</v>
      </c>
      <c r="B1687" s="215" t="s">
        <v>1332</v>
      </c>
      <c r="C1687" s="210" t="s">
        <v>3274</v>
      </c>
      <c r="D1687" s="210" t="s">
        <v>1329</v>
      </c>
      <c r="E1687" s="238" t="s">
        <v>1330</v>
      </c>
      <c r="F1687" s="210" t="s">
        <v>102</v>
      </c>
      <c r="G1687" s="239">
        <v>2</v>
      </c>
      <c r="H1687" s="239">
        <v>9694</v>
      </c>
      <c r="I1687" s="239">
        <v>0</v>
      </c>
      <c r="J1687" s="14">
        <v>46</v>
      </c>
      <c r="K1687" s="14">
        <v>20</v>
      </c>
      <c r="L1687" s="14">
        <f t="shared" si="391"/>
        <v>-66</v>
      </c>
      <c r="M1687" s="123">
        <f t="shared" si="365"/>
        <v>-66</v>
      </c>
      <c r="N1687" s="241" t="str">
        <f t="shared" si="376"/>
        <v/>
      </c>
      <c r="O1687" s="207">
        <v>0</v>
      </c>
      <c r="P1687" s="34"/>
      <c r="Q1687" s="278" t="s">
        <v>3277</v>
      </c>
      <c r="R1687" s="230" t="s">
        <v>2969</v>
      </c>
      <c r="S1687" s="230" t="s">
        <v>2969</v>
      </c>
      <c r="T1687" s="61" t="str">
        <f t="shared" si="373"/>
        <v/>
      </c>
      <c r="U1687" s="61" t="str">
        <f t="shared" si="384"/>
        <v/>
      </c>
      <c r="V1687" s="61" t="str">
        <f t="shared" si="385"/>
        <v/>
      </c>
      <c r="W1687" s="61" t="str">
        <f t="shared" si="386"/>
        <v/>
      </c>
      <c r="X1687" s="207" t="str">
        <f t="shared" si="387"/>
        <v/>
      </c>
      <c r="Y1687" s="207">
        <f t="shared" si="388"/>
        <v>-66</v>
      </c>
      <c r="Z1687" s="207" t="str">
        <f t="shared" si="389"/>
        <v/>
      </c>
      <c r="AA1687" s="207" t="str">
        <f t="shared" si="390"/>
        <v/>
      </c>
    </row>
    <row r="1688" spans="1:27" ht="17.25" hidden="1" outlineLevel="2" thickBot="1">
      <c r="A1688" s="237">
        <v>43426</v>
      </c>
      <c r="B1688" s="215" t="s">
        <v>1332</v>
      </c>
      <c r="C1688" s="210" t="s">
        <v>3274</v>
      </c>
      <c r="D1688" s="210" t="s">
        <v>1331</v>
      </c>
      <c r="E1688" s="238" t="s">
        <v>2221</v>
      </c>
      <c r="F1688" s="210" t="s">
        <v>102</v>
      </c>
      <c r="G1688" s="239">
        <v>2</v>
      </c>
      <c r="H1688" s="239">
        <v>9690</v>
      </c>
      <c r="I1688" s="239">
        <v>0</v>
      </c>
      <c r="J1688" s="14">
        <v>46</v>
      </c>
      <c r="K1688" s="14">
        <v>20</v>
      </c>
      <c r="L1688" s="14">
        <f t="shared" si="391"/>
        <v>-466</v>
      </c>
      <c r="M1688" s="123">
        <f t="shared" si="365"/>
        <v>-466</v>
      </c>
      <c r="N1688" s="241">
        <f t="shared" si="376"/>
        <v>-8</v>
      </c>
      <c r="O1688" s="207">
        <v>0</v>
      </c>
      <c r="P1688" s="34"/>
      <c r="Q1688" s="230" t="s">
        <v>2975</v>
      </c>
      <c r="R1688" s="230" t="s">
        <v>2969</v>
      </c>
      <c r="S1688" s="230" t="s">
        <v>2969</v>
      </c>
      <c r="T1688" s="61" t="str">
        <f t="shared" si="373"/>
        <v/>
      </c>
      <c r="U1688" s="61" t="str">
        <f t="shared" si="384"/>
        <v/>
      </c>
      <c r="V1688" s="61" t="str">
        <f t="shared" si="385"/>
        <v/>
      </c>
      <c r="W1688" s="61" t="str">
        <f t="shared" si="386"/>
        <v/>
      </c>
      <c r="X1688" s="207" t="str">
        <f t="shared" si="387"/>
        <v/>
      </c>
      <c r="Y1688" s="207">
        <f t="shared" si="388"/>
        <v>-466</v>
      </c>
      <c r="Z1688" s="207" t="str">
        <f t="shared" si="389"/>
        <v/>
      </c>
      <c r="AA1688" s="207" t="str">
        <f t="shared" si="390"/>
        <v/>
      </c>
    </row>
    <row r="1689" spans="1:27" ht="17.25" hidden="1" outlineLevel="1" thickBot="1">
      <c r="A1689" s="279">
        <v>43427</v>
      </c>
      <c r="B1689" s="280" t="s">
        <v>1332</v>
      </c>
      <c r="C1689" s="281" t="s">
        <v>3274</v>
      </c>
      <c r="D1689" s="281" t="s">
        <v>1329</v>
      </c>
      <c r="E1689" s="282" t="s">
        <v>2221</v>
      </c>
      <c r="F1689" s="281" t="s">
        <v>102</v>
      </c>
      <c r="G1689" s="283">
        <v>1</v>
      </c>
      <c r="H1689" s="283">
        <v>9697</v>
      </c>
      <c r="I1689" s="283">
        <v>0</v>
      </c>
      <c r="J1689" s="284">
        <v>23</v>
      </c>
      <c r="K1689" s="284">
        <v>10</v>
      </c>
      <c r="L1689" s="284">
        <f>IF(B1689="TXO",I1689-SUM(J1689:K1689),IF(B1689="FITX",IF(D1689="新倉",-SUM(J1689:K1689),IF(E1689="賣",(H1689-H1688)*G1689*200-SUM(J1689:K1689),(H1688-H1689)*G1689*200-SUM(J1689:K1689))),IF(D1689="新倉",-SUM(J1689:K1689),IF(E1689="賣",(H1689-H1688)*G1689*50-SUM(J1689:K1689),(H1688-H1689)*G1689*50-SUM(J1689:K1689)))))</f>
        <v>-33</v>
      </c>
      <c r="M1689" s="285">
        <f t="shared" si="365"/>
        <v>-33</v>
      </c>
      <c r="N1689" s="241" t="str">
        <f t="shared" si="376"/>
        <v/>
      </c>
      <c r="O1689" s="207">
        <v>0</v>
      </c>
      <c r="P1689" s="34">
        <f>SUM(L1689:L1703)</f>
        <v>-11726</v>
      </c>
      <c r="Q1689" s="278" t="s">
        <v>2971</v>
      </c>
      <c r="R1689" s="230" t="s">
        <v>2969</v>
      </c>
      <c r="S1689" s="230"/>
      <c r="T1689" s="61" t="str">
        <f t="shared" si="373"/>
        <v/>
      </c>
      <c r="U1689" s="61">
        <f t="shared" si="384"/>
        <v>-33</v>
      </c>
      <c r="V1689" s="61" t="str">
        <f t="shared" si="385"/>
        <v/>
      </c>
      <c r="W1689" s="61" t="str">
        <f t="shared" si="386"/>
        <v/>
      </c>
      <c r="X1689" s="207" t="str">
        <f t="shared" si="387"/>
        <v/>
      </c>
      <c r="Y1689" s="207" t="str">
        <f t="shared" si="388"/>
        <v/>
      </c>
      <c r="Z1689" s="207" t="str">
        <f t="shared" si="389"/>
        <v/>
      </c>
      <c r="AA1689" s="207" t="str">
        <f t="shared" si="390"/>
        <v/>
      </c>
    </row>
    <row r="1690" spans="1:27" ht="17.25" hidden="1" outlineLevel="2" collapsed="1" thickBot="1">
      <c r="A1690" s="279">
        <v>43427</v>
      </c>
      <c r="B1690" s="280" t="s">
        <v>1332</v>
      </c>
      <c r="C1690" s="281" t="s">
        <v>3274</v>
      </c>
      <c r="D1690" s="281" t="s">
        <v>1331</v>
      </c>
      <c r="E1690" s="282" t="s">
        <v>1330</v>
      </c>
      <c r="F1690" s="281" t="s">
        <v>102</v>
      </c>
      <c r="G1690" s="283">
        <v>1</v>
      </c>
      <c r="H1690" s="283">
        <v>9695</v>
      </c>
      <c r="I1690" s="283">
        <v>0</v>
      </c>
      <c r="J1690" s="284">
        <v>23</v>
      </c>
      <c r="K1690" s="284">
        <v>10</v>
      </c>
      <c r="L1690" s="284">
        <f t="shared" ref="L1690:L1703" si="392">IF(B1690="TXO",I1690-SUM(J1690:K1690),IF(B1690="FITX",IF(D1690="新倉",-SUM(J1690:K1690),IF(E1690="賣",(H1690-H1689)*G1690*200-SUM(J1690:K1690),(H1689-H1690)*G1690*200-SUM(J1690:K1690))),IF(D1690="新倉",-SUM(J1690:K1690),IF(E1690="賣",(H1690-H1689)*G1690*50-SUM(J1690:K1690),(H1689-H1690)*G1690*50-SUM(J1690:K1690)))))</f>
        <v>67</v>
      </c>
      <c r="M1690" s="285">
        <f t="shared" si="365"/>
        <v>67</v>
      </c>
      <c r="N1690" s="241">
        <f t="shared" si="376"/>
        <v>2</v>
      </c>
      <c r="O1690" s="207">
        <v>0</v>
      </c>
      <c r="P1690" s="34"/>
      <c r="Q1690" s="230" t="s">
        <v>2970</v>
      </c>
      <c r="R1690" s="230" t="s">
        <v>2969</v>
      </c>
      <c r="S1690" s="230"/>
      <c r="T1690" s="61">
        <f t="shared" si="373"/>
        <v>67</v>
      </c>
      <c r="U1690" s="61" t="str">
        <f>IF(AND(R1690="Yes",S1690&lt;&gt;"Yes",L1690&lt;0,B1690&lt;&gt;"TXO"),L1690,"")</f>
        <v/>
      </c>
      <c r="V1690" s="61" t="str">
        <f>IF(AND(R1690="",S1690&lt;&gt;"Yes",L1690&gt;0,B1690&lt;&gt;"TXO"),L1690,"")</f>
        <v/>
      </c>
      <c r="W1690" s="61" t="str">
        <f>IF(AND(R1690="",S1690&lt;&gt;"Yes",L1690&lt;0,B1690&lt;&gt;"TXO"),L1690,"")</f>
        <v/>
      </c>
      <c r="X1690" s="207" t="str">
        <f>IF(AND(R1690="Yes",S1690="Yes",L1690&gt;0,B1690&lt;&gt;"TXO"),L1690,"")</f>
        <v/>
      </c>
      <c r="Y1690" s="207" t="str">
        <f>IF(AND(R1690="Yes",S1690="Yes",L1690&lt;0,B1690&lt;&gt;"TXO"),L1690,"")</f>
        <v/>
      </c>
      <c r="Z1690" s="207" t="str">
        <f>IF(AND(R1690="",S1690="Yes",L1690&gt;0,B1690&lt;&gt;"TXO"),L1690,"")</f>
        <v/>
      </c>
      <c r="AA1690" s="207" t="str">
        <f>IF(AND(R1690="",S1690="Yes",L1690&lt;0,B1690&lt;&gt;"TXO"),L1690,"")</f>
        <v/>
      </c>
    </row>
    <row r="1691" spans="1:27" ht="17.25" hidden="1" outlineLevel="2" collapsed="1" thickBot="1">
      <c r="A1691" s="279">
        <v>43427</v>
      </c>
      <c r="B1691" s="280" t="s">
        <v>1332</v>
      </c>
      <c r="C1691" s="281" t="s">
        <v>3274</v>
      </c>
      <c r="D1691" s="281" t="s">
        <v>1329</v>
      </c>
      <c r="E1691" s="282" t="s">
        <v>2221</v>
      </c>
      <c r="F1691" s="281" t="s">
        <v>102</v>
      </c>
      <c r="G1691" s="283">
        <v>1</v>
      </c>
      <c r="H1691" s="283">
        <v>9702</v>
      </c>
      <c r="I1691" s="283">
        <v>0</v>
      </c>
      <c r="J1691" s="284">
        <v>23</v>
      </c>
      <c r="K1691" s="284">
        <v>10</v>
      </c>
      <c r="L1691" s="284">
        <f t="shared" si="392"/>
        <v>-33</v>
      </c>
      <c r="M1691" s="285">
        <f t="shared" si="365"/>
        <v>-33</v>
      </c>
      <c r="N1691" s="241" t="str">
        <f t="shared" si="376"/>
        <v/>
      </c>
      <c r="O1691" s="207">
        <v>0</v>
      </c>
      <c r="P1691" s="34"/>
      <c r="Q1691" s="278"/>
      <c r="R1691" s="230" t="s">
        <v>2969</v>
      </c>
      <c r="S1691" s="230"/>
      <c r="T1691" s="61" t="str">
        <f t="shared" si="373"/>
        <v/>
      </c>
      <c r="U1691" s="61">
        <f t="shared" ref="U1691" si="393">IF(AND(R1691="Yes",S1691&lt;&gt;"Yes",L1691&lt;0,B1691&lt;&gt;"TXO"),L1691,"")</f>
        <v>-33</v>
      </c>
      <c r="V1691" s="61" t="str">
        <f t="shared" ref="V1691" si="394">IF(AND(R1691="",S1691&lt;&gt;"Yes",L1691&gt;0,B1691&lt;&gt;"TXO"),L1691,"")</f>
        <v/>
      </c>
      <c r="W1691" s="61" t="str">
        <f t="shared" ref="W1691" si="395">IF(AND(R1691="",S1691&lt;&gt;"Yes",L1691&lt;0,B1691&lt;&gt;"TXO"),L1691,"")</f>
        <v/>
      </c>
      <c r="X1691" s="207" t="str">
        <f t="shared" ref="X1691" si="396">IF(AND(R1691="Yes",S1691="Yes",L1691&gt;0,B1691&lt;&gt;"TXO"),L1691,"")</f>
        <v/>
      </c>
      <c r="Y1691" s="207" t="str">
        <f t="shared" ref="Y1691" si="397">IF(AND(R1691="Yes",S1691="Yes",L1691&lt;0,B1691&lt;&gt;"TXO"),L1691,"")</f>
        <v/>
      </c>
      <c r="Z1691" s="207" t="str">
        <f t="shared" ref="Z1691" si="398">IF(AND(R1691="",S1691="Yes",L1691&gt;0,B1691&lt;&gt;"TXO"),L1691,"")</f>
        <v/>
      </c>
      <c r="AA1691" s="207" t="str">
        <f t="shared" ref="AA1691" si="399">IF(AND(R1691="",S1691="Yes",L1691&lt;0,B1691&lt;&gt;"TXO"),L1691,"")</f>
        <v/>
      </c>
    </row>
    <row r="1692" spans="1:27" ht="17.25" hidden="1" outlineLevel="2" collapsed="1" thickBot="1">
      <c r="A1692" s="279">
        <v>43427</v>
      </c>
      <c r="B1692" s="280" t="s">
        <v>1332</v>
      </c>
      <c r="C1692" s="281" t="s">
        <v>3274</v>
      </c>
      <c r="D1692" s="281" t="s">
        <v>1331</v>
      </c>
      <c r="E1692" s="282" t="s">
        <v>1330</v>
      </c>
      <c r="F1692" s="281" t="s">
        <v>102</v>
      </c>
      <c r="G1692" s="283">
        <v>1</v>
      </c>
      <c r="H1692" s="283">
        <v>9683</v>
      </c>
      <c r="I1692" s="283">
        <v>0</v>
      </c>
      <c r="J1692" s="284">
        <v>23</v>
      </c>
      <c r="K1692" s="284">
        <v>10</v>
      </c>
      <c r="L1692" s="284">
        <f t="shared" si="392"/>
        <v>917</v>
      </c>
      <c r="M1692" s="285">
        <f t="shared" si="365"/>
        <v>917</v>
      </c>
      <c r="N1692" s="241">
        <f t="shared" si="376"/>
        <v>19</v>
      </c>
      <c r="O1692" s="207">
        <v>0</v>
      </c>
      <c r="P1692" s="34"/>
      <c r="Q1692" s="230" t="s">
        <v>2970</v>
      </c>
      <c r="R1692" s="230" t="s">
        <v>2969</v>
      </c>
      <c r="S1692" s="230"/>
      <c r="T1692" s="61">
        <f t="shared" si="373"/>
        <v>917</v>
      </c>
      <c r="U1692" s="61" t="str">
        <f>IF(AND(R1692="Yes",S1692&lt;&gt;"Yes",L1692&lt;0,B1692&lt;&gt;"TXO"),L1692,"")</f>
        <v/>
      </c>
      <c r="V1692" s="61" t="str">
        <f>IF(AND(R1692="",S1692&lt;&gt;"Yes",L1692&gt;0,B1692&lt;&gt;"TXO"),L1692,"")</f>
        <v/>
      </c>
      <c r="W1692" s="61" t="str">
        <f>IF(AND(R1692="",S1692&lt;&gt;"Yes",L1692&lt;0,B1692&lt;&gt;"TXO"),L1692,"")</f>
        <v/>
      </c>
      <c r="X1692" s="207" t="str">
        <f>IF(AND(R1692="Yes",S1692="Yes",L1692&gt;0,B1692&lt;&gt;"TXO"),L1692,"")</f>
        <v/>
      </c>
      <c r="Y1692" s="207" t="str">
        <f>IF(AND(R1692="Yes",S1692="Yes",L1692&lt;0,B1692&lt;&gt;"TXO"),L1692,"")</f>
        <v/>
      </c>
      <c r="Z1692" s="207" t="str">
        <f>IF(AND(R1692="",S1692="Yes",L1692&gt;0,B1692&lt;&gt;"TXO"),L1692,"")</f>
        <v/>
      </c>
      <c r="AA1692" s="207" t="str">
        <f>IF(AND(R1692="",S1692="Yes",L1692&lt;0,B1692&lt;&gt;"TXO"),L1692,"")</f>
        <v/>
      </c>
    </row>
    <row r="1693" spans="1:27" ht="17.25" hidden="1" outlineLevel="2" collapsed="1" thickBot="1">
      <c r="A1693" s="279">
        <v>43427</v>
      </c>
      <c r="B1693" s="280" t="s">
        <v>1332</v>
      </c>
      <c r="C1693" s="281" t="s">
        <v>3274</v>
      </c>
      <c r="D1693" s="281" t="s">
        <v>1329</v>
      </c>
      <c r="E1693" s="282" t="s">
        <v>2221</v>
      </c>
      <c r="F1693" s="281" t="s">
        <v>102</v>
      </c>
      <c r="G1693" s="283">
        <v>1</v>
      </c>
      <c r="H1693" s="283">
        <v>9702</v>
      </c>
      <c r="I1693" s="283">
        <v>0</v>
      </c>
      <c r="J1693" s="284">
        <v>23</v>
      </c>
      <c r="K1693" s="284">
        <v>10</v>
      </c>
      <c r="L1693" s="284">
        <f t="shared" si="392"/>
        <v>-33</v>
      </c>
      <c r="M1693" s="285">
        <f t="shared" si="365"/>
        <v>-33</v>
      </c>
      <c r="N1693" s="241" t="str">
        <f t="shared" si="376"/>
        <v/>
      </c>
      <c r="O1693" s="207">
        <v>0</v>
      </c>
      <c r="P1693" s="34"/>
      <c r="R1693" s="230" t="s">
        <v>2969</v>
      </c>
      <c r="S1693" s="230"/>
      <c r="T1693" s="61" t="str">
        <f t="shared" si="373"/>
        <v/>
      </c>
      <c r="U1693" s="61">
        <f t="shared" ref="U1693:U1708" si="400">IF(AND(R1693="Yes",S1693&lt;&gt;"Yes",L1693&lt;0,B1693&lt;&gt;"TXO"),L1693,"")</f>
        <v>-33</v>
      </c>
      <c r="V1693" s="61" t="str">
        <f t="shared" ref="V1693:V1708" si="401">IF(AND(R1693="",S1693&lt;&gt;"Yes",L1693&gt;0,B1693&lt;&gt;"TXO"),L1693,"")</f>
        <v/>
      </c>
      <c r="W1693" s="61" t="str">
        <f t="shared" ref="W1693:W1708" si="402">IF(AND(R1693="",S1693&lt;&gt;"Yes",L1693&lt;0,B1693&lt;&gt;"TXO"),L1693,"")</f>
        <v/>
      </c>
      <c r="X1693" s="207" t="str">
        <f t="shared" ref="X1693:X1708" si="403">IF(AND(R1693="Yes",S1693="Yes",L1693&gt;0,B1693&lt;&gt;"TXO"),L1693,"")</f>
        <v/>
      </c>
      <c r="Y1693" s="207" t="str">
        <f t="shared" ref="Y1693:Y1708" si="404">IF(AND(R1693="Yes",S1693="Yes",L1693&lt;0,B1693&lt;&gt;"TXO"),L1693,"")</f>
        <v/>
      </c>
      <c r="Z1693" s="207" t="str">
        <f t="shared" ref="Z1693:Z1708" si="405">IF(AND(R1693="",S1693="Yes",L1693&gt;0,B1693&lt;&gt;"TXO"),L1693,"")</f>
        <v/>
      </c>
      <c r="AA1693" s="207" t="str">
        <f t="shared" ref="AA1693:AA1708" si="406">IF(AND(R1693="",S1693="Yes",L1693&lt;0,B1693&lt;&gt;"TXO"),L1693,"")</f>
        <v/>
      </c>
    </row>
    <row r="1694" spans="1:27" ht="17.25" hidden="1" outlineLevel="2" collapsed="1" thickBot="1">
      <c r="A1694" s="279">
        <v>43427</v>
      </c>
      <c r="B1694" s="280" t="s">
        <v>1332</v>
      </c>
      <c r="C1694" s="281" t="s">
        <v>3274</v>
      </c>
      <c r="D1694" s="281" t="s">
        <v>1331</v>
      </c>
      <c r="E1694" s="282" t="s">
        <v>1330</v>
      </c>
      <c r="F1694" s="281" t="s">
        <v>102</v>
      </c>
      <c r="G1694" s="283">
        <v>1</v>
      </c>
      <c r="H1694" s="283">
        <v>9629</v>
      </c>
      <c r="I1694" s="283">
        <v>0</v>
      </c>
      <c r="J1694" s="284">
        <v>23</v>
      </c>
      <c r="K1694" s="284">
        <v>10</v>
      </c>
      <c r="L1694" s="284">
        <f t="shared" si="392"/>
        <v>3617</v>
      </c>
      <c r="M1694" s="285">
        <f t="shared" si="365"/>
        <v>3617</v>
      </c>
      <c r="N1694" s="241">
        <f t="shared" si="376"/>
        <v>73</v>
      </c>
      <c r="O1694" s="207">
        <v>0</v>
      </c>
      <c r="P1694" s="34"/>
      <c r="Q1694" s="230" t="s">
        <v>3004</v>
      </c>
      <c r="R1694" s="230" t="s">
        <v>2969</v>
      </c>
      <c r="S1694" s="230"/>
      <c r="T1694" s="61">
        <f t="shared" si="373"/>
        <v>3617</v>
      </c>
      <c r="U1694" s="61" t="str">
        <f t="shared" si="400"/>
        <v/>
      </c>
      <c r="V1694" s="61" t="str">
        <f t="shared" si="401"/>
        <v/>
      </c>
      <c r="W1694" s="61" t="str">
        <f t="shared" si="402"/>
        <v/>
      </c>
      <c r="X1694" s="207" t="str">
        <f t="shared" si="403"/>
        <v/>
      </c>
      <c r="Y1694" s="207" t="str">
        <f t="shared" si="404"/>
        <v/>
      </c>
      <c r="Z1694" s="207" t="str">
        <f t="shared" si="405"/>
        <v/>
      </c>
      <c r="AA1694" s="207" t="str">
        <f t="shared" si="406"/>
        <v/>
      </c>
    </row>
    <row r="1695" spans="1:27" ht="17.25" hidden="1" outlineLevel="2" collapsed="1" thickBot="1">
      <c r="A1695" s="279">
        <v>43427</v>
      </c>
      <c r="B1695" s="280" t="s">
        <v>2236</v>
      </c>
      <c r="C1695" s="281" t="s">
        <v>3278</v>
      </c>
      <c r="D1695" s="281" t="s">
        <v>1329</v>
      </c>
      <c r="E1695" s="282" t="s">
        <v>1330</v>
      </c>
      <c r="F1695" s="281" t="s">
        <v>102</v>
      </c>
      <c r="G1695" s="283">
        <v>1</v>
      </c>
      <c r="H1695" s="283">
        <v>25</v>
      </c>
      <c r="I1695" s="283">
        <v>-1250</v>
      </c>
      <c r="J1695" s="284">
        <v>18</v>
      </c>
      <c r="K1695" s="284">
        <v>1</v>
      </c>
      <c r="L1695" s="284">
        <f t="shared" si="392"/>
        <v>-1269</v>
      </c>
      <c r="M1695" s="285">
        <f t="shared" si="365"/>
        <v>-1269</v>
      </c>
      <c r="N1695" s="241" t="str">
        <f t="shared" si="376"/>
        <v/>
      </c>
      <c r="O1695" s="207">
        <v>0</v>
      </c>
      <c r="P1695" s="34">
        <f>SUM(L1695:L1703)</f>
        <v>-16228</v>
      </c>
      <c r="Q1695" s="296"/>
      <c r="S1695" s="230"/>
      <c r="T1695" s="61" t="str">
        <f t="shared" si="373"/>
        <v/>
      </c>
      <c r="U1695" s="61" t="str">
        <f t="shared" si="400"/>
        <v/>
      </c>
      <c r="V1695" s="61" t="str">
        <f t="shared" si="401"/>
        <v/>
      </c>
      <c r="W1695" s="61" t="str">
        <f t="shared" si="402"/>
        <v/>
      </c>
      <c r="X1695" s="207" t="str">
        <f t="shared" si="403"/>
        <v/>
      </c>
      <c r="Y1695" s="207" t="str">
        <f t="shared" si="404"/>
        <v/>
      </c>
      <c r="Z1695" s="207" t="str">
        <f t="shared" si="405"/>
        <v/>
      </c>
      <c r="AA1695" s="207" t="str">
        <f t="shared" si="406"/>
        <v/>
      </c>
    </row>
    <row r="1696" spans="1:27" ht="17.25" hidden="1" outlineLevel="2" collapsed="1" thickBot="1">
      <c r="A1696" s="279">
        <v>43427</v>
      </c>
      <c r="B1696" s="280" t="s">
        <v>2236</v>
      </c>
      <c r="C1696" s="281" t="s">
        <v>3279</v>
      </c>
      <c r="D1696" s="281" t="s">
        <v>1329</v>
      </c>
      <c r="E1696" s="282" t="s">
        <v>1330</v>
      </c>
      <c r="F1696" s="281" t="s">
        <v>102</v>
      </c>
      <c r="G1696" s="283">
        <v>1</v>
      </c>
      <c r="H1696" s="283">
        <v>28.5</v>
      </c>
      <c r="I1696" s="283">
        <v>-1425</v>
      </c>
      <c r="J1696" s="284">
        <v>18</v>
      </c>
      <c r="K1696" s="284">
        <v>1</v>
      </c>
      <c r="L1696" s="284">
        <f t="shared" si="392"/>
        <v>-1444</v>
      </c>
      <c r="M1696" s="285">
        <f t="shared" si="365"/>
        <v>-1444</v>
      </c>
      <c r="N1696" s="241" t="str">
        <f t="shared" si="376"/>
        <v/>
      </c>
      <c r="O1696" s="207">
        <v>0</v>
      </c>
      <c r="P1696" s="34"/>
      <c r="Q1696" s="278"/>
      <c r="S1696" s="230"/>
      <c r="T1696" s="61" t="str">
        <f t="shared" si="373"/>
        <v/>
      </c>
      <c r="U1696" s="61" t="str">
        <f t="shared" si="400"/>
        <v/>
      </c>
      <c r="V1696" s="61" t="str">
        <f t="shared" si="401"/>
        <v/>
      </c>
      <c r="W1696" s="61" t="str">
        <f t="shared" si="402"/>
        <v/>
      </c>
      <c r="X1696" s="207" t="str">
        <f t="shared" si="403"/>
        <v/>
      </c>
      <c r="Y1696" s="207" t="str">
        <f t="shared" si="404"/>
        <v/>
      </c>
      <c r="Z1696" s="207" t="str">
        <f t="shared" si="405"/>
        <v/>
      </c>
      <c r="AA1696" s="207" t="str">
        <f t="shared" si="406"/>
        <v/>
      </c>
    </row>
    <row r="1697" spans="1:27" ht="17.25" hidden="1" outlineLevel="2" collapsed="1" thickBot="1">
      <c r="A1697" s="279">
        <v>43427</v>
      </c>
      <c r="B1697" s="280" t="s">
        <v>2236</v>
      </c>
      <c r="C1697" s="281" t="s">
        <v>3278</v>
      </c>
      <c r="D1697" s="281" t="s">
        <v>1329</v>
      </c>
      <c r="E1697" s="282" t="s">
        <v>1330</v>
      </c>
      <c r="F1697" s="281" t="s">
        <v>102</v>
      </c>
      <c r="G1697" s="283">
        <v>1</v>
      </c>
      <c r="H1697" s="283">
        <v>36</v>
      </c>
      <c r="I1697" s="283">
        <v>-1800</v>
      </c>
      <c r="J1697" s="284">
        <v>18</v>
      </c>
      <c r="K1697" s="284">
        <v>2</v>
      </c>
      <c r="L1697" s="284">
        <f t="shared" si="392"/>
        <v>-1820</v>
      </c>
      <c r="M1697" s="285">
        <f t="shared" si="365"/>
        <v>-1820</v>
      </c>
      <c r="N1697" s="241" t="str">
        <f t="shared" si="376"/>
        <v/>
      </c>
      <c r="O1697" s="207">
        <v>0</v>
      </c>
      <c r="P1697" s="34"/>
      <c r="S1697" s="230"/>
      <c r="T1697" s="61" t="str">
        <f t="shared" si="373"/>
        <v/>
      </c>
      <c r="U1697" s="61" t="str">
        <f t="shared" si="400"/>
        <v/>
      </c>
      <c r="V1697" s="61" t="str">
        <f t="shared" si="401"/>
        <v/>
      </c>
      <c r="W1697" s="61" t="str">
        <f t="shared" si="402"/>
        <v/>
      </c>
      <c r="X1697" s="207" t="str">
        <f t="shared" si="403"/>
        <v/>
      </c>
      <c r="Y1697" s="207" t="str">
        <f t="shared" si="404"/>
        <v/>
      </c>
      <c r="Z1697" s="207" t="str">
        <f t="shared" si="405"/>
        <v/>
      </c>
      <c r="AA1697" s="207" t="str">
        <f t="shared" si="406"/>
        <v/>
      </c>
    </row>
    <row r="1698" spans="1:27" ht="17.25" hidden="1" outlineLevel="2" collapsed="1" thickBot="1">
      <c r="A1698" s="279">
        <v>43427</v>
      </c>
      <c r="B1698" s="280" t="s">
        <v>2236</v>
      </c>
      <c r="C1698" s="281" t="s">
        <v>3280</v>
      </c>
      <c r="D1698" s="281" t="s">
        <v>1329</v>
      </c>
      <c r="E1698" s="282" t="s">
        <v>1330</v>
      </c>
      <c r="F1698" s="281" t="s">
        <v>102</v>
      </c>
      <c r="G1698" s="283">
        <v>1</v>
      </c>
      <c r="H1698" s="283">
        <v>44.5</v>
      </c>
      <c r="I1698" s="283">
        <v>-2225</v>
      </c>
      <c r="J1698" s="284">
        <v>18</v>
      </c>
      <c r="K1698" s="284">
        <v>2</v>
      </c>
      <c r="L1698" s="284">
        <f t="shared" si="392"/>
        <v>-2245</v>
      </c>
      <c r="M1698" s="285">
        <f t="shared" si="365"/>
        <v>-2245</v>
      </c>
      <c r="N1698" s="241" t="str">
        <f t="shared" si="376"/>
        <v/>
      </c>
      <c r="O1698" s="207">
        <v>0</v>
      </c>
      <c r="P1698" s="34"/>
      <c r="Q1698" s="296"/>
      <c r="S1698" s="230"/>
      <c r="T1698" s="61" t="str">
        <f t="shared" si="373"/>
        <v/>
      </c>
      <c r="U1698" s="61" t="str">
        <f t="shared" si="400"/>
        <v/>
      </c>
      <c r="V1698" s="61" t="str">
        <f t="shared" si="401"/>
        <v/>
      </c>
      <c r="W1698" s="61" t="str">
        <f t="shared" si="402"/>
        <v/>
      </c>
      <c r="X1698" s="207" t="str">
        <f t="shared" si="403"/>
        <v/>
      </c>
      <c r="Y1698" s="207" t="str">
        <f t="shared" si="404"/>
        <v/>
      </c>
      <c r="Z1698" s="207" t="str">
        <f t="shared" si="405"/>
        <v/>
      </c>
      <c r="AA1698" s="207" t="str">
        <f t="shared" si="406"/>
        <v/>
      </c>
    </row>
    <row r="1699" spans="1:27" ht="17.25" hidden="1" outlineLevel="2" collapsed="1" thickBot="1">
      <c r="A1699" s="279">
        <v>43427</v>
      </c>
      <c r="B1699" s="280" t="s">
        <v>2236</v>
      </c>
      <c r="C1699" s="281" t="s">
        <v>3281</v>
      </c>
      <c r="D1699" s="281" t="s">
        <v>1329</v>
      </c>
      <c r="E1699" s="282" t="s">
        <v>1330</v>
      </c>
      <c r="F1699" s="281" t="s">
        <v>102</v>
      </c>
      <c r="G1699" s="283">
        <v>1</v>
      </c>
      <c r="H1699" s="283">
        <v>18.5</v>
      </c>
      <c r="I1699" s="283">
        <v>-925</v>
      </c>
      <c r="J1699" s="284">
        <v>18</v>
      </c>
      <c r="K1699" s="284">
        <v>1</v>
      </c>
      <c r="L1699" s="284">
        <f t="shared" si="392"/>
        <v>-944</v>
      </c>
      <c r="M1699" s="285">
        <f t="shared" si="365"/>
        <v>-944</v>
      </c>
      <c r="N1699" s="241" t="str">
        <f t="shared" si="376"/>
        <v/>
      </c>
      <c r="O1699" s="207">
        <v>0</v>
      </c>
      <c r="P1699" s="34"/>
      <c r="Q1699" s="296"/>
      <c r="S1699" s="230"/>
      <c r="T1699" s="61" t="str">
        <f t="shared" si="373"/>
        <v/>
      </c>
      <c r="U1699" s="61" t="str">
        <f t="shared" si="400"/>
        <v/>
      </c>
      <c r="V1699" s="61" t="str">
        <f t="shared" si="401"/>
        <v/>
      </c>
      <c r="W1699" s="61" t="str">
        <f t="shared" si="402"/>
        <v/>
      </c>
      <c r="X1699" s="207" t="str">
        <f t="shared" si="403"/>
        <v/>
      </c>
      <c r="Y1699" s="207" t="str">
        <f t="shared" si="404"/>
        <v/>
      </c>
      <c r="Z1699" s="207" t="str">
        <f t="shared" si="405"/>
        <v/>
      </c>
      <c r="AA1699" s="207" t="str">
        <f t="shared" si="406"/>
        <v/>
      </c>
    </row>
    <row r="1700" spans="1:27" ht="17.25" hidden="1" outlineLevel="2" collapsed="1" thickBot="1">
      <c r="A1700" s="279">
        <v>43427</v>
      </c>
      <c r="B1700" s="280" t="s">
        <v>2236</v>
      </c>
      <c r="C1700" s="281" t="s">
        <v>3282</v>
      </c>
      <c r="D1700" s="281" t="s">
        <v>1329</v>
      </c>
      <c r="E1700" s="282" t="s">
        <v>1330</v>
      </c>
      <c r="F1700" s="281" t="s">
        <v>102</v>
      </c>
      <c r="G1700" s="283">
        <v>1</v>
      </c>
      <c r="H1700" s="283">
        <v>58</v>
      </c>
      <c r="I1700" s="283">
        <v>-2900</v>
      </c>
      <c r="J1700" s="284">
        <v>18</v>
      </c>
      <c r="K1700" s="284">
        <v>3</v>
      </c>
      <c r="L1700" s="284">
        <f t="shared" si="392"/>
        <v>-2921</v>
      </c>
      <c r="M1700" s="285">
        <f t="shared" si="365"/>
        <v>-2921</v>
      </c>
      <c r="N1700" s="241" t="str">
        <f t="shared" si="376"/>
        <v/>
      </c>
      <c r="O1700" s="207">
        <v>0</v>
      </c>
      <c r="P1700" s="34"/>
      <c r="Q1700" s="278"/>
      <c r="S1700" s="230"/>
      <c r="T1700" s="61" t="str">
        <f t="shared" si="373"/>
        <v/>
      </c>
      <c r="U1700" s="61" t="str">
        <f t="shared" si="400"/>
        <v/>
      </c>
      <c r="V1700" s="61" t="str">
        <f t="shared" si="401"/>
        <v/>
      </c>
      <c r="W1700" s="61" t="str">
        <f t="shared" si="402"/>
        <v/>
      </c>
      <c r="X1700" s="207" t="str">
        <f t="shared" si="403"/>
        <v/>
      </c>
      <c r="Y1700" s="207" t="str">
        <f t="shared" si="404"/>
        <v/>
      </c>
      <c r="Z1700" s="207" t="str">
        <f t="shared" si="405"/>
        <v/>
      </c>
      <c r="AA1700" s="207" t="str">
        <f t="shared" si="406"/>
        <v/>
      </c>
    </row>
    <row r="1701" spans="1:27" ht="17.25" hidden="1" outlineLevel="2" collapsed="1" thickBot="1">
      <c r="A1701" s="279">
        <v>43427</v>
      </c>
      <c r="B1701" s="280" t="s">
        <v>2236</v>
      </c>
      <c r="C1701" s="281" t="s">
        <v>3283</v>
      </c>
      <c r="D1701" s="281" t="s">
        <v>1329</v>
      </c>
      <c r="E1701" s="282" t="s">
        <v>1330</v>
      </c>
      <c r="F1701" s="281" t="s">
        <v>102</v>
      </c>
      <c r="G1701" s="283">
        <v>1</v>
      </c>
      <c r="H1701" s="283">
        <v>60</v>
      </c>
      <c r="I1701" s="283">
        <v>-3000</v>
      </c>
      <c r="J1701" s="284">
        <v>18</v>
      </c>
      <c r="K1701" s="284">
        <v>3</v>
      </c>
      <c r="L1701" s="284">
        <f t="shared" si="392"/>
        <v>-3021</v>
      </c>
      <c r="M1701" s="285">
        <f t="shared" si="365"/>
        <v>-3021</v>
      </c>
      <c r="N1701" s="241" t="str">
        <f t="shared" si="376"/>
        <v/>
      </c>
      <c r="O1701" s="207">
        <v>0</v>
      </c>
      <c r="P1701" s="34"/>
      <c r="Q1701" s="296"/>
      <c r="S1701" s="230"/>
      <c r="T1701" s="61" t="str">
        <f t="shared" si="373"/>
        <v/>
      </c>
      <c r="U1701" s="61" t="str">
        <f t="shared" si="400"/>
        <v/>
      </c>
      <c r="V1701" s="61" t="str">
        <f t="shared" si="401"/>
        <v/>
      </c>
      <c r="W1701" s="61" t="str">
        <f t="shared" si="402"/>
        <v/>
      </c>
      <c r="X1701" s="207" t="str">
        <f t="shared" si="403"/>
        <v/>
      </c>
      <c r="Y1701" s="207" t="str">
        <f t="shared" si="404"/>
        <v/>
      </c>
      <c r="Z1701" s="207" t="str">
        <f t="shared" si="405"/>
        <v/>
      </c>
      <c r="AA1701" s="207" t="str">
        <f t="shared" si="406"/>
        <v/>
      </c>
    </row>
    <row r="1702" spans="1:27" ht="17.25" hidden="1" outlineLevel="2" collapsed="1" thickBot="1">
      <c r="A1702" s="279">
        <v>43427</v>
      </c>
      <c r="B1702" s="280" t="s">
        <v>2236</v>
      </c>
      <c r="C1702" s="281" t="s">
        <v>3280</v>
      </c>
      <c r="D1702" s="281" t="s">
        <v>1329</v>
      </c>
      <c r="E1702" s="282" t="s">
        <v>1330</v>
      </c>
      <c r="F1702" s="281" t="s">
        <v>102</v>
      </c>
      <c r="G1702" s="283">
        <v>1</v>
      </c>
      <c r="H1702" s="283">
        <v>36</v>
      </c>
      <c r="I1702" s="283">
        <v>-1800</v>
      </c>
      <c r="J1702" s="284">
        <v>18</v>
      </c>
      <c r="K1702" s="284">
        <v>2</v>
      </c>
      <c r="L1702" s="284">
        <f t="shared" si="392"/>
        <v>-1820</v>
      </c>
      <c r="M1702" s="285">
        <f t="shared" si="365"/>
        <v>-1820</v>
      </c>
      <c r="N1702" s="241" t="str">
        <f t="shared" si="376"/>
        <v/>
      </c>
      <c r="O1702" s="207">
        <v>0</v>
      </c>
      <c r="P1702" s="34"/>
      <c r="Q1702" s="296"/>
      <c r="S1702" s="230"/>
      <c r="T1702" s="61" t="str">
        <f t="shared" si="373"/>
        <v/>
      </c>
      <c r="U1702" s="61" t="str">
        <f t="shared" si="400"/>
        <v/>
      </c>
      <c r="V1702" s="61" t="str">
        <f t="shared" si="401"/>
        <v/>
      </c>
      <c r="W1702" s="61" t="str">
        <f t="shared" si="402"/>
        <v/>
      </c>
      <c r="X1702" s="207" t="str">
        <f t="shared" si="403"/>
        <v/>
      </c>
      <c r="Y1702" s="207" t="str">
        <f t="shared" si="404"/>
        <v/>
      </c>
      <c r="Z1702" s="207" t="str">
        <f t="shared" si="405"/>
        <v/>
      </c>
      <c r="AA1702" s="207" t="str">
        <f t="shared" si="406"/>
        <v/>
      </c>
    </row>
    <row r="1703" spans="1:27" ht="17.25" hidden="1" outlineLevel="2" collapsed="1" thickBot="1">
      <c r="A1703" s="279">
        <v>43427</v>
      </c>
      <c r="B1703" s="280" t="s">
        <v>2236</v>
      </c>
      <c r="C1703" s="281" t="s">
        <v>3281</v>
      </c>
      <c r="D1703" s="281" t="s">
        <v>1329</v>
      </c>
      <c r="E1703" s="282" t="s">
        <v>1330</v>
      </c>
      <c r="F1703" s="281" t="s">
        <v>102</v>
      </c>
      <c r="G1703" s="283">
        <v>1</v>
      </c>
      <c r="H1703" s="283">
        <v>14.5</v>
      </c>
      <c r="I1703" s="283">
        <v>-725</v>
      </c>
      <c r="J1703" s="284">
        <v>18</v>
      </c>
      <c r="K1703" s="284">
        <v>1</v>
      </c>
      <c r="L1703" s="284">
        <f t="shared" si="392"/>
        <v>-744</v>
      </c>
      <c r="M1703" s="285">
        <f t="shared" si="365"/>
        <v>-744</v>
      </c>
      <c r="N1703" s="241" t="str">
        <f t="shared" si="376"/>
        <v/>
      </c>
      <c r="O1703" s="207">
        <v>0</v>
      </c>
      <c r="P1703" s="34"/>
      <c r="Q1703" s="278"/>
      <c r="S1703" s="230"/>
      <c r="T1703" s="61" t="str">
        <f t="shared" si="373"/>
        <v/>
      </c>
      <c r="U1703" s="61" t="str">
        <f t="shared" si="400"/>
        <v/>
      </c>
      <c r="V1703" s="61" t="str">
        <f t="shared" si="401"/>
        <v/>
      </c>
      <c r="W1703" s="61" t="str">
        <f t="shared" si="402"/>
        <v/>
      </c>
      <c r="X1703" s="207" t="str">
        <f t="shared" si="403"/>
        <v/>
      </c>
      <c r="Y1703" s="207" t="str">
        <f t="shared" si="404"/>
        <v/>
      </c>
      <c r="Z1703" s="207" t="str">
        <f t="shared" si="405"/>
        <v/>
      </c>
      <c r="AA1703" s="207" t="str">
        <f t="shared" si="406"/>
        <v/>
      </c>
    </row>
    <row r="1704" spans="1:27" ht="17.25" hidden="1" outlineLevel="1" thickBot="1">
      <c r="A1704" s="237">
        <v>43431</v>
      </c>
      <c r="B1704" s="215" t="s">
        <v>1332</v>
      </c>
      <c r="C1704" s="210" t="s">
        <v>3274</v>
      </c>
      <c r="D1704" s="210" t="s">
        <v>1329</v>
      </c>
      <c r="E1704" s="238" t="s">
        <v>1330</v>
      </c>
      <c r="F1704" s="210" t="s">
        <v>102</v>
      </c>
      <c r="G1704" s="239">
        <v>1</v>
      </c>
      <c r="H1704" s="239">
        <v>9740</v>
      </c>
      <c r="I1704" s="239">
        <v>0</v>
      </c>
      <c r="J1704" s="14">
        <v>23</v>
      </c>
      <c r="K1704" s="14">
        <v>10</v>
      </c>
      <c r="L1704" s="14">
        <f t="shared" ref="L1704" si="407">IF(B1704="TXO",I1704-SUM(J1704:K1704),IF(B1704="FITX",IF(D1704="新倉",-SUM(J1704:K1704),IF(E1704="賣",(H1704-H1703)*G1704*200-SUM(J1704:K1704),(H1703-H1704)*G1704*200-SUM(J1704:K1704))),IF(D1704="新倉",-SUM(J1704:K1704),IF(E1704="賣",(H1704-H1703)*G1704*50-SUM(J1704:K1704),(H1703-H1704)*G1704*50-SUM(J1704:K1704)))))</f>
        <v>-33</v>
      </c>
      <c r="M1704" s="123">
        <f t="shared" si="365"/>
        <v>-33</v>
      </c>
      <c r="N1704" s="241" t="str">
        <f t="shared" si="376"/>
        <v/>
      </c>
      <c r="O1704" s="207">
        <v>0</v>
      </c>
      <c r="P1704" s="34">
        <f>SUM(L1704:L1707)</f>
        <v>-132</v>
      </c>
      <c r="Q1704" s="278" t="s">
        <v>3114</v>
      </c>
      <c r="R1704" s="230" t="s">
        <v>2969</v>
      </c>
      <c r="S1704" s="230" t="s">
        <v>2969</v>
      </c>
      <c r="T1704" s="61" t="str">
        <f t="shared" si="373"/>
        <v/>
      </c>
      <c r="U1704" s="61" t="str">
        <f t="shared" si="400"/>
        <v/>
      </c>
      <c r="V1704" s="61" t="str">
        <f t="shared" si="401"/>
        <v/>
      </c>
      <c r="W1704" s="61" t="str">
        <f t="shared" si="402"/>
        <v/>
      </c>
      <c r="X1704" s="207" t="str">
        <f t="shared" si="403"/>
        <v/>
      </c>
      <c r="Y1704" s="207">
        <f t="shared" si="404"/>
        <v>-33</v>
      </c>
      <c r="Z1704" s="207" t="str">
        <f t="shared" si="405"/>
        <v/>
      </c>
      <c r="AA1704" s="207" t="str">
        <f t="shared" si="406"/>
        <v/>
      </c>
    </row>
    <row r="1705" spans="1:27" ht="17.25" hidden="1" outlineLevel="2" collapsed="1" thickBot="1">
      <c r="A1705" s="237">
        <v>43431</v>
      </c>
      <c r="B1705" s="215" t="s">
        <v>1332</v>
      </c>
      <c r="C1705" s="210" t="s">
        <v>3274</v>
      </c>
      <c r="D1705" s="210" t="s">
        <v>1331</v>
      </c>
      <c r="E1705" s="238" t="s">
        <v>2221</v>
      </c>
      <c r="F1705" s="210" t="s">
        <v>102</v>
      </c>
      <c r="G1705" s="239">
        <v>1</v>
      </c>
      <c r="H1705" s="239">
        <v>9746</v>
      </c>
      <c r="I1705" s="239">
        <v>0</v>
      </c>
      <c r="J1705" s="14">
        <v>23</v>
      </c>
      <c r="K1705" s="14">
        <v>10</v>
      </c>
      <c r="L1705" s="14">
        <f t="shared" ref="L1705:L1707" si="408">IF(B1705="TXO",I1705-SUM(J1705:K1705),IF(B1705="FITX",IF(D1705="新倉",-SUM(J1705:K1705),IF(E1705="賣",(H1705-H1704)*G1705*200-SUM(J1705:K1705),(H1704-H1705)*G1705*200-SUM(J1705:K1705))),IF(D1705="新倉",-SUM(J1705:K1705),IF(E1705="賣",(H1705-H1704)*G1705*50-SUM(J1705:K1705),(H1704-H1705)*G1705*50-SUM(J1705:K1705)))))</f>
        <v>267</v>
      </c>
      <c r="M1705" s="123">
        <f t="shared" si="365"/>
        <v>267</v>
      </c>
      <c r="N1705" s="241">
        <f t="shared" si="376"/>
        <v>6</v>
      </c>
      <c r="O1705" s="207">
        <v>0</v>
      </c>
      <c r="P1705" s="34"/>
      <c r="Q1705" s="230" t="s">
        <v>2970</v>
      </c>
      <c r="R1705" s="230" t="s">
        <v>2969</v>
      </c>
      <c r="S1705" s="230" t="s">
        <v>2969</v>
      </c>
      <c r="T1705" s="61" t="str">
        <f t="shared" si="373"/>
        <v/>
      </c>
      <c r="U1705" s="61" t="str">
        <f t="shared" si="400"/>
        <v/>
      </c>
      <c r="V1705" s="61" t="str">
        <f t="shared" si="401"/>
        <v/>
      </c>
      <c r="W1705" s="61" t="str">
        <f t="shared" si="402"/>
        <v/>
      </c>
      <c r="X1705" s="207">
        <f t="shared" si="403"/>
        <v>267</v>
      </c>
      <c r="Y1705" s="207" t="str">
        <f t="shared" si="404"/>
        <v/>
      </c>
      <c r="Z1705" s="207" t="str">
        <f t="shared" si="405"/>
        <v/>
      </c>
      <c r="AA1705" s="207" t="str">
        <f t="shared" si="406"/>
        <v/>
      </c>
    </row>
    <row r="1706" spans="1:27" ht="17.25" hidden="1" outlineLevel="2" collapsed="1" thickBot="1">
      <c r="A1706" s="237">
        <v>43431</v>
      </c>
      <c r="B1706" s="215" t="s">
        <v>1332</v>
      </c>
      <c r="C1706" s="210" t="s">
        <v>3274</v>
      </c>
      <c r="D1706" s="210" t="s">
        <v>1329</v>
      </c>
      <c r="E1706" s="238" t="s">
        <v>1330</v>
      </c>
      <c r="F1706" s="210" t="s">
        <v>102</v>
      </c>
      <c r="G1706" s="239">
        <v>1</v>
      </c>
      <c r="H1706" s="239">
        <v>9742</v>
      </c>
      <c r="I1706" s="239">
        <v>0</v>
      </c>
      <c r="J1706" s="14">
        <v>23</v>
      </c>
      <c r="K1706" s="14">
        <v>10</v>
      </c>
      <c r="L1706" s="14">
        <f t="shared" si="408"/>
        <v>-33</v>
      </c>
      <c r="M1706" s="123">
        <f t="shared" si="365"/>
        <v>-33</v>
      </c>
      <c r="N1706" s="241" t="str">
        <f t="shared" si="376"/>
        <v/>
      </c>
      <c r="O1706" s="207">
        <v>0</v>
      </c>
      <c r="P1706" s="34"/>
      <c r="Q1706" s="278" t="s">
        <v>3114</v>
      </c>
      <c r="R1706" s="230" t="s">
        <v>2969</v>
      </c>
      <c r="S1706" s="230" t="s">
        <v>2969</v>
      </c>
      <c r="T1706" s="61" t="str">
        <f t="shared" si="373"/>
        <v/>
      </c>
      <c r="U1706" s="61" t="str">
        <f t="shared" si="400"/>
        <v/>
      </c>
      <c r="V1706" s="61" t="str">
        <f t="shared" si="401"/>
        <v/>
      </c>
      <c r="W1706" s="61" t="str">
        <f t="shared" si="402"/>
        <v/>
      </c>
      <c r="X1706" s="207" t="str">
        <f t="shared" si="403"/>
        <v/>
      </c>
      <c r="Y1706" s="207">
        <f t="shared" si="404"/>
        <v>-33</v>
      </c>
      <c r="Z1706" s="207" t="str">
        <f t="shared" si="405"/>
        <v/>
      </c>
      <c r="AA1706" s="207" t="str">
        <f t="shared" si="406"/>
        <v/>
      </c>
    </row>
    <row r="1707" spans="1:27" ht="17.25" hidden="1" outlineLevel="2" collapsed="1" thickBot="1">
      <c r="A1707" s="237">
        <v>43431</v>
      </c>
      <c r="B1707" s="215" t="s">
        <v>1332</v>
      </c>
      <c r="C1707" s="210" t="s">
        <v>3274</v>
      </c>
      <c r="D1707" s="210" t="s">
        <v>1331</v>
      </c>
      <c r="E1707" s="238" t="s">
        <v>2221</v>
      </c>
      <c r="F1707" s="210" t="s">
        <v>102</v>
      </c>
      <c r="G1707" s="239">
        <v>1</v>
      </c>
      <c r="H1707" s="239">
        <v>9736</v>
      </c>
      <c r="I1707" s="239">
        <v>0</v>
      </c>
      <c r="J1707" s="14">
        <v>23</v>
      </c>
      <c r="K1707" s="14">
        <v>10</v>
      </c>
      <c r="L1707" s="14">
        <f t="shared" si="408"/>
        <v>-333</v>
      </c>
      <c r="M1707" s="123">
        <f t="shared" si="365"/>
        <v>-333</v>
      </c>
      <c r="N1707" s="241">
        <f t="shared" si="376"/>
        <v>-6</v>
      </c>
      <c r="O1707" s="207">
        <v>0</v>
      </c>
      <c r="P1707" s="34"/>
      <c r="Q1707" s="230" t="s">
        <v>2975</v>
      </c>
      <c r="R1707" s="230" t="s">
        <v>2969</v>
      </c>
      <c r="S1707" s="230" t="s">
        <v>2969</v>
      </c>
      <c r="T1707" s="61" t="str">
        <f t="shared" si="373"/>
        <v/>
      </c>
      <c r="U1707" s="61" t="str">
        <f t="shared" si="400"/>
        <v/>
      </c>
      <c r="V1707" s="61" t="str">
        <f t="shared" si="401"/>
        <v/>
      </c>
      <c r="W1707" s="61" t="str">
        <f t="shared" si="402"/>
        <v/>
      </c>
      <c r="X1707" s="207" t="str">
        <f t="shared" si="403"/>
        <v/>
      </c>
      <c r="Y1707" s="207">
        <f t="shared" si="404"/>
        <v>-333</v>
      </c>
      <c r="Z1707" s="207" t="str">
        <f t="shared" si="405"/>
        <v/>
      </c>
      <c r="AA1707" s="207" t="str">
        <f t="shared" si="406"/>
        <v/>
      </c>
    </row>
    <row r="1708" spans="1:27" ht="17.25" hidden="1" outlineLevel="1" thickBot="1">
      <c r="A1708" s="279">
        <v>43432</v>
      </c>
      <c r="B1708" s="280" t="s">
        <v>1332</v>
      </c>
      <c r="C1708" s="281" t="s">
        <v>3274</v>
      </c>
      <c r="D1708" s="281" t="s">
        <v>1329</v>
      </c>
      <c r="E1708" s="282" t="s">
        <v>1330</v>
      </c>
      <c r="F1708" s="281" t="s">
        <v>102</v>
      </c>
      <c r="G1708" s="283">
        <v>1</v>
      </c>
      <c r="H1708" s="283">
        <v>9887</v>
      </c>
      <c r="I1708" s="283">
        <v>0</v>
      </c>
      <c r="J1708" s="284">
        <v>23</v>
      </c>
      <c r="K1708" s="284">
        <v>10</v>
      </c>
      <c r="L1708" s="284">
        <f>IF(B1708="TXO",I1708-SUM(J1708:K1708),IF(B1708="FITX",IF(D1708="新倉",-SUM(J1708:K1708),IF(E1708="賣",(H1708-H1707)*G1708*200-SUM(J1708:K1708),(H1707-H1708)*G1708*200-SUM(J1708:K1708))),IF(D1708="新倉",-SUM(J1708:K1708),IF(E1708="賣",(H1708-H1707)*G1708*50-SUM(J1708:K1708),(H1707-H1708)*G1708*50-SUM(J1708:K1708)))))</f>
        <v>-33</v>
      </c>
      <c r="M1708" s="285">
        <f t="shared" si="365"/>
        <v>-33</v>
      </c>
      <c r="N1708" s="241" t="str">
        <f t="shared" si="376"/>
        <v/>
      </c>
      <c r="O1708" s="207">
        <v>0</v>
      </c>
      <c r="P1708" s="34">
        <f>SUM(L1708:L1709)</f>
        <v>1534</v>
      </c>
      <c r="Q1708" s="278" t="s">
        <v>2971</v>
      </c>
      <c r="R1708" s="230" t="s">
        <v>2969</v>
      </c>
      <c r="S1708" s="230" t="s">
        <v>2969</v>
      </c>
      <c r="T1708" s="61" t="str">
        <f t="shared" si="373"/>
        <v/>
      </c>
      <c r="U1708" s="61" t="str">
        <f t="shared" si="400"/>
        <v/>
      </c>
      <c r="V1708" s="61" t="str">
        <f t="shared" si="401"/>
        <v/>
      </c>
      <c r="W1708" s="61" t="str">
        <f t="shared" si="402"/>
        <v/>
      </c>
      <c r="X1708" s="207" t="str">
        <f t="shared" si="403"/>
        <v/>
      </c>
      <c r="Y1708" s="207">
        <f t="shared" si="404"/>
        <v>-33</v>
      </c>
      <c r="Z1708" s="207" t="str">
        <f t="shared" si="405"/>
        <v/>
      </c>
      <c r="AA1708" s="207" t="str">
        <f t="shared" si="406"/>
        <v/>
      </c>
    </row>
    <row r="1709" spans="1:27" ht="17.25" hidden="1" outlineLevel="1" collapsed="1" thickBot="1">
      <c r="A1709" s="279">
        <v>43432</v>
      </c>
      <c r="B1709" s="280" t="s">
        <v>1332</v>
      </c>
      <c r="C1709" s="281" t="s">
        <v>3274</v>
      </c>
      <c r="D1709" s="281" t="s">
        <v>1331</v>
      </c>
      <c r="E1709" s="282" t="s">
        <v>2221</v>
      </c>
      <c r="F1709" s="281" t="s">
        <v>102</v>
      </c>
      <c r="G1709" s="283">
        <v>1</v>
      </c>
      <c r="H1709" s="283">
        <v>9919</v>
      </c>
      <c r="I1709" s="283">
        <v>0</v>
      </c>
      <c r="J1709" s="284">
        <v>23</v>
      </c>
      <c r="K1709" s="284">
        <v>10</v>
      </c>
      <c r="L1709" s="284">
        <f>IF(B1709="TXO",I1709-SUM(J1709:K1709),IF(B1709="FITX",IF(D1709="新倉",-SUM(J1709:K1709),IF(E1709="賣",(H1709-H1708)*G1709*200-SUM(J1709:K1709),(H1708-H1709)*G1709*200-SUM(J1709:K1709))),IF(D1709="新倉",-SUM(J1709:K1709),IF(E1709="賣",(H1709-H1708)*G1709*50-SUM(J1709:K1709),(H1708-H1709)*G1709*50-SUM(J1709:K1709)))))</f>
        <v>1567</v>
      </c>
      <c r="M1709" s="285">
        <f t="shared" si="365"/>
        <v>1567</v>
      </c>
      <c r="N1709" s="241">
        <f t="shared" si="376"/>
        <v>32</v>
      </c>
      <c r="O1709" s="207">
        <v>0</v>
      </c>
      <c r="P1709" s="34"/>
      <c r="Q1709" s="230" t="s">
        <v>2976</v>
      </c>
      <c r="R1709" s="230" t="s">
        <v>2969</v>
      </c>
      <c r="S1709" s="230" t="s">
        <v>2969</v>
      </c>
      <c r="T1709" s="61" t="str">
        <f t="shared" si="373"/>
        <v/>
      </c>
      <c r="U1709" s="61" t="str">
        <f>IF(AND(R1709="Yes",S1709&lt;&gt;"Yes",L1709&lt;0,B1709&lt;&gt;"TXO"),L1709,"")</f>
        <v/>
      </c>
      <c r="V1709" s="61" t="str">
        <f>IF(AND(R1709="",S1709&lt;&gt;"Yes",L1709&gt;0,B1709&lt;&gt;"TXO"),L1709,"")</f>
        <v/>
      </c>
      <c r="W1709" s="61" t="str">
        <f>IF(AND(R1709="",S1709&lt;&gt;"Yes",L1709&lt;0,B1709&lt;&gt;"TXO"),L1709,"")</f>
        <v/>
      </c>
      <c r="X1709" s="207">
        <f>IF(AND(R1709="Yes",S1709="Yes",L1709&gt;0,B1709&lt;&gt;"TXO"),L1709,"")</f>
        <v>1567</v>
      </c>
      <c r="Y1709" s="207" t="str">
        <f>IF(AND(R1709="Yes",S1709="Yes",L1709&lt;0,B1709&lt;&gt;"TXO"),L1709,"")</f>
        <v/>
      </c>
      <c r="Z1709" s="207" t="str">
        <f>IF(AND(R1709="",S1709="Yes",L1709&gt;0,B1709&lt;&gt;"TXO"),L1709,"")</f>
        <v/>
      </c>
      <c r="AA1709" s="207" t="str">
        <f>IF(AND(R1709="",S1709="Yes",L1709&lt;0,B1709&lt;&gt;"TXO"),L1709,"")</f>
        <v/>
      </c>
    </row>
    <row r="1710" spans="1:27" ht="17.25" hidden="1" outlineLevel="1" thickBot="1">
      <c r="A1710" s="237">
        <v>43434</v>
      </c>
      <c r="B1710" s="215" t="s">
        <v>1332</v>
      </c>
      <c r="C1710" s="210" t="s">
        <v>3274</v>
      </c>
      <c r="D1710" s="210" t="s">
        <v>1329</v>
      </c>
      <c r="E1710" s="238" t="s">
        <v>2221</v>
      </c>
      <c r="F1710" s="210" t="s">
        <v>102</v>
      </c>
      <c r="G1710" s="239">
        <v>1</v>
      </c>
      <c r="H1710" s="239">
        <v>9845</v>
      </c>
      <c r="I1710" s="239">
        <v>0</v>
      </c>
      <c r="J1710" s="14">
        <v>23</v>
      </c>
      <c r="K1710" s="14">
        <v>10</v>
      </c>
      <c r="L1710" s="14">
        <f>IF(B1710="TXO",I1710-SUM(J1710:K1710),IF(B1710="FITX",IF(D1710="新倉",-SUM(J1710:K1710),IF(E1710="賣",(H1710-H1709)*G1710*200-SUM(J1710:K1710),(H1709-H1710)*G1710*200-SUM(J1710:K1710))),IF(D1710="新倉",-SUM(J1710:K1710),IF(E1710="賣",(H1710-H1709)*G1710*50-SUM(J1710:K1710),(H1709-H1710)*G1710*50-SUM(J1710:K1710)))))</f>
        <v>-33</v>
      </c>
      <c r="M1710" s="123">
        <f t="shared" si="365"/>
        <v>-33</v>
      </c>
      <c r="N1710" s="241" t="str">
        <f t="shared" si="376"/>
        <v/>
      </c>
      <c r="O1710" s="207">
        <v>0</v>
      </c>
      <c r="P1710" s="34">
        <f>SUM(L1710:L1714)</f>
        <v>-1126</v>
      </c>
      <c r="Q1710" s="278" t="s">
        <v>3114</v>
      </c>
      <c r="R1710" s="230" t="s">
        <v>2969</v>
      </c>
      <c r="S1710" s="230" t="s">
        <v>2969</v>
      </c>
      <c r="T1710" s="61" t="str">
        <f t="shared" si="373"/>
        <v/>
      </c>
      <c r="U1710" s="61" t="str">
        <f t="shared" ref="U1710:U1714" si="409">IF(AND(R1710="Yes",S1710&lt;&gt;"Yes",L1710&lt;0,B1710&lt;&gt;"TXO"),L1710,"")</f>
        <v/>
      </c>
      <c r="V1710" s="61" t="str">
        <f t="shared" ref="V1710:V1714" si="410">IF(AND(R1710="",S1710&lt;&gt;"Yes",L1710&gt;0,B1710&lt;&gt;"TXO"),L1710,"")</f>
        <v/>
      </c>
      <c r="W1710" s="61" t="str">
        <f t="shared" ref="W1710:W1714" si="411">IF(AND(R1710="",S1710&lt;&gt;"Yes",L1710&lt;0,B1710&lt;&gt;"TXO"),L1710,"")</f>
        <v/>
      </c>
      <c r="X1710" s="207" t="str">
        <f t="shared" ref="X1710:X1714" si="412">IF(AND(R1710="Yes",S1710="Yes",L1710&gt;0,B1710&lt;&gt;"TXO"),L1710,"")</f>
        <v/>
      </c>
      <c r="Y1710" s="207">
        <f t="shared" ref="Y1710:Y1714" si="413">IF(AND(R1710="Yes",S1710="Yes",L1710&lt;0,B1710&lt;&gt;"TXO"),L1710,"")</f>
        <v>-33</v>
      </c>
      <c r="Z1710" s="207" t="str">
        <f t="shared" ref="Z1710:Z1714" si="414">IF(AND(R1710="",S1710="Yes",L1710&gt;0,B1710&lt;&gt;"TXO"),L1710,"")</f>
        <v/>
      </c>
      <c r="AA1710" s="207" t="str">
        <f t="shared" ref="AA1710:AA1714" si="415">IF(AND(R1710="",S1710="Yes",L1710&lt;0,B1710&lt;&gt;"TXO"),L1710,"")</f>
        <v/>
      </c>
    </row>
    <row r="1711" spans="1:27" ht="17.25" hidden="1" outlineLevel="2" collapsed="1" thickBot="1">
      <c r="A1711" s="237">
        <v>43434</v>
      </c>
      <c r="B1711" s="215" t="s">
        <v>1332</v>
      </c>
      <c r="C1711" s="210" t="s">
        <v>3274</v>
      </c>
      <c r="D1711" s="210" t="s">
        <v>1331</v>
      </c>
      <c r="E1711" s="238" t="s">
        <v>1330</v>
      </c>
      <c r="F1711" s="210" t="s">
        <v>102</v>
      </c>
      <c r="G1711" s="239">
        <v>1</v>
      </c>
      <c r="H1711" s="239">
        <v>9841</v>
      </c>
      <c r="I1711" s="239">
        <v>0</v>
      </c>
      <c r="J1711" s="14">
        <v>23</v>
      </c>
      <c r="K1711" s="14">
        <v>10</v>
      </c>
      <c r="L1711" s="14">
        <f t="shared" ref="L1711:L1714" si="416">IF(B1711="TXO",I1711-SUM(J1711:K1711),IF(B1711="FITX",IF(D1711="新倉",-SUM(J1711:K1711),IF(E1711="賣",(H1711-H1710)*G1711*200-SUM(J1711:K1711),(H1710-H1711)*G1711*200-SUM(J1711:K1711))),IF(D1711="新倉",-SUM(J1711:K1711),IF(E1711="賣",(H1711-H1710)*G1711*50-SUM(J1711:K1711),(H1710-H1711)*G1711*50-SUM(J1711:K1711)))))</f>
        <v>167</v>
      </c>
      <c r="M1711" s="123">
        <f t="shared" ref="M1711:M1714" si="417">L1711</f>
        <v>167</v>
      </c>
      <c r="N1711" s="241">
        <f t="shared" si="376"/>
        <v>4</v>
      </c>
      <c r="O1711" s="207">
        <v>0</v>
      </c>
      <c r="P1711" s="34"/>
      <c r="Q1711" s="230" t="s">
        <v>2970</v>
      </c>
      <c r="R1711" s="230" t="s">
        <v>2969</v>
      </c>
      <c r="S1711" s="230" t="s">
        <v>2969</v>
      </c>
      <c r="T1711" s="61" t="str">
        <f t="shared" si="373"/>
        <v/>
      </c>
      <c r="U1711" s="61" t="str">
        <f t="shared" si="409"/>
        <v/>
      </c>
      <c r="V1711" s="61" t="str">
        <f t="shared" si="410"/>
        <v/>
      </c>
      <c r="W1711" s="61" t="str">
        <f t="shared" si="411"/>
        <v/>
      </c>
      <c r="X1711" s="207">
        <f t="shared" si="412"/>
        <v>167</v>
      </c>
      <c r="Y1711" s="207" t="str">
        <f t="shared" si="413"/>
        <v/>
      </c>
      <c r="Z1711" s="207" t="str">
        <f t="shared" si="414"/>
        <v/>
      </c>
      <c r="AA1711" s="207" t="str">
        <f t="shared" si="415"/>
        <v/>
      </c>
    </row>
    <row r="1712" spans="1:27" ht="17.25" hidden="1" outlineLevel="2" collapsed="1" thickBot="1">
      <c r="A1712" s="237">
        <v>43434</v>
      </c>
      <c r="B1712" s="215" t="s">
        <v>1332</v>
      </c>
      <c r="C1712" s="210" t="s">
        <v>3274</v>
      </c>
      <c r="D1712" s="210" t="s">
        <v>1329</v>
      </c>
      <c r="E1712" s="238" t="s">
        <v>1330</v>
      </c>
      <c r="F1712" s="210" t="s">
        <v>102</v>
      </c>
      <c r="G1712" s="239">
        <v>1</v>
      </c>
      <c r="H1712" s="239">
        <v>9851</v>
      </c>
      <c r="I1712" s="239">
        <v>0</v>
      </c>
      <c r="J1712" s="14">
        <v>23</v>
      </c>
      <c r="K1712" s="14">
        <v>10</v>
      </c>
      <c r="L1712" s="14">
        <f t="shared" si="416"/>
        <v>-33</v>
      </c>
      <c r="M1712" s="123">
        <f t="shared" si="417"/>
        <v>-33</v>
      </c>
      <c r="N1712" s="241" t="str">
        <f t="shared" si="376"/>
        <v/>
      </c>
      <c r="O1712" s="207">
        <v>0</v>
      </c>
      <c r="P1712" s="34"/>
      <c r="Q1712" s="278" t="s">
        <v>3114</v>
      </c>
      <c r="R1712" s="230" t="s">
        <v>2969</v>
      </c>
      <c r="S1712" s="230" t="s">
        <v>2969</v>
      </c>
      <c r="T1712" s="61" t="str">
        <f t="shared" si="373"/>
        <v/>
      </c>
      <c r="U1712" s="61" t="str">
        <f t="shared" si="409"/>
        <v/>
      </c>
      <c r="V1712" s="61" t="str">
        <f t="shared" si="410"/>
        <v/>
      </c>
      <c r="W1712" s="61" t="str">
        <f t="shared" si="411"/>
        <v/>
      </c>
      <c r="X1712" s="207" t="str">
        <f t="shared" si="412"/>
        <v/>
      </c>
      <c r="Y1712" s="207">
        <f t="shared" si="413"/>
        <v>-33</v>
      </c>
      <c r="Z1712" s="207" t="str">
        <f t="shared" si="414"/>
        <v/>
      </c>
      <c r="AA1712" s="207" t="str">
        <f t="shared" si="415"/>
        <v/>
      </c>
    </row>
    <row r="1713" spans="1:27" ht="17.25" hidden="1" outlineLevel="2" collapsed="1" thickBot="1">
      <c r="A1713" s="237">
        <v>43434</v>
      </c>
      <c r="B1713" s="215" t="s">
        <v>1332</v>
      </c>
      <c r="C1713" s="210" t="s">
        <v>3274</v>
      </c>
      <c r="D1713" s="210" t="s">
        <v>1331</v>
      </c>
      <c r="E1713" s="238" t="s">
        <v>2221</v>
      </c>
      <c r="F1713" s="210" t="s">
        <v>102</v>
      </c>
      <c r="G1713" s="239">
        <v>1</v>
      </c>
      <c r="H1713" s="239">
        <v>9848</v>
      </c>
      <c r="I1713" s="239">
        <v>0</v>
      </c>
      <c r="J1713" s="14">
        <v>23</v>
      </c>
      <c r="K1713" s="14">
        <v>10</v>
      </c>
      <c r="L1713" s="14">
        <f t="shared" si="416"/>
        <v>-183</v>
      </c>
      <c r="M1713" s="123">
        <f t="shared" si="417"/>
        <v>-183</v>
      </c>
      <c r="N1713" s="241">
        <f t="shared" si="376"/>
        <v>-3</v>
      </c>
      <c r="O1713" s="207">
        <v>0</v>
      </c>
      <c r="P1713" s="34"/>
      <c r="Q1713" s="230" t="s">
        <v>2975</v>
      </c>
      <c r="R1713" s="230" t="s">
        <v>2969</v>
      </c>
      <c r="S1713" s="230" t="s">
        <v>2969</v>
      </c>
      <c r="T1713" s="61" t="str">
        <f t="shared" si="373"/>
        <v/>
      </c>
      <c r="U1713" s="61" t="str">
        <f t="shared" si="409"/>
        <v/>
      </c>
      <c r="V1713" s="61" t="str">
        <f t="shared" si="410"/>
        <v/>
      </c>
      <c r="W1713" s="61" t="str">
        <f t="shared" si="411"/>
        <v/>
      </c>
      <c r="X1713" s="207" t="str">
        <f t="shared" si="412"/>
        <v/>
      </c>
      <c r="Y1713" s="207">
        <f t="shared" si="413"/>
        <v>-183</v>
      </c>
      <c r="Z1713" s="207" t="str">
        <f t="shared" si="414"/>
        <v/>
      </c>
      <c r="AA1713" s="207" t="str">
        <f t="shared" si="415"/>
        <v/>
      </c>
    </row>
    <row r="1714" spans="1:27" ht="17.25" hidden="1" outlineLevel="2" collapsed="1" thickBot="1">
      <c r="A1714" s="237">
        <v>43434</v>
      </c>
      <c r="B1714" s="215" t="s">
        <v>2236</v>
      </c>
      <c r="C1714" s="210" t="s">
        <v>3284</v>
      </c>
      <c r="D1714" s="210" t="s">
        <v>1329</v>
      </c>
      <c r="E1714" s="238" t="s">
        <v>1330</v>
      </c>
      <c r="F1714" s="210" t="s">
        <v>102</v>
      </c>
      <c r="G1714" s="239">
        <v>1</v>
      </c>
      <c r="H1714" s="239">
        <v>20.5</v>
      </c>
      <c r="I1714" s="239">
        <v>-1025</v>
      </c>
      <c r="J1714" s="14">
        <v>18</v>
      </c>
      <c r="K1714" s="14">
        <v>1</v>
      </c>
      <c r="L1714" s="14">
        <f t="shared" si="416"/>
        <v>-1044</v>
      </c>
      <c r="M1714" s="123">
        <f t="shared" si="417"/>
        <v>-1044</v>
      </c>
      <c r="N1714" s="241" t="str">
        <f t="shared" si="376"/>
        <v/>
      </c>
      <c r="O1714" s="207">
        <v>0</v>
      </c>
      <c r="P1714" s="34"/>
      <c r="S1714" s="230"/>
      <c r="T1714" s="61" t="str">
        <f t="shared" si="373"/>
        <v/>
      </c>
      <c r="U1714" s="61" t="str">
        <f t="shared" si="409"/>
        <v/>
      </c>
      <c r="V1714" s="61" t="str">
        <f t="shared" si="410"/>
        <v/>
      </c>
      <c r="W1714" s="61" t="str">
        <f t="shared" si="411"/>
        <v/>
      </c>
      <c r="X1714" s="207" t="str">
        <f t="shared" si="412"/>
        <v/>
      </c>
      <c r="Y1714" s="207" t="str">
        <f t="shared" si="413"/>
        <v/>
      </c>
      <c r="Z1714" s="207" t="str">
        <f t="shared" si="414"/>
        <v/>
      </c>
      <c r="AA1714" s="207" t="str">
        <f t="shared" si="415"/>
        <v/>
      </c>
    </row>
    <row r="1715" spans="1:27" ht="17.25" collapsed="1" thickBot="1">
      <c r="A1715" s="254" t="s">
        <v>3285</v>
      </c>
      <c r="B1715" s="255"/>
      <c r="C1715" s="255"/>
      <c r="D1715" s="255"/>
      <c r="E1715" s="255"/>
      <c r="F1715" s="255"/>
      <c r="G1715" s="256"/>
      <c r="H1715" s="256"/>
      <c r="I1715" s="256"/>
      <c r="J1715" s="121"/>
      <c r="K1715" s="256"/>
      <c r="L1715" s="122">
        <f>SUM(L1643:L1714)</f>
        <v>-25205</v>
      </c>
      <c r="M1715" s="290">
        <f>SUM(M1643:M1714)</f>
        <v>-38821.005000000005</v>
      </c>
      <c r="N1715" s="33"/>
      <c r="P1715" s="286"/>
      <c r="R1715" s="122">
        <f>SUMIF(R1643:R1714,"Yes",L1643:L1714)</f>
        <v>4744</v>
      </c>
      <c r="S1715" s="158"/>
      <c r="T1715" s="207">
        <f t="shared" ref="T1715:AA1715" si="418">SUM(T1643:T1714)</f>
        <v>5585</v>
      </c>
      <c r="U1715" s="207">
        <f t="shared" si="418"/>
        <v>-731</v>
      </c>
      <c r="V1715" s="207">
        <f t="shared" si="418"/>
        <v>0</v>
      </c>
      <c r="W1715" s="207">
        <f t="shared" si="418"/>
        <v>-4492</v>
      </c>
      <c r="X1715" s="207">
        <f t="shared" si="418"/>
        <v>2168</v>
      </c>
      <c r="Y1715" s="207">
        <f t="shared" si="418"/>
        <v>-2278</v>
      </c>
      <c r="Z1715" s="207">
        <f t="shared" si="418"/>
        <v>0</v>
      </c>
      <c r="AA1715" s="207">
        <f t="shared" si="418"/>
        <v>0</v>
      </c>
    </row>
    <row r="1716" spans="1:27" ht="17.25" thickBot="1">
      <c r="A1716" s="272">
        <v>43448</v>
      </c>
      <c r="B1716" s="273"/>
      <c r="C1716" s="273" t="s">
        <v>2960</v>
      </c>
      <c r="D1716" s="273"/>
      <c r="E1716" s="273"/>
      <c r="F1716" s="273"/>
      <c r="G1716" s="274"/>
      <c r="H1716" s="274"/>
      <c r="I1716" s="274"/>
      <c r="J1716" s="275"/>
      <c r="K1716" s="274"/>
      <c r="L1716" s="275"/>
      <c r="M1716" s="276">
        <f>-4457*0.965</f>
        <v>-4301.0050000000001</v>
      </c>
      <c r="N1716" s="33"/>
      <c r="P1716" s="277"/>
      <c r="Q1716" s="230" t="s">
        <v>2961</v>
      </c>
      <c r="R1716" s="207"/>
    </row>
    <row r="1717" spans="1:27" ht="17.25" thickBot="1">
      <c r="A1717" s="272">
        <v>43449</v>
      </c>
      <c r="B1717" s="273"/>
      <c r="C1717" s="273" t="s">
        <v>2962</v>
      </c>
      <c r="D1717" s="273"/>
      <c r="E1717" s="273"/>
      <c r="F1717" s="273"/>
      <c r="G1717" s="274"/>
      <c r="H1717" s="274"/>
      <c r="I1717" s="274"/>
      <c r="J1717" s="275"/>
      <c r="K1717" s="274"/>
      <c r="L1717" s="275"/>
      <c r="M1717" s="276">
        <v>-3038</v>
      </c>
      <c r="N1717" s="33"/>
      <c r="P1717" s="277"/>
      <c r="Q1717" s="230" t="s">
        <v>36</v>
      </c>
      <c r="S1717" s="158"/>
      <c r="T1717" s="61" t="str">
        <f>IF(AND(R1717="Yes",S1717&lt;&gt;"Yes",L1717&gt;0,B1717&lt;&gt;"TXO"),L1717,"")</f>
        <v/>
      </c>
      <c r="U1717" s="61" t="str">
        <f>IF(AND(R1717="Yes",S1717&lt;&gt;"Yes",L1717&lt;0,B1717&lt;&gt;"TXO"),L1717,"")</f>
        <v/>
      </c>
      <c r="V1717" s="61" t="str">
        <f>IF(AND(R1717="",S1717&lt;&gt;"Yes",L1717&gt;0,B1717&lt;&gt;"TXO"),L1717,"")</f>
        <v/>
      </c>
      <c r="W1717" s="61" t="str">
        <f>IF(AND(R1717="",S1717&lt;&gt;"Yes",L1717&lt;0,B1717&lt;&gt;"TXO"),L1717,"")</f>
        <v/>
      </c>
      <c r="X1717" s="207" t="str">
        <f>IF(AND(R1717="Yes",S1717="Yes",L1717&gt;0,B1717&lt;&gt;"TXO"),L1717,"")</f>
        <v/>
      </c>
      <c r="Y1717" s="207" t="str">
        <f>IF(AND(R1717="Yes",S1717="Yes",L1717&lt;0,B1717&lt;&gt;"TXO"),L1717,"")</f>
        <v/>
      </c>
      <c r="Z1717" s="207" t="str">
        <f>IF(AND(R1717="",S1717="Yes",L1717&gt;0,B1717&lt;&gt;"TXO"),L1717,"")</f>
        <v/>
      </c>
      <c r="AA1717" s="207" t="str">
        <f>IF(AND(R1717="",S1717="Yes",L1717&lt;0,B1717&lt;&gt;"TXO"),L1717,"")</f>
        <v/>
      </c>
    </row>
    <row r="1718" spans="1:27" ht="17.25" collapsed="1" thickBot="1">
      <c r="A1718" s="272">
        <v>43462</v>
      </c>
      <c r="B1718" s="273"/>
      <c r="C1718" s="273" t="s">
        <v>2963</v>
      </c>
      <c r="D1718" s="273"/>
      <c r="E1718" s="273"/>
      <c r="F1718" s="273"/>
      <c r="G1718" s="274"/>
      <c r="H1718" s="274"/>
      <c r="I1718" s="274"/>
      <c r="J1718" s="275"/>
      <c r="K1718" s="274"/>
      <c r="L1718" s="275"/>
      <c r="M1718" s="276">
        <f>-5000*0.965</f>
        <v>-4825</v>
      </c>
      <c r="N1718" s="33"/>
      <c r="P1718" s="277"/>
      <c r="Q1718" s="230" t="s">
        <v>2964</v>
      </c>
      <c r="S1718" s="158"/>
    </row>
    <row r="1719" spans="1:27" ht="17.25" hidden="1" outlineLevel="1" thickBot="1">
      <c r="A1719" s="237">
        <v>43437</v>
      </c>
      <c r="B1719" s="215" t="s">
        <v>1332</v>
      </c>
      <c r="C1719" s="210" t="s">
        <v>3274</v>
      </c>
      <c r="D1719" s="210" t="s">
        <v>1329</v>
      </c>
      <c r="E1719" s="238" t="s">
        <v>2221</v>
      </c>
      <c r="F1719" s="210" t="s">
        <v>102</v>
      </c>
      <c r="G1719" s="239">
        <v>1</v>
      </c>
      <c r="H1719" s="239">
        <v>10097</v>
      </c>
      <c r="I1719" s="239">
        <v>0</v>
      </c>
      <c r="J1719" s="14">
        <v>23</v>
      </c>
      <c r="K1719" s="14">
        <v>10</v>
      </c>
      <c r="L1719" s="14">
        <f>IF(B1719="TXO",I1719-SUM(J1719:K1719),IF(B1719="FITX",IF(D1719="新倉",-SUM(J1719:K1719),IF(E1719="賣",(H1719-H1715)*G1719*200-SUM(J1719:K1719),(H1715-H1719)*G1719*200-SUM(J1719:K1719))),IF(D1719="新倉",-SUM(J1719:K1719),IF(E1719="賣",(H1719-H1715)*G1719*50-SUM(J1719:K1719),(H1715-H1719)*G1719*50-SUM(J1719:K1719)))))</f>
        <v>-33</v>
      </c>
      <c r="M1719" s="123">
        <f t="shared" ref="M1719:M1737" si="419">L1719</f>
        <v>-33</v>
      </c>
      <c r="N1719" s="241" t="str">
        <f>IF(B1719="TXO","",IF(D1719="新倉","",IF(E1719="賣",(H1719-H1715)*G1719,(H1715-H1719)*G1719)))</f>
        <v/>
      </c>
      <c r="O1719" s="207">
        <v>0</v>
      </c>
      <c r="P1719" s="34">
        <f>SUM(L1719:L1726)</f>
        <v>-1014</v>
      </c>
      <c r="Q1719" s="278" t="s">
        <v>3114</v>
      </c>
      <c r="R1719" s="230" t="s">
        <v>2969</v>
      </c>
      <c r="S1719" s="230" t="s">
        <v>2969</v>
      </c>
      <c r="T1719" s="61" t="str">
        <f t="shared" ref="T1719:T1782" si="420">IF(AND(R1719="Yes",S1719&lt;&gt;"Yes",L1719&gt;0,B1719&lt;&gt;"TXO"),L1719,"")</f>
        <v/>
      </c>
      <c r="U1719" s="61" t="str">
        <f t="shared" ref="U1719:U1730" si="421">IF(AND(R1719="Yes",S1719&lt;&gt;"Yes",L1719&lt;0,B1719&lt;&gt;"TXO"),L1719,"")</f>
        <v/>
      </c>
      <c r="V1719" s="61" t="str">
        <f t="shared" ref="V1719:V1730" si="422">IF(AND(R1719="",S1719&lt;&gt;"Yes",L1719&gt;0,B1719&lt;&gt;"TXO"),L1719,"")</f>
        <v/>
      </c>
      <c r="W1719" s="61" t="str">
        <f t="shared" ref="W1719:W1730" si="423">IF(AND(R1719="",S1719&lt;&gt;"Yes",L1719&lt;0,B1719&lt;&gt;"TXO"),L1719,"")</f>
        <v/>
      </c>
      <c r="X1719" s="207" t="str">
        <f t="shared" ref="X1719:X1730" si="424">IF(AND(R1719="Yes",S1719="Yes",L1719&gt;0,B1719&lt;&gt;"TXO"),L1719,"")</f>
        <v/>
      </c>
      <c r="Y1719" s="207">
        <f t="shared" ref="Y1719:Y1730" si="425">IF(AND(R1719="Yes",S1719="Yes",L1719&lt;0,B1719&lt;&gt;"TXO"),L1719,"")</f>
        <v>-33</v>
      </c>
      <c r="Z1719" s="207" t="str">
        <f t="shared" ref="Z1719:Z1730" si="426">IF(AND(R1719="",S1719="Yes",L1719&gt;0,B1719&lt;&gt;"TXO"),L1719,"")</f>
        <v/>
      </c>
      <c r="AA1719" s="207" t="str">
        <f t="shared" ref="AA1719:AA1730" si="427">IF(AND(R1719="",S1719="Yes",L1719&lt;0,B1719&lt;&gt;"TXO"),L1719,"")</f>
        <v/>
      </c>
    </row>
    <row r="1720" spans="1:27" ht="17.25" hidden="1" outlineLevel="2" collapsed="1" thickBot="1">
      <c r="A1720" s="237">
        <v>43437</v>
      </c>
      <c r="B1720" s="215" t="s">
        <v>1332</v>
      </c>
      <c r="C1720" s="210" t="s">
        <v>3274</v>
      </c>
      <c r="D1720" s="210" t="s">
        <v>1331</v>
      </c>
      <c r="E1720" s="238" t="s">
        <v>1330</v>
      </c>
      <c r="F1720" s="210" t="s">
        <v>102</v>
      </c>
      <c r="G1720" s="239">
        <v>1</v>
      </c>
      <c r="H1720" s="239">
        <v>10105</v>
      </c>
      <c r="I1720" s="239">
        <v>0</v>
      </c>
      <c r="J1720" s="14">
        <v>23</v>
      </c>
      <c r="K1720" s="14">
        <v>10</v>
      </c>
      <c r="L1720" s="14">
        <f t="shared" ref="L1720:L1729" si="428">IF(B1720="TXO",I1720-SUM(J1720:K1720),IF(B1720="FITX",IF(D1720="新倉",-SUM(J1720:K1720),IF(E1720="賣",(H1720-H1719)*G1720*200-SUM(J1720:K1720),(H1719-H1720)*G1720*200-SUM(J1720:K1720))),IF(D1720="新倉",-SUM(J1720:K1720),IF(E1720="賣",(H1720-H1719)*G1720*50-SUM(J1720:K1720),(H1719-H1720)*G1720*50-SUM(J1720:K1720)))))</f>
        <v>-433</v>
      </c>
      <c r="M1720" s="123">
        <f t="shared" si="419"/>
        <v>-433</v>
      </c>
      <c r="N1720" s="241">
        <f t="shared" ref="N1720:N1783" si="429">IF(B1720="TXO","",IF(D1720="新倉","",IF(E1720="賣",(H1720-H1719)*G1720,(H1719-H1720)*G1720)))</f>
        <v>-8</v>
      </c>
      <c r="O1720" s="207">
        <v>0</v>
      </c>
      <c r="P1720" s="34"/>
      <c r="Q1720" s="230" t="s">
        <v>2975</v>
      </c>
      <c r="R1720" s="230" t="s">
        <v>2969</v>
      </c>
      <c r="S1720" s="230" t="s">
        <v>2969</v>
      </c>
      <c r="T1720" s="61" t="str">
        <f t="shared" si="420"/>
        <v/>
      </c>
      <c r="U1720" s="61" t="str">
        <f t="shared" si="421"/>
        <v/>
      </c>
      <c r="V1720" s="61" t="str">
        <f t="shared" si="422"/>
        <v/>
      </c>
      <c r="W1720" s="61" t="str">
        <f t="shared" si="423"/>
        <v/>
      </c>
      <c r="X1720" s="207" t="str">
        <f t="shared" si="424"/>
        <v/>
      </c>
      <c r="Y1720" s="207">
        <f t="shared" si="425"/>
        <v>-433</v>
      </c>
      <c r="Z1720" s="207" t="str">
        <f t="shared" si="426"/>
        <v/>
      </c>
      <c r="AA1720" s="207" t="str">
        <f t="shared" si="427"/>
        <v/>
      </c>
    </row>
    <row r="1721" spans="1:27" ht="17.25" hidden="1" outlineLevel="2" collapsed="1" thickBot="1">
      <c r="A1721" s="237">
        <v>43437</v>
      </c>
      <c r="B1721" s="215" t="s">
        <v>1332</v>
      </c>
      <c r="C1721" s="210" t="s">
        <v>3274</v>
      </c>
      <c r="D1721" s="210" t="s">
        <v>1329</v>
      </c>
      <c r="E1721" s="238" t="s">
        <v>1330</v>
      </c>
      <c r="F1721" s="210" t="s">
        <v>102</v>
      </c>
      <c r="G1721" s="239">
        <v>1</v>
      </c>
      <c r="H1721" s="239">
        <v>10089</v>
      </c>
      <c r="I1721" s="239">
        <v>0</v>
      </c>
      <c r="J1721" s="14">
        <v>23</v>
      </c>
      <c r="K1721" s="14">
        <v>10</v>
      </c>
      <c r="L1721" s="14">
        <f t="shared" si="428"/>
        <v>-33</v>
      </c>
      <c r="M1721" s="123">
        <f t="shared" si="419"/>
        <v>-33</v>
      </c>
      <c r="N1721" s="241" t="str">
        <f t="shared" si="429"/>
        <v/>
      </c>
      <c r="O1721" s="207">
        <v>0</v>
      </c>
      <c r="P1721" s="34"/>
      <c r="Q1721" s="278" t="s">
        <v>3114</v>
      </c>
      <c r="R1721" s="230" t="s">
        <v>2969</v>
      </c>
      <c r="S1721" s="230" t="s">
        <v>2969</v>
      </c>
      <c r="T1721" s="61" t="str">
        <f t="shared" si="420"/>
        <v/>
      </c>
      <c r="U1721" s="61" t="str">
        <f t="shared" si="421"/>
        <v/>
      </c>
      <c r="V1721" s="61" t="str">
        <f t="shared" si="422"/>
        <v/>
      </c>
      <c r="W1721" s="61" t="str">
        <f t="shared" si="423"/>
        <v/>
      </c>
      <c r="X1721" s="207" t="str">
        <f t="shared" si="424"/>
        <v/>
      </c>
      <c r="Y1721" s="207">
        <f t="shared" si="425"/>
        <v>-33</v>
      </c>
      <c r="Z1721" s="207" t="str">
        <f t="shared" si="426"/>
        <v/>
      </c>
      <c r="AA1721" s="207" t="str">
        <f t="shared" si="427"/>
        <v/>
      </c>
    </row>
    <row r="1722" spans="1:27" ht="17.25" hidden="1" outlineLevel="2" collapsed="1" thickBot="1">
      <c r="A1722" s="237">
        <v>43437</v>
      </c>
      <c r="B1722" s="215" t="s">
        <v>1332</v>
      </c>
      <c r="C1722" s="210" t="s">
        <v>3274</v>
      </c>
      <c r="D1722" s="210" t="s">
        <v>1331</v>
      </c>
      <c r="E1722" s="238" t="s">
        <v>2221</v>
      </c>
      <c r="F1722" s="210" t="s">
        <v>102</v>
      </c>
      <c r="G1722" s="239">
        <v>1</v>
      </c>
      <c r="H1722" s="239">
        <v>10085</v>
      </c>
      <c r="I1722" s="239">
        <v>0</v>
      </c>
      <c r="J1722" s="14">
        <v>23</v>
      </c>
      <c r="K1722" s="14">
        <v>10</v>
      </c>
      <c r="L1722" s="14">
        <f t="shared" si="428"/>
        <v>-233</v>
      </c>
      <c r="M1722" s="123">
        <f t="shared" si="419"/>
        <v>-233</v>
      </c>
      <c r="N1722" s="241">
        <f t="shared" si="429"/>
        <v>-4</v>
      </c>
      <c r="O1722" s="207">
        <v>0</v>
      </c>
      <c r="P1722" s="34"/>
      <c r="Q1722" s="230" t="s">
        <v>2975</v>
      </c>
      <c r="R1722" s="230" t="s">
        <v>2969</v>
      </c>
      <c r="S1722" s="230" t="s">
        <v>2969</v>
      </c>
      <c r="T1722" s="61" t="str">
        <f t="shared" si="420"/>
        <v/>
      </c>
      <c r="U1722" s="61" t="str">
        <f t="shared" si="421"/>
        <v/>
      </c>
      <c r="V1722" s="61" t="str">
        <f t="shared" si="422"/>
        <v/>
      </c>
      <c r="W1722" s="61" t="str">
        <f t="shared" si="423"/>
        <v/>
      </c>
      <c r="X1722" s="207" t="str">
        <f t="shared" si="424"/>
        <v/>
      </c>
      <c r="Y1722" s="207">
        <f t="shared" si="425"/>
        <v>-233</v>
      </c>
      <c r="Z1722" s="207" t="str">
        <f t="shared" si="426"/>
        <v/>
      </c>
      <c r="AA1722" s="207" t="str">
        <f t="shared" si="427"/>
        <v/>
      </c>
    </row>
    <row r="1723" spans="1:27" ht="17.25" hidden="1" outlineLevel="2" collapsed="1" thickBot="1">
      <c r="A1723" s="237">
        <v>43437</v>
      </c>
      <c r="B1723" s="215" t="s">
        <v>1332</v>
      </c>
      <c r="C1723" s="210" t="s">
        <v>3274</v>
      </c>
      <c r="D1723" s="210" t="s">
        <v>1329</v>
      </c>
      <c r="E1723" s="238" t="s">
        <v>2221</v>
      </c>
      <c r="F1723" s="210" t="s">
        <v>102</v>
      </c>
      <c r="G1723" s="239">
        <v>1</v>
      </c>
      <c r="H1723" s="239">
        <v>10085</v>
      </c>
      <c r="I1723" s="239">
        <v>0</v>
      </c>
      <c r="J1723" s="14">
        <v>23</v>
      </c>
      <c r="K1723" s="14">
        <v>10</v>
      </c>
      <c r="L1723" s="14">
        <f t="shared" si="428"/>
        <v>-33</v>
      </c>
      <c r="M1723" s="123">
        <f t="shared" si="419"/>
        <v>-33</v>
      </c>
      <c r="N1723" s="241" t="str">
        <f t="shared" si="429"/>
        <v/>
      </c>
      <c r="O1723" s="207">
        <v>0</v>
      </c>
      <c r="P1723" s="34"/>
      <c r="Q1723" s="278" t="s">
        <v>3114</v>
      </c>
      <c r="R1723" s="230" t="s">
        <v>2969</v>
      </c>
      <c r="S1723" s="230" t="s">
        <v>2969</v>
      </c>
      <c r="T1723" s="61" t="str">
        <f t="shared" si="420"/>
        <v/>
      </c>
      <c r="U1723" s="61" t="str">
        <f t="shared" si="421"/>
        <v/>
      </c>
      <c r="V1723" s="61" t="str">
        <f t="shared" si="422"/>
        <v/>
      </c>
      <c r="W1723" s="61" t="str">
        <f t="shared" si="423"/>
        <v/>
      </c>
      <c r="X1723" s="207" t="str">
        <f t="shared" si="424"/>
        <v/>
      </c>
      <c r="Y1723" s="207">
        <f t="shared" si="425"/>
        <v>-33</v>
      </c>
      <c r="Z1723" s="207" t="str">
        <f t="shared" si="426"/>
        <v/>
      </c>
      <c r="AA1723" s="207" t="str">
        <f t="shared" si="427"/>
        <v/>
      </c>
    </row>
    <row r="1724" spans="1:27" ht="17.25" hidden="1" outlineLevel="2" collapsed="1" thickBot="1">
      <c r="A1724" s="237">
        <v>43437</v>
      </c>
      <c r="B1724" s="215" t="s">
        <v>1332</v>
      </c>
      <c r="C1724" s="210" t="s">
        <v>3274</v>
      </c>
      <c r="D1724" s="210" t="s">
        <v>1331</v>
      </c>
      <c r="E1724" s="238" t="s">
        <v>1330</v>
      </c>
      <c r="F1724" s="210" t="s">
        <v>102</v>
      </c>
      <c r="G1724" s="239">
        <v>1</v>
      </c>
      <c r="H1724" s="239">
        <v>10098</v>
      </c>
      <c r="I1724" s="239">
        <v>0</v>
      </c>
      <c r="J1724" s="14">
        <v>23</v>
      </c>
      <c r="K1724" s="14">
        <v>10</v>
      </c>
      <c r="L1724" s="14">
        <f t="shared" si="428"/>
        <v>-683</v>
      </c>
      <c r="M1724" s="123">
        <f t="shared" si="419"/>
        <v>-683</v>
      </c>
      <c r="N1724" s="241">
        <f t="shared" si="429"/>
        <v>-13</v>
      </c>
      <c r="O1724" s="207">
        <v>0</v>
      </c>
      <c r="P1724" s="34"/>
      <c r="Q1724" s="230" t="s">
        <v>2983</v>
      </c>
      <c r="R1724" s="230" t="s">
        <v>2969</v>
      </c>
      <c r="S1724" s="230" t="s">
        <v>2969</v>
      </c>
      <c r="T1724" s="61" t="str">
        <f t="shared" si="420"/>
        <v/>
      </c>
      <c r="U1724" s="61" t="str">
        <f t="shared" si="421"/>
        <v/>
      </c>
      <c r="V1724" s="61" t="str">
        <f t="shared" si="422"/>
        <v/>
      </c>
      <c r="W1724" s="61" t="str">
        <f t="shared" si="423"/>
        <v/>
      </c>
      <c r="X1724" s="207" t="str">
        <f t="shared" si="424"/>
        <v/>
      </c>
      <c r="Y1724" s="207">
        <f t="shared" si="425"/>
        <v>-683</v>
      </c>
      <c r="Z1724" s="207" t="str">
        <f t="shared" si="426"/>
        <v/>
      </c>
      <c r="AA1724" s="207" t="str">
        <f t="shared" si="427"/>
        <v/>
      </c>
    </row>
    <row r="1725" spans="1:27" ht="17.25" hidden="1" outlineLevel="2" collapsed="1" thickBot="1">
      <c r="A1725" s="237">
        <v>43437</v>
      </c>
      <c r="B1725" s="215" t="s">
        <v>1332</v>
      </c>
      <c r="C1725" s="210" t="s">
        <v>3274</v>
      </c>
      <c r="D1725" s="210" t="s">
        <v>1329</v>
      </c>
      <c r="E1725" s="238" t="s">
        <v>1330</v>
      </c>
      <c r="F1725" s="210" t="s">
        <v>102</v>
      </c>
      <c r="G1725" s="239">
        <v>1</v>
      </c>
      <c r="H1725" s="239">
        <v>10097</v>
      </c>
      <c r="I1725" s="239">
        <v>0</v>
      </c>
      <c r="J1725" s="14">
        <v>23</v>
      </c>
      <c r="K1725" s="14">
        <v>10</v>
      </c>
      <c r="L1725" s="14">
        <f t="shared" si="428"/>
        <v>-33</v>
      </c>
      <c r="M1725" s="123">
        <f t="shared" si="419"/>
        <v>-33</v>
      </c>
      <c r="N1725" s="241" t="str">
        <f t="shared" si="429"/>
        <v/>
      </c>
      <c r="O1725" s="207">
        <v>0</v>
      </c>
      <c r="P1725" s="34"/>
      <c r="Q1725" s="278" t="s">
        <v>3114</v>
      </c>
      <c r="R1725" s="230" t="s">
        <v>2969</v>
      </c>
      <c r="S1725" s="230" t="s">
        <v>2969</v>
      </c>
      <c r="T1725" s="61" t="str">
        <f t="shared" si="420"/>
        <v/>
      </c>
      <c r="U1725" s="61" t="str">
        <f t="shared" si="421"/>
        <v/>
      </c>
      <c r="V1725" s="61" t="str">
        <f t="shared" si="422"/>
        <v/>
      </c>
      <c r="W1725" s="61" t="str">
        <f t="shared" si="423"/>
        <v/>
      </c>
      <c r="X1725" s="207" t="str">
        <f t="shared" si="424"/>
        <v/>
      </c>
      <c r="Y1725" s="207">
        <f t="shared" si="425"/>
        <v>-33</v>
      </c>
      <c r="Z1725" s="207" t="str">
        <f t="shared" si="426"/>
        <v/>
      </c>
      <c r="AA1725" s="207" t="str">
        <f t="shared" si="427"/>
        <v/>
      </c>
    </row>
    <row r="1726" spans="1:27" ht="17.25" hidden="1" outlineLevel="2" thickBot="1">
      <c r="A1726" s="237">
        <v>43437</v>
      </c>
      <c r="B1726" s="215" t="s">
        <v>1332</v>
      </c>
      <c r="C1726" s="210" t="s">
        <v>3274</v>
      </c>
      <c r="D1726" s="210" t="s">
        <v>1331</v>
      </c>
      <c r="E1726" s="238" t="s">
        <v>2221</v>
      </c>
      <c r="F1726" s="210" t="s">
        <v>102</v>
      </c>
      <c r="G1726" s="239">
        <v>1</v>
      </c>
      <c r="H1726" s="239">
        <v>10107</v>
      </c>
      <c r="I1726" s="239">
        <v>0</v>
      </c>
      <c r="J1726" s="14">
        <v>23</v>
      </c>
      <c r="K1726" s="14">
        <v>10</v>
      </c>
      <c r="L1726" s="14">
        <f t="shared" si="428"/>
        <v>467</v>
      </c>
      <c r="M1726" s="123">
        <f t="shared" si="419"/>
        <v>467</v>
      </c>
      <c r="N1726" s="241">
        <f t="shared" si="429"/>
        <v>10</v>
      </c>
      <c r="O1726" s="207">
        <v>0</v>
      </c>
      <c r="P1726" s="34"/>
      <c r="Q1726" s="230" t="s">
        <v>2970</v>
      </c>
      <c r="R1726" s="230" t="s">
        <v>2969</v>
      </c>
      <c r="S1726" s="230" t="s">
        <v>2969</v>
      </c>
      <c r="T1726" s="61" t="str">
        <f t="shared" si="420"/>
        <v/>
      </c>
      <c r="U1726" s="61" t="str">
        <f t="shared" si="421"/>
        <v/>
      </c>
      <c r="V1726" s="61" t="str">
        <f t="shared" si="422"/>
        <v/>
      </c>
      <c r="W1726" s="61" t="str">
        <f t="shared" si="423"/>
        <v/>
      </c>
      <c r="X1726" s="207">
        <f t="shared" si="424"/>
        <v>467</v>
      </c>
      <c r="Y1726" s="207" t="str">
        <f t="shared" si="425"/>
        <v/>
      </c>
      <c r="Z1726" s="207" t="str">
        <f t="shared" si="426"/>
        <v/>
      </c>
      <c r="AA1726" s="207" t="str">
        <f t="shared" si="427"/>
        <v/>
      </c>
    </row>
    <row r="1727" spans="1:27" ht="17.25" hidden="1" outlineLevel="1" thickBot="1">
      <c r="A1727" s="237">
        <v>43437</v>
      </c>
      <c r="B1727" s="215" t="s">
        <v>1328</v>
      </c>
      <c r="C1727" s="210" t="s">
        <v>3286</v>
      </c>
      <c r="D1727" s="210" t="s">
        <v>1329</v>
      </c>
      <c r="E1727" s="238" t="s">
        <v>1330</v>
      </c>
      <c r="F1727" s="210" t="s">
        <v>102</v>
      </c>
      <c r="G1727" s="239">
        <v>10</v>
      </c>
      <c r="H1727" s="239">
        <v>2.5</v>
      </c>
      <c r="I1727" s="239">
        <v>-1250</v>
      </c>
      <c r="J1727" s="14">
        <v>180</v>
      </c>
      <c r="K1727" s="14">
        <v>0</v>
      </c>
      <c r="L1727" s="14">
        <f t="shared" si="428"/>
        <v>-1430</v>
      </c>
      <c r="M1727" s="123">
        <f t="shared" si="419"/>
        <v>-1430</v>
      </c>
      <c r="N1727" s="241" t="str">
        <f t="shared" si="429"/>
        <v/>
      </c>
      <c r="O1727" s="207">
        <v>0</v>
      </c>
      <c r="P1727" s="34">
        <f>SUM(L1727:L1729)</f>
        <v>-5290</v>
      </c>
      <c r="Q1727" s="296"/>
      <c r="S1727" s="61"/>
      <c r="T1727" s="61" t="str">
        <f t="shared" si="420"/>
        <v/>
      </c>
      <c r="U1727" s="61" t="str">
        <f t="shared" si="421"/>
        <v/>
      </c>
      <c r="V1727" s="61" t="str">
        <f t="shared" si="422"/>
        <v/>
      </c>
      <c r="W1727" s="61" t="str">
        <f t="shared" si="423"/>
        <v/>
      </c>
      <c r="X1727" s="207" t="str">
        <f t="shared" si="424"/>
        <v/>
      </c>
      <c r="Y1727" s="207" t="str">
        <f t="shared" si="425"/>
        <v/>
      </c>
      <c r="Z1727" s="207" t="str">
        <f t="shared" si="426"/>
        <v/>
      </c>
      <c r="AA1727" s="207" t="str">
        <f t="shared" si="427"/>
        <v/>
      </c>
    </row>
    <row r="1728" spans="1:27" ht="17.25" hidden="1" outlineLevel="2" collapsed="1" thickBot="1">
      <c r="A1728" s="237">
        <v>43437</v>
      </c>
      <c r="B1728" s="215" t="s">
        <v>2236</v>
      </c>
      <c r="C1728" s="210" t="s">
        <v>3287</v>
      </c>
      <c r="D1728" s="210" t="s">
        <v>1329</v>
      </c>
      <c r="E1728" s="238" t="s">
        <v>1330</v>
      </c>
      <c r="F1728" s="210" t="s">
        <v>102</v>
      </c>
      <c r="G1728" s="239">
        <v>5</v>
      </c>
      <c r="H1728" s="239">
        <v>9</v>
      </c>
      <c r="I1728" s="239">
        <v>-2250</v>
      </c>
      <c r="J1728" s="14">
        <v>90</v>
      </c>
      <c r="K1728" s="14">
        <v>0</v>
      </c>
      <c r="L1728" s="14">
        <f t="shared" si="428"/>
        <v>-2340</v>
      </c>
      <c r="M1728" s="123">
        <f t="shared" si="419"/>
        <v>-2340</v>
      </c>
      <c r="N1728" s="241" t="str">
        <f t="shared" si="429"/>
        <v/>
      </c>
      <c r="O1728" s="207">
        <v>0</v>
      </c>
      <c r="P1728" s="34"/>
      <c r="Q1728" s="278"/>
      <c r="S1728" s="230"/>
      <c r="T1728" s="61" t="str">
        <f t="shared" si="420"/>
        <v/>
      </c>
      <c r="U1728" s="61" t="str">
        <f t="shared" si="421"/>
        <v/>
      </c>
      <c r="V1728" s="61" t="str">
        <f t="shared" si="422"/>
        <v/>
      </c>
      <c r="W1728" s="61" t="str">
        <f t="shared" si="423"/>
        <v/>
      </c>
      <c r="X1728" s="207" t="str">
        <f t="shared" si="424"/>
        <v/>
      </c>
      <c r="Y1728" s="207" t="str">
        <f t="shared" si="425"/>
        <v/>
      </c>
      <c r="Z1728" s="207" t="str">
        <f t="shared" si="426"/>
        <v/>
      </c>
      <c r="AA1728" s="207" t="str">
        <f t="shared" si="427"/>
        <v/>
      </c>
    </row>
    <row r="1729" spans="1:27" ht="17.25" hidden="1" outlineLevel="2" thickBot="1">
      <c r="A1729" s="237">
        <v>43437</v>
      </c>
      <c r="B1729" s="215" t="s">
        <v>2236</v>
      </c>
      <c r="C1729" s="210" t="s">
        <v>3288</v>
      </c>
      <c r="D1729" s="210" t="s">
        <v>1329</v>
      </c>
      <c r="E1729" s="238" t="s">
        <v>1330</v>
      </c>
      <c r="F1729" s="210" t="s">
        <v>102</v>
      </c>
      <c r="G1729" s="239">
        <v>1</v>
      </c>
      <c r="H1729" s="239">
        <v>30</v>
      </c>
      <c r="I1729" s="239">
        <v>-1500</v>
      </c>
      <c r="J1729" s="14">
        <v>18</v>
      </c>
      <c r="K1729" s="14">
        <v>2</v>
      </c>
      <c r="L1729" s="14">
        <f t="shared" si="428"/>
        <v>-1520</v>
      </c>
      <c r="M1729" s="123">
        <f t="shared" si="419"/>
        <v>-1520</v>
      </c>
      <c r="N1729" s="241" t="str">
        <f t="shared" si="429"/>
        <v/>
      </c>
      <c r="O1729" s="207">
        <v>0</v>
      </c>
      <c r="P1729" s="34"/>
      <c r="S1729" s="230"/>
      <c r="T1729" s="61" t="str">
        <f t="shared" si="420"/>
        <v/>
      </c>
      <c r="U1729" s="61" t="str">
        <f t="shared" si="421"/>
        <v/>
      </c>
      <c r="V1729" s="61" t="str">
        <f t="shared" si="422"/>
        <v/>
      </c>
      <c r="W1729" s="61" t="str">
        <f t="shared" si="423"/>
        <v/>
      </c>
      <c r="X1729" s="207" t="str">
        <f t="shared" si="424"/>
        <v/>
      </c>
      <c r="Y1729" s="207" t="str">
        <f t="shared" si="425"/>
        <v/>
      </c>
      <c r="Z1729" s="207" t="str">
        <f t="shared" si="426"/>
        <v/>
      </c>
      <c r="AA1729" s="207" t="str">
        <f t="shared" si="427"/>
        <v/>
      </c>
    </row>
    <row r="1730" spans="1:27" ht="17.25" hidden="1" outlineLevel="1" thickBot="1">
      <c r="A1730" s="279">
        <v>43438</v>
      </c>
      <c r="B1730" s="280" t="s">
        <v>1332</v>
      </c>
      <c r="C1730" s="281" t="s">
        <v>3274</v>
      </c>
      <c r="D1730" s="281" t="s">
        <v>1329</v>
      </c>
      <c r="E1730" s="282" t="s">
        <v>1330</v>
      </c>
      <c r="F1730" s="281" t="s">
        <v>102</v>
      </c>
      <c r="G1730" s="283">
        <v>1</v>
      </c>
      <c r="H1730" s="283">
        <v>10071</v>
      </c>
      <c r="I1730" s="283">
        <v>0</v>
      </c>
      <c r="J1730" s="284">
        <v>23</v>
      </c>
      <c r="K1730" s="284">
        <v>10</v>
      </c>
      <c r="L1730" s="284">
        <f>IF(B1730="TXO",I1730-SUM(J1730:K1730),IF(B1730="FITX",IF(D1730="新倉",-SUM(J1730:K1730),IF(E1730="賣",(H1730-H1729)*G1730*200-SUM(J1730:K1730),(H1729-H1730)*G1730*200-SUM(J1730:K1730))),IF(D1730="新倉",-SUM(J1730:K1730),IF(E1730="賣",(H1730-H1729)*G1730*50-SUM(J1730:K1730),(H1729-H1730)*G1730*50-SUM(J1730:K1730)))))</f>
        <v>-33</v>
      </c>
      <c r="M1730" s="285">
        <f t="shared" si="419"/>
        <v>-33</v>
      </c>
      <c r="N1730" s="241" t="str">
        <f t="shared" si="429"/>
        <v/>
      </c>
      <c r="O1730" s="207">
        <v>0</v>
      </c>
      <c r="P1730" s="34">
        <f>SUM(L1730:L1737)</f>
        <v>-1414</v>
      </c>
      <c r="Q1730" s="278" t="s">
        <v>3114</v>
      </c>
      <c r="R1730" s="230" t="s">
        <v>2969</v>
      </c>
      <c r="S1730" s="230"/>
      <c r="T1730" s="61" t="str">
        <f t="shared" si="420"/>
        <v/>
      </c>
      <c r="U1730" s="61">
        <f t="shared" si="421"/>
        <v>-33</v>
      </c>
      <c r="V1730" s="61" t="str">
        <f t="shared" si="422"/>
        <v/>
      </c>
      <c r="W1730" s="61" t="str">
        <f t="shared" si="423"/>
        <v/>
      </c>
      <c r="X1730" s="207" t="str">
        <f t="shared" si="424"/>
        <v/>
      </c>
      <c r="Y1730" s="207" t="str">
        <f t="shared" si="425"/>
        <v/>
      </c>
      <c r="Z1730" s="207" t="str">
        <f t="shared" si="426"/>
        <v/>
      </c>
      <c r="AA1730" s="207" t="str">
        <f t="shared" si="427"/>
        <v/>
      </c>
    </row>
    <row r="1731" spans="1:27" ht="17.25" hidden="1" outlineLevel="2" collapsed="1" thickBot="1">
      <c r="A1731" s="279">
        <v>43438</v>
      </c>
      <c r="B1731" s="280" t="s">
        <v>1332</v>
      </c>
      <c r="C1731" s="281" t="s">
        <v>3274</v>
      </c>
      <c r="D1731" s="281" t="s">
        <v>1331</v>
      </c>
      <c r="E1731" s="282" t="s">
        <v>2221</v>
      </c>
      <c r="F1731" s="281" t="s">
        <v>102</v>
      </c>
      <c r="G1731" s="283">
        <v>1</v>
      </c>
      <c r="H1731" s="283">
        <v>10072</v>
      </c>
      <c r="I1731" s="283">
        <v>0</v>
      </c>
      <c r="J1731" s="284">
        <v>23</v>
      </c>
      <c r="K1731" s="284">
        <v>10</v>
      </c>
      <c r="L1731" s="284">
        <f t="shared" ref="L1731:L1737" si="430">IF(B1731="TXO",I1731-SUM(J1731:K1731),IF(B1731="FITX",IF(D1731="新倉",-SUM(J1731:K1731),IF(E1731="賣",(H1731-H1730)*G1731*200-SUM(J1731:K1731),(H1730-H1731)*G1731*200-SUM(J1731:K1731))),IF(D1731="新倉",-SUM(J1731:K1731),IF(E1731="賣",(H1731-H1730)*G1731*50-SUM(J1731:K1731),(H1730-H1731)*G1731*50-SUM(J1731:K1731)))))</f>
        <v>17</v>
      </c>
      <c r="M1731" s="285">
        <f t="shared" si="419"/>
        <v>17</v>
      </c>
      <c r="N1731" s="241">
        <f t="shared" si="429"/>
        <v>1</v>
      </c>
      <c r="O1731" s="207">
        <v>0</v>
      </c>
      <c r="P1731" s="34"/>
      <c r="Q1731" s="230" t="s">
        <v>2970</v>
      </c>
      <c r="R1731" s="230" t="s">
        <v>2969</v>
      </c>
      <c r="S1731" s="230"/>
      <c r="T1731" s="61">
        <f t="shared" si="420"/>
        <v>17</v>
      </c>
      <c r="U1731" s="61" t="str">
        <f>IF(AND(R1731="Yes",S1731&lt;&gt;"Yes",L1731&lt;0,B1731&lt;&gt;"TXO"),L1731,"")</f>
        <v/>
      </c>
      <c r="V1731" s="61" t="str">
        <f>IF(AND(R1731="",S1731&lt;&gt;"Yes",L1731&gt;0,B1731&lt;&gt;"TXO"),L1731,"")</f>
        <v/>
      </c>
      <c r="W1731" s="61" t="str">
        <f>IF(AND(R1731="",S1731&lt;&gt;"Yes",L1731&lt;0,B1731&lt;&gt;"TXO"),L1731,"")</f>
        <v/>
      </c>
      <c r="X1731" s="207" t="str">
        <f>IF(AND(R1731="Yes",S1731="Yes",L1731&gt;0,B1731&lt;&gt;"TXO"),L1731,"")</f>
        <v/>
      </c>
      <c r="Y1731" s="207" t="str">
        <f>IF(AND(R1731="Yes",S1731="Yes",L1731&lt;0,B1731&lt;&gt;"TXO"),L1731,"")</f>
        <v/>
      </c>
      <c r="Z1731" s="207" t="str">
        <f>IF(AND(R1731="",S1731="Yes",L1731&gt;0,B1731&lt;&gt;"TXO"),L1731,"")</f>
        <v/>
      </c>
      <c r="AA1731" s="207" t="str">
        <f>IF(AND(R1731="",S1731="Yes",L1731&lt;0,B1731&lt;&gt;"TXO"),L1731,"")</f>
        <v/>
      </c>
    </row>
    <row r="1732" spans="1:27" ht="17.25" hidden="1" outlineLevel="2" collapsed="1" thickBot="1">
      <c r="A1732" s="279">
        <v>43438</v>
      </c>
      <c r="B1732" s="280" t="s">
        <v>1332</v>
      </c>
      <c r="C1732" s="281" t="s">
        <v>3274</v>
      </c>
      <c r="D1732" s="281" t="s">
        <v>1329</v>
      </c>
      <c r="E1732" s="282" t="s">
        <v>1330</v>
      </c>
      <c r="F1732" s="281" t="s">
        <v>102</v>
      </c>
      <c r="G1732" s="283">
        <v>1</v>
      </c>
      <c r="H1732" s="283">
        <v>10071</v>
      </c>
      <c r="I1732" s="283">
        <v>0</v>
      </c>
      <c r="J1732" s="284">
        <v>23</v>
      </c>
      <c r="K1732" s="284">
        <v>10</v>
      </c>
      <c r="L1732" s="284">
        <f t="shared" si="430"/>
        <v>-33</v>
      </c>
      <c r="M1732" s="285">
        <f t="shared" si="419"/>
        <v>-33</v>
      </c>
      <c r="N1732" s="241" t="str">
        <f t="shared" si="429"/>
        <v/>
      </c>
      <c r="O1732" s="207">
        <v>0</v>
      </c>
      <c r="P1732" s="34"/>
      <c r="Q1732" s="278" t="s">
        <v>3114</v>
      </c>
      <c r="R1732" s="230" t="s">
        <v>2969</v>
      </c>
      <c r="S1732" s="230"/>
      <c r="T1732" s="61" t="str">
        <f t="shared" si="420"/>
        <v/>
      </c>
      <c r="U1732" s="61">
        <f t="shared" ref="U1732" si="431">IF(AND(R1732="Yes",S1732&lt;&gt;"Yes",L1732&lt;0,B1732&lt;&gt;"TXO"),L1732,"")</f>
        <v>-33</v>
      </c>
      <c r="V1732" s="61" t="str">
        <f t="shared" ref="V1732" si="432">IF(AND(R1732="",S1732&lt;&gt;"Yes",L1732&gt;0,B1732&lt;&gt;"TXO"),L1732,"")</f>
        <v/>
      </c>
      <c r="W1732" s="61" t="str">
        <f t="shared" ref="W1732" si="433">IF(AND(R1732="",S1732&lt;&gt;"Yes",L1732&lt;0,B1732&lt;&gt;"TXO"),L1732,"")</f>
        <v/>
      </c>
      <c r="X1732" s="207" t="str">
        <f t="shared" ref="X1732" si="434">IF(AND(R1732="Yes",S1732="Yes",L1732&gt;0,B1732&lt;&gt;"TXO"),L1732,"")</f>
        <v/>
      </c>
      <c r="Y1732" s="207" t="str">
        <f t="shared" ref="Y1732" si="435">IF(AND(R1732="Yes",S1732="Yes",L1732&lt;0,B1732&lt;&gt;"TXO"),L1732,"")</f>
        <v/>
      </c>
      <c r="Z1732" s="207" t="str">
        <f t="shared" ref="Z1732" si="436">IF(AND(R1732="",S1732="Yes",L1732&gt;0,B1732&lt;&gt;"TXO"),L1732,"")</f>
        <v/>
      </c>
      <c r="AA1732" s="207" t="str">
        <f t="shared" ref="AA1732" si="437">IF(AND(R1732="",S1732="Yes",L1732&lt;0,B1732&lt;&gt;"TXO"),L1732,"")</f>
        <v/>
      </c>
    </row>
    <row r="1733" spans="1:27" ht="17.25" hidden="1" outlineLevel="2" collapsed="1" thickBot="1">
      <c r="A1733" s="279">
        <v>43438</v>
      </c>
      <c r="B1733" s="280" t="s">
        <v>1332</v>
      </c>
      <c r="C1733" s="281" t="s">
        <v>3274</v>
      </c>
      <c r="D1733" s="281" t="s">
        <v>1331</v>
      </c>
      <c r="E1733" s="282" t="s">
        <v>2221</v>
      </c>
      <c r="F1733" s="281" t="s">
        <v>102</v>
      </c>
      <c r="G1733" s="283">
        <v>1</v>
      </c>
      <c r="H1733" s="283">
        <v>10059</v>
      </c>
      <c r="I1733" s="283">
        <v>0</v>
      </c>
      <c r="J1733" s="284">
        <v>23</v>
      </c>
      <c r="K1733" s="284">
        <v>10</v>
      </c>
      <c r="L1733" s="284">
        <f t="shared" si="430"/>
        <v>-633</v>
      </c>
      <c r="M1733" s="285">
        <f t="shared" si="419"/>
        <v>-633</v>
      </c>
      <c r="N1733" s="241">
        <f t="shared" si="429"/>
        <v>-12</v>
      </c>
      <c r="O1733" s="207">
        <v>0</v>
      </c>
      <c r="P1733" s="34"/>
      <c r="Q1733" s="230" t="s">
        <v>2975</v>
      </c>
      <c r="R1733" s="230" t="s">
        <v>2969</v>
      </c>
      <c r="S1733" s="230"/>
      <c r="T1733" s="61" t="str">
        <f t="shared" si="420"/>
        <v/>
      </c>
      <c r="U1733" s="61">
        <f>IF(AND(R1733="Yes",S1733&lt;&gt;"Yes",L1733&lt;0,B1733&lt;&gt;"TXO"),L1733,"")</f>
        <v>-633</v>
      </c>
      <c r="V1733" s="61" t="str">
        <f>IF(AND(R1733="",S1733&lt;&gt;"Yes",L1733&gt;0,B1733&lt;&gt;"TXO"),L1733,"")</f>
        <v/>
      </c>
      <c r="W1733" s="61" t="str">
        <f>IF(AND(R1733="",S1733&lt;&gt;"Yes",L1733&lt;0,B1733&lt;&gt;"TXO"),L1733,"")</f>
        <v/>
      </c>
      <c r="X1733" s="207" t="str">
        <f>IF(AND(R1733="Yes",S1733="Yes",L1733&gt;0,B1733&lt;&gt;"TXO"),L1733,"")</f>
        <v/>
      </c>
      <c r="Y1733" s="207" t="str">
        <f>IF(AND(R1733="Yes",S1733="Yes",L1733&lt;0,B1733&lt;&gt;"TXO"),L1733,"")</f>
        <v/>
      </c>
      <c r="Z1733" s="207" t="str">
        <f>IF(AND(R1733="",S1733="Yes",L1733&gt;0,B1733&lt;&gt;"TXO"),L1733,"")</f>
        <v/>
      </c>
      <c r="AA1733" s="207" t="str">
        <f>IF(AND(R1733="",S1733="Yes",L1733&lt;0,B1733&lt;&gt;"TXO"),L1733,"")</f>
        <v/>
      </c>
    </row>
    <row r="1734" spans="1:27" ht="17.25" hidden="1" outlineLevel="2" collapsed="1" thickBot="1">
      <c r="A1734" s="279">
        <v>43438</v>
      </c>
      <c r="B1734" s="280" t="s">
        <v>1332</v>
      </c>
      <c r="C1734" s="281" t="s">
        <v>3274</v>
      </c>
      <c r="D1734" s="281" t="s">
        <v>1329</v>
      </c>
      <c r="E1734" s="282" t="s">
        <v>1330</v>
      </c>
      <c r="F1734" s="281" t="s">
        <v>102</v>
      </c>
      <c r="G1734" s="283">
        <v>1</v>
      </c>
      <c r="H1734" s="283">
        <v>10070</v>
      </c>
      <c r="I1734" s="283">
        <v>0</v>
      </c>
      <c r="J1734" s="284">
        <v>23</v>
      </c>
      <c r="K1734" s="284">
        <v>10</v>
      </c>
      <c r="L1734" s="284">
        <f t="shared" si="430"/>
        <v>-33</v>
      </c>
      <c r="M1734" s="285">
        <f t="shared" si="419"/>
        <v>-33</v>
      </c>
      <c r="N1734" s="241" t="str">
        <f t="shared" si="429"/>
        <v/>
      </c>
      <c r="O1734" s="207">
        <v>0</v>
      </c>
      <c r="P1734" s="34"/>
      <c r="Q1734" s="278" t="s">
        <v>3114</v>
      </c>
      <c r="R1734" s="230" t="s">
        <v>2969</v>
      </c>
      <c r="S1734" s="230"/>
      <c r="T1734" s="61" t="str">
        <f t="shared" si="420"/>
        <v/>
      </c>
      <c r="U1734" s="61">
        <f t="shared" ref="U1734:U1752" si="438">IF(AND(R1734="Yes",S1734&lt;&gt;"Yes",L1734&lt;0,B1734&lt;&gt;"TXO"),L1734,"")</f>
        <v>-33</v>
      </c>
      <c r="V1734" s="61" t="str">
        <f t="shared" ref="V1734:V1752" si="439">IF(AND(R1734="",S1734&lt;&gt;"Yes",L1734&gt;0,B1734&lt;&gt;"TXO"),L1734,"")</f>
        <v/>
      </c>
      <c r="W1734" s="61" t="str">
        <f t="shared" ref="W1734:W1752" si="440">IF(AND(R1734="",S1734&lt;&gt;"Yes",L1734&lt;0,B1734&lt;&gt;"TXO"),L1734,"")</f>
        <v/>
      </c>
      <c r="X1734" s="207" t="str">
        <f t="shared" ref="X1734:X1752" si="441">IF(AND(R1734="Yes",S1734="Yes",L1734&gt;0,B1734&lt;&gt;"TXO"),L1734,"")</f>
        <v/>
      </c>
      <c r="Y1734" s="207" t="str">
        <f t="shared" ref="Y1734:Y1752" si="442">IF(AND(R1734="Yes",S1734="Yes",L1734&lt;0,B1734&lt;&gt;"TXO"),L1734,"")</f>
        <v/>
      </c>
      <c r="Z1734" s="207" t="str">
        <f t="shared" ref="Z1734:Z1752" si="443">IF(AND(R1734="",S1734="Yes",L1734&gt;0,B1734&lt;&gt;"TXO"),L1734,"")</f>
        <v/>
      </c>
      <c r="AA1734" s="207" t="str">
        <f t="shared" ref="AA1734:AA1752" si="444">IF(AND(R1734="",S1734="Yes",L1734&lt;0,B1734&lt;&gt;"TXO"),L1734,"")</f>
        <v/>
      </c>
    </row>
    <row r="1735" spans="1:27" ht="17.25" hidden="1" outlineLevel="2" collapsed="1" thickBot="1">
      <c r="A1735" s="279">
        <v>43438</v>
      </c>
      <c r="B1735" s="280" t="s">
        <v>1332</v>
      </c>
      <c r="C1735" s="281" t="s">
        <v>3274</v>
      </c>
      <c r="D1735" s="281" t="s">
        <v>1331</v>
      </c>
      <c r="E1735" s="282" t="s">
        <v>2221</v>
      </c>
      <c r="F1735" s="281" t="s">
        <v>102</v>
      </c>
      <c r="G1735" s="283">
        <v>1</v>
      </c>
      <c r="H1735" s="283">
        <v>10059</v>
      </c>
      <c r="I1735" s="283">
        <v>0</v>
      </c>
      <c r="J1735" s="284">
        <v>23</v>
      </c>
      <c r="K1735" s="284">
        <v>10</v>
      </c>
      <c r="L1735" s="284">
        <f t="shared" si="430"/>
        <v>-583</v>
      </c>
      <c r="M1735" s="285">
        <f t="shared" si="419"/>
        <v>-583</v>
      </c>
      <c r="N1735" s="241">
        <f t="shared" si="429"/>
        <v>-11</v>
      </c>
      <c r="O1735" s="207">
        <v>0</v>
      </c>
      <c r="P1735" s="34"/>
      <c r="Q1735" s="230" t="s">
        <v>2975</v>
      </c>
      <c r="R1735" s="230" t="s">
        <v>2969</v>
      </c>
      <c r="S1735" s="230"/>
      <c r="T1735" s="61" t="str">
        <f t="shared" si="420"/>
        <v/>
      </c>
      <c r="U1735" s="61">
        <f t="shared" si="438"/>
        <v>-583</v>
      </c>
      <c r="V1735" s="61" t="str">
        <f t="shared" si="439"/>
        <v/>
      </c>
      <c r="W1735" s="61" t="str">
        <f t="shared" si="440"/>
        <v/>
      </c>
      <c r="X1735" s="207" t="str">
        <f t="shared" si="441"/>
        <v/>
      </c>
      <c r="Y1735" s="207" t="str">
        <f t="shared" si="442"/>
        <v/>
      </c>
      <c r="Z1735" s="207" t="str">
        <f t="shared" si="443"/>
        <v/>
      </c>
      <c r="AA1735" s="207" t="str">
        <f t="shared" si="444"/>
        <v/>
      </c>
    </row>
    <row r="1736" spans="1:27" ht="17.25" hidden="1" outlineLevel="2" collapsed="1" thickBot="1">
      <c r="A1736" s="279">
        <v>43438</v>
      </c>
      <c r="B1736" s="280" t="s">
        <v>1332</v>
      </c>
      <c r="C1736" s="281" t="s">
        <v>3274</v>
      </c>
      <c r="D1736" s="281" t="s">
        <v>1329</v>
      </c>
      <c r="E1736" s="282" t="s">
        <v>2221</v>
      </c>
      <c r="F1736" s="281" t="s">
        <v>102</v>
      </c>
      <c r="G1736" s="283">
        <v>1</v>
      </c>
      <c r="H1736" s="283">
        <v>10051</v>
      </c>
      <c r="I1736" s="283">
        <v>0</v>
      </c>
      <c r="J1736" s="284">
        <v>23</v>
      </c>
      <c r="K1736" s="284">
        <v>10</v>
      </c>
      <c r="L1736" s="284">
        <f t="shared" si="430"/>
        <v>-33</v>
      </c>
      <c r="M1736" s="285">
        <f t="shared" si="419"/>
        <v>-33</v>
      </c>
      <c r="N1736" s="241" t="str">
        <f t="shared" si="429"/>
        <v/>
      </c>
      <c r="O1736" s="207">
        <v>0</v>
      </c>
      <c r="P1736" s="34"/>
      <c r="Q1736" s="278" t="s">
        <v>3114</v>
      </c>
      <c r="R1736" s="230" t="s">
        <v>2969</v>
      </c>
      <c r="S1736" s="230" t="s">
        <v>2969</v>
      </c>
      <c r="T1736" s="61" t="str">
        <f t="shared" si="420"/>
        <v/>
      </c>
      <c r="U1736" s="61" t="str">
        <f t="shared" si="438"/>
        <v/>
      </c>
      <c r="V1736" s="61" t="str">
        <f t="shared" si="439"/>
        <v/>
      </c>
      <c r="W1736" s="61" t="str">
        <f t="shared" si="440"/>
        <v/>
      </c>
      <c r="X1736" s="207" t="str">
        <f t="shared" si="441"/>
        <v/>
      </c>
      <c r="Y1736" s="207">
        <f t="shared" si="442"/>
        <v>-33</v>
      </c>
      <c r="Z1736" s="207" t="str">
        <f t="shared" si="443"/>
        <v/>
      </c>
      <c r="AA1736" s="207" t="str">
        <f t="shared" si="444"/>
        <v/>
      </c>
    </row>
    <row r="1737" spans="1:27" ht="17.25" hidden="1" outlineLevel="2" collapsed="1" thickBot="1">
      <c r="A1737" s="279">
        <v>43438</v>
      </c>
      <c r="B1737" s="280" t="s">
        <v>1332</v>
      </c>
      <c r="C1737" s="281" t="s">
        <v>3274</v>
      </c>
      <c r="D1737" s="281" t="s">
        <v>1331</v>
      </c>
      <c r="E1737" s="282" t="s">
        <v>1330</v>
      </c>
      <c r="F1737" s="281" t="s">
        <v>102</v>
      </c>
      <c r="G1737" s="283">
        <v>1</v>
      </c>
      <c r="H1737" s="283">
        <v>10052</v>
      </c>
      <c r="I1737" s="283">
        <v>0</v>
      </c>
      <c r="J1737" s="284">
        <v>23</v>
      </c>
      <c r="K1737" s="284">
        <v>10</v>
      </c>
      <c r="L1737" s="284">
        <f t="shared" si="430"/>
        <v>-83</v>
      </c>
      <c r="M1737" s="285">
        <f t="shared" si="419"/>
        <v>-83</v>
      </c>
      <c r="N1737" s="241">
        <f t="shared" si="429"/>
        <v>-1</v>
      </c>
      <c r="O1737" s="207">
        <v>0</v>
      </c>
      <c r="P1737" s="34"/>
      <c r="Q1737" s="230" t="s">
        <v>2975</v>
      </c>
      <c r="R1737" s="230" t="s">
        <v>2969</v>
      </c>
      <c r="S1737" s="230" t="s">
        <v>2969</v>
      </c>
      <c r="T1737" s="61" t="str">
        <f t="shared" si="420"/>
        <v/>
      </c>
      <c r="U1737" s="61" t="str">
        <f t="shared" si="438"/>
        <v/>
      </c>
      <c r="V1737" s="61" t="str">
        <f t="shared" si="439"/>
        <v/>
      </c>
      <c r="W1737" s="61" t="str">
        <f t="shared" si="440"/>
        <v/>
      </c>
      <c r="X1737" s="207" t="str">
        <f t="shared" si="441"/>
        <v/>
      </c>
      <c r="Y1737" s="207">
        <f t="shared" si="442"/>
        <v>-83</v>
      </c>
      <c r="Z1737" s="207" t="str">
        <f t="shared" si="443"/>
        <v/>
      </c>
      <c r="AA1737" s="207" t="str">
        <f t="shared" si="444"/>
        <v/>
      </c>
    </row>
    <row r="1738" spans="1:27" ht="17.25" hidden="1" outlineLevel="1" thickBot="1">
      <c r="A1738" s="237">
        <v>43439</v>
      </c>
      <c r="B1738" s="215" t="s">
        <v>1332</v>
      </c>
      <c r="C1738" s="210" t="s">
        <v>3274</v>
      </c>
      <c r="D1738" s="210" t="s">
        <v>1329</v>
      </c>
      <c r="E1738" s="238" t="s">
        <v>2221</v>
      </c>
      <c r="F1738" s="210" t="s">
        <v>102</v>
      </c>
      <c r="G1738" s="239">
        <v>1</v>
      </c>
      <c r="H1738" s="239">
        <v>9916</v>
      </c>
      <c r="I1738" s="239">
        <v>0</v>
      </c>
      <c r="J1738" s="14">
        <v>23</v>
      </c>
      <c r="K1738" s="14">
        <v>10</v>
      </c>
      <c r="L1738" s="14">
        <f t="shared" ref="L1738" si="445">IF(B1738="TXO",I1738-SUM(J1738:K1738),IF(B1738="FITX",IF(D1738="新倉",-SUM(J1738:K1738),IF(E1738="賣",(H1738-H1737)*G1738*200-SUM(J1738:K1738),(H1737-H1738)*G1738*200-SUM(J1738:K1738))),IF(D1738="新倉",-SUM(J1738:K1738),IF(E1738="賣",(H1738-H1737)*G1738*50-SUM(J1738:K1738),(H1737-H1738)*G1738*50-SUM(J1738:K1738)))))</f>
        <v>-33</v>
      </c>
      <c r="M1738" s="123">
        <f>L1738</f>
        <v>-33</v>
      </c>
      <c r="N1738" s="241" t="str">
        <f t="shared" si="429"/>
        <v/>
      </c>
      <c r="O1738" s="207">
        <v>0</v>
      </c>
      <c r="P1738" s="34">
        <f>SUM(L1738:L1749)</f>
        <v>754</v>
      </c>
      <c r="Q1738" s="278" t="s">
        <v>3114</v>
      </c>
      <c r="R1738" s="230" t="s">
        <v>2969</v>
      </c>
      <c r="S1738" s="230"/>
      <c r="T1738" s="61" t="str">
        <f t="shared" si="420"/>
        <v/>
      </c>
      <c r="U1738" s="61">
        <f t="shared" si="438"/>
        <v>-33</v>
      </c>
      <c r="V1738" s="61" t="str">
        <f t="shared" si="439"/>
        <v/>
      </c>
      <c r="W1738" s="61" t="str">
        <f t="shared" si="440"/>
        <v/>
      </c>
      <c r="X1738" s="207" t="str">
        <f t="shared" si="441"/>
        <v/>
      </c>
      <c r="Y1738" s="207" t="str">
        <f t="shared" si="442"/>
        <v/>
      </c>
      <c r="Z1738" s="207" t="str">
        <f t="shared" si="443"/>
        <v/>
      </c>
      <c r="AA1738" s="207" t="str">
        <f t="shared" si="444"/>
        <v/>
      </c>
    </row>
    <row r="1739" spans="1:27" ht="17.25" hidden="1" outlineLevel="2" thickBot="1">
      <c r="A1739" s="237">
        <v>43439</v>
      </c>
      <c r="B1739" s="215" t="s">
        <v>1332</v>
      </c>
      <c r="C1739" s="210" t="s">
        <v>3274</v>
      </c>
      <c r="D1739" s="210" t="s">
        <v>1331</v>
      </c>
      <c r="E1739" s="238" t="s">
        <v>1330</v>
      </c>
      <c r="F1739" s="210" t="s">
        <v>102</v>
      </c>
      <c r="G1739" s="239">
        <v>1</v>
      </c>
      <c r="H1739" s="239">
        <v>9911</v>
      </c>
      <c r="I1739" s="239">
        <v>0</v>
      </c>
      <c r="J1739" s="14">
        <v>23</v>
      </c>
      <c r="K1739" s="14">
        <v>10</v>
      </c>
      <c r="L1739" s="14">
        <f t="shared" ref="L1739:L1751" si="446">IF(B1739="TXO",I1739-SUM(J1739:K1739),IF(B1739="FITX",IF(D1739="新倉",-SUM(J1739:K1739),IF(E1739="賣",(H1739-H1738)*G1739*200-SUM(J1739:K1739),(H1738-H1739)*G1739*200-SUM(J1739:K1739))),IF(D1739="新倉",-SUM(J1739:K1739),IF(E1739="賣",(H1739-H1738)*G1739*50-SUM(J1739:K1739),(H1738-H1739)*G1739*50-SUM(J1739:K1739)))))</f>
        <v>217</v>
      </c>
      <c r="M1739" s="123">
        <f t="shared" ref="M1739:M1784" si="447">L1739</f>
        <v>217</v>
      </c>
      <c r="N1739" s="241">
        <f t="shared" si="429"/>
        <v>5</v>
      </c>
      <c r="O1739" s="207">
        <v>0</v>
      </c>
      <c r="P1739" s="34"/>
      <c r="Q1739" s="230" t="s">
        <v>2970</v>
      </c>
      <c r="R1739" s="230" t="s">
        <v>2969</v>
      </c>
      <c r="S1739" s="230"/>
      <c r="T1739" s="61">
        <f t="shared" si="420"/>
        <v>217</v>
      </c>
      <c r="U1739" s="61" t="str">
        <f t="shared" si="438"/>
        <v/>
      </c>
      <c r="V1739" s="61" t="str">
        <f t="shared" si="439"/>
        <v/>
      </c>
      <c r="W1739" s="61" t="str">
        <f t="shared" si="440"/>
        <v/>
      </c>
      <c r="X1739" s="207" t="str">
        <f t="shared" si="441"/>
        <v/>
      </c>
      <c r="Y1739" s="207" t="str">
        <f t="shared" si="442"/>
        <v/>
      </c>
      <c r="Z1739" s="207" t="str">
        <f t="shared" si="443"/>
        <v/>
      </c>
      <c r="AA1739" s="207" t="str">
        <f t="shared" si="444"/>
        <v/>
      </c>
    </row>
    <row r="1740" spans="1:27" ht="17.25" hidden="1" outlineLevel="2" collapsed="1" thickBot="1">
      <c r="A1740" s="237">
        <v>43439</v>
      </c>
      <c r="B1740" s="215" t="s">
        <v>1332</v>
      </c>
      <c r="C1740" s="210" t="s">
        <v>3274</v>
      </c>
      <c r="D1740" s="210" t="s">
        <v>1329</v>
      </c>
      <c r="E1740" s="238" t="s">
        <v>2221</v>
      </c>
      <c r="F1740" s="210" t="s">
        <v>102</v>
      </c>
      <c r="G1740" s="239">
        <v>1</v>
      </c>
      <c r="H1740" s="239">
        <v>9916</v>
      </c>
      <c r="I1740" s="239">
        <v>0</v>
      </c>
      <c r="J1740" s="14">
        <v>23</v>
      </c>
      <c r="K1740" s="14">
        <v>10</v>
      </c>
      <c r="L1740" s="14">
        <f t="shared" si="446"/>
        <v>-33</v>
      </c>
      <c r="M1740" s="123">
        <f t="shared" si="447"/>
        <v>-33</v>
      </c>
      <c r="N1740" s="241" t="str">
        <f t="shared" si="429"/>
        <v/>
      </c>
      <c r="O1740" s="207">
        <v>0</v>
      </c>
      <c r="P1740" s="34"/>
      <c r="Q1740" s="278" t="s">
        <v>3114</v>
      </c>
      <c r="R1740" s="230" t="s">
        <v>2969</v>
      </c>
      <c r="S1740" s="230"/>
      <c r="T1740" s="61" t="str">
        <f t="shared" si="420"/>
        <v/>
      </c>
      <c r="U1740" s="61">
        <f t="shared" si="438"/>
        <v>-33</v>
      </c>
      <c r="V1740" s="61" t="str">
        <f t="shared" si="439"/>
        <v/>
      </c>
      <c r="W1740" s="61" t="str">
        <f t="shared" si="440"/>
        <v/>
      </c>
      <c r="X1740" s="207" t="str">
        <f t="shared" si="441"/>
        <v/>
      </c>
      <c r="Y1740" s="207" t="str">
        <f t="shared" si="442"/>
        <v/>
      </c>
      <c r="Z1740" s="207" t="str">
        <f t="shared" si="443"/>
        <v/>
      </c>
      <c r="AA1740" s="207" t="str">
        <f t="shared" si="444"/>
        <v/>
      </c>
    </row>
    <row r="1741" spans="1:27" ht="17.25" hidden="1" outlineLevel="2" collapsed="1" thickBot="1">
      <c r="A1741" s="237">
        <v>43439</v>
      </c>
      <c r="B1741" s="215" t="s">
        <v>1332</v>
      </c>
      <c r="C1741" s="210" t="s">
        <v>3274</v>
      </c>
      <c r="D1741" s="210" t="s">
        <v>1331</v>
      </c>
      <c r="E1741" s="238" t="s">
        <v>1330</v>
      </c>
      <c r="F1741" s="210" t="s">
        <v>102</v>
      </c>
      <c r="G1741" s="239">
        <v>1</v>
      </c>
      <c r="H1741" s="239">
        <v>9908</v>
      </c>
      <c r="I1741" s="239">
        <v>0</v>
      </c>
      <c r="J1741" s="14">
        <v>23</v>
      </c>
      <c r="K1741" s="14">
        <v>10</v>
      </c>
      <c r="L1741" s="14">
        <f t="shared" si="446"/>
        <v>367</v>
      </c>
      <c r="M1741" s="123">
        <f t="shared" si="447"/>
        <v>367</v>
      </c>
      <c r="N1741" s="241">
        <f t="shared" si="429"/>
        <v>8</v>
      </c>
      <c r="O1741" s="207">
        <v>0</v>
      </c>
      <c r="P1741" s="34"/>
      <c r="Q1741" s="230" t="s">
        <v>2970</v>
      </c>
      <c r="R1741" s="230" t="s">
        <v>2969</v>
      </c>
      <c r="S1741" s="230"/>
      <c r="T1741" s="61">
        <f t="shared" si="420"/>
        <v>367</v>
      </c>
      <c r="U1741" s="61" t="str">
        <f t="shared" si="438"/>
        <v/>
      </c>
      <c r="V1741" s="61" t="str">
        <f t="shared" si="439"/>
        <v/>
      </c>
      <c r="W1741" s="61" t="str">
        <f t="shared" si="440"/>
        <v/>
      </c>
      <c r="X1741" s="207" t="str">
        <f t="shared" si="441"/>
        <v/>
      </c>
      <c r="Y1741" s="207" t="str">
        <f t="shared" si="442"/>
        <v/>
      </c>
      <c r="Z1741" s="207" t="str">
        <f t="shared" si="443"/>
        <v/>
      </c>
      <c r="AA1741" s="207" t="str">
        <f t="shared" si="444"/>
        <v/>
      </c>
    </row>
    <row r="1742" spans="1:27" ht="17.25" hidden="1" outlineLevel="2" collapsed="1" thickBot="1">
      <c r="A1742" s="237">
        <v>43439</v>
      </c>
      <c r="B1742" s="215" t="s">
        <v>1332</v>
      </c>
      <c r="C1742" s="210" t="s">
        <v>3274</v>
      </c>
      <c r="D1742" s="210" t="s">
        <v>1329</v>
      </c>
      <c r="E1742" s="238" t="s">
        <v>2221</v>
      </c>
      <c r="F1742" s="210" t="s">
        <v>102</v>
      </c>
      <c r="G1742" s="239">
        <v>1</v>
      </c>
      <c r="H1742" s="239">
        <v>9902</v>
      </c>
      <c r="I1742" s="239">
        <v>0</v>
      </c>
      <c r="J1742" s="14">
        <v>23</v>
      </c>
      <c r="K1742" s="14">
        <v>10</v>
      </c>
      <c r="L1742" s="14">
        <f t="shared" si="446"/>
        <v>-33</v>
      </c>
      <c r="M1742" s="123">
        <f t="shared" si="447"/>
        <v>-33</v>
      </c>
      <c r="N1742" s="241" t="str">
        <f t="shared" si="429"/>
        <v/>
      </c>
      <c r="O1742" s="207">
        <v>0</v>
      </c>
      <c r="P1742" s="34"/>
      <c r="Q1742" s="278" t="s">
        <v>3114</v>
      </c>
      <c r="R1742" s="230" t="s">
        <v>2969</v>
      </c>
      <c r="S1742" s="230"/>
      <c r="T1742" s="61" t="str">
        <f t="shared" si="420"/>
        <v/>
      </c>
      <c r="U1742" s="61">
        <f t="shared" si="438"/>
        <v>-33</v>
      </c>
      <c r="V1742" s="61" t="str">
        <f t="shared" si="439"/>
        <v/>
      </c>
      <c r="W1742" s="61" t="str">
        <f t="shared" si="440"/>
        <v/>
      </c>
      <c r="X1742" s="207" t="str">
        <f t="shared" si="441"/>
        <v/>
      </c>
      <c r="Y1742" s="207" t="str">
        <f t="shared" si="442"/>
        <v/>
      </c>
      <c r="Z1742" s="207" t="str">
        <f t="shared" si="443"/>
        <v/>
      </c>
      <c r="AA1742" s="207" t="str">
        <f t="shared" si="444"/>
        <v/>
      </c>
    </row>
    <row r="1743" spans="1:27" ht="17.25" hidden="1" outlineLevel="2" collapsed="1" thickBot="1">
      <c r="A1743" s="237">
        <v>43439</v>
      </c>
      <c r="B1743" s="215" t="s">
        <v>1332</v>
      </c>
      <c r="C1743" s="210" t="s">
        <v>3274</v>
      </c>
      <c r="D1743" s="210" t="s">
        <v>1331</v>
      </c>
      <c r="E1743" s="238" t="s">
        <v>1330</v>
      </c>
      <c r="F1743" s="210" t="s">
        <v>102</v>
      </c>
      <c r="G1743" s="239">
        <v>1</v>
      </c>
      <c r="H1743" s="239">
        <v>9894</v>
      </c>
      <c r="I1743" s="239">
        <v>0</v>
      </c>
      <c r="J1743" s="14">
        <v>23</v>
      </c>
      <c r="K1743" s="14">
        <v>10</v>
      </c>
      <c r="L1743" s="14">
        <f t="shared" si="446"/>
        <v>367</v>
      </c>
      <c r="M1743" s="123">
        <f t="shared" si="447"/>
        <v>367</v>
      </c>
      <c r="N1743" s="241">
        <f t="shared" si="429"/>
        <v>8</v>
      </c>
      <c r="O1743" s="207">
        <v>0</v>
      </c>
      <c r="P1743" s="34"/>
      <c r="Q1743" s="230" t="s">
        <v>2970</v>
      </c>
      <c r="R1743" s="230" t="s">
        <v>2969</v>
      </c>
      <c r="S1743" s="230"/>
      <c r="T1743" s="61">
        <f t="shared" si="420"/>
        <v>367</v>
      </c>
      <c r="U1743" s="61" t="str">
        <f t="shared" si="438"/>
        <v/>
      </c>
      <c r="V1743" s="61" t="str">
        <f t="shared" si="439"/>
        <v/>
      </c>
      <c r="W1743" s="61" t="str">
        <f t="shared" si="440"/>
        <v/>
      </c>
      <c r="X1743" s="207" t="str">
        <f t="shared" si="441"/>
        <v/>
      </c>
      <c r="Y1743" s="207" t="str">
        <f t="shared" si="442"/>
        <v/>
      </c>
      <c r="Z1743" s="207" t="str">
        <f t="shared" si="443"/>
        <v/>
      </c>
      <c r="AA1743" s="207" t="str">
        <f t="shared" si="444"/>
        <v/>
      </c>
    </row>
    <row r="1744" spans="1:27" ht="17.25" hidden="1" outlineLevel="2" collapsed="1" thickBot="1">
      <c r="A1744" s="237">
        <v>43439</v>
      </c>
      <c r="B1744" s="215" t="s">
        <v>1332</v>
      </c>
      <c r="C1744" s="210" t="s">
        <v>3274</v>
      </c>
      <c r="D1744" s="210" t="s">
        <v>1329</v>
      </c>
      <c r="E1744" s="238" t="s">
        <v>2221</v>
      </c>
      <c r="F1744" s="210" t="s">
        <v>102</v>
      </c>
      <c r="G1744" s="239">
        <v>1</v>
      </c>
      <c r="H1744" s="239">
        <v>9902</v>
      </c>
      <c r="I1744" s="239">
        <v>0</v>
      </c>
      <c r="J1744" s="14">
        <v>23</v>
      </c>
      <c r="K1744" s="14">
        <v>10</v>
      </c>
      <c r="L1744" s="14">
        <f t="shared" si="446"/>
        <v>-33</v>
      </c>
      <c r="M1744" s="123">
        <f t="shared" si="447"/>
        <v>-33</v>
      </c>
      <c r="N1744" s="241" t="str">
        <f t="shared" si="429"/>
        <v/>
      </c>
      <c r="O1744" s="207">
        <v>0</v>
      </c>
      <c r="P1744" s="34"/>
      <c r="Q1744" s="278" t="s">
        <v>3114</v>
      </c>
      <c r="R1744" s="230" t="s">
        <v>2969</v>
      </c>
      <c r="S1744" s="230"/>
      <c r="T1744" s="61" t="str">
        <f t="shared" si="420"/>
        <v/>
      </c>
      <c r="U1744" s="61">
        <f t="shared" si="438"/>
        <v>-33</v>
      </c>
      <c r="V1744" s="61" t="str">
        <f t="shared" si="439"/>
        <v/>
      </c>
      <c r="W1744" s="61" t="str">
        <f t="shared" si="440"/>
        <v/>
      </c>
      <c r="X1744" s="207" t="str">
        <f t="shared" si="441"/>
        <v/>
      </c>
      <c r="Y1744" s="207" t="str">
        <f t="shared" si="442"/>
        <v/>
      </c>
      <c r="Z1744" s="207" t="str">
        <f t="shared" si="443"/>
        <v/>
      </c>
      <c r="AA1744" s="207" t="str">
        <f t="shared" si="444"/>
        <v/>
      </c>
    </row>
    <row r="1745" spans="1:27" ht="17.25" hidden="1" outlineLevel="2" thickBot="1">
      <c r="A1745" s="237">
        <v>43439</v>
      </c>
      <c r="B1745" s="215" t="s">
        <v>1332</v>
      </c>
      <c r="C1745" s="210" t="s">
        <v>3274</v>
      </c>
      <c r="D1745" s="210" t="s">
        <v>1331</v>
      </c>
      <c r="E1745" s="238" t="s">
        <v>1330</v>
      </c>
      <c r="F1745" s="210" t="s">
        <v>102</v>
      </c>
      <c r="G1745" s="239">
        <v>1</v>
      </c>
      <c r="H1745" s="239">
        <v>9892</v>
      </c>
      <c r="I1745" s="239">
        <v>0</v>
      </c>
      <c r="J1745" s="14">
        <v>23</v>
      </c>
      <c r="K1745" s="14">
        <v>10</v>
      </c>
      <c r="L1745" s="14">
        <f t="shared" si="446"/>
        <v>467</v>
      </c>
      <c r="M1745" s="123">
        <f t="shared" si="447"/>
        <v>467</v>
      </c>
      <c r="N1745" s="241">
        <f t="shared" si="429"/>
        <v>10</v>
      </c>
      <c r="O1745" s="207">
        <v>0</v>
      </c>
      <c r="P1745" s="34"/>
      <c r="Q1745" s="230" t="s">
        <v>2970</v>
      </c>
      <c r="R1745" s="230" t="s">
        <v>2969</v>
      </c>
      <c r="S1745" s="230"/>
      <c r="T1745" s="61">
        <f t="shared" si="420"/>
        <v>467</v>
      </c>
      <c r="U1745" s="61" t="str">
        <f t="shared" si="438"/>
        <v/>
      </c>
      <c r="V1745" s="61" t="str">
        <f t="shared" si="439"/>
        <v/>
      </c>
      <c r="W1745" s="61" t="str">
        <f t="shared" si="440"/>
        <v/>
      </c>
      <c r="X1745" s="207" t="str">
        <f t="shared" si="441"/>
        <v/>
      </c>
      <c r="Y1745" s="207" t="str">
        <f t="shared" si="442"/>
        <v/>
      </c>
      <c r="Z1745" s="207" t="str">
        <f t="shared" si="443"/>
        <v/>
      </c>
      <c r="AA1745" s="207" t="str">
        <f t="shared" si="444"/>
        <v/>
      </c>
    </row>
    <row r="1746" spans="1:27" ht="17.25" hidden="1" outlineLevel="2" collapsed="1" thickBot="1">
      <c r="A1746" s="237">
        <v>43439</v>
      </c>
      <c r="B1746" s="215" t="s">
        <v>1332</v>
      </c>
      <c r="C1746" s="210" t="s">
        <v>3274</v>
      </c>
      <c r="D1746" s="210" t="s">
        <v>1329</v>
      </c>
      <c r="E1746" s="238" t="s">
        <v>1330</v>
      </c>
      <c r="F1746" s="210" t="s">
        <v>102</v>
      </c>
      <c r="G1746" s="239">
        <v>1</v>
      </c>
      <c r="H1746" s="239">
        <v>9897</v>
      </c>
      <c r="I1746" s="239">
        <v>0</v>
      </c>
      <c r="J1746" s="14">
        <v>23</v>
      </c>
      <c r="K1746" s="14">
        <v>10</v>
      </c>
      <c r="L1746" s="14">
        <f t="shared" si="446"/>
        <v>-33</v>
      </c>
      <c r="M1746" s="123">
        <f t="shared" si="447"/>
        <v>-33</v>
      </c>
      <c r="N1746" s="241" t="str">
        <f t="shared" si="429"/>
        <v/>
      </c>
      <c r="O1746" s="207">
        <v>0</v>
      </c>
      <c r="P1746" s="34"/>
      <c r="Q1746" s="278" t="s">
        <v>3114</v>
      </c>
      <c r="R1746" s="230" t="s">
        <v>2969</v>
      </c>
      <c r="S1746" s="230"/>
      <c r="T1746" s="61" t="str">
        <f t="shared" si="420"/>
        <v/>
      </c>
      <c r="U1746" s="61">
        <f t="shared" si="438"/>
        <v>-33</v>
      </c>
      <c r="V1746" s="61" t="str">
        <f t="shared" si="439"/>
        <v/>
      </c>
      <c r="W1746" s="61" t="str">
        <f t="shared" si="440"/>
        <v/>
      </c>
      <c r="X1746" s="207" t="str">
        <f t="shared" si="441"/>
        <v/>
      </c>
      <c r="Y1746" s="207" t="str">
        <f t="shared" si="442"/>
        <v/>
      </c>
      <c r="Z1746" s="207" t="str">
        <f t="shared" si="443"/>
        <v/>
      </c>
      <c r="AA1746" s="207" t="str">
        <f t="shared" si="444"/>
        <v/>
      </c>
    </row>
    <row r="1747" spans="1:27" ht="17.25" hidden="1" outlineLevel="2" collapsed="1" thickBot="1">
      <c r="A1747" s="237">
        <v>43439</v>
      </c>
      <c r="B1747" s="215" t="s">
        <v>1332</v>
      </c>
      <c r="C1747" s="210" t="s">
        <v>3274</v>
      </c>
      <c r="D1747" s="210" t="s">
        <v>1331</v>
      </c>
      <c r="E1747" s="238" t="s">
        <v>2221</v>
      </c>
      <c r="F1747" s="210" t="s">
        <v>102</v>
      </c>
      <c r="G1747" s="239">
        <v>1</v>
      </c>
      <c r="H1747" s="239">
        <v>9893</v>
      </c>
      <c r="I1747" s="239">
        <v>0</v>
      </c>
      <c r="J1747" s="14">
        <v>23</v>
      </c>
      <c r="K1747" s="14">
        <v>10</v>
      </c>
      <c r="L1747" s="14">
        <f t="shared" si="446"/>
        <v>-233</v>
      </c>
      <c r="M1747" s="123">
        <f t="shared" si="447"/>
        <v>-233</v>
      </c>
      <c r="N1747" s="241">
        <f t="shared" si="429"/>
        <v>-4</v>
      </c>
      <c r="O1747" s="207">
        <v>0</v>
      </c>
      <c r="P1747" s="34"/>
      <c r="Q1747" s="230" t="s">
        <v>2975</v>
      </c>
      <c r="R1747" s="230" t="s">
        <v>2969</v>
      </c>
      <c r="S1747" s="230"/>
      <c r="T1747" s="61" t="str">
        <f t="shared" si="420"/>
        <v/>
      </c>
      <c r="U1747" s="61">
        <f t="shared" si="438"/>
        <v>-233</v>
      </c>
      <c r="V1747" s="61" t="str">
        <f t="shared" si="439"/>
        <v/>
      </c>
      <c r="W1747" s="61" t="str">
        <f t="shared" si="440"/>
        <v/>
      </c>
      <c r="X1747" s="207" t="str">
        <f t="shared" si="441"/>
        <v/>
      </c>
      <c r="Y1747" s="207" t="str">
        <f t="shared" si="442"/>
        <v/>
      </c>
      <c r="Z1747" s="207" t="str">
        <f t="shared" si="443"/>
        <v/>
      </c>
      <c r="AA1747" s="207" t="str">
        <f t="shared" si="444"/>
        <v/>
      </c>
    </row>
    <row r="1748" spans="1:27" ht="17.25" hidden="1" outlineLevel="2" thickBot="1">
      <c r="A1748" s="237">
        <v>43439</v>
      </c>
      <c r="B1748" s="215" t="s">
        <v>1332</v>
      </c>
      <c r="C1748" s="210" t="s">
        <v>3274</v>
      </c>
      <c r="D1748" s="210" t="s">
        <v>1329</v>
      </c>
      <c r="E1748" s="238" t="s">
        <v>2221</v>
      </c>
      <c r="F1748" s="210" t="s">
        <v>102</v>
      </c>
      <c r="G1748" s="239">
        <v>1</v>
      </c>
      <c r="H1748" s="239">
        <v>9890</v>
      </c>
      <c r="I1748" s="239">
        <v>0</v>
      </c>
      <c r="J1748" s="14">
        <v>23</v>
      </c>
      <c r="K1748" s="14">
        <v>10</v>
      </c>
      <c r="L1748" s="14">
        <f t="shared" si="446"/>
        <v>-33</v>
      </c>
      <c r="M1748" s="123">
        <f t="shared" si="447"/>
        <v>-33</v>
      </c>
      <c r="N1748" s="241" t="str">
        <f t="shared" si="429"/>
        <v/>
      </c>
      <c r="O1748" s="207">
        <v>0</v>
      </c>
      <c r="P1748" s="34"/>
      <c r="Q1748" s="278" t="s">
        <v>3114</v>
      </c>
      <c r="R1748" s="230" t="s">
        <v>2969</v>
      </c>
      <c r="S1748" s="230"/>
      <c r="T1748" s="61" t="str">
        <f t="shared" si="420"/>
        <v/>
      </c>
      <c r="U1748" s="61">
        <f t="shared" si="438"/>
        <v>-33</v>
      </c>
      <c r="V1748" s="61" t="str">
        <f t="shared" si="439"/>
        <v/>
      </c>
      <c r="W1748" s="61" t="str">
        <f t="shared" si="440"/>
        <v/>
      </c>
      <c r="X1748" s="207" t="str">
        <f t="shared" si="441"/>
        <v/>
      </c>
      <c r="Y1748" s="207" t="str">
        <f t="shared" si="442"/>
        <v/>
      </c>
      <c r="Z1748" s="207" t="str">
        <f t="shared" si="443"/>
        <v/>
      </c>
      <c r="AA1748" s="207" t="str">
        <f t="shared" si="444"/>
        <v/>
      </c>
    </row>
    <row r="1749" spans="1:27" ht="17.25" hidden="1" outlineLevel="2" collapsed="1" thickBot="1">
      <c r="A1749" s="237">
        <v>43439</v>
      </c>
      <c r="B1749" s="215" t="s">
        <v>1332</v>
      </c>
      <c r="C1749" s="210" t="s">
        <v>3274</v>
      </c>
      <c r="D1749" s="210" t="s">
        <v>1331</v>
      </c>
      <c r="E1749" s="238" t="s">
        <v>1330</v>
      </c>
      <c r="F1749" s="210" t="s">
        <v>102</v>
      </c>
      <c r="G1749" s="239">
        <v>1</v>
      </c>
      <c r="H1749" s="239">
        <v>9894</v>
      </c>
      <c r="I1749" s="239">
        <v>0</v>
      </c>
      <c r="J1749" s="14">
        <v>23</v>
      </c>
      <c r="K1749" s="14">
        <v>10</v>
      </c>
      <c r="L1749" s="14">
        <f t="shared" si="446"/>
        <v>-233</v>
      </c>
      <c r="M1749" s="123">
        <f t="shared" si="447"/>
        <v>-233</v>
      </c>
      <c r="N1749" s="241">
        <f t="shared" si="429"/>
        <v>-4</v>
      </c>
      <c r="O1749" s="207">
        <v>0</v>
      </c>
      <c r="P1749" s="34"/>
      <c r="Q1749" s="230" t="s">
        <v>2975</v>
      </c>
      <c r="R1749" s="230" t="s">
        <v>2969</v>
      </c>
      <c r="S1749" s="230"/>
      <c r="T1749" s="61" t="str">
        <f t="shared" si="420"/>
        <v/>
      </c>
      <c r="U1749" s="61">
        <f t="shared" si="438"/>
        <v>-233</v>
      </c>
      <c r="V1749" s="61" t="str">
        <f t="shared" si="439"/>
        <v/>
      </c>
      <c r="W1749" s="61" t="str">
        <f t="shared" si="440"/>
        <v/>
      </c>
      <c r="X1749" s="207" t="str">
        <f t="shared" si="441"/>
        <v/>
      </c>
      <c r="Y1749" s="207" t="str">
        <f t="shared" si="442"/>
        <v/>
      </c>
      <c r="Z1749" s="207" t="str">
        <f t="shared" si="443"/>
        <v/>
      </c>
      <c r="AA1749" s="207" t="str">
        <f t="shared" si="444"/>
        <v/>
      </c>
    </row>
    <row r="1750" spans="1:27" ht="17.25" hidden="1" outlineLevel="1" collapsed="1" thickBot="1">
      <c r="A1750" s="237">
        <v>43439</v>
      </c>
      <c r="B1750" s="215" t="s">
        <v>2236</v>
      </c>
      <c r="C1750" s="210" t="s">
        <v>3289</v>
      </c>
      <c r="D1750" s="210" t="s">
        <v>1329</v>
      </c>
      <c r="E1750" s="238" t="s">
        <v>1330</v>
      </c>
      <c r="F1750" s="210" t="s">
        <v>102</v>
      </c>
      <c r="G1750" s="239">
        <v>1</v>
      </c>
      <c r="H1750" s="239">
        <v>2.8</v>
      </c>
      <c r="I1750" s="239">
        <v>-140</v>
      </c>
      <c r="J1750" s="14">
        <v>18</v>
      </c>
      <c r="K1750" s="14">
        <v>0</v>
      </c>
      <c r="L1750" s="14">
        <f t="shared" si="446"/>
        <v>-158</v>
      </c>
      <c r="M1750" s="123">
        <f t="shared" si="447"/>
        <v>-158</v>
      </c>
      <c r="N1750" s="241" t="str">
        <f t="shared" si="429"/>
        <v/>
      </c>
      <c r="O1750" s="207">
        <v>0</v>
      </c>
      <c r="P1750" s="34">
        <f>SUM(L1750:L1751)</f>
        <v>-790</v>
      </c>
      <c r="Q1750" s="278"/>
      <c r="S1750" s="230"/>
      <c r="T1750" s="61" t="str">
        <f t="shared" si="420"/>
        <v/>
      </c>
      <c r="U1750" s="61" t="str">
        <f t="shared" si="438"/>
        <v/>
      </c>
      <c r="V1750" s="61" t="str">
        <f t="shared" si="439"/>
        <v/>
      </c>
      <c r="W1750" s="61" t="str">
        <f t="shared" si="440"/>
        <v/>
      </c>
      <c r="X1750" s="207" t="str">
        <f t="shared" si="441"/>
        <v/>
      </c>
      <c r="Y1750" s="207" t="str">
        <f t="shared" si="442"/>
        <v/>
      </c>
      <c r="Z1750" s="207" t="str">
        <f t="shared" si="443"/>
        <v/>
      </c>
      <c r="AA1750" s="207" t="str">
        <f t="shared" si="444"/>
        <v/>
      </c>
    </row>
    <row r="1751" spans="1:27" ht="17.25" hidden="1" outlineLevel="1" thickBot="1">
      <c r="A1751" s="237">
        <v>43439</v>
      </c>
      <c r="B1751" s="215" t="s">
        <v>2236</v>
      </c>
      <c r="C1751" s="210" t="s">
        <v>3289</v>
      </c>
      <c r="D1751" s="210" t="s">
        <v>1329</v>
      </c>
      <c r="E1751" s="238" t="s">
        <v>1330</v>
      </c>
      <c r="F1751" s="210" t="s">
        <v>102</v>
      </c>
      <c r="G1751" s="239">
        <v>4</v>
      </c>
      <c r="H1751" s="239">
        <v>2.8</v>
      </c>
      <c r="I1751" s="239">
        <v>-560</v>
      </c>
      <c r="J1751" s="14">
        <v>72</v>
      </c>
      <c r="K1751" s="14">
        <v>0</v>
      </c>
      <c r="L1751" s="14">
        <f t="shared" si="446"/>
        <v>-632</v>
      </c>
      <c r="M1751" s="123">
        <f t="shared" si="447"/>
        <v>-632</v>
      </c>
      <c r="N1751" s="241" t="str">
        <f t="shared" si="429"/>
        <v/>
      </c>
      <c r="O1751" s="207">
        <v>0</v>
      </c>
      <c r="P1751" s="34"/>
      <c r="S1751" s="230"/>
      <c r="T1751" s="61" t="str">
        <f t="shared" si="420"/>
        <v/>
      </c>
      <c r="U1751" s="61" t="str">
        <f t="shared" si="438"/>
        <v/>
      </c>
      <c r="V1751" s="61" t="str">
        <f t="shared" si="439"/>
        <v/>
      </c>
      <c r="W1751" s="61" t="str">
        <f t="shared" si="440"/>
        <v/>
      </c>
      <c r="X1751" s="207" t="str">
        <f t="shared" si="441"/>
        <v/>
      </c>
      <c r="Y1751" s="207" t="str">
        <f t="shared" si="442"/>
        <v/>
      </c>
      <c r="Z1751" s="207" t="str">
        <f t="shared" si="443"/>
        <v/>
      </c>
      <c r="AA1751" s="207" t="str">
        <f t="shared" si="444"/>
        <v/>
      </c>
    </row>
    <row r="1752" spans="1:27" ht="33.75" hidden="1" outlineLevel="1" thickBot="1">
      <c r="A1752" s="279">
        <v>43440</v>
      </c>
      <c r="B1752" s="280" t="s">
        <v>1332</v>
      </c>
      <c r="C1752" s="281" t="s">
        <v>3274</v>
      </c>
      <c r="D1752" s="281" t="s">
        <v>1329</v>
      </c>
      <c r="E1752" s="282" t="s">
        <v>2221</v>
      </c>
      <c r="F1752" s="281" t="s">
        <v>102</v>
      </c>
      <c r="G1752" s="283">
        <v>1</v>
      </c>
      <c r="H1752" s="283">
        <v>9776</v>
      </c>
      <c r="I1752" s="283">
        <v>0</v>
      </c>
      <c r="J1752" s="284">
        <v>23</v>
      </c>
      <c r="K1752" s="284">
        <v>10</v>
      </c>
      <c r="L1752" s="284">
        <f>IF(B1752="TXO",I1752-SUM(J1752:K1752),IF(B1752="FITX",IF(D1752="新倉",-SUM(J1752:K1752),IF(E1752="賣",(H1752-H1751)*G1752*200-SUM(J1752:K1752),(H1751-H1752)*G1752*200-SUM(J1752:K1752))),IF(D1752="新倉",-SUM(J1752:K1752),IF(E1752="賣",(H1752-H1751)*G1752*50-SUM(J1752:K1752),(H1751-H1752)*G1752*50-SUM(J1752:K1752)))))</f>
        <v>-33</v>
      </c>
      <c r="M1752" s="285">
        <f t="shared" si="447"/>
        <v>-33</v>
      </c>
      <c r="N1752" s="241" t="str">
        <f t="shared" si="429"/>
        <v/>
      </c>
      <c r="O1752" s="207">
        <v>0</v>
      </c>
      <c r="P1752" s="34">
        <f>SUM(L1752:L1783)</f>
        <v>962</v>
      </c>
      <c r="Q1752" s="230" t="s">
        <v>2966</v>
      </c>
      <c r="R1752" s="230" t="s">
        <v>2969</v>
      </c>
      <c r="S1752" s="230"/>
      <c r="T1752" s="61" t="str">
        <f t="shared" si="420"/>
        <v/>
      </c>
      <c r="U1752" s="61">
        <f t="shared" si="438"/>
        <v>-33</v>
      </c>
      <c r="V1752" s="61" t="str">
        <f t="shared" si="439"/>
        <v/>
      </c>
      <c r="W1752" s="61" t="str">
        <f t="shared" si="440"/>
        <v/>
      </c>
      <c r="X1752" s="207" t="str">
        <f t="shared" si="441"/>
        <v/>
      </c>
      <c r="Y1752" s="207" t="str">
        <f t="shared" si="442"/>
        <v/>
      </c>
      <c r="Z1752" s="207" t="str">
        <f t="shared" si="443"/>
        <v/>
      </c>
      <c r="AA1752" s="207" t="str">
        <f t="shared" si="444"/>
        <v/>
      </c>
    </row>
    <row r="1753" spans="1:27" ht="17.25" hidden="1" outlineLevel="2" collapsed="1" thickBot="1">
      <c r="A1753" s="279">
        <v>43440</v>
      </c>
      <c r="B1753" s="280" t="s">
        <v>1332</v>
      </c>
      <c r="C1753" s="281" t="s">
        <v>3274</v>
      </c>
      <c r="D1753" s="281" t="s">
        <v>1331</v>
      </c>
      <c r="E1753" s="282" t="s">
        <v>1330</v>
      </c>
      <c r="F1753" s="281" t="s">
        <v>102</v>
      </c>
      <c r="G1753" s="283">
        <v>1</v>
      </c>
      <c r="H1753" s="283">
        <v>9794</v>
      </c>
      <c r="I1753" s="283">
        <v>0</v>
      </c>
      <c r="J1753" s="284">
        <v>23</v>
      </c>
      <c r="K1753" s="284">
        <v>10</v>
      </c>
      <c r="L1753" s="284">
        <f t="shared" ref="L1753:L1784" si="448">IF(B1753="TXO",I1753-SUM(J1753:K1753),IF(B1753="FITX",IF(D1753="新倉",-SUM(J1753:K1753),IF(E1753="賣",(H1753-H1752)*G1753*200-SUM(J1753:K1753),(H1752-H1753)*G1753*200-SUM(J1753:K1753))),IF(D1753="新倉",-SUM(J1753:K1753),IF(E1753="賣",(H1753-H1752)*G1753*50-SUM(J1753:K1753),(H1752-H1753)*G1753*50-SUM(J1753:K1753)))))</f>
        <v>-933</v>
      </c>
      <c r="M1753" s="285">
        <f t="shared" si="447"/>
        <v>-933</v>
      </c>
      <c r="N1753" s="241">
        <f t="shared" si="429"/>
        <v>-18</v>
      </c>
      <c r="O1753" s="207">
        <v>0</v>
      </c>
      <c r="P1753" s="34"/>
      <c r="Q1753" s="230" t="s">
        <v>3290</v>
      </c>
      <c r="R1753" s="230" t="s">
        <v>2969</v>
      </c>
      <c r="S1753" s="230"/>
      <c r="T1753" s="61" t="str">
        <f t="shared" si="420"/>
        <v/>
      </c>
      <c r="U1753" s="61">
        <f>IF(AND(R1753="Yes",S1753&lt;&gt;"Yes",L1753&lt;0,B1753&lt;&gt;"TXO"),L1753,"")</f>
        <v>-933</v>
      </c>
      <c r="V1753" s="61" t="str">
        <f>IF(AND(R1753="",S1753&lt;&gt;"Yes",L1753&gt;0,B1753&lt;&gt;"TXO"),L1753,"")</f>
        <v/>
      </c>
      <c r="W1753" s="61" t="str">
        <f>IF(AND(R1753="",S1753&lt;&gt;"Yes",L1753&lt;0,B1753&lt;&gt;"TXO"),L1753,"")</f>
        <v/>
      </c>
      <c r="X1753" s="207" t="str">
        <f>IF(AND(R1753="Yes",S1753="Yes",L1753&gt;0,B1753&lt;&gt;"TXO"),L1753,"")</f>
        <v/>
      </c>
      <c r="Y1753" s="207" t="str">
        <f>IF(AND(R1753="Yes",S1753="Yes",L1753&lt;0,B1753&lt;&gt;"TXO"),L1753,"")</f>
        <v/>
      </c>
      <c r="Z1753" s="207" t="str">
        <f>IF(AND(R1753="",S1753="Yes",L1753&gt;0,B1753&lt;&gt;"TXO"),L1753,"")</f>
        <v/>
      </c>
      <c r="AA1753" s="207" t="str">
        <f>IF(AND(R1753="",S1753="Yes",L1753&lt;0,B1753&lt;&gt;"TXO"),L1753,"")</f>
        <v/>
      </c>
    </row>
    <row r="1754" spans="1:27" ht="33.75" hidden="1" outlineLevel="2" collapsed="1" thickBot="1">
      <c r="A1754" s="279">
        <v>43440</v>
      </c>
      <c r="B1754" s="280" t="s">
        <v>1332</v>
      </c>
      <c r="C1754" s="281" t="s">
        <v>3274</v>
      </c>
      <c r="D1754" s="281" t="s">
        <v>1329</v>
      </c>
      <c r="E1754" s="282" t="s">
        <v>2221</v>
      </c>
      <c r="F1754" s="281" t="s">
        <v>102</v>
      </c>
      <c r="G1754" s="283">
        <v>1</v>
      </c>
      <c r="H1754" s="283">
        <v>9777</v>
      </c>
      <c r="I1754" s="283">
        <v>0</v>
      </c>
      <c r="J1754" s="284">
        <v>23</v>
      </c>
      <c r="K1754" s="284">
        <v>10</v>
      </c>
      <c r="L1754" s="284">
        <f t="shared" si="448"/>
        <v>-33</v>
      </c>
      <c r="M1754" s="285">
        <f t="shared" si="447"/>
        <v>-33</v>
      </c>
      <c r="N1754" s="241" t="str">
        <f t="shared" si="429"/>
        <v/>
      </c>
      <c r="O1754" s="207">
        <v>0</v>
      </c>
      <c r="P1754" s="34"/>
      <c r="Q1754" s="230" t="s">
        <v>2966</v>
      </c>
      <c r="R1754" s="230" t="s">
        <v>2969</v>
      </c>
      <c r="S1754" s="230"/>
      <c r="T1754" s="61" t="str">
        <f t="shared" si="420"/>
        <v/>
      </c>
      <c r="U1754" s="61">
        <f t="shared" ref="U1754" si="449">IF(AND(R1754="Yes",S1754&lt;&gt;"Yes",L1754&lt;0,B1754&lt;&gt;"TXO"),L1754,"")</f>
        <v>-33</v>
      </c>
      <c r="V1754" s="61" t="str">
        <f t="shared" ref="V1754" si="450">IF(AND(R1754="",S1754&lt;&gt;"Yes",L1754&gt;0,B1754&lt;&gt;"TXO"),L1754,"")</f>
        <v/>
      </c>
      <c r="W1754" s="61" t="str">
        <f t="shared" ref="W1754" si="451">IF(AND(R1754="",S1754&lt;&gt;"Yes",L1754&lt;0,B1754&lt;&gt;"TXO"),L1754,"")</f>
        <v/>
      </c>
      <c r="X1754" s="207" t="str">
        <f t="shared" ref="X1754" si="452">IF(AND(R1754="Yes",S1754="Yes",L1754&gt;0,B1754&lt;&gt;"TXO"),L1754,"")</f>
        <v/>
      </c>
      <c r="Y1754" s="207" t="str">
        <f t="shared" ref="Y1754" si="453">IF(AND(R1754="Yes",S1754="Yes",L1754&lt;0,B1754&lt;&gt;"TXO"),L1754,"")</f>
        <v/>
      </c>
      <c r="Z1754" s="207" t="str">
        <f t="shared" ref="Z1754" si="454">IF(AND(R1754="",S1754="Yes",L1754&gt;0,B1754&lt;&gt;"TXO"),L1754,"")</f>
        <v/>
      </c>
      <c r="AA1754" s="207" t="str">
        <f t="shared" ref="AA1754" si="455">IF(AND(R1754="",S1754="Yes",L1754&lt;0,B1754&lt;&gt;"TXO"),L1754,"")</f>
        <v/>
      </c>
    </row>
    <row r="1755" spans="1:27" ht="17.25" hidden="1" outlineLevel="2" collapsed="1" thickBot="1">
      <c r="A1755" s="279">
        <v>43440</v>
      </c>
      <c r="B1755" s="280" t="s">
        <v>1332</v>
      </c>
      <c r="C1755" s="281" t="s">
        <v>3274</v>
      </c>
      <c r="D1755" s="281" t="s">
        <v>1331</v>
      </c>
      <c r="E1755" s="282" t="s">
        <v>1330</v>
      </c>
      <c r="F1755" s="281" t="s">
        <v>102</v>
      </c>
      <c r="G1755" s="283">
        <v>1</v>
      </c>
      <c r="H1755" s="283">
        <v>9794</v>
      </c>
      <c r="I1755" s="283">
        <v>0</v>
      </c>
      <c r="J1755" s="284">
        <v>23</v>
      </c>
      <c r="K1755" s="284">
        <v>10</v>
      </c>
      <c r="L1755" s="284">
        <f t="shared" si="448"/>
        <v>-883</v>
      </c>
      <c r="M1755" s="285">
        <f t="shared" si="447"/>
        <v>-883</v>
      </c>
      <c r="N1755" s="241">
        <f t="shared" si="429"/>
        <v>-17</v>
      </c>
      <c r="O1755" s="207">
        <v>0</v>
      </c>
      <c r="P1755" s="34"/>
      <c r="Q1755" s="230" t="s">
        <v>3290</v>
      </c>
      <c r="R1755" s="230" t="s">
        <v>2969</v>
      </c>
      <c r="S1755" s="230"/>
      <c r="T1755" s="61" t="str">
        <f t="shared" si="420"/>
        <v/>
      </c>
      <c r="U1755" s="61">
        <f>IF(AND(R1755="Yes",S1755&lt;&gt;"Yes",L1755&lt;0,B1755&lt;&gt;"TXO"),L1755,"")</f>
        <v>-883</v>
      </c>
      <c r="V1755" s="61" t="str">
        <f>IF(AND(R1755="",S1755&lt;&gt;"Yes",L1755&gt;0,B1755&lt;&gt;"TXO"),L1755,"")</f>
        <v/>
      </c>
      <c r="W1755" s="61" t="str">
        <f>IF(AND(R1755="",S1755&lt;&gt;"Yes",L1755&lt;0,B1755&lt;&gt;"TXO"),L1755,"")</f>
        <v/>
      </c>
      <c r="X1755" s="207" t="str">
        <f>IF(AND(R1755="Yes",S1755="Yes",L1755&gt;0,B1755&lt;&gt;"TXO"),L1755,"")</f>
        <v/>
      </c>
      <c r="Y1755" s="207" t="str">
        <f>IF(AND(R1755="Yes",S1755="Yes",L1755&lt;0,B1755&lt;&gt;"TXO"),L1755,"")</f>
        <v/>
      </c>
      <c r="Z1755" s="207" t="str">
        <f>IF(AND(R1755="",S1755="Yes",L1755&gt;0,B1755&lt;&gt;"TXO"),L1755,"")</f>
        <v/>
      </c>
      <c r="AA1755" s="207" t="str">
        <f>IF(AND(R1755="",S1755="Yes",L1755&lt;0,B1755&lt;&gt;"TXO"),L1755,"")</f>
        <v/>
      </c>
    </row>
    <row r="1756" spans="1:27" ht="33.75" hidden="1" outlineLevel="2" collapsed="1" thickBot="1">
      <c r="A1756" s="279">
        <v>43440</v>
      </c>
      <c r="B1756" s="280" t="s">
        <v>1332</v>
      </c>
      <c r="C1756" s="281" t="s">
        <v>3274</v>
      </c>
      <c r="D1756" s="281" t="s">
        <v>1329</v>
      </c>
      <c r="E1756" s="282" t="s">
        <v>2221</v>
      </c>
      <c r="F1756" s="281" t="s">
        <v>102</v>
      </c>
      <c r="G1756" s="283">
        <v>2</v>
      </c>
      <c r="H1756" s="283">
        <v>9775</v>
      </c>
      <c r="I1756" s="283">
        <v>0</v>
      </c>
      <c r="J1756" s="284">
        <v>46</v>
      </c>
      <c r="K1756" s="284">
        <v>20</v>
      </c>
      <c r="L1756" s="284">
        <f t="shared" si="448"/>
        <v>-66</v>
      </c>
      <c r="M1756" s="285">
        <f t="shared" si="447"/>
        <v>-66</v>
      </c>
      <c r="N1756" s="241" t="str">
        <f t="shared" si="429"/>
        <v/>
      </c>
      <c r="O1756" s="207">
        <v>0</v>
      </c>
      <c r="P1756" s="34"/>
      <c r="Q1756" s="230" t="s">
        <v>2966</v>
      </c>
      <c r="R1756" s="230" t="s">
        <v>2969</v>
      </c>
      <c r="S1756" s="230"/>
      <c r="T1756" s="61" t="str">
        <f t="shared" si="420"/>
        <v/>
      </c>
      <c r="U1756" s="61">
        <f t="shared" ref="U1756:U1760" si="456">IF(AND(R1756="Yes",S1756&lt;&gt;"Yes",L1756&lt;0,B1756&lt;&gt;"TXO"),L1756,"")</f>
        <v>-66</v>
      </c>
      <c r="V1756" s="61" t="str">
        <f t="shared" ref="V1756:V1760" si="457">IF(AND(R1756="",S1756&lt;&gt;"Yes",L1756&gt;0,B1756&lt;&gt;"TXO"),L1756,"")</f>
        <v/>
      </c>
      <c r="W1756" s="61" t="str">
        <f t="shared" ref="W1756:W1760" si="458">IF(AND(R1756="",S1756&lt;&gt;"Yes",L1756&lt;0,B1756&lt;&gt;"TXO"),L1756,"")</f>
        <v/>
      </c>
      <c r="X1756" s="207" t="str">
        <f t="shared" ref="X1756:X1760" si="459">IF(AND(R1756="Yes",S1756="Yes",L1756&gt;0,B1756&lt;&gt;"TXO"),L1756,"")</f>
        <v/>
      </c>
      <c r="Y1756" s="207" t="str">
        <f t="shared" ref="Y1756:Y1760" si="460">IF(AND(R1756="Yes",S1756="Yes",L1756&lt;0,B1756&lt;&gt;"TXO"),L1756,"")</f>
        <v/>
      </c>
      <c r="Z1756" s="207" t="str">
        <f t="shared" ref="Z1756:Z1760" si="461">IF(AND(R1756="",S1756="Yes",L1756&gt;0,B1756&lt;&gt;"TXO"),L1756,"")</f>
        <v/>
      </c>
      <c r="AA1756" s="207" t="str">
        <f t="shared" ref="AA1756:AA1760" si="462">IF(AND(R1756="",S1756="Yes",L1756&lt;0,B1756&lt;&gt;"TXO"),L1756,"")</f>
        <v/>
      </c>
    </row>
    <row r="1757" spans="1:27" ht="17.25" hidden="1" outlineLevel="2" collapsed="1" thickBot="1">
      <c r="A1757" s="279">
        <v>43440</v>
      </c>
      <c r="B1757" s="280" t="s">
        <v>1332</v>
      </c>
      <c r="C1757" s="281" t="s">
        <v>3274</v>
      </c>
      <c r="D1757" s="281" t="s">
        <v>1331</v>
      </c>
      <c r="E1757" s="282" t="s">
        <v>1330</v>
      </c>
      <c r="F1757" s="281" t="s">
        <v>102</v>
      </c>
      <c r="G1757" s="283">
        <v>2</v>
      </c>
      <c r="H1757" s="283">
        <v>9790</v>
      </c>
      <c r="I1757" s="283">
        <v>0</v>
      </c>
      <c r="J1757" s="284">
        <v>46</v>
      </c>
      <c r="K1757" s="284">
        <v>20</v>
      </c>
      <c r="L1757" s="284">
        <f t="shared" si="448"/>
        <v>-1566</v>
      </c>
      <c r="M1757" s="285">
        <f t="shared" si="447"/>
        <v>-1566</v>
      </c>
      <c r="N1757" s="241">
        <f t="shared" si="429"/>
        <v>-30</v>
      </c>
      <c r="O1757" s="207">
        <v>0</v>
      </c>
      <c r="P1757" s="34"/>
      <c r="Q1757" s="230" t="s">
        <v>3290</v>
      </c>
      <c r="R1757" s="230" t="s">
        <v>2969</v>
      </c>
      <c r="S1757" s="230"/>
      <c r="T1757" s="61" t="str">
        <f t="shared" si="420"/>
        <v/>
      </c>
      <c r="U1757" s="61">
        <f t="shared" si="456"/>
        <v>-1566</v>
      </c>
      <c r="V1757" s="61" t="str">
        <f t="shared" si="457"/>
        <v/>
      </c>
      <c r="W1757" s="61" t="str">
        <f t="shared" si="458"/>
        <v/>
      </c>
      <c r="X1757" s="207" t="str">
        <f t="shared" si="459"/>
        <v/>
      </c>
      <c r="Y1757" s="207" t="str">
        <f t="shared" si="460"/>
        <v/>
      </c>
      <c r="Z1757" s="207" t="str">
        <f t="shared" si="461"/>
        <v/>
      </c>
      <c r="AA1757" s="207" t="str">
        <f t="shared" si="462"/>
        <v/>
      </c>
    </row>
    <row r="1758" spans="1:27" ht="33.75" hidden="1" outlineLevel="2" collapsed="1" thickBot="1">
      <c r="A1758" s="279">
        <v>43440</v>
      </c>
      <c r="B1758" s="280" t="s">
        <v>1332</v>
      </c>
      <c r="C1758" s="281" t="s">
        <v>3274</v>
      </c>
      <c r="D1758" s="281" t="s">
        <v>1329</v>
      </c>
      <c r="E1758" s="282" t="s">
        <v>2221</v>
      </c>
      <c r="F1758" s="281" t="s">
        <v>102</v>
      </c>
      <c r="G1758" s="283">
        <v>1</v>
      </c>
      <c r="H1758" s="283">
        <v>9763</v>
      </c>
      <c r="I1758" s="283">
        <v>0</v>
      </c>
      <c r="J1758" s="284">
        <v>23</v>
      </c>
      <c r="K1758" s="284">
        <v>10</v>
      </c>
      <c r="L1758" s="284">
        <f t="shared" si="448"/>
        <v>-33</v>
      </c>
      <c r="M1758" s="285">
        <f t="shared" si="447"/>
        <v>-33</v>
      </c>
      <c r="N1758" s="241" t="str">
        <f t="shared" si="429"/>
        <v/>
      </c>
      <c r="O1758" s="207">
        <v>0</v>
      </c>
      <c r="P1758" s="34"/>
      <c r="Q1758" s="230" t="s">
        <v>2966</v>
      </c>
      <c r="R1758" s="230" t="s">
        <v>2969</v>
      </c>
      <c r="S1758" s="230"/>
      <c r="T1758" s="61" t="str">
        <f t="shared" si="420"/>
        <v/>
      </c>
      <c r="U1758" s="61">
        <f t="shared" si="456"/>
        <v>-33</v>
      </c>
      <c r="V1758" s="61" t="str">
        <f t="shared" si="457"/>
        <v/>
      </c>
      <c r="W1758" s="61" t="str">
        <f t="shared" si="458"/>
        <v/>
      </c>
      <c r="X1758" s="207" t="str">
        <f t="shared" si="459"/>
        <v/>
      </c>
      <c r="Y1758" s="207" t="str">
        <f t="shared" si="460"/>
        <v/>
      </c>
      <c r="Z1758" s="207" t="str">
        <f t="shared" si="461"/>
        <v/>
      </c>
      <c r="AA1758" s="207" t="str">
        <f t="shared" si="462"/>
        <v/>
      </c>
    </row>
    <row r="1759" spans="1:27" ht="17.25" hidden="1" outlineLevel="2" collapsed="1" thickBot="1">
      <c r="A1759" s="279">
        <v>43440</v>
      </c>
      <c r="B1759" s="280" t="s">
        <v>1332</v>
      </c>
      <c r="C1759" s="281" t="s">
        <v>3274</v>
      </c>
      <c r="D1759" s="281" t="s">
        <v>1331</v>
      </c>
      <c r="E1759" s="282" t="s">
        <v>1330</v>
      </c>
      <c r="F1759" s="281" t="s">
        <v>102</v>
      </c>
      <c r="G1759" s="283">
        <v>1</v>
      </c>
      <c r="H1759" s="283">
        <v>9753</v>
      </c>
      <c r="I1759" s="283">
        <v>0</v>
      </c>
      <c r="J1759" s="284">
        <v>23</v>
      </c>
      <c r="K1759" s="284">
        <v>10</v>
      </c>
      <c r="L1759" s="284">
        <f t="shared" si="448"/>
        <v>467</v>
      </c>
      <c r="M1759" s="285">
        <f t="shared" si="447"/>
        <v>467</v>
      </c>
      <c r="N1759" s="241">
        <f t="shared" si="429"/>
        <v>10</v>
      </c>
      <c r="O1759" s="207">
        <v>0</v>
      </c>
      <c r="P1759" s="34"/>
      <c r="Q1759" s="230" t="s">
        <v>2976</v>
      </c>
      <c r="R1759" s="230" t="s">
        <v>2969</v>
      </c>
      <c r="S1759" s="230"/>
      <c r="T1759" s="61">
        <f t="shared" si="420"/>
        <v>467</v>
      </c>
      <c r="U1759" s="61" t="str">
        <f t="shared" si="456"/>
        <v/>
      </c>
      <c r="V1759" s="61" t="str">
        <f t="shared" si="457"/>
        <v/>
      </c>
      <c r="W1759" s="61" t="str">
        <f t="shared" si="458"/>
        <v/>
      </c>
      <c r="X1759" s="207" t="str">
        <f t="shared" si="459"/>
        <v/>
      </c>
      <c r="Y1759" s="207" t="str">
        <f t="shared" si="460"/>
        <v/>
      </c>
      <c r="Z1759" s="207" t="str">
        <f t="shared" si="461"/>
        <v/>
      </c>
      <c r="AA1759" s="207" t="str">
        <f t="shared" si="462"/>
        <v/>
      </c>
    </row>
    <row r="1760" spans="1:27" ht="33.75" hidden="1" outlineLevel="2" thickBot="1">
      <c r="A1760" s="279">
        <v>43440</v>
      </c>
      <c r="B1760" s="280" t="s">
        <v>1332</v>
      </c>
      <c r="C1760" s="281" t="s">
        <v>3274</v>
      </c>
      <c r="D1760" s="281" t="s">
        <v>1329</v>
      </c>
      <c r="E1760" s="282" t="s">
        <v>2221</v>
      </c>
      <c r="F1760" s="281" t="s">
        <v>102</v>
      </c>
      <c r="G1760" s="283">
        <v>1</v>
      </c>
      <c r="H1760" s="283">
        <v>9763</v>
      </c>
      <c r="I1760" s="283">
        <v>0</v>
      </c>
      <c r="J1760" s="284">
        <v>23</v>
      </c>
      <c r="K1760" s="284">
        <v>10</v>
      </c>
      <c r="L1760" s="284">
        <f t="shared" si="448"/>
        <v>-33</v>
      </c>
      <c r="M1760" s="285">
        <f t="shared" si="447"/>
        <v>-33</v>
      </c>
      <c r="N1760" s="241" t="str">
        <f t="shared" si="429"/>
        <v/>
      </c>
      <c r="O1760" s="207">
        <v>0</v>
      </c>
      <c r="P1760" s="34"/>
      <c r="Q1760" s="230" t="s">
        <v>2966</v>
      </c>
      <c r="R1760" s="230" t="s">
        <v>2969</v>
      </c>
      <c r="S1760" s="230"/>
      <c r="T1760" s="61" t="str">
        <f t="shared" si="420"/>
        <v/>
      </c>
      <c r="U1760" s="61">
        <f t="shared" si="456"/>
        <v>-33</v>
      </c>
      <c r="V1760" s="61" t="str">
        <f t="shared" si="457"/>
        <v/>
      </c>
      <c r="W1760" s="61" t="str">
        <f t="shared" si="458"/>
        <v/>
      </c>
      <c r="X1760" s="207" t="str">
        <f t="shared" si="459"/>
        <v/>
      </c>
      <c r="Y1760" s="207" t="str">
        <f t="shared" si="460"/>
        <v/>
      </c>
      <c r="Z1760" s="207" t="str">
        <f t="shared" si="461"/>
        <v/>
      </c>
      <c r="AA1760" s="207" t="str">
        <f t="shared" si="462"/>
        <v/>
      </c>
    </row>
    <row r="1761" spans="1:27" ht="17.25" hidden="1" outlineLevel="2" collapsed="1" thickBot="1">
      <c r="A1761" s="279">
        <v>43440</v>
      </c>
      <c r="B1761" s="280" t="s">
        <v>1332</v>
      </c>
      <c r="C1761" s="281" t="s">
        <v>3274</v>
      </c>
      <c r="D1761" s="281" t="s">
        <v>1331</v>
      </c>
      <c r="E1761" s="282" t="s">
        <v>1330</v>
      </c>
      <c r="F1761" s="281" t="s">
        <v>102</v>
      </c>
      <c r="G1761" s="283">
        <v>1</v>
      </c>
      <c r="H1761" s="283">
        <v>9757</v>
      </c>
      <c r="I1761" s="283">
        <v>0</v>
      </c>
      <c r="J1761" s="284">
        <v>23</v>
      </c>
      <c r="K1761" s="284">
        <v>10</v>
      </c>
      <c r="L1761" s="284">
        <f t="shared" si="448"/>
        <v>267</v>
      </c>
      <c r="M1761" s="285">
        <f t="shared" si="447"/>
        <v>267</v>
      </c>
      <c r="N1761" s="241">
        <f t="shared" si="429"/>
        <v>6</v>
      </c>
      <c r="O1761" s="207">
        <v>0</v>
      </c>
      <c r="P1761" s="34"/>
      <c r="Q1761" s="230" t="s">
        <v>2976</v>
      </c>
      <c r="R1761" s="230" t="s">
        <v>2969</v>
      </c>
      <c r="S1761" s="230"/>
      <c r="T1761" s="61">
        <f t="shared" si="420"/>
        <v>267</v>
      </c>
      <c r="U1761" s="61" t="str">
        <f>IF(AND(R1761="Yes",S1761&lt;&gt;"Yes",L1761&lt;0,B1761&lt;&gt;"TXO"),L1761,"")</f>
        <v/>
      </c>
      <c r="V1761" s="61" t="str">
        <f>IF(AND(R1761="",S1761&lt;&gt;"Yes",L1761&gt;0,B1761&lt;&gt;"TXO"),L1761,"")</f>
        <v/>
      </c>
      <c r="W1761" s="61" t="str">
        <f>IF(AND(R1761="",S1761&lt;&gt;"Yes",L1761&lt;0,B1761&lt;&gt;"TXO"),L1761,"")</f>
        <v/>
      </c>
      <c r="X1761" s="207" t="str">
        <f>IF(AND(R1761="Yes",S1761="Yes",L1761&gt;0,B1761&lt;&gt;"TXO"),L1761,"")</f>
        <v/>
      </c>
      <c r="Y1761" s="207" t="str">
        <f>IF(AND(R1761="Yes",S1761="Yes",L1761&lt;0,B1761&lt;&gt;"TXO"),L1761,"")</f>
        <v/>
      </c>
      <c r="Z1761" s="207" t="str">
        <f>IF(AND(R1761="",S1761="Yes",L1761&gt;0,B1761&lt;&gt;"TXO"),L1761,"")</f>
        <v/>
      </c>
      <c r="AA1761" s="207" t="str">
        <f>IF(AND(R1761="",S1761="Yes",L1761&lt;0,B1761&lt;&gt;"TXO"),L1761,"")</f>
        <v/>
      </c>
    </row>
    <row r="1762" spans="1:27" ht="17.25" hidden="1" outlineLevel="2" collapsed="1" thickBot="1">
      <c r="A1762" s="279">
        <v>43440</v>
      </c>
      <c r="B1762" s="280" t="s">
        <v>1332</v>
      </c>
      <c r="C1762" s="281" t="s">
        <v>3274</v>
      </c>
      <c r="D1762" s="281" t="s">
        <v>1329</v>
      </c>
      <c r="E1762" s="282" t="s">
        <v>2221</v>
      </c>
      <c r="F1762" s="281" t="s">
        <v>102</v>
      </c>
      <c r="G1762" s="283">
        <v>1</v>
      </c>
      <c r="H1762" s="283">
        <v>9763</v>
      </c>
      <c r="I1762" s="283">
        <v>0</v>
      </c>
      <c r="J1762" s="284">
        <v>23</v>
      </c>
      <c r="K1762" s="284">
        <v>10</v>
      </c>
      <c r="L1762" s="284">
        <f t="shared" si="448"/>
        <v>-33</v>
      </c>
      <c r="M1762" s="285">
        <f t="shared" si="447"/>
        <v>-33</v>
      </c>
      <c r="N1762" s="241" t="str">
        <f t="shared" si="429"/>
        <v/>
      </c>
      <c r="O1762" s="207">
        <v>0</v>
      </c>
      <c r="P1762" s="34"/>
      <c r="Q1762" s="291" t="s">
        <v>2985</v>
      </c>
      <c r="S1762" s="230"/>
      <c r="T1762" s="61" t="str">
        <f t="shared" si="420"/>
        <v/>
      </c>
      <c r="U1762" s="61" t="str">
        <f t="shared" ref="U1762" si="463">IF(AND(R1762="Yes",S1762&lt;&gt;"Yes",L1762&lt;0,B1762&lt;&gt;"TXO"),L1762,"")</f>
        <v/>
      </c>
      <c r="V1762" s="61" t="str">
        <f t="shared" ref="V1762" si="464">IF(AND(R1762="",S1762&lt;&gt;"Yes",L1762&gt;0,B1762&lt;&gt;"TXO"),L1762,"")</f>
        <v/>
      </c>
      <c r="W1762" s="61">
        <f t="shared" ref="W1762" si="465">IF(AND(R1762="",S1762&lt;&gt;"Yes",L1762&lt;0,B1762&lt;&gt;"TXO"),L1762,"")</f>
        <v>-33</v>
      </c>
      <c r="X1762" s="207" t="str">
        <f t="shared" ref="X1762" si="466">IF(AND(R1762="Yes",S1762="Yes",L1762&gt;0,B1762&lt;&gt;"TXO"),L1762,"")</f>
        <v/>
      </c>
      <c r="Y1762" s="207" t="str">
        <f t="shared" ref="Y1762" si="467">IF(AND(R1762="Yes",S1762="Yes",L1762&lt;0,B1762&lt;&gt;"TXO"),L1762,"")</f>
        <v/>
      </c>
      <c r="Z1762" s="207" t="str">
        <f t="shared" ref="Z1762" si="468">IF(AND(R1762="",S1762="Yes",L1762&gt;0,B1762&lt;&gt;"TXO"),L1762,"")</f>
        <v/>
      </c>
      <c r="AA1762" s="207" t="str">
        <f t="shared" ref="AA1762" si="469">IF(AND(R1762="",S1762="Yes",L1762&lt;0,B1762&lt;&gt;"TXO"),L1762,"")</f>
        <v/>
      </c>
    </row>
    <row r="1763" spans="1:27" ht="17.25" hidden="1" outlineLevel="2" collapsed="1" thickBot="1">
      <c r="A1763" s="279">
        <v>43440</v>
      </c>
      <c r="B1763" s="280" t="s">
        <v>1332</v>
      </c>
      <c r="C1763" s="281" t="s">
        <v>3274</v>
      </c>
      <c r="D1763" s="281" t="s">
        <v>1331</v>
      </c>
      <c r="E1763" s="282" t="s">
        <v>1330</v>
      </c>
      <c r="F1763" s="281" t="s">
        <v>102</v>
      </c>
      <c r="G1763" s="283">
        <v>1</v>
      </c>
      <c r="H1763" s="283">
        <v>9726</v>
      </c>
      <c r="I1763" s="283">
        <v>0</v>
      </c>
      <c r="J1763" s="284">
        <v>23</v>
      </c>
      <c r="K1763" s="284">
        <v>10</v>
      </c>
      <c r="L1763" s="284">
        <f t="shared" si="448"/>
        <v>1817</v>
      </c>
      <c r="M1763" s="285">
        <f t="shared" si="447"/>
        <v>1817</v>
      </c>
      <c r="N1763" s="241">
        <f t="shared" si="429"/>
        <v>37</v>
      </c>
      <c r="O1763" s="207">
        <v>0</v>
      </c>
      <c r="P1763" s="34"/>
      <c r="Q1763" s="230" t="s">
        <v>2976</v>
      </c>
      <c r="S1763" s="230"/>
      <c r="T1763" s="61" t="str">
        <f t="shared" si="420"/>
        <v/>
      </c>
      <c r="U1763" s="61" t="str">
        <f>IF(AND(R1763="Yes",S1763&lt;&gt;"Yes",L1763&lt;0,B1763&lt;&gt;"TXO"),L1763,"")</f>
        <v/>
      </c>
      <c r="V1763" s="61">
        <f>IF(AND(R1763="",S1763&lt;&gt;"Yes",L1763&gt;0,B1763&lt;&gt;"TXO"),L1763,"")</f>
        <v>1817</v>
      </c>
      <c r="W1763" s="61" t="str">
        <f>IF(AND(R1763="",S1763&lt;&gt;"Yes",L1763&lt;0,B1763&lt;&gt;"TXO"),L1763,"")</f>
        <v/>
      </c>
      <c r="X1763" s="207" t="str">
        <f>IF(AND(R1763="Yes",S1763="Yes",L1763&gt;0,B1763&lt;&gt;"TXO"),L1763,"")</f>
        <v/>
      </c>
      <c r="Y1763" s="207" t="str">
        <f>IF(AND(R1763="Yes",S1763="Yes",L1763&lt;0,B1763&lt;&gt;"TXO"),L1763,"")</f>
        <v/>
      </c>
      <c r="Z1763" s="207" t="str">
        <f>IF(AND(R1763="",S1763="Yes",L1763&gt;0,B1763&lt;&gt;"TXO"),L1763,"")</f>
        <v/>
      </c>
      <c r="AA1763" s="207" t="str">
        <f>IF(AND(R1763="",S1763="Yes",L1763&lt;0,B1763&lt;&gt;"TXO"),L1763,"")</f>
        <v/>
      </c>
    </row>
    <row r="1764" spans="1:27" ht="17.25" hidden="1" outlineLevel="2" collapsed="1" thickBot="1">
      <c r="A1764" s="279">
        <v>43440</v>
      </c>
      <c r="B1764" s="280" t="s">
        <v>1332</v>
      </c>
      <c r="C1764" s="281" t="s">
        <v>3274</v>
      </c>
      <c r="D1764" s="281" t="s">
        <v>1329</v>
      </c>
      <c r="E1764" s="282" t="s">
        <v>2221</v>
      </c>
      <c r="F1764" s="281" t="s">
        <v>102</v>
      </c>
      <c r="G1764" s="283">
        <v>2</v>
      </c>
      <c r="H1764" s="283">
        <v>9726</v>
      </c>
      <c r="I1764" s="283">
        <v>0</v>
      </c>
      <c r="J1764" s="284">
        <v>46</v>
      </c>
      <c r="K1764" s="284">
        <v>20</v>
      </c>
      <c r="L1764" s="284">
        <f t="shared" si="448"/>
        <v>-66</v>
      </c>
      <c r="M1764" s="285">
        <f t="shared" si="447"/>
        <v>-66</v>
      </c>
      <c r="N1764" s="241" t="str">
        <f t="shared" si="429"/>
        <v/>
      </c>
      <c r="O1764" s="207">
        <v>0</v>
      </c>
      <c r="P1764" s="34"/>
      <c r="Q1764" s="291" t="s">
        <v>2985</v>
      </c>
      <c r="S1764" s="230"/>
      <c r="T1764" s="61" t="str">
        <f t="shared" si="420"/>
        <v/>
      </c>
      <c r="U1764" s="61" t="str">
        <f t="shared" ref="U1764:U1770" si="470">IF(AND(R1764="Yes",S1764&lt;&gt;"Yes",L1764&lt;0,B1764&lt;&gt;"TXO"),L1764,"")</f>
        <v/>
      </c>
      <c r="V1764" s="61" t="str">
        <f t="shared" ref="V1764:V1770" si="471">IF(AND(R1764="",S1764&lt;&gt;"Yes",L1764&gt;0,B1764&lt;&gt;"TXO"),L1764,"")</f>
        <v/>
      </c>
      <c r="W1764" s="61">
        <f t="shared" ref="W1764:W1770" si="472">IF(AND(R1764="",S1764&lt;&gt;"Yes",L1764&lt;0,B1764&lt;&gt;"TXO"),L1764,"")</f>
        <v>-66</v>
      </c>
      <c r="X1764" s="207" t="str">
        <f t="shared" ref="X1764:X1770" si="473">IF(AND(R1764="Yes",S1764="Yes",L1764&gt;0,B1764&lt;&gt;"TXO"),L1764,"")</f>
        <v/>
      </c>
      <c r="Y1764" s="207" t="str">
        <f t="shared" ref="Y1764:Y1770" si="474">IF(AND(R1764="Yes",S1764="Yes",L1764&lt;0,B1764&lt;&gt;"TXO"),L1764,"")</f>
        <v/>
      </c>
      <c r="Z1764" s="207" t="str">
        <f t="shared" ref="Z1764:Z1770" si="475">IF(AND(R1764="",S1764="Yes",L1764&gt;0,B1764&lt;&gt;"TXO"),L1764,"")</f>
        <v/>
      </c>
      <c r="AA1764" s="207" t="str">
        <f t="shared" ref="AA1764:AA1770" si="476">IF(AND(R1764="",S1764="Yes",L1764&lt;0,B1764&lt;&gt;"TXO"),L1764,"")</f>
        <v/>
      </c>
    </row>
    <row r="1765" spans="1:27" ht="17.25" hidden="1" outlineLevel="2" collapsed="1" thickBot="1">
      <c r="A1765" s="279">
        <v>43440</v>
      </c>
      <c r="B1765" s="280" t="s">
        <v>1332</v>
      </c>
      <c r="C1765" s="281" t="s">
        <v>3274</v>
      </c>
      <c r="D1765" s="281" t="s">
        <v>1331</v>
      </c>
      <c r="E1765" s="282" t="s">
        <v>1330</v>
      </c>
      <c r="F1765" s="281" t="s">
        <v>102</v>
      </c>
      <c r="G1765" s="283">
        <v>2</v>
      </c>
      <c r="H1765" s="283">
        <v>9719</v>
      </c>
      <c r="I1765" s="283">
        <v>0</v>
      </c>
      <c r="J1765" s="284">
        <v>46</v>
      </c>
      <c r="K1765" s="284">
        <v>20</v>
      </c>
      <c r="L1765" s="284">
        <f t="shared" si="448"/>
        <v>634</v>
      </c>
      <c r="M1765" s="285">
        <f t="shared" si="447"/>
        <v>634</v>
      </c>
      <c r="N1765" s="241">
        <f t="shared" si="429"/>
        <v>14</v>
      </c>
      <c r="O1765" s="207">
        <v>0</v>
      </c>
      <c r="P1765" s="34"/>
      <c r="Q1765" s="230" t="s">
        <v>2976</v>
      </c>
      <c r="S1765" s="230"/>
      <c r="T1765" s="61" t="str">
        <f t="shared" si="420"/>
        <v/>
      </c>
      <c r="U1765" s="61" t="str">
        <f t="shared" si="470"/>
        <v/>
      </c>
      <c r="V1765" s="61">
        <f t="shared" si="471"/>
        <v>634</v>
      </c>
      <c r="W1765" s="61" t="str">
        <f t="shared" si="472"/>
        <v/>
      </c>
      <c r="X1765" s="207" t="str">
        <f t="shared" si="473"/>
        <v/>
      </c>
      <c r="Y1765" s="207" t="str">
        <f t="shared" si="474"/>
        <v/>
      </c>
      <c r="Z1765" s="207" t="str">
        <f t="shared" si="475"/>
        <v/>
      </c>
      <c r="AA1765" s="207" t="str">
        <f t="shared" si="476"/>
        <v/>
      </c>
    </row>
    <row r="1766" spans="1:27" ht="17.25" hidden="1" outlineLevel="2" collapsed="1" thickBot="1">
      <c r="A1766" s="279">
        <v>43440</v>
      </c>
      <c r="B1766" s="280" t="s">
        <v>1332</v>
      </c>
      <c r="C1766" s="281" t="s">
        <v>3274</v>
      </c>
      <c r="D1766" s="281" t="s">
        <v>1329</v>
      </c>
      <c r="E1766" s="282" t="s">
        <v>2221</v>
      </c>
      <c r="F1766" s="281" t="s">
        <v>102</v>
      </c>
      <c r="G1766" s="283">
        <v>1</v>
      </c>
      <c r="H1766" s="283">
        <v>9708</v>
      </c>
      <c r="I1766" s="283">
        <v>0</v>
      </c>
      <c r="J1766" s="284">
        <v>23</v>
      </c>
      <c r="K1766" s="284">
        <v>10</v>
      </c>
      <c r="L1766" s="284">
        <f t="shared" si="448"/>
        <v>-33</v>
      </c>
      <c r="M1766" s="285">
        <f t="shared" si="447"/>
        <v>-33</v>
      </c>
      <c r="N1766" s="241" t="str">
        <f t="shared" si="429"/>
        <v/>
      </c>
      <c r="O1766" s="207">
        <v>0</v>
      </c>
      <c r="P1766" s="34"/>
      <c r="Q1766" s="291" t="s">
        <v>2985</v>
      </c>
      <c r="S1766" s="230"/>
      <c r="T1766" s="61" t="str">
        <f t="shared" si="420"/>
        <v/>
      </c>
      <c r="U1766" s="61" t="str">
        <f t="shared" si="470"/>
        <v/>
      </c>
      <c r="V1766" s="61" t="str">
        <f t="shared" si="471"/>
        <v/>
      </c>
      <c r="W1766" s="61">
        <f t="shared" si="472"/>
        <v>-33</v>
      </c>
      <c r="X1766" s="207" t="str">
        <f t="shared" si="473"/>
        <v/>
      </c>
      <c r="Y1766" s="207" t="str">
        <f t="shared" si="474"/>
        <v/>
      </c>
      <c r="Z1766" s="207" t="str">
        <f t="shared" si="475"/>
        <v/>
      </c>
      <c r="AA1766" s="207" t="str">
        <f t="shared" si="476"/>
        <v/>
      </c>
    </row>
    <row r="1767" spans="1:27" ht="17.25" hidden="1" outlineLevel="2" collapsed="1" thickBot="1">
      <c r="A1767" s="279">
        <v>43440</v>
      </c>
      <c r="B1767" s="280" t="s">
        <v>1332</v>
      </c>
      <c r="C1767" s="281" t="s">
        <v>3274</v>
      </c>
      <c r="D1767" s="281" t="s">
        <v>1331</v>
      </c>
      <c r="E1767" s="282" t="s">
        <v>1330</v>
      </c>
      <c r="F1767" s="281" t="s">
        <v>102</v>
      </c>
      <c r="G1767" s="283">
        <v>1</v>
      </c>
      <c r="H1767" s="283">
        <v>9722</v>
      </c>
      <c r="I1767" s="283">
        <v>0</v>
      </c>
      <c r="J1767" s="284">
        <v>23</v>
      </c>
      <c r="K1767" s="284">
        <v>10</v>
      </c>
      <c r="L1767" s="284">
        <f t="shared" si="448"/>
        <v>-733</v>
      </c>
      <c r="M1767" s="285">
        <f t="shared" si="447"/>
        <v>-733</v>
      </c>
      <c r="N1767" s="241">
        <f t="shared" si="429"/>
        <v>-14</v>
      </c>
      <c r="O1767" s="207">
        <v>0</v>
      </c>
      <c r="P1767" s="34"/>
      <c r="Q1767" s="230" t="s">
        <v>3291</v>
      </c>
      <c r="S1767" s="230"/>
      <c r="T1767" s="61" t="str">
        <f t="shared" si="420"/>
        <v/>
      </c>
      <c r="U1767" s="61" t="str">
        <f t="shared" si="470"/>
        <v/>
      </c>
      <c r="V1767" s="61" t="str">
        <f t="shared" si="471"/>
        <v/>
      </c>
      <c r="W1767" s="61">
        <f t="shared" si="472"/>
        <v>-733</v>
      </c>
      <c r="X1767" s="207" t="str">
        <f t="shared" si="473"/>
        <v/>
      </c>
      <c r="Y1767" s="207" t="str">
        <f t="shared" si="474"/>
        <v/>
      </c>
      <c r="Z1767" s="207" t="str">
        <f t="shared" si="475"/>
        <v/>
      </c>
      <c r="AA1767" s="207" t="str">
        <f t="shared" si="476"/>
        <v/>
      </c>
    </row>
    <row r="1768" spans="1:27" ht="17.25" hidden="1" outlineLevel="2" collapsed="1" thickBot="1">
      <c r="A1768" s="279">
        <v>43440</v>
      </c>
      <c r="B1768" s="280" t="s">
        <v>1332</v>
      </c>
      <c r="C1768" s="281" t="s">
        <v>3274</v>
      </c>
      <c r="D1768" s="281" t="s">
        <v>1329</v>
      </c>
      <c r="E1768" s="282" t="s">
        <v>2221</v>
      </c>
      <c r="F1768" s="281" t="s">
        <v>102</v>
      </c>
      <c r="G1768" s="283">
        <v>1</v>
      </c>
      <c r="H1768" s="283">
        <v>9707</v>
      </c>
      <c r="I1768" s="283">
        <v>0</v>
      </c>
      <c r="J1768" s="284">
        <v>23</v>
      </c>
      <c r="K1768" s="284">
        <v>10</v>
      </c>
      <c r="L1768" s="284">
        <f t="shared" si="448"/>
        <v>-33</v>
      </c>
      <c r="M1768" s="285">
        <f t="shared" si="447"/>
        <v>-33</v>
      </c>
      <c r="N1768" s="241" t="str">
        <f t="shared" si="429"/>
        <v/>
      </c>
      <c r="O1768" s="207">
        <v>0</v>
      </c>
      <c r="P1768" s="34"/>
      <c r="Q1768" s="291" t="s">
        <v>2985</v>
      </c>
      <c r="S1768" s="230"/>
      <c r="T1768" s="61" t="str">
        <f t="shared" si="420"/>
        <v/>
      </c>
      <c r="U1768" s="61" t="str">
        <f t="shared" si="470"/>
        <v/>
      </c>
      <c r="V1768" s="61" t="str">
        <f t="shared" si="471"/>
        <v/>
      </c>
      <c r="W1768" s="61">
        <f t="shared" si="472"/>
        <v>-33</v>
      </c>
      <c r="X1768" s="207" t="str">
        <f t="shared" si="473"/>
        <v/>
      </c>
      <c r="Y1768" s="207" t="str">
        <f t="shared" si="474"/>
        <v/>
      </c>
      <c r="Z1768" s="207" t="str">
        <f t="shared" si="475"/>
        <v/>
      </c>
      <c r="AA1768" s="207" t="str">
        <f t="shared" si="476"/>
        <v/>
      </c>
    </row>
    <row r="1769" spans="1:27" ht="17.25" hidden="1" outlineLevel="2" collapsed="1" thickBot="1">
      <c r="A1769" s="279">
        <v>43440</v>
      </c>
      <c r="B1769" s="280" t="s">
        <v>1332</v>
      </c>
      <c r="C1769" s="281" t="s">
        <v>3274</v>
      </c>
      <c r="D1769" s="281" t="s">
        <v>1331</v>
      </c>
      <c r="E1769" s="282" t="s">
        <v>1330</v>
      </c>
      <c r="F1769" s="281" t="s">
        <v>102</v>
      </c>
      <c r="G1769" s="283">
        <v>1</v>
      </c>
      <c r="H1769" s="283">
        <v>9727</v>
      </c>
      <c r="I1769" s="283">
        <v>0</v>
      </c>
      <c r="J1769" s="284">
        <v>23</v>
      </c>
      <c r="K1769" s="284">
        <v>10</v>
      </c>
      <c r="L1769" s="284">
        <f t="shared" si="448"/>
        <v>-1033</v>
      </c>
      <c r="M1769" s="285">
        <f t="shared" si="447"/>
        <v>-1033</v>
      </c>
      <c r="N1769" s="241">
        <f t="shared" si="429"/>
        <v>-20</v>
      </c>
      <c r="O1769" s="207">
        <v>0</v>
      </c>
      <c r="P1769" s="34"/>
      <c r="Q1769" s="230" t="s">
        <v>3292</v>
      </c>
      <c r="S1769" s="230"/>
      <c r="T1769" s="61" t="str">
        <f t="shared" si="420"/>
        <v/>
      </c>
      <c r="U1769" s="61" t="str">
        <f t="shared" si="470"/>
        <v/>
      </c>
      <c r="V1769" s="61" t="str">
        <f t="shared" si="471"/>
        <v/>
      </c>
      <c r="W1769" s="61">
        <f t="shared" si="472"/>
        <v>-1033</v>
      </c>
      <c r="X1769" s="207" t="str">
        <f t="shared" si="473"/>
        <v/>
      </c>
      <c r="Y1769" s="207" t="str">
        <f t="shared" si="474"/>
        <v/>
      </c>
      <c r="Z1769" s="207" t="str">
        <f t="shared" si="475"/>
        <v/>
      </c>
      <c r="AA1769" s="207" t="str">
        <f t="shared" si="476"/>
        <v/>
      </c>
    </row>
    <row r="1770" spans="1:27" ht="17.25" hidden="1" outlineLevel="2" thickBot="1">
      <c r="A1770" s="279">
        <v>43440</v>
      </c>
      <c r="B1770" s="280" t="s">
        <v>1332</v>
      </c>
      <c r="C1770" s="281" t="s">
        <v>3274</v>
      </c>
      <c r="D1770" s="281" t="s">
        <v>1329</v>
      </c>
      <c r="E1770" s="282" t="s">
        <v>2221</v>
      </c>
      <c r="F1770" s="281" t="s">
        <v>102</v>
      </c>
      <c r="G1770" s="283">
        <v>1</v>
      </c>
      <c r="H1770" s="283">
        <v>9711</v>
      </c>
      <c r="I1770" s="283">
        <v>0</v>
      </c>
      <c r="J1770" s="284">
        <v>23</v>
      </c>
      <c r="K1770" s="284">
        <v>10</v>
      </c>
      <c r="L1770" s="284">
        <f t="shared" si="448"/>
        <v>-33</v>
      </c>
      <c r="M1770" s="285">
        <f t="shared" si="447"/>
        <v>-33</v>
      </c>
      <c r="N1770" s="241" t="str">
        <f t="shared" si="429"/>
        <v/>
      </c>
      <c r="O1770" s="207">
        <v>0</v>
      </c>
      <c r="P1770" s="34"/>
      <c r="Q1770" s="291" t="s">
        <v>2985</v>
      </c>
      <c r="S1770" s="230"/>
      <c r="T1770" s="61" t="str">
        <f t="shared" si="420"/>
        <v/>
      </c>
      <c r="U1770" s="61" t="str">
        <f t="shared" si="470"/>
        <v/>
      </c>
      <c r="V1770" s="61" t="str">
        <f t="shared" si="471"/>
        <v/>
      </c>
      <c r="W1770" s="61">
        <f t="shared" si="472"/>
        <v>-33</v>
      </c>
      <c r="X1770" s="207" t="str">
        <f t="shared" si="473"/>
        <v/>
      </c>
      <c r="Y1770" s="207" t="str">
        <f t="shared" si="474"/>
        <v/>
      </c>
      <c r="Z1770" s="207" t="str">
        <f t="shared" si="475"/>
        <v/>
      </c>
      <c r="AA1770" s="207" t="str">
        <f t="shared" si="476"/>
        <v/>
      </c>
    </row>
    <row r="1771" spans="1:27" ht="17.25" hidden="1" outlineLevel="2" collapsed="1" thickBot="1">
      <c r="A1771" s="279">
        <v>43440</v>
      </c>
      <c r="B1771" s="280" t="s">
        <v>1332</v>
      </c>
      <c r="C1771" s="281" t="s">
        <v>3274</v>
      </c>
      <c r="D1771" s="281" t="s">
        <v>1331</v>
      </c>
      <c r="E1771" s="282" t="s">
        <v>1330</v>
      </c>
      <c r="F1771" s="281" t="s">
        <v>102</v>
      </c>
      <c r="G1771" s="283">
        <v>1</v>
      </c>
      <c r="H1771" s="283">
        <v>9727</v>
      </c>
      <c r="I1771" s="283">
        <v>0</v>
      </c>
      <c r="J1771" s="284">
        <v>23</v>
      </c>
      <c r="K1771" s="284">
        <v>10</v>
      </c>
      <c r="L1771" s="284">
        <f t="shared" si="448"/>
        <v>-833</v>
      </c>
      <c r="M1771" s="285">
        <f t="shared" si="447"/>
        <v>-833</v>
      </c>
      <c r="N1771" s="241">
        <f t="shared" si="429"/>
        <v>-16</v>
      </c>
      <c r="O1771" s="207">
        <v>0</v>
      </c>
      <c r="P1771" s="34"/>
      <c r="Q1771" s="230" t="s">
        <v>3292</v>
      </c>
      <c r="S1771" s="230"/>
      <c r="T1771" s="61" t="str">
        <f t="shared" si="420"/>
        <v/>
      </c>
      <c r="U1771" s="61" t="str">
        <f>IF(AND(R1771="Yes",S1771&lt;&gt;"Yes",L1771&lt;0,B1771&lt;&gt;"TXO"),L1771,"")</f>
        <v/>
      </c>
      <c r="V1771" s="61" t="str">
        <f>IF(AND(R1771="",S1771&lt;&gt;"Yes",L1771&gt;0,B1771&lt;&gt;"TXO"),L1771,"")</f>
        <v/>
      </c>
      <c r="W1771" s="61">
        <f>IF(AND(R1771="",S1771&lt;&gt;"Yes",L1771&lt;0,B1771&lt;&gt;"TXO"),L1771,"")</f>
        <v>-833</v>
      </c>
      <c r="X1771" s="207" t="str">
        <f>IF(AND(R1771="Yes",S1771="Yes",L1771&gt;0,B1771&lt;&gt;"TXO"),L1771,"")</f>
        <v/>
      </c>
      <c r="Y1771" s="207" t="str">
        <f>IF(AND(R1771="Yes",S1771="Yes",L1771&lt;0,B1771&lt;&gt;"TXO"),L1771,"")</f>
        <v/>
      </c>
      <c r="Z1771" s="207" t="str">
        <f>IF(AND(R1771="",S1771="Yes",L1771&gt;0,B1771&lt;&gt;"TXO"),L1771,"")</f>
        <v/>
      </c>
      <c r="AA1771" s="207" t="str">
        <f>IF(AND(R1771="",S1771="Yes",L1771&lt;0,B1771&lt;&gt;"TXO"),L1771,"")</f>
        <v/>
      </c>
    </row>
    <row r="1772" spans="1:27" ht="17.25" hidden="1" outlineLevel="2" collapsed="1" thickBot="1">
      <c r="A1772" s="279">
        <v>43440</v>
      </c>
      <c r="B1772" s="280" t="s">
        <v>1332</v>
      </c>
      <c r="C1772" s="281" t="s">
        <v>3274</v>
      </c>
      <c r="D1772" s="281" t="s">
        <v>1329</v>
      </c>
      <c r="E1772" s="282" t="s">
        <v>2221</v>
      </c>
      <c r="F1772" s="281" t="s">
        <v>102</v>
      </c>
      <c r="G1772" s="283">
        <v>1</v>
      </c>
      <c r="H1772" s="283">
        <v>9704</v>
      </c>
      <c r="I1772" s="283">
        <v>0</v>
      </c>
      <c r="J1772" s="284">
        <v>23</v>
      </c>
      <c r="K1772" s="284">
        <v>10</v>
      </c>
      <c r="L1772" s="284">
        <f t="shared" si="448"/>
        <v>-33</v>
      </c>
      <c r="M1772" s="285">
        <f t="shared" si="447"/>
        <v>-33</v>
      </c>
      <c r="N1772" s="241" t="str">
        <f t="shared" si="429"/>
        <v/>
      </c>
      <c r="O1772" s="207">
        <v>0</v>
      </c>
      <c r="P1772" s="34"/>
      <c r="Q1772" s="291" t="s">
        <v>2985</v>
      </c>
      <c r="S1772" s="230"/>
      <c r="T1772" s="61" t="str">
        <f t="shared" si="420"/>
        <v/>
      </c>
      <c r="U1772" s="61" t="str">
        <f t="shared" ref="U1772" si="477">IF(AND(R1772="Yes",S1772&lt;&gt;"Yes",L1772&lt;0,B1772&lt;&gt;"TXO"),L1772,"")</f>
        <v/>
      </c>
      <c r="V1772" s="61" t="str">
        <f t="shared" ref="V1772" si="478">IF(AND(R1772="",S1772&lt;&gt;"Yes",L1772&gt;0,B1772&lt;&gt;"TXO"),L1772,"")</f>
        <v/>
      </c>
      <c r="W1772" s="61">
        <f t="shared" ref="W1772" si="479">IF(AND(R1772="",S1772&lt;&gt;"Yes",L1772&lt;0,B1772&lt;&gt;"TXO"),L1772,"")</f>
        <v>-33</v>
      </c>
      <c r="X1772" s="207" t="str">
        <f t="shared" ref="X1772" si="480">IF(AND(R1772="Yes",S1772="Yes",L1772&gt;0,B1772&lt;&gt;"TXO"),L1772,"")</f>
        <v/>
      </c>
      <c r="Y1772" s="207" t="str">
        <f t="shared" ref="Y1772" si="481">IF(AND(R1772="Yes",S1772="Yes",L1772&lt;0,B1772&lt;&gt;"TXO"),L1772,"")</f>
        <v/>
      </c>
      <c r="Z1772" s="207" t="str">
        <f t="shared" ref="Z1772" si="482">IF(AND(R1772="",S1772="Yes",L1772&gt;0,B1772&lt;&gt;"TXO"),L1772,"")</f>
        <v/>
      </c>
      <c r="AA1772" s="207" t="str">
        <f t="shared" ref="AA1772" si="483">IF(AND(R1772="",S1772="Yes",L1772&lt;0,B1772&lt;&gt;"TXO"),L1772,"")</f>
        <v/>
      </c>
    </row>
    <row r="1773" spans="1:27" ht="17.25" hidden="1" outlineLevel="2" collapsed="1" thickBot="1">
      <c r="A1773" s="279">
        <v>43440</v>
      </c>
      <c r="B1773" s="280" t="s">
        <v>1332</v>
      </c>
      <c r="C1773" s="281" t="s">
        <v>3274</v>
      </c>
      <c r="D1773" s="281" t="s">
        <v>1331</v>
      </c>
      <c r="E1773" s="282" t="s">
        <v>1330</v>
      </c>
      <c r="F1773" s="281" t="s">
        <v>102</v>
      </c>
      <c r="G1773" s="283">
        <v>1</v>
      </c>
      <c r="H1773" s="283">
        <v>9699</v>
      </c>
      <c r="I1773" s="283">
        <v>0</v>
      </c>
      <c r="J1773" s="284">
        <v>23</v>
      </c>
      <c r="K1773" s="284">
        <v>10</v>
      </c>
      <c r="L1773" s="284">
        <f t="shared" si="448"/>
        <v>217</v>
      </c>
      <c r="M1773" s="285">
        <f t="shared" si="447"/>
        <v>217</v>
      </c>
      <c r="N1773" s="241">
        <f t="shared" si="429"/>
        <v>5</v>
      </c>
      <c r="O1773" s="207">
        <v>0</v>
      </c>
      <c r="P1773" s="34"/>
      <c r="Q1773" s="230" t="s">
        <v>2976</v>
      </c>
      <c r="S1773" s="230"/>
      <c r="T1773" s="61" t="str">
        <f t="shared" si="420"/>
        <v/>
      </c>
      <c r="U1773" s="61" t="str">
        <f>IF(AND(R1773="Yes",S1773&lt;&gt;"Yes",L1773&lt;0,B1773&lt;&gt;"TXO"),L1773,"")</f>
        <v/>
      </c>
      <c r="V1773" s="61">
        <f>IF(AND(R1773="",S1773&lt;&gt;"Yes",L1773&gt;0,B1773&lt;&gt;"TXO"),L1773,"")</f>
        <v>217</v>
      </c>
      <c r="W1773" s="61" t="str">
        <f>IF(AND(R1773="",S1773&lt;&gt;"Yes",L1773&lt;0,B1773&lt;&gt;"TXO"),L1773,"")</f>
        <v/>
      </c>
      <c r="X1773" s="207" t="str">
        <f>IF(AND(R1773="Yes",S1773="Yes",L1773&gt;0,B1773&lt;&gt;"TXO"),L1773,"")</f>
        <v/>
      </c>
      <c r="Y1773" s="207" t="str">
        <f>IF(AND(R1773="Yes",S1773="Yes",L1773&lt;0,B1773&lt;&gt;"TXO"),L1773,"")</f>
        <v/>
      </c>
      <c r="Z1773" s="207" t="str">
        <f>IF(AND(R1773="",S1773="Yes",L1773&gt;0,B1773&lt;&gt;"TXO"),L1773,"")</f>
        <v/>
      </c>
      <c r="AA1773" s="207" t="str">
        <f>IF(AND(R1773="",S1773="Yes",L1773&lt;0,B1773&lt;&gt;"TXO"),L1773,"")</f>
        <v/>
      </c>
    </row>
    <row r="1774" spans="1:27" ht="17.25" hidden="1" outlineLevel="2" collapsed="1" thickBot="1">
      <c r="A1774" s="279">
        <v>43440</v>
      </c>
      <c r="B1774" s="280" t="s">
        <v>1332</v>
      </c>
      <c r="C1774" s="281" t="s">
        <v>3274</v>
      </c>
      <c r="D1774" s="281" t="s">
        <v>1329</v>
      </c>
      <c r="E1774" s="282" t="s">
        <v>2221</v>
      </c>
      <c r="F1774" s="281" t="s">
        <v>102</v>
      </c>
      <c r="G1774" s="283">
        <v>1</v>
      </c>
      <c r="H1774" s="283">
        <v>9705</v>
      </c>
      <c r="I1774" s="283">
        <v>0</v>
      </c>
      <c r="J1774" s="284">
        <v>23</v>
      </c>
      <c r="K1774" s="284">
        <v>10</v>
      </c>
      <c r="L1774" s="284">
        <f t="shared" si="448"/>
        <v>-33</v>
      </c>
      <c r="M1774" s="285">
        <f t="shared" si="447"/>
        <v>-33</v>
      </c>
      <c r="N1774" s="241" t="str">
        <f t="shared" si="429"/>
        <v/>
      </c>
      <c r="O1774" s="207">
        <v>0</v>
      </c>
      <c r="P1774" s="34"/>
      <c r="Q1774" s="291" t="s">
        <v>2985</v>
      </c>
      <c r="S1774" s="230"/>
      <c r="T1774" s="61" t="str">
        <f t="shared" si="420"/>
        <v/>
      </c>
      <c r="U1774" s="61" t="str">
        <f t="shared" ref="U1774:U1778" si="484">IF(AND(R1774="Yes",S1774&lt;&gt;"Yes",L1774&lt;0,B1774&lt;&gt;"TXO"),L1774,"")</f>
        <v/>
      </c>
      <c r="V1774" s="61" t="str">
        <f t="shared" ref="V1774:V1778" si="485">IF(AND(R1774="",S1774&lt;&gt;"Yes",L1774&gt;0,B1774&lt;&gt;"TXO"),L1774,"")</f>
        <v/>
      </c>
      <c r="W1774" s="61">
        <f t="shared" ref="W1774:W1778" si="486">IF(AND(R1774="",S1774&lt;&gt;"Yes",L1774&lt;0,B1774&lt;&gt;"TXO"),L1774,"")</f>
        <v>-33</v>
      </c>
      <c r="X1774" s="207" t="str">
        <f t="shared" ref="X1774:X1778" si="487">IF(AND(R1774="Yes",S1774="Yes",L1774&gt;0,B1774&lt;&gt;"TXO"),L1774,"")</f>
        <v/>
      </c>
      <c r="Y1774" s="207" t="str">
        <f t="shared" ref="Y1774:Y1778" si="488">IF(AND(R1774="Yes",S1774="Yes",L1774&lt;0,B1774&lt;&gt;"TXO"),L1774,"")</f>
        <v/>
      </c>
      <c r="Z1774" s="207" t="str">
        <f t="shared" ref="Z1774:Z1778" si="489">IF(AND(R1774="",S1774="Yes",L1774&gt;0,B1774&lt;&gt;"TXO"),L1774,"")</f>
        <v/>
      </c>
      <c r="AA1774" s="207" t="str">
        <f t="shared" ref="AA1774:AA1778" si="490">IF(AND(R1774="",S1774="Yes",L1774&lt;0,B1774&lt;&gt;"TXO"),L1774,"")</f>
        <v/>
      </c>
    </row>
    <row r="1775" spans="1:27" ht="17.25" hidden="1" outlineLevel="2" collapsed="1" thickBot="1">
      <c r="A1775" s="279">
        <v>43440</v>
      </c>
      <c r="B1775" s="280" t="s">
        <v>1332</v>
      </c>
      <c r="C1775" s="281" t="s">
        <v>3274</v>
      </c>
      <c r="D1775" s="281" t="s">
        <v>1331</v>
      </c>
      <c r="E1775" s="282" t="s">
        <v>1330</v>
      </c>
      <c r="F1775" s="281" t="s">
        <v>102</v>
      </c>
      <c r="G1775" s="283">
        <v>1</v>
      </c>
      <c r="H1775" s="283">
        <v>9699</v>
      </c>
      <c r="I1775" s="283">
        <v>0</v>
      </c>
      <c r="J1775" s="284">
        <v>23</v>
      </c>
      <c r="K1775" s="284">
        <v>10</v>
      </c>
      <c r="L1775" s="284">
        <f t="shared" si="448"/>
        <v>267</v>
      </c>
      <c r="M1775" s="285">
        <f t="shared" si="447"/>
        <v>267</v>
      </c>
      <c r="N1775" s="241">
        <f t="shared" si="429"/>
        <v>6</v>
      </c>
      <c r="O1775" s="207">
        <v>0</v>
      </c>
      <c r="P1775" s="34"/>
      <c r="Q1775" s="230" t="s">
        <v>2976</v>
      </c>
      <c r="S1775" s="230"/>
      <c r="T1775" s="61" t="str">
        <f t="shared" si="420"/>
        <v/>
      </c>
      <c r="U1775" s="61" t="str">
        <f t="shared" si="484"/>
        <v/>
      </c>
      <c r="V1775" s="61">
        <f t="shared" si="485"/>
        <v>267</v>
      </c>
      <c r="W1775" s="61" t="str">
        <f t="shared" si="486"/>
        <v/>
      </c>
      <c r="X1775" s="207" t="str">
        <f t="shared" si="487"/>
        <v/>
      </c>
      <c r="Y1775" s="207" t="str">
        <f t="shared" si="488"/>
        <v/>
      </c>
      <c r="Z1775" s="207" t="str">
        <f t="shared" si="489"/>
        <v/>
      </c>
      <c r="AA1775" s="207" t="str">
        <f t="shared" si="490"/>
        <v/>
      </c>
    </row>
    <row r="1776" spans="1:27" ht="17.25" hidden="1" outlineLevel="2" collapsed="1" thickBot="1">
      <c r="A1776" s="279">
        <v>43440</v>
      </c>
      <c r="B1776" s="280" t="s">
        <v>1332</v>
      </c>
      <c r="C1776" s="281" t="s">
        <v>3274</v>
      </c>
      <c r="D1776" s="281" t="s">
        <v>1329</v>
      </c>
      <c r="E1776" s="282" t="s">
        <v>2221</v>
      </c>
      <c r="F1776" s="281" t="s">
        <v>102</v>
      </c>
      <c r="G1776" s="283">
        <v>1</v>
      </c>
      <c r="H1776" s="283">
        <v>9710</v>
      </c>
      <c r="I1776" s="283">
        <v>0</v>
      </c>
      <c r="J1776" s="284">
        <v>23</v>
      </c>
      <c r="K1776" s="284">
        <v>10</v>
      </c>
      <c r="L1776" s="284">
        <f t="shared" si="448"/>
        <v>-33</v>
      </c>
      <c r="M1776" s="285">
        <f t="shared" si="447"/>
        <v>-33</v>
      </c>
      <c r="N1776" s="241" t="str">
        <f t="shared" si="429"/>
        <v/>
      </c>
      <c r="O1776" s="207">
        <v>0</v>
      </c>
      <c r="P1776" s="34"/>
      <c r="Q1776" s="291" t="s">
        <v>2985</v>
      </c>
      <c r="S1776" s="230"/>
      <c r="T1776" s="61" t="str">
        <f t="shared" si="420"/>
        <v/>
      </c>
      <c r="U1776" s="61" t="str">
        <f t="shared" si="484"/>
        <v/>
      </c>
      <c r="V1776" s="61" t="str">
        <f t="shared" si="485"/>
        <v/>
      </c>
      <c r="W1776" s="61">
        <f t="shared" si="486"/>
        <v>-33</v>
      </c>
      <c r="X1776" s="207" t="str">
        <f t="shared" si="487"/>
        <v/>
      </c>
      <c r="Y1776" s="207" t="str">
        <f t="shared" si="488"/>
        <v/>
      </c>
      <c r="Z1776" s="207" t="str">
        <f t="shared" si="489"/>
        <v/>
      </c>
      <c r="AA1776" s="207" t="str">
        <f t="shared" si="490"/>
        <v/>
      </c>
    </row>
    <row r="1777" spans="1:27" ht="17.25" hidden="1" outlineLevel="2" collapsed="1" thickBot="1">
      <c r="A1777" s="279">
        <v>43440</v>
      </c>
      <c r="B1777" s="280" t="s">
        <v>1332</v>
      </c>
      <c r="C1777" s="281" t="s">
        <v>3274</v>
      </c>
      <c r="D1777" s="281" t="s">
        <v>1331</v>
      </c>
      <c r="E1777" s="282" t="s">
        <v>1330</v>
      </c>
      <c r="F1777" s="281" t="s">
        <v>102</v>
      </c>
      <c r="G1777" s="283">
        <v>1</v>
      </c>
      <c r="H1777" s="283">
        <v>9699</v>
      </c>
      <c r="I1777" s="283">
        <v>0</v>
      </c>
      <c r="J1777" s="284">
        <v>23</v>
      </c>
      <c r="K1777" s="284">
        <v>10</v>
      </c>
      <c r="L1777" s="284">
        <f t="shared" si="448"/>
        <v>517</v>
      </c>
      <c r="M1777" s="285">
        <f t="shared" si="447"/>
        <v>517</v>
      </c>
      <c r="N1777" s="241">
        <f t="shared" si="429"/>
        <v>11</v>
      </c>
      <c r="O1777" s="207">
        <v>0</v>
      </c>
      <c r="P1777" s="34"/>
      <c r="Q1777" s="230" t="s">
        <v>2976</v>
      </c>
      <c r="S1777" s="230"/>
      <c r="T1777" s="61" t="str">
        <f t="shared" si="420"/>
        <v/>
      </c>
      <c r="U1777" s="61" t="str">
        <f t="shared" si="484"/>
        <v/>
      </c>
      <c r="V1777" s="61">
        <f t="shared" si="485"/>
        <v>517</v>
      </c>
      <c r="W1777" s="61" t="str">
        <f t="shared" si="486"/>
        <v/>
      </c>
      <c r="X1777" s="207" t="str">
        <f t="shared" si="487"/>
        <v/>
      </c>
      <c r="Y1777" s="207" t="str">
        <f t="shared" si="488"/>
        <v/>
      </c>
      <c r="Z1777" s="207" t="str">
        <f t="shared" si="489"/>
        <v/>
      </c>
      <c r="AA1777" s="207" t="str">
        <f t="shared" si="490"/>
        <v/>
      </c>
    </row>
    <row r="1778" spans="1:27" ht="17.25" hidden="1" outlineLevel="2" collapsed="1" thickBot="1">
      <c r="A1778" s="279">
        <v>43440</v>
      </c>
      <c r="B1778" s="280" t="s">
        <v>1332</v>
      </c>
      <c r="C1778" s="281" t="s">
        <v>3274</v>
      </c>
      <c r="D1778" s="281" t="s">
        <v>1329</v>
      </c>
      <c r="E1778" s="282" t="s">
        <v>2221</v>
      </c>
      <c r="F1778" s="281" t="s">
        <v>102</v>
      </c>
      <c r="G1778" s="283">
        <v>1</v>
      </c>
      <c r="H1778" s="283">
        <v>9633</v>
      </c>
      <c r="I1778" s="283">
        <v>0</v>
      </c>
      <c r="J1778" s="284">
        <v>23</v>
      </c>
      <c r="K1778" s="284">
        <v>10</v>
      </c>
      <c r="L1778" s="284">
        <f t="shared" si="448"/>
        <v>-33</v>
      </c>
      <c r="M1778" s="285">
        <f t="shared" si="447"/>
        <v>-33</v>
      </c>
      <c r="N1778" s="241" t="str">
        <f t="shared" si="429"/>
        <v/>
      </c>
      <c r="O1778" s="207">
        <v>0</v>
      </c>
      <c r="P1778" s="34"/>
      <c r="Q1778" s="278" t="s">
        <v>3114</v>
      </c>
      <c r="R1778" s="230" t="s">
        <v>2969</v>
      </c>
      <c r="S1778" s="230" t="s">
        <v>2969</v>
      </c>
      <c r="T1778" s="61" t="str">
        <f t="shared" si="420"/>
        <v/>
      </c>
      <c r="U1778" s="61" t="str">
        <f t="shared" si="484"/>
        <v/>
      </c>
      <c r="V1778" s="61" t="str">
        <f t="shared" si="485"/>
        <v/>
      </c>
      <c r="W1778" s="61" t="str">
        <f t="shared" si="486"/>
        <v/>
      </c>
      <c r="X1778" s="207" t="str">
        <f t="shared" si="487"/>
        <v/>
      </c>
      <c r="Y1778" s="207">
        <f t="shared" si="488"/>
        <v>-33</v>
      </c>
      <c r="Z1778" s="207" t="str">
        <f t="shared" si="489"/>
        <v/>
      </c>
      <c r="AA1778" s="207" t="str">
        <f t="shared" si="490"/>
        <v/>
      </c>
    </row>
    <row r="1779" spans="1:27" ht="17.25" hidden="1" outlineLevel="2" collapsed="1" thickBot="1">
      <c r="A1779" s="279">
        <v>43440</v>
      </c>
      <c r="B1779" s="280" t="s">
        <v>1332</v>
      </c>
      <c r="C1779" s="281" t="s">
        <v>3274</v>
      </c>
      <c r="D1779" s="281" t="s">
        <v>1331</v>
      </c>
      <c r="E1779" s="282" t="s">
        <v>1330</v>
      </c>
      <c r="F1779" s="281" t="s">
        <v>102</v>
      </c>
      <c r="G1779" s="283">
        <v>1</v>
      </c>
      <c r="H1779" s="283">
        <v>9626</v>
      </c>
      <c r="I1779" s="283">
        <v>0</v>
      </c>
      <c r="J1779" s="284">
        <v>23</v>
      </c>
      <c r="K1779" s="284">
        <v>10</v>
      </c>
      <c r="L1779" s="284">
        <f t="shared" si="448"/>
        <v>317</v>
      </c>
      <c r="M1779" s="285">
        <f t="shared" si="447"/>
        <v>317</v>
      </c>
      <c r="N1779" s="241">
        <f t="shared" si="429"/>
        <v>7</v>
      </c>
      <c r="O1779" s="207">
        <v>0</v>
      </c>
      <c r="P1779" s="34"/>
      <c r="Q1779" s="230" t="s">
        <v>2970</v>
      </c>
      <c r="R1779" s="230" t="s">
        <v>2969</v>
      </c>
      <c r="S1779" s="230" t="s">
        <v>2969</v>
      </c>
      <c r="T1779" s="61" t="str">
        <f t="shared" si="420"/>
        <v/>
      </c>
      <c r="U1779" s="61" t="str">
        <f>IF(AND(R1779="Yes",S1779&lt;&gt;"Yes",L1779&lt;0,B1779&lt;&gt;"TXO"),L1779,"")</f>
        <v/>
      </c>
      <c r="V1779" s="61" t="str">
        <f>IF(AND(R1779="",S1779&lt;&gt;"Yes",L1779&gt;0,B1779&lt;&gt;"TXO"),L1779,"")</f>
        <v/>
      </c>
      <c r="W1779" s="61" t="str">
        <f>IF(AND(R1779="",S1779&lt;&gt;"Yes",L1779&lt;0,B1779&lt;&gt;"TXO"),L1779,"")</f>
        <v/>
      </c>
      <c r="X1779" s="207">
        <f>IF(AND(R1779="Yes",S1779="Yes",L1779&gt;0,B1779&lt;&gt;"TXO"),L1779,"")</f>
        <v>317</v>
      </c>
      <c r="Y1779" s="207" t="str">
        <f>IF(AND(R1779="Yes",S1779="Yes",L1779&lt;0,B1779&lt;&gt;"TXO"),L1779,"")</f>
        <v/>
      </c>
      <c r="Z1779" s="207" t="str">
        <f>IF(AND(R1779="",S1779="Yes",L1779&gt;0,B1779&lt;&gt;"TXO"),L1779,"")</f>
        <v/>
      </c>
      <c r="AA1779" s="207" t="str">
        <f>IF(AND(R1779="",S1779="Yes",L1779&lt;0,B1779&lt;&gt;"TXO"),L1779,"")</f>
        <v/>
      </c>
    </row>
    <row r="1780" spans="1:27" ht="17.25" hidden="1" outlineLevel="2" collapsed="1" thickBot="1">
      <c r="A1780" s="279">
        <v>43440</v>
      </c>
      <c r="B1780" s="280" t="s">
        <v>1332</v>
      </c>
      <c r="C1780" s="281" t="s">
        <v>3274</v>
      </c>
      <c r="D1780" s="281" t="s">
        <v>1329</v>
      </c>
      <c r="E1780" s="282" t="s">
        <v>2221</v>
      </c>
      <c r="F1780" s="281" t="s">
        <v>102</v>
      </c>
      <c r="G1780" s="283">
        <v>1</v>
      </c>
      <c r="H1780" s="283">
        <v>9633</v>
      </c>
      <c r="I1780" s="283">
        <v>0</v>
      </c>
      <c r="J1780" s="284">
        <v>23</v>
      </c>
      <c r="K1780" s="284">
        <v>10</v>
      </c>
      <c r="L1780" s="284">
        <f t="shared" si="448"/>
        <v>-33</v>
      </c>
      <c r="M1780" s="285">
        <f t="shared" si="447"/>
        <v>-33</v>
      </c>
      <c r="N1780" s="241" t="str">
        <f t="shared" si="429"/>
        <v/>
      </c>
      <c r="O1780" s="207">
        <v>0</v>
      </c>
      <c r="P1780" s="34"/>
      <c r="Q1780" s="278" t="s">
        <v>3114</v>
      </c>
      <c r="R1780" s="230" t="s">
        <v>2969</v>
      </c>
      <c r="S1780" s="230" t="s">
        <v>2969</v>
      </c>
      <c r="T1780" s="61" t="str">
        <f t="shared" si="420"/>
        <v/>
      </c>
      <c r="U1780" s="61" t="str">
        <f t="shared" ref="U1780:U1793" si="491">IF(AND(R1780="Yes",S1780&lt;&gt;"Yes",L1780&lt;0,B1780&lt;&gt;"TXO"),L1780,"")</f>
        <v/>
      </c>
      <c r="V1780" s="61" t="str">
        <f t="shared" ref="V1780:V1793" si="492">IF(AND(R1780="",S1780&lt;&gt;"Yes",L1780&gt;0,B1780&lt;&gt;"TXO"),L1780,"")</f>
        <v/>
      </c>
      <c r="W1780" s="61" t="str">
        <f t="shared" ref="W1780:W1793" si="493">IF(AND(R1780="",S1780&lt;&gt;"Yes",L1780&lt;0,B1780&lt;&gt;"TXO"),L1780,"")</f>
        <v/>
      </c>
      <c r="X1780" s="207" t="str">
        <f t="shared" ref="X1780:X1793" si="494">IF(AND(R1780="Yes",S1780="Yes",L1780&gt;0,B1780&lt;&gt;"TXO"),L1780,"")</f>
        <v/>
      </c>
      <c r="Y1780" s="207">
        <f t="shared" ref="Y1780:Y1793" si="495">IF(AND(R1780="Yes",S1780="Yes",L1780&lt;0,B1780&lt;&gt;"TXO"),L1780,"")</f>
        <v>-33</v>
      </c>
      <c r="Z1780" s="207" t="str">
        <f t="shared" ref="Z1780:Z1793" si="496">IF(AND(R1780="",S1780="Yes",L1780&gt;0,B1780&lt;&gt;"TXO"),L1780,"")</f>
        <v/>
      </c>
      <c r="AA1780" s="207" t="str">
        <f t="shared" ref="AA1780:AA1793" si="497">IF(AND(R1780="",S1780="Yes",L1780&lt;0,B1780&lt;&gt;"TXO"),L1780,"")</f>
        <v/>
      </c>
    </row>
    <row r="1781" spans="1:27" ht="17.25" hidden="1" outlineLevel="2" collapsed="1" thickBot="1">
      <c r="A1781" s="279">
        <v>43440</v>
      </c>
      <c r="B1781" s="280" t="s">
        <v>1332</v>
      </c>
      <c r="C1781" s="281" t="s">
        <v>3274</v>
      </c>
      <c r="D1781" s="281" t="s">
        <v>1331</v>
      </c>
      <c r="E1781" s="282" t="s">
        <v>1330</v>
      </c>
      <c r="F1781" s="281" t="s">
        <v>102</v>
      </c>
      <c r="G1781" s="283">
        <v>1</v>
      </c>
      <c r="H1781" s="283">
        <v>9614</v>
      </c>
      <c r="I1781" s="283">
        <v>0</v>
      </c>
      <c r="J1781" s="284">
        <v>23</v>
      </c>
      <c r="K1781" s="284">
        <v>10</v>
      </c>
      <c r="L1781" s="284">
        <f t="shared" si="448"/>
        <v>917</v>
      </c>
      <c r="M1781" s="285">
        <f t="shared" si="447"/>
        <v>917</v>
      </c>
      <c r="N1781" s="241">
        <f t="shared" si="429"/>
        <v>19</v>
      </c>
      <c r="O1781" s="207">
        <v>0</v>
      </c>
      <c r="P1781" s="34"/>
      <c r="Q1781" s="230" t="s">
        <v>2970</v>
      </c>
      <c r="R1781" s="230" t="s">
        <v>2969</v>
      </c>
      <c r="S1781" s="230" t="s">
        <v>2969</v>
      </c>
      <c r="T1781" s="61" t="str">
        <f t="shared" si="420"/>
        <v/>
      </c>
      <c r="U1781" s="61" t="str">
        <f t="shared" si="491"/>
        <v/>
      </c>
      <c r="V1781" s="61" t="str">
        <f t="shared" si="492"/>
        <v/>
      </c>
      <c r="W1781" s="61" t="str">
        <f t="shared" si="493"/>
        <v/>
      </c>
      <c r="X1781" s="207">
        <f t="shared" si="494"/>
        <v>917</v>
      </c>
      <c r="Y1781" s="207" t="str">
        <f t="shared" si="495"/>
        <v/>
      </c>
      <c r="Z1781" s="207" t="str">
        <f t="shared" si="496"/>
        <v/>
      </c>
      <c r="AA1781" s="207" t="str">
        <f t="shared" si="497"/>
        <v/>
      </c>
    </row>
    <row r="1782" spans="1:27" ht="17.25" hidden="1" outlineLevel="2" collapsed="1" thickBot="1">
      <c r="A1782" s="279">
        <v>43440</v>
      </c>
      <c r="B1782" s="280" t="s">
        <v>1332</v>
      </c>
      <c r="C1782" s="281" t="s">
        <v>3274</v>
      </c>
      <c r="D1782" s="281" t="s">
        <v>1329</v>
      </c>
      <c r="E1782" s="282" t="s">
        <v>2221</v>
      </c>
      <c r="F1782" s="281" t="s">
        <v>102</v>
      </c>
      <c r="G1782" s="283">
        <v>1</v>
      </c>
      <c r="H1782" s="283">
        <v>9645</v>
      </c>
      <c r="I1782" s="283">
        <v>0</v>
      </c>
      <c r="J1782" s="284">
        <v>23</v>
      </c>
      <c r="K1782" s="284">
        <v>10</v>
      </c>
      <c r="L1782" s="284">
        <f t="shared" si="448"/>
        <v>-33</v>
      </c>
      <c r="M1782" s="285">
        <f t="shared" si="447"/>
        <v>-33</v>
      </c>
      <c r="N1782" s="241" t="str">
        <f t="shared" si="429"/>
        <v/>
      </c>
      <c r="O1782" s="207">
        <v>0</v>
      </c>
      <c r="P1782" s="34"/>
      <c r="Q1782" s="278" t="s">
        <v>3114</v>
      </c>
      <c r="R1782" s="230" t="s">
        <v>2969</v>
      </c>
      <c r="S1782" s="230" t="s">
        <v>2969</v>
      </c>
      <c r="T1782" s="61" t="str">
        <f t="shared" si="420"/>
        <v/>
      </c>
      <c r="U1782" s="61" t="str">
        <f t="shared" si="491"/>
        <v/>
      </c>
      <c r="V1782" s="61" t="str">
        <f t="shared" si="492"/>
        <v/>
      </c>
      <c r="W1782" s="61" t="str">
        <f t="shared" si="493"/>
        <v/>
      </c>
      <c r="X1782" s="207" t="str">
        <f t="shared" si="494"/>
        <v/>
      </c>
      <c r="Y1782" s="207">
        <f t="shared" si="495"/>
        <v>-33</v>
      </c>
      <c r="Z1782" s="207" t="str">
        <f t="shared" si="496"/>
        <v/>
      </c>
      <c r="AA1782" s="207" t="str">
        <f t="shared" si="497"/>
        <v/>
      </c>
    </row>
    <row r="1783" spans="1:27" ht="17.25" hidden="1" outlineLevel="2" collapsed="1" thickBot="1">
      <c r="A1783" s="279">
        <v>43440</v>
      </c>
      <c r="B1783" s="280" t="s">
        <v>1332</v>
      </c>
      <c r="C1783" s="281" t="s">
        <v>3274</v>
      </c>
      <c r="D1783" s="281" t="s">
        <v>1331</v>
      </c>
      <c r="E1783" s="282" t="s">
        <v>1330</v>
      </c>
      <c r="F1783" s="281" t="s">
        <v>102</v>
      </c>
      <c r="G1783" s="283">
        <v>1</v>
      </c>
      <c r="H1783" s="283">
        <v>9602</v>
      </c>
      <c r="I1783" s="283">
        <v>0</v>
      </c>
      <c r="J1783" s="284">
        <v>23</v>
      </c>
      <c r="K1783" s="284">
        <v>10</v>
      </c>
      <c r="L1783" s="284">
        <f t="shared" si="448"/>
        <v>2117</v>
      </c>
      <c r="M1783" s="285">
        <f t="shared" si="447"/>
        <v>2117</v>
      </c>
      <c r="N1783" s="241">
        <f t="shared" si="429"/>
        <v>43</v>
      </c>
      <c r="O1783" s="207">
        <v>0</v>
      </c>
      <c r="P1783" s="34"/>
      <c r="Q1783" s="230" t="s">
        <v>2970</v>
      </c>
      <c r="R1783" s="230" t="s">
        <v>2969</v>
      </c>
      <c r="S1783" s="230" t="s">
        <v>2969</v>
      </c>
      <c r="T1783" s="61" t="str">
        <f t="shared" ref="T1783:T1844" si="498">IF(AND(R1783="Yes",S1783&lt;&gt;"Yes",L1783&gt;0,B1783&lt;&gt;"TXO"),L1783,"")</f>
        <v/>
      </c>
      <c r="U1783" s="61" t="str">
        <f t="shared" si="491"/>
        <v/>
      </c>
      <c r="V1783" s="61" t="str">
        <f t="shared" si="492"/>
        <v/>
      </c>
      <c r="W1783" s="61" t="str">
        <f t="shared" si="493"/>
        <v/>
      </c>
      <c r="X1783" s="207">
        <f t="shared" si="494"/>
        <v>2117</v>
      </c>
      <c r="Y1783" s="207" t="str">
        <f t="shared" si="495"/>
        <v/>
      </c>
      <c r="Z1783" s="207" t="str">
        <f t="shared" si="496"/>
        <v/>
      </c>
      <c r="AA1783" s="207" t="str">
        <f t="shared" si="497"/>
        <v/>
      </c>
    </row>
    <row r="1784" spans="1:27" ht="17.25" hidden="1" outlineLevel="2" collapsed="1" thickBot="1">
      <c r="A1784" s="279">
        <v>43440</v>
      </c>
      <c r="B1784" s="280" t="s">
        <v>1328</v>
      </c>
      <c r="C1784" s="281" t="s">
        <v>3293</v>
      </c>
      <c r="D1784" s="281" t="s">
        <v>1329</v>
      </c>
      <c r="E1784" s="282" t="s">
        <v>1330</v>
      </c>
      <c r="F1784" s="281" t="s">
        <v>102</v>
      </c>
      <c r="G1784" s="283">
        <v>1</v>
      </c>
      <c r="H1784" s="283">
        <v>28</v>
      </c>
      <c r="I1784" s="283">
        <v>-1400</v>
      </c>
      <c r="J1784" s="284">
        <v>18</v>
      </c>
      <c r="K1784" s="284">
        <v>1</v>
      </c>
      <c r="L1784" s="284">
        <f t="shared" si="448"/>
        <v>-1419</v>
      </c>
      <c r="M1784" s="285">
        <f t="shared" si="447"/>
        <v>-1419</v>
      </c>
      <c r="N1784" s="241" t="str">
        <f t="shared" ref="N1784:N1844" si="499">IF(B1784="TXO","",IF(D1784="新倉","",IF(E1784="賣",(H1784-H1783)*G1784,(H1783-H1784)*G1784)))</f>
        <v/>
      </c>
      <c r="O1784" s="207">
        <v>0</v>
      </c>
      <c r="P1784" s="34">
        <f>SUM(L1784)</f>
        <v>-1419</v>
      </c>
      <c r="Q1784" s="230" t="s">
        <v>2970</v>
      </c>
      <c r="R1784" s="230" t="s">
        <v>2969</v>
      </c>
      <c r="S1784" s="230" t="s">
        <v>2969</v>
      </c>
      <c r="T1784" s="61" t="str">
        <f t="shared" si="498"/>
        <v/>
      </c>
      <c r="U1784" s="61" t="str">
        <f t="shared" si="491"/>
        <v/>
      </c>
      <c r="V1784" s="61" t="str">
        <f t="shared" si="492"/>
        <v/>
      </c>
      <c r="W1784" s="61" t="str">
        <f t="shared" si="493"/>
        <v/>
      </c>
      <c r="X1784" s="207" t="str">
        <f t="shared" si="494"/>
        <v/>
      </c>
      <c r="Y1784" s="207" t="str">
        <f t="shared" si="495"/>
        <v/>
      </c>
      <c r="Z1784" s="207" t="str">
        <f t="shared" si="496"/>
        <v/>
      </c>
      <c r="AA1784" s="207" t="str">
        <f t="shared" si="497"/>
        <v/>
      </c>
    </row>
    <row r="1785" spans="1:27" ht="33.75" hidden="1" outlineLevel="1" thickBot="1">
      <c r="A1785" s="237">
        <v>43441</v>
      </c>
      <c r="B1785" s="215" t="s">
        <v>1332</v>
      </c>
      <c r="C1785" s="210" t="s">
        <v>3274</v>
      </c>
      <c r="D1785" s="210" t="s">
        <v>1329</v>
      </c>
      <c r="E1785" s="238" t="s">
        <v>2221</v>
      </c>
      <c r="F1785" s="210" t="s">
        <v>102</v>
      </c>
      <c r="G1785" s="239">
        <v>2</v>
      </c>
      <c r="H1785" s="239">
        <v>9715</v>
      </c>
      <c r="I1785" s="239">
        <v>0</v>
      </c>
      <c r="J1785" s="14">
        <v>46</v>
      </c>
      <c r="K1785" s="14">
        <v>20</v>
      </c>
      <c r="L1785" s="14">
        <f t="shared" ref="L1785" si="500">IF(B1785="TXO",I1785-SUM(J1785:K1785),IF(B1785="FITX",IF(D1785="新倉",-SUM(J1785:K1785),IF(E1785="賣",(H1785-H1784)*G1785*200-SUM(J1785:K1785),(H1784-H1785)*G1785*200-SUM(J1785:K1785))),IF(D1785="新倉",-SUM(J1785:K1785),IF(E1785="賣",(H1785-H1784)*G1785*50-SUM(J1785:K1785),(H1784-H1785)*G1785*50-SUM(J1785:K1785)))))</f>
        <v>-66</v>
      </c>
      <c r="M1785" s="123">
        <f>L1785</f>
        <v>-66</v>
      </c>
      <c r="N1785" s="241" t="str">
        <f t="shared" si="499"/>
        <v/>
      </c>
      <c r="O1785" s="207">
        <v>0</v>
      </c>
      <c r="P1785" s="34">
        <f>SUM(L1785:L1792)</f>
        <v>1020</v>
      </c>
      <c r="Q1785" s="230" t="s">
        <v>2966</v>
      </c>
      <c r="R1785" s="230" t="s">
        <v>2969</v>
      </c>
      <c r="S1785" s="230"/>
      <c r="T1785" s="61" t="str">
        <f t="shared" si="498"/>
        <v/>
      </c>
      <c r="U1785" s="61">
        <f t="shared" si="491"/>
        <v>-66</v>
      </c>
      <c r="V1785" s="61" t="str">
        <f t="shared" si="492"/>
        <v/>
      </c>
      <c r="W1785" s="61" t="str">
        <f t="shared" si="493"/>
        <v/>
      </c>
      <c r="X1785" s="207" t="str">
        <f t="shared" si="494"/>
        <v/>
      </c>
      <c r="Y1785" s="207" t="str">
        <f t="shared" si="495"/>
        <v/>
      </c>
      <c r="Z1785" s="207" t="str">
        <f t="shared" si="496"/>
        <v/>
      </c>
      <c r="AA1785" s="207" t="str">
        <f t="shared" si="497"/>
        <v/>
      </c>
    </row>
    <row r="1786" spans="1:27" ht="17.25" hidden="1" outlineLevel="2" collapsed="1" thickBot="1">
      <c r="A1786" s="237">
        <v>43441</v>
      </c>
      <c r="B1786" s="215" t="s">
        <v>1332</v>
      </c>
      <c r="C1786" s="210" t="s">
        <v>3274</v>
      </c>
      <c r="D1786" s="210" t="s">
        <v>1331</v>
      </c>
      <c r="E1786" s="238" t="s">
        <v>1330</v>
      </c>
      <c r="F1786" s="210" t="s">
        <v>102</v>
      </c>
      <c r="G1786" s="239">
        <v>2</v>
      </c>
      <c r="H1786" s="239">
        <v>9730</v>
      </c>
      <c r="I1786" s="239">
        <v>0</v>
      </c>
      <c r="J1786" s="14">
        <v>46</v>
      </c>
      <c r="K1786" s="14">
        <v>20</v>
      </c>
      <c r="L1786" s="14">
        <f t="shared" ref="L1786:L1792" si="501">IF(B1786="TXO",I1786-SUM(J1786:K1786),IF(B1786="FITX",IF(D1786="新倉",-SUM(J1786:K1786),IF(E1786="賣",(H1786-H1785)*G1786*200-SUM(J1786:K1786),(H1785-H1786)*G1786*200-SUM(J1786:K1786))),IF(D1786="新倉",-SUM(J1786:K1786),IF(E1786="賣",(H1786-H1785)*G1786*50-SUM(J1786:K1786),(H1785-H1786)*G1786*50-SUM(J1786:K1786)))))</f>
        <v>-1566</v>
      </c>
      <c r="M1786" s="123">
        <f t="shared" ref="M1786:M1794" si="502">L1786</f>
        <v>-1566</v>
      </c>
      <c r="N1786" s="241">
        <f t="shared" si="499"/>
        <v>-30</v>
      </c>
      <c r="O1786" s="207">
        <v>0</v>
      </c>
      <c r="P1786" s="34"/>
      <c r="Q1786" s="230" t="s">
        <v>2986</v>
      </c>
      <c r="R1786" s="230" t="s">
        <v>2969</v>
      </c>
      <c r="S1786" s="230"/>
      <c r="T1786" s="61" t="str">
        <f t="shared" si="498"/>
        <v/>
      </c>
      <c r="U1786" s="61">
        <f t="shared" si="491"/>
        <v>-1566</v>
      </c>
      <c r="V1786" s="61" t="str">
        <f t="shared" si="492"/>
        <v/>
      </c>
      <c r="W1786" s="61" t="str">
        <f t="shared" si="493"/>
        <v/>
      </c>
      <c r="X1786" s="207" t="str">
        <f t="shared" si="494"/>
        <v/>
      </c>
      <c r="Y1786" s="207" t="str">
        <f t="shared" si="495"/>
        <v/>
      </c>
      <c r="Z1786" s="207" t="str">
        <f t="shared" si="496"/>
        <v/>
      </c>
      <c r="AA1786" s="207" t="str">
        <f t="shared" si="497"/>
        <v/>
      </c>
    </row>
    <row r="1787" spans="1:27" ht="17.25" hidden="1" outlineLevel="2" collapsed="1" thickBot="1">
      <c r="A1787" s="237">
        <v>43441</v>
      </c>
      <c r="B1787" s="215" t="s">
        <v>1332</v>
      </c>
      <c r="C1787" s="210" t="s">
        <v>3274</v>
      </c>
      <c r="D1787" s="210" t="s">
        <v>1329</v>
      </c>
      <c r="E1787" s="238" t="s">
        <v>2221</v>
      </c>
      <c r="F1787" s="210" t="s">
        <v>102</v>
      </c>
      <c r="G1787" s="239">
        <v>1</v>
      </c>
      <c r="H1787" s="239">
        <v>9722</v>
      </c>
      <c r="I1787" s="239">
        <v>0</v>
      </c>
      <c r="J1787" s="14">
        <v>23</v>
      </c>
      <c r="K1787" s="14">
        <v>10</v>
      </c>
      <c r="L1787" s="14">
        <f t="shared" si="501"/>
        <v>-33</v>
      </c>
      <c r="M1787" s="123">
        <f t="shared" si="502"/>
        <v>-33</v>
      </c>
      <c r="N1787" s="241" t="str">
        <f t="shared" si="499"/>
        <v/>
      </c>
      <c r="O1787" s="207">
        <v>0</v>
      </c>
      <c r="P1787" s="34"/>
      <c r="Q1787" s="278" t="s">
        <v>3114</v>
      </c>
      <c r="R1787" s="230" t="s">
        <v>2969</v>
      </c>
      <c r="S1787" s="230"/>
      <c r="T1787" s="61" t="str">
        <f t="shared" si="498"/>
        <v/>
      </c>
      <c r="U1787" s="61">
        <f t="shared" si="491"/>
        <v>-33</v>
      </c>
      <c r="V1787" s="61" t="str">
        <f t="shared" si="492"/>
        <v/>
      </c>
      <c r="W1787" s="61" t="str">
        <f t="shared" si="493"/>
        <v/>
      </c>
      <c r="X1787" s="207" t="str">
        <f t="shared" si="494"/>
        <v/>
      </c>
      <c r="Y1787" s="207" t="str">
        <f t="shared" si="495"/>
        <v/>
      </c>
      <c r="Z1787" s="207" t="str">
        <f t="shared" si="496"/>
        <v/>
      </c>
      <c r="AA1787" s="207" t="str">
        <f t="shared" si="497"/>
        <v/>
      </c>
    </row>
    <row r="1788" spans="1:27" ht="17.25" hidden="1" outlineLevel="2" collapsed="1" thickBot="1">
      <c r="A1788" s="237">
        <v>43441</v>
      </c>
      <c r="B1788" s="215" t="s">
        <v>1332</v>
      </c>
      <c r="C1788" s="210" t="s">
        <v>3274</v>
      </c>
      <c r="D1788" s="210" t="s">
        <v>1331</v>
      </c>
      <c r="E1788" s="238" t="s">
        <v>1330</v>
      </c>
      <c r="F1788" s="210" t="s">
        <v>102</v>
      </c>
      <c r="G1788" s="239">
        <v>1</v>
      </c>
      <c r="H1788" s="239">
        <v>9691</v>
      </c>
      <c r="I1788" s="239">
        <v>0</v>
      </c>
      <c r="J1788" s="14">
        <v>23</v>
      </c>
      <c r="K1788" s="14">
        <v>10</v>
      </c>
      <c r="L1788" s="14">
        <f t="shared" si="501"/>
        <v>1517</v>
      </c>
      <c r="M1788" s="123">
        <f t="shared" si="502"/>
        <v>1517</v>
      </c>
      <c r="N1788" s="241">
        <f t="shared" si="499"/>
        <v>31</v>
      </c>
      <c r="O1788" s="207">
        <v>0</v>
      </c>
      <c r="P1788" s="34"/>
      <c r="Q1788" s="230" t="s">
        <v>2970</v>
      </c>
      <c r="R1788" s="230" t="s">
        <v>2969</v>
      </c>
      <c r="S1788" s="230"/>
      <c r="T1788" s="61">
        <f t="shared" si="498"/>
        <v>1517</v>
      </c>
      <c r="U1788" s="61" t="str">
        <f t="shared" si="491"/>
        <v/>
      </c>
      <c r="V1788" s="61" t="str">
        <f t="shared" si="492"/>
        <v/>
      </c>
      <c r="W1788" s="61" t="str">
        <f t="shared" si="493"/>
        <v/>
      </c>
      <c r="X1788" s="207" t="str">
        <f t="shared" si="494"/>
        <v/>
      </c>
      <c r="Y1788" s="207" t="str">
        <f t="shared" si="495"/>
        <v/>
      </c>
      <c r="Z1788" s="207" t="str">
        <f t="shared" si="496"/>
        <v/>
      </c>
      <c r="AA1788" s="207" t="str">
        <f t="shared" si="497"/>
        <v/>
      </c>
    </row>
    <row r="1789" spans="1:27" ht="17.25" hidden="1" outlineLevel="2" collapsed="1" thickBot="1">
      <c r="A1789" s="237">
        <v>43441</v>
      </c>
      <c r="B1789" s="215" t="s">
        <v>1332</v>
      </c>
      <c r="C1789" s="210" t="s">
        <v>3274</v>
      </c>
      <c r="D1789" s="210" t="s">
        <v>1329</v>
      </c>
      <c r="E1789" s="238" t="s">
        <v>2221</v>
      </c>
      <c r="F1789" s="210" t="s">
        <v>102</v>
      </c>
      <c r="G1789" s="239">
        <v>1</v>
      </c>
      <c r="H1789" s="239">
        <v>9722</v>
      </c>
      <c r="I1789" s="239">
        <v>0</v>
      </c>
      <c r="J1789" s="14">
        <v>23</v>
      </c>
      <c r="K1789" s="14">
        <v>10</v>
      </c>
      <c r="L1789" s="14">
        <f t="shared" si="501"/>
        <v>-33</v>
      </c>
      <c r="M1789" s="123">
        <f t="shared" si="502"/>
        <v>-33</v>
      </c>
      <c r="N1789" s="241" t="str">
        <f t="shared" si="499"/>
        <v/>
      </c>
      <c r="O1789" s="207">
        <v>0</v>
      </c>
      <c r="P1789" s="34"/>
      <c r="Q1789" s="278" t="s">
        <v>3114</v>
      </c>
      <c r="R1789" s="230" t="s">
        <v>2969</v>
      </c>
      <c r="S1789" s="230"/>
      <c r="T1789" s="61" t="str">
        <f t="shared" si="498"/>
        <v/>
      </c>
      <c r="U1789" s="61">
        <f t="shared" si="491"/>
        <v>-33</v>
      </c>
      <c r="V1789" s="61" t="str">
        <f t="shared" si="492"/>
        <v/>
      </c>
      <c r="W1789" s="61" t="str">
        <f t="shared" si="493"/>
        <v/>
      </c>
      <c r="X1789" s="207" t="str">
        <f t="shared" si="494"/>
        <v/>
      </c>
      <c r="Y1789" s="207" t="str">
        <f t="shared" si="495"/>
        <v/>
      </c>
      <c r="Z1789" s="207" t="str">
        <f t="shared" si="496"/>
        <v/>
      </c>
      <c r="AA1789" s="207" t="str">
        <f t="shared" si="497"/>
        <v/>
      </c>
    </row>
    <row r="1790" spans="1:27" ht="17.25" hidden="1" outlineLevel="2" collapsed="1" thickBot="1">
      <c r="A1790" s="237">
        <v>43441</v>
      </c>
      <c r="B1790" s="215" t="s">
        <v>1332</v>
      </c>
      <c r="C1790" s="210" t="s">
        <v>3274</v>
      </c>
      <c r="D1790" s="210" t="s">
        <v>1331</v>
      </c>
      <c r="E1790" s="238" t="s">
        <v>1330</v>
      </c>
      <c r="F1790" s="210" t="s">
        <v>102</v>
      </c>
      <c r="G1790" s="239">
        <v>1</v>
      </c>
      <c r="H1790" s="239">
        <v>9706</v>
      </c>
      <c r="I1790" s="239">
        <v>0</v>
      </c>
      <c r="J1790" s="14">
        <v>23</v>
      </c>
      <c r="K1790" s="14">
        <v>10</v>
      </c>
      <c r="L1790" s="14">
        <f t="shared" si="501"/>
        <v>767</v>
      </c>
      <c r="M1790" s="123">
        <f t="shared" si="502"/>
        <v>767</v>
      </c>
      <c r="N1790" s="241">
        <f t="shared" si="499"/>
        <v>16</v>
      </c>
      <c r="O1790" s="207">
        <v>0</v>
      </c>
      <c r="P1790" s="34"/>
      <c r="Q1790" s="230" t="s">
        <v>2970</v>
      </c>
      <c r="R1790" s="230" t="s">
        <v>2969</v>
      </c>
      <c r="S1790" s="230"/>
      <c r="T1790" s="61">
        <f t="shared" si="498"/>
        <v>767</v>
      </c>
      <c r="U1790" s="61" t="str">
        <f t="shared" si="491"/>
        <v/>
      </c>
      <c r="V1790" s="61" t="str">
        <f t="shared" si="492"/>
        <v/>
      </c>
      <c r="W1790" s="61" t="str">
        <f t="shared" si="493"/>
        <v/>
      </c>
      <c r="X1790" s="207" t="str">
        <f t="shared" si="494"/>
        <v/>
      </c>
      <c r="Y1790" s="207" t="str">
        <f t="shared" si="495"/>
        <v/>
      </c>
      <c r="Z1790" s="207" t="str">
        <f t="shared" si="496"/>
        <v/>
      </c>
      <c r="AA1790" s="207" t="str">
        <f t="shared" si="497"/>
        <v/>
      </c>
    </row>
    <row r="1791" spans="1:27" ht="17.25" hidden="1" outlineLevel="2" collapsed="1" thickBot="1">
      <c r="A1791" s="237">
        <v>43441</v>
      </c>
      <c r="B1791" s="215" t="s">
        <v>1332</v>
      </c>
      <c r="C1791" s="210" t="s">
        <v>3274</v>
      </c>
      <c r="D1791" s="210" t="s">
        <v>1329</v>
      </c>
      <c r="E1791" s="238" t="s">
        <v>2221</v>
      </c>
      <c r="F1791" s="210" t="s">
        <v>102</v>
      </c>
      <c r="G1791" s="239">
        <v>1</v>
      </c>
      <c r="H1791" s="239">
        <v>9722</v>
      </c>
      <c r="I1791" s="239">
        <v>0</v>
      </c>
      <c r="J1791" s="14">
        <v>23</v>
      </c>
      <c r="K1791" s="14">
        <v>10</v>
      </c>
      <c r="L1791" s="14">
        <f t="shared" si="501"/>
        <v>-33</v>
      </c>
      <c r="M1791" s="123">
        <f t="shared" si="502"/>
        <v>-33</v>
      </c>
      <c r="N1791" s="241" t="str">
        <f t="shared" si="499"/>
        <v/>
      </c>
      <c r="O1791" s="207">
        <v>0</v>
      </c>
      <c r="P1791" s="34"/>
      <c r="Q1791" s="278" t="s">
        <v>3114</v>
      </c>
      <c r="R1791" s="230" t="s">
        <v>2969</v>
      </c>
      <c r="S1791" s="230"/>
      <c r="T1791" s="61" t="str">
        <f t="shared" si="498"/>
        <v/>
      </c>
      <c r="U1791" s="61">
        <f t="shared" si="491"/>
        <v>-33</v>
      </c>
      <c r="V1791" s="61" t="str">
        <f t="shared" si="492"/>
        <v/>
      </c>
      <c r="W1791" s="61" t="str">
        <f t="shared" si="493"/>
        <v/>
      </c>
      <c r="X1791" s="207" t="str">
        <f t="shared" si="494"/>
        <v/>
      </c>
      <c r="Y1791" s="207" t="str">
        <f t="shared" si="495"/>
        <v/>
      </c>
      <c r="Z1791" s="207" t="str">
        <f t="shared" si="496"/>
        <v/>
      </c>
      <c r="AA1791" s="207" t="str">
        <f t="shared" si="497"/>
        <v/>
      </c>
    </row>
    <row r="1792" spans="1:27" ht="17.25" hidden="1" outlineLevel="2" thickBot="1">
      <c r="A1792" s="237">
        <v>43441</v>
      </c>
      <c r="B1792" s="215" t="s">
        <v>1332</v>
      </c>
      <c r="C1792" s="210" t="s">
        <v>3274</v>
      </c>
      <c r="D1792" s="210" t="s">
        <v>1331</v>
      </c>
      <c r="E1792" s="238" t="s">
        <v>1330</v>
      </c>
      <c r="F1792" s="210" t="s">
        <v>102</v>
      </c>
      <c r="G1792" s="239">
        <v>1</v>
      </c>
      <c r="H1792" s="239">
        <v>9712</v>
      </c>
      <c r="I1792" s="239">
        <v>0</v>
      </c>
      <c r="J1792" s="14">
        <v>23</v>
      </c>
      <c r="K1792" s="14">
        <v>10</v>
      </c>
      <c r="L1792" s="14">
        <f t="shared" si="501"/>
        <v>467</v>
      </c>
      <c r="M1792" s="123">
        <f t="shared" si="502"/>
        <v>467</v>
      </c>
      <c r="N1792" s="241">
        <f t="shared" si="499"/>
        <v>10</v>
      </c>
      <c r="O1792" s="207">
        <v>0</v>
      </c>
      <c r="P1792" s="34"/>
      <c r="Q1792" s="230" t="s">
        <v>3004</v>
      </c>
      <c r="R1792" s="230" t="s">
        <v>2969</v>
      </c>
      <c r="S1792" s="230"/>
      <c r="T1792" s="61">
        <f t="shared" si="498"/>
        <v>467</v>
      </c>
      <c r="U1792" s="61" t="str">
        <f t="shared" si="491"/>
        <v/>
      </c>
      <c r="V1792" s="61" t="str">
        <f t="shared" si="492"/>
        <v/>
      </c>
      <c r="W1792" s="61" t="str">
        <f t="shared" si="493"/>
        <v/>
      </c>
      <c r="X1792" s="207" t="str">
        <f t="shared" si="494"/>
        <v/>
      </c>
      <c r="Y1792" s="207" t="str">
        <f t="shared" si="495"/>
        <v/>
      </c>
      <c r="Z1792" s="207" t="str">
        <f t="shared" si="496"/>
        <v/>
      </c>
      <c r="AA1792" s="207" t="str">
        <f t="shared" si="497"/>
        <v/>
      </c>
    </row>
    <row r="1793" spans="1:27" ht="17.25" hidden="1" outlineLevel="1" thickBot="1">
      <c r="A1793" s="279">
        <v>43447</v>
      </c>
      <c r="B1793" s="280" t="s">
        <v>1332</v>
      </c>
      <c r="C1793" s="281" t="s">
        <v>3274</v>
      </c>
      <c r="D1793" s="281" t="s">
        <v>1329</v>
      </c>
      <c r="E1793" s="282" t="s">
        <v>2221</v>
      </c>
      <c r="F1793" s="281" t="s">
        <v>102</v>
      </c>
      <c r="G1793" s="283">
        <v>1</v>
      </c>
      <c r="H1793" s="283">
        <v>9860</v>
      </c>
      <c r="I1793" s="283">
        <v>0</v>
      </c>
      <c r="J1793" s="284">
        <v>23</v>
      </c>
      <c r="K1793" s="284">
        <v>10</v>
      </c>
      <c r="L1793" s="284">
        <f>IF(B1793="TXO",I1793-SUM(J1793:K1793),IF(B1793="FITX",IF(D1793="新倉",-SUM(J1793:K1793),IF(E1793="賣",(H1793-H1792)*G1793*200-SUM(J1793:K1793),(H1792-H1793)*G1793*200-SUM(J1793:K1793))),IF(D1793="新倉",-SUM(J1793:K1793),IF(E1793="賣",(H1793-H1792)*G1793*50-SUM(J1793:K1793),(H1792-H1793)*G1793*50-SUM(J1793:K1793)))))</f>
        <v>-33</v>
      </c>
      <c r="M1793" s="285">
        <f t="shared" si="502"/>
        <v>-33</v>
      </c>
      <c r="N1793" s="241" t="str">
        <f t="shared" si="499"/>
        <v/>
      </c>
      <c r="O1793" s="207">
        <v>0</v>
      </c>
      <c r="P1793" s="34">
        <f>SUM(L1793:L1794)</f>
        <v>434</v>
      </c>
      <c r="S1793" s="230" t="s">
        <v>2969</v>
      </c>
      <c r="T1793" s="61" t="str">
        <f t="shared" si="498"/>
        <v/>
      </c>
      <c r="U1793" s="61" t="str">
        <f t="shared" si="491"/>
        <v/>
      </c>
      <c r="V1793" s="61" t="str">
        <f t="shared" si="492"/>
        <v/>
      </c>
      <c r="W1793" s="61" t="str">
        <f t="shared" si="493"/>
        <v/>
      </c>
      <c r="X1793" s="207" t="str">
        <f t="shared" si="494"/>
        <v/>
      </c>
      <c r="Y1793" s="207" t="str">
        <f t="shared" si="495"/>
        <v/>
      </c>
      <c r="Z1793" s="207" t="str">
        <f t="shared" si="496"/>
        <v/>
      </c>
      <c r="AA1793" s="207">
        <f t="shared" si="497"/>
        <v>-33</v>
      </c>
    </row>
    <row r="1794" spans="1:27" ht="17.25" hidden="1" outlineLevel="2" collapsed="1" thickBot="1">
      <c r="A1794" s="279">
        <v>43447</v>
      </c>
      <c r="B1794" s="280" t="s">
        <v>1332</v>
      </c>
      <c r="C1794" s="281" t="s">
        <v>3274</v>
      </c>
      <c r="D1794" s="281" t="s">
        <v>1331</v>
      </c>
      <c r="E1794" s="282" t="s">
        <v>1330</v>
      </c>
      <c r="F1794" s="281" t="s">
        <v>102</v>
      </c>
      <c r="G1794" s="283">
        <v>1</v>
      </c>
      <c r="H1794" s="283">
        <v>9850</v>
      </c>
      <c r="I1794" s="283">
        <v>0</v>
      </c>
      <c r="J1794" s="284">
        <v>23</v>
      </c>
      <c r="K1794" s="284">
        <v>10</v>
      </c>
      <c r="L1794" s="284">
        <f t="shared" ref="L1794" si="503">IF(B1794="TXO",I1794-SUM(J1794:K1794),IF(B1794="FITX",IF(D1794="新倉",-SUM(J1794:K1794),IF(E1794="賣",(H1794-H1793)*G1794*200-SUM(J1794:K1794),(H1793-H1794)*G1794*200-SUM(J1794:K1794))),IF(D1794="新倉",-SUM(J1794:K1794),IF(E1794="賣",(H1794-H1793)*G1794*50-SUM(J1794:K1794),(H1793-H1794)*G1794*50-SUM(J1794:K1794)))))</f>
        <v>467</v>
      </c>
      <c r="M1794" s="285">
        <f t="shared" si="502"/>
        <v>467</v>
      </c>
      <c r="N1794" s="241">
        <f t="shared" si="499"/>
        <v>10</v>
      </c>
      <c r="O1794" s="207">
        <v>0</v>
      </c>
      <c r="P1794" s="34"/>
      <c r="S1794" s="230" t="s">
        <v>2969</v>
      </c>
      <c r="T1794" s="61" t="str">
        <f t="shared" si="498"/>
        <v/>
      </c>
      <c r="U1794" s="61" t="str">
        <f>IF(AND(R1794="Yes",S1794&lt;&gt;"Yes",L1794&lt;0,B1794&lt;&gt;"TXO"),L1794,"")</f>
        <v/>
      </c>
      <c r="V1794" s="61" t="str">
        <f>IF(AND(R1794="",S1794&lt;&gt;"Yes",L1794&gt;0,B1794&lt;&gt;"TXO"),L1794,"")</f>
        <v/>
      </c>
      <c r="W1794" s="61" t="str">
        <f>IF(AND(R1794="",S1794&lt;&gt;"Yes",L1794&lt;0,B1794&lt;&gt;"TXO"),L1794,"")</f>
        <v/>
      </c>
      <c r="X1794" s="207" t="str">
        <f>IF(AND(R1794="Yes",S1794="Yes",L1794&gt;0,B1794&lt;&gt;"TXO"),L1794,"")</f>
        <v/>
      </c>
      <c r="Y1794" s="207" t="str">
        <f>IF(AND(R1794="Yes",S1794="Yes",L1794&lt;0,B1794&lt;&gt;"TXO"),L1794,"")</f>
        <v/>
      </c>
      <c r="Z1794" s="207">
        <f>IF(AND(R1794="",S1794="Yes",L1794&gt;0,B1794&lt;&gt;"TXO"),L1794,"")</f>
        <v>467</v>
      </c>
      <c r="AA1794" s="207" t="str">
        <f>IF(AND(R1794="",S1794="Yes",L1794&lt;0,B1794&lt;&gt;"TXO"),L1794,"")</f>
        <v/>
      </c>
    </row>
    <row r="1795" spans="1:27" ht="17.25" hidden="1" outlineLevel="1" thickBot="1">
      <c r="A1795" s="237">
        <v>43448</v>
      </c>
      <c r="B1795" s="215" t="s">
        <v>1332</v>
      </c>
      <c r="C1795" s="210" t="s">
        <v>3274</v>
      </c>
      <c r="D1795" s="210" t="s">
        <v>1329</v>
      </c>
      <c r="E1795" s="238" t="s">
        <v>1330</v>
      </c>
      <c r="F1795" s="210" t="s">
        <v>102</v>
      </c>
      <c r="G1795" s="239">
        <v>1</v>
      </c>
      <c r="H1795" s="239">
        <v>9764</v>
      </c>
      <c r="I1795" s="239">
        <v>0</v>
      </c>
      <c r="J1795" s="14">
        <v>23</v>
      </c>
      <c r="K1795" s="14">
        <v>10</v>
      </c>
      <c r="L1795" s="14">
        <f t="shared" ref="L1795" si="504">IF(B1795="TXO",I1795-SUM(J1795:K1795),IF(B1795="FITX",IF(D1795="新倉",-SUM(J1795:K1795),IF(E1795="賣",(H1795-H1794)*G1795*200-SUM(J1795:K1795),(H1794-H1795)*G1795*200-SUM(J1795:K1795))),IF(D1795="新倉",-SUM(J1795:K1795),IF(E1795="賣",(H1795-H1794)*G1795*50-SUM(J1795:K1795),(H1794-H1795)*G1795*50-SUM(J1795:K1795)))))</f>
        <v>-33</v>
      </c>
      <c r="M1795" s="123">
        <f>L1795</f>
        <v>-33</v>
      </c>
      <c r="N1795" s="241" t="str">
        <f t="shared" si="499"/>
        <v/>
      </c>
      <c r="O1795" s="207">
        <v>0</v>
      </c>
      <c r="P1795" s="34">
        <f>SUM(L1795:L1800)</f>
        <v>-48</v>
      </c>
      <c r="S1795" s="230" t="s">
        <v>2969</v>
      </c>
      <c r="T1795" s="61" t="str">
        <f t="shared" si="498"/>
        <v/>
      </c>
      <c r="U1795" s="61" t="str">
        <f t="shared" ref="U1795:U1803" si="505">IF(AND(R1795="Yes",S1795&lt;&gt;"Yes",L1795&lt;0,B1795&lt;&gt;"TXO"),L1795,"")</f>
        <v/>
      </c>
      <c r="V1795" s="61" t="str">
        <f t="shared" ref="V1795:V1803" si="506">IF(AND(R1795="",S1795&lt;&gt;"Yes",L1795&gt;0,B1795&lt;&gt;"TXO"),L1795,"")</f>
        <v/>
      </c>
      <c r="W1795" s="61" t="str">
        <f t="shared" ref="W1795:W1803" si="507">IF(AND(R1795="",S1795&lt;&gt;"Yes",L1795&lt;0,B1795&lt;&gt;"TXO"),L1795,"")</f>
        <v/>
      </c>
      <c r="X1795" s="207" t="str">
        <f t="shared" ref="X1795:X1803" si="508">IF(AND(R1795="Yes",S1795="Yes",L1795&gt;0,B1795&lt;&gt;"TXO"),L1795,"")</f>
        <v/>
      </c>
      <c r="Y1795" s="207" t="str">
        <f t="shared" ref="Y1795:Y1803" si="509">IF(AND(R1795="Yes",S1795="Yes",L1795&lt;0,B1795&lt;&gt;"TXO"),L1795,"")</f>
        <v/>
      </c>
      <c r="Z1795" s="207" t="str">
        <f t="shared" ref="Z1795:Z1803" si="510">IF(AND(R1795="",S1795="Yes",L1795&gt;0,B1795&lt;&gt;"TXO"),L1795,"")</f>
        <v/>
      </c>
      <c r="AA1795" s="207">
        <f t="shared" ref="AA1795:AA1803" si="511">IF(AND(R1795="",S1795="Yes",L1795&lt;0,B1795&lt;&gt;"TXO"),L1795,"")</f>
        <v>-33</v>
      </c>
    </row>
    <row r="1796" spans="1:27" ht="17.25" hidden="1" outlineLevel="2" collapsed="1" thickBot="1">
      <c r="A1796" s="237">
        <v>43448</v>
      </c>
      <c r="B1796" s="215" t="s">
        <v>1332</v>
      </c>
      <c r="C1796" s="210" t="s">
        <v>3274</v>
      </c>
      <c r="D1796" s="210" t="s">
        <v>1331</v>
      </c>
      <c r="E1796" s="238" t="s">
        <v>2221</v>
      </c>
      <c r="F1796" s="210" t="s">
        <v>102</v>
      </c>
      <c r="G1796" s="239">
        <v>1</v>
      </c>
      <c r="H1796" s="239">
        <v>9750</v>
      </c>
      <c r="I1796" s="239">
        <v>0</v>
      </c>
      <c r="J1796" s="14">
        <v>23</v>
      </c>
      <c r="K1796" s="14">
        <v>10</v>
      </c>
      <c r="L1796" s="14">
        <f t="shared" ref="L1796:L1800" si="512">IF(B1796="TXO",I1796-SUM(J1796:K1796),IF(B1796="FITX",IF(D1796="新倉",-SUM(J1796:K1796),IF(E1796="賣",(H1796-H1795)*G1796*200-SUM(J1796:K1796),(H1795-H1796)*G1796*200-SUM(J1796:K1796))),IF(D1796="新倉",-SUM(J1796:K1796),IF(E1796="賣",(H1796-H1795)*G1796*50-SUM(J1796:K1796),(H1795-H1796)*G1796*50-SUM(J1796:K1796)))))</f>
        <v>-733</v>
      </c>
      <c r="M1796" s="123">
        <f t="shared" ref="M1796:M1804" si="513">L1796</f>
        <v>-733</v>
      </c>
      <c r="N1796" s="241">
        <f t="shared" si="499"/>
        <v>-14</v>
      </c>
      <c r="O1796" s="207">
        <v>0</v>
      </c>
      <c r="P1796" s="34"/>
      <c r="S1796" s="230" t="s">
        <v>2969</v>
      </c>
      <c r="T1796" s="61" t="str">
        <f t="shared" si="498"/>
        <v/>
      </c>
      <c r="U1796" s="61" t="str">
        <f t="shared" si="505"/>
        <v/>
      </c>
      <c r="V1796" s="61" t="str">
        <f t="shared" si="506"/>
        <v/>
      </c>
      <c r="W1796" s="61" t="str">
        <f t="shared" si="507"/>
        <v/>
      </c>
      <c r="X1796" s="207" t="str">
        <f t="shared" si="508"/>
        <v/>
      </c>
      <c r="Y1796" s="207" t="str">
        <f t="shared" si="509"/>
        <v/>
      </c>
      <c r="Z1796" s="207" t="str">
        <f t="shared" si="510"/>
        <v/>
      </c>
      <c r="AA1796" s="207">
        <f t="shared" si="511"/>
        <v>-733</v>
      </c>
    </row>
    <row r="1797" spans="1:27" ht="17.25" hidden="1" outlineLevel="2" collapsed="1" thickBot="1">
      <c r="A1797" s="237">
        <v>43448</v>
      </c>
      <c r="B1797" s="215" t="s">
        <v>1332</v>
      </c>
      <c r="C1797" s="210" t="s">
        <v>3274</v>
      </c>
      <c r="D1797" s="210" t="s">
        <v>1329</v>
      </c>
      <c r="E1797" s="238" t="s">
        <v>2221</v>
      </c>
      <c r="F1797" s="210" t="s">
        <v>102</v>
      </c>
      <c r="G1797" s="239">
        <v>1</v>
      </c>
      <c r="H1797" s="239">
        <v>9741</v>
      </c>
      <c r="I1797" s="239">
        <v>0</v>
      </c>
      <c r="J1797" s="14">
        <v>23</v>
      </c>
      <c r="K1797" s="14">
        <v>10</v>
      </c>
      <c r="L1797" s="14">
        <f t="shared" si="512"/>
        <v>-33</v>
      </c>
      <c r="M1797" s="123">
        <f t="shared" si="513"/>
        <v>-33</v>
      </c>
      <c r="N1797" s="241" t="str">
        <f t="shared" si="499"/>
        <v/>
      </c>
      <c r="O1797" s="207">
        <v>0</v>
      </c>
      <c r="P1797" s="34"/>
      <c r="Q1797" s="278"/>
      <c r="S1797" s="230" t="s">
        <v>2969</v>
      </c>
      <c r="T1797" s="61" t="str">
        <f t="shared" si="498"/>
        <v/>
      </c>
      <c r="U1797" s="61" t="str">
        <f t="shared" si="505"/>
        <v/>
      </c>
      <c r="V1797" s="61" t="str">
        <f t="shared" si="506"/>
        <v/>
      </c>
      <c r="W1797" s="61" t="str">
        <f t="shared" si="507"/>
        <v/>
      </c>
      <c r="X1797" s="207" t="str">
        <f t="shared" si="508"/>
        <v/>
      </c>
      <c r="Y1797" s="207" t="str">
        <f t="shared" si="509"/>
        <v/>
      </c>
      <c r="Z1797" s="207" t="str">
        <f t="shared" si="510"/>
        <v/>
      </c>
      <c r="AA1797" s="207">
        <f t="shared" si="511"/>
        <v>-33</v>
      </c>
    </row>
    <row r="1798" spans="1:27" ht="17.25" hidden="1" outlineLevel="2" collapsed="1" thickBot="1">
      <c r="A1798" s="237">
        <v>43448</v>
      </c>
      <c r="B1798" s="215" t="s">
        <v>1332</v>
      </c>
      <c r="C1798" s="210" t="s">
        <v>3274</v>
      </c>
      <c r="D1798" s="210" t="s">
        <v>1331</v>
      </c>
      <c r="E1798" s="238" t="s">
        <v>1330</v>
      </c>
      <c r="F1798" s="210" t="s">
        <v>102</v>
      </c>
      <c r="G1798" s="239">
        <v>1</v>
      </c>
      <c r="H1798" s="239">
        <v>9733</v>
      </c>
      <c r="I1798" s="239">
        <v>0</v>
      </c>
      <c r="J1798" s="14">
        <v>23</v>
      </c>
      <c r="K1798" s="14">
        <v>10</v>
      </c>
      <c r="L1798" s="14">
        <f t="shared" si="512"/>
        <v>367</v>
      </c>
      <c r="M1798" s="123">
        <f t="shared" si="513"/>
        <v>367</v>
      </c>
      <c r="N1798" s="241">
        <f t="shared" si="499"/>
        <v>8</v>
      </c>
      <c r="O1798" s="207">
        <v>0</v>
      </c>
      <c r="P1798" s="34"/>
      <c r="S1798" s="230" t="s">
        <v>2969</v>
      </c>
      <c r="T1798" s="61" t="str">
        <f t="shared" si="498"/>
        <v/>
      </c>
      <c r="U1798" s="61" t="str">
        <f t="shared" si="505"/>
        <v/>
      </c>
      <c r="V1798" s="61" t="str">
        <f t="shared" si="506"/>
        <v/>
      </c>
      <c r="W1798" s="61" t="str">
        <f t="shared" si="507"/>
        <v/>
      </c>
      <c r="X1798" s="207" t="str">
        <f t="shared" si="508"/>
        <v/>
      </c>
      <c r="Y1798" s="207" t="str">
        <f t="shared" si="509"/>
        <v/>
      </c>
      <c r="Z1798" s="207">
        <f t="shared" si="510"/>
        <v>367</v>
      </c>
      <c r="AA1798" s="207" t="str">
        <f t="shared" si="511"/>
        <v/>
      </c>
    </row>
    <row r="1799" spans="1:27" ht="17.25" hidden="1" outlineLevel="2" collapsed="1" thickBot="1">
      <c r="A1799" s="237">
        <v>43448</v>
      </c>
      <c r="B1799" s="215" t="s">
        <v>1332</v>
      </c>
      <c r="C1799" s="210" t="s">
        <v>3274</v>
      </c>
      <c r="D1799" s="210" t="s">
        <v>1329</v>
      </c>
      <c r="E1799" s="238" t="s">
        <v>2221</v>
      </c>
      <c r="F1799" s="210" t="s">
        <v>102</v>
      </c>
      <c r="G1799" s="239">
        <v>1</v>
      </c>
      <c r="H1799" s="239">
        <v>9751</v>
      </c>
      <c r="I1799" s="239">
        <v>0</v>
      </c>
      <c r="J1799" s="14">
        <v>23</v>
      </c>
      <c r="K1799" s="14">
        <v>10</v>
      </c>
      <c r="L1799" s="14">
        <f t="shared" si="512"/>
        <v>-33</v>
      </c>
      <c r="M1799" s="123">
        <f t="shared" si="513"/>
        <v>-33</v>
      </c>
      <c r="N1799" s="241" t="str">
        <f t="shared" si="499"/>
        <v/>
      </c>
      <c r="O1799" s="207">
        <v>0</v>
      </c>
      <c r="P1799" s="34"/>
      <c r="Q1799" s="278"/>
      <c r="S1799" s="230" t="s">
        <v>2969</v>
      </c>
      <c r="T1799" s="61" t="str">
        <f t="shared" si="498"/>
        <v/>
      </c>
      <c r="U1799" s="61" t="str">
        <f t="shared" si="505"/>
        <v/>
      </c>
      <c r="V1799" s="61" t="str">
        <f t="shared" si="506"/>
        <v/>
      </c>
      <c r="W1799" s="61" t="str">
        <f t="shared" si="507"/>
        <v/>
      </c>
      <c r="X1799" s="207" t="str">
        <f t="shared" si="508"/>
        <v/>
      </c>
      <c r="Y1799" s="207" t="str">
        <f t="shared" si="509"/>
        <v/>
      </c>
      <c r="Z1799" s="207" t="str">
        <f t="shared" si="510"/>
        <v/>
      </c>
      <c r="AA1799" s="207">
        <f t="shared" si="511"/>
        <v>-33</v>
      </c>
    </row>
    <row r="1800" spans="1:27" ht="17.25" hidden="1" outlineLevel="2" collapsed="1" thickBot="1">
      <c r="A1800" s="237">
        <v>43448</v>
      </c>
      <c r="B1800" s="215" t="s">
        <v>1332</v>
      </c>
      <c r="C1800" s="210" t="s">
        <v>3274</v>
      </c>
      <c r="D1800" s="210" t="s">
        <v>1331</v>
      </c>
      <c r="E1800" s="238" t="s">
        <v>1330</v>
      </c>
      <c r="F1800" s="210" t="s">
        <v>102</v>
      </c>
      <c r="G1800" s="239">
        <v>1</v>
      </c>
      <c r="H1800" s="239">
        <v>9742</v>
      </c>
      <c r="I1800" s="239">
        <v>0</v>
      </c>
      <c r="J1800" s="14">
        <v>23</v>
      </c>
      <c r="K1800" s="14">
        <v>10</v>
      </c>
      <c r="L1800" s="14">
        <f t="shared" si="512"/>
        <v>417</v>
      </c>
      <c r="M1800" s="123">
        <f t="shared" si="513"/>
        <v>417</v>
      </c>
      <c r="N1800" s="241">
        <f t="shared" si="499"/>
        <v>9</v>
      </c>
      <c r="O1800" s="207">
        <v>0</v>
      </c>
      <c r="P1800" s="34"/>
      <c r="S1800" s="230" t="s">
        <v>2969</v>
      </c>
      <c r="T1800" s="61" t="str">
        <f t="shared" si="498"/>
        <v/>
      </c>
      <c r="U1800" s="61" t="str">
        <f t="shared" si="505"/>
        <v/>
      </c>
      <c r="V1800" s="61" t="str">
        <f t="shared" si="506"/>
        <v/>
      </c>
      <c r="W1800" s="61" t="str">
        <f t="shared" si="507"/>
        <v/>
      </c>
      <c r="X1800" s="207" t="str">
        <f t="shared" si="508"/>
        <v/>
      </c>
      <c r="Y1800" s="207" t="str">
        <f t="shared" si="509"/>
        <v/>
      </c>
      <c r="Z1800" s="207">
        <f t="shared" si="510"/>
        <v>417</v>
      </c>
      <c r="AA1800" s="207" t="str">
        <f t="shared" si="511"/>
        <v/>
      </c>
    </row>
    <row r="1801" spans="1:27" ht="17.25" hidden="1" outlineLevel="1" thickBot="1">
      <c r="A1801" s="279">
        <v>43453</v>
      </c>
      <c r="B1801" s="280" t="s">
        <v>1332</v>
      </c>
      <c r="C1801" s="281" t="s">
        <v>2965</v>
      </c>
      <c r="D1801" s="281" t="s">
        <v>1329</v>
      </c>
      <c r="E1801" s="282" t="s">
        <v>1330</v>
      </c>
      <c r="F1801" s="281" t="s">
        <v>102</v>
      </c>
      <c r="G1801" s="283">
        <v>1</v>
      </c>
      <c r="H1801" s="283">
        <v>9775</v>
      </c>
      <c r="I1801" s="283">
        <v>0</v>
      </c>
      <c r="J1801" s="284">
        <v>23</v>
      </c>
      <c r="K1801" s="284">
        <v>10</v>
      </c>
      <c r="L1801" s="284">
        <f t="shared" ref="L1801:L1804" si="514">IF(B1801="TXO",I1801-SUM(J1801:K1801),IF(B1801="FITX",IF(D1801="新倉",-SUM(J1801:K1801),IF(E1801="賣",(H1801-H1800)*G1801*200-SUM(J1801:K1801),(H1800-H1801)*G1801*200-SUM(J1801:K1801))),IF(D1801="新倉",-SUM(J1801:K1801),IF(E1801="賣",(H1801-H1800)*G1801*50-SUM(J1801:K1801),(H1800-H1801)*G1801*50-SUM(J1801:K1801)))))</f>
        <v>-33</v>
      </c>
      <c r="M1801" s="285">
        <f t="shared" si="513"/>
        <v>-33</v>
      </c>
      <c r="N1801" s="241" t="str">
        <f t="shared" si="499"/>
        <v/>
      </c>
      <c r="O1801" s="207">
        <v>0</v>
      </c>
      <c r="P1801" s="34">
        <f>SUM(L1801:L1804)</f>
        <v>518</v>
      </c>
      <c r="Q1801" s="278" t="s">
        <v>3277</v>
      </c>
      <c r="R1801" s="230" t="s">
        <v>2969</v>
      </c>
      <c r="S1801" s="230" t="s">
        <v>2969</v>
      </c>
      <c r="T1801" s="61" t="str">
        <f t="shared" si="498"/>
        <v/>
      </c>
      <c r="U1801" s="61" t="str">
        <f t="shared" si="505"/>
        <v/>
      </c>
      <c r="V1801" s="61" t="str">
        <f t="shared" si="506"/>
        <v/>
      </c>
      <c r="W1801" s="61" t="str">
        <f t="shared" si="507"/>
        <v/>
      </c>
      <c r="X1801" s="207" t="str">
        <f t="shared" si="508"/>
        <v/>
      </c>
      <c r="Y1801" s="207">
        <f t="shared" si="509"/>
        <v>-33</v>
      </c>
      <c r="Z1801" s="207" t="str">
        <f t="shared" si="510"/>
        <v/>
      </c>
      <c r="AA1801" s="207" t="str">
        <f t="shared" si="511"/>
        <v/>
      </c>
    </row>
    <row r="1802" spans="1:27" ht="17.25" hidden="1" outlineLevel="1" thickBot="1">
      <c r="A1802" s="279">
        <v>43453</v>
      </c>
      <c r="B1802" s="280" t="s">
        <v>1332</v>
      </c>
      <c r="C1802" s="281" t="s">
        <v>2965</v>
      </c>
      <c r="D1802" s="281" t="s">
        <v>1331</v>
      </c>
      <c r="E1802" s="282" t="s">
        <v>2221</v>
      </c>
      <c r="F1802" s="281" t="s">
        <v>102</v>
      </c>
      <c r="G1802" s="283">
        <v>1</v>
      </c>
      <c r="H1802" s="283">
        <v>9781</v>
      </c>
      <c r="I1802" s="283">
        <v>0</v>
      </c>
      <c r="J1802" s="284">
        <v>23</v>
      </c>
      <c r="K1802" s="284">
        <v>10</v>
      </c>
      <c r="L1802" s="284">
        <f t="shared" si="514"/>
        <v>267</v>
      </c>
      <c r="M1802" s="285">
        <f t="shared" si="513"/>
        <v>267</v>
      </c>
      <c r="N1802" s="241">
        <f t="shared" si="499"/>
        <v>6</v>
      </c>
      <c r="O1802" s="207">
        <v>0</v>
      </c>
      <c r="P1802" s="34"/>
      <c r="Q1802" s="230" t="s">
        <v>2970</v>
      </c>
      <c r="R1802" s="230" t="s">
        <v>2969</v>
      </c>
      <c r="S1802" s="230" t="s">
        <v>2969</v>
      </c>
      <c r="T1802" s="61" t="str">
        <f t="shared" si="498"/>
        <v/>
      </c>
      <c r="U1802" s="61" t="str">
        <f>IF(AND(R1802="Yes",S1802&lt;&gt;"Yes",L1802&lt;0,B1802&lt;&gt;"TXO"),L1802,"")</f>
        <v/>
      </c>
      <c r="V1802" s="61" t="str">
        <f>IF(AND(R1802="",S1802&lt;&gt;"Yes",L1802&gt;0,B1802&lt;&gt;"TXO"),L1802,"")</f>
        <v/>
      </c>
      <c r="W1802" s="61" t="str">
        <f>IF(AND(R1802="",S1802&lt;&gt;"Yes",L1802&lt;0,B1802&lt;&gt;"TXO"),L1802,"")</f>
        <v/>
      </c>
      <c r="X1802" s="207">
        <f>IF(AND(R1802="Yes",S1802="Yes",L1802&gt;0,B1802&lt;&gt;"TXO"),L1802,"")</f>
        <v>267</v>
      </c>
      <c r="Y1802" s="207" t="str">
        <f>IF(AND(R1802="Yes",S1802="Yes",L1802&lt;0,B1802&lt;&gt;"TXO"),L1802,"")</f>
        <v/>
      </c>
      <c r="Z1802" s="207" t="str">
        <f>IF(AND(R1802="",S1802="Yes",L1802&gt;0,B1802&lt;&gt;"TXO"),L1802,"")</f>
        <v/>
      </c>
      <c r="AA1802" s="207" t="str">
        <f>IF(AND(R1802="",S1802="Yes",L1802&lt;0,B1802&lt;&gt;"TXO"),L1802,"")</f>
        <v/>
      </c>
    </row>
    <row r="1803" spans="1:27" ht="17.25" hidden="1" outlineLevel="1" thickBot="1">
      <c r="A1803" s="279">
        <v>43453</v>
      </c>
      <c r="B1803" s="280" t="s">
        <v>1332</v>
      </c>
      <c r="C1803" s="281" t="s">
        <v>2965</v>
      </c>
      <c r="D1803" s="281" t="s">
        <v>1329</v>
      </c>
      <c r="E1803" s="282" t="s">
        <v>1330</v>
      </c>
      <c r="F1803" s="281" t="s">
        <v>102</v>
      </c>
      <c r="G1803" s="283">
        <v>1</v>
      </c>
      <c r="H1803" s="283">
        <v>9773</v>
      </c>
      <c r="I1803" s="283">
        <v>0</v>
      </c>
      <c r="J1803" s="284">
        <v>23</v>
      </c>
      <c r="K1803" s="284">
        <v>10</v>
      </c>
      <c r="L1803" s="284">
        <f t="shared" si="514"/>
        <v>-33</v>
      </c>
      <c r="M1803" s="285">
        <f t="shared" si="513"/>
        <v>-33</v>
      </c>
      <c r="N1803" s="241" t="str">
        <f t="shared" si="499"/>
        <v/>
      </c>
      <c r="O1803" s="207">
        <v>0</v>
      </c>
      <c r="P1803" s="34"/>
      <c r="R1803" s="230" t="s">
        <v>2969</v>
      </c>
      <c r="S1803" s="230" t="s">
        <v>2969</v>
      </c>
      <c r="T1803" s="61" t="str">
        <f t="shared" si="498"/>
        <v/>
      </c>
      <c r="U1803" s="61" t="str">
        <f t="shared" si="505"/>
        <v/>
      </c>
      <c r="V1803" s="61" t="str">
        <f t="shared" si="506"/>
        <v/>
      </c>
      <c r="W1803" s="61" t="str">
        <f t="shared" si="507"/>
        <v/>
      </c>
      <c r="X1803" s="207" t="str">
        <f t="shared" si="508"/>
        <v/>
      </c>
      <c r="Y1803" s="207">
        <f t="shared" si="509"/>
        <v>-33</v>
      </c>
      <c r="Z1803" s="207" t="str">
        <f t="shared" si="510"/>
        <v/>
      </c>
      <c r="AA1803" s="207" t="str">
        <f t="shared" si="511"/>
        <v/>
      </c>
    </row>
    <row r="1804" spans="1:27" ht="17.25" hidden="1" outlineLevel="1" thickBot="1">
      <c r="A1804" s="279">
        <v>43453</v>
      </c>
      <c r="B1804" s="280" t="s">
        <v>1332</v>
      </c>
      <c r="C1804" s="281" t="s">
        <v>2965</v>
      </c>
      <c r="D1804" s="281" t="s">
        <v>1331</v>
      </c>
      <c r="E1804" s="282" t="s">
        <v>2221</v>
      </c>
      <c r="F1804" s="281" t="s">
        <v>102</v>
      </c>
      <c r="G1804" s="283">
        <v>1</v>
      </c>
      <c r="H1804" s="283">
        <v>9780</v>
      </c>
      <c r="I1804" s="283">
        <v>0</v>
      </c>
      <c r="J1804" s="284">
        <v>23</v>
      </c>
      <c r="K1804" s="284">
        <v>10</v>
      </c>
      <c r="L1804" s="284">
        <f t="shared" si="514"/>
        <v>317</v>
      </c>
      <c r="M1804" s="285">
        <f t="shared" si="513"/>
        <v>317</v>
      </c>
      <c r="N1804" s="241">
        <f t="shared" si="499"/>
        <v>7</v>
      </c>
      <c r="O1804" s="207">
        <v>0</v>
      </c>
      <c r="P1804" s="34"/>
      <c r="Q1804" s="230" t="s">
        <v>3004</v>
      </c>
      <c r="R1804" s="230" t="s">
        <v>2969</v>
      </c>
      <c r="S1804" s="230" t="s">
        <v>2969</v>
      </c>
      <c r="T1804" s="61" t="str">
        <f t="shared" si="498"/>
        <v/>
      </c>
      <c r="U1804" s="61" t="str">
        <f>IF(AND(R1804="Yes",S1804&lt;&gt;"Yes",L1804&lt;0,B1804&lt;&gt;"TXO"),L1804,"")</f>
        <v/>
      </c>
      <c r="V1804" s="61" t="str">
        <f>IF(AND(R1804="",S1804&lt;&gt;"Yes",L1804&gt;0,B1804&lt;&gt;"TXO"),L1804,"")</f>
        <v/>
      </c>
      <c r="W1804" s="61" t="str">
        <f>IF(AND(R1804="",S1804&lt;&gt;"Yes",L1804&lt;0,B1804&lt;&gt;"TXO"),L1804,"")</f>
        <v/>
      </c>
      <c r="X1804" s="207">
        <f>IF(AND(R1804="Yes",S1804="Yes",L1804&gt;0,B1804&lt;&gt;"TXO"),L1804,"")</f>
        <v>317</v>
      </c>
      <c r="Y1804" s="207" t="str">
        <f>IF(AND(R1804="Yes",S1804="Yes",L1804&lt;0,B1804&lt;&gt;"TXO"),L1804,"")</f>
        <v/>
      </c>
      <c r="Z1804" s="207" t="str">
        <f>IF(AND(R1804="",S1804="Yes",L1804&gt;0,B1804&lt;&gt;"TXO"),L1804,"")</f>
        <v/>
      </c>
      <c r="AA1804" s="207" t="str">
        <f>IF(AND(R1804="",S1804="Yes",L1804&lt;0,B1804&lt;&gt;"TXO"),L1804,"")</f>
        <v/>
      </c>
    </row>
    <row r="1805" spans="1:27" ht="17.25" hidden="1" outlineLevel="1" thickBot="1">
      <c r="A1805" s="237">
        <v>43455</v>
      </c>
      <c r="B1805" s="215" t="s">
        <v>1332</v>
      </c>
      <c r="C1805" s="210" t="s">
        <v>2965</v>
      </c>
      <c r="D1805" s="210" t="s">
        <v>1329</v>
      </c>
      <c r="E1805" s="238" t="s">
        <v>1330</v>
      </c>
      <c r="F1805" s="210" t="s">
        <v>102</v>
      </c>
      <c r="G1805" s="239">
        <v>3</v>
      </c>
      <c r="H1805" s="239">
        <v>9642</v>
      </c>
      <c r="I1805" s="239">
        <v>0</v>
      </c>
      <c r="J1805" s="14">
        <v>69</v>
      </c>
      <c r="K1805" s="14">
        <v>30</v>
      </c>
      <c r="L1805" s="14">
        <f t="shared" ref="L1805" si="515">IF(B1805="TXO",I1805-SUM(J1805:K1805),IF(B1805="FITX",IF(D1805="新倉",-SUM(J1805:K1805),IF(E1805="賣",(H1805-H1804)*G1805*200-SUM(J1805:K1805),(H1804-H1805)*G1805*200-SUM(J1805:K1805))),IF(D1805="新倉",-SUM(J1805:K1805),IF(E1805="賣",(H1805-H1804)*G1805*50-SUM(J1805:K1805),(H1804-H1805)*G1805*50-SUM(J1805:K1805)))))</f>
        <v>-99</v>
      </c>
      <c r="M1805" s="123">
        <f>L1805</f>
        <v>-99</v>
      </c>
      <c r="N1805" s="241" t="str">
        <f t="shared" si="499"/>
        <v/>
      </c>
      <c r="O1805" s="207">
        <v>0</v>
      </c>
      <c r="P1805" s="34">
        <f>SUM(L1805:L1810)</f>
        <v>904</v>
      </c>
      <c r="Q1805" s="278" t="s">
        <v>2971</v>
      </c>
      <c r="R1805" s="230" t="s">
        <v>2969</v>
      </c>
      <c r="S1805" s="230"/>
      <c r="T1805" s="61" t="str">
        <f t="shared" si="498"/>
        <v/>
      </c>
      <c r="U1805" s="61">
        <f t="shared" ref="U1805:U1811" si="516">IF(AND(R1805="Yes",S1805&lt;&gt;"Yes",L1805&lt;0,B1805&lt;&gt;"TXO"),L1805,"")</f>
        <v>-99</v>
      </c>
      <c r="V1805" s="61" t="str">
        <f t="shared" ref="V1805:V1811" si="517">IF(AND(R1805="",S1805&lt;&gt;"Yes",L1805&gt;0,B1805&lt;&gt;"TXO"),L1805,"")</f>
        <v/>
      </c>
      <c r="W1805" s="61" t="str">
        <f t="shared" ref="W1805:W1811" si="518">IF(AND(R1805="",S1805&lt;&gt;"Yes",L1805&lt;0,B1805&lt;&gt;"TXO"),L1805,"")</f>
        <v/>
      </c>
      <c r="X1805" s="207" t="str">
        <f t="shared" ref="X1805:X1811" si="519">IF(AND(R1805="Yes",S1805="Yes",L1805&gt;0,B1805&lt;&gt;"TXO"),L1805,"")</f>
        <v/>
      </c>
      <c r="Y1805" s="207" t="str">
        <f t="shared" ref="Y1805:Y1811" si="520">IF(AND(R1805="Yes",S1805="Yes",L1805&lt;0,B1805&lt;&gt;"TXO"),L1805,"")</f>
        <v/>
      </c>
      <c r="Z1805" s="207" t="str">
        <f t="shared" ref="Z1805:Z1811" si="521">IF(AND(R1805="",S1805="Yes",L1805&gt;0,B1805&lt;&gt;"TXO"),L1805,"")</f>
        <v/>
      </c>
      <c r="AA1805" s="207" t="str">
        <f t="shared" ref="AA1805:AA1811" si="522">IF(AND(R1805="",S1805="Yes",L1805&lt;0,B1805&lt;&gt;"TXO"),L1805,"")</f>
        <v/>
      </c>
    </row>
    <row r="1806" spans="1:27" ht="17.25" hidden="1" outlineLevel="2" collapsed="1" thickBot="1">
      <c r="A1806" s="237">
        <v>43455</v>
      </c>
      <c r="B1806" s="215" t="s">
        <v>1332</v>
      </c>
      <c r="C1806" s="210" t="s">
        <v>2965</v>
      </c>
      <c r="D1806" s="210" t="s">
        <v>1331</v>
      </c>
      <c r="E1806" s="238" t="s">
        <v>2221</v>
      </c>
      <c r="F1806" s="210" t="s">
        <v>102</v>
      </c>
      <c r="G1806" s="239">
        <v>3</v>
      </c>
      <c r="H1806" s="239">
        <v>9627</v>
      </c>
      <c r="I1806" s="239">
        <v>0</v>
      </c>
      <c r="J1806" s="14">
        <v>69</v>
      </c>
      <c r="K1806" s="14">
        <v>30</v>
      </c>
      <c r="L1806" s="14">
        <f t="shared" ref="L1806:L1810" si="523">IF(B1806="TXO",I1806-SUM(J1806:K1806),IF(B1806="FITX",IF(D1806="新倉",-SUM(J1806:K1806),IF(E1806="賣",(H1806-H1805)*G1806*200-SUM(J1806:K1806),(H1805-H1806)*G1806*200-SUM(J1806:K1806))),IF(D1806="新倉",-SUM(J1806:K1806),IF(E1806="賣",(H1806-H1805)*G1806*50-SUM(J1806:K1806),(H1805-H1806)*G1806*50-SUM(J1806:K1806)))))</f>
        <v>-2349</v>
      </c>
      <c r="M1806" s="123">
        <f t="shared" ref="M1806:M1816" si="524">L1806</f>
        <v>-2349</v>
      </c>
      <c r="N1806" s="241">
        <f t="shared" si="499"/>
        <v>-45</v>
      </c>
      <c r="O1806" s="207">
        <v>0</v>
      </c>
      <c r="P1806" s="34"/>
      <c r="Q1806" s="230" t="s">
        <v>2983</v>
      </c>
      <c r="R1806" s="230" t="s">
        <v>2969</v>
      </c>
      <c r="S1806" s="230"/>
      <c r="T1806" s="61" t="str">
        <f t="shared" si="498"/>
        <v/>
      </c>
      <c r="U1806" s="61">
        <f t="shared" si="516"/>
        <v>-2349</v>
      </c>
      <c r="V1806" s="61" t="str">
        <f t="shared" si="517"/>
        <v/>
      </c>
      <c r="W1806" s="61" t="str">
        <f t="shared" si="518"/>
        <v/>
      </c>
      <c r="X1806" s="207" t="str">
        <f t="shared" si="519"/>
        <v/>
      </c>
      <c r="Y1806" s="207" t="str">
        <f t="shared" si="520"/>
        <v/>
      </c>
      <c r="Z1806" s="207" t="str">
        <f t="shared" si="521"/>
        <v/>
      </c>
      <c r="AA1806" s="207" t="str">
        <f t="shared" si="522"/>
        <v/>
      </c>
    </row>
    <row r="1807" spans="1:27" ht="17.25" hidden="1" outlineLevel="2" collapsed="1" thickBot="1">
      <c r="A1807" s="237">
        <v>43455</v>
      </c>
      <c r="B1807" s="215" t="s">
        <v>1332</v>
      </c>
      <c r="C1807" s="210" t="s">
        <v>2965</v>
      </c>
      <c r="D1807" s="210" t="s">
        <v>1329</v>
      </c>
      <c r="E1807" s="238" t="s">
        <v>2221</v>
      </c>
      <c r="F1807" s="210" t="s">
        <v>102</v>
      </c>
      <c r="G1807" s="239">
        <v>1</v>
      </c>
      <c r="H1807" s="239">
        <v>9625</v>
      </c>
      <c r="I1807" s="239">
        <v>0</v>
      </c>
      <c r="J1807" s="14">
        <v>23</v>
      </c>
      <c r="K1807" s="14">
        <v>10</v>
      </c>
      <c r="L1807" s="14">
        <f t="shared" si="523"/>
        <v>-33</v>
      </c>
      <c r="M1807" s="123">
        <f t="shared" si="524"/>
        <v>-33</v>
      </c>
      <c r="N1807" s="241" t="str">
        <f t="shared" si="499"/>
        <v/>
      </c>
      <c r="O1807" s="207">
        <v>0</v>
      </c>
      <c r="P1807" s="34"/>
      <c r="Q1807" s="278"/>
      <c r="S1807" s="230"/>
      <c r="T1807" s="61" t="str">
        <f t="shared" si="498"/>
        <v/>
      </c>
      <c r="U1807" s="61" t="str">
        <f t="shared" si="516"/>
        <v/>
      </c>
      <c r="V1807" s="61" t="str">
        <f t="shared" si="517"/>
        <v/>
      </c>
      <c r="W1807" s="61">
        <f t="shared" si="518"/>
        <v>-33</v>
      </c>
      <c r="X1807" s="207" t="str">
        <f t="shared" si="519"/>
        <v/>
      </c>
      <c r="Y1807" s="207" t="str">
        <f t="shared" si="520"/>
        <v/>
      </c>
      <c r="Z1807" s="207" t="str">
        <f t="shared" si="521"/>
        <v/>
      </c>
      <c r="AA1807" s="207" t="str">
        <f t="shared" si="522"/>
        <v/>
      </c>
    </row>
    <row r="1808" spans="1:27" ht="17.25" hidden="1" outlineLevel="2" collapsed="1" thickBot="1">
      <c r="A1808" s="237">
        <v>43455</v>
      </c>
      <c r="B1808" s="215" t="s">
        <v>1332</v>
      </c>
      <c r="C1808" s="210" t="s">
        <v>2965</v>
      </c>
      <c r="D1808" s="210" t="s">
        <v>1331</v>
      </c>
      <c r="E1808" s="238" t="s">
        <v>1330</v>
      </c>
      <c r="F1808" s="210" t="s">
        <v>102</v>
      </c>
      <c r="G1808" s="239">
        <v>1</v>
      </c>
      <c r="H1808" s="239">
        <v>9600</v>
      </c>
      <c r="I1808" s="239">
        <v>0</v>
      </c>
      <c r="J1808" s="14">
        <v>23</v>
      </c>
      <c r="K1808" s="14">
        <v>10</v>
      </c>
      <c r="L1808" s="14">
        <f t="shared" si="523"/>
        <v>1217</v>
      </c>
      <c r="M1808" s="123">
        <f t="shared" si="524"/>
        <v>1217</v>
      </c>
      <c r="N1808" s="241">
        <f t="shared" si="499"/>
        <v>25</v>
      </c>
      <c r="O1808" s="207">
        <v>0</v>
      </c>
      <c r="P1808" s="34"/>
      <c r="S1808" s="230"/>
      <c r="T1808" s="61" t="str">
        <f t="shared" si="498"/>
        <v/>
      </c>
      <c r="U1808" s="61" t="str">
        <f t="shared" si="516"/>
        <v/>
      </c>
      <c r="V1808" s="61">
        <f t="shared" si="517"/>
        <v>1217</v>
      </c>
      <c r="W1808" s="61" t="str">
        <f t="shared" si="518"/>
        <v/>
      </c>
      <c r="X1808" s="207" t="str">
        <f t="shared" si="519"/>
        <v/>
      </c>
      <c r="Y1808" s="207" t="str">
        <f t="shared" si="520"/>
        <v/>
      </c>
      <c r="Z1808" s="207" t="str">
        <f t="shared" si="521"/>
        <v/>
      </c>
      <c r="AA1808" s="207" t="str">
        <f t="shared" si="522"/>
        <v/>
      </c>
    </row>
    <row r="1809" spans="1:27" ht="17.25" hidden="1" outlineLevel="2" collapsed="1" thickBot="1">
      <c r="A1809" s="237">
        <v>43455</v>
      </c>
      <c r="B1809" s="215" t="s">
        <v>1332</v>
      </c>
      <c r="C1809" s="210" t="s">
        <v>2965</v>
      </c>
      <c r="D1809" s="210" t="s">
        <v>1329</v>
      </c>
      <c r="E1809" s="238" t="s">
        <v>2221</v>
      </c>
      <c r="F1809" s="210" t="s">
        <v>102</v>
      </c>
      <c r="G1809" s="239">
        <v>2</v>
      </c>
      <c r="H1809" s="239">
        <v>9625</v>
      </c>
      <c r="I1809" s="239">
        <v>0</v>
      </c>
      <c r="J1809" s="14">
        <v>46</v>
      </c>
      <c r="K1809" s="14">
        <v>20</v>
      </c>
      <c r="L1809" s="14">
        <f t="shared" si="523"/>
        <v>-66</v>
      </c>
      <c r="M1809" s="123">
        <f t="shared" si="524"/>
        <v>-66</v>
      </c>
      <c r="N1809" s="241" t="str">
        <f t="shared" si="499"/>
        <v/>
      </c>
      <c r="O1809" s="207">
        <v>0</v>
      </c>
      <c r="P1809" s="34"/>
      <c r="Q1809" s="278"/>
      <c r="S1809" s="230"/>
      <c r="T1809" s="61" t="str">
        <f t="shared" si="498"/>
        <v/>
      </c>
      <c r="U1809" s="61" t="str">
        <f t="shared" si="516"/>
        <v/>
      </c>
      <c r="V1809" s="61" t="str">
        <f t="shared" si="517"/>
        <v/>
      </c>
      <c r="W1809" s="61">
        <f t="shared" si="518"/>
        <v>-66</v>
      </c>
      <c r="X1809" s="207" t="str">
        <f t="shared" si="519"/>
        <v/>
      </c>
      <c r="Y1809" s="207" t="str">
        <f t="shared" si="520"/>
        <v/>
      </c>
      <c r="Z1809" s="207" t="str">
        <f t="shared" si="521"/>
        <v/>
      </c>
      <c r="AA1809" s="207" t="str">
        <f t="shared" si="522"/>
        <v/>
      </c>
    </row>
    <row r="1810" spans="1:27" ht="17.25" hidden="1" outlineLevel="2" collapsed="1" thickBot="1">
      <c r="A1810" s="237">
        <v>43455</v>
      </c>
      <c r="B1810" s="215" t="s">
        <v>1332</v>
      </c>
      <c r="C1810" s="210" t="s">
        <v>2965</v>
      </c>
      <c r="D1810" s="210" t="s">
        <v>1331</v>
      </c>
      <c r="E1810" s="238" t="s">
        <v>1330</v>
      </c>
      <c r="F1810" s="210" t="s">
        <v>102</v>
      </c>
      <c r="G1810" s="239">
        <v>2</v>
      </c>
      <c r="H1810" s="239">
        <v>9602</v>
      </c>
      <c r="I1810" s="239">
        <v>0</v>
      </c>
      <c r="J1810" s="14">
        <v>46</v>
      </c>
      <c r="K1810" s="14">
        <v>20</v>
      </c>
      <c r="L1810" s="14">
        <f t="shared" si="523"/>
        <v>2234</v>
      </c>
      <c r="M1810" s="123">
        <f t="shared" si="524"/>
        <v>2234</v>
      </c>
      <c r="N1810" s="241">
        <f t="shared" si="499"/>
        <v>46</v>
      </c>
      <c r="O1810" s="207">
        <v>0</v>
      </c>
      <c r="P1810" s="34"/>
      <c r="S1810" s="230"/>
      <c r="T1810" s="61" t="str">
        <f t="shared" si="498"/>
        <v/>
      </c>
      <c r="U1810" s="61" t="str">
        <f t="shared" si="516"/>
        <v/>
      </c>
      <c r="V1810" s="61">
        <f t="shared" si="517"/>
        <v>2234</v>
      </c>
      <c r="W1810" s="61" t="str">
        <f t="shared" si="518"/>
        <v/>
      </c>
      <c r="X1810" s="207" t="str">
        <f t="shared" si="519"/>
        <v/>
      </c>
      <c r="Y1810" s="207" t="str">
        <f t="shared" si="520"/>
        <v/>
      </c>
      <c r="Z1810" s="207" t="str">
        <f t="shared" si="521"/>
        <v/>
      </c>
      <c r="AA1810" s="207" t="str">
        <f t="shared" si="522"/>
        <v/>
      </c>
    </row>
    <row r="1811" spans="1:27" ht="17.25" hidden="1" outlineLevel="1" thickBot="1">
      <c r="A1811" s="279">
        <v>43458</v>
      </c>
      <c r="B1811" s="280" t="s">
        <v>1332</v>
      </c>
      <c r="C1811" s="281" t="s">
        <v>2965</v>
      </c>
      <c r="D1811" s="281" t="s">
        <v>1329</v>
      </c>
      <c r="E1811" s="282" t="s">
        <v>2221</v>
      </c>
      <c r="F1811" s="281" t="s">
        <v>102</v>
      </c>
      <c r="G1811" s="283">
        <v>1</v>
      </c>
      <c r="H1811" s="283">
        <v>9572</v>
      </c>
      <c r="I1811" s="283">
        <v>0</v>
      </c>
      <c r="J1811" s="284">
        <v>23</v>
      </c>
      <c r="K1811" s="284">
        <v>10</v>
      </c>
      <c r="L1811" s="284">
        <f t="shared" ref="L1811" si="525">IF(B1811="TXO",I1811-SUM(J1811:K1811),IF(B1811="FITX",IF(D1811="新倉",-SUM(J1811:K1811),IF(E1811="賣",(H1811-H1810)*G1811*200-SUM(J1811:K1811),(H1810-H1811)*G1811*200-SUM(J1811:K1811))),IF(D1811="新倉",-SUM(J1811:K1811),IF(E1811="賣",(H1811-H1810)*G1811*50-SUM(J1811:K1811),(H1810-H1811)*G1811*50-SUM(J1811:K1811)))))</f>
        <v>-33</v>
      </c>
      <c r="M1811" s="285">
        <f t="shared" si="524"/>
        <v>-33</v>
      </c>
      <c r="N1811" s="241" t="str">
        <f t="shared" si="499"/>
        <v/>
      </c>
      <c r="O1811" s="207">
        <v>0</v>
      </c>
      <c r="P1811" s="34">
        <f>SUM(L1811:L1816)</f>
        <v>1652</v>
      </c>
      <c r="Q1811" s="278" t="s">
        <v>3114</v>
      </c>
      <c r="R1811" s="230" t="s">
        <v>2969</v>
      </c>
      <c r="S1811" s="230" t="s">
        <v>2969</v>
      </c>
      <c r="T1811" s="61" t="str">
        <f t="shared" si="498"/>
        <v/>
      </c>
      <c r="U1811" s="61" t="str">
        <f t="shared" si="516"/>
        <v/>
      </c>
      <c r="V1811" s="61" t="str">
        <f t="shared" si="517"/>
        <v/>
      </c>
      <c r="W1811" s="61" t="str">
        <f t="shared" si="518"/>
        <v/>
      </c>
      <c r="X1811" s="207" t="str">
        <f t="shared" si="519"/>
        <v/>
      </c>
      <c r="Y1811" s="207">
        <f t="shared" si="520"/>
        <v>-33</v>
      </c>
      <c r="Z1811" s="207" t="str">
        <f t="shared" si="521"/>
        <v/>
      </c>
      <c r="AA1811" s="207" t="str">
        <f t="shared" si="522"/>
        <v/>
      </c>
    </row>
    <row r="1812" spans="1:27" ht="17.25" hidden="1" outlineLevel="2" thickBot="1">
      <c r="A1812" s="279">
        <v>43458</v>
      </c>
      <c r="B1812" s="280" t="s">
        <v>1332</v>
      </c>
      <c r="C1812" s="281" t="s">
        <v>2965</v>
      </c>
      <c r="D1812" s="281" t="s">
        <v>1331</v>
      </c>
      <c r="E1812" s="282" t="s">
        <v>1330</v>
      </c>
      <c r="F1812" s="281" t="s">
        <v>102</v>
      </c>
      <c r="G1812" s="283">
        <v>1</v>
      </c>
      <c r="H1812" s="283">
        <v>9564</v>
      </c>
      <c r="I1812" s="283">
        <v>0</v>
      </c>
      <c r="J1812" s="284">
        <v>23</v>
      </c>
      <c r="K1812" s="284">
        <v>10</v>
      </c>
      <c r="L1812" s="284">
        <f t="shared" ref="L1812:L1816" si="526">IF(B1812="TXO",I1812-SUM(J1812:K1812),IF(B1812="FITX",IF(D1812="新倉",-SUM(J1812:K1812),IF(E1812="賣",(H1812-H1811)*G1812*200-SUM(J1812:K1812),(H1811-H1812)*G1812*200-SUM(J1812:K1812))),IF(D1812="新倉",-SUM(J1812:K1812),IF(E1812="賣",(H1812-H1811)*G1812*50-SUM(J1812:K1812),(H1811-H1812)*G1812*50-SUM(J1812:K1812)))))</f>
        <v>367</v>
      </c>
      <c r="M1812" s="285">
        <f t="shared" si="524"/>
        <v>367</v>
      </c>
      <c r="N1812" s="241">
        <f t="shared" si="499"/>
        <v>8</v>
      </c>
      <c r="O1812" s="207">
        <v>0</v>
      </c>
      <c r="P1812" s="34"/>
      <c r="R1812" s="230" t="s">
        <v>2969</v>
      </c>
      <c r="S1812" s="230" t="s">
        <v>2969</v>
      </c>
      <c r="T1812" s="61" t="str">
        <f t="shared" si="498"/>
        <v/>
      </c>
      <c r="U1812" s="61" t="str">
        <f>IF(AND(R1812="Yes",S1812&lt;&gt;"Yes",L1812&lt;0,B1812&lt;&gt;"TXO"),L1812,"")</f>
        <v/>
      </c>
      <c r="V1812" s="61" t="str">
        <f>IF(AND(R1812="",S1812&lt;&gt;"Yes",L1812&gt;0,B1812&lt;&gt;"TXO"),L1812,"")</f>
        <v/>
      </c>
      <c r="W1812" s="61" t="str">
        <f>IF(AND(R1812="",S1812&lt;&gt;"Yes",L1812&lt;0,B1812&lt;&gt;"TXO"),L1812,"")</f>
        <v/>
      </c>
      <c r="X1812" s="207">
        <f>IF(AND(R1812="Yes",S1812="Yes",L1812&gt;0,B1812&lt;&gt;"TXO"),L1812,"")</f>
        <v>367</v>
      </c>
      <c r="Y1812" s="207" t="str">
        <f>IF(AND(R1812="Yes",S1812="Yes",L1812&lt;0,B1812&lt;&gt;"TXO"),L1812,"")</f>
        <v/>
      </c>
      <c r="Z1812" s="207" t="str">
        <f>IF(AND(R1812="",S1812="Yes",L1812&gt;0,B1812&lt;&gt;"TXO"),L1812,"")</f>
        <v/>
      </c>
      <c r="AA1812" s="207" t="str">
        <f>IF(AND(R1812="",S1812="Yes",L1812&lt;0,B1812&lt;&gt;"TXO"),L1812,"")</f>
        <v/>
      </c>
    </row>
    <row r="1813" spans="1:27" ht="17.25" hidden="1" outlineLevel="2" thickBot="1">
      <c r="A1813" s="279">
        <v>43458</v>
      </c>
      <c r="B1813" s="280" t="s">
        <v>1332</v>
      </c>
      <c r="C1813" s="281" t="s">
        <v>2965</v>
      </c>
      <c r="D1813" s="281" t="s">
        <v>1329</v>
      </c>
      <c r="E1813" s="282" t="s">
        <v>2221</v>
      </c>
      <c r="F1813" s="281" t="s">
        <v>102</v>
      </c>
      <c r="G1813" s="283">
        <v>1</v>
      </c>
      <c r="H1813" s="283">
        <v>9572</v>
      </c>
      <c r="I1813" s="283">
        <v>0</v>
      </c>
      <c r="J1813" s="284">
        <v>23</v>
      </c>
      <c r="K1813" s="284">
        <v>10</v>
      </c>
      <c r="L1813" s="284">
        <f t="shared" si="526"/>
        <v>-33</v>
      </c>
      <c r="M1813" s="285">
        <f t="shared" si="524"/>
        <v>-33</v>
      </c>
      <c r="N1813" s="241" t="str">
        <f t="shared" si="499"/>
        <v/>
      </c>
      <c r="O1813" s="207">
        <v>0</v>
      </c>
      <c r="P1813" s="34"/>
      <c r="Q1813" s="278" t="s">
        <v>3114</v>
      </c>
      <c r="R1813" s="230" t="s">
        <v>2969</v>
      </c>
      <c r="S1813" s="230" t="s">
        <v>2969</v>
      </c>
      <c r="T1813" s="61" t="str">
        <f t="shared" si="498"/>
        <v/>
      </c>
      <c r="U1813" s="61" t="str">
        <f t="shared" ref="U1813" si="527">IF(AND(R1813="Yes",S1813&lt;&gt;"Yes",L1813&lt;0,B1813&lt;&gt;"TXO"),L1813,"")</f>
        <v/>
      </c>
      <c r="V1813" s="61" t="str">
        <f t="shared" ref="V1813" si="528">IF(AND(R1813="",S1813&lt;&gt;"Yes",L1813&gt;0,B1813&lt;&gt;"TXO"),L1813,"")</f>
        <v/>
      </c>
      <c r="W1813" s="61" t="str">
        <f t="shared" ref="W1813" si="529">IF(AND(R1813="",S1813&lt;&gt;"Yes",L1813&lt;0,B1813&lt;&gt;"TXO"),L1813,"")</f>
        <v/>
      </c>
      <c r="X1813" s="207" t="str">
        <f t="shared" ref="X1813" si="530">IF(AND(R1813="Yes",S1813="Yes",L1813&gt;0,B1813&lt;&gt;"TXO"),L1813,"")</f>
        <v/>
      </c>
      <c r="Y1813" s="207">
        <f t="shared" ref="Y1813" si="531">IF(AND(R1813="Yes",S1813="Yes",L1813&lt;0,B1813&lt;&gt;"TXO"),L1813,"")</f>
        <v>-33</v>
      </c>
      <c r="Z1813" s="207" t="str">
        <f t="shared" ref="Z1813" si="532">IF(AND(R1813="",S1813="Yes",L1813&gt;0,B1813&lt;&gt;"TXO"),L1813,"")</f>
        <v/>
      </c>
      <c r="AA1813" s="207" t="str">
        <f t="shared" ref="AA1813" si="533">IF(AND(R1813="",S1813="Yes",L1813&lt;0,B1813&lt;&gt;"TXO"),L1813,"")</f>
        <v/>
      </c>
    </row>
    <row r="1814" spans="1:27" ht="17.25" hidden="1" outlineLevel="2" thickBot="1">
      <c r="A1814" s="279">
        <v>43458</v>
      </c>
      <c r="B1814" s="280" t="s">
        <v>1332</v>
      </c>
      <c r="C1814" s="281" t="s">
        <v>2965</v>
      </c>
      <c r="D1814" s="281" t="s">
        <v>1331</v>
      </c>
      <c r="E1814" s="282" t="s">
        <v>1330</v>
      </c>
      <c r="F1814" s="281" t="s">
        <v>102</v>
      </c>
      <c r="G1814" s="283">
        <v>1</v>
      </c>
      <c r="H1814" s="283">
        <v>9561</v>
      </c>
      <c r="I1814" s="283">
        <v>0</v>
      </c>
      <c r="J1814" s="284">
        <v>23</v>
      </c>
      <c r="K1814" s="284">
        <v>10</v>
      </c>
      <c r="L1814" s="284">
        <f t="shared" si="526"/>
        <v>517</v>
      </c>
      <c r="M1814" s="285">
        <f t="shared" si="524"/>
        <v>517</v>
      </c>
      <c r="N1814" s="241">
        <f t="shared" si="499"/>
        <v>11</v>
      </c>
      <c r="O1814" s="207">
        <v>0</v>
      </c>
      <c r="P1814" s="34"/>
      <c r="R1814" s="230" t="s">
        <v>2969</v>
      </c>
      <c r="S1814" s="230" t="s">
        <v>2969</v>
      </c>
      <c r="T1814" s="61" t="str">
        <f t="shared" si="498"/>
        <v/>
      </c>
      <c r="U1814" s="61" t="str">
        <f>IF(AND(R1814="Yes",S1814&lt;&gt;"Yes",L1814&lt;0,B1814&lt;&gt;"TXO"),L1814,"")</f>
        <v/>
      </c>
      <c r="V1814" s="61" t="str">
        <f>IF(AND(R1814="",S1814&lt;&gt;"Yes",L1814&gt;0,B1814&lt;&gt;"TXO"),L1814,"")</f>
        <v/>
      </c>
      <c r="W1814" s="61" t="str">
        <f>IF(AND(R1814="",S1814&lt;&gt;"Yes",L1814&lt;0,B1814&lt;&gt;"TXO"),L1814,"")</f>
        <v/>
      </c>
      <c r="X1814" s="207">
        <f>IF(AND(R1814="Yes",S1814="Yes",L1814&gt;0,B1814&lt;&gt;"TXO"),L1814,"")</f>
        <v>517</v>
      </c>
      <c r="Y1814" s="207" t="str">
        <f>IF(AND(R1814="Yes",S1814="Yes",L1814&lt;0,B1814&lt;&gt;"TXO"),L1814,"")</f>
        <v/>
      </c>
      <c r="Z1814" s="207" t="str">
        <f>IF(AND(R1814="",S1814="Yes",L1814&gt;0,B1814&lt;&gt;"TXO"),L1814,"")</f>
        <v/>
      </c>
      <c r="AA1814" s="207" t="str">
        <f>IF(AND(R1814="",S1814="Yes",L1814&lt;0,B1814&lt;&gt;"TXO"),L1814,"")</f>
        <v/>
      </c>
    </row>
    <row r="1815" spans="1:27" ht="17.25" hidden="1" outlineLevel="2" thickBot="1">
      <c r="A1815" s="279">
        <v>43458</v>
      </c>
      <c r="B1815" s="280" t="s">
        <v>1332</v>
      </c>
      <c r="C1815" s="281" t="s">
        <v>2965</v>
      </c>
      <c r="D1815" s="281" t="s">
        <v>1329</v>
      </c>
      <c r="E1815" s="282" t="s">
        <v>2221</v>
      </c>
      <c r="F1815" s="281" t="s">
        <v>102</v>
      </c>
      <c r="G1815" s="283">
        <v>1</v>
      </c>
      <c r="H1815" s="283">
        <v>9578</v>
      </c>
      <c r="I1815" s="283">
        <v>0</v>
      </c>
      <c r="J1815" s="284">
        <v>23</v>
      </c>
      <c r="K1815" s="284">
        <v>10</v>
      </c>
      <c r="L1815" s="284">
        <f t="shared" si="526"/>
        <v>-33</v>
      </c>
      <c r="M1815" s="285">
        <f t="shared" si="524"/>
        <v>-33</v>
      </c>
      <c r="N1815" s="241" t="str">
        <f t="shared" si="499"/>
        <v/>
      </c>
      <c r="O1815" s="207">
        <v>0</v>
      </c>
      <c r="P1815" s="34"/>
      <c r="S1815" s="230" t="s">
        <v>2969</v>
      </c>
      <c r="T1815" s="61" t="str">
        <f t="shared" si="498"/>
        <v/>
      </c>
      <c r="U1815" s="61" t="str">
        <f t="shared" ref="U1815" si="534">IF(AND(R1815="Yes",S1815&lt;&gt;"Yes",L1815&lt;0,B1815&lt;&gt;"TXO"),L1815,"")</f>
        <v/>
      </c>
      <c r="V1815" s="61" t="str">
        <f t="shared" ref="V1815" si="535">IF(AND(R1815="",S1815&lt;&gt;"Yes",L1815&gt;0,B1815&lt;&gt;"TXO"),L1815,"")</f>
        <v/>
      </c>
      <c r="W1815" s="61" t="str">
        <f t="shared" ref="W1815" si="536">IF(AND(R1815="",S1815&lt;&gt;"Yes",L1815&lt;0,B1815&lt;&gt;"TXO"),L1815,"")</f>
        <v/>
      </c>
      <c r="X1815" s="207" t="str">
        <f t="shared" ref="X1815" si="537">IF(AND(R1815="Yes",S1815="Yes",L1815&gt;0,B1815&lt;&gt;"TXO"),L1815,"")</f>
        <v/>
      </c>
      <c r="Y1815" s="207" t="str">
        <f t="shared" ref="Y1815" si="538">IF(AND(R1815="Yes",S1815="Yes",L1815&lt;0,B1815&lt;&gt;"TXO"),L1815,"")</f>
        <v/>
      </c>
      <c r="Z1815" s="207" t="str">
        <f t="shared" ref="Z1815" si="539">IF(AND(R1815="",S1815="Yes",L1815&gt;0,B1815&lt;&gt;"TXO"),L1815,"")</f>
        <v/>
      </c>
      <c r="AA1815" s="207">
        <f t="shared" ref="AA1815" si="540">IF(AND(R1815="",S1815="Yes",L1815&lt;0,B1815&lt;&gt;"TXO"),L1815,"")</f>
        <v>-33</v>
      </c>
    </row>
    <row r="1816" spans="1:27" ht="17.25" hidden="1" outlineLevel="2" thickBot="1">
      <c r="A1816" s="279">
        <v>43458</v>
      </c>
      <c r="B1816" s="280" t="s">
        <v>1332</v>
      </c>
      <c r="C1816" s="281" t="s">
        <v>2965</v>
      </c>
      <c r="D1816" s="281" t="s">
        <v>1331</v>
      </c>
      <c r="E1816" s="282" t="s">
        <v>1330</v>
      </c>
      <c r="F1816" s="281" t="s">
        <v>102</v>
      </c>
      <c r="G1816" s="283">
        <v>1</v>
      </c>
      <c r="H1816" s="283">
        <v>9560</v>
      </c>
      <c r="I1816" s="283">
        <v>0</v>
      </c>
      <c r="J1816" s="284">
        <v>23</v>
      </c>
      <c r="K1816" s="284">
        <v>10</v>
      </c>
      <c r="L1816" s="284">
        <f t="shared" si="526"/>
        <v>867</v>
      </c>
      <c r="M1816" s="285">
        <f t="shared" si="524"/>
        <v>867</v>
      </c>
      <c r="N1816" s="241">
        <f t="shared" si="499"/>
        <v>18</v>
      </c>
      <c r="O1816" s="207">
        <v>0</v>
      </c>
      <c r="P1816" s="34"/>
      <c r="Q1816" s="230" t="s">
        <v>3004</v>
      </c>
      <c r="S1816" s="230" t="s">
        <v>2969</v>
      </c>
      <c r="T1816" s="61" t="str">
        <f t="shared" si="498"/>
        <v/>
      </c>
      <c r="U1816" s="61" t="str">
        <f>IF(AND(R1816="Yes",S1816&lt;&gt;"Yes",L1816&lt;0,B1816&lt;&gt;"TXO"),L1816,"")</f>
        <v/>
      </c>
      <c r="V1816" s="61" t="str">
        <f>IF(AND(R1816="",S1816&lt;&gt;"Yes",L1816&gt;0,B1816&lt;&gt;"TXO"),L1816,"")</f>
        <v/>
      </c>
      <c r="W1816" s="61" t="str">
        <f>IF(AND(R1816="",S1816&lt;&gt;"Yes",L1816&lt;0,B1816&lt;&gt;"TXO"),L1816,"")</f>
        <v/>
      </c>
      <c r="X1816" s="207" t="str">
        <f>IF(AND(R1816="Yes",S1816="Yes",L1816&gt;0,B1816&lt;&gt;"TXO"),L1816,"")</f>
        <v/>
      </c>
      <c r="Y1816" s="207" t="str">
        <f>IF(AND(R1816="Yes",S1816="Yes",L1816&lt;0,B1816&lt;&gt;"TXO"),L1816,"")</f>
        <v/>
      </c>
      <c r="Z1816" s="207">
        <f>IF(AND(R1816="",S1816="Yes",L1816&gt;0,B1816&lt;&gt;"TXO"),L1816,"")</f>
        <v>867</v>
      </c>
      <c r="AA1816" s="207" t="str">
        <f>IF(AND(R1816="",S1816="Yes",L1816&lt;0,B1816&lt;&gt;"TXO"),L1816,"")</f>
        <v/>
      </c>
    </row>
    <row r="1817" spans="1:27" ht="17.25" hidden="1" outlineLevel="1" thickBot="1">
      <c r="A1817" s="237">
        <v>43459</v>
      </c>
      <c r="B1817" s="215" t="s">
        <v>1332</v>
      </c>
      <c r="C1817" s="210" t="s">
        <v>2965</v>
      </c>
      <c r="D1817" s="210" t="s">
        <v>1329</v>
      </c>
      <c r="E1817" s="238" t="s">
        <v>1330</v>
      </c>
      <c r="F1817" s="210" t="s">
        <v>102</v>
      </c>
      <c r="G1817" s="239">
        <v>2</v>
      </c>
      <c r="H1817" s="239">
        <v>9457</v>
      </c>
      <c r="I1817" s="239">
        <v>0</v>
      </c>
      <c r="J1817" s="14">
        <v>46</v>
      </c>
      <c r="K1817" s="14">
        <v>18</v>
      </c>
      <c r="L1817" s="14">
        <f t="shared" ref="L1817:L1835" si="541">IF(B1817="TXO",I1817-SUM(J1817:K1817),IF(B1817="FITX",IF(D1817="新倉",-SUM(J1817:K1817),IF(E1817="賣",(H1817-H1816)*G1817*200-SUM(J1817:K1817),(H1816-H1817)*G1817*200-SUM(J1817:K1817))),IF(D1817="新倉",-SUM(J1817:K1817),IF(E1817="賣",(H1817-H1816)*G1817*50-SUM(J1817:K1817),(H1816-H1817)*G1817*50-SUM(J1817:K1817)))))</f>
        <v>-64</v>
      </c>
      <c r="M1817" s="123">
        <f>L1817</f>
        <v>-64</v>
      </c>
      <c r="N1817" s="241" t="str">
        <f t="shared" si="499"/>
        <v/>
      </c>
      <c r="O1817" s="207">
        <v>0</v>
      </c>
      <c r="P1817" s="34">
        <f>SUM(L1817:L1820)</f>
        <v>-1792</v>
      </c>
      <c r="Q1817" s="278" t="s">
        <v>2971</v>
      </c>
      <c r="R1817" s="230" t="s">
        <v>2969</v>
      </c>
      <c r="S1817" s="230"/>
      <c r="T1817" s="61" t="str">
        <f t="shared" si="498"/>
        <v/>
      </c>
      <c r="U1817" s="61">
        <f t="shared" ref="U1817" si="542">IF(AND(R1817="Yes",S1817&lt;&gt;"Yes",L1817&lt;0,B1817&lt;&gt;"TXO"),L1817,"")</f>
        <v>-64</v>
      </c>
      <c r="V1817" s="61" t="str">
        <f t="shared" ref="V1817" si="543">IF(AND(R1817="",S1817&lt;&gt;"Yes",L1817&gt;0,B1817&lt;&gt;"TXO"),L1817,"")</f>
        <v/>
      </c>
      <c r="W1817" s="61" t="str">
        <f t="shared" ref="W1817" si="544">IF(AND(R1817="",S1817&lt;&gt;"Yes",L1817&lt;0,B1817&lt;&gt;"TXO"),L1817,"")</f>
        <v/>
      </c>
      <c r="X1817" s="207" t="str">
        <f t="shared" ref="X1817" si="545">IF(AND(R1817="Yes",S1817="Yes",L1817&gt;0,B1817&lt;&gt;"TXO"),L1817,"")</f>
        <v/>
      </c>
      <c r="Y1817" s="207" t="str">
        <f t="shared" ref="Y1817" si="546">IF(AND(R1817="Yes",S1817="Yes",L1817&lt;0,B1817&lt;&gt;"TXO"),L1817,"")</f>
        <v/>
      </c>
      <c r="Z1817" s="207" t="str">
        <f t="shared" ref="Z1817" si="547">IF(AND(R1817="",S1817="Yes",L1817&gt;0,B1817&lt;&gt;"TXO"),L1817,"")</f>
        <v/>
      </c>
      <c r="AA1817" s="207" t="str">
        <f t="shared" ref="AA1817" si="548">IF(AND(R1817="",S1817="Yes",L1817&lt;0,B1817&lt;&gt;"TXO"),L1817,"")</f>
        <v/>
      </c>
    </row>
    <row r="1818" spans="1:27" ht="17.25" hidden="1" outlineLevel="2" collapsed="1" thickBot="1">
      <c r="A1818" s="237">
        <v>43459</v>
      </c>
      <c r="B1818" s="215" t="s">
        <v>1332</v>
      </c>
      <c r="C1818" s="210" t="s">
        <v>2965</v>
      </c>
      <c r="D1818" s="210" t="s">
        <v>1331</v>
      </c>
      <c r="E1818" s="238" t="s">
        <v>2221</v>
      </c>
      <c r="F1818" s="210" t="s">
        <v>102</v>
      </c>
      <c r="G1818" s="239">
        <v>2</v>
      </c>
      <c r="H1818" s="239">
        <v>9446</v>
      </c>
      <c r="I1818" s="239">
        <v>0</v>
      </c>
      <c r="J1818" s="14">
        <v>46</v>
      </c>
      <c r="K1818" s="14">
        <v>18</v>
      </c>
      <c r="L1818" s="14">
        <f t="shared" si="541"/>
        <v>-1164</v>
      </c>
      <c r="M1818" s="123">
        <f t="shared" ref="M1818:M1844" si="549">L1818</f>
        <v>-1164</v>
      </c>
      <c r="N1818" s="241">
        <f t="shared" si="499"/>
        <v>-22</v>
      </c>
      <c r="O1818" s="207">
        <v>0</v>
      </c>
      <c r="P1818" s="34"/>
      <c r="Q1818" s="278" t="s">
        <v>3294</v>
      </c>
      <c r="R1818" s="230" t="s">
        <v>2969</v>
      </c>
      <c r="S1818" s="230"/>
      <c r="T1818" s="61" t="str">
        <f t="shared" si="498"/>
        <v/>
      </c>
      <c r="U1818" s="61">
        <f>IF(AND(R1818="Yes",S1818&lt;&gt;"Yes",L1818&lt;0,B1818&lt;&gt;"TXO"),L1818,"")</f>
        <v>-1164</v>
      </c>
      <c r="V1818" s="61" t="str">
        <f>IF(AND(R1818="",S1818&lt;&gt;"Yes",L1818&gt;0,B1818&lt;&gt;"TXO"),L1818,"")</f>
        <v/>
      </c>
      <c r="W1818" s="61" t="str">
        <f>IF(AND(R1818="",S1818&lt;&gt;"Yes",L1818&lt;0,B1818&lt;&gt;"TXO"),L1818,"")</f>
        <v/>
      </c>
      <c r="X1818" s="207" t="str">
        <f>IF(AND(R1818="Yes",S1818="Yes",L1818&gt;0,B1818&lt;&gt;"TXO"),L1818,"")</f>
        <v/>
      </c>
      <c r="Y1818" s="207" t="str">
        <f>IF(AND(R1818="Yes",S1818="Yes",L1818&lt;0,B1818&lt;&gt;"TXO"),L1818,"")</f>
        <v/>
      </c>
      <c r="Z1818" s="207" t="str">
        <f>IF(AND(R1818="",S1818="Yes",L1818&gt;0,B1818&lt;&gt;"TXO"),L1818,"")</f>
        <v/>
      </c>
      <c r="AA1818" s="207" t="str">
        <f>IF(AND(R1818="",S1818="Yes",L1818&lt;0,B1818&lt;&gt;"TXO"),L1818,"")</f>
        <v/>
      </c>
    </row>
    <row r="1819" spans="1:27" ht="17.25" hidden="1" outlineLevel="2" collapsed="1" thickBot="1">
      <c r="A1819" s="237">
        <v>43459</v>
      </c>
      <c r="B1819" s="215" t="s">
        <v>1332</v>
      </c>
      <c r="C1819" s="210" t="s">
        <v>2965</v>
      </c>
      <c r="D1819" s="210" t="s">
        <v>1329</v>
      </c>
      <c r="E1819" s="238" t="s">
        <v>1330</v>
      </c>
      <c r="F1819" s="210" t="s">
        <v>102</v>
      </c>
      <c r="G1819" s="239">
        <v>1</v>
      </c>
      <c r="H1819" s="239">
        <v>9456</v>
      </c>
      <c r="I1819" s="239">
        <v>0</v>
      </c>
      <c r="J1819" s="14">
        <v>23</v>
      </c>
      <c r="K1819" s="14">
        <v>9</v>
      </c>
      <c r="L1819" s="14">
        <f t="shared" si="541"/>
        <v>-32</v>
      </c>
      <c r="M1819" s="123">
        <f t="shared" si="549"/>
        <v>-32</v>
      </c>
      <c r="N1819" s="241" t="str">
        <f t="shared" si="499"/>
        <v/>
      </c>
      <c r="O1819" s="207">
        <v>0</v>
      </c>
      <c r="P1819" s="34"/>
      <c r="Q1819" s="278"/>
      <c r="R1819" s="230" t="s">
        <v>2969</v>
      </c>
      <c r="S1819" s="230"/>
      <c r="T1819" s="61" t="str">
        <f t="shared" si="498"/>
        <v/>
      </c>
      <c r="U1819" s="61">
        <f t="shared" ref="U1819" si="550">IF(AND(R1819="Yes",S1819&lt;&gt;"Yes",L1819&lt;0,B1819&lt;&gt;"TXO"),L1819,"")</f>
        <v>-32</v>
      </c>
      <c r="V1819" s="61" t="str">
        <f t="shared" ref="V1819" si="551">IF(AND(R1819="",S1819&lt;&gt;"Yes",L1819&gt;0,B1819&lt;&gt;"TXO"),L1819,"")</f>
        <v/>
      </c>
      <c r="W1819" s="61" t="str">
        <f t="shared" ref="W1819" si="552">IF(AND(R1819="",S1819&lt;&gt;"Yes",L1819&lt;0,B1819&lt;&gt;"TXO"),L1819,"")</f>
        <v/>
      </c>
      <c r="X1819" s="207" t="str">
        <f t="shared" ref="X1819" si="553">IF(AND(R1819="Yes",S1819="Yes",L1819&gt;0,B1819&lt;&gt;"TXO"),L1819,"")</f>
        <v/>
      </c>
      <c r="Y1819" s="207" t="str">
        <f t="shared" ref="Y1819" si="554">IF(AND(R1819="Yes",S1819="Yes",L1819&lt;0,B1819&lt;&gt;"TXO"),L1819,"")</f>
        <v/>
      </c>
      <c r="Z1819" s="207" t="str">
        <f t="shared" ref="Z1819" si="555">IF(AND(R1819="",S1819="Yes",L1819&gt;0,B1819&lt;&gt;"TXO"),L1819,"")</f>
        <v/>
      </c>
      <c r="AA1819" s="207" t="str">
        <f t="shared" ref="AA1819" si="556">IF(AND(R1819="",S1819="Yes",L1819&lt;0,B1819&lt;&gt;"TXO"),L1819,"")</f>
        <v/>
      </c>
    </row>
    <row r="1820" spans="1:27" ht="17.25" hidden="1" outlineLevel="2" collapsed="1" thickBot="1">
      <c r="A1820" s="237">
        <v>43459</v>
      </c>
      <c r="B1820" s="215" t="s">
        <v>1332</v>
      </c>
      <c r="C1820" s="210" t="s">
        <v>2965</v>
      </c>
      <c r="D1820" s="210" t="s">
        <v>1331</v>
      </c>
      <c r="E1820" s="238" t="s">
        <v>2221</v>
      </c>
      <c r="F1820" s="210" t="s">
        <v>102</v>
      </c>
      <c r="G1820" s="239">
        <v>1</v>
      </c>
      <c r="H1820" s="239">
        <v>9446</v>
      </c>
      <c r="I1820" s="239">
        <v>0</v>
      </c>
      <c r="J1820" s="14">
        <v>23</v>
      </c>
      <c r="K1820" s="14">
        <v>9</v>
      </c>
      <c r="L1820" s="14">
        <f t="shared" si="541"/>
        <v>-532</v>
      </c>
      <c r="M1820" s="123">
        <f t="shared" si="549"/>
        <v>-532</v>
      </c>
      <c r="N1820" s="241">
        <f t="shared" si="499"/>
        <v>-10</v>
      </c>
      <c r="O1820" s="207">
        <v>0</v>
      </c>
      <c r="P1820" s="34"/>
      <c r="Q1820" s="278" t="s">
        <v>3294</v>
      </c>
      <c r="R1820" s="230" t="s">
        <v>2969</v>
      </c>
      <c r="S1820" s="230"/>
      <c r="T1820" s="61" t="str">
        <f t="shared" si="498"/>
        <v/>
      </c>
      <c r="U1820" s="61">
        <f>IF(AND(R1820="Yes",S1820&lt;&gt;"Yes",L1820&lt;0,B1820&lt;&gt;"TXO"),L1820,"")</f>
        <v>-532</v>
      </c>
      <c r="V1820" s="61" t="str">
        <f>IF(AND(R1820="",S1820&lt;&gt;"Yes",L1820&gt;0,B1820&lt;&gt;"TXO"),L1820,"")</f>
        <v/>
      </c>
      <c r="W1820" s="61" t="str">
        <f>IF(AND(R1820="",S1820&lt;&gt;"Yes",L1820&lt;0,B1820&lt;&gt;"TXO"),L1820,"")</f>
        <v/>
      </c>
      <c r="X1820" s="207" t="str">
        <f>IF(AND(R1820="Yes",S1820="Yes",L1820&gt;0,B1820&lt;&gt;"TXO"),L1820,"")</f>
        <v/>
      </c>
      <c r="Y1820" s="207" t="str">
        <f>IF(AND(R1820="Yes",S1820="Yes",L1820&lt;0,B1820&lt;&gt;"TXO"),L1820,"")</f>
        <v/>
      </c>
      <c r="Z1820" s="207" t="str">
        <f>IF(AND(R1820="",S1820="Yes",L1820&gt;0,B1820&lt;&gt;"TXO"),L1820,"")</f>
        <v/>
      </c>
      <c r="AA1820" s="207" t="str">
        <f>IF(AND(R1820="",S1820="Yes",L1820&lt;0,B1820&lt;&gt;"TXO"),L1820,"")</f>
        <v/>
      </c>
    </row>
    <row r="1821" spans="1:27" ht="17.25" hidden="1" outlineLevel="1" thickBot="1">
      <c r="A1821" s="237">
        <v>43459</v>
      </c>
      <c r="B1821" s="215" t="s">
        <v>2236</v>
      </c>
      <c r="C1821" s="210" t="s">
        <v>3295</v>
      </c>
      <c r="D1821" s="210" t="s">
        <v>1329</v>
      </c>
      <c r="E1821" s="238" t="s">
        <v>1330</v>
      </c>
      <c r="F1821" s="210" t="s">
        <v>102</v>
      </c>
      <c r="G1821" s="239">
        <v>1</v>
      </c>
      <c r="H1821" s="239">
        <v>19</v>
      </c>
      <c r="I1821" s="239">
        <v>-950</v>
      </c>
      <c r="J1821" s="14">
        <v>18</v>
      </c>
      <c r="K1821" s="14">
        <v>1</v>
      </c>
      <c r="L1821" s="14">
        <f t="shared" si="541"/>
        <v>-969</v>
      </c>
      <c r="M1821" s="123">
        <f t="shared" si="549"/>
        <v>-969</v>
      </c>
      <c r="N1821" s="241" t="str">
        <f t="shared" si="499"/>
        <v/>
      </c>
      <c r="O1821" s="207">
        <v>0</v>
      </c>
      <c r="P1821" s="34">
        <f>SUM(L1821:L1826)</f>
        <v>-2790</v>
      </c>
      <c r="Q1821" s="278" t="s">
        <v>2981</v>
      </c>
      <c r="R1821" s="230" t="s">
        <v>2969</v>
      </c>
      <c r="S1821" s="230"/>
      <c r="T1821" s="61" t="str">
        <f t="shared" si="498"/>
        <v/>
      </c>
      <c r="U1821" s="61" t="str">
        <f t="shared" ref="U1821" si="557">IF(AND(R1821="Yes",S1821&lt;&gt;"Yes",L1821&lt;0,B1821&lt;&gt;"TXO"),L1821,"")</f>
        <v/>
      </c>
      <c r="V1821" s="61" t="str">
        <f t="shared" ref="V1821" si="558">IF(AND(R1821="",S1821&lt;&gt;"Yes",L1821&gt;0,B1821&lt;&gt;"TXO"),L1821,"")</f>
        <v/>
      </c>
      <c r="W1821" s="61" t="str">
        <f t="shared" ref="W1821" si="559">IF(AND(R1821="",S1821&lt;&gt;"Yes",L1821&lt;0,B1821&lt;&gt;"TXO"),L1821,"")</f>
        <v/>
      </c>
      <c r="X1821" s="207" t="str">
        <f t="shared" ref="X1821" si="560">IF(AND(R1821="Yes",S1821="Yes",L1821&gt;0,B1821&lt;&gt;"TXO"),L1821,"")</f>
        <v/>
      </c>
      <c r="Y1821" s="207" t="str">
        <f t="shared" ref="Y1821" si="561">IF(AND(R1821="Yes",S1821="Yes",L1821&lt;0,B1821&lt;&gt;"TXO"),L1821,"")</f>
        <v/>
      </c>
      <c r="Z1821" s="207" t="str">
        <f t="shared" ref="Z1821" si="562">IF(AND(R1821="",S1821="Yes",L1821&gt;0,B1821&lt;&gt;"TXO"),L1821,"")</f>
        <v/>
      </c>
      <c r="AA1821" s="207" t="str">
        <f t="shared" ref="AA1821" si="563">IF(AND(R1821="",S1821="Yes",L1821&lt;0,B1821&lt;&gt;"TXO"),L1821,"")</f>
        <v/>
      </c>
    </row>
    <row r="1822" spans="1:27" ht="17.25" hidden="1" outlineLevel="2" collapsed="1" thickBot="1">
      <c r="A1822" s="237">
        <v>43459</v>
      </c>
      <c r="B1822" s="215" t="s">
        <v>2236</v>
      </c>
      <c r="C1822" s="210" t="s">
        <v>3295</v>
      </c>
      <c r="D1822" s="210" t="s">
        <v>1329</v>
      </c>
      <c r="E1822" s="238" t="s">
        <v>1330</v>
      </c>
      <c r="F1822" s="210" t="s">
        <v>102</v>
      </c>
      <c r="G1822" s="239">
        <v>1</v>
      </c>
      <c r="H1822" s="239">
        <v>17</v>
      </c>
      <c r="I1822" s="239">
        <v>-850</v>
      </c>
      <c r="J1822" s="14">
        <v>18</v>
      </c>
      <c r="K1822" s="14">
        <v>1</v>
      </c>
      <c r="L1822" s="14">
        <f t="shared" si="541"/>
        <v>-869</v>
      </c>
      <c r="M1822" s="123">
        <f t="shared" si="549"/>
        <v>-869</v>
      </c>
      <c r="N1822" s="241" t="str">
        <f t="shared" si="499"/>
        <v/>
      </c>
      <c r="O1822" s="207">
        <v>0</v>
      </c>
      <c r="P1822" s="34"/>
      <c r="Q1822" s="278"/>
      <c r="R1822" s="230" t="s">
        <v>2969</v>
      </c>
      <c r="S1822" s="230"/>
      <c r="T1822" s="61" t="str">
        <f t="shared" si="498"/>
        <v/>
      </c>
      <c r="U1822" s="61" t="str">
        <f>IF(AND(R1822="Yes",S1822&lt;&gt;"Yes",L1822&lt;0,B1822&lt;&gt;"TXO"),L1822,"")</f>
        <v/>
      </c>
      <c r="V1822" s="61" t="str">
        <f>IF(AND(R1822="",S1822&lt;&gt;"Yes",L1822&gt;0,B1822&lt;&gt;"TXO"),L1822,"")</f>
        <v/>
      </c>
      <c r="W1822" s="61" t="str">
        <f>IF(AND(R1822="",S1822&lt;&gt;"Yes",L1822&lt;0,B1822&lt;&gt;"TXO"),L1822,"")</f>
        <v/>
      </c>
      <c r="X1822" s="207" t="str">
        <f>IF(AND(R1822="Yes",S1822="Yes",L1822&gt;0,B1822&lt;&gt;"TXO"),L1822,"")</f>
        <v/>
      </c>
      <c r="Y1822" s="207" t="str">
        <f>IF(AND(R1822="Yes",S1822="Yes",L1822&lt;0,B1822&lt;&gt;"TXO"),L1822,"")</f>
        <v/>
      </c>
      <c r="Z1822" s="207" t="str">
        <f>IF(AND(R1822="",S1822="Yes",L1822&gt;0,B1822&lt;&gt;"TXO"),L1822,"")</f>
        <v/>
      </c>
      <c r="AA1822" s="207" t="str">
        <f>IF(AND(R1822="",S1822="Yes",L1822&lt;0,B1822&lt;&gt;"TXO"),L1822,"")</f>
        <v/>
      </c>
    </row>
    <row r="1823" spans="1:27" ht="17.25" hidden="1" outlineLevel="2" collapsed="1" thickBot="1">
      <c r="A1823" s="237">
        <v>43459</v>
      </c>
      <c r="B1823" s="215" t="s">
        <v>2236</v>
      </c>
      <c r="C1823" s="210" t="s">
        <v>3296</v>
      </c>
      <c r="D1823" s="210" t="s">
        <v>1329</v>
      </c>
      <c r="E1823" s="238" t="s">
        <v>1330</v>
      </c>
      <c r="F1823" s="210" t="s">
        <v>102</v>
      </c>
      <c r="G1823" s="239">
        <v>1</v>
      </c>
      <c r="H1823" s="239">
        <v>9</v>
      </c>
      <c r="I1823" s="239">
        <v>-450</v>
      </c>
      <c r="J1823" s="14">
        <v>18</v>
      </c>
      <c r="K1823" s="14">
        <v>0</v>
      </c>
      <c r="L1823" s="14">
        <f t="shared" si="541"/>
        <v>-468</v>
      </c>
      <c r="M1823" s="123">
        <f t="shared" si="549"/>
        <v>-468</v>
      </c>
      <c r="N1823" s="241" t="str">
        <f t="shared" si="499"/>
        <v/>
      </c>
      <c r="O1823" s="207">
        <v>0</v>
      </c>
      <c r="P1823" s="34"/>
      <c r="Q1823" s="278"/>
      <c r="R1823" s="230" t="s">
        <v>2969</v>
      </c>
      <c r="S1823" s="230"/>
      <c r="T1823" s="61" t="str">
        <f t="shared" si="498"/>
        <v/>
      </c>
      <c r="U1823" s="61" t="str">
        <f t="shared" ref="U1823" si="564">IF(AND(R1823="Yes",S1823&lt;&gt;"Yes",L1823&lt;0,B1823&lt;&gt;"TXO"),L1823,"")</f>
        <v/>
      </c>
      <c r="V1823" s="61" t="str">
        <f t="shared" ref="V1823" si="565">IF(AND(R1823="",S1823&lt;&gt;"Yes",L1823&gt;0,B1823&lt;&gt;"TXO"),L1823,"")</f>
        <v/>
      </c>
      <c r="W1823" s="61" t="str">
        <f t="shared" ref="W1823" si="566">IF(AND(R1823="",S1823&lt;&gt;"Yes",L1823&lt;0,B1823&lt;&gt;"TXO"),L1823,"")</f>
        <v/>
      </c>
      <c r="X1823" s="207" t="str">
        <f t="shared" ref="X1823" si="567">IF(AND(R1823="Yes",S1823="Yes",L1823&gt;0,B1823&lt;&gt;"TXO"),L1823,"")</f>
        <v/>
      </c>
      <c r="Y1823" s="207" t="str">
        <f t="shared" ref="Y1823" si="568">IF(AND(R1823="Yes",S1823="Yes",L1823&lt;0,B1823&lt;&gt;"TXO"),L1823,"")</f>
        <v/>
      </c>
      <c r="Z1823" s="207" t="str">
        <f t="shared" ref="Z1823" si="569">IF(AND(R1823="",S1823="Yes",L1823&gt;0,B1823&lt;&gt;"TXO"),L1823,"")</f>
        <v/>
      </c>
      <c r="AA1823" s="207" t="str">
        <f t="shared" ref="AA1823" si="570">IF(AND(R1823="",S1823="Yes",L1823&lt;0,B1823&lt;&gt;"TXO"),L1823,"")</f>
        <v/>
      </c>
    </row>
    <row r="1824" spans="1:27" ht="17.25" hidden="1" outlineLevel="2" collapsed="1" thickBot="1">
      <c r="A1824" s="237">
        <v>43459</v>
      </c>
      <c r="B1824" s="215" t="s">
        <v>2236</v>
      </c>
      <c r="C1824" s="210" t="s">
        <v>3297</v>
      </c>
      <c r="D1824" s="210" t="s">
        <v>1329</v>
      </c>
      <c r="E1824" s="238" t="s">
        <v>1330</v>
      </c>
      <c r="F1824" s="210" t="s">
        <v>102</v>
      </c>
      <c r="G1824" s="239">
        <v>1</v>
      </c>
      <c r="H1824" s="239">
        <v>3</v>
      </c>
      <c r="I1824" s="239">
        <v>-150</v>
      </c>
      <c r="J1824" s="14">
        <v>18</v>
      </c>
      <c r="K1824" s="14">
        <v>0</v>
      </c>
      <c r="L1824" s="14">
        <f t="shared" si="541"/>
        <v>-168</v>
      </c>
      <c r="M1824" s="123">
        <f t="shared" si="549"/>
        <v>-168</v>
      </c>
      <c r="N1824" s="241" t="str">
        <f t="shared" si="499"/>
        <v/>
      </c>
      <c r="O1824" s="207">
        <v>0</v>
      </c>
      <c r="P1824" s="34"/>
      <c r="Q1824" s="278"/>
      <c r="R1824" s="230" t="s">
        <v>2969</v>
      </c>
      <c r="S1824" s="230"/>
      <c r="T1824" s="61" t="str">
        <f t="shared" si="498"/>
        <v/>
      </c>
      <c r="U1824" s="61" t="str">
        <f>IF(AND(R1824="Yes",S1824&lt;&gt;"Yes",L1824&lt;0,B1824&lt;&gt;"TXO"),L1824,"")</f>
        <v/>
      </c>
      <c r="V1824" s="61" t="str">
        <f>IF(AND(R1824="",S1824&lt;&gt;"Yes",L1824&gt;0,B1824&lt;&gt;"TXO"),L1824,"")</f>
        <v/>
      </c>
      <c r="W1824" s="61" t="str">
        <f>IF(AND(R1824="",S1824&lt;&gt;"Yes",L1824&lt;0,B1824&lt;&gt;"TXO"),L1824,"")</f>
        <v/>
      </c>
      <c r="X1824" s="207" t="str">
        <f>IF(AND(R1824="Yes",S1824="Yes",L1824&gt;0,B1824&lt;&gt;"TXO"),L1824,"")</f>
        <v/>
      </c>
      <c r="Y1824" s="207" t="str">
        <f>IF(AND(R1824="Yes",S1824="Yes",L1824&lt;0,B1824&lt;&gt;"TXO"),L1824,"")</f>
        <v/>
      </c>
      <c r="Z1824" s="207" t="str">
        <f>IF(AND(R1824="",S1824="Yes",L1824&gt;0,B1824&lt;&gt;"TXO"),L1824,"")</f>
        <v/>
      </c>
      <c r="AA1824" s="207" t="str">
        <f>IF(AND(R1824="",S1824="Yes",L1824&lt;0,B1824&lt;&gt;"TXO"),L1824,"")</f>
        <v/>
      </c>
    </row>
    <row r="1825" spans="1:27" ht="17.25" hidden="1" outlineLevel="2" collapsed="1" thickBot="1">
      <c r="A1825" s="237">
        <v>43459</v>
      </c>
      <c r="B1825" s="215" t="s">
        <v>2236</v>
      </c>
      <c r="C1825" s="210" t="s">
        <v>3297</v>
      </c>
      <c r="D1825" s="210" t="s">
        <v>1329</v>
      </c>
      <c r="E1825" s="238" t="s">
        <v>1330</v>
      </c>
      <c r="F1825" s="210" t="s">
        <v>102</v>
      </c>
      <c r="G1825" s="239">
        <v>1</v>
      </c>
      <c r="H1825" s="239">
        <v>2.8</v>
      </c>
      <c r="I1825" s="239">
        <v>-140</v>
      </c>
      <c r="J1825" s="14">
        <v>18</v>
      </c>
      <c r="K1825" s="14">
        <v>0</v>
      </c>
      <c r="L1825" s="14">
        <f t="shared" si="541"/>
        <v>-158</v>
      </c>
      <c r="M1825" s="123">
        <f t="shared" si="549"/>
        <v>-158</v>
      </c>
      <c r="N1825" s="241" t="str">
        <f t="shared" si="499"/>
        <v/>
      </c>
      <c r="O1825" s="207">
        <v>0</v>
      </c>
      <c r="P1825" s="34"/>
      <c r="Q1825" s="278"/>
      <c r="R1825" s="230" t="s">
        <v>2969</v>
      </c>
      <c r="S1825" s="230"/>
      <c r="T1825" s="61" t="str">
        <f t="shared" si="498"/>
        <v/>
      </c>
      <c r="U1825" s="61" t="str">
        <f t="shared" ref="U1825" si="571">IF(AND(R1825="Yes",S1825&lt;&gt;"Yes",L1825&lt;0,B1825&lt;&gt;"TXO"),L1825,"")</f>
        <v/>
      </c>
      <c r="V1825" s="61" t="str">
        <f t="shared" ref="V1825" si="572">IF(AND(R1825="",S1825&lt;&gt;"Yes",L1825&gt;0,B1825&lt;&gt;"TXO"),L1825,"")</f>
        <v/>
      </c>
      <c r="W1825" s="61" t="str">
        <f t="shared" ref="W1825" si="573">IF(AND(R1825="",S1825&lt;&gt;"Yes",L1825&lt;0,B1825&lt;&gt;"TXO"),L1825,"")</f>
        <v/>
      </c>
      <c r="X1825" s="207" t="str">
        <f t="shared" ref="X1825" si="574">IF(AND(R1825="Yes",S1825="Yes",L1825&gt;0,B1825&lt;&gt;"TXO"),L1825,"")</f>
        <v/>
      </c>
      <c r="Y1825" s="207" t="str">
        <f t="shared" ref="Y1825" si="575">IF(AND(R1825="Yes",S1825="Yes",L1825&lt;0,B1825&lt;&gt;"TXO"),L1825,"")</f>
        <v/>
      </c>
      <c r="Z1825" s="207" t="str">
        <f t="shared" ref="Z1825" si="576">IF(AND(R1825="",S1825="Yes",L1825&gt;0,B1825&lt;&gt;"TXO"),L1825,"")</f>
        <v/>
      </c>
      <c r="AA1825" s="207" t="str">
        <f t="shared" ref="AA1825" si="577">IF(AND(R1825="",S1825="Yes",L1825&lt;0,B1825&lt;&gt;"TXO"),L1825,"")</f>
        <v/>
      </c>
    </row>
    <row r="1826" spans="1:27" ht="17.25" hidden="1" outlineLevel="2" collapsed="1" thickBot="1">
      <c r="A1826" s="237">
        <v>43459</v>
      </c>
      <c r="B1826" s="215" t="s">
        <v>2236</v>
      </c>
      <c r="C1826" s="210" t="s">
        <v>3297</v>
      </c>
      <c r="D1826" s="210" t="s">
        <v>1329</v>
      </c>
      <c r="E1826" s="238" t="s">
        <v>1330</v>
      </c>
      <c r="F1826" s="210" t="s">
        <v>102</v>
      </c>
      <c r="G1826" s="239">
        <v>1</v>
      </c>
      <c r="H1826" s="239">
        <v>2.8</v>
      </c>
      <c r="I1826" s="239">
        <v>-140</v>
      </c>
      <c r="J1826" s="14">
        <v>18</v>
      </c>
      <c r="K1826" s="14">
        <v>0</v>
      </c>
      <c r="L1826" s="14">
        <f t="shared" si="541"/>
        <v>-158</v>
      </c>
      <c r="M1826" s="123">
        <f t="shared" si="549"/>
        <v>-158</v>
      </c>
      <c r="N1826" s="241" t="str">
        <f t="shared" si="499"/>
        <v/>
      </c>
      <c r="O1826" s="207">
        <v>0</v>
      </c>
      <c r="P1826" s="34"/>
      <c r="Q1826" s="278"/>
      <c r="R1826" s="230" t="s">
        <v>2969</v>
      </c>
      <c r="S1826" s="230"/>
      <c r="T1826" s="61" t="str">
        <f t="shared" si="498"/>
        <v/>
      </c>
      <c r="U1826" s="61" t="str">
        <f>IF(AND(R1826="Yes",S1826&lt;&gt;"Yes",L1826&lt;0,B1826&lt;&gt;"TXO"),L1826,"")</f>
        <v/>
      </c>
      <c r="V1826" s="61" t="str">
        <f>IF(AND(R1826="",S1826&lt;&gt;"Yes",L1826&gt;0,B1826&lt;&gt;"TXO"),L1826,"")</f>
        <v/>
      </c>
      <c r="W1826" s="61" t="str">
        <f>IF(AND(R1826="",S1826&lt;&gt;"Yes",L1826&lt;0,B1826&lt;&gt;"TXO"),L1826,"")</f>
        <v/>
      </c>
      <c r="X1826" s="207" t="str">
        <f>IF(AND(R1826="Yes",S1826="Yes",L1826&gt;0,B1826&lt;&gt;"TXO"),L1826,"")</f>
        <v/>
      </c>
      <c r="Y1826" s="207" t="str">
        <f>IF(AND(R1826="Yes",S1826="Yes",L1826&lt;0,B1826&lt;&gt;"TXO"),L1826,"")</f>
        <v/>
      </c>
      <c r="Z1826" s="207" t="str">
        <f>IF(AND(R1826="",S1826="Yes",L1826&gt;0,B1826&lt;&gt;"TXO"),L1826,"")</f>
        <v/>
      </c>
      <c r="AA1826" s="207" t="str">
        <f>IF(AND(R1826="",S1826="Yes",L1826&lt;0,B1826&lt;&gt;"TXO"),L1826,"")</f>
        <v/>
      </c>
    </row>
    <row r="1827" spans="1:27" ht="17.25" hidden="1" outlineLevel="1" thickBot="1">
      <c r="A1827" s="279">
        <v>43461</v>
      </c>
      <c r="B1827" s="280" t="s">
        <v>1332</v>
      </c>
      <c r="C1827" s="281" t="s">
        <v>2965</v>
      </c>
      <c r="D1827" s="281" t="s">
        <v>1329</v>
      </c>
      <c r="E1827" s="282" t="s">
        <v>2221</v>
      </c>
      <c r="F1827" s="281" t="s">
        <v>102</v>
      </c>
      <c r="G1827" s="283">
        <v>1</v>
      </c>
      <c r="H1827" s="283">
        <v>9579</v>
      </c>
      <c r="I1827" s="283">
        <v>0</v>
      </c>
      <c r="J1827" s="284">
        <v>23</v>
      </c>
      <c r="K1827" s="284">
        <v>10</v>
      </c>
      <c r="L1827" s="284">
        <f t="shared" si="541"/>
        <v>-33</v>
      </c>
      <c r="M1827" s="285">
        <f t="shared" si="549"/>
        <v>-33</v>
      </c>
      <c r="N1827" s="241" t="str">
        <f t="shared" si="499"/>
        <v/>
      </c>
      <c r="O1827" s="207">
        <v>0</v>
      </c>
      <c r="P1827" s="34">
        <f>SUM(L1827:L1834)</f>
        <v>-1446</v>
      </c>
      <c r="Q1827" s="230" t="s">
        <v>2971</v>
      </c>
      <c r="R1827" s="230" t="s">
        <v>2969</v>
      </c>
      <c r="S1827" s="230" t="s">
        <v>2969</v>
      </c>
      <c r="T1827" s="61" t="str">
        <f t="shared" si="498"/>
        <v/>
      </c>
      <c r="U1827" s="61" t="str">
        <f t="shared" ref="U1827" si="578">IF(AND(R1827="Yes",S1827&lt;&gt;"Yes",L1827&lt;0,B1827&lt;&gt;"TXO"),L1827,"")</f>
        <v/>
      </c>
      <c r="V1827" s="61" t="str">
        <f t="shared" ref="V1827" si="579">IF(AND(R1827="",S1827&lt;&gt;"Yes",L1827&gt;0,B1827&lt;&gt;"TXO"),L1827,"")</f>
        <v/>
      </c>
      <c r="W1827" s="61" t="str">
        <f t="shared" ref="W1827" si="580">IF(AND(R1827="",S1827&lt;&gt;"Yes",L1827&lt;0,B1827&lt;&gt;"TXO"),L1827,"")</f>
        <v/>
      </c>
      <c r="X1827" s="207" t="str">
        <f t="shared" ref="X1827" si="581">IF(AND(R1827="Yes",S1827="Yes",L1827&gt;0,B1827&lt;&gt;"TXO"),L1827,"")</f>
        <v/>
      </c>
      <c r="Y1827" s="207">
        <f t="shared" ref="Y1827" si="582">IF(AND(R1827="Yes",S1827="Yes",L1827&lt;0,B1827&lt;&gt;"TXO"),L1827,"")</f>
        <v>-33</v>
      </c>
      <c r="Z1827" s="207" t="str">
        <f t="shared" ref="Z1827" si="583">IF(AND(R1827="",S1827="Yes",L1827&gt;0,B1827&lt;&gt;"TXO"),L1827,"")</f>
        <v/>
      </c>
      <c r="AA1827" s="207" t="str">
        <f t="shared" ref="AA1827" si="584">IF(AND(R1827="",S1827="Yes",L1827&lt;0,B1827&lt;&gt;"TXO"),L1827,"")</f>
        <v/>
      </c>
    </row>
    <row r="1828" spans="1:27" ht="17.25" hidden="1" outlineLevel="1" thickBot="1">
      <c r="A1828" s="279">
        <v>43461</v>
      </c>
      <c r="B1828" s="280" t="s">
        <v>1332</v>
      </c>
      <c r="C1828" s="281" t="s">
        <v>2965</v>
      </c>
      <c r="D1828" s="281" t="s">
        <v>1331</v>
      </c>
      <c r="E1828" s="282" t="s">
        <v>1330</v>
      </c>
      <c r="F1828" s="281" t="s">
        <v>102</v>
      </c>
      <c r="G1828" s="283">
        <v>1</v>
      </c>
      <c r="H1828" s="283">
        <v>9573</v>
      </c>
      <c r="I1828" s="283">
        <v>0</v>
      </c>
      <c r="J1828" s="284">
        <v>23</v>
      </c>
      <c r="K1828" s="284">
        <v>10</v>
      </c>
      <c r="L1828" s="284">
        <f t="shared" si="541"/>
        <v>267</v>
      </c>
      <c r="M1828" s="285">
        <f t="shared" si="549"/>
        <v>267</v>
      </c>
      <c r="N1828" s="241">
        <f t="shared" si="499"/>
        <v>6</v>
      </c>
      <c r="O1828" s="207">
        <v>0</v>
      </c>
      <c r="P1828" s="34"/>
      <c r="Q1828" s="230" t="s">
        <v>2979</v>
      </c>
      <c r="R1828" s="230" t="s">
        <v>2969</v>
      </c>
      <c r="S1828" s="230" t="s">
        <v>2969</v>
      </c>
      <c r="T1828" s="61" t="str">
        <f t="shared" si="498"/>
        <v/>
      </c>
      <c r="U1828" s="61" t="str">
        <f>IF(AND(R1828="Yes",S1828&lt;&gt;"Yes",L1828&lt;0,B1828&lt;&gt;"TXO"),L1828,"")</f>
        <v/>
      </c>
      <c r="V1828" s="61" t="str">
        <f>IF(AND(R1828="",S1828&lt;&gt;"Yes",L1828&gt;0,B1828&lt;&gt;"TXO"),L1828,"")</f>
        <v/>
      </c>
      <c r="W1828" s="61" t="str">
        <f>IF(AND(R1828="",S1828&lt;&gt;"Yes",L1828&lt;0,B1828&lt;&gt;"TXO"),L1828,"")</f>
        <v/>
      </c>
      <c r="X1828" s="207">
        <f>IF(AND(R1828="Yes",S1828="Yes",L1828&gt;0,B1828&lt;&gt;"TXO"),L1828,"")</f>
        <v>267</v>
      </c>
      <c r="Y1828" s="207" t="str">
        <f>IF(AND(R1828="Yes",S1828="Yes",L1828&lt;0,B1828&lt;&gt;"TXO"),L1828,"")</f>
        <v/>
      </c>
      <c r="Z1828" s="207" t="str">
        <f>IF(AND(R1828="",S1828="Yes",L1828&gt;0,B1828&lt;&gt;"TXO"),L1828,"")</f>
        <v/>
      </c>
      <c r="AA1828" s="207" t="str">
        <f>IF(AND(R1828="",S1828="Yes",L1828&lt;0,B1828&lt;&gt;"TXO"),L1828,"")</f>
        <v/>
      </c>
    </row>
    <row r="1829" spans="1:27" ht="17.25" hidden="1" outlineLevel="1" thickBot="1">
      <c r="A1829" s="279">
        <v>43461</v>
      </c>
      <c r="B1829" s="280" t="s">
        <v>1332</v>
      </c>
      <c r="C1829" s="281" t="s">
        <v>2965</v>
      </c>
      <c r="D1829" s="281" t="s">
        <v>1329</v>
      </c>
      <c r="E1829" s="282" t="s">
        <v>2221</v>
      </c>
      <c r="F1829" s="281" t="s">
        <v>102</v>
      </c>
      <c r="G1829" s="283">
        <v>1</v>
      </c>
      <c r="H1829" s="283">
        <v>9579</v>
      </c>
      <c r="I1829" s="283">
        <v>0</v>
      </c>
      <c r="J1829" s="284">
        <v>23</v>
      </c>
      <c r="K1829" s="284">
        <v>10</v>
      </c>
      <c r="L1829" s="284">
        <f t="shared" si="541"/>
        <v>-33</v>
      </c>
      <c r="M1829" s="285">
        <f t="shared" si="549"/>
        <v>-33</v>
      </c>
      <c r="N1829" s="241" t="str">
        <f t="shared" si="499"/>
        <v/>
      </c>
      <c r="O1829" s="207">
        <v>0</v>
      </c>
      <c r="P1829" s="34"/>
      <c r="R1829" s="230" t="s">
        <v>2969</v>
      </c>
      <c r="S1829" s="230" t="s">
        <v>2969</v>
      </c>
      <c r="T1829" s="61" t="str">
        <f t="shared" si="498"/>
        <v/>
      </c>
      <c r="U1829" s="61" t="str">
        <f t="shared" ref="U1829" si="585">IF(AND(R1829="Yes",S1829&lt;&gt;"Yes",L1829&lt;0,B1829&lt;&gt;"TXO"),L1829,"")</f>
        <v/>
      </c>
      <c r="V1829" s="61" t="str">
        <f t="shared" ref="V1829" si="586">IF(AND(R1829="",S1829&lt;&gt;"Yes",L1829&gt;0,B1829&lt;&gt;"TXO"),L1829,"")</f>
        <v/>
      </c>
      <c r="W1829" s="61" t="str">
        <f t="shared" ref="W1829" si="587">IF(AND(R1829="",S1829&lt;&gt;"Yes",L1829&lt;0,B1829&lt;&gt;"TXO"),L1829,"")</f>
        <v/>
      </c>
      <c r="X1829" s="207" t="str">
        <f t="shared" ref="X1829" si="588">IF(AND(R1829="Yes",S1829="Yes",L1829&gt;0,B1829&lt;&gt;"TXO"),L1829,"")</f>
        <v/>
      </c>
      <c r="Y1829" s="207">
        <f t="shared" ref="Y1829" si="589">IF(AND(R1829="Yes",S1829="Yes",L1829&lt;0,B1829&lt;&gt;"TXO"),L1829,"")</f>
        <v>-33</v>
      </c>
      <c r="Z1829" s="207" t="str">
        <f t="shared" ref="Z1829" si="590">IF(AND(R1829="",S1829="Yes",L1829&gt;0,B1829&lt;&gt;"TXO"),L1829,"")</f>
        <v/>
      </c>
      <c r="AA1829" s="207" t="str">
        <f t="shared" ref="AA1829" si="591">IF(AND(R1829="",S1829="Yes",L1829&lt;0,B1829&lt;&gt;"TXO"),L1829,"")</f>
        <v/>
      </c>
    </row>
    <row r="1830" spans="1:27" ht="17.25" hidden="1" outlineLevel="1" thickBot="1">
      <c r="A1830" s="279">
        <v>43461</v>
      </c>
      <c r="B1830" s="280" t="s">
        <v>1332</v>
      </c>
      <c r="C1830" s="281" t="s">
        <v>2965</v>
      </c>
      <c r="D1830" s="281" t="s">
        <v>1331</v>
      </c>
      <c r="E1830" s="282" t="s">
        <v>1330</v>
      </c>
      <c r="F1830" s="281" t="s">
        <v>102</v>
      </c>
      <c r="G1830" s="283">
        <v>1</v>
      </c>
      <c r="H1830" s="283">
        <v>9570</v>
      </c>
      <c r="I1830" s="283">
        <v>0</v>
      </c>
      <c r="J1830" s="284">
        <v>23</v>
      </c>
      <c r="K1830" s="284">
        <v>10</v>
      </c>
      <c r="L1830" s="284">
        <f t="shared" si="541"/>
        <v>417</v>
      </c>
      <c r="M1830" s="285">
        <f t="shared" si="549"/>
        <v>417</v>
      </c>
      <c r="N1830" s="241">
        <f t="shared" si="499"/>
        <v>9</v>
      </c>
      <c r="O1830" s="207">
        <v>0</v>
      </c>
      <c r="P1830" s="34"/>
      <c r="Q1830" s="230" t="s">
        <v>3004</v>
      </c>
      <c r="R1830" s="230" t="s">
        <v>2969</v>
      </c>
      <c r="S1830" s="230" t="s">
        <v>2969</v>
      </c>
      <c r="T1830" s="61" t="str">
        <f t="shared" si="498"/>
        <v/>
      </c>
      <c r="U1830" s="61" t="str">
        <f>IF(AND(R1830="Yes",S1830&lt;&gt;"Yes",L1830&lt;0,B1830&lt;&gt;"TXO"),L1830,"")</f>
        <v/>
      </c>
      <c r="V1830" s="61" t="str">
        <f>IF(AND(R1830="",S1830&lt;&gt;"Yes",L1830&gt;0,B1830&lt;&gt;"TXO"),L1830,"")</f>
        <v/>
      </c>
      <c r="W1830" s="61" t="str">
        <f>IF(AND(R1830="",S1830&lt;&gt;"Yes",L1830&lt;0,B1830&lt;&gt;"TXO"),L1830,"")</f>
        <v/>
      </c>
      <c r="X1830" s="207">
        <f>IF(AND(R1830="Yes",S1830="Yes",L1830&gt;0,B1830&lt;&gt;"TXO"),L1830,"")</f>
        <v>417</v>
      </c>
      <c r="Y1830" s="207" t="str">
        <f>IF(AND(R1830="Yes",S1830="Yes",L1830&lt;0,B1830&lt;&gt;"TXO"),L1830,"")</f>
        <v/>
      </c>
      <c r="Z1830" s="207" t="str">
        <f>IF(AND(R1830="",S1830="Yes",L1830&gt;0,B1830&lt;&gt;"TXO"),L1830,"")</f>
        <v/>
      </c>
      <c r="AA1830" s="207" t="str">
        <f>IF(AND(R1830="",S1830="Yes",L1830&lt;0,B1830&lt;&gt;"TXO"),L1830,"")</f>
        <v/>
      </c>
    </row>
    <row r="1831" spans="1:27" ht="17.25" hidden="1" outlineLevel="1" thickBot="1">
      <c r="A1831" s="279">
        <v>43461</v>
      </c>
      <c r="B1831" s="280" t="s">
        <v>1332</v>
      </c>
      <c r="C1831" s="281" t="s">
        <v>2965</v>
      </c>
      <c r="D1831" s="281" t="s">
        <v>1329</v>
      </c>
      <c r="E1831" s="282" t="s">
        <v>2221</v>
      </c>
      <c r="F1831" s="281" t="s">
        <v>102</v>
      </c>
      <c r="G1831" s="283">
        <v>1</v>
      </c>
      <c r="H1831" s="283">
        <v>9579</v>
      </c>
      <c r="I1831" s="283">
        <v>0</v>
      </c>
      <c r="J1831" s="284">
        <v>23</v>
      </c>
      <c r="K1831" s="284">
        <v>10</v>
      </c>
      <c r="L1831" s="284">
        <f t="shared" si="541"/>
        <v>-33</v>
      </c>
      <c r="M1831" s="285">
        <f t="shared" si="549"/>
        <v>-33</v>
      </c>
      <c r="N1831" s="241" t="str">
        <f t="shared" si="499"/>
        <v/>
      </c>
      <c r="O1831" s="207">
        <v>0</v>
      </c>
      <c r="P1831" s="34"/>
      <c r="R1831" s="230" t="s">
        <v>2969</v>
      </c>
      <c r="S1831" s="230" t="s">
        <v>2969</v>
      </c>
      <c r="T1831" s="61" t="str">
        <f t="shared" si="498"/>
        <v/>
      </c>
      <c r="U1831" s="61" t="str">
        <f t="shared" ref="U1831" si="592">IF(AND(R1831="Yes",S1831&lt;&gt;"Yes",L1831&lt;0,B1831&lt;&gt;"TXO"),L1831,"")</f>
        <v/>
      </c>
      <c r="V1831" s="61" t="str">
        <f t="shared" ref="V1831" si="593">IF(AND(R1831="",S1831&lt;&gt;"Yes",L1831&gt;0,B1831&lt;&gt;"TXO"),L1831,"")</f>
        <v/>
      </c>
      <c r="W1831" s="61" t="str">
        <f t="shared" ref="W1831" si="594">IF(AND(R1831="",S1831&lt;&gt;"Yes",L1831&lt;0,B1831&lt;&gt;"TXO"),L1831,"")</f>
        <v/>
      </c>
      <c r="X1831" s="207" t="str">
        <f t="shared" ref="X1831" si="595">IF(AND(R1831="Yes",S1831="Yes",L1831&gt;0,B1831&lt;&gt;"TXO"),L1831,"")</f>
        <v/>
      </c>
      <c r="Y1831" s="207">
        <f t="shared" ref="Y1831" si="596">IF(AND(R1831="Yes",S1831="Yes",L1831&lt;0,B1831&lt;&gt;"TXO"),L1831,"")</f>
        <v>-33</v>
      </c>
      <c r="Z1831" s="207" t="str">
        <f t="shared" ref="Z1831" si="597">IF(AND(R1831="",S1831="Yes",L1831&gt;0,B1831&lt;&gt;"TXO"),L1831,"")</f>
        <v/>
      </c>
      <c r="AA1831" s="207" t="str">
        <f t="shared" ref="AA1831" si="598">IF(AND(R1831="",S1831="Yes",L1831&lt;0,B1831&lt;&gt;"TXO"),L1831,"")</f>
        <v/>
      </c>
    </row>
    <row r="1832" spans="1:27" ht="17.25" hidden="1" outlineLevel="1" thickBot="1">
      <c r="A1832" s="279">
        <v>43461</v>
      </c>
      <c r="B1832" s="280" t="s">
        <v>1332</v>
      </c>
      <c r="C1832" s="281" t="s">
        <v>2965</v>
      </c>
      <c r="D1832" s="281" t="s">
        <v>1331</v>
      </c>
      <c r="E1832" s="282" t="s">
        <v>1330</v>
      </c>
      <c r="F1832" s="281" t="s">
        <v>102</v>
      </c>
      <c r="G1832" s="283">
        <v>1</v>
      </c>
      <c r="H1832" s="283">
        <v>9570</v>
      </c>
      <c r="I1832" s="283">
        <v>0</v>
      </c>
      <c r="J1832" s="284">
        <v>23</v>
      </c>
      <c r="K1832" s="284">
        <v>10</v>
      </c>
      <c r="L1832" s="284">
        <f t="shared" si="541"/>
        <v>417</v>
      </c>
      <c r="M1832" s="285">
        <f t="shared" si="549"/>
        <v>417</v>
      </c>
      <c r="N1832" s="241">
        <f t="shared" si="499"/>
        <v>9</v>
      </c>
      <c r="O1832" s="207">
        <v>0</v>
      </c>
      <c r="P1832" s="34"/>
      <c r="Q1832" s="230" t="s">
        <v>3004</v>
      </c>
      <c r="R1832" s="230" t="s">
        <v>2969</v>
      </c>
      <c r="S1832" s="230" t="s">
        <v>2969</v>
      </c>
      <c r="T1832" s="61" t="str">
        <f t="shared" si="498"/>
        <v/>
      </c>
      <c r="U1832" s="61" t="str">
        <f>IF(AND(R1832="Yes",S1832&lt;&gt;"Yes",L1832&lt;0,B1832&lt;&gt;"TXO"),L1832,"")</f>
        <v/>
      </c>
      <c r="V1832" s="61" t="str">
        <f>IF(AND(R1832="",S1832&lt;&gt;"Yes",L1832&gt;0,B1832&lt;&gt;"TXO"),L1832,"")</f>
        <v/>
      </c>
      <c r="W1832" s="61" t="str">
        <f>IF(AND(R1832="",S1832&lt;&gt;"Yes",L1832&lt;0,B1832&lt;&gt;"TXO"),L1832,"")</f>
        <v/>
      </c>
      <c r="X1832" s="207">
        <f>IF(AND(R1832="Yes",S1832="Yes",L1832&gt;0,B1832&lt;&gt;"TXO"),L1832,"")</f>
        <v>417</v>
      </c>
      <c r="Y1832" s="207" t="str">
        <f>IF(AND(R1832="Yes",S1832="Yes",L1832&lt;0,B1832&lt;&gt;"TXO"),L1832,"")</f>
        <v/>
      </c>
      <c r="Z1832" s="207" t="str">
        <f>IF(AND(R1832="",S1832="Yes",L1832&gt;0,B1832&lt;&gt;"TXO"),L1832,"")</f>
        <v/>
      </c>
      <c r="AA1832" s="207" t="str">
        <f>IF(AND(R1832="",S1832="Yes",L1832&lt;0,B1832&lt;&gt;"TXO"),L1832,"")</f>
        <v/>
      </c>
    </row>
    <row r="1833" spans="1:27" ht="17.25" hidden="1" outlineLevel="1" thickBot="1">
      <c r="A1833" s="279">
        <v>43461</v>
      </c>
      <c r="B1833" s="280" t="s">
        <v>1332</v>
      </c>
      <c r="C1833" s="281" t="s">
        <v>2965</v>
      </c>
      <c r="D1833" s="281" t="s">
        <v>1329</v>
      </c>
      <c r="E1833" s="282" t="s">
        <v>2221</v>
      </c>
      <c r="F1833" s="281" t="s">
        <v>102</v>
      </c>
      <c r="G1833" s="283">
        <v>3</v>
      </c>
      <c r="H1833" s="283">
        <v>9571</v>
      </c>
      <c r="I1833" s="283">
        <v>0</v>
      </c>
      <c r="J1833" s="284">
        <v>69</v>
      </c>
      <c r="K1833" s="284">
        <v>30</v>
      </c>
      <c r="L1833" s="284">
        <f t="shared" si="541"/>
        <v>-99</v>
      </c>
      <c r="M1833" s="285">
        <f t="shared" si="549"/>
        <v>-99</v>
      </c>
      <c r="N1833" s="241" t="str">
        <f t="shared" si="499"/>
        <v/>
      </c>
      <c r="O1833" s="207">
        <v>0</v>
      </c>
      <c r="P1833" s="34"/>
      <c r="Q1833" s="230" t="s">
        <v>2971</v>
      </c>
      <c r="R1833" s="230" t="s">
        <v>2969</v>
      </c>
      <c r="S1833" s="230" t="s">
        <v>2969</v>
      </c>
      <c r="T1833" s="61" t="str">
        <f t="shared" si="498"/>
        <v/>
      </c>
      <c r="U1833" s="61" t="str">
        <f t="shared" ref="U1833" si="599">IF(AND(R1833="Yes",S1833&lt;&gt;"Yes",L1833&lt;0,B1833&lt;&gt;"TXO"),L1833,"")</f>
        <v/>
      </c>
      <c r="V1833" s="61" t="str">
        <f t="shared" ref="V1833" si="600">IF(AND(R1833="",S1833&lt;&gt;"Yes",L1833&gt;0,B1833&lt;&gt;"TXO"),L1833,"")</f>
        <v/>
      </c>
      <c r="W1833" s="61" t="str">
        <f t="shared" ref="W1833" si="601">IF(AND(R1833="",S1833&lt;&gt;"Yes",L1833&lt;0,B1833&lt;&gt;"TXO"),L1833,"")</f>
        <v/>
      </c>
      <c r="X1833" s="207" t="str">
        <f t="shared" ref="X1833" si="602">IF(AND(R1833="Yes",S1833="Yes",L1833&gt;0,B1833&lt;&gt;"TXO"),L1833,"")</f>
        <v/>
      </c>
      <c r="Y1833" s="207">
        <f t="shared" ref="Y1833" si="603">IF(AND(R1833="Yes",S1833="Yes",L1833&lt;0,B1833&lt;&gt;"TXO"),L1833,"")</f>
        <v>-99</v>
      </c>
      <c r="Z1833" s="207" t="str">
        <f t="shared" ref="Z1833" si="604">IF(AND(R1833="",S1833="Yes",L1833&gt;0,B1833&lt;&gt;"TXO"),L1833,"")</f>
        <v/>
      </c>
      <c r="AA1833" s="207" t="str">
        <f t="shared" ref="AA1833" si="605">IF(AND(R1833="",S1833="Yes",L1833&lt;0,B1833&lt;&gt;"TXO"),L1833,"")</f>
        <v/>
      </c>
    </row>
    <row r="1834" spans="1:27" ht="17.25" hidden="1" outlineLevel="1" thickBot="1">
      <c r="A1834" s="279">
        <v>43461</v>
      </c>
      <c r="B1834" s="280" t="s">
        <v>1332</v>
      </c>
      <c r="C1834" s="281" t="s">
        <v>2965</v>
      </c>
      <c r="D1834" s="281" t="s">
        <v>1331</v>
      </c>
      <c r="E1834" s="282" t="s">
        <v>1330</v>
      </c>
      <c r="F1834" s="281" t="s">
        <v>102</v>
      </c>
      <c r="G1834" s="283">
        <v>3</v>
      </c>
      <c r="H1834" s="283">
        <v>9586</v>
      </c>
      <c r="I1834" s="283">
        <v>0</v>
      </c>
      <c r="J1834" s="284">
        <v>69</v>
      </c>
      <c r="K1834" s="284">
        <v>30</v>
      </c>
      <c r="L1834" s="284">
        <f t="shared" si="541"/>
        <v>-2349</v>
      </c>
      <c r="M1834" s="285">
        <f t="shared" si="549"/>
        <v>-2349</v>
      </c>
      <c r="N1834" s="241">
        <f t="shared" si="499"/>
        <v>-45</v>
      </c>
      <c r="O1834" s="207">
        <v>0</v>
      </c>
      <c r="P1834" s="34"/>
      <c r="Q1834" s="230" t="s">
        <v>2983</v>
      </c>
      <c r="R1834" s="230" t="s">
        <v>2969</v>
      </c>
      <c r="S1834" s="230" t="s">
        <v>2969</v>
      </c>
      <c r="T1834" s="61" t="str">
        <f t="shared" si="498"/>
        <v/>
      </c>
      <c r="U1834" s="61" t="str">
        <f>IF(AND(R1834="Yes",S1834&lt;&gt;"Yes",L1834&lt;0,B1834&lt;&gt;"TXO"),L1834,"")</f>
        <v/>
      </c>
      <c r="V1834" s="61" t="str">
        <f>IF(AND(R1834="",S1834&lt;&gt;"Yes",L1834&gt;0,B1834&lt;&gt;"TXO"),L1834,"")</f>
        <v/>
      </c>
      <c r="W1834" s="61" t="str">
        <f>IF(AND(R1834="",S1834&lt;&gt;"Yes",L1834&lt;0,B1834&lt;&gt;"TXO"),L1834,"")</f>
        <v/>
      </c>
      <c r="X1834" s="207" t="str">
        <f>IF(AND(R1834="Yes",S1834="Yes",L1834&gt;0,B1834&lt;&gt;"TXO"),L1834,"")</f>
        <v/>
      </c>
      <c r="Y1834" s="207">
        <f>IF(AND(R1834="Yes",S1834="Yes",L1834&lt;0,B1834&lt;&gt;"TXO"),L1834,"")</f>
        <v>-2349</v>
      </c>
      <c r="Z1834" s="207" t="str">
        <f>IF(AND(R1834="",S1834="Yes",L1834&gt;0,B1834&lt;&gt;"TXO"),L1834,"")</f>
        <v/>
      </c>
      <c r="AA1834" s="207" t="str">
        <f>IF(AND(R1834="",S1834="Yes",L1834&lt;0,B1834&lt;&gt;"TXO"),L1834,"")</f>
        <v/>
      </c>
    </row>
    <row r="1835" spans="1:27" ht="17.25" hidden="1" outlineLevel="2" collapsed="1" thickBot="1">
      <c r="A1835" s="237">
        <v>43462</v>
      </c>
      <c r="B1835" s="215" t="s">
        <v>1332</v>
      </c>
      <c r="C1835" s="210" t="s">
        <v>2965</v>
      </c>
      <c r="D1835" s="210" t="s">
        <v>1329</v>
      </c>
      <c r="E1835" s="238" t="s">
        <v>1330</v>
      </c>
      <c r="F1835" s="210" t="s">
        <v>102</v>
      </c>
      <c r="G1835" s="239">
        <v>1</v>
      </c>
      <c r="H1835" s="239">
        <v>9648</v>
      </c>
      <c r="I1835" s="239">
        <v>0</v>
      </c>
      <c r="J1835" s="14">
        <v>23</v>
      </c>
      <c r="K1835" s="14">
        <v>10</v>
      </c>
      <c r="L1835" s="14">
        <f t="shared" si="541"/>
        <v>-33</v>
      </c>
      <c r="M1835" s="123">
        <f t="shared" si="549"/>
        <v>-33</v>
      </c>
      <c r="N1835" s="241" t="str">
        <f t="shared" si="499"/>
        <v/>
      </c>
      <c r="O1835" s="207">
        <v>0</v>
      </c>
      <c r="P1835" s="34">
        <f>SUM(L1835:L1844)</f>
        <v>-1796</v>
      </c>
      <c r="Q1835" s="278" t="s">
        <v>2971</v>
      </c>
      <c r="R1835" s="230" t="s">
        <v>2969</v>
      </c>
      <c r="S1835" s="230"/>
      <c r="T1835" s="61" t="str">
        <f t="shared" si="498"/>
        <v/>
      </c>
      <c r="U1835" s="61">
        <f t="shared" ref="U1835" si="606">IF(AND(R1835="Yes",S1835&lt;&gt;"Yes",L1835&lt;0,B1835&lt;&gt;"TXO"),L1835,"")</f>
        <v>-33</v>
      </c>
      <c r="V1835" s="61" t="str">
        <f t="shared" ref="V1835" si="607">IF(AND(R1835="",S1835&lt;&gt;"Yes",L1835&gt;0,B1835&lt;&gt;"TXO"),L1835,"")</f>
        <v/>
      </c>
      <c r="W1835" s="61" t="str">
        <f t="shared" ref="W1835" si="608">IF(AND(R1835="",S1835&lt;&gt;"Yes",L1835&lt;0,B1835&lt;&gt;"TXO"),L1835,"")</f>
        <v/>
      </c>
      <c r="X1835" s="207" t="str">
        <f t="shared" ref="X1835" si="609">IF(AND(R1835="Yes",S1835="Yes",L1835&gt;0,B1835&lt;&gt;"TXO"),L1835,"")</f>
        <v/>
      </c>
      <c r="Y1835" s="207" t="str">
        <f t="shared" ref="Y1835" si="610">IF(AND(R1835="Yes",S1835="Yes",L1835&lt;0,B1835&lt;&gt;"TXO"),L1835,"")</f>
        <v/>
      </c>
      <c r="Z1835" s="207" t="str">
        <f t="shared" ref="Z1835" si="611">IF(AND(R1835="",S1835="Yes",L1835&gt;0,B1835&lt;&gt;"TXO"),L1835,"")</f>
        <v/>
      </c>
      <c r="AA1835" s="207" t="str">
        <f t="shared" ref="AA1835" si="612">IF(AND(R1835="",S1835="Yes",L1835&lt;0,B1835&lt;&gt;"TXO"),L1835,"")</f>
        <v/>
      </c>
    </row>
    <row r="1836" spans="1:27" ht="17.25" hidden="1" outlineLevel="2" collapsed="1" thickBot="1">
      <c r="A1836" s="237">
        <v>43462</v>
      </c>
      <c r="B1836" s="215" t="s">
        <v>1332</v>
      </c>
      <c r="C1836" s="210" t="s">
        <v>2965</v>
      </c>
      <c r="D1836" s="210" t="s">
        <v>1331</v>
      </c>
      <c r="E1836" s="238" t="s">
        <v>2221</v>
      </c>
      <c r="F1836" s="210" t="s">
        <v>102</v>
      </c>
      <c r="G1836" s="239">
        <v>1</v>
      </c>
      <c r="H1836" s="239">
        <v>9637</v>
      </c>
      <c r="I1836" s="239">
        <v>0</v>
      </c>
      <c r="J1836" s="14">
        <v>23</v>
      </c>
      <c r="K1836" s="14">
        <v>10</v>
      </c>
      <c r="L1836" s="14">
        <f t="shared" ref="L1836:L1844" si="613">IF(B1836="TXO",I1836-SUM(J1836:K1836),IF(B1836="FITX",IF(D1836="新倉",-SUM(J1836:K1836),IF(E1836="賣",(H1836-H1835)*G1836*200-SUM(J1836:K1836),(H1835-H1836)*G1836*200-SUM(J1836:K1836))),IF(D1836="新倉",-SUM(J1836:K1836),IF(E1836="賣",(H1836-H1835)*G1836*50-SUM(J1836:K1836),(H1835-H1836)*G1836*50-SUM(J1836:K1836)))))</f>
        <v>-583</v>
      </c>
      <c r="M1836" s="123">
        <f t="shared" si="549"/>
        <v>-583</v>
      </c>
      <c r="N1836" s="241">
        <f t="shared" si="499"/>
        <v>-11</v>
      </c>
      <c r="O1836" s="207">
        <v>0</v>
      </c>
      <c r="P1836" s="34"/>
      <c r="Q1836" s="230" t="s">
        <v>3298</v>
      </c>
      <c r="R1836" s="230" t="s">
        <v>2969</v>
      </c>
      <c r="S1836" s="230"/>
      <c r="T1836" s="61" t="str">
        <f t="shared" si="498"/>
        <v/>
      </c>
      <c r="U1836" s="61">
        <f>IF(AND(R1836="Yes",S1836&lt;&gt;"Yes",L1836&lt;0,B1836&lt;&gt;"TXO"),L1836,"")</f>
        <v>-583</v>
      </c>
      <c r="V1836" s="61" t="str">
        <f>IF(AND(R1836="",S1836&lt;&gt;"Yes",L1836&gt;0,B1836&lt;&gt;"TXO"),L1836,"")</f>
        <v/>
      </c>
      <c r="W1836" s="61" t="str">
        <f>IF(AND(R1836="",S1836&lt;&gt;"Yes",L1836&lt;0,B1836&lt;&gt;"TXO"),L1836,"")</f>
        <v/>
      </c>
      <c r="X1836" s="207" t="str">
        <f>IF(AND(R1836="Yes",S1836="Yes",L1836&gt;0,B1836&lt;&gt;"TXO"),L1836,"")</f>
        <v/>
      </c>
      <c r="Y1836" s="207" t="str">
        <f>IF(AND(R1836="Yes",S1836="Yes",L1836&lt;0,B1836&lt;&gt;"TXO"),L1836,"")</f>
        <v/>
      </c>
      <c r="Z1836" s="207" t="str">
        <f>IF(AND(R1836="",S1836="Yes",L1836&gt;0,B1836&lt;&gt;"TXO"),L1836,"")</f>
        <v/>
      </c>
      <c r="AA1836" s="207" t="str">
        <f>IF(AND(R1836="",S1836="Yes",L1836&lt;0,B1836&lt;&gt;"TXO"),L1836,"")</f>
        <v/>
      </c>
    </row>
    <row r="1837" spans="1:27" ht="17.25" hidden="1" outlineLevel="2" collapsed="1" thickBot="1">
      <c r="A1837" s="237">
        <v>43462</v>
      </c>
      <c r="B1837" s="215" t="s">
        <v>1332</v>
      </c>
      <c r="C1837" s="210" t="s">
        <v>2965</v>
      </c>
      <c r="D1837" s="210" t="s">
        <v>1329</v>
      </c>
      <c r="E1837" s="238" t="s">
        <v>1330</v>
      </c>
      <c r="F1837" s="210" t="s">
        <v>102</v>
      </c>
      <c r="G1837" s="239">
        <v>1</v>
      </c>
      <c r="H1837" s="239">
        <v>9648</v>
      </c>
      <c r="I1837" s="239">
        <v>0</v>
      </c>
      <c r="J1837" s="14">
        <v>23</v>
      </c>
      <c r="K1837" s="14">
        <v>10</v>
      </c>
      <c r="L1837" s="14">
        <f t="shared" si="613"/>
        <v>-33</v>
      </c>
      <c r="M1837" s="123">
        <f t="shared" si="549"/>
        <v>-33</v>
      </c>
      <c r="N1837" s="241" t="str">
        <f t="shared" si="499"/>
        <v/>
      </c>
      <c r="O1837" s="207">
        <v>0</v>
      </c>
      <c r="P1837" s="34"/>
      <c r="Q1837" s="278"/>
      <c r="R1837" s="230" t="s">
        <v>2969</v>
      </c>
      <c r="S1837" s="230"/>
      <c r="T1837" s="61" t="str">
        <f t="shared" si="498"/>
        <v/>
      </c>
      <c r="U1837" s="61">
        <f t="shared" ref="U1837" si="614">IF(AND(R1837="Yes",S1837&lt;&gt;"Yes",L1837&lt;0,B1837&lt;&gt;"TXO"),L1837,"")</f>
        <v>-33</v>
      </c>
      <c r="V1837" s="61" t="str">
        <f t="shared" ref="V1837" si="615">IF(AND(R1837="",S1837&lt;&gt;"Yes",L1837&gt;0,B1837&lt;&gt;"TXO"),L1837,"")</f>
        <v/>
      </c>
      <c r="W1837" s="61" t="str">
        <f t="shared" ref="W1837" si="616">IF(AND(R1837="",S1837&lt;&gt;"Yes",L1837&lt;0,B1837&lt;&gt;"TXO"),L1837,"")</f>
        <v/>
      </c>
      <c r="X1837" s="207" t="str">
        <f t="shared" ref="X1837" si="617">IF(AND(R1837="Yes",S1837="Yes",L1837&gt;0,B1837&lt;&gt;"TXO"),L1837,"")</f>
        <v/>
      </c>
      <c r="Y1837" s="207" t="str">
        <f t="shared" ref="Y1837" si="618">IF(AND(R1837="Yes",S1837="Yes",L1837&lt;0,B1837&lt;&gt;"TXO"),L1837,"")</f>
        <v/>
      </c>
      <c r="Z1837" s="207" t="str">
        <f t="shared" ref="Z1837" si="619">IF(AND(R1837="",S1837="Yes",L1837&gt;0,B1837&lt;&gt;"TXO"),L1837,"")</f>
        <v/>
      </c>
      <c r="AA1837" s="207" t="str">
        <f t="shared" ref="AA1837" si="620">IF(AND(R1837="",S1837="Yes",L1837&lt;0,B1837&lt;&gt;"TXO"),L1837,"")</f>
        <v/>
      </c>
    </row>
    <row r="1838" spans="1:27" ht="17.25" hidden="1" outlineLevel="2" collapsed="1" thickBot="1">
      <c r="A1838" s="237">
        <v>43462</v>
      </c>
      <c r="B1838" s="215" t="s">
        <v>1332</v>
      </c>
      <c r="C1838" s="210" t="s">
        <v>2965</v>
      </c>
      <c r="D1838" s="210" t="s">
        <v>1331</v>
      </c>
      <c r="E1838" s="238" t="s">
        <v>2221</v>
      </c>
      <c r="F1838" s="210" t="s">
        <v>102</v>
      </c>
      <c r="G1838" s="239">
        <v>1</v>
      </c>
      <c r="H1838" s="239">
        <v>9637</v>
      </c>
      <c r="I1838" s="239">
        <v>0</v>
      </c>
      <c r="J1838" s="14">
        <v>23</v>
      </c>
      <c r="K1838" s="14">
        <v>10</v>
      </c>
      <c r="L1838" s="14">
        <f t="shared" si="613"/>
        <v>-583</v>
      </c>
      <c r="M1838" s="123">
        <f t="shared" si="549"/>
        <v>-583</v>
      </c>
      <c r="N1838" s="241">
        <f t="shared" si="499"/>
        <v>-11</v>
      </c>
      <c r="O1838" s="207">
        <v>0</v>
      </c>
      <c r="P1838" s="34"/>
      <c r="Q1838" s="230" t="s">
        <v>3298</v>
      </c>
      <c r="R1838" s="230" t="s">
        <v>2969</v>
      </c>
      <c r="S1838" s="230"/>
      <c r="T1838" s="61" t="str">
        <f t="shared" si="498"/>
        <v/>
      </c>
      <c r="U1838" s="61">
        <f>IF(AND(R1838="Yes",S1838&lt;&gt;"Yes",L1838&lt;0,B1838&lt;&gt;"TXO"),L1838,"")</f>
        <v>-583</v>
      </c>
      <c r="V1838" s="61" t="str">
        <f>IF(AND(R1838="",S1838&lt;&gt;"Yes",L1838&gt;0,B1838&lt;&gt;"TXO"),L1838,"")</f>
        <v/>
      </c>
      <c r="W1838" s="61" t="str">
        <f>IF(AND(R1838="",S1838&lt;&gt;"Yes",L1838&lt;0,B1838&lt;&gt;"TXO"),L1838,"")</f>
        <v/>
      </c>
      <c r="X1838" s="207" t="str">
        <f>IF(AND(R1838="Yes",S1838="Yes",L1838&gt;0,B1838&lt;&gt;"TXO"),L1838,"")</f>
        <v/>
      </c>
      <c r="Y1838" s="207" t="str">
        <f>IF(AND(R1838="Yes",S1838="Yes",L1838&lt;0,B1838&lt;&gt;"TXO"),L1838,"")</f>
        <v/>
      </c>
      <c r="Z1838" s="207" t="str">
        <f>IF(AND(R1838="",S1838="Yes",L1838&gt;0,B1838&lt;&gt;"TXO"),L1838,"")</f>
        <v/>
      </c>
      <c r="AA1838" s="207" t="str">
        <f>IF(AND(R1838="",S1838="Yes",L1838&lt;0,B1838&lt;&gt;"TXO"),L1838,"")</f>
        <v/>
      </c>
    </row>
    <row r="1839" spans="1:27" ht="17.25" hidden="1" outlineLevel="2" collapsed="1" thickBot="1">
      <c r="A1839" s="237">
        <v>43462</v>
      </c>
      <c r="B1839" s="215" t="s">
        <v>1332</v>
      </c>
      <c r="C1839" s="210" t="s">
        <v>2965</v>
      </c>
      <c r="D1839" s="210" t="s">
        <v>1329</v>
      </c>
      <c r="E1839" s="238" t="s">
        <v>1330</v>
      </c>
      <c r="F1839" s="210" t="s">
        <v>102</v>
      </c>
      <c r="G1839" s="239">
        <v>1</v>
      </c>
      <c r="H1839" s="239">
        <v>9647</v>
      </c>
      <c r="I1839" s="239">
        <v>0</v>
      </c>
      <c r="J1839" s="14">
        <v>23</v>
      </c>
      <c r="K1839" s="14">
        <v>10</v>
      </c>
      <c r="L1839" s="14">
        <f t="shared" si="613"/>
        <v>-33</v>
      </c>
      <c r="M1839" s="123">
        <f t="shared" si="549"/>
        <v>-33</v>
      </c>
      <c r="N1839" s="241" t="str">
        <f t="shared" si="499"/>
        <v/>
      </c>
      <c r="O1839" s="207">
        <v>0</v>
      </c>
      <c r="P1839" s="34"/>
      <c r="Q1839" s="278"/>
      <c r="R1839" s="230" t="s">
        <v>2969</v>
      </c>
      <c r="S1839" s="230"/>
      <c r="T1839" s="61" t="str">
        <f t="shared" si="498"/>
        <v/>
      </c>
      <c r="U1839" s="61">
        <f t="shared" ref="U1839" si="621">IF(AND(R1839="Yes",S1839&lt;&gt;"Yes",L1839&lt;0,B1839&lt;&gt;"TXO"),L1839,"")</f>
        <v>-33</v>
      </c>
      <c r="V1839" s="61" t="str">
        <f t="shared" ref="V1839" si="622">IF(AND(R1839="",S1839&lt;&gt;"Yes",L1839&gt;0,B1839&lt;&gt;"TXO"),L1839,"")</f>
        <v/>
      </c>
      <c r="W1839" s="61" t="str">
        <f t="shared" ref="W1839" si="623">IF(AND(R1839="",S1839&lt;&gt;"Yes",L1839&lt;0,B1839&lt;&gt;"TXO"),L1839,"")</f>
        <v/>
      </c>
      <c r="X1839" s="207" t="str">
        <f t="shared" ref="X1839" si="624">IF(AND(R1839="Yes",S1839="Yes",L1839&gt;0,B1839&lt;&gt;"TXO"),L1839,"")</f>
        <v/>
      </c>
      <c r="Y1839" s="207" t="str">
        <f t="shared" ref="Y1839" si="625">IF(AND(R1839="Yes",S1839="Yes",L1839&lt;0,B1839&lt;&gt;"TXO"),L1839,"")</f>
        <v/>
      </c>
      <c r="Z1839" s="207" t="str">
        <f t="shared" ref="Z1839" si="626">IF(AND(R1839="",S1839="Yes",L1839&gt;0,B1839&lt;&gt;"TXO"),L1839,"")</f>
        <v/>
      </c>
      <c r="AA1839" s="207" t="str">
        <f t="shared" ref="AA1839" si="627">IF(AND(R1839="",S1839="Yes",L1839&lt;0,B1839&lt;&gt;"TXO"),L1839,"")</f>
        <v/>
      </c>
    </row>
    <row r="1840" spans="1:27" ht="17.25" hidden="1" outlineLevel="2" collapsed="1" thickBot="1">
      <c r="A1840" s="237">
        <v>43462</v>
      </c>
      <c r="B1840" s="215" t="s">
        <v>1332</v>
      </c>
      <c r="C1840" s="210" t="s">
        <v>2965</v>
      </c>
      <c r="D1840" s="210" t="s">
        <v>1331</v>
      </c>
      <c r="E1840" s="238" t="s">
        <v>2221</v>
      </c>
      <c r="F1840" s="210" t="s">
        <v>102</v>
      </c>
      <c r="G1840" s="239">
        <v>1</v>
      </c>
      <c r="H1840" s="239">
        <v>9637</v>
      </c>
      <c r="I1840" s="239">
        <v>0</v>
      </c>
      <c r="J1840" s="14">
        <v>23</v>
      </c>
      <c r="K1840" s="14">
        <v>10</v>
      </c>
      <c r="L1840" s="14">
        <f t="shared" si="613"/>
        <v>-533</v>
      </c>
      <c r="M1840" s="123">
        <f t="shared" si="549"/>
        <v>-533</v>
      </c>
      <c r="N1840" s="241">
        <f t="shared" si="499"/>
        <v>-10</v>
      </c>
      <c r="O1840" s="207">
        <v>0</v>
      </c>
      <c r="P1840" s="34"/>
      <c r="Q1840" s="230" t="s">
        <v>3298</v>
      </c>
      <c r="R1840" s="230" t="s">
        <v>2969</v>
      </c>
      <c r="S1840" s="230"/>
      <c r="T1840" s="61" t="str">
        <f t="shared" si="498"/>
        <v/>
      </c>
      <c r="U1840" s="61">
        <f>IF(AND(R1840="Yes",S1840&lt;&gt;"Yes",L1840&lt;0,B1840&lt;&gt;"TXO"),L1840,"")</f>
        <v>-533</v>
      </c>
      <c r="V1840" s="61" t="str">
        <f>IF(AND(R1840="",S1840&lt;&gt;"Yes",L1840&gt;0,B1840&lt;&gt;"TXO"),L1840,"")</f>
        <v/>
      </c>
      <c r="W1840" s="61" t="str">
        <f>IF(AND(R1840="",S1840&lt;&gt;"Yes",L1840&lt;0,B1840&lt;&gt;"TXO"),L1840,"")</f>
        <v/>
      </c>
      <c r="X1840" s="207" t="str">
        <f>IF(AND(R1840="Yes",S1840="Yes",L1840&gt;0,B1840&lt;&gt;"TXO"),L1840,"")</f>
        <v/>
      </c>
      <c r="Y1840" s="207" t="str">
        <f>IF(AND(R1840="Yes",S1840="Yes",L1840&lt;0,B1840&lt;&gt;"TXO"),L1840,"")</f>
        <v/>
      </c>
      <c r="Z1840" s="207" t="str">
        <f>IF(AND(R1840="",S1840="Yes",L1840&gt;0,B1840&lt;&gt;"TXO"),L1840,"")</f>
        <v/>
      </c>
      <c r="AA1840" s="207" t="str">
        <f>IF(AND(R1840="",S1840="Yes",L1840&lt;0,B1840&lt;&gt;"TXO"),L1840,"")</f>
        <v/>
      </c>
    </row>
    <row r="1841" spans="1:27" ht="17.25" hidden="1" outlineLevel="2" collapsed="1" thickBot="1">
      <c r="A1841" s="237">
        <v>43462</v>
      </c>
      <c r="B1841" s="215" t="s">
        <v>1332</v>
      </c>
      <c r="C1841" s="210" t="s">
        <v>2965</v>
      </c>
      <c r="D1841" s="210" t="s">
        <v>1329</v>
      </c>
      <c r="E1841" s="238" t="s">
        <v>2221</v>
      </c>
      <c r="F1841" s="210" t="s">
        <v>102</v>
      </c>
      <c r="G1841" s="239">
        <v>1</v>
      </c>
      <c r="H1841" s="239">
        <v>9638</v>
      </c>
      <c r="I1841" s="239">
        <v>0</v>
      </c>
      <c r="J1841" s="14">
        <v>23</v>
      </c>
      <c r="K1841" s="14">
        <v>10</v>
      </c>
      <c r="L1841" s="14">
        <f t="shared" si="613"/>
        <v>-33</v>
      </c>
      <c r="M1841" s="123">
        <f t="shared" si="549"/>
        <v>-33</v>
      </c>
      <c r="N1841" s="241" t="str">
        <f t="shared" si="499"/>
        <v/>
      </c>
      <c r="O1841" s="207">
        <v>0</v>
      </c>
      <c r="P1841" s="34"/>
      <c r="Q1841" s="278" t="s">
        <v>2971</v>
      </c>
      <c r="R1841" s="230" t="s">
        <v>2969</v>
      </c>
      <c r="S1841" s="230"/>
      <c r="T1841" s="61" t="str">
        <f t="shared" si="498"/>
        <v/>
      </c>
      <c r="U1841" s="61">
        <f t="shared" ref="U1841" si="628">IF(AND(R1841="Yes",S1841&lt;&gt;"Yes",L1841&lt;0,B1841&lt;&gt;"TXO"),L1841,"")</f>
        <v>-33</v>
      </c>
      <c r="V1841" s="61" t="str">
        <f t="shared" ref="V1841" si="629">IF(AND(R1841="",S1841&lt;&gt;"Yes",L1841&gt;0,B1841&lt;&gt;"TXO"),L1841,"")</f>
        <v/>
      </c>
      <c r="W1841" s="61" t="str">
        <f t="shared" ref="W1841" si="630">IF(AND(R1841="",S1841&lt;&gt;"Yes",L1841&lt;0,B1841&lt;&gt;"TXO"),L1841,"")</f>
        <v/>
      </c>
      <c r="X1841" s="207" t="str">
        <f t="shared" ref="X1841" si="631">IF(AND(R1841="Yes",S1841="Yes",L1841&gt;0,B1841&lt;&gt;"TXO"),L1841,"")</f>
        <v/>
      </c>
      <c r="Y1841" s="207" t="str">
        <f t="shared" ref="Y1841" si="632">IF(AND(R1841="Yes",S1841="Yes",L1841&lt;0,B1841&lt;&gt;"TXO"),L1841,"")</f>
        <v/>
      </c>
      <c r="Z1841" s="207" t="str">
        <f t="shared" ref="Z1841" si="633">IF(AND(R1841="",S1841="Yes",L1841&gt;0,B1841&lt;&gt;"TXO"),L1841,"")</f>
        <v/>
      </c>
      <c r="AA1841" s="207" t="str">
        <f t="shared" ref="AA1841" si="634">IF(AND(R1841="",S1841="Yes",L1841&lt;0,B1841&lt;&gt;"TXO"),L1841,"")</f>
        <v/>
      </c>
    </row>
    <row r="1842" spans="1:27" ht="17.25" hidden="1" outlineLevel="2" collapsed="1" thickBot="1">
      <c r="A1842" s="237">
        <v>43462</v>
      </c>
      <c r="B1842" s="215" t="s">
        <v>1332</v>
      </c>
      <c r="C1842" s="210" t="s">
        <v>2965</v>
      </c>
      <c r="D1842" s="210" t="s">
        <v>1331</v>
      </c>
      <c r="E1842" s="238" t="s">
        <v>1330</v>
      </c>
      <c r="F1842" s="210" t="s">
        <v>102</v>
      </c>
      <c r="G1842" s="239">
        <v>1</v>
      </c>
      <c r="H1842" s="239">
        <v>9626</v>
      </c>
      <c r="I1842" s="239">
        <v>0</v>
      </c>
      <c r="J1842" s="14">
        <v>23</v>
      </c>
      <c r="K1842" s="14">
        <v>10</v>
      </c>
      <c r="L1842" s="14">
        <f t="shared" si="613"/>
        <v>567</v>
      </c>
      <c r="M1842" s="123">
        <f t="shared" si="549"/>
        <v>567</v>
      </c>
      <c r="N1842" s="241">
        <f t="shared" si="499"/>
        <v>12</v>
      </c>
      <c r="O1842" s="207">
        <v>0</v>
      </c>
      <c r="P1842" s="34"/>
      <c r="Q1842" s="230" t="s">
        <v>2979</v>
      </c>
      <c r="R1842" s="230" t="s">
        <v>2969</v>
      </c>
      <c r="S1842" s="230"/>
      <c r="T1842" s="61">
        <f t="shared" si="498"/>
        <v>567</v>
      </c>
      <c r="U1842" s="61" t="str">
        <f>IF(AND(R1842="Yes",S1842&lt;&gt;"Yes",L1842&lt;0,B1842&lt;&gt;"TXO"),L1842,"")</f>
        <v/>
      </c>
      <c r="V1842" s="61" t="str">
        <f>IF(AND(R1842="",S1842&lt;&gt;"Yes",L1842&gt;0,B1842&lt;&gt;"TXO"),L1842,"")</f>
        <v/>
      </c>
      <c r="W1842" s="61" t="str">
        <f>IF(AND(R1842="",S1842&lt;&gt;"Yes",L1842&lt;0,B1842&lt;&gt;"TXO"),L1842,"")</f>
        <v/>
      </c>
      <c r="X1842" s="207" t="str">
        <f>IF(AND(R1842="Yes",S1842="Yes",L1842&gt;0,B1842&lt;&gt;"TXO"),L1842,"")</f>
        <v/>
      </c>
      <c r="Y1842" s="207" t="str">
        <f>IF(AND(R1842="Yes",S1842="Yes",L1842&lt;0,B1842&lt;&gt;"TXO"),L1842,"")</f>
        <v/>
      </c>
      <c r="Z1842" s="207" t="str">
        <f>IF(AND(R1842="",S1842="Yes",L1842&gt;0,B1842&lt;&gt;"TXO"),L1842,"")</f>
        <v/>
      </c>
      <c r="AA1842" s="207" t="str">
        <f>IF(AND(R1842="",S1842="Yes",L1842&lt;0,B1842&lt;&gt;"TXO"),L1842,"")</f>
        <v/>
      </c>
    </row>
    <row r="1843" spans="1:27" ht="17.25" hidden="1" outlineLevel="2" collapsed="1" thickBot="1">
      <c r="A1843" s="237">
        <v>43462</v>
      </c>
      <c r="B1843" s="215" t="s">
        <v>1332</v>
      </c>
      <c r="C1843" s="210" t="s">
        <v>2965</v>
      </c>
      <c r="D1843" s="210" t="s">
        <v>1329</v>
      </c>
      <c r="E1843" s="238" t="s">
        <v>2221</v>
      </c>
      <c r="F1843" s="210" t="s">
        <v>102</v>
      </c>
      <c r="G1843" s="239">
        <v>2</v>
      </c>
      <c r="H1843" s="239">
        <v>9639</v>
      </c>
      <c r="I1843" s="239">
        <v>0</v>
      </c>
      <c r="J1843" s="14">
        <v>46</v>
      </c>
      <c r="K1843" s="14">
        <v>20</v>
      </c>
      <c r="L1843" s="14">
        <f t="shared" si="613"/>
        <v>-66</v>
      </c>
      <c r="M1843" s="123">
        <f t="shared" si="549"/>
        <v>-66</v>
      </c>
      <c r="N1843" s="241" t="str">
        <f t="shared" si="499"/>
        <v/>
      </c>
      <c r="O1843" s="207">
        <v>0</v>
      </c>
      <c r="P1843" s="34"/>
      <c r="Q1843" s="278"/>
      <c r="R1843" s="230" t="s">
        <v>2969</v>
      </c>
      <c r="S1843" s="230"/>
      <c r="T1843" s="61" t="str">
        <f t="shared" si="498"/>
        <v/>
      </c>
      <c r="U1843" s="61">
        <f t="shared" ref="U1843" si="635">IF(AND(R1843="Yes",S1843&lt;&gt;"Yes",L1843&lt;0,B1843&lt;&gt;"TXO"),L1843,"")</f>
        <v>-66</v>
      </c>
      <c r="V1843" s="61" t="str">
        <f t="shared" ref="V1843" si="636">IF(AND(R1843="",S1843&lt;&gt;"Yes",L1843&gt;0,B1843&lt;&gt;"TXO"),L1843,"")</f>
        <v/>
      </c>
      <c r="W1843" s="61" t="str">
        <f t="shared" ref="W1843" si="637">IF(AND(R1843="",S1843&lt;&gt;"Yes",L1843&lt;0,B1843&lt;&gt;"TXO"),L1843,"")</f>
        <v/>
      </c>
      <c r="X1843" s="207" t="str">
        <f t="shared" ref="X1843" si="638">IF(AND(R1843="Yes",S1843="Yes",L1843&gt;0,B1843&lt;&gt;"TXO"),L1843,"")</f>
        <v/>
      </c>
      <c r="Y1843" s="207" t="str">
        <f t="shared" ref="Y1843" si="639">IF(AND(R1843="Yes",S1843="Yes",L1843&lt;0,B1843&lt;&gt;"TXO"),L1843,"")</f>
        <v/>
      </c>
      <c r="Z1843" s="207" t="str">
        <f t="shared" ref="Z1843" si="640">IF(AND(R1843="",S1843="Yes",L1843&gt;0,B1843&lt;&gt;"TXO"),L1843,"")</f>
        <v/>
      </c>
      <c r="AA1843" s="207" t="str">
        <f t="shared" ref="AA1843" si="641">IF(AND(R1843="",S1843="Yes",L1843&lt;0,B1843&lt;&gt;"TXO"),L1843,"")</f>
        <v/>
      </c>
    </row>
    <row r="1844" spans="1:27" ht="17.25" hidden="1" outlineLevel="2" collapsed="1" thickBot="1">
      <c r="A1844" s="237">
        <v>43462</v>
      </c>
      <c r="B1844" s="215" t="s">
        <v>1332</v>
      </c>
      <c r="C1844" s="210" t="s">
        <v>2965</v>
      </c>
      <c r="D1844" s="210" t="s">
        <v>1331</v>
      </c>
      <c r="E1844" s="238" t="s">
        <v>1330</v>
      </c>
      <c r="F1844" s="210" t="s">
        <v>102</v>
      </c>
      <c r="G1844" s="239">
        <v>2</v>
      </c>
      <c r="H1844" s="239">
        <v>9643</v>
      </c>
      <c r="I1844" s="239">
        <v>0</v>
      </c>
      <c r="J1844" s="14">
        <v>46</v>
      </c>
      <c r="K1844" s="14">
        <v>20</v>
      </c>
      <c r="L1844" s="14">
        <f t="shared" si="613"/>
        <v>-466</v>
      </c>
      <c r="M1844" s="123">
        <f t="shared" si="549"/>
        <v>-466</v>
      </c>
      <c r="N1844" s="241">
        <f t="shared" si="499"/>
        <v>-8</v>
      </c>
      <c r="O1844" s="207">
        <v>0</v>
      </c>
      <c r="P1844" s="34"/>
      <c r="Q1844" s="278"/>
      <c r="R1844" s="230" t="s">
        <v>2969</v>
      </c>
      <c r="S1844" s="230"/>
      <c r="T1844" s="61" t="str">
        <f t="shared" si="498"/>
        <v/>
      </c>
      <c r="U1844" s="61">
        <f>IF(AND(R1844="Yes",S1844&lt;&gt;"Yes",L1844&lt;0,B1844&lt;&gt;"TXO"),L1844,"")</f>
        <v>-466</v>
      </c>
      <c r="V1844" s="61" t="str">
        <f>IF(AND(R1844="",S1844&lt;&gt;"Yes",L1844&gt;0,B1844&lt;&gt;"TXO"),L1844,"")</f>
        <v/>
      </c>
      <c r="W1844" s="61" t="str">
        <f>IF(AND(R1844="",S1844&lt;&gt;"Yes",L1844&lt;0,B1844&lt;&gt;"TXO"),L1844,"")</f>
        <v/>
      </c>
      <c r="X1844" s="207" t="str">
        <f>IF(AND(R1844="Yes",S1844="Yes",L1844&gt;0,B1844&lt;&gt;"TXO"),L1844,"")</f>
        <v/>
      </c>
      <c r="Y1844" s="207" t="str">
        <f>IF(AND(R1844="Yes",S1844="Yes",L1844&lt;0,B1844&lt;&gt;"TXO"),L1844,"")</f>
        <v/>
      </c>
      <c r="Z1844" s="207" t="str">
        <f>IF(AND(R1844="",S1844="Yes",L1844&gt;0,B1844&lt;&gt;"TXO"),L1844,"")</f>
        <v/>
      </c>
      <c r="AA1844" s="207" t="str">
        <f>IF(AND(R1844="",S1844="Yes",L1844&lt;0,B1844&lt;&gt;"TXO"),L1844,"")</f>
        <v/>
      </c>
    </row>
    <row r="1845" spans="1:27" ht="17.25" collapsed="1" thickBot="1">
      <c r="A1845" s="254" t="s">
        <v>3299</v>
      </c>
      <c r="B1845" s="255"/>
      <c r="C1845" s="255"/>
      <c r="D1845" s="255"/>
      <c r="E1845" s="255"/>
      <c r="F1845" s="255"/>
      <c r="G1845" s="256"/>
      <c r="H1845" s="256"/>
      <c r="I1845" s="256"/>
      <c r="J1845" s="121"/>
      <c r="K1845" s="256"/>
      <c r="L1845" s="122">
        <f>SUM(L1716:L1844)</f>
        <v>-11555</v>
      </c>
      <c r="M1845" s="290">
        <f>SUM(M1716:M1844)</f>
        <v>-23719.005000000001</v>
      </c>
      <c r="N1845" s="33"/>
      <c r="P1845" s="286"/>
      <c r="R1845" s="122">
        <f>SUMIF(R1716:R1844,"Yes",L1716:L1844)</f>
        <v>-10603</v>
      </c>
      <c r="S1845" s="158"/>
      <c r="T1845" s="207">
        <f t="shared" ref="T1845:AA1845" si="642">SUM(T1716:T1844)</f>
        <v>5487</v>
      </c>
      <c r="U1845" s="207">
        <f t="shared" si="642"/>
        <v>-13893</v>
      </c>
      <c r="V1845" s="207">
        <f t="shared" si="642"/>
        <v>6903</v>
      </c>
      <c r="W1845" s="207">
        <f t="shared" si="642"/>
        <v>-2995</v>
      </c>
      <c r="X1845" s="207">
        <f t="shared" si="642"/>
        <v>6387</v>
      </c>
      <c r="Y1845" s="207">
        <f t="shared" si="642"/>
        <v>-4375</v>
      </c>
      <c r="Z1845" s="207">
        <f t="shared" si="642"/>
        <v>2118</v>
      </c>
      <c r="AA1845" s="207">
        <f t="shared" si="642"/>
        <v>-898</v>
      </c>
    </row>
    <row r="1846" spans="1:27" ht="17.25" thickBot="1">
      <c r="A1846" s="222"/>
      <c r="B1846" s="222"/>
      <c r="E1846" s="207"/>
      <c r="J1846" s="30"/>
      <c r="K1846" s="31"/>
      <c r="L1846" s="34"/>
      <c r="M1846" s="34"/>
      <c r="P1846" s="34"/>
      <c r="S1846" s="158"/>
      <c r="T1846" s="61"/>
      <c r="U1846" s="61"/>
      <c r="V1846" s="61"/>
      <c r="W1846" s="61"/>
      <c r="X1846" s="61"/>
      <c r="Y1846" s="61"/>
      <c r="Z1846" s="61"/>
    </row>
    <row r="1847" spans="1:27" s="225" customFormat="1" ht="17.25" collapsed="1" thickBot="1">
      <c r="A1847" s="243" t="s">
        <v>3300</v>
      </c>
      <c r="B1847" s="244"/>
      <c r="C1847" s="244"/>
      <c r="D1847" s="244"/>
      <c r="E1847" s="244"/>
      <c r="F1847" s="244"/>
      <c r="G1847" s="245"/>
      <c r="H1847" s="245"/>
      <c r="I1847" s="245"/>
      <c r="J1847" s="124"/>
      <c r="K1847" s="245"/>
      <c r="L1847" s="125">
        <f>SUM(L24,L74,L118,L150,L291,L339,L372,L541,L864,L1642,L1715,L1845)</f>
        <v>-39537</v>
      </c>
      <c r="M1847" s="133">
        <f>SUM(M24,M74,M118,M150,M291,M339,M541,M864,M1642,M1715,M1845)</f>
        <v>-203120.40500000003</v>
      </c>
      <c r="N1847" s="126"/>
      <c r="P1847" s="286"/>
      <c r="Q1847" s="236"/>
      <c r="R1847" s="236"/>
      <c r="S1847" s="287"/>
    </row>
    <row r="1848" spans="1:27" ht="17.25" thickBot="1">
      <c r="A1848" s="222"/>
      <c r="B1848" s="222"/>
      <c r="E1848" s="207"/>
      <c r="J1848" s="30"/>
      <c r="K1848" s="31"/>
      <c r="L1848" s="34"/>
      <c r="M1848" s="34"/>
      <c r="P1848" s="34"/>
      <c r="S1848" s="158"/>
      <c r="T1848" s="61"/>
      <c r="U1848" s="61"/>
      <c r="V1848" s="61"/>
      <c r="W1848" s="61"/>
      <c r="X1848" s="61"/>
      <c r="Y1848" s="61"/>
      <c r="Z1848" s="61"/>
    </row>
    <row r="1849" spans="1:27" ht="17.25" thickBot="1">
      <c r="E1849" s="125" t="s">
        <v>1325</v>
      </c>
      <c r="F1849" s="127" t="s">
        <v>7</v>
      </c>
      <c r="G1849" s="127" t="s">
        <v>10</v>
      </c>
      <c r="H1849" s="127" t="s">
        <v>13</v>
      </c>
      <c r="I1849" s="128" t="s">
        <v>1336</v>
      </c>
      <c r="J1849" s="128" t="s">
        <v>1337</v>
      </c>
      <c r="N1849" s="207"/>
      <c r="O1849" s="241"/>
      <c r="P1849" s="207"/>
      <c r="Q1849" s="258"/>
      <c r="R1849" s="258"/>
      <c r="S1849" s="211"/>
    </row>
    <row r="1850" spans="1:27" ht="17.25" thickBot="1">
      <c r="A1850" s="129" t="s">
        <v>1338</v>
      </c>
      <c r="B1850" s="130"/>
      <c r="C1850" s="131"/>
      <c r="D1850" s="132"/>
      <c r="E1850" s="133">
        <f>SUMIF($B7:$B1847,"TXO",I7:I1847)</f>
        <v>109270</v>
      </c>
      <c r="F1850" s="133">
        <f>SUMIF($B7:$B1847,"TXO",J7:J1847)</f>
        <v>9198</v>
      </c>
      <c r="G1850" s="133">
        <f>SUMIF($B7:$B1847,"TXO",K7:K1847)</f>
        <v>772</v>
      </c>
      <c r="H1850" s="133">
        <f>SUMIF($B7:$B1847,"TXO",L7:L1847)</f>
        <v>99300</v>
      </c>
      <c r="I1850" s="300">
        <f>IF(H1850=0,0,H1850/C1856)</f>
        <v>0.8199922518268038</v>
      </c>
      <c r="J1850" s="135"/>
      <c r="K1850" s="549" t="s">
        <v>22</v>
      </c>
      <c r="L1850" s="136">
        <f ca="1">IF(I1850&lt;0,-((1+ABS(I1850))^(1/((TODAY()-A7)/365.25))-1),(1+ABS(I1850))^(1/((TODAY()-A7)/365.25))-1)</f>
        <v>7.0718302015277512E-2</v>
      </c>
      <c r="M1850" s="136"/>
      <c r="N1850" s="207"/>
      <c r="O1850" s="241"/>
      <c r="P1850" s="207"/>
      <c r="Q1850" s="258"/>
      <c r="R1850" s="258">
        <f>SUMIF(R871:R1600,"Yes",L871:L1600)</f>
        <v>18766</v>
      </c>
      <c r="S1850" s="211"/>
      <c r="T1850" s="61"/>
      <c r="U1850" s="61"/>
      <c r="V1850" s="61"/>
      <c r="W1850" s="61"/>
      <c r="X1850" s="61"/>
      <c r="Y1850" s="61"/>
      <c r="Z1850" s="61"/>
      <c r="AA1850" s="61"/>
    </row>
    <row r="1851" spans="1:27" ht="17.25" thickBot="1">
      <c r="A1851" s="129" t="s">
        <v>1339</v>
      </c>
      <c r="B1851" s="130"/>
      <c r="C1851" s="131"/>
      <c r="D1851" s="132"/>
      <c r="E1851" s="133">
        <f>SUMIF($B7:$B1847,"FITX",I7:I1847)</f>
        <v>0</v>
      </c>
      <c r="F1851" s="133">
        <f>SUMIF($B7:$B1847,"FITX",J7:J1847)</f>
        <v>8010</v>
      </c>
      <c r="G1851" s="133">
        <f>SUMIF($B7:$B1847,"FITX",K7:K1847)</f>
        <v>7735</v>
      </c>
      <c r="H1851" s="133">
        <f>SUMIF($B7:$B1847,"FITX",L7:L1847)+SUMIF($B7:$B1847,"FIMTX",L7:L1847)</f>
        <v>-138837</v>
      </c>
      <c r="I1851" s="134">
        <f>IF(H1851=0,0,H1851/$C$1855)</f>
        <v>-1.1147089522280209</v>
      </c>
      <c r="J1851" s="134"/>
      <c r="K1851" s="549"/>
      <c r="L1851" s="136">
        <f ca="1">IF(I1851&lt;0,-((1+ABS(I1851))^(1/((TODAY()-A8)/365.25))-1),(1+ABS(I1851))^(1/((TODAY()-A8)/365.25))-1)</f>
        <v>-8.9212732588760169E-2</v>
      </c>
      <c r="M1851" s="136"/>
      <c r="N1851" s="207"/>
      <c r="O1851" s="241"/>
      <c r="P1851" s="207"/>
      <c r="Q1851" s="258"/>
      <c r="R1851" s="258"/>
      <c r="S1851" s="211"/>
      <c r="T1851" s="61"/>
      <c r="U1851" s="61"/>
      <c r="V1851" s="61"/>
      <c r="W1851" s="61"/>
      <c r="X1851" s="61"/>
      <c r="Y1851" s="61"/>
      <c r="Z1851" s="61"/>
      <c r="AA1851" s="61"/>
    </row>
    <row r="1852" spans="1:27" ht="17.25" thickBot="1">
      <c r="A1852" s="129" t="s">
        <v>3016</v>
      </c>
      <c r="B1852" s="130"/>
      <c r="C1852" s="131"/>
      <c r="D1852" s="132"/>
      <c r="E1852" s="133">
        <f>SUM(E1850:E1851)</f>
        <v>109270</v>
      </c>
      <c r="F1852" s="133">
        <f>SUM(F1850:F1851)</f>
        <v>17208</v>
      </c>
      <c r="G1852" s="133">
        <f>SUM(G1850:G1851)</f>
        <v>8507</v>
      </c>
      <c r="H1852" s="133">
        <f>L1847</f>
        <v>-39537</v>
      </c>
      <c r="I1852" s="134">
        <f>IF(H1852=0,0,H1852/$C$1855)</f>
        <v>-0.31743877960658368</v>
      </c>
      <c r="J1852" s="134">
        <f>IF(M1847=0,0,M1847/$C$1855)</f>
        <v>-1.6308342432757932</v>
      </c>
      <c r="K1852" s="549"/>
      <c r="L1852" s="136">
        <f ca="1">IF(I1852&lt;0,-((1+ABS(I1852))^(1/((TODAY()-A9)/365.25))-1),(1+ABS(I1852))^(1/((TODAY()-A9)/365.25))-1)</f>
        <v>-3.1957563061687733E-2</v>
      </c>
      <c r="M1852" s="136">
        <f ca="1">IF(J1852&lt;0,-((1+ABS(J1852))^(1/((TODAY()-A9)/365.25))-1),(1+ABS(J1852))^(1/((TODAY()-A9)/365.25))-1)</f>
        <v>-0.1166954676059877</v>
      </c>
      <c r="N1852" s="207"/>
      <c r="O1852" s="241"/>
      <c r="P1852" s="207"/>
      <c r="Q1852" s="258"/>
      <c r="R1852" s="258"/>
      <c r="S1852" s="211"/>
    </row>
    <row r="1853" spans="1:27" ht="17.25" thickBot="1">
      <c r="A1853" s="129" t="s">
        <v>3301</v>
      </c>
      <c r="B1853" s="130"/>
      <c r="C1853" s="131"/>
      <c r="D1853" s="132"/>
      <c r="E1853" s="133">
        <f>'17期'!F380</f>
        <v>-13955</v>
      </c>
      <c r="F1853" s="133">
        <f>'17期'!G380</f>
        <v>85986</v>
      </c>
      <c r="G1853" s="133">
        <f>'17期'!H380</f>
        <v>24084</v>
      </c>
      <c r="H1853" s="133">
        <f>'17期'!I380</f>
        <v>-226702</v>
      </c>
      <c r="I1853" s="134">
        <f>'17期'!J380</f>
        <v>-4.8776195189121738</v>
      </c>
      <c r="J1853" s="134">
        <f>I1853</f>
        <v>-4.8776195189121738</v>
      </c>
      <c r="K1853" s="504"/>
      <c r="L1853" s="134">
        <f ca="1">'17期'!M378</f>
        <v>-5.3799812803004832E-2</v>
      </c>
      <c r="M1853" s="136"/>
      <c r="N1853" s="207"/>
      <c r="O1853" s="241"/>
      <c r="P1853" s="207"/>
      <c r="Q1853" s="258"/>
      <c r="R1853" s="258"/>
      <c r="S1853" s="211"/>
    </row>
    <row r="1854" spans="1:27" ht="17.25" thickBot="1">
      <c r="A1854" s="129" t="s">
        <v>20</v>
      </c>
      <c r="B1854" s="130"/>
      <c r="C1854" s="131"/>
      <c r="D1854" s="132"/>
      <c r="E1854" s="133">
        <f>SUM(E1852:E1853)</f>
        <v>95315</v>
      </c>
      <c r="F1854" s="133">
        <f>SUM(F1852:F1853)</f>
        <v>103194</v>
      </c>
      <c r="G1854" s="133">
        <f>SUM(G1852:G1853)</f>
        <v>32591</v>
      </c>
      <c r="H1854" s="133">
        <f>SUM(H1852:H1853)</f>
        <v>-266239</v>
      </c>
      <c r="I1854" s="134">
        <f>IF(H1854=0,0,H1854/$C$1855)</f>
        <v>-2.1376073865917302</v>
      </c>
      <c r="J1854" s="134">
        <f>IF(H1854=0,0,(H1853+M1847)/$C$1855)</f>
        <v>-3.4510028502609398</v>
      </c>
      <c r="K1854" s="504"/>
      <c r="L1854" s="443">
        <v>-1.4724984062689279</v>
      </c>
      <c r="M1854" s="443">
        <v>-1.4724984062689279</v>
      </c>
      <c r="N1854" s="207"/>
      <c r="O1854" s="241"/>
      <c r="P1854" s="207"/>
      <c r="Q1854" s="258"/>
      <c r="R1854" s="258"/>
      <c r="S1854" s="211"/>
    </row>
    <row r="1855" spans="1:27" ht="17.25" thickBot="1">
      <c r="A1855" s="137" t="s">
        <v>1340</v>
      </c>
      <c r="B1855" s="129"/>
      <c r="C1855" s="550">
        <v>124550</v>
      </c>
      <c r="D1855" s="551"/>
    </row>
    <row r="1856" spans="1:27" ht="17.25" thickBot="1">
      <c r="A1856" s="137" t="s">
        <v>1341</v>
      </c>
      <c r="B1856" s="129"/>
      <c r="C1856" s="552">
        <v>121098.70523627075</v>
      </c>
      <c r="D1856" s="551"/>
    </row>
    <row r="1857" spans="1:5">
      <c r="A1857" s="62"/>
      <c r="B1857" s="62"/>
      <c r="D1857" s="61"/>
      <c r="E1857" s="207"/>
    </row>
    <row r="1858" spans="1:5">
      <c r="A1858" s="62"/>
      <c r="B1858" s="62"/>
      <c r="D1858" s="61"/>
      <c r="E1858" s="207"/>
    </row>
    <row r="1859" spans="1:5">
      <c r="A1859" s="62"/>
      <c r="B1859" s="62"/>
      <c r="D1859" s="61"/>
      <c r="E1859" s="207"/>
    </row>
    <row r="1860" spans="1:5">
      <c r="A1860" s="62"/>
      <c r="B1860" s="62"/>
      <c r="D1860" s="61"/>
      <c r="E1860" s="207"/>
    </row>
    <row r="1861" spans="1:5">
      <c r="A1861" s="62"/>
      <c r="B1861" s="62"/>
      <c r="D1861" s="61"/>
      <c r="E1861" s="207"/>
    </row>
    <row r="1862" spans="1:5">
      <c r="A1862" s="62"/>
      <c r="B1862" s="62"/>
      <c r="D1862" s="61"/>
      <c r="E1862" s="207"/>
    </row>
    <row r="1863" spans="1:5">
      <c r="C1863" s="226"/>
      <c r="D1863" s="269"/>
      <c r="E1863" s="207"/>
    </row>
    <row r="1864" spans="1:5">
      <c r="C1864" s="226"/>
      <c r="D1864" s="269"/>
      <c r="E1864" s="207"/>
    </row>
    <row r="1865" spans="1:5">
      <c r="C1865" s="226"/>
      <c r="D1865" s="269"/>
      <c r="E1865" s="207"/>
    </row>
    <row r="1866" spans="1:5">
      <c r="C1866" s="226"/>
      <c r="D1866" s="269"/>
      <c r="E1866" s="207"/>
    </row>
    <row r="1867" spans="1:5">
      <c r="C1867" s="226"/>
      <c r="D1867" s="269"/>
      <c r="E1867" s="207"/>
    </row>
    <row r="1868" spans="1:5">
      <c r="C1868" s="226"/>
      <c r="D1868" s="269"/>
      <c r="E1868" s="207"/>
    </row>
    <row r="1869" spans="1:5">
      <c r="C1869" s="226"/>
      <c r="D1869" s="226"/>
      <c r="E1869" s="207"/>
    </row>
    <row r="1870" spans="1:5">
      <c r="C1870" s="226"/>
      <c r="D1870" s="226"/>
      <c r="E1870" s="207"/>
    </row>
    <row r="1871" spans="1:5">
      <c r="C1871" s="226"/>
      <c r="D1871" s="226"/>
      <c r="E1871" s="207"/>
    </row>
    <row r="1872" spans="1:5">
      <c r="C1872" s="226"/>
      <c r="D1872" s="226"/>
      <c r="E1872" s="207"/>
    </row>
    <row r="1873" spans="1:5">
      <c r="C1873" s="226"/>
      <c r="D1873" s="226"/>
      <c r="E1873" s="207"/>
    </row>
    <row r="1874" spans="1:5">
      <c r="C1874" s="226"/>
      <c r="D1874" s="226"/>
      <c r="E1874" s="207"/>
    </row>
    <row r="1875" spans="1:5">
      <c r="A1875" s="226"/>
      <c r="B1875" s="226"/>
      <c r="C1875" s="226"/>
      <c r="D1875" s="226"/>
      <c r="E1875" s="207"/>
    </row>
    <row r="1876" spans="1:5">
      <c r="A1876" s="226"/>
      <c r="B1876" s="226"/>
      <c r="C1876" s="226"/>
      <c r="D1876" s="226"/>
      <c r="E1876" s="207"/>
    </row>
    <row r="1877" spans="1:5">
      <c r="A1877" s="226"/>
      <c r="B1877" s="226"/>
      <c r="C1877" s="226"/>
      <c r="D1877" s="226"/>
      <c r="E1877" s="207"/>
    </row>
    <row r="1878" spans="1:5">
      <c r="A1878" s="226"/>
      <c r="B1878" s="226"/>
      <c r="C1878" s="226"/>
      <c r="D1878" s="226"/>
      <c r="E1878" s="207"/>
    </row>
    <row r="1879" spans="1:5">
      <c r="A1879" s="226"/>
      <c r="B1879" s="226"/>
      <c r="C1879" s="226"/>
      <c r="D1879" s="226"/>
      <c r="E1879" s="207"/>
    </row>
    <row r="1880" spans="1:5">
      <c r="A1880" s="226"/>
      <c r="B1880" s="226"/>
      <c r="C1880" s="226"/>
      <c r="D1880" s="226"/>
      <c r="E1880" s="207"/>
    </row>
    <row r="1881" spans="1:5">
      <c r="A1881" s="226"/>
      <c r="B1881" s="226"/>
      <c r="C1881" s="226"/>
      <c r="D1881" s="226"/>
      <c r="E1881" s="207"/>
    </row>
    <row r="1882" spans="1:5">
      <c r="A1882" s="226"/>
      <c r="B1882" s="226"/>
      <c r="C1882" s="226"/>
      <c r="D1882" s="226"/>
      <c r="E1882" s="207"/>
    </row>
  </sheetData>
  <mergeCells count="3">
    <mergeCell ref="K1850:K1854"/>
    <mergeCell ref="C1855:D1855"/>
    <mergeCell ref="C1856:D1856"/>
  </mergeCells>
  <phoneticPr fontId="4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4A48-6679-4D24-A16C-9D5C664E1066}">
  <sheetPr codeName="Sheet9">
    <outlinePr summaryBelow="0" summaryRight="0"/>
  </sheetPr>
  <dimension ref="A1:AH71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/>
  <cols>
    <col min="1" max="1" width="11.125" style="207" customWidth="1"/>
    <col min="2" max="2" width="10" style="207" hidden="1" customWidth="1"/>
    <col min="3" max="3" width="11.375" style="207" customWidth="1"/>
    <col min="4" max="4" width="11.375" style="226" customWidth="1"/>
    <col min="5" max="5" width="7.125" style="207" customWidth="1"/>
    <col min="6" max="6" width="9.125" style="207" customWidth="1"/>
    <col min="7" max="7" width="12.62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1.125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8.5" style="207" bestFit="1" customWidth="1" collapsed="1"/>
    <col min="19" max="19" width="10.125" style="207" hidden="1" customWidth="1" outlineLevel="1"/>
    <col min="20" max="20" width="16.875" style="207" hidden="1" customWidth="1" outlineLevel="1"/>
    <col min="21" max="21" width="16.875" style="207" customWidth="1" collapsed="1"/>
    <col min="22" max="23" width="12.375" style="207" hidden="1" customWidth="1" outlineLevel="1"/>
    <col min="24" max="24" width="13.875" style="207" customWidth="1"/>
    <col min="25" max="25" width="13.125" style="207" bestFit="1" customWidth="1"/>
    <col min="26" max="26" width="12.875" style="207" bestFit="1" customWidth="1"/>
    <col min="27" max="27" width="12.875" style="207" customWidth="1"/>
    <col min="28" max="28" width="25.125" style="211" customWidth="1"/>
    <col min="29" max="29" width="17.625" style="211" customWidth="1" outlineLevel="1"/>
    <col min="30" max="30" width="12.125" style="207" customWidth="1" outlineLevel="1"/>
    <col min="31" max="31" width="6.875" style="303" customWidth="1" outlineLevel="1"/>
    <col min="32" max="32" width="12.125" style="207" customWidth="1" outlineLevel="1"/>
    <col min="33" max="33" width="12.125" style="304" customWidth="1" outlineLevel="1"/>
    <col min="34" max="34" width="50.625" style="211" customWidth="1" outlineLevel="1"/>
    <col min="35" max="16384" width="9" style="207"/>
  </cols>
  <sheetData>
    <row r="1" spans="1:34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207" t="s">
        <v>28</v>
      </c>
      <c r="AC1" s="207" t="s">
        <v>29</v>
      </c>
      <c r="AD1" s="208" t="s">
        <v>3302</v>
      </c>
      <c r="AE1" s="301"/>
      <c r="AF1" s="208" t="s">
        <v>3303</v>
      </c>
      <c r="AG1" s="302"/>
      <c r="AH1" s="211"/>
    </row>
    <row r="2" spans="1:34">
      <c r="A2" s="259">
        <v>42004</v>
      </c>
      <c r="B2" s="210"/>
      <c r="C2" s="210"/>
      <c r="D2" s="210" t="str">
        <f>'14股'!D63</f>
        <v>2014 總計</v>
      </c>
      <c r="E2" s="210">
        <f>'14股'!E63</f>
        <v>0</v>
      </c>
      <c r="F2" s="210"/>
      <c r="G2" s="210">
        <f>'14股'!G63</f>
        <v>3121360</v>
      </c>
      <c r="H2" s="210">
        <f>'14股'!H63</f>
        <v>2958</v>
      </c>
      <c r="I2" s="210"/>
      <c r="J2" s="210"/>
      <c r="K2" s="210">
        <f>'14股'!K63</f>
        <v>3074149</v>
      </c>
      <c r="L2" s="210">
        <f>'14股'!L63</f>
        <v>2732</v>
      </c>
      <c r="M2" s="210">
        <f>'14股'!M63</f>
        <v>8934</v>
      </c>
      <c r="N2" s="210">
        <f>'14股'!N63</f>
        <v>0</v>
      </c>
      <c r="O2" s="210">
        <f>'14股'!O63</f>
        <v>0</v>
      </c>
      <c r="P2" s="239">
        <f>'14股'!P63</f>
        <v>-29302.159999999996</v>
      </c>
      <c r="Q2" s="210">
        <f>'14股'!Q63</f>
        <v>0</v>
      </c>
      <c r="R2" s="210">
        <f>'14股'!R63</f>
        <v>55701</v>
      </c>
      <c r="S2" s="210">
        <f>'14股'!S63</f>
        <v>0</v>
      </c>
      <c r="T2" s="210">
        <f>'14股'!T63</f>
        <v>0</v>
      </c>
      <c r="U2" s="210">
        <f>'14股'!U63</f>
        <v>0</v>
      </c>
      <c r="V2" s="210">
        <f>'14股'!V63</f>
        <v>0</v>
      </c>
      <c r="W2" s="210">
        <f>'14股'!W63</f>
        <v>-9.3876259066560715E-3</v>
      </c>
      <c r="X2" s="210">
        <f>'14股'!X63</f>
        <v>0</v>
      </c>
      <c r="Y2" s="210">
        <f>'14股'!Y63</f>
        <v>0</v>
      </c>
      <c r="Z2" s="260"/>
      <c r="AA2" s="82"/>
    </row>
    <row r="3" spans="1:34">
      <c r="A3" s="259">
        <v>42369</v>
      </c>
      <c r="B3" s="210"/>
      <c r="C3" s="210"/>
      <c r="D3" s="210" t="str">
        <f>'15股'!D144</f>
        <v>2015總計</v>
      </c>
      <c r="E3" s="210">
        <f>'15股'!E144</f>
        <v>0</v>
      </c>
      <c r="F3" s="210"/>
      <c r="G3" s="261">
        <f>'15股'!G144</f>
        <v>6783148</v>
      </c>
      <c r="H3" s="261">
        <f>'15股'!H144</f>
        <v>5933</v>
      </c>
      <c r="I3" s="215"/>
      <c r="J3" s="210"/>
      <c r="K3" s="261">
        <f>'15股'!K144</f>
        <v>6685026.9000000004</v>
      </c>
      <c r="L3" s="261">
        <f>'15股'!L144</f>
        <v>6235.2650000000003</v>
      </c>
      <c r="M3" s="261">
        <f>'15股'!M144</f>
        <v>19439</v>
      </c>
      <c r="N3" s="261">
        <f>'15股'!N144</f>
        <v>0</v>
      </c>
      <c r="O3" s="261">
        <f>'15股'!O144</f>
        <v>0</v>
      </c>
      <c r="P3" s="239">
        <f>'15股'!P144</f>
        <v>-92925.804999999993</v>
      </c>
      <c r="Q3" s="261">
        <f>'15股'!Q144</f>
        <v>0</v>
      </c>
      <c r="R3" s="261">
        <f>'15股'!R144</f>
        <v>56818</v>
      </c>
      <c r="S3" s="261">
        <f>'15股'!S144</f>
        <v>0</v>
      </c>
      <c r="T3" s="261">
        <f>'15股'!T144</f>
        <v>0</v>
      </c>
      <c r="U3" s="261">
        <f>'15股'!U144</f>
        <v>0</v>
      </c>
      <c r="V3" s="261">
        <f>'15股'!V144</f>
        <v>0</v>
      </c>
      <c r="W3" s="261">
        <f>'15股'!W144</f>
        <v>0</v>
      </c>
      <c r="X3" s="261">
        <f>'15股'!X144</f>
        <v>-1.3699510168435068E-2</v>
      </c>
      <c r="Y3" s="261">
        <f>'15股'!Y144</f>
        <v>0</v>
      </c>
      <c r="Z3" s="262"/>
      <c r="AA3" s="82"/>
    </row>
    <row r="4" spans="1:34">
      <c r="A4" s="259">
        <v>42735</v>
      </c>
      <c r="B4" s="210"/>
      <c r="C4" s="210"/>
      <c r="D4" s="210" t="str">
        <f>'16股'!D54</f>
        <v>2016總計</v>
      </c>
      <c r="E4" s="210">
        <f>'16股'!E142</f>
        <v>0</v>
      </c>
      <c r="F4" s="210"/>
      <c r="G4" s="261">
        <f>'16股'!G54</f>
        <v>1740430</v>
      </c>
      <c r="H4" s="261">
        <f>'16股'!H54</f>
        <v>1545</v>
      </c>
      <c r="I4" s="215"/>
      <c r="J4" s="210"/>
      <c r="K4" s="261">
        <f>'16股'!K54</f>
        <v>1729190</v>
      </c>
      <c r="L4" s="261">
        <f>'16股'!L54</f>
        <v>1566</v>
      </c>
      <c r="M4" s="261">
        <f>'16股'!M54</f>
        <v>5054</v>
      </c>
      <c r="N4" s="261">
        <f>'16股'!N54</f>
        <v>0</v>
      </c>
      <c r="O4" s="261">
        <f>'16股'!O54</f>
        <v>0</v>
      </c>
      <c r="P4" s="239">
        <f>'16股'!P54</f>
        <v>-24718</v>
      </c>
      <c r="Q4" s="261">
        <f>'16股'!Q54</f>
        <v>0</v>
      </c>
      <c r="R4" s="261">
        <f>'16股'!R54</f>
        <v>0</v>
      </c>
      <c r="S4" s="261">
        <f>'16股'!S142</f>
        <v>0</v>
      </c>
      <c r="T4" s="261">
        <f>'16股'!T142</f>
        <v>0</v>
      </c>
      <c r="U4" s="261">
        <f>'16股'!U54</f>
        <v>0</v>
      </c>
      <c r="V4" s="261">
        <f>'16股'!V142</f>
        <v>0</v>
      </c>
      <c r="W4" s="261">
        <f>'16股'!W142</f>
        <v>0</v>
      </c>
      <c r="X4" s="261">
        <f>'16股'!X54</f>
        <v>-1.42022373781192E-2</v>
      </c>
      <c r="Y4" s="261">
        <f>'16股'!Y54</f>
        <v>0</v>
      </c>
      <c r="Z4" s="262"/>
      <c r="AA4" s="82"/>
    </row>
    <row r="5" spans="1:34">
      <c r="A5" s="209">
        <v>42881</v>
      </c>
      <c r="B5" s="210" t="s">
        <v>19</v>
      </c>
      <c r="C5" s="210">
        <v>2633</v>
      </c>
      <c r="D5" s="210" t="str">
        <f>VLOOKUP(C5,每日行情!A:B,2,FALSE)</f>
        <v>台灣高鐵</v>
      </c>
      <c r="E5" s="210">
        <v>1000</v>
      </c>
      <c r="F5" s="210">
        <v>23.37</v>
      </c>
      <c r="G5" s="210">
        <f t="shared" ref="G5:G28" si="0">E5*F5</f>
        <v>23370</v>
      </c>
      <c r="H5" s="210">
        <v>24</v>
      </c>
      <c r="I5" s="305">
        <v>42961</v>
      </c>
      <c r="J5" s="16">
        <v>25.15</v>
      </c>
      <c r="K5" s="210">
        <f t="shared" ref="K5:K28" si="1">E5*J5</f>
        <v>25150</v>
      </c>
      <c r="L5" s="17">
        <v>21</v>
      </c>
      <c r="M5" s="210">
        <v>75</v>
      </c>
      <c r="N5" s="210">
        <v>0</v>
      </c>
      <c r="O5" s="13">
        <f t="shared" ref="O5:O28" si="2">IF(I5="",E5*Y5,0)</f>
        <v>0</v>
      </c>
      <c r="P5" s="14">
        <f t="shared" ref="P5:P12" si="3">IF(I5="",R5-H5,(K5-H5-SUM(L5:N5)+R5-S5-T5)-G5)+(ROUND(R5*V5,0)-ROUND(R5*(1+V5),0)*W5)</f>
        <v>2246.3000000000002</v>
      </c>
      <c r="Q5" s="14">
        <f t="shared" ref="Q5:Q28" si="4">IF(I5="",(O5-G5-(O5*0.1425%*0.65)-(O5*0.3%)-S5-T5),0)</f>
        <v>0</v>
      </c>
      <c r="R5" s="14">
        <v>600</v>
      </c>
      <c r="S5" s="14">
        <v>10</v>
      </c>
      <c r="T5" s="14">
        <f t="shared" ref="T5:T28" si="5">IF(ROUND(R5*(1+V5),0)&gt;5000,ROUND(ROUND(R5*(1+V5),0)*2%,0),0)</f>
        <v>0</v>
      </c>
      <c r="U5" s="65">
        <f t="shared" ref="U5:U28" si="6">(V5*50%)/(1+50%*V5)</f>
        <v>5.5311511029238099E-2</v>
      </c>
      <c r="V5" s="65">
        <v>0.1171</v>
      </c>
      <c r="W5" s="66">
        <v>0.11</v>
      </c>
      <c r="X5" s="15">
        <f t="shared" ref="X5:X28" si="7">(P5+Q5)/G5</f>
        <v>9.6118955926401378E-2</v>
      </c>
      <c r="Y5" s="16" t="e">
        <f>VLOOKUP(C5,#REF!,3,FALSE)</f>
        <v>#REF!</v>
      </c>
      <c r="Z5" s="38"/>
      <c r="AA5" s="82">
        <f t="shared" ref="AA5:AA28" ca="1" si="8">IF(I5="",((TODAY()-A5)*G5)/365.24,((I5-A5)*G5)/365.24)</f>
        <v>5118.8259774394919</v>
      </c>
      <c r="AB5" s="211" t="s">
        <v>3304</v>
      </c>
      <c r="AC5" s="211" t="s">
        <v>2947</v>
      </c>
      <c r="AE5" s="303" t="str">
        <f t="shared" ref="AE5:AE28" si="9">IF(AD5="","",AD5-J5)</f>
        <v/>
      </c>
    </row>
    <row r="6" spans="1:34">
      <c r="A6" s="209">
        <v>42898</v>
      </c>
      <c r="B6" s="210" t="s">
        <v>19</v>
      </c>
      <c r="C6" s="210">
        <v>4129</v>
      </c>
      <c r="D6" s="210" t="str">
        <f>VLOOKUP(C6,每日行情!A:B,2,FALSE)</f>
        <v>聯合</v>
      </c>
      <c r="E6" s="210">
        <v>1000</v>
      </c>
      <c r="F6" s="210">
        <v>72.3</v>
      </c>
      <c r="G6" s="210">
        <f t="shared" si="0"/>
        <v>72300</v>
      </c>
      <c r="H6" s="210">
        <v>24</v>
      </c>
      <c r="I6" s="305">
        <v>42923</v>
      </c>
      <c r="J6" s="16">
        <v>68.900000000000006</v>
      </c>
      <c r="K6" s="210">
        <f t="shared" si="1"/>
        <v>68900</v>
      </c>
      <c r="L6" s="17">
        <v>58</v>
      </c>
      <c r="M6" s="210">
        <v>206</v>
      </c>
      <c r="N6" s="210">
        <v>0</v>
      </c>
      <c r="O6" s="13">
        <f t="shared" si="2"/>
        <v>0</v>
      </c>
      <c r="P6" s="14">
        <f t="shared" si="3"/>
        <v>-3688</v>
      </c>
      <c r="Q6" s="14">
        <f t="shared" si="4"/>
        <v>0</v>
      </c>
      <c r="R6" s="14"/>
      <c r="S6" s="14"/>
      <c r="T6" s="14">
        <f t="shared" si="5"/>
        <v>0</v>
      </c>
      <c r="U6" s="65">
        <f t="shared" si="6"/>
        <v>0</v>
      </c>
      <c r="V6" s="65"/>
      <c r="W6" s="66"/>
      <c r="X6" s="15">
        <f t="shared" si="7"/>
        <v>-5.1009681881051178E-2</v>
      </c>
      <c r="Y6" s="16" t="e">
        <f>VLOOKUP(C6,#REF!,3,FALSE)</f>
        <v>#REF!</v>
      </c>
      <c r="Z6" s="38"/>
      <c r="AA6" s="82">
        <f t="shared" ca="1" si="8"/>
        <v>4948.8007885226152</v>
      </c>
      <c r="AB6" s="211" t="s">
        <v>30</v>
      </c>
      <c r="AC6" s="211" t="s">
        <v>2947</v>
      </c>
      <c r="AE6" s="303" t="str">
        <f t="shared" si="9"/>
        <v/>
      </c>
    </row>
    <row r="7" spans="1:34">
      <c r="A7" s="209">
        <v>42913</v>
      </c>
      <c r="B7" s="210" t="s">
        <v>19</v>
      </c>
      <c r="C7" s="210">
        <v>2908</v>
      </c>
      <c r="D7" s="210" t="str">
        <f>VLOOKUP(C7,每日行情!A:B,2,FALSE)</f>
        <v>特力</v>
      </c>
      <c r="E7" s="210">
        <v>1000</v>
      </c>
      <c r="F7" s="210">
        <v>22.5</v>
      </c>
      <c r="G7" s="210">
        <f t="shared" si="0"/>
        <v>22500</v>
      </c>
      <c r="H7" s="210">
        <v>24</v>
      </c>
      <c r="I7" s="305">
        <v>42936</v>
      </c>
      <c r="J7" s="16">
        <v>21.55</v>
      </c>
      <c r="K7" s="210">
        <f t="shared" si="1"/>
        <v>21550</v>
      </c>
      <c r="L7" s="17">
        <v>20</v>
      </c>
      <c r="M7" s="210">
        <v>64</v>
      </c>
      <c r="N7" s="210">
        <v>0</v>
      </c>
      <c r="O7" s="13">
        <f t="shared" si="2"/>
        <v>0</v>
      </c>
      <c r="P7" s="14">
        <f t="shared" si="3"/>
        <v>79.210000000000008</v>
      </c>
      <c r="Q7" s="14">
        <f t="shared" si="4"/>
        <v>0</v>
      </c>
      <c r="R7" s="14">
        <v>1070</v>
      </c>
      <c r="S7" s="14">
        <v>10</v>
      </c>
      <c r="T7" s="14">
        <f t="shared" si="5"/>
        <v>0</v>
      </c>
      <c r="U7" s="65">
        <f t="shared" si="6"/>
        <v>9.2888243831640058E-2</v>
      </c>
      <c r="V7" s="65">
        <v>0.20480000000000001</v>
      </c>
      <c r="W7" s="66">
        <v>0.11</v>
      </c>
      <c r="X7" s="15">
        <f t="shared" si="7"/>
        <v>3.520444444444445E-3</v>
      </c>
      <c r="Y7" s="16" t="e">
        <f>VLOOKUP(C7,#REF!,3,FALSE)</f>
        <v>#REF!</v>
      </c>
      <c r="Z7" s="38"/>
      <c r="AA7" s="82">
        <f t="shared" ca="1" si="8"/>
        <v>1416.8765743073047</v>
      </c>
      <c r="AB7" s="211" t="s">
        <v>30</v>
      </c>
      <c r="AC7" s="211" t="s">
        <v>2947</v>
      </c>
      <c r="AE7" s="303" t="str">
        <f t="shared" si="9"/>
        <v/>
      </c>
    </row>
    <row r="8" spans="1:34">
      <c r="A8" s="209">
        <v>42936</v>
      </c>
      <c r="B8" s="210" t="s">
        <v>19</v>
      </c>
      <c r="C8" s="210">
        <v>2421</v>
      </c>
      <c r="D8" s="210" t="str">
        <f>VLOOKUP(C8,每日行情!A:B,2,FALSE)</f>
        <v>建準</v>
      </c>
      <c r="E8" s="210">
        <v>1000</v>
      </c>
      <c r="F8" s="210">
        <v>45.8</v>
      </c>
      <c r="G8" s="210">
        <f t="shared" si="0"/>
        <v>45800</v>
      </c>
      <c r="H8" s="210">
        <v>39</v>
      </c>
      <c r="I8" s="305">
        <v>42940</v>
      </c>
      <c r="J8" s="16">
        <v>43.2</v>
      </c>
      <c r="K8" s="210">
        <f t="shared" si="1"/>
        <v>43200</v>
      </c>
      <c r="L8" s="17">
        <v>36</v>
      </c>
      <c r="M8" s="210">
        <v>129</v>
      </c>
      <c r="N8" s="210">
        <v>0</v>
      </c>
      <c r="O8" s="13">
        <f>IF(I8="",E8*Y8,0)</f>
        <v>0</v>
      </c>
      <c r="P8" s="14">
        <f t="shared" si="3"/>
        <v>-2804</v>
      </c>
      <c r="Q8" s="14">
        <f>IF(I8="",(O8-G8-(O8*0.1425%*0.65)-(O8*0.3%)-S8-T8),0)</f>
        <v>0</v>
      </c>
      <c r="R8" s="14"/>
      <c r="S8" s="14"/>
      <c r="T8" s="14">
        <f>IF(ROUND(R8*(1+V8),0)&gt;5000,ROUND(ROUND(R8*(1+V8),0)*2%,0),0)</f>
        <v>0</v>
      </c>
      <c r="U8" s="65">
        <f>(V8*50%)/(1+50%*V8)</f>
        <v>0</v>
      </c>
      <c r="V8" s="65"/>
      <c r="W8" s="66"/>
      <c r="X8" s="15">
        <f>(P8+Q8)/G8</f>
        <v>-6.1222707423580783E-2</v>
      </c>
      <c r="Y8" s="16" t="e">
        <f>VLOOKUP(C8,#REF!,3,FALSE)</f>
        <v>#REF!</v>
      </c>
      <c r="Z8" s="38"/>
      <c r="AA8" s="82">
        <f t="shared" ca="1" si="8"/>
        <v>501.58799693352313</v>
      </c>
      <c r="AB8" s="211" t="s">
        <v>30</v>
      </c>
      <c r="AC8" s="211" t="s">
        <v>2947</v>
      </c>
      <c r="AE8" s="303" t="str">
        <f t="shared" si="9"/>
        <v/>
      </c>
    </row>
    <row r="9" spans="1:34">
      <c r="A9" s="209">
        <v>42936</v>
      </c>
      <c r="B9" s="210" t="s">
        <v>19</v>
      </c>
      <c r="C9" s="210">
        <v>2616</v>
      </c>
      <c r="D9" s="210" t="str">
        <f>VLOOKUP(C9,每日行情!A:B,2,FALSE)</f>
        <v>山隆</v>
      </c>
      <c r="E9" s="210">
        <v>1000</v>
      </c>
      <c r="F9" s="210">
        <v>34.200000000000003</v>
      </c>
      <c r="G9" s="210">
        <f t="shared" si="0"/>
        <v>34200</v>
      </c>
      <c r="H9" s="210">
        <v>29</v>
      </c>
      <c r="I9" s="305">
        <v>42951</v>
      </c>
      <c r="J9" s="16">
        <v>33.4</v>
      </c>
      <c r="K9" s="210">
        <f t="shared" si="1"/>
        <v>33400</v>
      </c>
      <c r="L9" s="17">
        <v>28</v>
      </c>
      <c r="M9" s="210">
        <v>100</v>
      </c>
      <c r="N9" s="210">
        <v>0</v>
      </c>
      <c r="O9" s="13">
        <f t="shared" si="2"/>
        <v>0</v>
      </c>
      <c r="P9" s="14">
        <f t="shared" si="3"/>
        <v>-957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-2.7982456140350876E-2</v>
      </c>
      <c r="Y9" s="16" t="e">
        <f>VLOOKUP(C9,#REF!,3,FALSE)</f>
        <v>#REF!</v>
      </c>
      <c r="Z9" s="38"/>
      <c r="AA9" s="82">
        <f t="shared" ca="1" si="8"/>
        <v>1404.555908443763</v>
      </c>
      <c r="AB9" s="211" t="s">
        <v>30</v>
      </c>
      <c r="AC9" s="211" t="s">
        <v>2947</v>
      </c>
      <c r="AE9" s="303" t="str">
        <f t="shared" si="9"/>
        <v/>
      </c>
    </row>
    <row r="10" spans="1:34">
      <c r="A10" s="209">
        <v>42936</v>
      </c>
      <c r="B10" s="210" t="s">
        <v>19</v>
      </c>
      <c r="C10" s="210">
        <v>2836</v>
      </c>
      <c r="D10" s="210" t="str">
        <f>VLOOKUP(C10,每日行情!A:B,2,FALSE)</f>
        <v>高雄銀</v>
      </c>
      <c r="E10" s="210">
        <v>1000</v>
      </c>
      <c r="F10" s="210">
        <v>10.3</v>
      </c>
      <c r="G10" s="210">
        <f t="shared" si="0"/>
        <v>10300</v>
      </c>
      <c r="H10" s="210">
        <v>20</v>
      </c>
      <c r="I10" s="305">
        <v>42961</v>
      </c>
      <c r="J10" s="16">
        <v>9.41</v>
      </c>
      <c r="K10" s="210">
        <f t="shared" si="1"/>
        <v>9410</v>
      </c>
      <c r="L10" s="17">
        <v>20</v>
      </c>
      <c r="M10" s="210">
        <v>28</v>
      </c>
      <c r="N10" s="210">
        <v>0</v>
      </c>
      <c r="O10" s="13">
        <f t="shared" si="2"/>
        <v>0</v>
      </c>
      <c r="P10" s="14">
        <f t="shared" si="3"/>
        <v>-324.52999999999997</v>
      </c>
      <c r="Q10" s="14">
        <f t="shared" si="4"/>
        <v>0</v>
      </c>
      <c r="R10" s="14">
        <v>600</v>
      </c>
      <c r="S10" s="14">
        <v>10</v>
      </c>
      <c r="T10" s="14">
        <f t="shared" si="5"/>
        <v>0</v>
      </c>
      <c r="U10" s="65">
        <f t="shared" si="6"/>
        <v>9.2888243831640058E-2</v>
      </c>
      <c r="V10" s="65">
        <v>0.20480000000000001</v>
      </c>
      <c r="W10" s="66">
        <v>0.11</v>
      </c>
      <c r="X10" s="15">
        <f t="shared" si="7"/>
        <v>-3.1507766990291258E-2</v>
      </c>
      <c r="Y10" s="16" t="e">
        <f>VLOOKUP(C10,#REF!,3,FALSE)</f>
        <v>#REF!</v>
      </c>
      <c r="Z10" s="38"/>
      <c r="AA10" s="82">
        <f t="shared" ca="1" si="8"/>
        <v>705.01587996933517</v>
      </c>
      <c r="AB10" s="211" t="s">
        <v>30</v>
      </c>
      <c r="AC10" s="211" t="s">
        <v>2947</v>
      </c>
      <c r="AE10" s="303" t="str">
        <f t="shared" si="9"/>
        <v/>
      </c>
    </row>
    <row r="11" spans="1:34">
      <c r="A11" s="209">
        <v>42998</v>
      </c>
      <c r="B11" s="210" t="s">
        <v>19</v>
      </c>
      <c r="C11" s="210">
        <v>6161</v>
      </c>
      <c r="D11" s="210" t="str">
        <f>VLOOKUP(C11,每日行情!A:B,2,FALSE)</f>
        <v>捷波</v>
      </c>
      <c r="E11" s="210">
        <v>1000</v>
      </c>
      <c r="F11" s="210">
        <v>15.35</v>
      </c>
      <c r="G11" s="210">
        <f t="shared" si="0"/>
        <v>15350</v>
      </c>
      <c r="H11" s="210">
        <v>20</v>
      </c>
      <c r="I11" s="305">
        <v>43003</v>
      </c>
      <c r="J11" s="16">
        <v>14.65</v>
      </c>
      <c r="K11" s="210">
        <f t="shared" si="1"/>
        <v>14650</v>
      </c>
      <c r="L11" s="17">
        <v>20</v>
      </c>
      <c r="M11" s="210">
        <v>43</v>
      </c>
      <c r="N11" s="210">
        <v>0</v>
      </c>
      <c r="O11" s="13">
        <f t="shared" si="2"/>
        <v>0</v>
      </c>
      <c r="P11" s="14">
        <f t="shared" si="3"/>
        <v>-793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5">
        <f t="shared" si="6"/>
        <v>0</v>
      </c>
      <c r="V11" s="65"/>
      <c r="W11" s="66">
        <v>0.11</v>
      </c>
      <c r="X11" s="15">
        <f t="shared" si="7"/>
        <v>-5.1661237785016287E-2</v>
      </c>
      <c r="Y11" s="16" t="e">
        <f>VLOOKUP(C11,#REF!,3,FALSE)</f>
        <v>#REF!</v>
      </c>
      <c r="Z11" s="38"/>
      <c r="AA11" s="82">
        <f t="shared" ca="1" si="8"/>
        <v>210.1358011170737</v>
      </c>
      <c r="AB11" s="211" t="s">
        <v>30</v>
      </c>
      <c r="AE11" s="303" t="str">
        <f t="shared" si="9"/>
        <v/>
      </c>
    </row>
    <row r="12" spans="1:34">
      <c r="A12" s="209">
        <v>42998</v>
      </c>
      <c r="B12" s="210" t="s">
        <v>19</v>
      </c>
      <c r="C12" s="210">
        <v>2022</v>
      </c>
      <c r="D12" s="210" t="str">
        <f>VLOOKUP(C12,每日行情!A:B,2,FALSE)</f>
        <v>聚亨</v>
      </c>
      <c r="E12" s="210">
        <v>1000</v>
      </c>
      <c r="F12" s="210">
        <v>6.32</v>
      </c>
      <c r="G12" s="210">
        <f t="shared" si="0"/>
        <v>6320</v>
      </c>
      <c r="H12" s="210">
        <v>20</v>
      </c>
      <c r="I12" s="305">
        <v>43003</v>
      </c>
      <c r="J12" s="16">
        <v>6.03</v>
      </c>
      <c r="K12" s="210">
        <f t="shared" si="1"/>
        <v>6030</v>
      </c>
      <c r="L12" s="17">
        <v>20</v>
      </c>
      <c r="M12" s="210">
        <v>18</v>
      </c>
      <c r="N12" s="210">
        <v>0</v>
      </c>
      <c r="O12" s="13">
        <f t="shared" si="2"/>
        <v>0</v>
      </c>
      <c r="P12" s="14">
        <f t="shared" si="3"/>
        <v>-358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5">
        <f t="shared" si="6"/>
        <v>0</v>
      </c>
      <c r="V12" s="65"/>
      <c r="W12" s="66">
        <v>0.11</v>
      </c>
      <c r="X12" s="15">
        <f t="shared" si="7"/>
        <v>-5.6645569620253161E-2</v>
      </c>
      <c r="Y12" s="16" t="e">
        <f>VLOOKUP(C12,#REF!,3,FALSE)</f>
        <v>#REF!</v>
      </c>
      <c r="Z12" s="38"/>
      <c r="AA12" s="82">
        <f t="shared" ca="1" si="8"/>
        <v>86.518453619537837</v>
      </c>
      <c r="AB12" s="211" t="s">
        <v>30</v>
      </c>
      <c r="AE12" s="303" t="str">
        <f t="shared" si="9"/>
        <v/>
      </c>
    </row>
    <row r="13" spans="1:34">
      <c r="A13" s="209">
        <v>42997</v>
      </c>
      <c r="B13" s="210" t="s">
        <v>19</v>
      </c>
      <c r="C13" s="210">
        <v>2409</v>
      </c>
      <c r="D13" s="210" t="str">
        <f>VLOOKUP(C13,每日行情!A:B,2,FALSE)</f>
        <v>友達</v>
      </c>
      <c r="E13" s="210">
        <v>1000</v>
      </c>
      <c r="F13" s="210">
        <v>12.8</v>
      </c>
      <c r="G13" s="210">
        <f t="shared" si="0"/>
        <v>12800</v>
      </c>
      <c r="H13" s="210">
        <v>20</v>
      </c>
      <c r="I13" s="305">
        <v>43003</v>
      </c>
      <c r="J13" s="16">
        <v>12.35</v>
      </c>
      <c r="K13" s="210">
        <f t="shared" si="1"/>
        <v>12350</v>
      </c>
      <c r="L13" s="17">
        <v>20</v>
      </c>
      <c r="M13" s="210">
        <v>37</v>
      </c>
      <c r="N13" s="210">
        <v>0</v>
      </c>
      <c r="O13" s="13">
        <f t="shared" si="2"/>
        <v>0</v>
      </c>
      <c r="P13" s="14">
        <f t="shared" ref="P13:P19" si="10">IF(I13="",R13-H13,(K13-H13-SUM(L13:N13)+R13-S13-T13)-G13)+(ROUND(R13*V13,0)-ROUND(R13*(1+V13),0)*W13)</f>
        <v>-537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5">
        <f t="shared" si="6"/>
        <v>0</v>
      </c>
      <c r="V13" s="65"/>
      <c r="W13" s="66">
        <v>0.11</v>
      </c>
      <c r="X13" s="15">
        <f t="shared" si="7"/>
        <v>-4.1953125000000001E-2</v>
      </c>
      <c r="Y13" s="16" t="e">
        <f>VLOOKUP(C13,#REF!,3,FALSE)</f>
        <v>#REF!</v>
      </c>
      <c r="Z13" s="38"/>
      <c r="AA13" s="82">
        <f t="shared" ca="1" si="8"/>
        <v>210.27269740444638</v>
      </c>
      <c r="AB13" s="211" t="s">
        <v>3304</v>
      </c>
      <c r="AE13" s="303" t="str">
        <f t="shared" si="9"/>
        <v/>
      </c>
    </row>
    <row r="14" spans="1:34">
      <c r="A14" s="209">
        <v>42998</v>
      </c>
      <c r="B14" s="210" t="s">
        <v>19</v>
      </c>
      <c r="C14" s="210">
        <v>8176</v>
      </c>
      <c r="D14" s="210" t="str">
        <f>VLOOKUP(C14,每日行情!A:B,2,FALSE)</f>
        <v>智捷</v>
      </c>
      <c r="E14" s="210">
        <v>1000</v>
      </c>
      <c r="F14" s="210">
        <v>11.6</v>
      </c>
      <c r="G14" s="210">
        <f t="shared" si="0"/>
        <v>11600</v>
      </c>
      <c r="H14" s="210">
        <v>20</v>
      </c>
      <c r="I14" s="306">
        <v>43020</v>
      </c>
      <c r="J14" s="16">
        <v>11.25</v>
      </c>
      <c r="K14" s="210">
        <f t="shared" si="1"/>
        <v>11250</v>
      </c>
      <c r="L14" s="17">
        <v>20</v>
      </c>
      <c r="M14" s="210">
        <v>33</v>
      </c>
      <c r="N14" s="210">
        <v>0</v>
      </c>
      <c r="O14" s="13">
        <f t="shared" si="2"/>
        <v>0</v>
      </c>
      <c r="P14" s="14">
        <f t="shared" si="10"/>
        <v>-433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5">
        <f t="shared" si="6"/>
        <v>0</v>
      </c>
      <c r="V14" s="65"/>
      <c r="W14" s="66">
        <v>0.11</v>
      </c>
      <c r="X14" s="15">
        <f t="shared" si="7"/>
        <v>-3.7327586206896551E-2</v>
      </c>
      <c r="Y14" s="16" t="e">
        <f>VLOOKUP(C14,#REF!,3,FALSE)</f>
        <v>#REF!</v>
      </c>
      <c r="Z14" s="38"/>
      <c r="AA14" s="82">
        <f t="shared" ca="1" si="8"/>
        <v>698.71865075019161</v>
      </c>
      <c r="AB14" s="211" t="s">
        <v>30</v>
      </c>
      <c r="AE14" s="303" t="str">
        <f t="shared" si="9"/>
        <v/>
      </c>
    </row>
    <row r="15" spans="1:34">
      <c r="A15" s="209">
        <v>43032</v>
      </c>
      <c r="B15" s="210" t="s">
        <v>19</v>
      </c>
      <c r="C15" s="210">
        <v>3236</v>
      </c>
      <c r="D15" s="210" t="str">
        <f>VLOOKUP(C15,每日行情!A:B,2,FALSE)</f>
        <v>千如</v>
      </c>
      <c r="E15" s="210">
        <v>1000</v>
      </c>
      <c r="F15" s="210">
        <v>42.35</v>
      </c>
      <c r="G15" s="210">
        <f t="shared" si="0"/>
        <v>42350</v>
      </c>
      <c r="H15" s="210">
        <v>36</v>
      </c>
      <c r="I15" s="305">
        <v>43035</v>
      </c>
      <c r="J15" s="16">
        <v>41.95</v>
      </c>
      <c r="K15" s="210">
        <f t="shared" si="1"/>
        <v>41950</v>
      </c>
      <c r="L15" s="17">
        <v>35</v>
      </c>
      <c r="M15" s="210">
        <v>125</v>
      </c>
      <c r="N15" s="210">
        <v>0</v>
      </c>
      <c r="O15" s="13">
        <f t="shared" si="2"/>
        <v>0</v>
      </c>
      <c r="P15" s="14">
        <f t="shared" si="10"/>
        <v>-606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5">
        <f t="shared" si="6"/>
        <v>0</v>
      </c>
      <c r="V15" s="65"/>
      <c r="W15" s="66">
        <v>0.11</v>
      </c>
      <c r="X15" s="15">
        <f t="shared" si="7"/>
        <v>-1.4309327036599763E-2</v>
      </c>
      <c r="Y15" s="16" t="e">
        <f>VLOOKUP(C15,#REF!,3,FALSE)</f>
        <v>#REF!</v>
      </c>
      <c r="Z15" s="38"/>
      <c r="AA15" s="82">
        <f t="shared" ca="1" si="8"/>
        <v>347.85346621399628</v>
      </c>
      <c r="AB15" s="211" t="s">
        <v>30</v>
      </c>
      <c r="AE15" s="303" t="str">
        <f t="shared" si="9"/>
        <v/>
      </c>
    </row>
    <row r="16" spans="1:34">
      <c r="A16" s="209">
        <v>42998</v>
      </c>
      <c r="B16" s="210" t="s">
        <v>19</v>
      </c>
      <c r="C16" s="210">
        <v>1712</v>
      </c>
      <c r="D16" s="210" t="str">
        <f>VLOOKUP(C16,每日行情!A:B,2,FALSE)</f>
        <v>興農</v>
      </c>
      <c r="E16" s="210">
        <v>1000</v>
      </c>
      <c r="F16" s="210">
        <v>16.850000000000001</v>
      </c>
      <c r="G16" s="210">
        <f t="shared" si="0"/>
        <v>16850</v>
      </c>
      <c r="H16" s="210">
        <v>20</v>
      </c>
      <c r="I16" s="305">
        <v>43040</v>
      </c>
      <c r="J16" s="16">
        <v>17.7</v>
      </c>
      <c r="K16" s="210">
        <f t="shared" si="1"/>
        <v>17700</v>
      </c>
      <c r="L16" s="17">
        <v>20</v>
      </c>
      <c r="M16" s="210">
        <v>53</v>
      </c>
      <c r="N16" s="210">
        <v>0</v>
      </c>
      <c r="O16" s="13">
        <f t="shared" si="2"/>
        <v>0</v>
      </c>
      <c r="P16" s="14">
        <f t="shared" si="10"/>
        <v>747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5">
        <f t="shared" si="6"/>
        <v>0</v>
      </c>
      <c r="V16" s="65"/>
      <c r="W16" s="66">
        <v>0.11</v>
      </c>
      <c r="X16" s="15">
        <f t="shared" si="7"/>
        <v>4.4332344213649851E-2</v>
      </c>
      <c r="Y16" s="16" t="e">
        <f>VLOOKUP(C16,#REF!,3,FALSE)</f>
        <v>#REF!</v>
      </c>
      <c r="Z16" s="38"/>
      <c r="AA16" s="82">
        <f t="shared" ca="1" si="8"/>
        <v>1937.630051473004</v>
      </c>
      <c r="AB16" s="211" t="s">
        <v>30</v>
      </c>
      <c r="AE16" s="303" t="str">
        <f t="shared" si="9"/>
        <v/>
      </c>
    </row>
    <row r="17" spans="1:31">
      <c r="A17" s="209">
        <v>43040</v>
      </c>
      <c r="B17" s="210" t="s">
        <v>19</v>
      </c>
      <c r="C17" s="210">
        <v>3313</v>
      </c>
      <c r="D17" s="210" t="str">
        <f>VLOOKUP(C17,每日行情!A:B,2,FALSE)</f>
        <v>斐成</v>
      </c>
      <c r="E17" s="210">
        <v>1000</v>
      </c>
      <c r="F17" s="210">
        <v>43.75</v>
      </c>
      <c r="G17" s="210">
        <f t="shared" si="0"/>
        <v>43750</v>
      </c>
      <c r="H17" s="210">
        <v>37</v>
      </c>
      <c r="I17" s="305">
        <v>43047</v>
      </c>
      <c r="J17" s="16">
        <v>41.35</v>
      </c>
      <c r="K17" s="210">
        <f t="shared" si="1"/>
        <v>41350</v>
      </c>
      <c r="L17" s="17">
        <v>35</v>
      </c>
      <c r="M17" s="210">
        <v>124</v>
      </c>
      <c r="N17" s="210">
        <v>0</v>
      </c>
      <c r="O17" s="13">
        <f t="shared" si="2"/>
        <v>0</v>
      </c>
      <c r="P17" s="14">
        <f t="shared" si="10"/>
        <v>-2606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5">
        <f t="shared" si="6"/>
        <v>0</v>
      </c>
      <c r="V17" s="65"/>
      <c r="W17" s="66">
        <v>0.11</v>
      </c>
      <c r="X17" s="15">
        <f t="shared" si="7"/>
        <v>-5.9565714285714284E-2</v>
      </c>
      <c r="Y17" s="16" t="e">
        <f>VLOOKUP(C17,#REF!,3,FALSE)</f>
        <v>#REF!</v>
      </c>
      <c r="Z17" s="38"/>
      <c r="AA17" s="82">
        <f t="shared" ca="1" si="8"/>
        <v>838.4897601577045</v>
      </c>
      <c r="AB17" s="211" t="s">
        <v>30</v>
      </c>
      <c r="AE17" s="303" t="str">
        <f t="shared" si="9"/>
        <v/>
      </c>
    </row>
    <row r="18" spans="1:31">
      <c r="A18" s="209">
        <v>42998</v>
      </c>
      <c r="B18" s="210" t="s">
        <v>19</v>
      </c>
      <c r="C18" s="210">
        <v>2351</v>
      </c>
      <c r="D18" s="210" t="str">
        <f>VLOOKUP(C18,每日行情!A:B,2,FALSE)</f>
        <v>順德</v>
      </c>
      <c r="E18" s="210">
        <v>1000</v>
      </c>
      <c r="F18" s="210">
        <v>71.099999999999994</v>
      </c>
      <c r="G18" s="210">
        <f t="shared" si="0"/>
        <v>71100</v>
      </c>
      <c r="H18" s="210">
        <v>60</v>
      </c>
      <c r="I18" s="305">
        <v>43053</v>
      </c>
      <c r="J18" s="16">
        <v>86.1</v>
      </c>
      <c r="K18" s="210">
        <f t="shared" si="1"/>
        <v>86100</v>
      </c>
      <c r="L18" s="17">
        <v>73</v>
      </c>
      <c r="M18" s="210">
        <v>258</v>
      </c>
      <c r="N18" s="210">
        <v>0</v>
      </c>
      <c r="O18" s="13">
        <f t="shared" si="2"/>
        <v>0</v>
      </c>
      <c r="P18" s="14">
        <f t="shared" si="10"/>
        <v>14599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5">
        <f t="shared" si="6"/>
        <v>0</v>
      </c>
      <c r="V18" s="65"/>
      <c r="W18" s="66">
        <v>0.11</v>
      </c>
      <c r="X18" s="15">
        <f t="shared" si="7"/>
        <v>0.20533052039381153</v>
      </c>
      <c r="Y18" s="16" t="e">
        <f>VLOOKUP(C18,#REF!,3,FALSE)</f>
        <v>#REF!</v>
      </c>
      <c r="Z18" s="38"/>
      <c r="AA18" s="82">
        <f t="shared" ca="1" si="8"/>
        <v>10706.658635417807</v>
      </c>
      <c r="AB18" s="211" t="s">
        <v>30</v>
      </c>
      <c r="AE18" s="303" t="str">
        <f t="shared" si="9"/>
        <v/>
      </c>
    </row>
    <row r="19" spans="1:31">
      <c r="A19" s="209">
        <v>43032</v>
      </c>
      <c r="B19" s="210" t="s">
        <v>19</v>
      </c>
      <c r="C19" s="210">
        <v>2456</v>
      </c>
      <c r="D19" s="210" t="e">
        <f>VLOOKUP(C19,每日行情!A:B,2,FALSE)</f>
        <v>#N/A</v>
      </c>
      <c r="E19" s="210">
        <v>1000</v>
      </c>
      <c r="F19" s="210">
        <v>98.8</v>
      </c>
      <c r="G19" s="210">
        <f t="shared" si="0"/>
        <v>98800</v>
      </c>
      <c r="H19" s="210">
        <v>84</v>
      </c>
      <c r="I19" s="305">
        <v>43053</v>
      </c>
      <c r="J19" s="16">
        <v>99.5</v>
      </c>
      <c r="K19" s="210">
        <f t="shared" si="1"/>
        <v>99500</v>
      </c>
      <c r="L19" s="17">
        <v>85</v>
      </c>
      <c r="M19" s="210">
        <v>298</v>
      </c>
      <c r="N19" s="210">
        <v>0</v>
      </c>
      <c r="O19" s="13">
        <f t="shared" si="2"/>
        <v>0</v>
      </c>
      <c r="P19" s="14">
        <f t="shared" si="10"/>
        <v>223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5">
        <f t="shared" si="6"/>
        <v>0</v>
      </c>
      <c r="V19" s="65"/>
      <c r="W19" s="66">
        <v>0.11</v>
      </c>
      <c r="X19" s="15">
        <f t="shared" si="7"/>
        <v>2.2570850202429148E-3</v>
      </c>
      <c r="Y19" s="16" t="e">
        <f>VLOOKUP(C19,#REF!,3,FALSE)</f>
        <v>#REF!</v>
      </c>
      <c r="Z19" s="38"/>
      <c r="AA19" s="82">
        <f t="shared" ca="1" si="8"/>
        <v>5680.648340816997</v>
      </c>
      <c r="AB19" s="211" t="s">
        <v>30</v>
      </c>
      <c r="AE19" s="303" t="str">
        <f t="shared" si="9"/>
        <v/>
      </c>
    </row>
    <row r="20" spans="1:31">
      <c r="A20" s="209">
        <v>43040</v>
      </c>
      <c r="B20" s="210" t="s">
        <v>19</v>
      </c>
      <c r="C20" s="210">
        <v>2467</v>
      </c>
      <c r="D20" s="210" t="str">
        <f>VLOOKUP(C20,每日行情!A:B,2,FALSE)</f>
        <v>志聖</v>
      </c>
      <c r="E20" s="210">
        <v>1000</v>
      </c>
      <c r="F20" s="210">
        <v>28.25</v>
      </c>
      <c r="G20" s="210">
        <f t="shared" si="0"/>
        <v>28250</v>
      </c>
      <c r="H20" s="210">
        <v>24</v>
      </c>
      <c r="I20" s="305">
        <v>43053</v>
      </c>
      <c r="J20" s="16">
        <v>27.4</v>
      </c>
      <c r="K20" s="210">
        <f t="shared" si="1"/>
        <v>27400</v>
      </c>
      <c r="L20" s="17">
        <v>23</v>
      </c>
      <c r="M20" s="210">
        <v>82</v>
      </c>
      <c r="N20" s="210">
        <v>0</v>
      </c>
      <c r="O20" s="13">
        <f t="shared" si="2"/>
        <v>0</v>
      </c>
      <c r="P20" s="14">
        <f t="shared" ref="P20:P28" si="11">IF(I20="",R20-H20,(K20-H20-SUM(L20:N20)+R20-S20-T20)-G20)+(ROUND(R20*V20,0)-ROUND(R20*(1+V20),0)*W20)</f>
        <v>-989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5">
        <f t="shared" si="6"/>
        <v>0</v>
      </c>
      <c r="V20" s="65"/>
      <c r="W20" s="66">
        <v>0.11</v>
      </c>
      <c r="X20" s="15">
        <f t="shared" si="7"/>
        <v>-3.5008849557522127E-2</v>
      </c>
      <c r="Y20" s="16" t="e">
        <f>VLOOKUP(C20,#REF!,3,FALSE)</f>
        <v>#REF!</v>
      </c>
      <c r="Z20" s="38"/>
      <c r="AA20" s="82">
        <f t="shared" ca="1" si="8"/>
        <v>1005.503230752382</v>
      </c>
      <c r="AB20" s="211" t="s">
        <v>30</v>
      </c>
      <c r="AE20" s="303" t="str">
        <f t="shared" si="9"/>
        <v/>
      </c>
    </row>
    <row r="21" spans="1:31">
      <c r="A21" s="209">
        <v>43032</v>
      </c>
      <c r="B21" s="210" t="s">
        <v>19</v>
      </c>
      <c r="C21" s="210">
        <v>6147</v>
      </c>
      <c r="D21" s="210" t="str">
        <f>VLOOKUP(C21,每日行情!A:B,2,FALSE)</f>
        <v>頎邦</v>
      </c>
      <c r="E21" s="210">
        <v>1000</v>
      </c>
      <c r="F21" s="210">
        <v>57.7</v>
      </c>
      <c r="G21" s="210">
        <f t="shared" si="0"/>
        <v>57700</v>
      </c>
      <c r="H21" s="210">
        <v>49</v>
      </c>
      <c r="I21" s="305">
        <v>43053</v>
      </c>
      <c r="J21" s="16">
        <v>57.1</v>
      </c>
      <c r="K21" s="210">
        <f t="shared" si="1"/>
        <v>57100</v>
      </c>
      <c r="L21" s="17">
        <v>48</v>
      </c>
      <c r="M21" s="210">
        <v>171</v>
      </c>
      <c r="N21" s="210">
        <v>0</v>
      </c>
      <c r="O21" s="13">
        <f t="shared" si="2"/>
        <v>0</v>
      </c>
      <c r="P21" s="14">
        <f t="shared" si="11"/>
        <v>-878</v>
      </c>
      <c r="Q21" s="14">
        <f t="shared" si="4"/>
        <v>0</v>
      </c>
      <c r="R21" s="14"/>
      <c r="S21" s="14">
        <v>10</v>
      </c>
      <c r="T21" s="14">
        <f t="shared" si="5"/>
        <v>0</v>
      </c>
      <c r="U21" s="65">
        <f t="shared" si="6"/>
        <v>0</v>
      </c>
      <c r="V21" s="65"/>
      <c r="W21" s="66">
        <v>0.11</v>
      </c>
      <c r="X21" s="15">
        <f t="shared" si="7"/>
        <v>-1.5216637781629115E-2</v>
      </c>
      <c r="Y21" s="16" t="e">
        <f>VLOOKUP(C21,#REF!,3,FALSE)</f>
        <v>#REF!</v>
      </c>
      <c r="Z21" s="38"/>
      <c r="AA21" s="82">
        <f t="shared" ca="1" si="8"/>
        <v>3317.5446281896834</v>
      </c>
      <c r="AB21" s="211" t="s">
        <v>30</v>
      </c>
      <c r="AE21" s="303" t="str">
        <f t="shared" si="9"/>
        <v/>
      </c>
    </row>
    <row r="22" spans="1:31">
      <c r="A22" s="209">
        <v>43056</v>
      </c>
      <c r="B22" s="210" t="s">
        <v>19</v>
      </c>
      <c r="C22" s="210">
        <v>4984</v>
      </c>
      <c r="D22" s="210" t="e">
        <f>VLOOKUP(C22,每日行情!A:B,2,FALSE)</f>
        <v>#N/A</v>
      </c>
      <c r="E22" s="210">
        <v>1000</v>
      </c>
      <c r="F22" s="210">
        <v>39.200000000000003</v>
      </c>
      <c r="G22" s="210">
        <f t="shared" si="0"/>
        <v>39200</v>
      </c>
      <c r="H22" s="210">
        <v>33</v>
      </c>
      <c r="I22" s="305">
        <v>43070</v>
      </c>
      <c r="J22" s="16">
        <v>36.15</v>
      </c>
      <c r="K22" s="210">
        <f t="shared" si="1"/>
        <v>36150</v>
      </c>
      <c r="L22" s="17">
        <v>30</v>
      </c>
      <c r="M22" s="210">
        <v>108</v>
      </c>
      <c r="N22" s="210">
        <v>0</v>
      </c>
      <c r="O22" s="13">
        <f t="shared" si="2"/>
        <v>0</v>
      </c>
      <c r="P22" s="14">
        <f t="shared" si="11"/>
        <v>-3231</v>
      </c>
      <c r="Q22" s="14">
        <f t="shared" si="4"/>
        <v>0</v>
      </c>
      <c r="R22" s="14"/>
      <c r="S22" s="14">
        <v>10</v>
      </c>
      <c r="T22" s="14">
        <f t="shared" si="5"/>
        <v>0</v>
      </c>
      <c r="U22" s="65">
        <f t="shared" si="6"/>
        <v>0</v>
      </c>
      <c r="V22" s="65"/>
      <c r="W22" s="66">
        <v>0.11</v>
      </c>
      <c r="X22" s="15">
        <f t="shared" si="7"/>
        <v>-8.2423469387755105E-2</v>
      </c>
      <c r="Y22" s="16" t="e">
        <f>VLOOKUP(C22,#REF!,3,FALSE)</f>
        <v>#REF!</v>
      </c>
      <c r="Z22" s="38"/>
      <c r="AA22" s="82">
        <f t="shared" ca="1" si="8"/>
        <v>1502.5736502026064</v>
      </c>
      <c r="AB22" s="211" t="s">
        <v>30</v>
      </c>
      <c r="AE22" s="303" t="str">
        <f t="shared" si="9"/>
        <v/>
      </c>
    </row>
    <row r="23" spans="1:31">
      <c r="A23" s="209">
        <v>43056</v>
      </c>
      <c r="B23" s="210" t="s">
        <v>19</v>
      </c>
      <c r="C23" s="210">
        <v>6125</v>
      </c>
      <c r="D23" s="210" t="str">
        <f>VLOOKUP(C23,每日行情!A:B,2,FALSE)</f>
        <v>廣運</v>
      </c>
      <c r="E23" s="210">
        <v>2000</v>
      </c>
      <c r="F23" s="210">
        <v>11.05</v>
      </c>
      <c r="G23" s="210">
        <f t="shared" si="0"/>
        <v>22100</v>
      </c>
      <c r="H23" s="210">
        <v>20</v>
      </c>
      <c r="I23" s="305">
        <v>43070</v>
      </c>
      <c r="J23" s="16">
        <v>12</v>
      </c>
      <c r="K23" s="210">
        <f t="shared" si="1"/>
        <v>24000</v>
      </c>
      <c r="L23" s="17">
        <v>20</v>
      </c>
      <c r="M23" s="210">
        <v>72</v>
      </c>
      <c r="N23" s="210">
        <v>0</v>
      </c>
      <c r="O23" s="13">
        <f t="shared" si="2"/>
        <v>0</v>
      </c>
      <c r="P23" s="14">
        <f t="shared" si="11"/>
        <v>1778</v>
      </c>
      <c r="Q23" s="14">
        <f t="shared" si="4"/>
        <v>0</v>
      </c>
      <c r="R23" s="14"/>
      <c r="S23" s="14">
        <v>10</v>
      </c>
      <c r="T23" s="14">
        <f t="shared" si="5"/>
        <v>0</v>
      </c>
      <c r="U23" s="65">
        <f t="shared" si="6"/>
        <v>0</v>
      </c>
      <c r="V23" s="65"/>
      <c r="W23" s="66">
        <v>0.11</v>
      </c>
      <c r="X23" s="15">
        <f t="shared" si="7"/>
        <v>8.0452488687782805E-2</v>
      </c>
      <c r="Y23" s="16" t="e">
        <f>VLOOKUP(C23,#REF!,3,FALSE)</f>
        <v>#REF!</v>
      </c>
      <c r="Z23" s="38"/>
      <c r="AA23" s="82">
        <f t="shared" ca="1" si="8"/>
        <v>847.11422626218371</v>
      </c>
      <c r="AB23" s="211" t="s">
        <v>30</v>
      </c>
      <c r="AE23" s="303" t="str">
        <f t="shared" si="9"/>
        <v/>
      </c>
    </row>
    <row r="24" spans="1:31">
      <c r="A24" s="209">
        <v>43056</v>
      </c>
      <c r="B24" s="210" t="s">
        <v>19</v>
      </c>
      <c r="C24" s="210">
        <v>8069</v>
      </c>
      <c r="D24" s="210" t="str">
        <f>VLOOKUP(C24,每日行情!A:B,2,FALSE)</f>
        <v>元太</v>
      </c>
      <c r="E24" s="210">
        <v>1000</v>
      </c>
      <c r="F24" s="210">
        <v>52.2</v>
      </c>
      <c r="G24" s="210">
        <f t="shared" si="0"/>
        <v>52200</v>
      </c>
      <c r="H24" s="210">
        <v>44</v>
      </c>
      <c r="I24" s="305">
        <v>43070</v>
      </c>
      <c r="J24" s="16">
        <v>51</v>
      </c>
      <c r="K24" s="210">
        <f t="shared" si="1"/>
        <v>51000</v>
      </c>
      <c r="L24" s="17">
        <v>43</v>
      </c>
      <c r="M24" s="210">
        <v>153</v>
      </c>
      <c r="N24" s="210">
        <v>0</v>
      </c>
      <c r="O24" s="13">
        <f t="shared" si="2"/>
        <v>0</v>
      </c>
      <c r="P24" s="14">
        <f t="shared" si="11"/>
        <v>-1450</v>
      </c>
      <c r="Q24" s="14">
        <f t="shared" si="4"/>
        <v>0</v>
      </c>
      <c r="R24" s="14"/>
      <c r="S24" s="14">
        <v>10</v>
      </c>
      <c r="T24" s="14">
        <f t="shared" si="5"/>
        <v>0</v>
      </c>
      <c r="U24" s="65">
        <f t="shared" si="6"/>
        <v>0</v>
      </c>
      <c r="V24" s="65"/>
      <c r="W24" s="66">
        <v>0.11</v>
      </c>
      <c r="X24" s="15">
        <f t="shared" si="7"/>
        <v>-2.7777777777777776E-2</v>
      </c>
      <c r="Y24" s="16" t="e">
        <f>VLOOKUP(C24,#REF!,3,FALSE)</f>
        <v>#REF!</v>
      </c>
      <c r="Z24" s="38"/>
      <c r="AA24" s="82">
        <f t="shared" ca="1" si="8"/>
        <v>2000.8761362391851</v>
      </c>
      <c r="AB24" s="211" t="s">
        <v>30</v>
      </c>
      <c r="AE24" s="303" t="str">
        <f t="shared" si="9"/>
        <v/>
      </c>
    </row>
    <row r="25" spans="1:31">
      <c r="A25" s="209">
        <v>43059</v>
      </c>
      <c r="B25" s="210" t="s">
        <v>19</v>
      </c>
      <c r="C25" s="210">
        <v>3202</v>
      </c>
      <c r="D25" s="210" t="e">
        <f>VLOOKUP(C25,每日行情!A:B,2,FALSE)</f>
        <v>#N/A</v>
      </c>
      <c r="E25" s="210">
        <v>1000</v>
      </c>
      <c r="F25" s="210">
        <v>26.95</v>
      </c>
      <c r="G25" s="210">
        <f t="shared" si="0"/>
        <v>26950</v>
      </c>
      <c r="H25" s="210">
        <v>23</v>
      </c>
      <c r="I25" s="305">
        <v>43070</v>
      </c>
      <c r="J25" s="16">
        <v>25.8</v>
      </c>
      <c r="K25" s="210">
        <f t="shared" si="1"/>
        <v>25800</v>
      </c>
      <c r="L25" s="17">
        <v>22</v>
      </c>
      <c r="M25" s="210">
        <v>77</v>
      </c>
      <c r="N25" s="210">
        <v>0</v>
      </c>
      <c r="O25" s="13">
        <f t="shared" si="2"/>
        <v>0</v>
      </c>
      <c r="P25" s="14">
        <f t="shared" si="11"/>
        <v>-1282</v>
      </c>
      <c r="Q25" s="14">
        <f t="shared" si="4"/>
        <v>0</v>
      </c>
      <c r="R25" s="14"/>
      <c r="S25" s="14">
        <v>10</v>
      </c>
      <c r="T25" s="14">
        <f t="shared" si="5"/>
        <v>0</v>
      </c>
      <c r="U25" s="65">
        <f t="shared" si="6"/>
        <v>0</v>
      </c>
      <c r="V25" s="65"/>
      <c r="W25" s="66">
        <v>0.11</v>
      </c>
      <c r="X25" s="15">
        <f t="shared" si="7"/>
        <v>-4.7569573283858996E-2</v>
      </c>
      <c r="Y25" s="16" t="e">
        <f>VLOOKUP(C25,#REF!,3,FALSE)</f>
        <v>#REF!</v>
      </c>
      <c r="Z25" s="38"/>
      <c r="AA25" s="82">
        <f t="shared" ca="1" si="8"/>
        <v>811.658087832658</v>
      </c>
      <c r="AB25" s="211" t="s">
        <v>30</v>
      </c>
      <c r="AE25" s="303" t="str">
        <f t="shared" si="9"/>
        <v/>
      </c>
    </row>
    <row r="26" spans="1:31">
      <c r="A26" s="209">
        <v>43069</v>
      </c>
      <c r="B26" s="210" t="s">
        <v>19</v>
      </c>
      <c r="C26" s="210">
        <v>2481</v>
      </c>
      <c r="D26" s="210" t="str">
        <f>VLOOKUP(C26,每日行情!A:B,2,FALSE)</f>
        <v>強茂</v>
      </c>
      <c r="E26" s="210">
        <v>1000</v>
      </c>
      <c r="F26" s="210">
        <v>34.4</v>
      </c>
      <c r="G26" s="210">
        <f t="shared" si="0"/>
        <v>34400</v>
      </c>
      <c r="H26" s="210">
        <v>29</v>
      </c>
      <c r="I26" s="305">
        <v>43070</v>
      </c>
      <c r="J26" s="16">
        <v>31.6</v>
      </c>
      <c r="K26" s="210">
        <f t="shared" si="1"/>
        <v>31600</v>
      </c>
      <c r="L26" s="17">
        <v>27</v>
      </c>
      <c r="M26" s="210">
        <v>94</v>
      </c>
      <c r="N26" s="210">
        <v>0</v>
      </c>
      <c r="O26" s="13">
        <f t="shared" si="2"/>
        <v>0</v>
      </c>
      <c r="P26" s="14">
        <f t="shared" si="11"/>
        <v>-2960</v>
      </c>
      <c r="Q26" s="14">
        <f t="shared" si="4"/>
        <v>0</v>
      </c>
      <c r="R26" s="14"/>
      <c r="S26" s="14">
        <v>10</v>
      </c>
      <c r="T26" s="14">
        <f t="shared" si="5"/>
        <v>0</v>
      </c>
      <c r="U26" s="65">
        <f t="shared" si="6"/>
        <v>0</v>
      </c>
      <c r="V26" s="65"/>
      <c r="W26" s="66">
        <v>0.11</v>
      </c>
      <c r="X26" s="15">
        <f t="shared" si="7"/>
        <v>-8.6046511627906982E-2</v>
      </c>
      <c r="Y26" s="16" t="e">
        <f>VLOOKUP(C26,#REF!,3,FALSE)</f>
        <v>#REF!</v>
      </c>
      <c r="Z26" s="38"/>
      <c r="AA26" s="82">
        <f t="shared" ca="1" si="8"/>
        <v>94.184645712408283</v>
      </c>
      <c r="AB26" s="211" t="s">
        <v>3305</v>
      </c>
      <c r="AE26" s="303" t="str">
        <f t="shared" si="9"/>
        <v/>
      </c>
    </row>
    <row r="27" spans="1:31">
      <c r="A27" s="209">
        <v>43069</v>
      </c>
      <c r="B27" s="210" t="s">
        <v>19</v>
      </c>
      <c r="C27" s="210">
        <v>3016</v>
      </c>
      <c r="D27" s="210" t="str">
        <f>VLOOKUP(C27,每日行情!A:B,2,FALSE)</f>
        <v>嘉晶</v>
      </c>
      <c r="E27" s="210">
        <v>1000</v>
      </c>
      <c r="F27" s="210">
        <v>39.65</v>
      </c>
      <c r="G27" s="210">
        <f t="shared" si="0"/>
        <v>39650</v>
      </c>
      <c r="H27" s="210">
        <v>33</v>
      </c>
      <c r="I27" s="305">
        <v>43070</v>
      </c>
      <c r="J27" s="16">
        <v>36.1</v>
      </c>
      <c r="K27" s="210">
        <f t="shared" si="1"/>
        <v>36100</v>
      </c>
      <c r="L27" s="17">
        <v>30</v>
      </c>
      <c r="M27" s="210">
        <v>108</v>
      </c>
      <c r="N27" s="210">
        <v>0</v>
      </c>
      <c r="O27" s="13">
        <f t="shared" si="2"/>
        <v>0</v>
      </c>
      <c r="P27" s="14">
        <f t="shared" si="11"/>
        <v>-3731</v>
      </c>
      <c r="Q27" s="14">
        <f t="shared" si="4"/>
        <v>0</v>
      </c>
      <c r="R27" s="14"/>
      <c r="S27" s="14">
        <v>10</v>
      </c>
      <c r="T27" s="14">
        <f t="shared" si="5"/>
        <v>0</v>
      </c>
      <c r="U27" s="65">
        <f t="shared" si="6"/>
        <v>0</v>
      </c>
      <c r="V27" s="65"/>
      <c r="W27" s="66">
        <v>0.11</v>
      </c>
      <c r="X27" s="15">
        <f t="shared" si="7"/>
        <v>-9.4098360655737706E-2</v>
      </c>
      <c r="Y27" s="16" t="e">
        <f>VLOOKUP(C27,#REF!,3,FALSE)</f>
        <v>#REF!</v>
      </c>
      <c r="Z27" s="38"/>
      <c r="AA27" s="82">
        <f t="shared" ca="1" si="8"/>
        <v>108.55875588654035</v>
      </c>
      <c r="AB27" s="211" t="s">
        <v>3305</v>
      </c>
      <c r="AE27" s="303" t="str">
        <f t="shared" si="9"/>
        <v/>
      </c>
    </row>
    <row r="28" spans="1:31">
      <c r="A28" s="209">
        <v>43069</v>
      </c>
      <c r="B28" s="210" t="s">
        <v>19</v>
      </c>
      <c r="C28" s="210">
        <v>3707</v>
      </c>
      <c r="D28" s="210" t="str">
        <f>VLOOKUP(C28,每日行情!A:B,2,FALSE)</f>
        <v>漢磊</v>
      </c>
      <c r="E28" s="210">
        <v>1000</v>
      </c>
      <c r="F28" s="210">
        <v>28.55</v>
      </c>
      <c r="G28" s="210">
        <f t="shared" si="0"/>
        <v>28550</v>
      </c>
      <c r="H28" s="210">
        <v>24</v>
      </c>
      <c r="I28" s="305">
        <v>43070</v>
      </c>
      <c r="J28" s="16">
        <v>25.15</v>
      </c>
      <c r="K28" s="210">
        <f t="shared" si="1"/>
        <v>25150</v>
      </c>
      <c r="L28" s="17">
        <v>21</v>
      </c>
      <c r="M28" s="210">
        <v>75</v>
      </c>
      <c r="N28" s="210">
        <v>0</v>
      </c>
      <c r="O28" s="13">
        <f t="shared" si="2"/>
        <v>0</v>
      </c>
      <c r="P28" s="14">
        <f t="shared" si="11"/>
        <v>-3530</v>
      </c>
      <c r="Q28" s="14">
        <f t="shared" si="4"/>
        <v>0</v>
      </c>
      <c r="R28" s="14"/>
      <c r="S28" s="14">
        <v>10</v>
      </c>
      <c r="T28" s="14">
        <f t="shared" si="5"/>
        <v>0</v>
      </c>
      <c r="U28" s="65">
        <f t="shared" si="6"/>
        <v>0</v>
      </c>
      <c r="V28" s="65"/>
      <c r="W28" s="66">
        <v>0.11</v>
      </c>
      <c r="X28" s="15">
        <f t="shared" si="7"/>
        <v>-0.12364273204903678</v>
      </c>
      <c r="Y28" s="16" t="e">
        <f>VLOOKUP(C28,#REF!,3,FALSE)</f>
        <v>#REF!</v>
      </c>
      <c r="Z28" s="38"/>
      <c r="AA28" s="82">
        <f t="shared" ca="1" si="8"/>
        <v>78.167780089803969</v>
      </c>
      <c r="AB28" s="211" t="s">
        <v>3305</v>
      </c>
      <c r="AE28" s="303" t="str">
        <f t="shared" si="9"/>
        <v/>
      </c>
    </row>
    <row r="29" spans="1:31">
      <c r="A29" s="259"/>
      <c r="B29" s="210"/>
      <c r="C29" s="210"/>
      <c r="D29" s="210"/>
      <c r="E29" s="210"/>
      <c r="F29" s="210"/>
      <c r="G29" s="261"/>
      <c r="H29" s="261"/>
      <c r="I29" s="215"/>
      <c r="J29" s="210"/>
      <c r="K29" s="261"/>
      <c r="L29" s="261"/>
      <c r="M29" s="261"/>
      <c r="N29" s="261"/>
      <c r="O29" s="261"/>
      <c r="P29" s="261"/>
      <c r="Q29" s="14"/>
      <c r="R29" s="261"/>
      <c r="S29" s="210"/>
      <c r="T29" s="14"/>
      <c r="U29" s="65"/>
      <c r="V29" s="266"/>
      <c r="W29" s="267"/>
      <c r="X29" s="266"/>
      <c r="Y29" s="210"/>
      <c r="Z29" s="38"/>
      <c r="AA29" s="82"/>
    </row>
    <row r="30" spans="1:31">
      <c r="A30" s="212"/>
      <c r="B30" s="213"/>
      <c r="C30" s="213"/>
      <c r="D30" s="213"/>
      <c r="E30" s="213"/>
      <c r="F30" s="213"/>
      <c r="G30" s="213"/>
      <c r="H30" s="213"/>
      <c r="I30" s="214"/>
      <c r="J30" s="42"/>
      <c r="K30" s="213"/>
      <c r="L30" s="43"/>
      <c r="M30" s="213"/>
      <c r="N30" s="213"/>
      <c r="O30" s="44"/>
      <c r="P30" s="45"/>
      <c r="Q30" s="45"/>
      <c r="R30" s="45"/>
      <c r="S30" s="45"/>
      <c r="T30" s="45"/>
      <c r="U30" s="69"/>
      <c r="V30" s="69"/>
      <c r="W30" s="71"/>
      <c r="X30" s="46"/>
      <c r="Y30" s="42"/>
      <c r="Z30" s="47"/>
      <c r="AA30" s="82"/>
    </row>
    <row r="31" spans="1:31">
      <c r="A31" s="209"/>
      <c r="B31" s="210"/>
      <c r="C31" s="210"/>
      <c r="D31" s="210"/>
      <c r="E31" s="210"/>
      <c r="F31" s="210"/>
      <c r="G31" s="210"/>
      <c r="H31" s="210"/>
      <c r="I31" s="215"/>
      <c r="J31" s="210"/>
      <c r="K31" s="210"/>
      <c r="L31" s="210"/>
      <c r="M31" s="210"/>
      <c r="N31" s="210"/>
      <c r="O31" s="13"/>
      <c r="P31" s="14"/>
      <c r="Q31" s="14"/>
      <c r="R31" s="14"/>
      <c r="S31" s="14"/>
      <c r="T31" s="14"/>
      <c r="U31" s="14"/>
      <c r="V31" s="65"/>
      <c r="W31" s="66"/>
      <c r="X31" s="15"/>
      <c r="Y31" s="16"/>
      <c r="Z31" s="38"/>
      <c r="AA31" s="82"/>
    </row>
    <row r="32" spans="1:31">
      <c r="A32" s="216">
        <f>MIN(A33:A34)</f>
        <v>0</v>
      </c>
      <c r="B32" s="217"/>
      <c r="C32" s="218"/>
      <c r="D32" s="217"/>
      <c r="E32" s="217"/>
      <c r="F32" s="217"/>
      <c r="G32" s="217"/>
      <c r="H32" s="217"/>
      <c r="I32" s="21"/>
      <c r="J32" s="22"/>
      <c r="K32" s="217"/>
      <c r="L32" s="23"/>
      <c r="M32" s="217"/>
      <c r="N32" s="217"/>
      <c r="O32" s="24"/>
      <c r="P32" s="25"/>
      <c r="Q32" s="25"/>
      <c r="R32" s="25"/>
      <c r="S32" s="25"/>
      <c r="T32" s="25"/>
      <c r="U32" s="25"/>
      <c r="V32" s="70"/>
      <c r="W32" s="72"/>
      <c r="X32" s="26"/>
      <c r="Y32" s="22"/>
      <c r="Z32" s="27"/>
      <c r="AA32" s="82"/>
    </row>
    <row r="33" spans="1:34" hidden="1">
      <c r="A33" s="216"/>
      <c r="B33" s="217"/>
      <c r="C33" s="218"/>
      <c r="D33" s="217"/>
      <c r="E33" s="217"/>
      <c r="F33" s="217"/>
      <c r="G33" s="217"/>
      <c r="H33" s="217"/>
      <c r="I33" s="21"/>
      <c r="J33" s="22"/>
      <c r="K33" s="217"/>
      <c r="L33" s="23"/>
      <c r="M33" s="217"/>
      <c r="N33" s="217"/>
      <c r="O33" s="24"/>
      <c r="P33" s="25"/>
      <c r="Q33" s="25"/>
      <c r="R33" s="25"/>
      <c r="S33" s="25"/>
      <c r="T33" s="25"/>
      <c r="U33" s="25"/>
      <c r="V33" s="70"/>
      <c r="W33" s="72"/>
      <c r="X33" s="26"/>
      <c r="Y33" s="22"/>
      <c r="Z33" s="27"/>
      <c r="AA33" s="82">
        <f>((I33-A33)*G33)/365.24</f>
        <v>0</v>
      </c>
    </row>
    <row r="34" spans="1:34" ht="17.25" thickBot="1">
      <c r="A34" s="219"/>
      <c r="B34" s="220"/>
      <c r="C34" s="220"/>
      <c r="D34" s="220"/>
      <c r="E34" s="220"/>
      <c r="F34" s="220"/>
      <c r="G34" s="220"/>
      <c r="H34" s="220"/>
      <c r="I34" s="221"/>
      <c r="J34" s="51"/>
      <c r="K34" s="220"/>
      <c r="L34" s="52"/>
      <c r="M34" s="220"/>
      <c r="N34" s="220"/>
      <c r="O34" s="53"/>
      <c r="P34" s="54"/>
      <c r="Q34" s="54"/>
      <c r="R34" s="54"/>
      <c r="S34" s="54"/>
      <c r="T34" s="57"/>
      <c r="U34" s="54"/>
      <c r="V34" s="54"/>
      <c r="W34" s="73"/>
      <c r="X34" s="55"/>
      <c r="Y34" s="51"/>
      <c r="Z34" s="56"/>
      <c r="AA34" s="82"/>
    </row>
    <row r="35" spans="1:34" ht="17.25" thickBot="1">
      <c r="A35" s="222"/>
      <c r="D35" s="207"/>
      <c r="I35" s="30"/>
      <c r="J35" s="31"/>
      <c r="L35" s="32"/>
      <c r="O35" s="33"/>
      <c r="P35" s="34"/>
      <c r="Q35" s="34"/>
      <c r="R35" s="34"/>
      <c r="S35" s="34"/>
      <c r="T35" s="34"/>
      <c r="U35" s="34"/>
      <c r="V35" s="34"/>
      <c r="W35" s="34"/>
      <c r="X35" s="35"/>
      <c r="Y35" s="31"/>
      <c r="Z35" s="31"/>
      <c r="AA35" s="82"/>
    </row>
    <row r="36" spans="1:34" ht="17.25" thickBot="1">
      <c r="A36" s="511"/>
      <c r="B36" s="512"/>
      <c r="C36" s="517"/>
      <c r="D36" s="58" t="s">
        <v>21</v>
      </c>
      <c r="E36" s="548"/>
      <c r="F36" s="510"/>
      <c r="G36" s="59">
        <f>SUM(G32:G34)</f>
        <v>0</v>
      </c>
      <c r="H36" s="59">
        <f>SUM(H32:H34)</f>
        <v>0</v>
      </c>
      <c r="I36" s="548"/>
      <c r="J36" s="510"/>
      <c r="K36" s="523"/>
      <c r="L36" s="524"/>
      <c r="M36" s="524"/>
      <c r="N36" s="525"/>
      <c r="O36" s="59">
        <f>SUM(O32:O34)</f>
        <v>0</v>
      </c>
      <c r="P36" s="59">
        <f>SUM(P32:P34)</f>
        <v>0</v>
      </c>
      <c r="Q36" s="59">
        <f>SUM(Q32:Q34)</f>
        <v>0</v>
      </c>
      <c r="R36" s="59">
        <f>SUM(R32:R34)</f>
        <v>0</v>
      </c>
      <c r="S36" s="67"/>
      <c r="T36" s="67"/>
      <c r="U36" s="67"/>
      <c r="V36" s="67"/>
      <c r="W36" s="67"/>
      <c r="X36" s="63" t="e">
        <f>(P36+Q36)/G36</f>
        <v>#DIV/0!</v>
      </c>
      <c r="Y36" s="547" t="s">
        <v>22</v>
      </c>
      <c r="Z36" s="77">
        <f>IF(AA36=0,0,(P36+Q36)/(AA36))</f>
        <v>0</v>
      </c>
      <c r="AA36" s="82">
        <f>SUM(AA32:AA34)</f>
        <v>0</v>
      </c>
    </row>
    <row r="37" spans="1:34" s="225" customFormat="1" ht="17.25" thickBot="1">
      <c r="A37" s="513"/>
      <c r="B37" s="514"/>
      <c r="C37" s="518"/>
      <c r="D37" s="58" t="s">
        <v>3306</v>
      </c>
      <c r="E37" s="509"/>
      <c r="F37" s="510"/>
      <c r="G37" s="60">
        <f>SUM(G5:G34)</f>
        <v>856390</v>
      </c>
      <c r="H37" s="60">
        <f>SUM(H5:H34)</f>
        <v>756</v>
      </c>
      <c r="I37" s="509"/>
      <c r="J37" s="510"/>
      <c r="K37" s="60">
        <f t="shared" ref="K37:R37" si="12">SUM(K5:K34)</f>
        <v>846790</v>
      </c>
      <c r="L37" s="60">
        <f t="shared" si="12"/>
        <v>775</v>
      </c>
      <c r="M37" s="60">
        <f t="shared" si="12"/>
        <v>2531</v>
      </c>
      <c r="N37" s="60">
        <f t="shared" si="12"/>
        <v>0</v>
      </c>
      <c r="O37" s="60">
        <f t="shared" si="12"/>
        <v>0</v>
      </c>
      <c r="P37" s="60">
        <f t="shared" si="12"/>
        <v>-11485.02</v>
      </c>
      <c r="Q37" s="60">
        <f t="shared" si="12"/>
        <v>0</v>
      </c>
      <c r="R37" s="60">
        <f t="shared" si="12"/>
        <v>2270</v>
      </c>
      <c r="S37" s="68"/>
      <c r="T37" s="68"/>
      <c r="U37" s="68"/>
      <c r="V37" s="68"/>
      <c r="W37" s="68"/>
      <c r="X37" s="63">
        <f>(P37+Q37)/G37</f>
        <v>-1.3410969301369704E-2</v>
      </c>
      <c r="Y37" s="534"/>
      <c r="Z37" s="77">
        <f ca="1">IF(AA37=0,0,(P37+Q37)/(AA37))</f>
        <v>-0.25763429471285698</v>
      </c>
      <c r="AA37" s="82">
        <f ca="1">SUM(AA2:AA34)</f>
        <v>44578.770123754228</v>
      </c>
      <c r="AB37" s="223"/>
      <c r="AC37" s="224"/>
      <c r="AE37" s="307"/>
      <c r="AG37" s="308"/>
      <c r="AH37" s="223"/>
    </row>
    <row r="38" spans="1:34" s="225" customFormat="1" ht="17.25" thickBot="1">
      <c r="A38" s="515"/>
      <c r="B38" s="516"/>
      <c r="C38" s="519"/>
      <c r="D38" s="58" t="s">
        <v>20</v>
      </c>
      <c r="E38" s="509"/>
      <c r="F38" s="510"/>
      <c r="G38" s="60">
        <f>SUM(G2:G34)</f>
        <v>12501328</v>
      </c>
      <c r="H38" s="60">
        <f>SUM(H2:H34)</f>
        <v>11192</v>
      </c>
      <c r="I38" s="509"/>
      <c r="J38" s="510"/>
      <c r="K38" s="60">
        <f t="shared" ref="K38:R38" si="13">SUM(K2:K34)</f>
        <v>12335155.9</v>
      </c>
      <c r="L38" s="60">
        <f t="shared" si="13"/>
        <v>11308.264999999999</v>
      </c>
      <c r="M38" s="60">
        <f t="shared" si="13"/>
        <v>35958</v>
      </c>
      <c r="N38" s="60">
        <f t="shared" si="13"/>
        <v>0</v>
      </c>
      <c r="O38" s="60">
        <f t="shared" si="13"/>
        <v>0</v>
      </c>
      <c r="P38" s="60">
        <f t="shared" si="13"/>
        <v>-158430.98500000002</v>
      </c>
      <c r="Q38" s="60">
        <f t="shared" si="13"/>
        <v>0</v>
      </c>
      <c r="R38" s="60">
        <f t="shared" si="13"/>
        <v>114789</v>
      </c>
      <c r="S38" s="68"/>
      <c r="T38" s="68"/>
      <c r="U38" s="68"/>
      <c r="V38" s="68"/>
      <c r="W38" s="68"/>
      <c r="X38" s="63">
        <f>(P38+Q38)/G38</f>
        <v>-1.2673132406413145E-2</v>
      </c>
      <c r="Y38" s="535"/>
      <c r="Z38" s="77">
        <f ca="1">IF(AA38=0,0,(P38+Q38)/(AA38))</f>
        <v>-0.16170529677665368</v>
      </c>
      <c r="AA38" s="82">
        <f ca="1">AA37+'16股'!AA55</f>
        <v>979751.36348702223</v>
      </c>
      <c r="AB38" s="223"/>
      <c r="AC38" s="223"/>
      <c r="AE38" s="307"/>
      <c r="AG38" s="308"/>
      <c r="AH38" s="223"/>
    </row>
    <row r="39" spans="1:34">
      <c r="Z39" s="268"/>
      <c r="AA39" s="82"/>
    </row>
    <row r="40" spans="1:34" ht="17.25" thickBot="1">
      <c r="A40" s="269"/>
      <c r="B40" s="226"/>
      <c r="C40" s="226"/>
      <c r="D40" s="207"/>
      <c r="AA40" s="82"/>
    </row>
    <row r="41" spans="1:34" ht="17.25" thickBot="1">
      <c r="A41" s="61"/>
      <c r="C41" s="61" t="s">
        <v>30</v>
      </c>
      <c r="D41" s="146" t="s">
        <v>20</v>
      </c>
      <c r="E41" s="270"/>
      <c r="F41" s="270"/>
      <c r="G41" s="59">
        <f>SUMIF($AB32:$AB34,"阿水一式",G32:G34)</f>
        <v>0</v>
      </c>
      <c r="H41" s="59">
        <f>SUMIF($AB32:$AB34,"阿水一式",H32:H34)</f>
        <v>0</v>
      </c>
      <c r="I41" s="270"/>
      <c r="J41" s="270"/>
      <c r="K41" s="523"/>
      <c r="L41" s="524"/>
      <c r="M41" s="524"/>
      <c r="N41" s="525"/>
      <c r="O41" s="59">
        <f>SUMIF($AB32:$AB34,"阿水一式",O32:O34)</f>
        <v>0</v>
      </c>
      <c r="P41" s="59">
        <f>SUMIF($AB5:$AB34,"阿水一式",P5:P34)</f>
        <v>-2973.3199999999997</v>
      </c>
      <c r="Q41" s="59">
        <f>SUMIF($AB32:$AB34,"阿水一式",Q32:Q34)</f>
        <v>0</v>
      </c>
      <c r="R41" s="59">
        <f>SUMIF($AB32:$AB34,"阿水一式",R32:R34)</f>
        <v>0</v>
      </c>
      <c r="S41" s="67"/>
      <c r="T41" s="67"/>
      <c r="U41" s="67"/>
      <c r="V41" s="67"/>
      <c r="W41" s="67"/>
      <c r="X41" s="63" t="e">
        <f>(P41+Q41)/G41</f>
        <v>#DIV/0!</v>
      </c>
      <c r="Y41" s="270"/>
      <c r="Z41" s="77" t="e">
        <f ca="1">(1+X41)^(1/((TODAY()-A6)/365.25))-1</f>
        <v>#DIV/0!</v>
      </c>
      <c r="AA41" s="82">
        <f>((I41-A41)*G41)/365.24</f>
        <v>0</v>
      </c>
    </row>
    <row r="42" spans="1:34">
      <c r="A42" s="62"/>
      <c r="C42" s="61"/>
      <c r="D42" s="207"/>
    </row>
    <row r="43" spans="1:34">
      <c r="A43" s="62"/>
      <c r="C43" s="61"/>
      <c r="D43" s="207"/>
    </row>
    <row r="44" spans="1:34">
      <c r="A44" s="62"/>
      <c r="C44" s="61"/>
      <c r="D44" s="207"/>
    </row>
    <row r="45" spans="1:34">
      <c r="A45" s="62"/>
      <c r="C45" s="61"/>
      <c r="D45" s="207"/>
    </row>
    <row r="46" spans="1:34">
      <c r="A46" s="62"/>
      <c r="C46" s="61"/>
      <c r="D46" s="207"/>
    </row>
    <row r="47" spans="1:34">
      <c r="A47" s="62"/>
      <c r="C47" s="61"/>
      <c r="D47" s="207"/>
    </row>
    <row r="48" spans="1:34">
      <c r="A48" s="62"/>
      <c r="C48" s="61"/>
      <c r="D48" s="207"/>
    </row>
    <row r="49" spans="1:4">
      <c r="A49" s="62"/>
      <c r="C49" s="61"/>
      <c r="D49" s="207"/>
    </row>
    <row r="50" spans="1:4">
      <c r="A50" s="62"/>
      <c r="C50" s="61"/>
      <c r="D50" s="207"/>
    </row>
    <row r="51" spans="1:4">
      <c r="A51" s="62"/>
      <c r="C51" s="61"/>
      <c r="D51" s="207"/>
    </row>
    <row r="52" spans="1:4">
      <c r="B52" s="226"/>
      <c r="C52" s="269"/>
      <c r="D52" s="207"/>
    </row>
    <row r="53" spans="1:4">
      <c r="B53" s="226"/>
      <c r="C53" s="269"/>
      <c r="D53" s="207"/>
    </row>
    <row r="54" spans="1:4">
      <c r="B54" s="226"/>
      <c r="C54" s="269"/>
      <c r="D54" s="207"/>
    </row>
    <row r="55" spans="1:4">
      <c r="B55" s="226"/>
      <c r="C55" s="269"/>
      <c r="D55" s="207"/>
    </row>
    <row r="56" spans="1:4">
      <c r="B56" s="226"/>
      <c r="C56" s="269"/>
      <c r="D56" s="207"/>
    </row>
    <row r="57" spans="1:4">
      <c r="B57" s="226"/>
      <c r="C57" s="269"/>
      <c r="D57" s="207"/>
    </row>
    <row r="58" spans="1:4">
      <c r="B58" s="226"/>
      <c r="C58" s="226"/>
      <c r="D58" s="207"/>
    </row>
    <row r="59" spans="1:4">
      <c r="B59" s="226"/>
      <c r="C59" s="226"/>
      <c r="D59" s="207"/>
    </row>
    <row r="60" spans="1:4">
      <c r="B60" s="226"/>
      <c r="C60" s="226"/>
      <c r="D60" s="207"/>
    </row>
    <row r="61" spans="1:4">
      <c r="B61" s="226"/>
      <c r="C61" s="226"/>
      <c r="D61" s="207"/>
    </row>
    <row r="62" spans="1:4">
      <c r="B62" s="226"/>
      <c r="C62" s="226"/>
      <c r="D62" s="207"/>
    </row>
    <row r="63" spans="1:4">
      <c r="B63" s="226"/>
      <c r="C63" s="226"/>
      <c r="D63" s="207"/>
    </row>
    <row r="64" spans="1:4">
      <c r="A64" s="226"/>
      <c r="B64" s="226"/>
      <c r="C64" s="226"/>
      <c r="D64" s="207"/>
    </row>
    <row r="65" spans="1:4">
      <c r="A65" s="226"/>
      <c r="B65" s="226"/>
      <c r="C65" s="226"/>
      <c r="D65" s="207"/>
    </row>
    <row r="66" spans="1:4">
      <c r="A66" s="226"/>
      <c r="B66" s="226"/>
      <c r="C66" s="226"/>
      <c r="D66" s="207"/>
    </row>
    <row r="67" spans="1:4">
      <c r="A67" s="226"/>
      <c r="B67" s="226"/>
      <c r="C67" s="226"/>
      <c r="D67" s="207"/>
    </row>
    <row r="68" spans="1:4">
      <c r="A68" s="226"/>
      <c r="B68" s="226"/>
      <c r="C68" s="226"/>
      <c r="D68" s="207"/>
    </row>
    <row r="69" spans="1:4">
      <c r="A69" s="226"/>
      <c r="B69" s="226"/>
      <c r="C69" s="226"/>
      <c r="D69" s="207"/>
    </row>
    <row r="70" spans="1:4">
      <c r="A70" s="226"/>
      <c r="B70" s="226"/>
      <c r="C70" s="226"/>
      <c r="D70" s="207"/>
    </row>
    <row r="71" spans="1:4">
      <c r="A71" s="226"/>
      <c r="B71" s="226"/>
      <c r="C71" s="226"/>
      <c r="D71" s="207"/>
    </row>
  </sheetData>
  <autoFilter ref="A1:AA73" xr:uid="{00000000-0009-0000-0000-000003000000}"/>
  <mergeCells count="6">
    <mergeCell ref="Y36:Y38"/>
    <mergeCell ref="K41:N41"/>
    <mergeCell ref="A36:C38"/>
    <mergeCell ref="E36:F38"/>
    <mergeCell ref="I36:J38"/>
    <mergeCell ref="K36:N36"/>
  </mergeCells>
  <phoneticPr fontId="48" type="noConversion"/>
  <conditionalFormatting sqref="I2:I35">
    <cfRule type="expression" dxfId="8799" priority="1">
      <formula>$I2&gt;(TODAY()-7)</formula>
    </cfRule>
    <cfRule type="expression" dxfId="8798" priority="2">
      <formula>$I2&gt;(TODAY()-30)</formula>
    </cfRule>
  </conditionalFormatting>
  <conditionalFormatting sqref="Z1:AA1 AA2:AA39 Z5:Z38 Z40:AA1048576">
    <cfRule type="containsText" dxfId="8797" priority="7" operator="containsText" text="△">
      <formula>NOT(ISERROR(SEARCH("△",Z1)))</formula>
    </cfRule>
    <cfRule type="containsText" dxfId="8796" priority="8" operator="containsText" text="▽">
      <formula>NOT(ISERROR(SEARCH("▽",Z1)))</formula>
    </cfRule>
  </conditionalFormatting>
  <conditionalFormatting sqref="AE1:AE1048576 AG1:AG1048576">
    <cfRule type="cellIs" dxfId="8795" priority="5" operator="lessThan">
      <formula>0</formula>
    </cfRule>
    <cfRule type="cellIs" dxfId="8794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7B04-8479-4516-B6A2-79167B6F2A2C}">
  <sheetPr codeName="工作表10">
    <outlinePr summaryBelow="0" summaryRight="0"/>
  </sheetPr>
  <dimension ref="A1:AA408"/>
  <sheetViews>
    <sheetView zoomScale="85" zoomScaleNormal="85" workbookViewId="0">
      <pane xSplit="2" ySplit="1" topLeftCell="C173" activePane="bottomRight" state="frozen"/>
      <selection activeCell="Z63" sqref="Z63"/>
      <selection pane="topRight" activeCell="Z63" sqref="Z63"/>
      <selection pane="bottomLeft" activeCell="Z63" sqref="Z63"/>
      <selection pane="bottomRight" activeCell="D382" sqref="D382:E382"/>
    </sheetView>
  </sheetViews>
  <sheetFormatPr defaultColWidth="9" defaultRowHeight="16.5" outlineLevelRow="2" outlineLevelCol="1"/>
  <cols>
    <col min="1" max="1" width="13.875" style="207" hidden="1" customWidth="1"/>
    <col min="2" max="2" width="12.625" style="207" bestFit="1" customWidth="1"/>
    <col min="3" max="3" width="10.5" style="207" customWidth="1"/>
    <col min="4" max="4" width="20.125" style="207" bestFit="1" customWidth="1"/>
    <col min="5" max="5" width="9.5" style="207" bestFit="1" customWidth="1"/>
    <col min="6" max="6" width="10.5" style="226" bestFit="1" customWidth="1"/>
    <col min="7" max="8" width="7.5" style="207" bestFit="1" customWidth="1"/>
    <col min="9" max="9" width="11.875" style="207" bestFit="1" customWidth="1"/>
    <col min="10" max="10" width="10.5" style="207" bestFit="1" customWidth="1"/>
    <col min="11" max="11" width="11.5" style="207" customWidth="1" collapsed="1"/>
    <col min="12" max="12" width="12.5" style="207" bestFit="1" customWidth="1"/>
    <col min="13" max="13" width="10.875" style="207" bestFit="1" customWidth="1"/>
    <col min="14" max="14" width="12.875" style="207" bestFit="1" customWidth="1" outlineLevel="1"/>
    <col min="15" max="15" width="9.5" style="241" bestFit="1" customWidth="1"/>
    <col min="16" max="16" width="5.5" style="207" hidden="1" customWidth="1"/>
    <col min="17" max="17" width="13.875" style="241" bestFit="1" customWidth="1"/>
    <col min="18" max="18" width="29.375" style="211" bestFit="1" customWidth="1"/>
    <col min="19" max="16384" width="9" style="207"/>
  </cols>
  <sheetData>
    <row r="1" spans="2:26" s="208" customFormat="1" ht="17.25" thickBot="1">
      <c r="B1" s="115" t="s">
        <v>2948</v>
      </c>
      <c r="C1" s="116" t="s">
        <v>1318</v>
      </c>
      <c r="D1" s="227" t="s">
        <v>1319</v>
      </c>
      <c r="E1" s="228" t="s">
        <v>1320</v>
      </c>
      <c r="F1" s="116" t="s">
        <v>1321</v>
      </c>
      <c r="G1" s="116" t="s">
        <v>1322</v>
      </c>
      <c r="H1" s="116" t="s">
        <v>1323</v>
      </c>
      <c r="I1" s="116" t="s">
        <v>1324</v>
      </c>
      <c r="J1" s="117" t="s">
        <v>1325</v>
      </c>
      <c r="K1" s="118" t="s">
        <v>7</v>
      </c>
      <c r="L1" s="118" t="s">
        <v>10</v>
      </c>
      <c r="M1" s="119" t="s">
        <v>32</v>
      </c>
      <c r="N1" s="120" t="s">
        <v>2074</v>
      </c>
      <c r="O1" s="229" t="s">
        <v>1327</v>
      </c>
      <c r="Q1" s="271"/>
      <c r="R1" s="211"/>
    </row>
    <row r="2" spans="2:26" ht="17.25" thickBot="1">
      <c r="B2" s="272">
        <v>42816</v>
      </c>
      <c r="C2" s="273"/>
      <c r="D2" s="273" t="s">
        <v>3020</v>
      </c>
      <c r="E2" s="273"/>
      <c r="F2" s="273"/>
      <c r="G2" s="273"/>
      <c r="H2" s="274"/>
      <c r="I2" s="274"/>
      <c r="J2" s="274"/>
      <c r="K2" s="275"/>
      <c r="L2" s="274"/>
      <c r="M2" s="275"/>
      <c r="N2" s="276">
        <v>-8248</v>
      </c>
      <c r="O2" s="309"/>
      <c r="Q2" s="310"/>
      <c r="R2" s="211" t="s">
        <v>3307</v>
      </c>
    </row>
    <row r="3" spans="2:26" ht="17.25" collapsed="1" thickBot="1">
      <c r="B3" s="254" t="s">
        <v>2160</v>
      </c>
      <c r="C3" s="255"/>
      <c r="D3" s="255"/>
      <c r="E3" s="255"/>
      <c r="F3" s="255"/>
      <c r="G3" s="255"/>
      <c r="H3" s="256"/>
      <c r="I3" s="256"/>
      <c r="J3" s="256"/>
      <c r="K3" s="121"/>
      <c r="L3" s="256"/>
      <c r="M3" s="289">
        <f>SUM(M2)</f>
        <v>0</v>
      </c>
      <c r="N3" s="290">
        <f>SUM(N2)</f>
        <v>-8248</v>
      </c>
      <c r="O3" s="311"/>
      <c r="P3" s="312"/>
      <c r="Q3" s="313"/>
      <c r="S3" s="158"/>
    </row>
    <row r="4" spans="2:26" ht="17.25" collapsed="1" thickBot="1">
      <c r="B4" s="272">
        <v>42829</v>
      </c>
      <c r="C4" s="273"/>
      <c r="D4" s="273" t="s">
        <v>3308</v>
      </c>
      <c r="E4" s="273"/>
      <c r="F4" s="273"/>
      <c r="G4" s="273"/>
      <c r="H4" s="274"/>
      <c r="I4" s="274"/>
      <c r="J4" s="274"/>
      <c r="K4" s="275"/>
      <c r="L4" s="274"/>
      <c r="M4" s="275"/>
      <c r="N4" s="276">
        <v>-9299</v>
      </c>
      <c r="O4" s="309"/>
      <c r="Q4" s="310"/>
    </row>
    <row r="5" spans="2:26" ht="17.25" hidden="1" outlineLevel="1" thickBot="1">
      <c r="B5" s="279">
        <v>42839</v>
      </c>
      <c r="C5" s="280" t="s">
        <v>3069</v>
      </c>
      <c r="D5" s="281" t="s">
        <v>3074</v>
      </c>
      <c r="E5" s="281" t="s">
        <v>1329</v>
      </c>
      <c r="F5" s="282" t="s">
        <v>1345</v>
      </c>
      <c r="G5" s="281" t="s">
        <v>102</v>
      </c>
      <c r="H5" s="283">
        <v>1</v>
      </c>
      <c r="I5" s="283">
        <v>8761</v>
      </c>
      <c r="J5" s="283">
        <v>0</v>
      </c>
      <c r="K5" s="284">
        <v>100</v>
      </c>
      <c r="L5" s="284">
        <v>39</v>
      </c>
      <c r="M5" s="284">
        <f t="shared" ref="M5:M14" si="0">IF(C5="TXO",J5-SUM(K5:L5),IF(C5="FITX",IF(E5="新倉",-SUM(K5:L5),IF(F5="賣",(I5-I4)*H5*200-SUM(K5:L5),(I4-I5)*H5*200-SUM(K5:L5))),IF(E5="新倉",-SUM(K5:L5),IF(F5="賣",(I5-I4)*H5*50-SUM(K5:L5),(I4-I5)*H5*50-SUM(K5:L5)))))</f>
        <v>-139</v>
      </c>
      <c r="N5" s="285">
        <f>M5</f>
        <v>-139</v>
      </c>
      <c r="O5" s="314" t="str">
        <f>IF(C5="TXO","",IF(E5="新倉","",IF(F5="賣",(I5-I4)*H5,(I4-I5)*H5)))</f>
        <v/>
      </c>
      <c r="P5" s="315">
        <f t="shared" ref="P5:P10" si="1">ABS(J5)</f>
        <v>0</v>
      </c>
      <c r="Q5" s="314">
        <f>SUM(M5:M8)</f>
        <v>5444</v>
      </c>
      <c r="S5" s="158"/>
      <c r="T5" s="61"/>
      <c r="U5" s="61"/>
      <c r="V5" s="61"/>
      <c r="W5" s="61"/>
      <c r="X5" s="61"/>
      <c r="Y5" s="61"/>
      <c r="Z5" s="61"/>
    </row>
    <row r="6" spans="2:26" ht="17.25" hidden="1" outlineLevel="2" thickBot="1">
      <c r="B6" s="279">
        <v>42839</v>
      </c>
      <c r="C6" s="280" t="s">
        <v>3069</v>
      </c>
      <c r="D6" s="281" t="s">
        <v>3074</v>
      </c>
      <c r="E6" s="281" t="s">
        <v>1331</v>
      </c>
      <c r="F6" s="282" t="s">
        <v>1346</v>
      </c>
      <c r="G6" s="281" t="s">
        <v>102</v>
      </c>
      <c r="H6" s="283">
        <v>1</v>
      </c>
      <c r="I6" s="283">
        <v>8788</v>
      </c>
      <c r="J6" s="283">
        <v>0</v>
      </c>
      <c r="K6" s="284">
        <v>100</v>
      </c>
      <c r="L6" s="284">
        <v>39</v>
      </c>
      <c r="M6" s="284">
        <f t="shared" si="0"/>
        <v>5261</v>
      </c>
      <c r="N6" s="285">
        <f t="shared" ref="N6:N14" si="2">M6</f>
        <v>5261</v>
      </c>
      <c r="O6" s="314">
        <f t="shared" ref="O6:O14" si="3">IF(C6="TXO","",IF(E6="新倉","",IF(F6="賣",(I6-I5)*H6,(I5-I6)*H6)))</f>
        <v>27</v>
      </c>
      <c r="P6" s="315">
        <f t="shared" si="1"/>
        <v>0</v>
      </c>
      <c r="Q6" s="314"/>
      <c r="S6" s="158"/>
      <c r="T6" s="61"/>
      <c r="U6" s="61"/>
      <c r="V6" s="61"/>
      <c r="W6" s="61"/>
      <c r="X6" s="61"/>
      <c r="Y6" s="61"/>
      <c r="Z6" s="61"/>
    </row>
    <row r="7" spans="2:26" ht="17.25" hidden="1" outlineLevel="2" thickBot="1">
      <c r="B7" s="279">
        <v>42839</v>
      </c>
      <c r="C7" s="280" t="s">
        <v>3069</v>
      </c>
      <c r="D7" s="281" t="s">
        <v>3074</v>
      </c>
      <c r="E7" s="281" t="s">
        <v>1329</v>
      </c>
      <c r="F7" s="282" t="s">
        <v>1345</v>
      </c>
      <c r="G7" s="281" t="s">
        <v>102</v>
      </c>
      <c r="H7" s="283">
        <v>1</v>
      </c>
      <c r="I7" s="283">
        <v>8778</v>
      </c>
      <c r="J7" s="283">
        <v>0</v>
      </c>
      <c r="K7" s="284">
        <v>100</v>
      </c>
      <c r="L7" s="284">
        <v>39</v>
      </c>
      <c r="M7" s="284">
        <f t="shared" si="0"/>
        <v>-139</v>
      </c>
      <c r="N7" s="285">
        <f t="shared" si="2"/>
        <v>-139</v>
      </c>
      <c r="O7" s="314" t="str">
        <f t="shared" si="3"/>
        <v/>
      </c>
      <c r="P7" s="315">
        <f>ABS(J7)</f>
        <v>0</v>
      </c>
      <c r="Q7" s="314"/>
      <c r="S7" s="158"/>
      <c r="T7" s="61"/>
      <c r="U7" s="61"/>
      <c r="V7" s="61"/>
      <c r="W7" s="61"/>
      <c r="X7" s="61"/>
      <c r="Y7" s="61"/>
      <c r="Z7" s="61"/>
    </row>
    <row r="8" spans="2:26" ht="17.25" hidden="1" outlineLevel="2" thickBot="1">
      <c r="B8" s="279">
        <v>42839</v>
      </c>
      <c r="C8" s="280" t="s">
        <v>3069</v>
      </c>
      <c r="D8" s="281" t="s">
        <v>3074</v>
      </c>
      <c r="E8" s="281" t="s">
        <v>1331</v>
      </c>
      <c r="F8" s="282" t="s">
        <v>1346</v>
      </c>
      <c r="G8" s="281" t="s">
        <v>102</v>
      </c>
      <c r="H8" s="283">
        <v>1</v>
      </c>
      <c r="I8" s="283">
        <v>8781</v>
      </c>
      <c r="J8" s="283">
        <v>0</v>
      </c>
      <c r="K8" s="284">
        <v>100</v>
      </c>
      <c r="L8" s="284">
        <v>39</v>
      </c>
      <c r="M8" s="284">
        <f t="shared" si="0"/>
        <v>461</v>
      </c>
      <c r="N8" s="285">
        <f t="shared" si="2"/>
        <v>461</v>
      </c>
      <c r="O8" s="314">
        <f t="shared" si="3"/>
        <v>3</v>
      </c>
      <c r="P8" s="315">
        <f>ABS(J8)</f>
        <v>0</v>
      </c>
      <c r="Q8" s="314"/>
      <c r="S8" s="158"/>
      <c r="T8" s="61"/>
      <c r="U8" s="61"/>
      <c r="V8" s="61"/>
      <c r="W8" s="61"/>
      <c r="X8" s="61"/>
      <c r="Y8" s="61"/>
      <c r="Z8" s="61"/>
    </row>
    <row r="9" spans="2:26" ht="17.25" hidden="1" outlineLevel="1" thickBot="1">
      <c r="B9" s="237">
        <v>42846</v>
      </c>
      <c r="C9" s="215" t="s">
        <v>3069</v>
      </c>
      <c r="D9" s="210" t="s">
        <v>3074</v>
      </c>
      <c r="E9" s="210" t="s">
        <v>1329</v>
      </c>
      <c r="F9" s="210" t="s">
        <v>1345</v>
      </c>
      <c r="G9" s="210" t="s">
        <v>102</v>
      </c>
      <c r="H9" s="239">
        <v>1</v>
      </c>
      <c r="I9" s="239">
        <v>8773</v>
      </c>
      <c r="J9" s="239">
        <v>0</v>
      </c>
      <c r="K9" s="14">
        <v>100</v>
      </c>
      <c r="L9" s="288">
        <v>39</v>
      </c>
      <c r="M9" s="14">
        <f t="shared" si="0"/>
        <v>-139</v>
      </c>
      <c r="N9" s="123">
        <f t="shared" si="2"/>
        <v>-139</v>
      </c>
      <c r="O9" s="241" t="str">
        <f t="shared" si="3"/>
        <v/>
      </c>
      <c r="P9" s="207">
        <f t="shared" si="1"/>
        <v>0</v>
      </c>
      <c r="Q9" s="34">
        <f>SUM(M9:M10)</f>
        <v>1322</v>
      </c>
      <c r="S9" s="158"/>
    </row>
    <row r="10" spans="2:26" ht="17.25" hidden="1" outlineLevel="1" thickBot="1">
      <c r="B10" s="237">
        <v>42846</v>
      </c>
      <c r="C10" s="215" t="s">
        <v>3069</v>
      </c>
      <c r="D10" s="210" t="s">
        <v>3074</v>
      </c>
      <c r="E10" s="210" t="s">
        <v>1331</v>
      </c>
      <c r="F10" s="210" t="s">
        <v>1346</v>
      </c>
      <c r="G10" s="210" t="s">
        <v>102</v>
      </c>
      <c r="H10" s="239">
        <v>1</v>
      </c>
      <c r="I10" s="239">
        <v>8781</v>
      </c>
      <c r="J10" s="239">
        <v>0</v>
      </c>
      <c r="K10" s="14">
        <v>100</v>
      </c>
      <c r="L10" s="288">
        <v>39</v>
      </c>
      <c r="M10" s="14">
        <f t="shared" si="0"/>
        <v>1461</v>
      </c>
      <c r="N10" s="123">
        <f t="shared" si="2"/>
        <v>1461</v>
      </c>
      <c r="O10" s="241">
        <f t="shared" si="3"/>
        <v>8</v>
      </c>
      <c r="P10" s="207">
        <f t="shared" si="1"/>
        <v>0</v>
      </c>
      <c r="Q10" s="34"/>
      <c r="S10" s="158"/>
    </row>
    <row r="11" spans="2:26" ht="17.25" hidden="1" outlineLevel="1" thickBot="1">
      <c r="B11" s="279">
        <v>42853</v>
      </c>
      <c r="C11" s="280" t="s">
        <v>3309</v>
      </c>
      <c r="D11" s="281" t="s">
        <v>3310</v>
      </c>
      <c r="E11" s="281" t="s">
        <v>1329</v>
      </c>
      <c r="F11" s="282" t="s">
        <v>1345</v>
      </c>
      <c r="G11" s="281" t="s">
        <v>102</v>
      </c>
      <c r="H11" s="283">
        <v>1</v>
      </c>
      <c r="I11" s="283">
        <v>8844</v>
      </c>
      <c r="J11" s="283">
        <v>0</v>
      </c>
      <c r="K11" s="284">
        <v>60</v>
      </c>
      <c r="L11" s="284">
        <v>10</v>
      </c>
      <c r="M11" s="284">
        <f t="shared" si="0"/>
        <v>-70</v>
      </c>
      <c r="N11" s="285">
        <f t="shared" si="2"/>
        <v>-70</v>
      </c>
      <c r="O11" s="314" t="str">
        <f t="shared" si="3"/>
        <v/>
      </c>
      <c r="P11" s="315">
        <f>ABS(J11)</f>
        <v>0</v>
      </c>
      <c r="Q11" s="314">
        <f>SUM(M11:M14)</f>
        <v>-680</v>
      </c>
      <c r="S11" s="158"/>
      <c r="T11" s="61"/>
      <c r="U11" s="61"/>
      <c r="V11" s="61"/>
      <c r="W11" s="61"/>
      <c r="X11" s="61"/>
      <c r="Y11" s="61"/>
      <c r="Z11" s="61"/>
    </row>
    <row r="12" spans="2:26" ht="17.25" hidden="1" outlineLevel="2" thickBot="1">
      <c r="B12" s="279">
        <v>42853</v>
      </c>
      <c r="C12" s="280" t="s">
        <v>3309</v>
      </c>
      <c r="D12" s="281" t="s">
        <v>3310</v>
      </c>
      <c r="E12" s="281" t="s">
        <v>1331</v>
      </c>
      <c r="F12" s="282" t="s">
        <v>1346</v>
      </c>
      <c r="G12" s="281" t="s">
        <v>102</v>
      </c>
      <c r="H12" s="283">
        <v>1</v>
      </c>
      <c r="I12" s="283">
        <v>8839</v>
      </c>
      <c r="J12" s="283">
        <v>0</v>
      </c>
      <c r="K12" s="284">
        <v>60</v>
      </c>
      <c r="L12" s="284">
        <v>10</v>
      </c>
      <c r="M12" s="284">
        <f t="shared" si="0"/>
        <v>-320</v>
      </c>
      <c r="N12" s="285">
        <f t="shared" si="2"/>
        <v>-320</v>
      </c>
      <c r="O12" s="314">
        <f t="shared" si="3"/>
        <v>-5</v>
      </c>
      <c r="P12" s="315">
        <f>ABS(J12)</f>
        <v>0</v>
      </c>
      <c r="Q12" s="314"/>
      <c r="S12" s="158"/>
      <c r="T12" s="61"/>
      <c r="U12" s="61"/>
      <c r="V12" s="61"/>
      <c r="W12" s="61"/>
      <c r="X12" s="61"/>
      <c r="Y12" s="61"/>
      <c r="Z12" s="61"/>
    </row>
    <row r="13" spans="2:26" ht="17.25" hidden="1" outlineLevel="2" thickBot="1">
      <c r="B13" s="279">
        <v>42853</v>
      </c>
      <c r="C13" s="280" t="s">
        <v>3309</v>
      </c>
      <c r="D13" s="281" t="s">
        <v>3310</v>
      </c>
      <c r="E13" s="281" t="s">
        <v>1329</v>
      </c>
      <c r="F13" s="282" t="s">
        <v>1345</v>
      </c>
      <c r="G13" s="281" t="s">
        <v>102</v>
      </c>
      <c r="H13" s="283">
        <v>1</v>
      </c>
      <c r="I13" s="283">
        <v>9847</v>
      </c>
      <c r="J13" s="283">
        <v>0</v>
      </c>
      <c r="K13" s="284">
        <v>60</v>
      </c>
      <c r="L13" s="284">
        <v>10</v>
      </c>
      <c r="M13" s="284">
        <f t="shared" si="0"/>
        <v>-70</v>
      </c>
      <c r="N13" s="285">
        <f t="shared" si="2"/>
        <v>-70</v>
      </c>
      <c r="O13" s="314" t="str">
        <f t="shared" si="3"/>
        <v/>
      </c>
      <c r="P13" s="315">
        <f>ABS(J13)</f>
        <v>0</v>
      </c>
      <c r="Q13" s="314"/>
      <c r="S13" s="158"/>
      <c r="T13" s="61"/>
      <c r="U13" s="61"/>
      <c r="V13" s="61"/>
      <c r="W13" s="61"/>
      <c r="X13" s="61"/>
      <c r="Y13" s="61"/>
      <c r="Z13" s="61"/>
    </row>
    <row r="14" spans="2:26" ht="17.25" hidden="1" outlineLevel="2" thickBot="1">
      <c r="B14" s="279">
        <v>42853</v>
      </c>
      <c r="C14" s="280" t="s">
        <v>3309</v>
      </c>
      <c r="D14" s="281" t="s">
        <v>3310</v>
      </c>
      <c r="E14" s="281" t="s">
        <v>1331</v>
      </c>
      <c r="F14" s="282" t="s">
        <v>1346</v>
      </c>
      <c r="G14" s="281" t="s">
        <v>102</v>
      </c>
      <c r="H14" s="283">
        <v>1</v>
      </c>
      <c r="I14" s="283">
        <v>9844</v>
      </c>
      <c r="J14" s="283">
        <v>0</v>
      </c>
      <c r="K14" s="284">
        <v>60</v>
      </c>
      <c r="L14" s="284">
        <v>10</v>
      </c>
      <c r="M14" s="284">
        <f t="shared" si="0"/>
        <v>-220</v>
      </c>
      <c r="N14" s="285">
        <f t="shared" si="2"/>
        <v>-220</v>
      </c>
      <c r="O14" s="314">
        <f t="shared" si="3"/>
        <v>-3</v>
      </c>
      <c r="P14" s="315">
        <f>ABS(J14)</f>
        <v>0</v>
      </c>
      <c r="Q14" s="314"/>
      <c r="S14" s="158"/>
      <c r="T14" s="61"/>
      <c r="U14" s="61"/>
      <c r="V14" s="61"/>
      <c r="W14" s="61"/>
      <c r="X14" s="61"/>
      <c r="Y14" s="61"/>
      <c r="Z14" s="61"/>
    </row>
    <row r="15" spans="2:26" ht="17.25" thickBot="1">
      <c r="B15" s="272">
        <v>42847</v>
      </c>
      <c r="C15" s="273"/>
      <c r="D15" s="273" t="s">
        <v>3020</v>
      </c>
      <c r="E15" s="273"/>
      <c r="F15" s="273"/>
      <c r="G15" s="273"/>
      <c r="H15" s="274"/>
      <c r="I15" s="274"/>
      <c r="J15" s="274"/>
      <c r="K15" s="275"/>
      <c r="L15" s="274"/>
      <c r="M15" s="275"/>
      <c r="N15" s="276">
        <v>-8240</v>
      </c>
      <c r="O15" s="309"/>
      <c r="Q15" s="310"/>
      <c r="R15" s="211" t="s">
        <v>3021</v>
      </c>
      <c r="S15" s="158"/>
    </row>
    <row r="16" spans="2:26" ht="17.25" collapsed="1" thickBot="1">
      <c r="B16" s="254" t="s">
        <v>2755</v>
      </c>
      <c r="C16" s="255"/>
      <c r="D16" s="255"/>
      <c r="E16" s="255"/>
      <c r="F16" s="255"/>
      <c r="G16" s="255"/>
      <c r="H16" s="256"/>
      <c r="I16" s="256"/>
      <c r="J16" s="256"/>
      <c r="K16" s="121"/>
      <c r="L16" s="256"/>
      <c r="M16" s="289">
        <f>SUM(M4:M15)</f>
        <v>6086</v>
      </c>
      <c r="N16" s="290">
        <f>SUM(N4:N15)</f>
        <v>-11453</v>
      </c>
      <c r="O16" s="311"/>
      <c r="P16" s="312"/>
      <c r="Q16" s="313"/>
      <c r="S16" s="158"/>
    </row>
    <row r="17" spans="2:26" ht="17.25" collapsed="1" thickBot="1">
      <c r="B17" s="272">
        <v>42857</v>
      </c>
      <c r="C17" s="273"/>
      <c r="D17" s="273" t="s">
        <v>3311</v>
      </c>
      <c r="E17" s="273"/>
      <c r="F17" s="273"/>
      <c r="G17" s="273"/>
      <c r="H17" s="274"/>
      <c r="I17" s="274"/>
      <c r="J17" s="274"/>
      <c r="K17" s="275"/>
      <c r="L17" s="274"/>
      <c r="M17" s="275"/>
      <c r="N17" s="276">
        <v>-415</v>
      </c>
      <c r="O17" s="309"/>
      <c r="Q17" s="310"/>
      <c r="R17" s="211" t="s">
        <v>3312</v>
      </c>
      <c r="S17" s="158"/>
    </row>
    <row r="18" spans="2:26" ht="17.25" hidden="1" outlineLevel="1" thickBot="1">
      <c r="B18" s="237">
        <v>42859</v>
      </c>
      <c r="C18" s="215" t="s">
        <v>3069</v>
      </c>
      <c r="D18" s="210" t="s">
        <v>3074</v>
      </c>
      <c r="E18" s="210" t="s">
        <v>1329</v>
      </c>
      <c r="F18" s="210" t="s">
        <v>1346</v>
      </c>
      <c r="G18" s="210" t="s">
        <v>102</v>
      </c>
      <c r="H18" s="239">
        <v>1</v>
      </c>
      <c r="I18" s="239">
        <v>9931</v>
      </c>
      <c r="J18" s="239">
        <v>0</v>
      </c>
      <c r="K18" s="14">
        <v>100</v>
      </c>
      <c r="L18" s="288">
        <v>40</v>
      </c>
      <c r="M18" s="14">
        <f t="shared" ref="M18:M47" si="4">IF(C18="TXO",J18-SUM(K18:L18),IF(C18="FITX",IF(E18="新倉",-SUM(K18:L18),IF(F18="賣",(I18-I17)*H18*200-SUM(K18:L18),(I17-I18)*H18*200-SUM(K18:L18))),IF(E18="新倉",-SUM(K18:L18),IF(F18="賣",(I18-I17)*H18*50-SUM(K18:L18),(I17-I18)*H18*50-SUM(K18:L18)))))</f>
        <v>-140</v>
      </c>
      <c r="N18" s="123">
        <f t="shared" ref="N18:N59" si="5">M18</f>
        <v>-140</v>
      </c>
      <c r="O18" s="241" t="str">
        <f>IF(C18="TXO","",IF(E18="新倉","",IF(F18="賣",(I18-I17)*H18,(I17-I18)*H18)))</f>
        <v/>
      </c>
      <c r="P18" s="207">
        <f t="shared" ref="P18:P33" si="6">ABS(J18)</f>
        <v>0</v>
      </c>
      <c r="Q18" s="34"/>
      <c r="S18" s="158"/>
    </row>
    <row r="19" spans="2:26" ht="17.25" hidden="1" outlineLevel="1" thickBot="1">
      <c r="B19" s="237">
        <v>42859</v>
      </c>
      <c r="C19" s="215" t="s">
        <v>3069</v>
      </c>
      <c r="D19" s="210" t="s">
        <v>3074</v>
      </c>
      <c r="E19" s="210" t="s">
        <v>1331</v>
      </c>
      <c r="F19" s="210" t="s">
        <v>1345</v>
      </c>
      <c r="G19" s="210" t="s">
        <v>102</v>
      </c>
      <c r="H19" s="239">
        <v>1</v>
      </c>
      <c r="I19" s="239">
        <v>9930</v>
      </c>
      <c r="J19" s="239">
        <v>0</v>
      </c>
      <c r="K19" s="14">
        <v>100</v>
      </c>
      <c r="L19" s="14">
        <v>40</v>
      </c>
      <c r="M19" s="14">
        <f t="shared" si="4"/>
        <v>60</v>
      </c>
      <c r="N19" s="123">
        <f t="shared" si="5"/>
        <v>60</v>
      </c>
      <c r="O19" s="241">
        <f t="shared" ref="O19:O59" si="7">IF(C19="TXO","",IF(E19="新倉","",IF(F19="賣",(I19-I18)*H19,(I18-I19)*H19)))</f>
        <v>1</v>
      </c>
      <c r="P19" s="207">
        <f t="shared" si="6"/>
        <v>0</v>
      </c>
      <c r="Q19" s="34"/>
      <c r="S19" s="158"/>
      <c r="T19" s="61"/>
      <c r="U19" s="61"/>
      <c r="V19" s="61"/>
      <c r="W19" s="61"/>
      <c r="X19" s="61"/>
      <c r="Y19" s="61"/>
      <c r="Z19" s="61"/>
    </row>
    <row r="20" spans="2:26" ht="17.25" hidden="1" outlineLevel="1" thickBot="1">
      <c r="B20" s="279">
        <v>42860</v>
      </c>
      <c r="C20" s="280" t="s">
        <v>3313</v>
      </c>
      <c r="D20" s="281" t="s">
        <v>3314</v>
      </c>
      <c r="E20" s="281" t="s">
        <v>1329</v>
      </c>
      <c r="F20" s="282" t="s">
        <v>1346</v>
      </c>
      <c r="G20" s="281" t="s">
        <v>102</v>
      </c>
      <c r="H20" s="283">
        <v>1</v>
      </c>
      <c r="I20" s="283">
        <v>9939</v>
      </c>
      <c r="J20" s="283">
        <v>0</v>
      </c>
      <c r="K20" s="284">
        <v>100</v>
      </c>
      <c r="L20" s="284">
        <v>40</v>
      </c>
      <c r="M20" s="284">
        <f t="shared" si="4"/>
        <v>-140</v>
      </c>
      <c r="N20" s="285">
        <f t="shared" si="5"/>
        <v>-140</v>
      </c>
      <c r="O20" s="314" t="str">
        <f t="shared" si="7"/>
        <v/>
      </c>
      <c r="P20" s="315">
        <f>ABS(J20)</f>
        <v>0</v>
      </c>
      <c r="Q20" s="314"/>
      <c r="S20" s="158"/>
      <c r="T20" s="61"/>
      <c r="U20" s="61"/>
      <c r="V20" s="61"/>
      <c r="W20" s="61"/>
      <c r="X20" s="61"/>
      <c r="Y20" s="61"/>
      <c r="Z20" s="61"/>
    </row>
    <row r="21" spans="2:26" ht="17.25" hidden="1" outlineLevel="2" collapsed="1" thickBot="1">
      <c r="B21" s="279">
        <v>42860</v>
      </c>
      <c r="C21" s="280" t="s">
        <v>3313</v>
      </c>
      <c r="D21" s="281" t="s">
        <v>3314</v>
      </c>
      <c r="E21" s="281" t="s">
        <v>1331</v>
      </c>
      <c r="F21" s="282" t="s">
        <v>1345</v>
      </c>
      <c r="G21" s="281" t="s">
        <v>102</v>
      </c>
      <c r="H21" s="283">
        <v>1</v>
      </c>
      <c r="I21" s="283">
        <v>9934</v>
      </c>
      <c r="J21" s="283">
        <v>0</v>
      </c>
      <c r="K21" s="284">
        <v>100</v>
      </c>
      <c r="L21" s="284">
        <v>40</v>
      </c>
      <c r="M21" s="284">
        <f t="shared" si="4"/>
        <v>860</v>
      </c>
      <c r="N21" s="285">
        <f t="shared" si="5"/>
        <v>860</v>
      </c>
      <c r="O21" s="314">
        <f t="shared" si="7"/>
        <v>5</v>
      </c>
      <c r="P21" s="315">
        <f>ABS(J21)</f>
        <v>0</v>
      </c>
      <c r="Q21" s="314"/>
      <c r="S21" s="158"/>
      <c r="T21" s="61"/>
      <c r="U21" s="61"/>
      <c r="V21" s="61"/>
      <c r="W21" s="61"/>
      <c r="X21" s="61"/>
      <c r="Y21" s="61"/>
      <c r="Z21" s="61"/>
    </row>
    <row r="22" spans="2:26" ht="17.25" hidden="1" outlineLevel="2" collapsed="1" thickBot="1">
      <c r="B22" s="279">
        <v>42860</v>
      </c>
      <c r="C22" s="280" t="s">
        <v>3313</v>
      </c>
      <c r="D22" s="281" t="s">
        <v>3314</v>
      </c>
      <c r="E22" s="281" t="s">
        <v>1329</v>
      </c>
      <c r="F22" s="282" t="s">
        <v>1346</v>
      </c>
      <c r="G22" s="281" t="s">
        <v>102</v>
      </c>
      <c r="H22" s="283">
        <v>1</v>
      </c>
      <c r="I22" s="283">
        <v>9932</v>
      </c>
      <c r="J22" s="283">
        <v>0</v>
      </c>
      <c r="K22" s="284">
        <v>100</v>
      </c>
      <c r="L22" s="284">
        <v>40</v>
      </c>
      <c r="M22" s="284">
        <f t="shared" si="4"/>
        <v>-140</v>
      </c>
      <c r="N22" s="285">
        <f t="shared" si="5"/>
        <v>-140</v>
      </c>
      <c r="O22" s="314" t="str">
        <f t="shared" si="7"/>
        <v/>
      </c>
      <c r="P22" s="315">
        <f>ABS(J22)</f>
        <v>0</v>
      </c>
      <c r="Q22" s="314"/>
      <c r="S22" s="158"/>
      <c r="T22" s="61"/>
      <c r="U22" s="61"/>
      <c r="V22" s="61"/>
      <c r="W22" s="61"/>
      <c r="X22" s="61"/>
      <c r="Y22" s="61"/>
      <c r="Z22" s="61"/>
    </row>
    <row r="23" spans="2:26" ht="17.25" hidden="1" outlineLevel="2" collapsed="1" thickBot="1">
      <c r="B23" s="279">
        <v>42860</v>
      </c>
      <c r="C23" s="280" t="s">
        <v>3313</v>
      </c>
      <c r="D23" s="281" t="s">
        <v>3314</v>
      </c>
      <c r="E23" s="281" t="s">
        <v>1331</v>
      </c>
      <c r="F23" s="282" t="s">
        <v>1345</v>
      </c>
      <c r="G23" s="281" t="s">
        <v>102</v>
      </c>
      <c r="H23" s="283">
        <v>1</v>
      </c>
      <c r="I23" s="283">
        <v>9937</v>
      </c>
      <c r="J23" s="283">
        <v>0</v>
      </c>
      <c r="K23" s="284">
        <v>100</v>
      </c>
      <c r="L23" s="284">
        <v>40</v>
      </c>
      <c r="M23" s="284">
        <f t="shared" si="4"/>
        <v>-1140</v>
      </c>
      <c r="N23" s="285">
        <f t="shared" si="5"/>
        <v>-1140</v>
      </c>
      <c r="O23" s="314">
        <f t="shared" si="7"/>
        <v>-5</v>
      </c>
      <c r="P23" s="315">
        <f>ABS(J23)</f>
        <v>0</v>
      </c>
      <c r="Q23" s="314"/>
      <c r="S23" s="158"/>
      <c r="T23" s="61"/>
      <c r="U23" s="61"/>
      <c r="V23" s="61"/>
      <c r="W23" s="61"/>
      <c r="X23" s="61"/>
      <c r="Y23" s="61"/>
      <c r="Z23" s="61"/>
    </row>
    <row r="24" spans="2:26" ht="17.25" hidden="1" outlineLevel="2" collapsed="1" thickBot="1">
      <c r="B24" s="279">
        <v>42860</v>
      </c>
      <c r="C24" s="280" t="s">
        <v>3313</v>
      </c>
      <c r="D24" s="281" t="s">
        <v>3314</v>
      </c>
      <c r="E24" s="281" t="s">
        <v>1329</v>
      </c>
      <c r="F24" s="282" t="s">
        <v>1346</v>
      </c>
      <c r="G24" s="281" t="s">
        <v>102</v>
      </c>
      <c r="H24" s="283">
        <v>1</v>
      </c>
      <c r="I24" s="283">
        <v>9935</v>
      </c>
      <c r="J24" s="283">
        <v>0</v>
      </c>
      <c r="K24" s="284">
        <v>100</v>
      </c>
      <c r="L24" s="284">
        <v>40</v>
      </c>
      <c r="M24" s="284">
        <f t="shared" si="4"/>
        <v>-140</v>
      </c>
      <c r="N24" s="285">
        <f t="shared" si="5"/>
        <v>-140</v>
      </c>
      <c r="O24" s="314" t="str">
        <f t="shared" si="7"/>
        <v/>
      </c>
      <c r="P24" s="315">
        <f t="shared" si="6"/>
        <v>0</v>
      </c>
      <c r="Q24" s="314"/>
      <c r="S24" s="158"/>
      <c r="T24" s="61"/>
      <c r="U24" s="61"/>
      <c r="V24" s="61"/>
      <c r="W24" s="61"/>
      <c r="X24" s="61"/>
      <c r="Y24" s="61"/>
      <c r="Z24" s="61"/>
    </row>
    <row r="25" spans="2:26" ht="17.25" hidden="1" outlineLevel="2" collapsed="1" thickBot="1">
      <c r="B25" s="279">
        <v>42860</v>
      </c>
      <c r="C25" s="280" t="s">
        <v>3313</v>
      </c>
      <c r="D25" s="281" t="s">
        <v>3314</v>
      </c>
      <c r="E25" s="281" t="s">
        <v>1331</v>
      </c>
      <c r="F25" s="282" t="s">
        <v>1345</v>
      </c>
      <c r="G25" s="281" t="s">
        <v>102</v>
      </c>
      <c r="H25" s="283">
        <v>1</v>
      </c>
      <c r="I25" s="283">
        <v>9935</v>
      </c>
      <c r="J25" s="283">
        <v>0</v>
      </c>
      <c r="K25" s="284">
        <v>100</v>
      </c>
      <c r="L25" s="284">
        <v>40</v>
      </c>
      <c r="M25" s="284">
        <f t="shared" si="4"/>
        <v>-140</v>
      </c>
      <c r="N25" s="285">
        <f t="shared" si="5"/>
        <v>-140</v>
      </c>
      <c r="O25" s="314">
        <f t="shared" si="7"/>
        <v>0</v>
      </c>
      <c r="P25" s="315">
        <f t="shared" si="6"/>
        <v>0</v>
      </c>
      <c r="Q25" s="314"/>
      <c r="S25" s="158"/>
      <c r="T25" s="61"/>
      <c r="U25" s="61"/>
      <c r="V25" s="61"/>
      <c r="W25" s="61"/>
      <c r="X25" s="61"/>
      <c r="Y25" s="61"/>
      <c r="Z25" s="61"/>
    </row>
    <row r="26" spans="2:26" ht="17.25" hidden="1" outlineLevel="2" collapsed="1" thickBot="1">
      <c r="B26" s="279">
        <v>42860</v>
      </c>
      <c r="C26" s="280" t="s">
        <v>3313</v>
      </c>
      <c r="D26" s="281" t="s">
        <v>3314</v>
      </c>
      <c r="E26" s="281" t="s">
        <v>1329</v>
      </c>
      <c r="F26" s="282" t="s">
        <v>1346</v>
      </c>
      <c r="G26" s="281" t="s">
        <v>102</v>
      </c>
      <c r="H26" s="283">
        <v>1</v>
      </c>
      <c r="I26" s="283">
        <v>9914</v>
      </c>
      <c r="J26" s="283">
        <v>0</v>
      </c>
      <c r="K26" s="284">
        <v>100</v>
      </c>
      <c r="L26" s="284">
        <v>40</v>
      </c>
      <c r="M26" s="284">
        <f t="shared" si="4"/>
        <v>-140</v>
      </c>
      <c r="N26" s="285">
        <f t="shared" si="5"/>
        <v>-140</v>
      </c>
      <c r="O26" s="314" t="str">
        <f t="shared" si="7"/>
        <v/>
      </c>
      <c r="P26" s="315">
        <f t="shared" si="6"/>
        <v>0</v>
      </c>
      <c r="Q26" s="314"/>
      <c r="S26" s="158"/>
      <c r="T26" s="61"/>
      <c r="U26" s="61"/>
      <c r="V26" s="61"/>
      <c r="W26" s="61"/>
      <c r="X26" s="61"/>
      <c r="Y26" s="61"/>
      <c r="Z26" s="61"/>
    </row>
    <row r="27" spans="2:26" ht="17.25" hidden="1" outlineLevel="2" collapsed="1" thickBot="1">
      <c r="B27" s="279">
        <v>42860</v>
      </c>
      <c r="C27" s="280" t="s">
        <v>3313</v>
      </c>
      <c r="D27" s="281" t="s">
        <v>3314</v>
      </c>
      <c r="E27" s="281" t="s">
        <v>1331</v>
      </c>
      <c r="F27" s="282" t="s">
        <v>1345</v>
      </c>
      <c r="G27" s="281" t="s">
        <v>102</v>
      </c>
      <c r="H27" s="283">
        <v>1</v>
      </c>
      <c r="I27" s="283">
        <v>9909</v>
      </c>
      <c r="J27" s="283">
        <v>0</v>
      </c>
      <c r="K27" s="284">
        <v>100</v>
      </c>
      <c r="L27" s="284">
        <v>40</v>
      </c>
      <c r="M27" s="284">
        <f t="shared" si="4"/>
        <v>860</v>
      </c>
      <c r="N27" s="285">
        <f t="shared" si="5"/>
        <v>860</v>
      </c>
      <c r="O27" s="314">
        <f t="shared" si="7"/>
        <v>5</v>
      </c>
      <c r="P27" s="315">
        <f t="shared" si="6"/>
        <v>0</v>
      </c>
      <c r="Q27" s="314"/>
      <c r="S27" s="158"/>
      <c r="T27" s="61"/>
      <c r="U27" s="61"/>
      <c r="V27" s="61"/>
      <c r="W27" s="61"/>
      <c r="X27" s="61"/>
      <c r="Y27" s="61"/>
      <c r="Z27" s="61"/>
    </row>
    <row r="28" spans="2:26" ht="17.25" hidden="1" outlineLevel="1" thickBot="1">
      <c r="B28" s="237">
        <v>42864</v>
      </c>
      <c r="C28" s="215" t="s">
        <v>1332</v>
      </c>
      <c r="D28" s="210" t="s">
        <v>1333</v>
      </c>
      <c r="E28" s="210" t="s">
        <v>1329</v>
      </c>
      <c r="F28" s="210" t="s">
        <v>1330</v>
      </c>
      <c r="G28" s="210" t="s">
        <v>102</v>
      </c>
      <c r="H28" s="239">
        <v>1</v>
      </c>
      <c r="I28" s="239">
        <v>9957</v>
      </c>
      <c r="J28" s="239">
        <v>0</v>
      </c>
      <c r="K28" s="14">
        <v>60</v>
      </c>
      <c r="L28" s="288">
        <v>10</v>
      </c>
      <c r="M28" s="14">
        <f t="shared" si="4"/>
        <v>-70</v>
      </c>
      <c r="N28" s="123">
        <f t="shared" si="5"/>
        <v>-70</v>
      </c>
      <c r="O28" s="241" t="str">
        <f t="shared" si="7"/>
        <v/>
      </c>
      <c r="P28" s="207">
        <f t="shared" si="6"/>
        <v>0</v>
      </c>
      <c r="Q28" s="34"/>
      <c r="S28" s="158"/>
    </row>
    <row r="29" spans="2:26" ht="17.25" hidden="1" outlineLevel="1" thickBot="1">
      <c r="B29" s="237">
        <v>42864</v>
      </c>
      <c r="C29" s="215" t="s">
        <v>1332</v>
      </c>
      <c r="D29" s="210" t="s">
        <v>1333</v>
      </c>
      <c r="E29" s="210" t="s">
        <v>1331</v>
      </c>
      <c r="F29" s="210" t="s">
        <v>2221</v>
      </c>
      <c r="G29" s="210" t="s">
        <v>102</v>
      </c>
      <c r="H29" s="239">
        <v>1</v>
      </c>
      <c r="I29" s="239">
        <v>9970</v>
      </c>
      <c r="J29" s="239">
        <v>0</v>
      </c>
      <c r="K29" s="14">
        <v>60</v>
      </c>
      <c r="L29" s="14">
        <v>10</v>
      </c>
      <c r="M29" s="14">
        <f t="shared" si="4"/>
        <v>580</v>
      </c>
      <c r="N29" s="123">
        <f t="shared" si="5"/>
        <v>580</v>
      </c>
      <c r="O29" s="241">
        <f t="shared" si="7"/>
        <v>13</v>
      </c>
      <c r="P29" s="207">
        <f t="shared" si="6"/>
        <v>0</v>
      </c>
      <c r="Q29" s="34"/>
      <c r="S29" s="158"/>
      <c r="T29" s="61"/>
      <c r="U29" s="61"/>
      <c r="V29" s="61"/>
      <c r="W29" s="61"/>
      <c r="X29" s="61"/>
      <c r="Y29" s="61"/>
      <c r="Z29" s="61"/>
    </row>
    <row r="30" spans="2:26" ht="17.25" hidden="1" outlineLevel="1" thickBot="1">
      <c r="B30" s="279">
        <v>42865</v>
      </c>
      <c r="C30" s="280" t="s">
        <v>3096</v>
      </c>
      <c r="D30" s="281" t="s">
        <v>3315</v>
      </c>
      <c r="E30" s="281" t="s">
        <v>1329</v>
      </c>
      <c r="F30" s="282" t="s">
        <v>1345</v>
      </c>
      <c r="G30" s="281" t="s">
        <v>102</v>
      </c>
      <c r="H30" s="283">
        <v>1</v>
      </c>
      <c r="I30" s="283">
        <v>9931</v>
      </c>
      <c r="J30" s="283">
        <v>0</v>
      </c>
      <c r="K30" s="284">
        <v>60</v>
      </c>
      <c r="L30" s="284">
        <v>10</v>
      </c>
      <c r="M30" s="284">
        <f t="shared" si="4"/>
        <v>-70</v>
      </c>
      <c r="N30" s="285">
        <f t="shared" si="5"/>
        <v>-70</v>
      </c>
      <c r="O30" s="314" t="str">
        <f t="shared" si="7"/>
        <v/>
      </c>
      <c r="P30" s="315">
        <f t="shared" si="6"/>
        <v>0</v>
      </c>
      <c r="Q30" s="314"/>
      <c r="S30" s="158"/>
      <c r="T30" s="61"/>
      <c r="U30" s="61"/>
      <c r="V30" s="61"/>
      <c r="W30" s="61"/>
      <c r="X30" s="61"/>
      <c r="Y30" s="61"/>
      <c r="Z30" s="61"/>
    </row>
    <row r="31" spans="2:26" ht="17.25" hidden="1" outlineLevel="2" collapsed="1" thickBot="1">
      <c r="B31" s="279">
        <v>42865</v>
      </c>
      <c r="C31" s="280" t="s">
        <v>3096</v>
      </c>
      <c r="D31" s="281" t="s">
        <v>3315</v>
      </c>
      <c r="E31" s="281" t="s">
        <v>1331</v>
      </c>
      <c r="F31" s="282" t="s">
        <v>1346</v>
      </c>
      <c r="G31" s="281" t="s">
        <v>102</v>
      </c>
      <c r="H31" s="283">
        <v>1</v>
      </c>
      <c r="I31" s="283">
        <v>9934</v>
      </c>
      <c r="J31" s="283">
        <v>0</v>
      </c>
      <c r="K31" s="284">
        <v>60</v>
      </c>
      <c r="L31" s="284">
        <v>10</v>
      </c>
      <c r="M31" s="284">
        <f t="shared" si="4"/>
        <v>80</v>
      </c>
      <c r="N31" s="285">
        <f t="shared" si="5"/>
        <v>80</v>
      </c>
      <c r="O31" s="314">
        <f t="shared" si="7"/>
        <v>3</v>
      </c>
      <c r="P31" s="315">
        <f t="shared" si="6"/>
        <v>0</v>
      </c>
      <c r="Q31" s="314"/>
      <c r="S31" s="158"/>
      <c r="T31" s="61"/>
      <c r="U31" s="61"/>
      <c r="V31" s="61"/>
      <c r="W31" s="61"/>
      <c r="X31" s="61"/>
      <c r="Y31" s="61"/>
      <c r="Z31" s="61"/>
    </row>
    <row r="32" spans="2:26" ht="17.25" hidden="1" outlineLevel="2" collapsed="1" thickBot="1">
      <c r="B32" s="279">
        <v>42865</v>
      </c>
      <c r="C32" s="280" t="s">
        <v>3096</v>
      </c>
      <c r="D32" s="281" t="s">
        <v>3315</v>
      </c>
      <c r="E32" s="281" t="s">
        <v>1329</v>
      </c>
      <c r="F32" s="282" t="s">
        <v>1345</v>
      </c>
      <c r="G32" s="281" t="s">
        <v>102</v>
      </c>
      <c r="H32" s="283">
        <v>1</v>
      </c>
      <c r="I32" s="283">
        <v>9952</v>
      </c>
      <c r="J32" s="283">
        <v>0</v>
      </c>
      <c r="K32" s="284">
        <v>60</v>
      </c>
      <c r="L32" s="284">
        <v>10</v>
      </c>
      <c r="M32" s="284">
        <f t="shared" si="4"/>
        <v>-70</v>
      </c>
      <c r="N32" s="285">
        <f t="shared" si="5"/>
        <v>-70</v>
      </c>
      <c r="O32" s="314" t="str">
        <f t="shared" si="7"/>
        <v/>
      </c>
      <c r="P32" s="315">
        <f t="shared" si="6"/>
        <v>0</v>
      </c>
      <c r="Q32" s="314"/>
      <c r="S32" s="158"/>
      <c r="T32" s="61"/>
      <c r="U32" s="61"/>
      <c r="V32" s="61"/>
      <c r="W32" s="61"/>
      <c r="X32" s="61"/>
      <c r="Y32" s="61"/>
      <c r="Z32" s="61"/>
    </row>
    <row r="33" spans="2:26" ht="17.25" hidden="1" outlineLevel="2" collapsed="1" thickBot="1">
      <c r="B33" s="279">
        <v>42865</v>
      </c>
      <c r="C33" s="280" t="s">
        <v>3096</v>
      </c>
      <c r="D33" s="281" t="s">
        <v>3315</v>
      </c>
      <c r="E33" s="281" t="s">
        <v>1331</v>
      </c>
      <c r="F33" s="282" t="s">
        <v>1346</v>
      </c>
      <c r="G33" s="281" t="s">
        <v>102</v>
      </c>
      <c r="H33" s="283">
        <v>1</v>
      </c>
      <c r="I33" s="283">
        <v>9957</v>
      </c>
      <c r="J33" s="283">
        <v>0</v>
      </c>
      <c r="K33" s="284">
        <v>60</v>
      </c>
      <c r="L33" s="284">
        <v>10</v>
      </c>
      <c r="M33" s="284">
        <f t="shared" si="4"/>
        <v>180</v>
      </c>
      <c r="N33" s="285">
        <f t="shared" si="5"/>
        <v>180</v>
      </c>
      <c r="O33" s="314">
        <f t="shared" si="7"/>
        <v>5</v>
      </c>
      <c r="P33" s="315">
        <f t="shared" si="6"/>
        <v>0</v>
      </c>
      <c r="Q33" s="314"/>
      <c r="S33" s="158"/>
      <c r="T33" s="61"/>
      <c r="U33" s="61"/>
      <c r="V33" s="61"/>
      <c r="W33" s="61"/>
      <c r="X33" s="61"/>
      <c r="Y33" s="61"/>
      <c r="Z33" s="61"/>
    </row>
    <row r="34" spans="2:26" ht="17.25" hidden="1" outlineLevel="2" collapsed="1" thickBot="1">
      <c r="B34" s="279">
        <v>42865</v>
      </c>
      <c r="C34" s="280" t="s">
        <v>3096</v>
      </c>
      <c r="D34" s="281" t="s">
        <v>3315</v>
      </c>
      <c r="E34" s="281" t="s">
        <v>1329</v>
      </c>
      <c r="F34" s="282" t="s">
        <v>1346</v>
      </c>
      <c r="G34" s="281" t="s">
        <v>102</v>
      </c>
      <c r="H34" s="283">
        <v>1</v>
      </c>
      <c r="I34" s="283">
        <v>9951</v>
      </c>
      <c r="J34" s="283">
        <v>0</v>
      </c>
      <c r="K34" s="284">
        <v>60</v>
      </c>
      <c r="L34" s="284">
        <v>10</v>
      </c>
      <c r="M34" s="284">
        <f t="shared" si="4"/>
        <v>-70</v>
      </c>
      <c r="N34" s="285">
        <f t="shared" si="5"/>
        <v>-70</v>
      </c>
      <c r="O34" s="314" t="str">
        <f t="shared" si="7"/>
        <v/>
      </c>
      <c r="P34" s="315">
        <f>ABS(J34)</f>
        <v>0</v>
      </c>
      <c r="Q34" s="314"/>
      <c r="S34" s="158"/>
      <c r="T34" s="61"/>
      <c r="U34" s="61"/>
      <c r="V34" s="61"/>
      <c r="W34" s="61"/>
      <c r="X34" s="61"/>
      <c r="Y34" s="61"/>
      <c r="Z34" s="61"/>
    </row>
    <row r="35" spans="2:26" ht="17.25" hidden="1" outlineLevel="2" collapsed="1" thickBot="1">
      <c r="B35" s="279">
        <v>42865</v>
      </c>
      <c r="C35" s="280" t="s">
        <v>3096</v>
      </c>
      <c r="D35" s="281" t="s">
        <v>3315</v>
      </c>
      <c r="E35" s="281" t="s">
        <v>1331</v>
      </c>
      <c r="F35" s="282" t="s">
        <v>1345</v>
      </c>
      <c r="G35" s="281" t="s">
        <v>102</v>
      </c>
      <c r="H35" s="283">
        <v>1</v>
      </c>
      <c r="I35" s="283">
        <v>9946</v>
      </c>
      <c r="J35" s="283">
        <v>0</v>
      </c>
      <c r="K35" s="284">
        <v>60</v>
      </c>
      <c r="L35" s="284">
        <v>10</v>
      </c>
      <c r="M35" s="284">
        <f t="shared" si="4"/>
        <v>180</v>
      </c>
      <c r="N35" s="285">
        <f t="shared" si="5"/>
        <v>180</v>
      </c>
      <c r="O35" s="314">
        <f t="shared" si="7"/>
        <v>5</v>
      </c>
      <c r="P35" s="315">
        <f>ABS(J35)</f>
        <v>0</v>
      </c>
      <c r="Q35" s="314"/>
      <c r="S35" s="158"/>
      <c r="T35" s="61"/>
      <c r="U35" s="61"/>
      <c r="V35" s="61"/>
      <c r="W35" s="61"/>
      <c r="X35" s="61"/>
      <c r="Y35" s="61"/>
      <c r="Z35" s="61"/>
    </row>
    <row r="36" spans="2:26" ht="17.25" hidden="1" outlineLevel="1" thickBot="1">
      <c r="B36" s="237">
        <v>42867</v>
      </c>
      <c r="C36" s="215" t="s">
        <v>1332</v>
      </c>
      <c r="D36" s="210" t="s">
        <v>1333</v>
      </c>
      <c r="E36" s="210" t="s">
        <v>1329</v>
      </c>
      <c r="F36" s="210" t="s">
        <v>2221</v>
      </c>
      <c r="G36" s="210" t="s">
        <v>102</v>
      </c>
      <c r="H36" s="239">
        <v>3</v>
      </c>
      <c r="I36" s="239">
        <v>9973</v>
      </c>
      <c r="J36" s="239">
        <v>0</v>
      </c>
      <c r="K36" s="14">
        <v>180</v>
      </c>
      <c r="L36" s="288">
        <v>30</v>
      </c>
      <c r="M36" s="14">
        <f t="shared" si="4"/>
        <v>-210</v>
      </c>
      <c r="N36" s="123">
        <f t="shared" si="5"/>
        <v>-210</v>
      </c>
      <c r="O36" s="241" t="str">
        <f t="shared" si="7"/>
        <v/>
      </c>
      <c r="P36" s="207">
        <f t="shared" ref="P36:P43" si="8">ABS(J36)</f>
        <v>0</v>
      </c>
      <c r="Q36" s="34"/>
      <c r="S36" s="158"/>
    </row>
    <row r="37" spans="2:26" ht="17.25" hidden="1" outlineLevel="2" thickBot="1">
      <c r="B37" s="237">
        <v>42867</v>
      </c>
      <c r="C37" s="215" t="s">
        <v>1332</v>
      </c>
      <c r="D37" s="210" t="s">
        <v>1333</v>
      </c>
      <c r="E37" s="210" t="s">
        <v>1331</v>
      </c>
      <c r="F37" s="210" t="s">
        <v>1330</v>
      </c>
      <c r="G37" s="210" t="s">
        <v>102</v>
      </c>
      <c r="H37" s="239">
        <v>3</v>
      </c>
      <c r="I37" s="239">
        <v>9981</v>
      </c>
      <c r="J37" s="239">
        <v>0</v>
      </c>
      <c r="K37" s="14">
        <v>180</v>
      </c>
      <c r="L37" s="288">
        <v>30</v>
      </c>
      <c r="M37" s="14">
        <f t="shared" si="4"/>
        <v>-1410</v>
      </c>
      <c r="N37" s="123">
        <f t="shared" si="5"/>
        <v>-1410</v>
      </c>
      <c r="O37" s="241">
        <f t="shared" si="7"/>
        <v>-24</v>
      </c>
      <c r="P37" s="207">
        <f t="shared" si="8"/>
        <v>0</v>
      </c>
      <c r="Q37" s="34"/>
      <c r="S37" s="158"/>
    </row>
    <row r="38" spans="2:26" ht="17.25" hidden="1" outlineLevel="2" thickBot="1">
      <c r="B38" s="237">
        <v>42867</v>
      </c>
      <c r="C38" s="215" t="s">
        <v>3069</v>
      </c>
      <c r="D38" s="210" t="s">
        <v>3070</v>
      </c>
      <c r="E38" s="210" t="s">
        <v>1329</v>
      </c>
      <c r="F38" s="210" t="s">
        <v>1330</v>
      </c>
      <c r="G38" s="210" t="s">
        <v>102</v>
      </c>
      <c r="H38" s="239">
        <v>1</v>
      </c>
      <c r="I38" s="239">
        <v>9985</v>
      </c>
      <c r="J38" s="239">
        <v>0</v>
      </c>
      <c r="K38" s="14">
        <v>100</v>
      </c>
      <c r="L38" s="288">
        <v>40</v>
      </c>
      <c r="M38" s="14">
        <f t="shared" si="4"/>
        <v>-140</v>
      </c>
      <c r="N38" s="123">
        <f t="shared" si="5"/>
        <v>-140</v>
      </c>
      <c r="O38" s="241" t="str">
        <f t="shared" si="7"/>
        <v/>
      </c>
      <c r="P38" s="207">
        <f t="shared" si="8"/>
        <v>0</v>
      </c>
      <c r="Q38" s="34"/>
      <c r="S38" s="158"/>
    </row>
    <row r="39" spans="2:26" ht="17.25" hidden="1" outlineLevel="2" thickBot="1">
      <c r="B39" s="237">
        <v>42867</v>
      </c>
      <c r="C39" s="215" t="s">
        <v>3069</v>
      </c>
      <c r="D39" s="210" t="s">
        <v>3070</v>
      </c>
      <c r="E39" s="210" t="s">
        <v>1331</v>
      </c>
      <c r="F39" s="210" t="s">
        <v>2221</v>
      </c>
      <c r="G39" s="210" t="s">
        <v>102</v>
      </c>
      <c r="H39" s="239">
        <v>1</v>
      </c>
      <c r="I39" s="239">
        <v>9978</v>
      </c>
      <c r="J39" s="239">
        <v>0</v>
      </c>
      <c r="K39" s="14">
        <v>100</v>
      </c>
      <c r="L39" s="288">
        <v>40</v>
      </c>
      <c r="M39" s="14">
        <f t="shared" si="4"/>
        <v>-1540</v>
      </c>
      <c r="N39" s="123">
        <f t="shared" si="5"/>
        <v>-1540</v>
      </c>
      <c r="O39" s="241">
        <f t="shared" si="7"/>
        <v>-7</v>
      </c>
      <c r="P39" s="207">
        <f t="shared" si="8"/>
        <v>0</v>
      </c>
      <c r="Q39" s="34"/>
      <c r="S39" s="158"/>
    </row>
    <row r="40" spans="2:26" ht="17.25" hidden="1" outlineLevel="2" thickBot="1">
      <c r="B40" s="237">
        <v>42867</v>
      </c>
      <c r="C40" s="215" t="s">
        <v>3069</v>
      </c>
      <c r="D40" s="210" t="s">
        <v>3070</v>
      </c>
      <c r="E40" s="210" t="s">
        <v>1329</v>
      </c>
      <c r="F40" s="210" t="s">
        <v>2221</v>
      </c>
      <c r="G40" s="210" t="s">
        <v>102</v>
      </c>
      <c r="H40" s="239">
        <v>1</v>
      </c>
      <c r="I40" s="239">
        <v>9984</v>
      </c>
      <c r="J40" s="239">
        <v>0</v>
      </c>
      <c r="K40" s="14">
        <v>100</v>
      </c>
      <c r="L40" s="288">
        <v>40</v>
      </c>
      <c r="M40" s="14">
        <f t="shared" si="4"/>
        <v>-140</v>
      </c>
      <c r="N40" s="123">
        <f t="shared" si="5"/>
        <v>-140</v>
      </c>
      <c r="O40" s="241" t="str">
        <f t="shared" si="7"/>
        <v/>
      </c>
      <c r="P40" s="207">
        <f t="shared" si="8"/>
        <v>0</v>
      </c>
      <c r="Q40" s="34"/>
      <c r="S40" s="158"/>
    </row>
    <row r="41" spans="2:26" ht="17.25" hidden="1" outlineLevel="2" thickBot="1">
      <c r="B41" s="237">
        <v>42867</v>
      </c>
      <c r="C41" s="215" t="s">
        <v>3069</v>
      </c>
      <c r="D41" s="210" t="s">
        <v>3070</v>
      </c>
      <c r="E41" s="210" t="s">
        <v>1331</v>
      </c>
      <c r="F41" s="210" t="s">
        <v>1330</v>
      </c>
      <c r="G41" s="210" t="s">
        <v>102</v>
      </c>
      <c r="H41" s="239">
        <v>1</v>
      </c>
      <c r="I41" s="239">
        <v>9987</v>
      </c>
      <c r="J41" s="239">
        <v>0</v>
      </c>
      <c r="K41" s="14">
        <v>100</v>
      </c>
      <c r="L41" s="288">
        <v>40</v>
      </c>
      <c r="M41" s="14">
        <f t="shared" si="4"/>
        <v>-740</v>
      </c>
      <c r="N41" s="123">
        <f t="shared" si="5"/>
        <v>-740</v>
      </c>
      <c r="O41" s="241">
        <f t="shared" si="7"/>
        <v>-3</v>
      </c>
      <c r="P41" s="207">
        <f t="shared" si="8"/>
        <v>0</v>
      </c>
      <c r="Q41" s="34"/>
      <c r="S41" s="158"/>
    </row>
    <row r="42" spans="2:26" ht="17.25" hidden="1" outlineLevel="2" thickBot="1">
      <c r="B42" s="237">
        <v>42867</v>
      </c>
      <c r="C42" s="215" t="s">
        <v>3069</v>
      </c>
      <c r="D42" s="210" t="s">
        <v>3070</v>
      </c>
      <c r="E42" s="210" t="s">
        <v>1329</v>
      </c>
      <c r="F42" s="210" t="s">
        <v>2221</v>
      </c>
      <c r="G42" s="210" t="s">
        <v>102</v>
      </c>
      <c r="H42" s="239">
        <v>1</v>
      </c>
      <c r="I42" s="239">
        <v>9978</v>
      </c>
      <c r="J42" s="239">
        <v>0</v>
      </c>
      <c r="K42" s="14">
        <v>100</v>
      </c>
      <c r="L42" s="288">
        <v>40</v>
      </c>
      <c r="M42" s="14">
        <f t="shared" si="4"/>
        <v>-140</v>
      </c>
      <c r="N42" s="123">
        <f t="shared" si="5"/>
        <v>-140</v>
      </c>
      <c r="O42" s="241" t="str">
        <f t="shared" si="7"/>
        <v/>
      </c>
      <c r="P42" s="207">
        <f t="shared" si="8"/>
        <v>0</v>
      </c>
      <c r="Q42" s="34"/>
      <c r="S42" s="158"/>
    </row>
    <row r="43" spans="2:26" ht="17.25" hidden="1" outlineLevel="2" thickBot="1">
      <c r="B43" s="237">
        <v>42867</v>
      </c>
      <c r="C43" s="215" t="s">
        <v>3069</v>
      </c>
      <c r="D43" s="210" t="s">
        <v>3070</v>
      </c>
      <c r="E43" s="210" t="s">
        <v>1331</v>
      </c>
      <c r="F43" s="210" t="s">
        <v>1330</v>
      </c>
      <c r="G43" s="210" t="s">
        <v>102</v>
      </c>
      <c r="H43" s="239">
        <v>1</v>
      </c>
      <c r="I43" s="239">
        <v>9973</v>
      </c>
      <c r="J43" s="239">
        <v>0</v>
      </c>
      <c r="K43" s="14">
        <v>100</v>
      </c>
      <c r="L43" s="288">
        <v>40</v>
      </c>
      <c r="M43" s="14">
        <f t="shared" si="4"/>
        <v>860</v>
      </c>
      <c r="N43" s="123">
        <f t="shared" si="5"/>
        <v>860</v>
      </c>
      <c r="O43" s="241">
        <f t="shared" si="7"/>
        <v>5</v>
      </c>
      <c r="P43" s="207">
        <f t="shared" si="8"/>
        <v>0</v>
      </c>
      <c r="Q43" s="34"/>
      <c r="S43" s="158"/>
    </row>
    <row r="44" spans="2:26" ht="17.25" hidden="1" outlineLevel="2" thickBot="1">
      <c r="B44" s="237">
        <v>42867</v>
      </c>
      <c r="C44" s="215" t="s">
        <v>3069</v>
      </c>
      <c r="D44" s="210" t="s">
        <v>3070</v>
      </c>
      <c r="E44" s="210" t="s">
        <v>1329</v>
      </c>
      <c r="F44" s="210" t="s">
        <v>2221</v>
      </c>
      <c r="G44" s="210" t="s">
        <v>102</v>
      </c>
      <c r="H44" s="239">
        <v>1</v>
      </c>
      <c r="I44" s="239">
        <v>9975</v>
      </c>
      <c r="J44" s="239">
        <v>0</v>
      </c>
      <c r="K44" s="14">
        <v>100</v>
      </c>
      <c r="L44" s="288">
        <v>40</v>
      </c>
      <c r="M44" s="14">
        <f t="shared" si="4"/>
        <v>-140</v>
      </c>
      <c r="N44" s="123">
        <f t="shared" si="5"/>
        <v>-140</v>
      </c>
      <c r="O44" s="241" t="str">
        <f t="shared" si="7"/>
        <v/>
      </c>
      <c r="P44" s="207">
        <f>ABS(J44)</f>
        <v>0</v>
      </c>
      <c r="Q44" s="34"/>
      <c r="S44" s="158"/>
    </row>
    <row r="45" spans="2:26" ht="17.25" hidden="1" outlineLevel="2" thickBot="1">
      <c r="B45" s="237">
        <v>42867</v>
      </c>
      <c r="C45" s="215" t="s">
        <v>3069</v>
      </c>
      <c r="D45" s="210" t="s">
        <v>3070</v>
      </c>
      <c r="E45" s="210" t="s">
        <v>1331</v>
      </c>
      <c r="F45" s="210" t="s">
        <v>1330</v>
      </c>
      <c r="G45" s="210" t="s">
        <v>102</v>
      </c>
      <c r="H45" s="239">
        <v>1</v>
      </c>
      <c r="I45" s="239">
        <v>9991</v>
      </c>
      <c r="J45" s="239">
        <v>0</v>
      </c>
      <c r="K45" s="14">
        <v>100</v>
      </c>
      <c r="L45" s="288">
        <v>40</v>
      </c>
      <c r="M45" s="14">
        <f t="shared" si="4"/>
        <v>-3340</v>
      </c>
      <c r="N45" s="123">
        <f t="shared" si="5"/>
        <v>-3340</v>
      </c>
      <c r="O45" s="241">
        <f t="shared" si="7"/>
        <v>-16</v>
      </c>
      <c r="P45" s="207">
        <f>ABS(J45)</f>
        <v>0</v>
      </c>
      <c r="Q45" s="34"/>
      <c r="S45" s="158"/>
    </row>
    <row r="46" spans="2:26" ht="17.25" hidden="1" outlineLevel="1" collapsed="1" thickBot="1">
      <c r="B46" s="279">
        <v>42872</v>
      </c>
      <c r="C46" s="280" t="s">
        <v>3096</v>
      </c>
      <c r="D46" s="281" t="s">
        <v>3315</v>
      </c>
      <c r="E46" s="281" t="s">
        <v>1329</v>
      </c>
      <c r="F46" s="282" t="s">
        <v>1346</v>
      </c>
      <c r="G46" s="281" t="s">
        <v>102</v>
      </c>
      <c r="H46" s="283">
        <v>1</v>
      </c>
      <c r="I46" s="283">
        <v>10000</v>
      </c>
      <c r="J46" s="283">
        <v>0</v>
      </c>
      <c r="K46" s="284">
        <v>60</v>
      </c>
      <c r="L46" s="284">
        <v>10</v>
      </c>
      <c r="M46" s="284">
        <f t="shared" si="4"/>
        <v>-70</v>
      </c>
      <c r="N46" s="285">
        <f t="shared" si="5"/>
        <v>-70</v>
      </c>
      <c r="O46" s="314" t="str">
        <f t="shared" si="7"/>
        <v/>
      </c>
      <c r="P46" s="315">
        <f>ABS(J46)</f>
        <v>0</v>
      </c>
      <c r="Q46" s="314"/>
      <c r="S46" s="158"/>
      <c r="T46" s="61"/>
      <c r="U46" s="61"/>
      <c r="V46" s="61"/>
      <c r="W46" s="61"/>
      <c r="X46" s="61"/>
      <c r="Y46" s="61"/>
      <c r="Z46" s="61"/>
    </row>
    <row r="47" spans="2:26" ht="17.25" hidden="1" outlineLevel="1" collapsed="1" thickBot="1">
      <c r="B47" s="279">
        <v>42872</v>
      </c>
      <c r="C47" s="280" t="s">
        <v>3096</v>
      </c>
      <c r="D47" s="281" t="s">
        <v>3315</v>
      </c>
      <c r="E47" s="281" t="s">
        <v>1331</v>
      </c>
      <c r="F47" s="282" t="s">
        <v>1345</v>
      </c>
      <c r="G47" s="281" t="s">
        <v>102</v>
      </c>
      <c r="H47" s="283">
        <v>1</v>
      </c>
      <c r="I47" s="283">
        <v>9990</v>
      </c>
      <c r="J47" s="283">
        <v>0</v>
      </c>
      <c r="K47" s="284">
        <v>60</v>
      </c>
      <c r="L47" s="284">
        <v>10</v>
      </c>
      <c r="M47" s="284">
        <f t="shared" si="4"/>
        <v>430</v>
      </c>
      <c r="N47" s="285">
        <f t="shared" si="5"/>
        <v>430</v>
      </c>
      <c r="O47" s="314">
        <f t="shared" si="7"/>
        <v>10</v>
      </c>
      <c r="P47" s="315">
        <f>ABS(J47)</f>
        <v>0</v>
      </c>
      <c r="Q47" s="314"/>
      <c r="S47" s="158"/>
      <c r="T47" s="61"/>
      <c r="U47" s="61"/>
      <c r="V47" s="61"/>
      <c r="W47" s="61"/>
      <c r="X47" s="61"/>
      <c r="Y47" s="61"/>
      <c r="Z47" s="61"/>
    </row>
    <row r="48" spans="2:26" ht="17.25" hidden="1" outlineLevel="1" thickBot="1">
      <c r="B48" s="237">
        <v>42873</v>
      </c>
      <c r="C48" s="215" t="s">
        <v>1332</v>
      </c>
      <c r="D48" s="210" t="s">
        <v>1333</v>
      </c>
      <c r="E48" s="210" t="s">
        <v>1329</v>
      </c>
      <c r="F48" s="210" t="s">
        <v>1346</v>
      </c>
      <c r="G48" s="210" t="s">
        <v>102</v>
      </c>
      <c r="H48" s="239">
        <v>1</v>
      </c>
      <c r="I48" s="239">
        <v>9891</v>
      </c>
      <c r="J48" s="239">
        <v>0</v>
      </c>
      <c r="K48" s="14">
        <v>60</v>
      </c>
      <c r="L48" s="288">
        <v>10</v>
      </c>
      <c r="M48" s="14">
        <f>IF(C48="TXO",J48-SUM(K48:L48),IF(C48="FITX",IF(E48="新倉",-SUM(K48:L48),IF(F48="賣",(I48-I47)*H48*200-SUM(K48:L48),(I47-I48)*H48*200-SUM(K48:L48))),IF(E48="新倉",-SUM(K48:L48),IF(F48="賣",(I48-I47)*H48*50-SUM(K48:L48),(I47-I48)*H48*50-SUM(K48:L48)))))</f>
        <v>-70</v>
      </c>
      <c r="N48" s="123">
        <f t="shared" si="5"/>
        <v>-70</v>
      </c>
      <c r="O48" s="241" t="str">
        <f t="shared" si="7"/>
        <v/>
      </c>
      <c r="P48" s="207">
        <f t="shared" ref="P48:P59" si="9">ABS(J48)</f>
        <v>0</v>
      </c>
      <c r="Q48" s="34"/>
      <c r="S48" s="158"/>
    </row>
    <row r="49" spans="2:26" ht="17.25" hidden="1" outlineLevel="1" thickBot="1">
      <c r="B49" s="237">
        <v>42873</v>
      </c>
      <c r="C49" s="215" t="s">
        <v>1332</v>
      </c>
      <c r="D49" s="210" t="s">
        <v>1333</v>
      </c>
      <c r="E49" s="210" t="s">
        <v>1331</v>
      </c>
      <c r="F49" s="210" t="s">
        <v>1345</v>
      </c>
      <c r="G49" s="210" t="s">
        <v>102</v>
      </c>
      <c r="H49" s="239">
        <v>1</v>
      </c>
      <c r="I49" s="239">
        <v>9883</v>
      </c>
      <c r="J49" s="239">
        <v>0</v>
      </c>
      <c r="K49" s="14">
        <v>60</v>
      </c>
      <c r="L49" s="288">
        <v>10</v>
      </c>
      <c r="M49" s="14">
        <f>IF(C49="TXO",J49-SUM(K49:L49),IF(C49="FITX",IF(E49="新倉",-SUM(K49:L49),IF(F49="賣",(I49-I48)*H49*200-SUM(K49:L49),(I48-I49)*H49*200-SUM(K49:L49))),IF(E49="新倉",-SUM(K49:L49),IF(F49="賣",(I49-I48)*H49*50-SUM(K49:L49),(I48-I49)*H49*50-SUM(K49:L49)))))</f>
        <v>330</v>
      </c>
      <c r="N49" s="123">
        <f t="shared" si="5"/>
        <v>330</v>
      </c>
      <c r="O49" s="241">
        <f t="shared" si="7"/>
        <v>8</v>
      </c>
      <c r="P49" s="207">
        <f t="shared" si="9"/>
        <v>0</v>
      </c>
      <c r="Q49" s="34"/>
      <c r="S49" s="158"/>
    </row>
    <row r="50" spans="2:26" ht="17.25" hidden="1" outlineLevel="1" thickBot="1">
      <c r="B50" s="279">
        <v>42874</v>
      </c>
      <c r="C50" s="280" t="s">
        <v>3096</v>
      </c>
      <c r="D50" s="281" t="s">
        <v>3315</v>
      </c>
      <c r="E50" s="281" t="s">
        <v>1329</v>
      </c>
      <c r="F50" s="282" t="s">
        <v>1345</v>
      </c>
      <c r="G50" s="281" t="s">
        <v>102</v>
      </c>
      <c r="H50" s="283">
        <v>1</v>
      </c>
      <c r="I50" s="283">
        <v>9942</v>
      </c>
      <c r="J50" s="283">
        <v>0</v>
      </c>
      <c r="K50" s="284">
        <v>60</v>
      </c>
      <c r="L50" s="284">
        <v>10</v>
      </c>
      <c r="M50" s="284">
        <f t="shared" ref="M50:M59" si="10">IF(C50="TXO",J50-SUM(K50:L50),IF(C50="FITX",IF(E50="新倉",-SUM(K50:L50),IF(F50="賣",(I50-I49)*H50*200-SUM(K50:L50),(I49-I50)*H50*200-SUM(K50:L50))),IF(E50="新倉",-SUM(K50:L50),IF(F50="賣",(I50-I49)*H50*50-SUM(K50:L50),(I49-I50)*H50*50-SUM(K50:L50)))))</f>
        <v>-70</v>
      </c>
      <c r="N50" s="285">
        <f t="shared" si="5"/>
        <v>-70</v>
      </c>
      <c r="O50" s="314" t="str">
        <f t="shared" si="7"/>
        <v/>
      </c>
      <c r="P50" s="315">
        <f t="shared" si="9"/>
        <v>0</v>
      </c>
      <c r="Q50" s="314"/>
      <c r="S50" s="158"/>
      <c r="T50" s="61"/>
      <c r="U50" s="61"/>
      <c r="V50" s="61"/>
      <c r="W50" s="61"/>
      <c r="X50" s="61"/>
      <c r="Y50" s="61"/>
      <c r="Z50" s="61"/>
    </row>
    <row r="51" spans="2:26" ht="17.25" hidden="1" outlineLevel="2" collapsed="1" thickBot="1">
      <c r="B51" s="279">
        <v>42874</v>
      </c>
      <c r="C51" s="280" t="s">
        <v>3096</v>
      </c>
      <c r="D51" s="281" t="s">
        <v>3315</v>
      </c>
      <c r="E51" s="281" t="s">
        <v>1331</v>
      </c>
      <c r="F51" s="282" t="s">
        <v>1346</v>
      </c>
      <c r="G51" s="281" t="s">
        <v>102</v>
      </c>
      <c r="H51" s="283">
        <v>1</v>
      </c>
      <c r="I51" s="283">
        <v>9950</v>
      </c>
      <c r="J51" s="283">
        <v>0</v>
      </c>
      <c r="K51" s="284">
        <v>60</v>
      </c>
      <c r="L51" s="284">
        <v>10</v>
      </c>
      <c r="M51" s="284">
        <f t="shared" si="10"/>
        <v>330</v>
      </c>
      <c r="N51" s="285">
        <f t="shared" si="5"/>
        <v>330</v>
      </c>
      <c r="O51" s="314">
        <f t="shared" si="7"/>
        <v>8</v>
      </c>
      <c r="P51" s="315">
        <f t="shared" si="9"/>
        <v>0</v>
      </c>
      <c r="Q51" s="314"/>
      <c r="S51" s="158"/>
      <c r="T51" s="61"/>
      <c r="U51" s="61"/>
      <c r="V51" s="61"/>
      <c r="W51" s="61"/>
      <c r="X51" s="61"/>
      <c r="Y51" s="61"/>
      <c r="Z51" s="61"/>
    </row>
    <row r="52" spans="2:26" ht="17.25" hidden="1" outlineLevel="2" collapsed="1" thickBot="1">
      <c r="B52" s="279">
        <v>42874</v>
      </c>
      <c r="C52" s="280" t="s">
        <v>3096</v>
      </c>
      <c r="D52" s="281" t="s">
        <v>3315</v>
      </c>
      <c r="E52" s="281" t="s">
        <v>1329</v>
      </c>
      <c r="F52" s="282" t="s">
        <v>1345</v>
      </c>
      <c r="G52" s="281" t="s">
        <v>102</v>
      </c>
      <c r="H52" s="283">
        <v>1</v>
      </c>
      <c r="I52" s="283">
        <v>9945</v>
      </c>
      <c r="J52" s="283">
        <v>0</v>
      </c>
      <c r="K52" s="284">
        <v>60</v>
      </c>
      <c r="L52" s="284">
        <v>10</v>
      </c>
      <c r="M52" s="284">
        <f t="shared" si="10"/>
        <v>-70</v>
      </c>
      <c r="N52" s="285">
        <f t="shared" si="5"/>
        <v>-70</v>
      </c>
      <c r="O52" s="314" t="str">
        <f t="shared" si="7"/>
        <v/>
      </c>
      <c r="P52" s="315">
        <f>ABS(J52)</f>
        <v>0</v>
      </c>
      <c r="Q52" s="314"/>
      <c r="S52" s="158"/>
      <c r="T52" s="61"/>
      <c r="U52" s="61"/>
      <c r="V52" s="61"/>
      <c r="W52" s="61"/>
      <c r="X52" s="61"/>
      <c r="Y52" s="61"/>
      <c r="Z52" s="61"/>
    </row>
    <row r="53" spans="2:26" ht="17.25" hidden="1" outlineLevel="2" collapsed="1" thickBot="1">
      <c r="B53" s="279">
        <v>42874</v>
      </c>
      <c r="C53" s="280" t="s">
        <v>3096</v>
      </c>
      <c r="D53" s="281" t="s">
        <v>3315</v>
      </c>
      <c r="E53" s="281" t="s">
        <v>1331</v>
      </c>
      <c r="F53" s="282" t="s">
        <v>1346</v>
      </c>
      <c r="G53" s="281" t="s">
        <v>102</v>
      </c>
      <c r="H53" s="283">
        <v>1</v>
      </c>
      <c r="I53" s="283">
        <v>9943</v>
      </c>
      <c r="J53" s="283">
        <v>0</v>
      </c>
      <c r="K53" s="284">
        <v>60</v>
      </c>
      <c r="L53" s="284">
        <v>10</v>
      </c>
      <c r="M53" s="284">
        <f t="shared" si="10"/>
        <v>-170</v>
      </c>
      <c r="N53" s="285">
        <f t="shared" si="5"/>
        <v>-170</v>
      </c>
      <c r="O53" s="314">
        <f t="shared" si="7"/>
        <v>-2</v>
      </c>
      <c r="P53" s="315">
        <f>ABS(J53)</f>
        <v>0</v>
      </c>
      <c r="Q53" s="314"/>
      <c r="S53" s="158"/>
      <c r="T53" s="61"/>
      <c r="U53" s="61"/>
      <c r="V53" s="61"/>
      <c r="W53" s="61"/>
      <c r="X53" s="61"/>
      <c r="Y53" s="61"/>
      <c r="Z53" s="61"/>
    </row>
    <row r="54" spans="2:26" ht="17.25" hidden="1" outlineLevel="2" collapsed="1" thickBot="1">
      <c r="B54" s="279">
        <v>42874</v>
      </c>
      <c r="C54" s="280" t="s">
        <v>3096</v>
      </c>
      <c r="D54" s="281" t="s">
        <v>3315</v>
      </c>
      <c r="E54" s="281" t="s">
        <v>1329</v>
      </c>
      <c r="F54" s="282" t="s">
        <v>1345</v>
      </c>
      <c r="G54" s="281" t="s">
        <v>102</v>
      </c>
      <c r="H54" s="283">
        <v>1</v>
      </c>
      <c r="I54" s="283">
        <v>9945</v>
      </c>
      <c r="J54" s="283">
        <v>0</v>
      </c>
      <c r="K54" s="284">
        <v>60</v>
      </c>
      <c r="L54" s="284">
        <v>10</v>
      </c>
      <c r="M54" s="284">
        <f t="shared" si="10"/>
        <v>-70</v>
      </c>
      <c r="N54" s="285">
        <f t="shared" si="5"/>
        <v>-70</v>
      </c>
      <c r="O54" s="314" t="str">
        <f t="shared" si="7"/>
        <v/>
      </c>
      <c r="P54" s="315">
        <f t="shared" si="9"/>
        <v>0</v>
      </c>
      <c r="Q54" s="314"/>
      <c r="S54" s="158"/>
      <c r="T54" s="61"/>
      <c r="U54" s="61"/>
      <c r="V54" s="61"/>
      <c r="W54" s="61"/>
      <c r="X54" s="61"/>
      <c r="Y54" s="61"/>
      <c r="Z54" s="61"/>
    </row>
    <row r="55" spans="2:26" ht="17.25" hidden="1" outlineLevel="2" collapsed="1" thickBot="1">
      <c r="B55" s="279">
        <v>42874</v>
      </c>
      <c r="C55" s="280" t="s">
        <v>3096</v>
      </c>
      <c r="D55" s="281" t="s">
        <v>3315</v>
      </c>
      <c r="E55" s="281" t="s">
        <v>1331</v>
      </c>
      <c r="F55" s="282" t="s">
        <v>1346</v>
      </c>
      <c r="G55" s="281" t="s">
        <v>102</v>
      </c>
      <c r="H55" s="283">
        <v>1</v>
      </c>
      <c r="I55" s="283">
        <v>9946</v>
      </c>
      <c r="J55" s="283">
        <v>0</v>
      </c>
      <c r="K55" s="284">
        <v>60</v>
      </c>
      <c r="L55" s="284">
        <v>10</v>
      </c>
      <c r="M55" s="284">
        <f t="shared" si="10"/>
        <v>-20</v>
      </c>
      <c r="N55" s="285">
        <f t="shared" si="5"/>
        <v>-20</v>
      </c>
      <c r="O55" s="314">
        <f t="shared" si="7"/>
        <v>1</v>
      </c>
      <c r="P55" s="315">
        <f t="shared" si="9"/>
        <v>0</v>
      </c>
      <c r="Q55" s="314"/>
      <c r="S55" s="158"/>
      <c r="T55" s="61"/>
      <c r="U55" s="61"/>
      <c r="V55" s="61"/>
      <c r="W55" s="61"/>
      <c r="X55" s="61"/>
      <c r="Y55" s="61"/>
      <c r="Z55" s="61"/>
    </row>
    <row r="56" spans="2:26" ht="17.25" hidden="1" outlineLevel="2" collapsed="1" thickBot="1">
      <c r="B56" s="279">
        <v>42874</v>
      </c>
      <c r="C56" s="280" t="s">
        <v>3096</v>
      </c>
      <c r="D56" s="281" t="s">
        <v>3315</v>
      </c>
      <c r="E56" s="281" t="s">
        <v>1329</v>
      </c>
      <c r="F56" s="282" t="s">
        <v>1345</v>
      </c>
      <c r="G56" s="281" t="s">
        <v>102</v>
      </c>
      <c r="H56" s="283">
        <v>1</v>
      </c>
      <c r="I56" s="283">
        <v>9959</v>
      </c>
      <c r="J56" s="283">
        <v>0</v>
      </c>
      <c r="K56" s="284">
        <v>60</v>
      </c>
      <c r="L56" s="284">
        <v>10</v>
      </c>
      <c r="M56" s="284">
        <f t="shared" si="10"/>
        <v>-70</v>
      </c>
      <c r="N56" s="285">
        <f t="shared" si="5"/>
        <v>-70</v>
      </c>
      <c r="O56" s="314" t="str">
        <f t="shared" si="7"/>
        <v/>
      </c>
      <c r="P56" s="315">
        <f>ABS(J56)</f>
        <v>0</v>
      </c>
      <c r="Q56" s="314"/>
      <c r="S56" s="158"/>
      <c r="T56" s="61"/>
      <c r="U56" s="61"/>
      <c r="V56" s="61"/>
      <c r="W56" s="61"/>
      <c r="X56" s="61"/>
      <c r="Y56" s="61"/>
      <c r="Z56" s="61"/>
    </row>
    <row r="57" spans="2:26" ht="17.25" hidden="1" outlineLevel="2" collapsed="1" thickBot="1">
      <c r="B57" s="279">
        <v>42874</v>
      </c>
      <c r="C57" s="280" t="s">
        <v>3096</v>
      </c>
      <c r="D57" s="281" t="s">
        <v>3315</v>
      </c>
      <c r="E57" s="281" t="s">
        <v>1331</v>
      </c>
      <c r="F57" s="282" t="s">
        <v>1346</v>
      </c>
      <c r="G57" s="281" t="s">
        <v>102</v>
      </c>
      <c r="H57" s="283">
        <v>1</v>
      </c>
      <c r="I57" s="283">
        <v>9949</v>
      </c>
      <c r="J57" s="283">
        <v>0</v>
      </c>
      <c r="K57" s="284">
        <v>60</v>
      </c>
      <c r="L57" s="284">
        <v>10</v>
      </c>
      <c r="M57" s="284">
        <f t="shared" si="10"/>
        <v>-570</v>
      </c>
      <c r="N57" s="285">
        <f t="shared" si="5"/>
        <v>-570</v>
      </c>
      <c r="O57" s="314">
        <f t="shared" si="7"/>
        <v>-10</v>
      </c>
      <c r="P57" s="315">
        <f>ABS(J57)</f>
        <v>0</v>
      </c>
      <c r="Q57" s="314"/>
      <c r="S57" s="158"/>
      <c r="T57" s="61"/>
      <c r="U57" s="61"/>
      <c r="V57" s="61"/>
      <c r="W57" s="61"/>
      <c r="X57" s="61"/>
      <c r="Y57" s="61"/>
      <c r="Z57" s="61"/>
    </row>
    <row r="58" spans="2:26" ht="17.25" hidden="1" outlineLevel="2" collapsed="1" thickBot="1">
      <c r="B58" s="279">
        <v>42874</v>
      </c>
      <c r="C58" s="280" t="s">
        <v>3096</v>
      </c>
      <c r="D58" s="281" t="s">
        <v>3315</v>
      </c>
      <c r="E58" s="281" t="s">
        <v>1329</v>
      </c>
      <c r="F58" s="282" t="s">
        <v>1345</v>
      </c>
      <c r="G58" s="281" t="s">
        <v>102</v>
      </c>
      <c r="H58" s="283">
        <v>1</v>
      </c>
      <c r="I58" s="283">
        <v>9959</v>
      </c>
      <c r="J58" s="283">
        <v>0</v>
      </c>
      <c r="K58" s="284">
        <v>60</v>
      </c>
      <c r="L58" s="284">
        <v>10</v>
      </c>
      <c r="M58" s="284">
        <f t="shared" si="10"/>
        <v>-70</v>
      </c>
      <c r="N58" s="285">
        <f t="shared" si="5"/>
        <v>-70</v>
      </c>
      <c r="O58" s="314" t="str">
        <f t="shared" si="7"/>
        <v/>
      </c>
      <c r="P58" s="315">
        <f t="shared" si="9"/>
        <v>0</v>
      </c>
      <c r="Q58" s="314"/>
      <c r="S58" s="158"/>
      <c r="T58" s="61"/>
      <c r="U58" s="61"/>
      <c r="V58" s="61"/>
      <c r="W58" s="61"/>
      <c r="X58" s="61"/>
      <c r="Y58" s="61"/>
      <c r="Z58" s="61"/>
    </row>
    <row r="59" spans="2:26" ht="17.25" hidden="1" outlineLevel="2" collapsed="1" thickBot="1">
      <c r="B59" s="279">
        <v>42874</v>
      </c>
      <c r="C59" s="280" t="s">
        <v>3096</v>
      </c>
      <c r="D59" s="281" t="s">
        <v>3315</v>
      </c>
      <c r="E59" s="281" t="s">
        <v>1331</v>
      </c>
      <c r="F59" s="282" t="s">
        <v>1346</v>
      </c>
      <c r="G59" s="281" t="s">
        <v>102</v>
      </c>
      <c r="H59" s="283">
        <v>1</v>
      </c>
      <c r="I59" s="283">
        <v>9950</v>
      </c>
      <c r="J59" s="283">
        <v>0</v>
      </c>
      <c r="K59" s="284">
        <v>60</v>
      </c>
      <c r="L59" s="284">
        <v>10</v>
      </c>
      <c r="M59" s="284">
        <f t="shared" si="10"/>
        <v>-520</v>
      </c>
      <c r="N59" s="285">
        <f t="shared" si="5"/>
        <v>-520</v>
      </c>
      <c r="O59" s="314">
        <f t="shared" si="7"/>
        <v>-9</v>
      </c>
      <c r="P59" s="315">
        <f t="shared" si="9"/>
        <v>0</v>
      </c>
      <c r="Q59" s="314"/>
      <c r="S59" s="158"/>
      <c r="T59" s="61"/>
      <c r="U59" s="61"/>
      <c r="V59" s="61"/>
      <c r="W59" s="61"/>
      <c r="X59" s="61"/>
      <c r="Y59" s="61"/>
      <c r="Z59" s="61"/>
    </row>
    <row r="60" spans="2:26" ht="17.25" thickBot="1">
      <c r="B60" s="272">
        <v>42877</v>
      </c>
      <c r="C60" s="273"/>
      <c r="D60" s="273" t="s">
        <v>3020</v>
      </c>
      <c r="E60" s="273"/>
      <c r="F60" s="273"/>
      <c r="G60" s="273"/>
      <c r="H60" s="274"/>
      <c r="I60" s="274"/>
      <c r="J60" s="274"/>
      <c r="K60" s="275"/>
      <c r="L60" s="274"/>
      <c r="M60" s="275"/>
      <c r="N60" s="276">
        <v>-8240</v>
      </c>
      <c r="O60" s="309"/>
      <c r="Q60" s="310"/>
      <c r="R60" s="211" t="s">
        <v>3021</v>
      </c>
      <c r="S60" s="158"/>
    </row>
    <row r="61" spans="2:26" ht="17.25" collapsed="1" thickBot="1">
      <c r="B61" s="254" t="s">
        <v>1334</v>
      </c>
      <c r="C61" s="255"/>
      <c r="D61" s="255"/>
      <c r="E61" s="255"/>
      <c r="F61" s="255"/>
      <c r="G61" s="255"/>
      <c r="H61" s="256"/>
      <c r="I61" s="256"/>
      <c r="J61" s="256"/>
      <c r="K61" s="121"/>
      <c r="L61" s="256"/>
      <c r="M61" s="289">
        <f>SUM(M17:M60)</f>
        <v>-7080</v>
      </c>
      <c r="N61" s="290">
        <f>SUM(N17:N60)</f>
        <v>-15735</v>
      </c>
      <c r="O61" s="311"/>
      <c r="P61" s="312"/>
      <c r="Q61" s="313"/>
      <c r="S61" s="158"/>
    </row>
    <row r="62" spans="2:26" ht="17.25" collapsed="1" thickBot="1">
      <c r="B62" s="272">
        <v>42888</v>
      </c>
      <c r="C62" s="273"/>
      <c r="D62" s="273" t="s">
        <v>3311</v>
      </c>
      <c r="E62" s="273"/>
      <c r="F62" s="273"/>
      <c r="G62" s="273"/>
      <c r="H62" s="274"/>
      <c r="I62" s="274"/>
      <c r="J62" s="274"/>
      <c r="K62" s="275"/>
      <c r="L62" s="274"/>
      <c r="M62" s="275"/>
      <c r="N62" s="276">
        <v>-413</v>
      </c>
      <c r="O62" s="309"/>
      <c r="Q62" s="310"/>
      <c r="R62" s="211" t="s">
        <v>3316</v>
      </c>
      <c r="S62" s="158"/>
    </row>
    <row r="63" spans="2:26" ht="17.25" hidden="1" outlineLevel="1" thickBot="1">
      <c r="B63" s="279">
        <v>42894</v>
      </c>
      <c r="C63" s="280" t="s">
        <v>3096</v>
      </c>
      <c r="D63" s="281" t="s">
        <v>1333</v>
      </c>
      <c r="E63" s="281" t="s">
        <v>1329</v>
      </c>
      <c r="F63" s="282" t="s">
        <v>1345</v>
      </c>
      <c r="G63" s="281" t="s">
        <v>102</v>
      </c>
      <c r="H63" s="283">
        <v>1</v>
      </c>
      <c r="I63" s="283">
        <v>10204</v>
      </c>
      <c r="J63" s="283">
        <v>0</v>
      </c>
      <c r="K63" s="284">
        <v>23</v>
      </c>
      <c r="L63" s="284">
        <v>10</v>
      </c>
      <c r="M63" s="284">
        <f t="shared" ref="M63:M68" si="11">IF(C63="TXO",J63-SUM(K63:L63),IF(C63="FITX",IF(E63="新倉",-SUM(K63:L63),IF(F63="賣",(I63-I62)*H63*200-SUM(K63:L63),(I62-I63)*H63*200-SUM(K63:L63))),IF(E63="新倉",-SUM(K63:L63),IF(F63="賣",(I63-I62)*H63*50-SUM(K63:L63),(I62-I63)*H63*50-SUM(K63:L63)))))</f>
        <v>-33</v>
      </c>
      <c r="N63" s="285">
        <f t="shared" ref="N63:N124" si="12">M63</f>
        <v>-33</v>
      </c>
      <c r="O63" s="314" t="str">
        <f t="shared" ref="O63:O99" si="13">IF(C63="TXO","",IF(E63="新倉","",IF(F63="賣",(I63-I62)*H63,(I62-I63)*H63)))</f>
        <v/>
      </c>
      <c r="P63" s="315">
        <f t="shared" ref="P63:P80" si="14">ABS(J63)</f>
        <v>0</v>
      </c>
      <c r="Q63" s="314">
        <f>SUM(M63:M64)</f>
        <v>-566</v>
      </c>
      <c r="S63" s="158"/>
      <c r="T63" s="61"/>
      <c r="U63" s="61"/>
      <c r="V63" s="61"/>
      <c r="W63" s="61"/>
      <c r="X63" s="61"/>
      <c r="Y63" s="61"/>
      <c r="Z63" s="61"/>
    </row>
    <row r="64" spans="2:26" ht="17.25" hidden="1" outlineLevel="1" thickBot="1">
      <c r="B64" s="279">
        <v>42894</v>
      </c>
      <c r="C64" s="280" t="s">
        <v>1332</v>
      </c>
      <c r="D64" s="281" t="s">
        <v>1333</v>
      </c>
      <c r="E64" s="281" t="s">
        <v>1331</v>
      </c>
      <c r="F64" s="282" t="s">
        <v>1346</v>
      </c>
      <c r="G64" s="281" t="s">
        <v>102</v>
      </c>
      <c r="H64" s="283">
        <v>1</v>
      </c>
      <c r="I64" s="283">
        <v>10194</v>
      </c>
      <c r="J64" s="283">
        <v>0</v>
      </c>
      <c r="K64" s="284">
        <v>23</v>
      </c>
      <c r="L64" s="284">
        <v>10</v>
      </c>
      <c r="M64" s="284">
        <f t="shared" si="11"/>
        <v>-533</v>
      </c>
      <c r="N64" s="285">
        <f t="shared" si="12"/>
        <v>-533</v>
      </c>
      <c r="O64" s="314">
        <f t="shared" si="13"/>
        <v>-10</v>
      </c>
      <c r="P64" s="315">
        <f t="shared" si="14"/>
        <v>0</v>
      </c>
      <c r="Q64" s="314"/>
      <c r="S64" s="158"/>
      <c r="T64" s="61"/>
      <c r="U64" s="61"/>
      <c r="V64" s="61"/>
      <c r="W64" s="61"/>
      <c r="X64" s="61"/>
      <c r="Y64" s="61"/>
      <c r="Z64" s="61"/>
    </row>
    <row r="65" spans="2:26" ht="17.25" hidden="1" outlineLevel="1" thickBot="1">
      <c r="B65" s="237">
        <v>42895</v>
      </c>
      <c r="C65" s="215" t="s">
        <v>1332</v>
      </c>
      <c r="D65" s="210" t="s">
        <v>1333</v>
      </c>
      <c r="E65" s="210" t="s">
        <v>1329</v>
      </c>
      <c r="F65" s="210" t="s">
        <v>1345</v>
      </c>
      <c r="G65" s="210" t="s">
        <v>102</v>
      </c>
      <c r="H65" s="239">
        <v>1</v>
      </c>
      <c r="I65" s="239">
        <v>10250</v>
      </c>
      <c r="J65" s="239">
        <v>0</v>
      </c>
      <c r="K65" s="14">
        <v>23</v>
      </c>
      <c r="L65" s="288">
        <v>10</v>
      </c>
      <c r="M65" s="14">
        <f t="shared" si="11"/>
        <v>-33</v>
      </c>
      <c r="N65" s="123">
        <f t="shared" si="12"/>
        <v>-33</v>
      </c>
      <c r="O65" s="241" t="str">
        <f t="shared" si="13"/>
        <v/>
      </c>
      <c r="P65" s="207">
        <f t="shared" si="14"/>
        <v>0</v>
      </c>
      <c r="Q65" s="34">
        <f>SUM(M65:M70)</f>
        <v>-348</v>
      </c>
      <c r="S65" s="158"/>
    </row>
    <row r="66" spans="2:26" ht="17.25" hidden="1" outlineLevel="2" thickBot="1">
      <c r="B66" s="237">
        <v>42895</v>
      </c>
      <c r="C66" s="215" t="s">
        <v>1332</v>
      </c>
      <c r="D66" s="210" t="s">
        <v>1333</v>
      </c>
      <c r="E66" s="210" t="s">
        <v>1331</v>
      </c>
      <c r="F66" s="210" t="s">
        <v>1346</v>
      </c>
      <c r="G66" s="210" t="s">
        <v>102</v>
      </c>
      <c r="H66" s="239">
        <v>1</v>
      </c>
      <c r="I66" s="239">
        <v>10241</v>
      </c>
      <c r="J66" s="239">
        <v>0</v>
      </c>
      <c r="K66" s="14">
        <v>23</v>
      </c>
      <c r="L66" s="288">
        <v>10</v>
      </c>
      <c r="M66" s="14">
        <f t="shared" si="11"/>
        <v>-483</v>
      </c>
      <c r="N66" s="123">
        <f t="shared" si="12"/>
        <v>-483</v>
      </c>
      <c r="O66" s="241">
        <f t="shared" si="13"/>
        <v>-9</v>
      </c>
      <c r="P66" s="207">
        <f t="shared" si="14"/>
        <v>0</v>
      </c>
      <c r="Q66" s="34"/>
      <c r="S66" s="158"/>
    </row>
    <row r="67" spans="2:26" ht="17.25" hidden="1" outlineLevel="2" thickBot="1">
      <c r="B67" s="237">
        <v>42895</v>
      </c>
      <c r="C67" s="215" t="s">
        <v>1332</v>
      </c>
      <c r="D67" s="210" t="s">
        <v>1333</v>
      </c>
      <c r="E67" s="210" t="s">
        <v>1329</v>
      </c>
      <c r="F67" s="210" t="s">
        <v>1346</v>
      </c>
      <c r="G67" s="210" t="s">
        <v>102</v>
      </c>
      <c r="H67" s="239">
        <v>1</v>
      </c>
      <c r="I67" s="239">
        <v>10228</v>
      </c>
      <c r="J67" s="239">
        <v>0</v>
      </c>
      <c r="K67" s="14">
        <v>23</v>
      </c>
      <c r="L67" s="288">
        <v>10</v>
      </c>
      <c r="M67" s="14">
        <f t="shared" si="11"/>
        <v>-33</v>
      </c>
      <c r="N67" s="123">
        <f t="shared" si="12"/>
        <v>-33</v>
      </c>
      <c r="O67" s="241" t="str">
        <f t="shared" si="13"/>
        <v/>
      </c>
      <c r="P67" s="207">
        <f t="shared" si="14"/>
        <v>0</v>
      </c>
      <c r="Q67" s="34"/>
      <c r="S67" s="158"/>
    </row>
    <row r="68" spans="2:26" ht="17.25" hidden="1" outlineLevel="2" thickBot="1">
      <c r="B68" s="237">
        <v>42895</v>
      </c>
      <c r="C68" s="215" t="s">
        <v>1332</v>
      </c>
      <c r="D68" s="210" t="s">
        <v>1333</v>
      </c>
      <c r="E68" s="210" t="s">
        <v>1331</v>
      </c>
      <c r="F68" s="210" t="s">
        <v>1345</v>
      </c>
      <c r="G68" s="210" t="s">
        <v>102</v>
      </c>
      <c r="H68" s="239">
        <v>1</v>
      </c>
      <c r="I68" s="239">
        <v>10225</v>
      </c>
      <c r="J68" s="239">
        <v>0</v>
      </c>
      <c r="K68" s="14">
        <v>23</v>
      </c>
      <c r="L68" s="288">
        <v>10</v>
      </c>
      <c r="M68" s="14">
        <f t="shared" si="11"/>
        <v>117</v>
      </c>
      <c r="N68" s="123">
        <f t="shared" si="12"/>
        <v>117</v>
      </c>
      <c r="O68" s="241">
        <f t="shared" si="13"/>
        <v>3</v>
      </c>
      <c r="P68" s="207">
        <f t="shared" si="14"/>
        <v>0</v>
      </c>
      <c r="Q68" s="34"/>
      <c r="S68" s="158"/>
    </row>
    <row r="69" spans="2:26" ht="17.25" hidden="1" outlineLevel="2" thickBot="1">
      <c r="B69" s="237">
        <v>42895</v>
      </c>
      <c r="C69" s="215" t="s">
        <v>1332</v>
      </c>
      <c r="D69" s="210" t="s">
        <v>1333</v>
      </c>
      <c r="E69" s="210" t="s">
        <v>1329</v>
      </c>
      <c r="F69" s="210" t="s">
        <v>1346</v>
      </c>
      <c r="G69" s="210" t="s">
        <v>102</v>
      </c>
      <c r="H69" s="239">
        <v>1</v>
      </c>
      <c r="I69" s="239">
        <v>10218</v>
      </c>
      <c r="J69" s="239">
        <v>0</v>
      </c>
      <c r="K69" s="14">
        <v>23</v>
      </c>
      <c r="L69" s="288">
        <v>10</v>
      </c>
      <c r="M69" s="14">
        <f>IF(C69="TXO",J69-SUM(K69:L69),IF(C69="FITX",IF(E69="新倉",-SUM(K69:L69),IF(F69="賣",(I69-I68)*H69*200-SUM(K69:L69),(I68-I69)*H69*200-SUM(K69:L69))),IF(E69="新倉",-SUM(K69:L69),IF(F69="賣",(I69-I68)*H69*50-SUM(K69:L69),(I68-I69)*H69*50-SUM(K69:L69)))))</f>
        <v>-33</v>
      </c>
      <c r="N69" s="123">
        <f t="shared" si="12"/>
        <v>-33</v>
      </c>
      <c r="O69" s="241" t="str">
        <f t="shared" si="13"/>
        <v/>
      </c>
      <c r="P69" s="207">
        <f t="shared" si="14"/>
        <v>0</v>
      </c>
      <c r="Q69" s="34"/>
      <c r="S69" s="158"/>
    </row>
    <row r="70" spans="2:26" ht="17.25" hidden="1" outlineLevel="2" thickBot="1">
      <c r="B70" s="237">
        <v>42895</v>
      </c>
      <c r="C70" s="215" t="s">
        <v>1332</v>
      </c>
      <c r="D70" s="210" t="s">
        <v>1333</v>
      </c>
      <c r="E70" s="210" t="s">
        <v>1331</v>
      </c>
      <c r="F70" s="210" t="s">
        <v>1345</v>
      </c>
      <c r="G70" s="210" t="s">
        <v>102</v>
      </c>
      <c r="H70" s="239">
        <v>1</v>
      </c>
      <c r="I70" s="239">
        <v>10215</v>
      </c>
      <c r="J70" s="239">
        <v>0</v>
      </c>
      <c r="K70" s="14">
        <v>23</v>
      </c>
      <c r="L70" s="288">
        <v>10</v>
      </c>
      <c r="M70" s="14">
        <f>IF(C70="TXO",J70-SUM(K70:L70),IF(C70="FITX",IF(E70="新倉",-SUM(K70:L70),IF(F70="賣",(I70-I69)*H70*200-SUM(K70:L70),(I69-I70)*H70*200-SUM(K70:L70))),IF(E70="新倉",-SUM(K70:L70),IF(F70="賣",(I70-I69)*H70*50-SUM(K70:L70),(I69-I70)*H70*50-SUM(K70:L70)))))</f>
        <v>117</v>
      </c>
      <c r="N70" s="123">
        <f t="shared" si="12"/>
        <v>117</v>
      </c>
      <c r="O70" s="241">
        <f t="shared" si="13"/>
        <v>3</v>
      </c>
      <c r="P70" s="207">
        <f t="shared" si="14"/>
        <v>0</v>
      </c>
      <c r="Q70" s="34"/>
      <c r="S70" s="158"/>
    </row>
    <row r="71" spans="2:26" ht="17.25" hidden="1" outlineLevel="1" thickBot="1">
      <c r="B71" s="279">
        <v>42901</v>
      </c>
      <c r="C71" s="280" t="s">
        <v>1332</v>
      </c>
      <c r="D71" s="281" t="s">
        <v>3010</v>
      </c>
      <c r="E71" s="281" t="s">
        <v>1329</v>
      </c>
      <c r="F71" s="282" t="s">
        <v>1330</v>
      </c>
      <c r="G71" s="281" t="s">
        <v>102</v>
      </c>
      <c r="H71" s="283">
        <v>1</v>
      </c>
      <c r="I71" s="283">
        <v>10066</v>
      </c>
      <c r="J71" s="283">
        <v>0</v>
      </c>
      <c r="K71" s="284">
        <v>23</v>
      </c>
      <c r="L71" s="284">
        <v>10</v>
      </c>
      <c r="M71" s="284">
        <f t="shared" ref="M71:M82" si="15">IF(C71="TXO",J71-SUM(K71:L71),IF(C71="FITX",IF(E71="新倉",-SUM(K71:L71),IF(F71="賣",(I71-I70)*H71*200-SUM(K71:L71),(I70-I71)*H71*200-SUM(K71:L71))),IF(E71="新倉",-SUM(K71:L71),IF(F71="賣",(I71-I70)*H71*50-SUM(K71:L71),(I70-I71)*H71*50-SUM(K71:L71)))))</f>
        <v>-33</v>
      </c>
      <c r="N71" s="285">
        <f t="shared" si="12"/>
        <v>-33</v>
      </c>
      <c r="O71" s="314" t="str">
        <f t="shared" si="13"/>
        <v/>
      </c>
      <c r="P71" s="315">
        <f t="shared" si="14"/>
        <v>0</v>
      </c>
      <c r="Q71" s="314">
        <f>SUM(M71:M72)</f>
        <v>-16</v>
      </c>
      <c r="S71" s="158"/>
      <c r="T71" s="61"/>
      <c r="U71" s="61"/>
      <c r="V71" s="61"/>
      <c r="W71" s="61"/>
      <c r="X71" s="61"/>
      <c r="Y71" s="61"/>
      <c r="Z71" s="61"/>
    </row>
    <row r="72" spans="2:26" ht="17.25" hidden="1" outlineLevel="1" thickBot="1">
      <c r="B72" s="279">
        <v>42901</v>
      </c>
      <c r="C72" s="280" t="s">
        <v>1332</v>
      </c>
      <c r="D72" s="281" t="s">
        <v>3010</v>
      </c>
      <c r="E72" s="281" t="s">
        <v>1331</v>
      </c>
      <c r="F72" s="282" t="s">
        <v>2221</v>
      </c>
      <c r="G72" s="281" t="s">
        <v>102</v>
      </c>
      <c r="H72" s="283">
        <v>1</v>
      </c>
      <c r="I72" s="283">
        <v>10067</v>
      </c>
      <c r="J72" s="283">
        <v>0</v>
      </c>
      <c r="K72" s="284">
        <v>23</v>
      </c>
      <c r="L72" s="284">
        <v>10</v>
      </c>
      <c r="M72" s="284">
        <f t="shared" si="15"/>
        <v>17</v>
      </c>
      <c r="N72" s="285">
        <f t="shared" si="12"/>
        <v>17</v>
      </c>
      <c r="O72" s="314">
        <f t="shared" si="13"/>
        <v>1</v>
      </c>
      <c r="P72" s="315">
        <f t="shared" si="14"/>
        <v>0</v>
      </c>
      <c r="Q72" s="314"/>
      <c r="S72" s="158"/>
      <c r="T72" s="61"/>
      <c r="U72" s="61"/>
      <c r="V72" s="61"/>
      <c r="W72" s="61"/>
      <c r="X72" s="61"/>
      <c r="Y72" s="61"/>
      <c r="Z72" s="61"/>
    </row>
    <row r="73" spans="2:26" ht="17.25" hidden="1" outlineLevel="1" thickBot="1">
      <c r="B73" s="237">
        <v>42902</v>
      </c>
      <c r="C73" s="215" t="s">
        <v>1332</v>
      </c>
      <c r="D73" s="210" t="s">
        <v>3010</v>
      </c>
      <c r="E73" s="210" t="s">
        <v>1329</v>
      </c>
      <c r="F73" s="210" t="s">
        <v>1345</v>
      </c>
      <c r="G73" s="210" t="s">
        <v>102</v>
      </c>
      <c r="H73" s="239">
        <v>1</v>
      </c>
      <c r="I73" s="239">
        <v>10109</v>
      </c>
      <c r="J73" s="239">
        <v>0</v>
      </c>
      <c r="K73" s="14">
        <v>23</v>
      </c>
      <c r="L73" s="288">
        <v>10</v>
      </c>
      <c r="M73" s="14">
        <f t="shared" si="15"/>
        <v>-33</v>
      </c>
      <c r="N73" s="123">
        <f t="shared" si="12"/>
        <v>-33</v>
      </c>
      <c r="O73" s="241" t="str">
        <f t="shared" si="13"/>
        <v/>
      </c>
      <c r="P73" s="207">
        <f t="shared" si="14"/>
        <v>0</v>
      </c>
      <c r="Q73" s="34">
        <f>SUM(M73:M82)</f>
        <v>-1630</v>
      </c>
      <c r="S73" s="158"/>
    </row>
    <row r="74" spans="2:26" ht="17.25" hidden="1" outlineLevel="2" thickBot="1">
      <c r="B74" s="237">
        <v>42902</v>
      </c>
      <c r="C74" s="215" t="s">
        <v>1332</v>
      </c>
      <c r="D74" s="210" t="s">
        <v>3010</v>
      </c>
      <c r="E74" s="210" t="s">
        <v>1331</v>
      </c>
      <c r="F74" s="210" t="s">
        <v>1346</v>
      </c>
      <c r="G74" s="210" t="s">
        <v>102</v>
      </c>
      <c r="H74" s="239">
        <v>1</v>
      </c>
      <c r="I74" s="239">
        <v>10111</v>
      </c>
      <c r="J74" s="239">
        <v>0</v>
      </c>
      <c r="K74" s="14">
        <v>23</v>
      </c>
      <c r="L74" s="288">
        <v>10</v>
      </c>
      <c r="M74" s="14">
        <f t="shared" si="15"/>
        <v>67</v>
      </c>
      <c r="N74" s="123">
        <f t="shared" si="12"/>
        <v>67</v>
      </c>
      <c r="O74" s="241">
        <f t="shared" si="13"/>
        <v>2</v>
      </c>
      <c r="P74" s="207">
        <f t="shared" si="14"/>
        <v>0</v>
      </c>
      <c r="Q74" s="34"/>
      <c r="S74" s="158"/>
    </row>
    <row r="75" spans="2:26" ht="17.25" hidden="1" outlineLevel="2" thickBot="1">
      <c r="B75" s="237">
        <v>42902</v>
      </c>
      <c r="C75" s="215" t="s">
        <v>1332</v>
      </c>
      <c r="D75" s="210" t="s">
        <v>3010</v>
      </c>
      <c r="E75" s="210" t="s">
        <v>1329</v>
      </c>
      <c r="F75" s="210" t="s">
        <v>1346</v>
      </c>
      <c r="G75" s="210" t="s">
        <v>102</v>
      </c>
      <c r="H75" s="239">
        <v>1</v>
      </c>
      <c r="I75" s="239">
        <v>10071</v>
      </c>
      <c r="J75" s="239">
        <v>0</v>
      </c>
      <c r="K75" s="14">
        <v>23</v>
      </c>
      <c r="L75" s="288">
        <v>10</v>
      </c>
      <c r="M75" s="14">
        <f t="shared" si="15"/>
        <v>-33</v>
      </c>
      <c r="N75" s="123">
        <f t="shared" si="12"/>
        <v>-33</v>
      </c>
      <c r="O75" s="241" t="str">
        <f t="shared" si="13"/>
        <v/>
      </c>
      <c r="P75" s="207">
        <f>ABS(J75)</f>
        <v>0</v>
      </c>
      <c r="Q75" s="34"/>
      <c r="S75" s="158"/>
    </row>
    <row r="76" spans="2:26" ht="17.25" hidden="1" outlineLevel="2" thickBot="1">
      <c r="B76" s="237">
        <v>42902</v>
      </c>
      <c r="C76" s="215" t="s">
        <v>1332</v>
      </c>
      <c r="D76" s="210" t="s">
        <v>3010</v>
      </c>
      <c r="E76" s="210" t="s">
        <v>1331</v>
      </c>
      <c r="F76" s="210" t="s">
        <v>1345</v>
      </c>
      <c r="G76" s="210" t="s">
        <v>102</v>
      </c>
      <c r="H76" s="239">
        <v>1</v>
      </c>
      <c r="I76" s="239">
        <v>10066</v>
      </c>
      <c r="J76" s="239">
        <v>0</v>
      </c>
      <c r="K76" s="14">
        <v>23</v>
      </c>
      <c r="L76" s="288">
        <v>10</v>
      </c>
      <c r="M76" s="14">
        <f t="shared" si="15"/>
        <v>217</v>
      </c>
      <c r="N76" s="123">
        <f t="shared" si="12"/>
        <v>217</v>
      </c>
      <c r="O76" s="241">
        <f t="shared" si="13"/>
        <v>5</v>
      </c>
      <c r="P76" s="207">
        <f>ABS(J76)</f>
        <v>0</v>
      </c>
      <c r="Q76" s="34"/>
      <c r="S76" s="158"/>
    </row>
    <row r="77" spans="2:26" ht="17.25" hidden="1" outlineLevel="2" thickBot="1">
      <c r="B77" s="237">
        <v>42902</v>
      </c>
      <c r="C77" s="215" t="s">
        <v>1332</v>
      </c>
      <c r="D77" s="210" t="s">
        <v>3010</v>
      </c>
      <c r="E77" s="210" t="s">
        <v>1329</v>
      </c>
      <c r="F77" s="210" t="s">
        <v>1346</v>
      </c>
      <c r="G77" s="210" t="s">
        <v>102</v>
      </c>
      <c r="H77" s="239">
        <v>1</v>
      </c>
      <c r="I77" s="239">
        <v>10066</v>
      </c>
      <c r="J77" s="239">
        <v>0</v>
      </c>
      <c r="K77" s="14">
        <v>23</v>
      </c>
      <c r="L77" s="288">
        <v>10</v>
      </c>
      <c r="M77" s="14">
        <f t="shared" si="15"/>
        <v>-33</v>
      </c>
      <c r="N77" s="123">
        <f t="shared" si="12"/>
        <v>-33</v>
      </c>
      <c r="O77" s="241" t="str">
        <f t="shared" si="13"/>
        <v/>
      </c>
      <c r="P77" s="207">
        <f>ABS(J77)</f>
        <v>0</v>
      </c>
      <c r="Q77" s="34"/>
      <c r="S77" s="158"/>
    </row>
    <row r="78" spans="2:26" ht="17.25" hidden="1" outlineLevel="2" thickBot="1">
      <c r="B78" s="237">
        <v>42902</v>
      </c>
      <c r="C78" s="215" t="s">
        <v>3096</v>
      </c>
      <c r="D78" s="210" t="s">
        <v>3010</v>
      </c>
      <c r="E78" s="210" t="s">
        <v>1331</v>
      </c>
      <c r="F78" s="210" t="s">
        <v>1345</v>
      </c>
      <c r="G78" s="210" t="s">
        <v>102</v>
      </c>
      <c r="H78" s="239">
        <v>1</v>
      </c>
      <c r="I78" s="239">
        <v>10082</v>
      </c>
      <c r="J78" s="239">
        <v>0</v>
      </c>
      <c r="K78" s="14">
        <v>23</v>
      </c>
      <c r="L78" s="288">
        <v>10</v>
      </c>
      <c r="M78" s="14">
        <f t="shared" si="15"/>
        <v>-833</v>
      </c>
      <c r="N78" s="123">
        <f t="shared" si="12"/>
        <v>-833</v>
      </c>
      <c r="O78" s="241">
        <f t="shared" si="13"/>
        <v>-16</v>
      </c>
      <c r="P78" s="207">
        <f>ABS(J78)</f>
        <v>0</v>
      </c>
      <c r="Q78" s="34"/>
      <c r="S78" s="158"/>
    </row>
    <row r="79" spans="2:26" ht="17.25" hidden="1" outlineLevel="2" thickBot="1">
      <c r="B79" s="237">
        <v>42902</v>
      </c>
      <c r="C79" s="215" t="s">
        <v>1332</v>
      </c>
      <c r="D79" s="210" t="s">
        <v>3010</v>
      </c>
      <c r="E79" s="210" t="s">
        <v>1329</v>
      </c>
      <c r="F79" s="210" t="s">
        <v>1345</v>
      </c>
      <c r="G79" s="210" t="s">
        <v>102</v>
      </c>
      <c r="H79" s="239">
        <v>1</v>
      </c>
      <c r="I79" s="239">
        <v>10080</v>
      </c>
      <c r="J79" s="239">
        <v>0</v>
      </c>
      <c r="K79" s="14">
        <v>23</v>
      </c>
      <c r="L79" s="288">
        <v>10</v>
      </c>
      <c r="M79" s="14">
        <f t="shared" si="15"/>
        <v>-33</v>
      </c>
      <c r="N79" s="123">
        <f t="shared" si="12"/>
        <v>-33</v>
      </c>
      <c r="O79" s="241" t="str">
        <f t="shared" si="13"/>
        <v/>
      </c>
      <c r="P79" s="207">
        <f t="shared" si="14"/>
        <v>0</v>
      </c>
      <c r="Q79" s="34"/>
      <c r="S79" s="158"/>
    </row>
    <row r="80" spans="2:26" ht="17.25" hidden="1" outlineLevel="2" thickBot="1">
      <c r="B80" s="237">
        <v>42902</v>
      </c>
      <c r="C80" s="215" t="s">
        <v>1332</v>
      </c>
      <c r="D80" s="210" t="s">
        <v>3010</v>
      </c>
      <c r="E80" s="210" t="s">
        <v>1331</v>
      </c>
      <c r="F80" s="210" t="s">
        <v>1346</v>
      </c>
      <c r="G80" s="210" t="s">
        <v>102</v>
      </c>
      <c r="H80" s="239">
        <v>1</v>
      </c>
      <c r="I80" s="239">
        <v>10070</v>
      </c>
      <c r="J80" s="239">
        <v>0</v>
      </c>
      <c r="K80" s="14">
        <v>23</v>
      </c>
      <c r="L80" s="288">
        <v>10</v>
      </c>
      <c r="M80" s="14">
        <f t="shared" si="15"/>
        <v>-533</v>
      </c>
      <c r="N80" s="123">
        <f t="shared" si="12"/>
        <v>-533</v>
      </c>
      <c r="O80" s="241">
        <f t="shared" si="13"/>
        <v>-10</v>
      </c>
      <c r="P80" s="207">
        <f t="shared" si="14"/>
        <v>0</v>
      </c>
      <c r="Q80" s="34"/>
      <c r="S80" s="158"/>
    </row>
    <row r="81" spans="2:26" ht="17.25" hidden="1" outlineLevel="2" thickBot="1">
      <c r="B81" s="237">
        <v>42902</v>
      </c>
      <c r="C81" s="215" t="s">
        <v>1332</v>
      </c>
      <c r="D81" s="210" t="s">
        <v>3010</v>
      </c>
      <c r="E81" s="210" t="s">
        <v>1329</v>
      </c>
      <c r="F81" s="210" t="s">
        <v>1346</v>
      </c>
      <c r="G81" s="210" t="s">
        <v>102</v>
      </c>
      <c r="H81" s="239">
        <v>1</v>
      </c>
      <c r="I81" s="239">
        <v>10069</v>
      </c>
      <c r="J81" s="239">
        <v>0</v>
      </c>
      <c r="K81" s="14">
        <v>23</v>
      </c>
      <c r="L81" s="288">
        <v>10</v>
      </c>
      <c r="M81" s="14">
        <f t="shared" si="15"/>
        <v>-33</v>
      </c>
      <c r="N81" s="123">
        <f t="shared" si="12"/>
        <v>-33</v>
      </c>
      <c r="O81" s="241" t="str">
        <f t="shared" si="13"/>
        <v/>
      </c>
      <c r="P81" s="207">
        <f>ABS(J81)</f>
        <v>0</v>
      </c>
      <c r="Q81" s="34"/>
      <c r="S81" s="158"/>
    </row>
    <row r="82" spans="2:26" ht="17.25" hidden="1" outlineLevel="2" thickBot="1">
      <c r="B82" s="237">
        <v>42902</v>
      </c>
      <c r="C82" s="215" t="s">
        <v>1332</v>
      </c>
      <c r="D82" s="210" t="s">
        <v>3010</v>
      </c>
      <c r="E82" s="210" t="s">
        <v>1331</v>
      </c>
      <c r="F82" s="210" t="s">
        <v>1345</v>
      </c>
      <c r="G82" s="210" t="s">
        <v>102</v>
      </c>
      <c r="H82" s="239">
        <v>1</v>
      </c>
      <c r="I82" s="239">
        <v>10076</v>
      </c>
      <c r="J82" s="239">
        <v>0</v>
      </c>
      <c r="K82" s="14">
        <v>23</v>
      </c>
      <c r="L82" s="288">
        <v>10</v>
      </c>
      <c r="M82" s="14">
        <f t="shared" si="15"/>
        <v>-383</v>
      </c>
      <c r="N82" s="123">
        <f t="shared" si="12"/>
        <v>-383</v>
      </c>
      <c r="O82" s="241">
        <f t="shared" si="13"/>
        <v>-7</v>
      </c>
      <c r="P82" s="207">
        <f>ABS(J82)</f>
        <v>0</v>
      </c>
      <c r="Q82" s="34"/>
      <c r="S82" s="158"/>
    </row>
    <row r="83" spans="2:26" ht="17.25" hidden="1" outlineLevel="1" thickBot="1">
      <c r="B83" s="279">
        <v>42906</v>
      </c>
      <c r="C83" s="280" t="s">
        <v>1328</v>
      </c>
      <c r="D83" s="281" t="s">
        <v>3317</v>
      </c>
      <c r="E83" s="281" t="s">
        <v>1329</v>
      </c>
      <c r="F83" s="282" t="s">
        <v>1345</v>
      </c>
      <c r="G83" s="281" t="s">
        <v>102</v>
      </c>
      <c r="H83" s="283">
        <v>1</v>
      </c>
      <c r="I83" s="316">
        <v>2.4</v>
      </c>
      <c r="J83" s="283">
        <v>-120</v>
      </c>
      <c r="K83" s="284">
        <v>18</v>
      </c>
      <c r="L83" s="284">
        <v>0</v>
      </c>
      <c r="M83" s="284">
        <f>IF(C83="TXO",J83-SUM(K83:L83),IF(C83="FITX",IF(E83="新倉",-SUM(K83:L83),IF(F83="賣",(I83-I89)*H83*200-SUM(K83:L83),(I89-I83)*H83*200-SUM(K83:L83))),IF(E83="新倉",-SUM(K83:L83),IF(F83="賣",(I83-I89)*H83*50-SUM(K83:L83),(I89-I83)*H83*50-SUM(K83:L83)))))</f>
        <v>-138</v>
      </c>
      <c r="N83" s="285">
        <f t="shared" si="12"/>
        <v>-138</v>
      </c>
      <c r="O83" s="314" t="str">
        <f>IF(C83="TXO","",IF(E83="新倉","",IF(F83="賣",(I83-I89)*H83,(I89-I83)*H83)))</f>
        <v/>
      </c>
      <c r="P83" s="315">
        <f t="shared" ref="P83:P88" si="16">ABS(J83)</f>
        <v>120</v>
      </c>
      <c r="Q83" s="314">
        <f>SUM(M83:M87)</f>
        <v>-4772</v>
      </c>
      <c r="S83" s="158"/>
      <c r="T83" s="61"/>
      <c r="U83" s="61"/>
      <c r="V83" s="61"/>
      <c r="W83" s="61"/>
      <c r="X83" s="61"/>
      <c r="Y83" s="61"/>
      <c r="Z83" s="61"/>
    </row>
    <row r="84" spans="2:26" ht="17.25" hidden="1" outlineLevel="2" thickBot="1">
      <c r="B84" s="279">
        <v>42906</v>
      </c>
      <c r="C84" s="280" t="s">
        <v>1328</v>
      </c>
      <c r="D84" s="281" t="s">
        <v>3317</v>
      </c>
      <c r="E84" s="281" t="s">
        <v>1329</v>
      </c>
      <c r="F84" s="282" t="s">
        <v>1345</v>
      </c>
      <c r="G84" s="281" t="s">
        <v>102</v>
      </c>
      <c r="H84" s="283">
        <v>2</v>
      </c>
      <c r="I84" s="316">
        <v>2.9</v>
      </c>
      <c r="J84" s="283">
        <v>-290</v>
      </c>
      <c r="K84" s="284">
        <v>36</v>
      </c>
      <c r="L84" s="284">
        <v>0</v>
      </c>
      <c r="M84" s="284">
        <f t="shared" ref="M84:M94" si="17">IF(C84="TXO",J84-SUM(K84:L84),IF(C84="FITX",IF(E84="新倉",-SUM(K84:L84),IF(F84="賣",(I84-I90)*H84*200-SUM(K84:L84),(I90-I84)*H84*200-SUM(K84:L84))),IF(E84="新倉",-SUM(K84:L84),IF(F84="賣",(I84-I90)*H84*50-SUM(K84:L84),(I90-I84)*H84*50-SUM(K84:L84)))))</f>
        <v>-326</v>
      </c>
      <c r="N84" s="285">
        <f t="shared" si="12"/>
        <v>-326</v>
      </c>
      <c r="O84" s="314" t="str">
        <f>IF(C84="TXO","",IF(E84="新倉","",IF(F84="賣",(I84-I82)*H84,(I82-I84)*H84)))</f>
        <v/>
      </c>
      <c r="P84" s="315">
        <f t="shared" si="16"/>
        <v>290</v>
      </c>
      <c r="Q84" s="314"/>
      <c r="S84" s="158"/>
      <c r="T84" s="61"/>
      <c r="U84" s="61"/>
      <c r="V84" s="61"/>
      <c r="W84" s="61"/>
      <c r="X84" s="61"/>
      <c r="Y84" s="61"/>
      <c r="Z84" s="61"/>
    </row>
    <row r="85" spans="2:26" ht="17.25" hidden="1" outlineLevel="2" thickBot="1">
      <c r="B85" s="279">
        <v>42906</v>
      </c>
      <c r="C85" s="280" t="s">
        <v>1328</v>
      </c>
      <c r="D85" s="281" t="s">
        <v>3318</v>
      </c>
      <c r="E85" s="281" t="s">
        <v>1329</v>
      </c>
      <c r="F85" s="282" t="s">
        <v>1345</v>
      </c>
      <c r="G85" s="281" t="s">
        <v>102</v>
      </c>
      <c r="H85" s="283">
        <v>10</v>
      </c>
      <c r="I85" s="316">
        <v>5.6</v>
      </c>
      <c r="J85" s="283">
        <v>-2800</v>
      </c>
      <c r="K85" s="284">
        <v>180</v>
      </c>
      <c r="L85" s="284">
        <v>0</v>
      </c>
      <c r="M85" s="284">
        <f t="shared" si="17"/>
        <v>-2980</v>
      </c>
      <c r="N85" s="285">
        <f t="shared" si="12"/>
        <v>-2980</v>
      </c>
      <c r="O85" s="314" t="str">
        <f>IF(C85="TXO","",IF(E85="新倉","",IF(F85="賣",(I85-I87)*H85,(I87-I85)*H85)))</f>
        <v/>
      </c>
      <c r="P85" s="315">
        <f t="shared" si="16"/>
        <v>2800</v>
      </c>
      <c r="Q85" s="314"/>
      <c r="S85" s="158"/>
      <c r="T85" s="61"/>
      <c r="U85" s="61"/>
      <c r="V85" s="61"/>
      <c r="W85" s="61"/>
      <c r="X85" s="61"/>
      <c r="Y85" s="61"/>
      <c r="Z85" s="61"/>
    </row>
    <row r="86" spans="2:26" ht="17.25" hidden="1" outlineLevel="2" thickBot="1">
      <c r="B86" s="279">
        <v>42906</v>
      </c>
      <c r="C86" s="280" t="s">
        <v>1328</v>
      </c>
      <c r="D86" s="281" t="s">
        <v>3318</v>
      </c>
      <c r="E86" s="281" t="s">
        <v>1329</v>
      </c>
      <c r="F86" s="282" t="s">
        <v>1345</v>
      </c>
      <c r="G86" s="281" t="s">
        <v>102</v>
      </c>
      <c r="H86" s="283">
        <v>1</v>
      </c>
      <c r="I86" s="316">
        <v>3.4</v>
      </c>
      <c r="J86" s="283">
        <v>-170</v>
      </c>
      <c r="K86" s="284">
        <v>18</v>
      </c>
      <c r="L86" s="284">
        <v>0</v>
      </c>
      <c r="M86" s="284">
        <f t="shared" si="17"/>
        <v>-188</v>
      </c>
      <c r="N86" s="285">
        <f t="shared" si="12"/>
        <v>-188</v>
      </c>
      <c r="O86" s="314" t="str">
        <f>IF(C86="TXO","",IF(E86="新倉","",IF(F86="賣",(I86-I88)*H86,(I88-I86)*H86)))</f>
        <v/>
      </c>
      <c r="P86" s="315">
        <f t="shared" si="16"/>
        <v>170</v>
      </c>
      <c r="Q86" s="314"/>
      <c r="S86" s="158"/>
      <c r="T86" s="61"/>
      <c r="U86" s="61"/>
      <c r="V86" s="61"/>
      <c r="W86" s="61"/>
      <c r="X86" s="61"/>
      <c r="Y86" s="61"/>
      <c r="Z86" s="61"/>
    </row>
    <row r="87" spans="2:26" ht="17.25" hidden="1" outlineLevel="2" thickBot="1">
      <c r="B87" s="279">
        <v>42906</v>
      </c>
      <c r="C87" s="280" t="s">
        <v>1328</v>
      </c>
      <c r="D87" s="281" t="s">
        <v>3318</v>
      </c>
      <c r="E87" s="281" t="s">
        <v>1329</v>
      </c>
      <c r="F87" s="282" t="s">
        <v>1345</v>
      </c>
      <c r="G87" s="281" t="s">
        <v>102</v>
      </c>
      <c r="H87" s="283">
        <v>5</v>
      </c>
      <c r="I87" s="316">
        <v>4.2</v>
      </c>
      <c r="J87" s="283">
        <v>-1050</v>
      </c>
      <c r="K87" s="284">
        <v>90</v>
      </c>
      <c r="L87" s="284">
        <v>0</v>
      </c>
      <c r="M87" s="284">
        <f t="shared" si="17"/>
        <v>-1140</v>
      </c>
      <c r="N87" s="285">
        <f t="shared" si="12"/>
        <v>-1140</v>
      </c>
      <c r="O87" s="314" t="str">
        <f>IF(C87="TXO","",IF(E87="新倉","",IF(F87="賣",(I87-I91)*H87,(I91-I87)*H87)))</f>
        <v/>
      </c>
      <c r="P87" s="315">
        <f t="shared" si="16"/>
        <v>1050</v>
      </c>
      <c r="Q87" s="314"/>
      <c r="S87" s="158"/>
      <c r="T87" s="61"/>
      <c r="U87" s="61"/>
      <c r="V87" s="61"/>
      <c r="W87" s="61"/>
      <c r="X87" s="61"/>
      <c r="Y87" s="61"/>
      <c r="Z87" s="61"/>
    </row>
    <row r="88" spans="2:26" ht="17.25" hidden="1" outlineLevel="1" thickBot="1">
      <c r="B88" s="237">
        <v>42907</v>
      </c>
      <c r="C88" s="215" t="s">
        <v>2236</v>
      </c>
      <c r="D88" s="210" t="s">
        <v>3317</v>
      </c>
      <c r="E88" s="210" t="s">
        <v>1331</v>
      </c>
      <c r="F88" s="210" t="s">
        <v>1346</v>
      </c>
      <c r="G88" s="210" t="s">
        <v>102</v>
      </c>
      <c r="H88" s="239">
        <v>1</v>
      </c>
      <c r="I88" s="240">
        <v>0.2</v>
      </c>
      <c r="J88" s="239">
        <v>10</v>
      </c>
      <c r="K88" s="14">
        <v>18</v>
      </c>
      <c r="L88" s="288">
        <v>0</v>
      </c>
      <c r="M88" s="14">
        <f t="shared" si="17"/>
        <v>-8</v>
      </c>
      <c r="N88" s="123">
        <f t="shared" si="12"/>
        <v>-8</v>
      </c>
      <c r="O88" s="241" t="str">
        <f>IF(C88="TXO","",IF(E88="新倉","",IF(F88="賣",(I88-I83)*H88,(I83-I88)*H88)))</f>
        <v/>
      </c>
      <c r="P88" s="207">
        <f t="shared" si="16"/>
        <v>10</v>
      </c>
      <c r="Q88" s="34">
        <f>SUM(M88:M100)</f>
        <v>9269</v>
      </c>
      <c r="S88" s="158"/>
    </row>
    <row r="89" spans="2:26" ht="17.25" hidden="1" outlineLevel="2" collapsed="1" thickBot="1">
      <c r="B89" s="237">
        <v>42907</v>
      </c>
      <c r="C89" s="215" t="s">
        <v>2236</v>
      </c>
      <c r="D89" s="210" t="s">
        <v>3317</v>
      </c>
      <c r="E89" s="210" t="s">
        <v>1331</v>
      </c>
      <c r="F89" s="210" t="s">
        <v>1346</v>
      </c>
      <c r="G89" s="210" t="s">
        <v>102</v>
      </c>
      <c r="H89" s="239">
        <v>2</v>
      </c>
      <c r="I89" s="240">
        <v>0.2</v>
      </c>
      <c r="J89" s="239">
        <v>20</v>
      </c>
      <c r="K89" s="14">
        <v>36</v>
      </c>
      <c r="L89" s="288">
        <v>0</v>
      </c>
      <c r="M89" s="14">
        <f t="shared" si="17"/>
        <v>-16</v>
      </c>
      <c r="N89" s="123">
        <f t="shared" si="12"/>
        <v>-16</v>
      </c>
      <c r="O89" s="241" t="str">
        <f>IF(C89="TXO","",IF(E89="新倉","",IF(F89="賣",(I89-I84)*H89,(I84-I89)*H89)))</f>
        <v/>
      </c>
      <c r="P89" s="207">
        <f>ABS(J89)</f>
        <v>20</v>
      </c>
      <c r="Q89" s="34"/>
      <c r="S89" s="158"/>
    </row>
    <row r="90" spans="2:26" ht="17.25" hidden="1" outlineLevel="2" collapsed="1" thickBot="1">
      <c r="B90" s="237">
        <v>42907</v>
      </c>
      <c r="C90" s="215" t="s">
        <v>2236</v>
      </c>
      <c r="D90" s="210" t="s">
        <v>3318</v>
      </c>
      <c r="E90" s="210" t="s">
        <v>1331</v>
      </c>
      <c r="F90" s="210" t="s">
        <v>1346</v>
      </c>
      <c r="G90" s="210" t="s">
        <v>102</v>
      </c>
      <c r="H90" s="239">
        <v>10</v>
      </c>
      <c r="I90" s="240">
        <v>0.4</v>
      </c>
      <c r="J90" s="239">
        <v>200</v>
      </c>
      <c r="K90" s="14">
        <v>180</v>
      </c>
      <c r="L90" s="288">
        <v>0</v>
      </c>
      <c r="M90" s="14">
        <f t="shared" si="17"/>
        <v>20</v>
      </c>
      <c r="N90" s="123">
        <f t="shared" si="12"/>
        <v>20</v>
      </c>
      <c r="O90" s="241" t="str">
        <f>IF(C90="TXO","",IF(E90="新倉","",IF(F90="賣",(I90-I85)*H90,(I85-I90)*H90)))</f>
        <v/>
      </c>
      <c r="P90" s="207">
        <f>ABS(J90)</f>
        <v>200</v>
      </c>
      <c r="Q90" s="34"/>
      <c r="S90" s="158"/>
    </row>
    <row r="91" spans="2:26" ht="17.25" hidden="1" outlineLevel="2" collapsed="1" thickBot="1">
      <c r="B91" s="237">
        <v>42907</v>
      </c>
      <c r="C91" s="215" t="s">
        <v>2236</v>
      </c>
      <c r="D91" s="210" t="s">
        <v>3318</v>
      </c>
      <c r="E91" s="210" t="s">
        <v>1331</v>
      </c>
      <c r="F91" s="210" t="s">
        <v>1346</v>
      </c>
      <c r="G91" s="210" t="s">
        <v>102</v>
      </c>
      <c r="H91" s="239">
        <v>1</v>
      </c>
      <c r="I91" s="240">
        <v>0.4</v>
      </c>
      <c r="J91" s="239">
        <v>20</v>
      </c>
      <c r="K91" s="14">
        <v>18</v>
      </c>
      <c r="L91" s="288">
        <v>0</v>
      </c>
      <c r="M91" s="14">
        <f t="shared" si="17"/>
        <v>2</v>
      </c>
      <c r="N91" s="123">
        <f t="shared" si="12"/>
        <v>2</v>
      </c>
      <c r="O91" s="241" t="str">
        <f>IF(C91="TXO","",IF(E91="新倉","",IF(F91="賣",(I91-I86)*H91,(I86-I91)*H91)))</f>
        <v/>
      </c>
      <c r="P91" s="207">
        <f>ABS(J91)</f>
        <v>20</v>
      </c>
      <c r="Q91" s="34"/>
      <c r="S91" s="158"/>
    </row>
    <row r="92" spans="2:26" ht="17.25" hidden="1" outlineLevel="2" collapsed="1" thickBot="1">
      <c r="B92" s="237">
        <v>42907</v>
      </c>
      <c r="C92" s="215" t="s">
        <v>2236</v>
      </c>
      <c r="D92" s="210" t="s">
        <v>3318</v>
      </c>
      <c r="E92" s="210" t="s">
        <v>1331</v>
      </c>
      <c r="F92" s="210" t="s">
        <v>1346</v>
      </c>
      <c r="G92" s="210" t="s">
        <v>102</v>
      </c>
      <c r="H92" s="239">
        <v>5</v>
      </c>
      <c r="I92" s="240">
        <v>0.4</v>
      </c>
      <c r="J92" s="239">
        <v>100</v>
      </c>
      <c r="K92" s="14">
        <v>90</v>
      </c>
      <c r="L92" s="288">
        <v>0</v>
      </c>
      <c r="M92" s="14">
        <f t="shared" si="17"/>
        <v>10</v>
      </c>
      <c r="N92" s="123">
        <f t="shared" si="12"/>
        <v>10</v>
      </c>
      <c r="O92" s="241" t="str">
        <f>IF(C92="TXO","",IF(E92="新倉","",IF(F92="賣",(I92-I87)*H92,(I87-I92)*H92)))</f>
        <v/>
      </c>
      <c r="P92" s="207">
        <f>ABS(J92)</f>
        <v>100</v>
      </c>
      <c r="Q92" s="34"/>
      <c r="S92" s="158"/>
    </row>
    <row r="93" spans="2:26" ht="17.25" hidden="1" outlineLevel="2" collapsed="1" thickBot="1">
      <c r="B93" s="237">
        <v>42907</v>
      </c>
      <c r="C93" s="215" t="s">
        <v>2236</v>
      </c>
      <c r="D93" s="210" t="s">
        <v>3319</v>
      </c>
      <c r="E93" s="210" t="s">
        <v>1329</v>
      </c>
      <c r="F93" s="210" t="s">
        <v>1345</v>
      </c>
      <c r="G93" s="210" t="s">
        <v>102</v>
      </c>
      <c r="H93" s="239">
        <v>3</v>
      </c>
      <c r="I93" s="240">
        <v>1.5</v>
      </c>
      <c r="J93" s="239">
        <v>-225</v>
      </c>
      <c r="K93" s="14">
        <v>54</v>
      </c>
      <c r="L93" s="288">
        <v>0</v>
      </c>
      <c r="M93" s="14">
        <f t="shared" si="17"/>
        <v>-279</v>
      </c>
      <c r="N93" s="123">
        <f t="shared" si="12"/>
        <v>-279</v>
      </c>
      <c r="O93" s="241" t="str">
        <f>IF(C93="TXO","",IF(E93="新倉","",IF(F93="賣",(I93-#REF!)*H93,(#REF!-I93)*H93)))</f>
        <v/>
      </c>
      <c r="P93" s="207">
        <f t="shared" ref="P93:P98" si="18">ABS(J93)</f>
        <v>225</v>
      </c>
      <c r="Q93" s="34"/>
      <c r="S93" s="158"/>
    </row>
    <row r="94" spans="2:26" ht="17.25" hidden="1" outlineLevel="2" collapsed="1" thickBot="1">
      <c r="B94" s="237">
        <v>42907</v>
      </c>
      <c r="C94" s="215" t="s">
        <v>2236</v>
      </c>
      <c r="D94" s="210" t="s">
        <v>3319</v>
      </c>
      <c r="E94" s="210" t="s">
        <v>1329</v>
      </c>
      <c r="F94" s="210" t="s">
        <v>1345</v>
      </c>
      <c r="G94" s="210" t="s">
        <v>102</v>
      </c>
      <c r="H94" s="239">
        <v>3</v>
      </c>
      <c r="I94" s="240">
        <v>2.7</v>
      </c>
      <c r="J94" s="239">
        <v>-405</v>
      </c>
      <c r="K94" s="14">
        <v>54</v>
      </c>
      <c r="L94" s="288">
        <v>0</v>
      </c>
      <c r="M94" s="14">
        <f t="shared" si="17"/>
        <v>-459</v>
      </c>
      <c r="N94" s="123">
        <f t="shared" si="12"/>
        <v>-459</v>
      </c>
      <c r="O94" s="241" t="str">
        <f t="shared" si="13"/>
        <v/>
      </c>
      <c r="P94" s="207">
        <f t="shared" si="18"/>
        <v>405</v>
      </c>
      <c r="Q94" s="34"/>
      <c r="S94" s="158"/>
    </row>
    <row r="95" spans="2:26" ht="17.25" hidden="1" outlineLevel="2" collapsed="1" thickBot="1">
      <c r="B95" s="237">
        <v>42907</v>
      </c>
      <c r="C95" s="215" t="s">
        <v>2236</v>
      </c>
      <c r="D95" s="210" t="s">
        <v>3319</v>
      </c>
      <c r="E95" s="210" t="s">
        <v>1329</v>
      </c>
      <c r="F95" s="210" t="s">
        <v>1345</v>
      </c>
      <c r="G95" s="210" t="s">
        <v>102</v>
      </c>
      <c r="H95" s="239">
        <v>3</v>
      </c>
      <c r="I95" s="240">
        <v>2.5</v>
      </c>
      <c r="J95" s="239">
        <v>-375</v>
      </c>
      <c r="K95" s="14">
        <v>54</v>
      </c>
      <c r="L95" s="288">
        <v>0</v>
      </c>
      <c r="M95" s="14">
        <f>IF(C95="TXO",J95-SUM(K95:L95),IF(C95="FITX",IF(E95="新倉",-SUM(K95:L95),IF(F95="賣",(I95-#REF!)*H95*200-SUM(K95:L95),(#REF!-I95)*H95*200-SUM(K95:L95))),IF(E95="新倉",-SUM(K95:L95),IF(F95="賣",(I95-#REF!)*H95*50-SUM(K95:L95),(#REF!-I95)*H95*50-SUM(K95:L95)))))</f>
        <v>-429</v>
      </c>
      <c r="N95" s="123">
        <f t="shared" si="12"/>
        <v>-429</v>
      </c>
      <c r="O95" s="241" t="str">
        <f t="shared" si="13"/>
        <v/>
      </c>
      <c r="P95" s="207">
        <f t="shared" si="18"/>
        <v>375</v>
      </c>
      <c r="Q95" s="34"/>
      <c r="S95" s="158"/>
    </row>
    <row r="96" spans="2:26" ht="17.25" hidden="1" outlineLevel="2" collapsed="1" thickBot="1">
      <c r="B96" s="237">
        <v>42907</v>
      </c>
      <c r="C96" s="215" t="s">
        <v>2236</v>
      </c>
      <c r="D96" s="210" t="s">
        <v>3319</v>
      </c>
      <c r="E96" s="210" t="s">
        <v>1329</v>
      </c>
      <c r="F96" s="210" t="s">
        <v>1345</v>
      </c>
      <c r="G96" s="210" t="s">
        <v>102</v>
      </c>
      <c r="H96" s="239">
        <v>10</v>
      </c>
      <c r="I96" s="240">
        <v>0.5</v>
      </c>
      <c r="J96" s="239">
        <v>-250</v>
      </c>
      <c r="K96" s="14">
        <v>180</v>
      </c>
      <c r="L96" s="288">
        <v>0</v>
      </c>
      <c r="M96" s="14">
        <f>IF(C96="TXO",J96-SUM(K96:L96),IF(C96="FITX",IF(E96="新倉",-SUM(K96:L96),IF(F96="賣",(I96-#REF!)*H96*200-SUM(K96:L96),(#REF!-I96)*H96*200-SUM(K96:L96))),IF(E96="新倉",-SUM(K96:L96),IF(F96="賣",(I96-#REF!)*H96*50-SUM(K96:L96),(#REF!-I96)*H96*50-SUM(K96:L96)))))</f>
        <v>-430</v>
      </c>
      <c r="N96" s="123">
        <f t="shared" si="12"/>
        <v>-430</v>
      </c>
      <c r="O96" s="241" t="str">
        <f>IF(C96="TXO","",IF(E96="新倉","",IF(F96="賣",(I96-I99)*H96,(I99-I96)*H96)))</f>
        <v/>
      </c>
      <c r="P96" s="207">
        <f>ABS(J96)</f>
        <v>250</v>
      </c>
      <c r="Q96" s="34"/>
      <c r="S96" s="158"/>
    </row>
    <row r="97" spans="2:26" ht="17.25" hidden="1" outlineLevel="2" collapsed="1" thickBot="1">
      <c r="B97" s="237">
        <v>42907</v>
      </c>
      <c r="C97" s="215" t="s">
        <v>2236</v>
      </c>
      <c r="D97" s="210" t="s">
        <v>3319</v>
      </c>
      <c r="E97" s="210" t="s">
        <v>1331</v>
      </c>
      <c r="F97" s="210" t="s">
        <v>1346</v>
      </c>
      <c r="G97" s="210" t="s">
        <v>102</v>
      </c>
      <c r="H97" s="239">
        <v>3</v>
      </c>
      <c r="I97" s="240">
        <v>4</v>
      </c>
      <c r="J97" s="239">
        <v>600</v>
      </c>
      <c r="K97" s="14">
        <v>54</v>
      </c>
      <c r="L97" s="288">
        <v>0</v>
      </c>
      <c r="M97" s="14">
        <f>IF(C97="TXO",J97-SUM(K97:L97),IF(C97="FITX",IF(E97="新倉",-SUM(K97:L97),IF(F97="賣",(I97-I126)*H97*200-SUM(K97:L97),(I126-I97)*H97*200-SUM(K97:L97))),IF(E97="新倉",-SUM(K97:L97),IF(F97="賣",(I97-I126)*H97*50-SUM(K97:L97),(I126-I97)*H97*50-SUM(K97:L97)))))</f>
        <v>546</v>
      </c>
      <c r="N97" s="123">
        <f t="shared" si="12"/>
        <v>546</v>
      </c>
      <c r="O97" s="241" t="str">
        <f>IF(C97="TXO","",IF(E97="新倉","",IF(F97="賣",(I97-I95)*H97,(I95-I97)*H97)))</f>
        <v/>
      </c>
      <c r="P97" s="207">
        <f t="shared" si="18"/>
        <v>600</v>
      </c>
      <c r="Q97" s="34"/>
      <c r="S97" s="158"/>
    </row>
    <row r="98" spans="2:26" ht="17.25" hidden="1" outlineLevel="2" collapsed="1" thickBot="1">
      <c r="B98" s="237">
        <v>42907</v>
      </c>
      <c r="C98" s="215" t="s">
        <v>2236</v>
      </c>
      <c r="D98" s="210" t="s">
        <v>3319</v>
      </c>
      <c r="E98" s="210" t="s">
        <v>1331</v>
      </c>
      <c r="F98" s="210" t="s">
        <v>1346</v>
      </c>
      <c r="G98" s="210" t="s">
        <v>102</v>
      </c>
      <c r="H98" s="239">
        <v>3</v>
      </c>
      <c r="I98" s="240">
        <v>4</v>
      </c>
      <c r="J98" s="239">
        <v>600</v>
      </c>
      <c r="K98" s="14">
        <v>54</v>
      </c>
      <c r="L98" s="288">
        <v>0</v>
      </c>
      <c r="M98" s="14">
        <f>IF(C98="TXO",J98-SUM(K98:L98),IF(C98="FITX",IF(E98="新倉",-SUM(K98:L98),IF(F98="賣",(I98-I127)*H98*200-SUM(K98:L98),(I127-I98)*H98*200-SUM(K98:L98))),IF(E98="新倉",-SUM(K98:L98),IF(F98="賣",(I98-I127)*H98*50-SUM(K98:L98),(I127-I98)*H98*50-SUM(K98:L98)))))</f>
        <v>546</v>
      </c>
      <c r="N98" s="123">
        <f t="shared" si="12"/>
        <v>546</v>
      </c>
      <c r="O98" s="241" t="str">
        <f t="shared" si="13"/>
        <v/>
      </c>
      <c r="P98" s="207">
        <f t="shared" si="18"/>
        <v>600</v>
      </c>
      <c r="Q98" s="34"/>
      <c r="S98" s="158"/>
    </row>
    <row r="99" spans="2:26" ht="17.25" hidden="1" outlineLevel="2" collapsed="1" thickBot="1">
      <c r="B99" s="237">
        <v>42907</v>
      </c>
      <c r="C99" s="215" t="s">
        <v>2236</v>
      </c>
      <c r="D99" s="210" t="s">
        <v>3319</v>
      </c>
      <c r="E99" s="210" t="s">
        <v>1331</v>
      </c>
      <c r="F99" s="210" t="s">
        <v>1346</v>
      </c>
      <c r="G99" s="210" t="s">
        <v>102</v>
      </c>
      <c r="H99" s="239">
        <v>3</v>
      </c>
      <c r="I99" s="240">
        <v>4</v>
      </c>
      <c r="J99" s="239">
        <v>600</v>
      </c>
      <c r="K99" s="14">
        <v>54</v>
      </c>
      <c r="L99" s="288">
        <v>0</v>
      </c>
      <c r="M99" s="14">
        <f>IF(C99="TXO",J99-SUM(K99:L99),IF(C99="FITX",IF(E99="新倉",-SUM(K99:L99),IF(F99="賣",(I99-#REF!)*H99*200-SUM(K99:L99),(#REF!-I99)*H99*200-SUM(K99:L99))),IF(E99="新倉",-SUM(K99:L99),IF(F99="賣",(I99-#REF!)*H99*50-SUM(K99:L99),(#REF!-I99)*H99*50-SUM(K99:L99)))))</f>
        <v>546</v>
      </c>
      <c r="N99" s="123">
        <f t="shared" si="12"/>
        <v>546</v>
      </c>
      <c r="O99" s="241" t="str">
        <f t="shared" si="13"/>
        <v/>
      </c>
      <c r="P99" s="207">
        <f>ABS(J99)</f>
        <v>600</v>
      </c>
      <c r="Q99" s="34"/>
      <c r="S99" s="158"/>
    </row>
    <row r="100" spans="2:26" ht="17.25" hidden="1" outlineLevel="2" collapsed="1" thickBot="1">
      <c r="B100" s="237">
        <v>42907</v>
      </c>
      <c r="C100" s="215" t="s">
        <v>2236</v>
      </c>
      <c r="D100" s="210" t="s">
        <v>3319</v>
      </c>
      <c r="E100" s="210" t="s">
        <v>1331</v>
      </c>
      <c r="F100" s="210" t="s">
        <v>1345</v>
      </c>
      <c r="G100" s="210" t="s">
        <v>102</v>
      </c>
      <c r="H100" s="239">
        <v>10</v>
      </c>
      <c r="I100" s="240">
        <v>0.5</v>
      </c>
      <c r="J100" s="239">
        <v>9500</v>
      </c>
      <c r="K100" s="14">
        <v>180</v>
      </c>
      <c r="L100" s="288">
        <v>100</v>
      </c>
      <c r="M100" s="14">
        <f>IF(C100="TXO",J100-SUM(K100:L100),IF(C100="FITX",IF(E100="新倉",-SUM(K100:L100),IF(F100="賣",(I100-I172)*H100*200-SUM(K100:L100),(I172-I100)*H100*200-SUM(K100:L100))),IF(E100="新倉",-SUM(K100:L100),IF(F100="賣",(I100-I172)*H100*50-SUM(K100:L100),(I172-I100)*H100*50-SUM(K100:L100)))))</f>
        <v>9220</v>
      </c>
      <c r="N100" s="123">
        <f t="shared" si="12"/>
        <v>9220</v>
      </c>
      <c r="O100" s="241" t="str">
        <f>IF(C100="TXO","",IF(E100="新倉","",IF(F100="賣",(I100-I126)*H100,(I126-I100)*H100)))</f>
        <v/>
      </c>
      <c r="P100" s="207">
        <f>ABS(J100)</f>
        <v>9500</v>
      </c>
      <c r="Q100" s="34"/>
      <c r="S100" s="158"/>
    </row>
    <row r="101" spans="2:26" ht="17.25" hidden="1" outlineLevel="1" thickBot="1">
      <c r="B101" s="279">
        <v>42908</v>
      </c>
      <c r="C101" s="280" t="s">
        <v>3096</v>
      </c>
      <c r="D101" s="281" t="s">
        <v>1333</v>
      </c>
      <c r="E101" s="281" t="s">
        <v>1329</v>
      </c>
      <c r="F101" s="282" t="s">
        <v>1345</v>
      </c>
      <c r="G101" s="281" t="s">
        <v>102</v>
      </c>
      <c r="H101" s="283">
        <v>1</v>
      </c>
      <c r="I101" s="283">
        <v>10195</v>
      </c>
      <c r="J101" s="283">
        <v>0</v>
      </c>
      <c r="K101" s="284">
        <v>23</v>
      </c>
      <c r="L101" s="284">
        <v>10</v>
      </c>
      <c r="M101" s="284">
        <f>IF(C101="TXO",J101-SUM(K101:L101),IF(C101="FITX",IF(E101="新倉",-SUM(K101:L101),IF(F101="賣",(I101-I100)*H101*200-SUM(K101:L101),(I100-I101)*H101*200-SUM(K101:L101))),IF(E101="新倉",-SUM(K101:L101),IF(F101="賣",(I101-I100)*H101*50-SUM(K101:L101),(I100-I101)*H101*50-SUM(K101:L101)))))</f>
        <v>-33</v>
      </c>
      <c r="N101" s="285">
        <f t="shared" si="12"/>
        <v>-33</v>
      </c>
      <c r="O101" s="314" t="str">
        <f t="shared" ref="O101:O116" si="19">IF(C101="TXO","",IF(E101="新倉","",IF(F101="賣",(I101-I100)*H101,(I100-I101)*H101)))</f>
        <v/>
      </c>
      <c r="P101" s="315">
        <f>ABS(J101)</f>
        <v>0</v>
      </c>
      <c r="Q101" s="314">
        <f>SUM(M101:M106)</f>
        <v>-1648</v>
      </c>
      <c r="S101" s="158"/>
      <c r="T101" s="61"/>
      <c r="U101" s="61"/>
      <c r="V101" s="61"/>
      <c r="W101" s="61"/>
      <c r="X101" s="61"/>
      <c r="Y101" s="61"/>
      <c r="Z101" s="61"/>
    </row>
    <row r="102" spans="2:26" ht="17.25" hidden="1" outlineLevel="2" collapsed="1" thickBot="1">
      <c r="B102" s="279">
        <v>42908</v>
      </c>
      <c r="C102" s="280" t="s">
        <v>3096</v>
      </c>
      <c r="D102" s="281" t="s">
        <v>1333</v>
      </c>
      <c r="E102" s="281" t="s">
        <v>1331</v>
      </c>
      <c r="F102" s="282" t="s">
        <v>1346</v>
      </c>
      <c r="G102" s="281" t="s">
        <v>102</v>
      </c>
      <c r="H102" s="283">
        <v>1</v>
      </c>
      <c r="I102" s="283">
        <v>10187</v>
      </c>
      <c r="J102" s="283">
        <v>0</v>
      </c>
      <c r="K102" s="284">
        <v>23</v>
      </c>
      <c r="L102" s="284">
        <v>10</v>
      </c>
      <c r="M102" s="284">
        <f t="shared" ref="M102:M107" si="20">IF(C102="TXO",J102-SUM(K102:L102),IF(C102="FITX",IF(E102="新倉",-SUM(K102:L102),IF(F102="賣",(I102-I101)*H102*200-SUM(K102:L102),(I101-I102)*H102*200-SUM(K102:L102))),IF(E102="新倉",-SUM(K102:L102),IF(F102="賣",(I102-I101)*H102*50-SUM(K102:L102),(I101-I102)*H102*50-SUM(K102:L102)))))</f>
        <v>-433</v>
      </c>
      <c r="N102" s="285">
        <f t="shared" si="12"/>
        <v>-433</v>
      </c>
      <c r="O102" s="314">
        <f t="shared" si="19"/>
        <v>-8</v>
      </c>
      <c r="P102" s="315">
        <f t="shared" ref="P102:P124" si="21">ABS(J102)</f>
        <v>0</v>
      </c>
      <c r="Q102" s="314"/>
      <c r="S102" s="158"/>
      <c r="T102" s="61"/>
      <c r="U102" s="61"/>
      <c r="V102" s="61"/>
      <c r="W102" s="61"/>
      <c r="X102" s="61"/>
      <c r="Y102" s="61"/>
      <c r="Z102" s="61"/>
    </row>
    <row r="103" spans="2:26" ht="17.25" hidden="1" outlineLevel="2" collapsed="1" thickBot="1">
      <c r="B103" s="279">
        <v>42908</v>
      </c>
      <c r="C103" s="280" t="s">
        <v>3096</v>
      </c>
      <c r="D103" s="281" t="s">
        <v>1333</v>
      </c>
      <c r="E103" s="281" t="s">
        <v>1329</v>
      </c>
      <c r="F103" s="282" t="s">
        <v>1345</v>
      </c>
      <c r="G103" s="281" t="s">
        <v>102</v>
      </c>
      <c r="H103" s="283">
        <v>1</v>
      </c>
      <c r="I103" s="283">
        <v>10195</v>
      </c>
      <c r="J103" s="283">
        <v>0</v>
      </c>
      <c r="K103" s="284">
        <v>23</v>
      </c>
      <c r="L103" s="284">
        <v>10</v>
      </c>
      <c r="M103" s="284">
        <f t="shared" si="20"/>
        <v>-33</v>
      </c>
      <c r="N103" s="285">
        <f t="shared" si="12"/>
        <v>-33</v>
      </c>
      <c r="O103" s="314" t="str">
        <f t="shared" si="19"/>
        <v/>
      </c>
      <c r="P103" s="315">
        <f t="shared" si="21"/>
        <v>0</v>
      </c>
      <c r="Q103" s="314"/>
      <c r="S103" s="158"/>
      <c r="T103" s="61"/>
      <c r="U103" s="61"/>
      <c r="V103" s="61"/>
      <c r="W103" s="61"/>
      <c r="X103" s="61"/>
      <c r="Y103" s="61"/>
      <c r="Z103" s="61"/>
    </row>
    <row r="104" spans="2:26" ht="17.25" hidden="1" outlineLevel="2" collapsed="1" thickBot="1">
      <c r="B104" s="279">
        <v>42908</v>
      </c>
      <c r="C104" s="280" t="s">
        <v>3096</v>
      </c>
      <c r="D104" s="281" t="s">
        <v>1333</v>
      </c>
      <c r="E104" s="281" t="s">
        <v>1331</v>
      </c>
      <c r="F104" s="282" t="s">
        <v>1346</v>
      </c>
      <c r="G104" s="281" t="s">
        <v>102</v>
      </c>
      <c r="H104" s="283">
        <v>1</v>
      </c>
      <c r="I104" s="283">
        <v>10184</v>
      </c>
      <c r="J104" s="283">
        <v>0</v>
      </c>
      <c r="K104" s="284">
        <v>23</v>
      </c>
      <c r="L104" s="284">
        <v>10</v>
      </c>
      <c r="M104" s="284">
        <f t="shared" si="20"/>
        <v>-583</v>
      </c>
      <c r="N104" s="285">
        <f t="shared" si="12"/>
        <v>-583</v>
      </c>
      <c r="O104" s="314">
        <f t="shared" si="19"/>
        <v>-11</v>
      </c>
      <c r="P104" s="315">
        <f t="shared" si="21"/>
        <v>0</v>
      </c>
      <c r="Q104" s="314"/>
      <c r="S104" s="158"/>
      <c r="T104" s="61"/>
      <c r="U104" s="61"/>
      <c r="V104" s="61"/>
      <c r="W104" s="61"/>
      <c r="X104" s="61"/>
      <c r="Y104" s="61"/>
      <c r="Z104" s="61"/>
    </row>
    <row r="105" spans="2:26" ht="17.25" hidden="1" outlineLevel="2" collapsed="1" thickBot="1">
      <c r="B105" s="279">
        <v>42908</v>
      </c>
      <c r="C105" s="280" t="s">
        <v>3096</v>
      </c>
      <c r="D105" s="281" t="s">
        <v>1333</v>
      </c>
      <c r="E105" s="281" t="s">
        <v>1329</v>
      </c>
      <c r="F105" s="282" t="s">
        <v>1345</v>
      </c>
      <c r="G105" s="281" t="s">
        <v>102</v>
      </c>
      <c r="H105" s="283">
        <v>1</v>
      </c>
      <c r="I105" s="283">
        <v>10195</v>
      </c>
      <c r="J105" s="283">
        <v>0</v>
      </c>
      <c r="K105" s="284">
        <v>23</v>
      </c>
      <c r="L105" s="284">
        <v>10</v>
      </c>
      <c r="M105" s="284">
        <f t="shared" si="20"/>
        <v>-33</v>
      </c>
      <c r="N105" s="285">
        <f t="shared" si="12"/>
        <v>-33</v>
      </c>
      <c r="O105" s="314" t="str">
        <f t="shared" si="19"/>
        <v/>
      </c>
      <c r="P105" s="315">
        <f t="shared" si="21"/>
        <v>0</v>
      </c>
      <c r="Q105" s="314"/>
      <c r="S105" s="158"/>
      <c r="T105" s="61"/>
      <c r="U105" s="61"/>
      <c r="V105" s="61"/>
      <c r="W105" s="61"/>
      <c r="X105" s="61"/>
      <c r="Y105" s="61"/>
      <c r="Z105" s="61"/>
    </row>
    <row r="106" spans="2:26" ht="17.25" hidden="1" outlineLevel="2" collapsed="1" thickBot="1">
      <c r="B106" s="279">
        <v>42908</v>
      </c>
      <c r="C106" s="280" t="s">
        <v>3096</v>
      </c>
      <c r="D106" s="281" t="s">
        <v>1333</v>
      </c>
      <c r="E106" s="281" t="s">
        <v>1331</v>
      </c>
      <c r="F106" s="282" t="s">
        <v>1346</v>
      </c>
      <c r="G106" s="281" t="s">
        <v>102</v>
      </c>
      <c r="H106" s="283">
        <v>1</v>
      </c>
      <c r="I106" s="283">
        <v>10185</v>
      </c>
      <c r="J106" s="283">
        <v>0</v>
      </c>
      <c r="K106" s="284">
        <v>23</v>
      </c>
      <c r="L106" s="284">
        <v>10</v>
      </c>
      <c r="M106" s="284">
        <f t="shared" si="20"/>
        <v>-533</v>
      </c>
      <c r="N106" s="285">
        <f t="shared" si="12"/>
        <v>-533</v>
      </c>
      <c r="O106" s="314">
        <f t="shared" si="19"/>
        <v>-10</v>
      </c>
      <c r="P106" s="315">
        <f t="shared" si="21"/>
        <v>0</v>
      </c>
      <c r="Q106" s="314"/>
      <c r="S106" s="158"/>
      <c r="T106" s="61"/>
      <c r="U106" s="61"/>
      <c r="V106" s="61"/>
      <c r="W106" s="61"/>
      <c r="X106" s="61"/>
      <c r="Y106" s="61"/>
      <c r="Z106" s="61"/>
    </row>
    <row r="107" spans="2:26" ht="17.25" hidden="1" outlineLevel="1" thickBot="1">
      <c r="B107" s="237">
        <v>42912</v>
      </c>
      <c r="C107" s="215" t="s">
        <v>1332</v>
      </c>
      <c r="D107" s="210" t="s">
        <v>1333</v>
      </c>
      <c r="E107" s="210" t="s">
        <v>1329</v>
      </c>
      <c r="F107" s="210" t="s">
        <v>1345</v>
      </c>
      <c r="G107" s="210" t="s">
        <v>102</v>
      </c>
      <c r="H107" s="239">
        <v>1</v>
      </c>
      <c r="I107" s="239">
        <v>10230</v>
      </c>
      <c r="J107" s="239">
        <v>0</v>
      </c>
      <c r="K107" s="14">
        <v>23</v>
      </c>
      <c r="L107" s="288">
        <v>10</v>
      </c>
      <c r="M107" s="14">
        <f t="shared" si="20"/>
        <v>-33</v>
      </c>
      <c r="N107" s="123">
        <f t="shared" si="12"/>
        <v>-33</v>
      </c>
      <c r="O107" s="241" t="str">
        <f t="shared" si="19"/>
        <v/>
      </c>
      <c r="P107" s="207">
        <f t="shared" si="21"/>
        <v>0</v>
      </c>
      <c r="Q107" s="34">
        <f>SUM(M107:M116)</f>
        <v>120</v>
      </c>
      <c r="S107" s="158"/>
    </row>
    <row r="108" spans="2:26" ht="17.25" hidden="1" outlineLevel="2" thickBot="1">
      <c r="B108" s="237">
        <v>42912</v>
      </c>
      <c r="C108" s="215" t="s">
        <v>1332</v>
      </c>
      <c r="D108" s="210" t="s">
        <v>1333</v>
      </c>
      <c r="E108" s="210" t="s">
        <v>1331</v>
      </c>
      <c r="F108" s="210" t="s">
        <v>1346</v>
      </c>
      <c r="G108" s="210" t="s">
        <v>102</v>
      </c>
      <c r="H108" s="239">
        <v>1</v>
      </c>
      <c r="I108" s="239">
        <v>10234</v>
      </c>
      <c r="J108" s="239">
        <v>0</v>
      </c>
      <c r="K108" s="14">
        <v>23</v>
      </c>
      <c r="L108" s="288">
        <v>10</v>
      </c>
      <c r="M108" s="14">
        <f t="shared" ref="M108:M117" si="22">IF(C108="TXO",J108-SUM(K108:L108),IF(C108="FITX",IF(E108="新倉",-SUM(K108:L108),IF(F108="賣",(I108-I107)*H108*200-SUM(K108:L108),(I107-I108)*H108*200-SUM(K108:L108))),IF(E108="新倉",-SUM(K108:L108),IF(F108="賣",(I108-I107)*H108*50-SUM(K108:L108),(I107-I108)*H108*50-SUM(K108:L108)))))</f>
        <v>167</v>
      </c>
      <c r="N108" s="123">
        <f t="shared" si="12"/>
        <v>167</v>
      </c>
      <c r="O108" s="241">
        <f t="shared" si="19"/>
        <v>4</v>
      </c>
      <c r="P108" s="207">
        <f t="shared" si="21"/>
        <v>0</v>
      </c>
      <c r="Q108" s="34"/>
      <c r="S108" s="158"/>
    </row>
    <row r="109" spans="2:26" ht="17.25" hidden="1" outlineLevel="2" thickBot="1">
      <c r="B109" s="237">
        <v>42912</v>
      </c>
      <c r="C109" s="215" t="s">
        <v>1332</v>
      </c>
      <c r="D109" s="210" t="s">
        <v>1333</v>
      </c>
      <c r="E109" s="210" t="s">
        <v>1329</v>
      </c>
      <c r="F109" s="210" t="s">
        <v>1345</v>
      </c>
      <c r="G109" s="210" t="s">
        <v>102</v>
      </c>
      <c r="H109" s="239">
        <v>1</v>
      </c>
      <c r="I109" s="239">
        <v>10231</v>
      </c>
      <c r="J109" s="239">
        <v>0</v>
      </c>
      <c r="K109" s="14">
        <v>23</v>
      </c>
      <c r="L109" s="288">
        <v>10</v>
      </c>
      <c r="M109" s="14">
        <f t="shared" si="22"/>
        <v>-33</v>
      </c>
      <c r="N109" s="123">
        <f t="shared" si="12"/>
        <v>-33</v>
      </c>
      <c r="O109" s="241" t="str">
        <f t="shared" si="19"/>
        <v/>
      </c>
      <c r="P109" s="207">
        <f t="shared" si="21"/>
        <v>0</v>
      </c>
      <c r="Q109" s="34"/>
      <c r="S109" s="158"/>
    </row>
    <row r="110" spans="2:26" ht="17.25" hidden="1" outlineLevel="2" thickBot="1">
      <c r="B110" s="237">
        <v>42912</v>
      </c>
      <c r="C110" s="215" t="s">
        <v>1332</v>
      </c>
      <c r="D110" s="210" t="s">
        <v>1333</v>
      </c>
      <c r="E110" s="210" t="s">
        <v>1331</v>
      </c>
      <c r="F110" s="210" t="s">
        <v>1346</v>
      </c>
      <c r="G110" s="210" t="s">
        <v>102</v>
      </c>
      <c r="H110" s="239">
        <v>1</v>
      </c>
      <c r="I110" s="239">
        <v>10235</v>
      </c>
      <c r="J110" s="239">
        <v>0</v>
      </c>
      <c r="K110" s="14">
        <v>23</v>
      </c>
      <c r="L110" s="288">
        <v>10</v>
      </c>
      <c r="M110" s="14">
        <f t="shared" si="22"/>
        <v>167</v>
      </c>
      <c r="N110" s="123">
        <f t="shared" si="12"/>
        <v>167</v>
      </c>
      <c r="O110" s="241">
        <f t="shared" si="19"/>
        <v>4</v>
      </c>
      <c r="P110" s="207">
        <f t="shared" si="21"/>
        <v>0</v>
      </c>
      <c r="Q110" s="34"/>
      <c r="S110" s="158"/>
    </row>
    <row r="111" spans="2:26" ht="17.25" hidden="1" outlineLevel="2" thickBot="1">
      <c r="B111" s="237">
        <v>42912</v>
      </c>
      <c r="C111" s="215" t="s">
        <v>1332</v>
      </c>
      <c r="D111" s="210" t="s">
        <v>1333</v>
      </c>
      <c r="E111" s="210" t="s">
        <v>1329</v>
      </c>
      <c r="F111" s="210" t="s">
        <v>1345</v>
      </c>
      <c r="G111" s="210" t="s">
        <v>102</v>
      </c>
      <c r="H111" s="239">
        <v>1</v>
      </c>
      <c r="I111" s="239">
        <v>10272</v>
      </c>
      <c r="J111" s="239">
        <v>0</v>
      </c>
      <c r="K111" s="14">
        <v>23</v>
      </c>
      <c r="L111" s="288">
        <v>10</v>
      </c>
      <c r="M111" s="14">
        <f t="shared" si="22"/>
        <v>-33</v>
      </c>
      <c r="N111" s="123">
        <f t="shared" si="12"/>
        <v>-33</v>
      </c>
      <c r="O111" s="241" t="str">
        <f t="shared" si="19"/>
        <v/>
      </c>
      <c r="P111" s="207">
        <f t="shared" si="21"/>
        <v>0</v>
      </c>
      <c r="Q111" s="34"/>
      <c r="S111" s="158"/>
    </row>
    <row r="112" spans="2:26" ht="17.25" hidden="1" outlineLevel="2" thickBot="1">
      <c r="B112" s="237">
        <v>42912</v>
      </c>
      <c r="C112" s="215" t="s">
        <v>1332</v>
      </c>
      <c r="D112" s="210" t="s">
        <v>1333</v>
      </c>
      <c r="E112" s="210" t="s">
        <v>1331</v>
      </c>
      <c r="F112" s="210" t="s">
        <v>1346</v>
      </c>
      <c r="G112" s="210" t="s">
        <v>102</v>
      </c>
      <c r="H112" s="239">
        <v>1</v>
      </c>
      <c r="I112" s="239">
        <v>10286</v>
      </c>
      <c r="J112" s="239">
        <v>0</v>
      </c>
      <c r="K112" s="14">
        <v>23</v>
      </c>
      <c r="L112" s="288">
        <v>10</v>
      </c>
      <c r="M112" s="14">
        <f t="shared" si="22"/>
        <v>667</v>
      </c>
      <c r="N112" s="123">
        <f t="shared" si="12"/>
        <v>667</v>
      </c>
      <c r="O112" s="241">
        <f t="shared" si="19"/>
        <v>14</v>
      </c>
      <c r="P112" s="207">
        <f t="shared" si="21"/>
        <v>0</v>
      </c>
      <c r="Q112" s="34"/>
      <c r="S112" s="158"/>
    </row>
    <row r="113" spans="2:26" ht="17.25" hidden="1" outlineLevel="2" thickBot="1">
      <c r="B113" s="237">
        <v>42912</v>
      </c>
      <c r="C113" s="215" t="s">
        <v>1332</v>
      </c>
      <c r="D113" s="210" t="s">
        <v>1333</v>
      </c>
      <c r="E113" s="210" t="s">
        <v>1329</v>
      </c>
      <c r="F113" s="210" t="s">
        <v>1345</v>
      </c>
      <c r="G113" s="210" t="s">
        <v>102</v>
      </c>
      <c r="H113" s="239">
        <v>1</v>
      </c>
      <c r="I113" s="239">
        <v>10315</v>
      </c>
      <c r="J113" s="239">
        <v>0</v>
      </c>
      <c r="K113" s="14">
        <v>23</v>
      </c>
      <c r="L113" s="288">
        <v>10</v>
      </c>
      <c r="M113" s="14">
        <f t="shared" si="22"/>
        <v>-33</v>
      </c>
      <c r="N113" s="123">
        <f t="shared" si="12"/>
        <v>-33</v>
      </c>
      <c r="O113" s="241" t="str">
        <f t="shared" si="19"/>
        <v/>
      </c>
      <c r="P113" s="207">
        <f t="shared" si="21"/>
        <v>0</v>
      </c>
      <c r="Q113" s="34"/>
      <c r="S113" s="158"/>
    </row>
    <row r="114" spans="2:26" ht="17.25" hidden="1" outlineLevel="2" thickBot="1">
      <c r="B114" s="237">
        <v>42912</v>
      </c>
      <c r="C114" s="215" t="s">
        <v>1332</v>
      </c>
      <c r="D114" s="210" t="s">
        <v>1333</v>
      </c>
      <c r="E114" s="210" t="s">
        <v>1331</v>
      </c>
      <c r="F114" s="210" t="s">
        <v>1346</v>
      </c>
      <c r="G114" s="210" t="s">
        <v>102</v>
      </c>
      <c r="H114" s="239">
        <v>1</v>
      </c>
      <c r="I114" s="239">
        <v>10310</v>
      </c>
      <c r="J114" s="239">
        <v>0</v>
      </c>
      <c r="K114" s="14">
        <v>23</v>
      </c>
      <c r="L114" s="288">
        <v>10</v>
      </c>
      <c r="M114" s="14">
        <f t="shared" si="22"/>
        <v>-283</v>
      </c>
      <c r="N114" s="123">
        <f t="shared" si="12"/>
        <v>-283</v>
      </c>
      <c r="O114" s="241">
        <f t="shared" si="19"/>
        <v>-5</v>
      </c>
      <c r="P114" s="207">
        <f t="shared" si="21"/>
        <v>0</v>
      </c>
      <c r="Q114" s="34"/>
      <c r="S114" s="158"/>
    </row>
    <row r="115" spans="2:26" ht="17.25" hidden="1" outlineLevel="2" thickBot="1">
      <c r="B115" s="237">
        <v>42912</v>
      </c>
      <c r="C115" s="215" t="s">
        <v>1332</v>
      </c>
      <c r="D115" s="210" t="s">
        <v>1333</v>
      </c>
      <c r="E115" s="210" t="s">
        <v>1329</v>
      </c>
      <c r="F115" s="210" t="s">
        <v>1345</v>
      </c>
      <c r="G115" s="210" t="s">
        <v>102</v>
      </c>
      <c r="H115" s="239">
        <v>1</v>
      </c>
      <c r="I115" s="239">
        <v>10229</v>
      </c>
      <c r="J115" s="239">
        <v>0</v>
      </c>
      <c r="K115" s="14">
        <v>23</v>
      </c>
      <c r="L115" s="288">
        <v>10</v>
      </c>
      <c r="M115" s="14">
        <f t="shared" si="22"/>
        <v>-33</v>
      </c>
      <c r="N115" s="123">
        <f t="shared" si="12"/>
        <v>-33</v>
      </c>
      <c r="O115" s="241" t="str">
        <f t="shared" si="19"/>
        <v/>
      </c>
      <c r="P115" s="207">
        <f t="shared" si="21"/>
        <v>0</v>
      </c>
      <c r="Q115" s="34"/>
      <c r="S115" s="158"/>
    </row>
    <row r="116" spans="2:26" ht="17.25" hidden="1" outlineLevel="2" thickBot="1">
      <c r="B116" s="237">
        <v>42912</v>
      </c>
      <c r="C116" s="215" t="s">
        <v>1332</v>
      </c>
      <c r="D116" s="210" t="s">
        <v>1333</v>
      </c>
      <c r="E116" s="210" t="s">
        <v>1331</v>
      </c>
      <c r="F116" s="210" t="s">
        <v>1346</v>
      </c>
      <c r="G116" s="210" t="s">
        <v>102</v>
      </c>
      <c r="H116" s="239">
        <v>1</v>
      </c>
      <c r="I116" s="239">
        <v>10221</v>
      </c>
      <c r="J116" s="239">
        <v>0</v>
      </c>
      <c r="K116" s="14">
        <v>23</v>
      </c>
      <c r="L116" s="288">
        <v>10</v>
      </c>
      <c r="M116" s="14">
        <f t="shared" si="22"/>
        <v>-433</v>
      </c>
      <c r="N116" s="123">
        <f t="shared" si="12"/>
        <v>-433</v>
      </c>
      <c r="O116" s="241">
        <f t="shared" si="19"/>
        <v>-8</v>
      </c>
      <c r="P116" s="207">
        <f t="shared" si="21"/>
        <v>0</v>
      </c>
      <c r="Q116" s="34"/>
      <c r="S116" s="158"/>
    </row>
    <row r="117" spans="2:26" ht="17.25" hidden="1" outlineLevel="1" thickBot="1">
      <c r="B117" s="279">
        <v>42908</v>
      </c>
      <c r="C117" s="280" t="s">
        <v>3096</v>
      </c>
      <c r="D117" s="281" t="s">
        <v>1333</v>
      </c>
      <c r="E117" s="281" t="s">
        <v>1329</v>
      </c>
      <c r="F117" s="282" t="s">
        <v>1345</v>
      </c>
      <c r="G117" s="281" t="s">
        <v>102</v>
      </c>
      <c r="H117" s="283">
        <v>1</v>
      </c>
      <c r="I117" s="283">
        <v>10382</v>
      </c>
      <c r="J117" s="283">
        <v>0</v>
      </c>
      <c r="K117" s="284">
        <v>23</v>
      </c>
      <c r="L117" s="284">
        <v>10</v>
      </c>
      <c r="M117" s="284">
        <f t="shared" si="22"/>
        <v>-33</v>
      </c>
      <c r="N117" s="285">
        <f t="shared" si="12"/>
        <v>-33</v>
      </c>
      <c r="O117" s="314" t="str">
        <f>IF(C117="TXO","",IF(E117="新倉","",IF(F117="賣",(I117-I116)*H117,(I116-I117)*H117)))</f>
        <v/>
      </c>
      <c r="P117" s="315">
        <f t="shared" si="21"/>
        <v>0</v>
      </c>
      <c r="Q117" s="314">
        <f>SUM(M117:M124)</f>
        <v>-2014</v>
      </c>
      <c r="S117" s="158"/>
      <c r="T117" s="61"/>
      <c r="U117" s="61"/>
      <c r="V117" s="61"/>
      <c r="W117" s="61"/>
      <c r="X117" s="61"/>
      <c r="Y117" s="61"/>
      <c r="Z117" s="61"/>
    </row>
    <row r="118" spans="2:26" ht="17.25" hidden="1" outlineLevel="2" collapsed="1" thickBot="1">
      <c r="B118" s="279">
        <v>42908</v>
      </c>
      <c r="C118" s="280" t="s">
        <v>3096</v>
      </c>
      <c r="D118" s="281" t="s">
        <v>1333</v>
      </c>
      <c r="E118" s="281" t="s">
        <v>1331</v>
      </c>
      <c r="F118" s="282" t="s">
        <v>1346</v>
      </c>
      <c r="G118" s="281" t="s">
        <v>102</v>
      </c>
      <c r="H118" s="283">
        <v>1</v>
      </c>
      <c r="I118" s="283">
        <v>10374</v>
      </c>
      <c r="J118" s="283">
        <v>0</v>
      </c>
      <c r="K118" s="284">
        <v>23</v>
      </c>
      <c r="L118" s="284">
        <v>10</v>
      </c>
      <c r="M118" s="284">
        <f t="shared" ref="M118:M124" si="23">IF(C118="TXO",J118-SUM(K118:L118),IF(C118="FITX",IF(E118="新倉",-SUM(K118:L118),IF(F118="賣",(I118-I117)*H118*200-SUM(K118:L118),(I117-I118)*H118*200-SUM(K118:L118))),IF(E118="新倉",-SUM(K118:L118),IF(F118="賣",(I118-I117)*H118*50-SUM(K118:L118),(I117-I118)*H118*50-SUM(K118:L118)))))</f>
        <v>-433</v>
      </c>
      <c r="N118" s="285">
        <f t="shared" si="12"/>
        <v>-433</v>
      </c>
      <c r="O118" s="314">
        <f t="shared" ref="O118:O124" si="24">IF(C118="TXO","",IF(E118="新倉","",IF(F118="賣",(I118-I117)*H118,(I117-I118)*H118)))</f>
        <v>-8</v>
      </c>
      <c r="P118" s="315">
        <f t="shared" si="21"/>
        <v>0</v>
      </c>
      <c r="Q118" s="314"/>
      <c r="S118" s="158"/>
      <c r="T118" s="61"/>
      <c r="U118" s="61"/>
      <c r="V118" s="61"/>
      <c r="W118" s="61"/>
      <c r="X118" s="61"/>
      <c r="Y118" s="61"/>
      <c r="Z118" s="61"/>
    </row>
    <row r="119" spans="2:26" ht="17.25" hidden="1" outlineLevel="2" collapsed="1" thickBot="1">
      <c r="B119" s="279">
        <v>42908</v>
      </c>
      <c r="C119" s="280" t="s">
        <v>3096</v>
      </c>
      <c r="D119" s="281" t="s">
        <v>1333</v>
      </c>
      <c r="E119" s="281" t="s">
        <v>1329</v>
      </c>
      <c r="F119" s="282" t="s">
        <v>1345</v>
      </c>
      <c r="G119" s="281" t="s">
        <v>102</v>
      </c>
      <c r="H119" s="283">
        <v>1</v>
      </c>
      <c r="I119" s="283">
        <v>10368</v>
      </c>
      <c r="J119" s="283">
        <v>0</v>
      </c>
      <c r="K119" s="284">
        <v>23</v>
      </c>
      <c r="L119" s="284">
        <v>10</v>
      </c>
      <c r="M119" s="284">
        <f t="shared" si="23"/>
        <v>-33</v>
      </c>
      <c r="N119" s="285">
        <f t="shared" si="12"/>
        <v>-33</v>
      </c>
      <c r="O119" s="314" t="str">
        <f t="shared" si="24"/>
        <v/>
      </c>
      <c r="P119" s="315">
        <f t="shared" si="21"/>
        <v>0</v>
      </c>
      <c r="Q119" s="314"/>
      <c r="S119" s="158"/>
      <c r="T119" s="61"/>
      <c r="U119" s="61"/>
      <c r="V119" s="61"/>
      <c r="W119" s="61"/>
      <c r="X119" s="61"/>
      <c r="Y119" s="61"/>
      <c r="Z119" s="61"/>
    </row>
    <row r="120" spans="2:26" ht="17.25" hidden="1" outlineLevel="2" collapsed="1" thickBot="1">
      <c r="B120" s="279">
        <v>42908</v>
      </c>
      <c r="C120" s="280" t="s">
        <v>3096</v>
      </c>
      <c r="D120" s="281" t="s">
        <v>1333</v>
      </c>
      <c r="E120" s="281" t="s">
        <v>1331</v>
      </c>
      <c r="F120" s="282" t="s">
        <v>1346</v>
      </c>
      <c r="G120" s="281" t="s">
        <v>102</v>
      </c>
      <c r="H120" s="283">
        <v>1</v>
      </c>
      <c r="I120" s="283">
        <v>10368</v>
      </c>
      <c r="J120" s="283">
        <v>0</v>
      </c>
      <c r="K120" s="284">
        <v>23</v>
      </c>
      <c r="L120" s="284">
        <v>10</v>
      </c>
      <c r="M120" s="284">
        <f t="shared" si="23"/>
        <v>-33</v>
      </c>
      <c r="N120" s="285">
        <f t="shared" si="12"/>
        <v>-33</v>
      </c>
      <c r="O120" s="314">
        <f t="shared" si="24"/>
        <v>0</v>
      </c>
      <c r="P120" s="315">
        <f t="shared" si="21"/>
        <v>0</v>
      </c>
      <c r="Q120" s="314"/>
      <c r="S120" s="158"/>
      <c r="T120" s="61"/>
      <c r="U120" s="61"/>
      <c r="V120" s="61"/>
      <c r="W120" s="61"/>
      <c r="X120" s="61"/>
      <c r="Y120" s="61"/>
      <c r="Z120" s="61"/>
    </row>
    <row r="121" spans="2:26" ht="17.25" hidden="1" outlineLevel="2" collapsed="1" thickBot="1">
      <c r="B121" s="279">
        <v>42908</v>
      </c>
      <c r="C121" s="280" t="s">
        <v>3096</v>
      </c>
      <c r="D121" s="281" t="s">
        <v>1333</v>
      </c>
      <c r="E121" s="281" t="s">
        <v>1329</v>
      </c>
      <c r="F121" s="282" t="s">
        <v>1345</v>
      </c>
      <c r="G121" s="281" t="s">
        <v>102</v>
      </c>
      <c r="H121" s="283">
        <v>1</v>
      </c>
      <c r="I121" s="283">
        <v>10379</v>
      </c>
      <c r="J121" s="283">
        <v>0</v>
      </c>
      <c r="K121" s="284">
        <v>23</v>
      </c>
      <c r="L121" s="284">
        <v>10</v>
      </c>
      <c r="M121" s="284">
        <f t="shared" si="23"/>
        <v>-33</v>
      </c>
      <c r="N121" s="285">
        <f t="shared" si="12"/>
        <v>-33</v>
      </c>
      <c r="O121" s="314" t="str">
        <f t="shared" si="24"/>
        <v/>
      </c>
      <c r="P121" s="315">
        <f t="shared" si="21"/>
        <v>0</v>
      </c>
      <c r="Q121" s="314"/>
      <c r="S121" s="158"/>
      <c r="T121" s="61"/>
      <c r="U121" s="61"/>
      <c r="V121" s="61"/>
      <c r="W121" s="61"/>
      <c r="X121" s="61"/>
      <c r="Y121" s="61"/>
      <c r="Z121" s="61"/>
    </row>
    <row r="122" spans="2:26" ht="17.25" hidden="1" outlineLevel="2" collapsed="1" thickBot="1">
      <c r="B122" s="279">
        <v>42908</v>
      </c>
      <c r="C122" s="280" t="s">
        <v>3096</v>
      </c>
      <c r="D122" s="281" t="s">
        <v>1333</v>
      </c>
      <c r="E122" s="281" t="s">
        <v>1331</v>
      </c>
      <c r="F122" s="282" t="s">
        <v>1346</v>
      </c>
      <c r="G122" s="281" t="s">
        <v>102</v>
      </c>
      <c r="H122" s="283">
        <v>1</v>
      </c>
      <c r="I122" s="283">
        <v>10362</v>
      </c>
      <c r="J122" s="283">
        <v>0</v>
      </c>
      <c r="K122" s="284">
        <v>23</v>
      </c>
      <c r="L122" s="284">
        <v>10</v>
      </c>
      <c r="M122" s="284">
        <f t="shared" si="23"/>
        <v>-883</v>
      </c>
      <c r="N122" s="285">
        <f t="shared" si="12"/>
        <v>-883</v>
      </c>
      <c r="O122" s="314">
        <f t="shared" si="24"/>
        <v>-17</v>
      </c>
      <c r="P122" s="315">
        <f t="shared" si="21"/>
        <v>0</v>
      </c>
      <c r="Q122" s="314"/>
      <c r="S122" s="158"/>
      <c r="T122" s="61"/>
      <c r="U122" s="61"/>
      <c r="V122" s="61"/>
      <c r="W122" s="61"/>
      <c r="X122" s="61"/>
      <c r="Y122" s="61"/>
      <c r="Z122" s="61"/>
    </row>
    <row r="123" spans="2:26" ht="17.25" hidden="1" outlineLevel="2" collapsed="1" thickBot="1">
      <c r="B123" s="279">
        <v>42908</v>
      </c>
      <c r="C123" s="280" t="s">
        <v>3096</v>
      </c>
      <c r="D123" s="281" t="s">
        <v>1333</v>
      </c>
      <c r="E123" s="281" t="s">
        <v>1329</v>
      </c>
      <c r="F123" s="282" t="s">
        <v>1345</v>
      </c>
      <c r="G123" s="281" t="s">
        <v>102</v>
      </c>
      <c r="H123" s="283">
        <v>1</v>
      </c>
      <c r="I123" s="283">
        <v>10379</v>
      </c>
      <c r="J123" s="283">
        <v>0</v>
      </c>
      <c r="K123" s="284">
        <v>23</v>
      </c>
      <c r="L123" s="284">
        <v>10</v>
      </c>
      <c r="M123" s="284">
        <f t="shared" si="23"/>
        <v>-33</v>
      </c>
      <c r="N123" s="285">
        <f t="shared" si="12"/>
        <v>-33</v>
      </c>
      <c r="O123" s="314" t="str">
        <f t="shared" si="24"/>
        <v/>
      </c>
      <c r="P123" s="315">
        <f t="shared" si="21"/>
        <v>0</v>
      </c>
      <c r="Q123" s="314"/>
      <c r="S123" s="158"/>
      <c r="T123" s="61"/>
      <c r="U123" s="61"/>
      <c r="V123" s="61"/>
      <c r="W123" s="61"/>
      <c r="X123" s="61"/>
      <c r="Y123" s="61"/>
      <c r="Z123" s="61"/>
    </row>
    <row r="124" spans="2:26" ht="17.25" hidden="1" outlineLevel="2" collapsed="1" thickBot="1">
      <c r="B124" s="279">
        <v>42908</v>
      </c>
      <c r="C124" s="280" t="s">
        <v>3096</v>
      </c>
      <c r="D124" s="281" t="s">
        <v>1333</v>
      </c>
      <c r="E124" s="281" t="s">
        <v>1331</v>
      </c>
      <c r="F124" s="282" t="s">
        <v>1346</v>
      </c>
      <c r="G124" s="281" t="s">
        <v>102</v>
      </c>
      <c r="H124" s="283">
        <v>1</v>
      </c>
      <c r="I124" s="283">
        <v>10369</v>
      </c>
      <c r="J124" s="283">
        <v>0</v>
      </c>
      <c r="K124" s="284">
        <v>23</v>
      </c>
      <c r="L124" s="284">
        <v>10</v>
      </c>
      <c r="M124" s="284">
        <f t="shared" si="23"/>
        <v>-533</v>
      </c>
      <c r="N124" s="285">
        <f t="shared" si="12"/>
        <v>-533</v>
      </c>
      <c r="O124" s="314">
        <f t="shared" si="24"/>
        <v>-10</v>
      </c>
      <c r="P124" s="315">
        <f t="shared" si="21"/>
        <v>0</v>
      </c>
      <c r="Q124" s="314"/>
      <c r="S124" s="158"/>
      <c r="T124" s="61"/>
      <c r="U124" s="61"/>
      <c r="V124" s="61"/>
      <c r="W124" s="61"/>
      <c r="X124" s="61"/>
      <c r="Y124" s="61"/>
      <c r="Z124" s="61"/>
    </row>
    <row r="125" spans="2:26" ht="17.25" thickBot="1">
      <c r="B125" s="272">
        <v>42908</v>
      </c>
      <c r="C125" s="273"/>
      <c r="D125" s="273" t="s">
        <v>3020</v>
      </c>
      <c r="E125" s="273"/>
      <c r="F125" s="273"/>
      <c r="G125" s="273"/>
      <c r="H125" s="274"/>
      <c r="I125" s="274"/>
      <c r="J125" s="274"/>
      <c r="K125" s="275"/>
      <c r="L125" s="274"/>
      <c r="M125" s="275"/>
      <c r="N125" s="276">
        <v>-8240</v>
      </c>
      <c r="O125" s="309"/>
      <c r="Q125" s="310"/>
      <c r="R125" s="211" t="s">
        <v>3021</v>
      </c>
      <c r="S125" s="158"/>
    </row>
    <row r="126" spans="2:26" ht="17.25" collapsed="1" thickBot="1">
      <c r="B126" s="254" t="s">
        <v>2223</v>
      </c>
      <c r="C126" s="255"/>
      <c r="D126" s="255"/>
      <c r="E126" s="255"/>
      <c r="F126" s="255"/>
      <c r="G126" s="255"/>
      <c r="H126" s="256"/>
      <c r="I126" s="256"/>
      <c r="J126" s="256"/>
      <c r="K126" s="121"/>
      <c r="L126" s="256"/>
      <c r="M126" s="289">
        <f>SUM(M62:M125)</f>
        <v>-1605</v>
      </c>
      <c r="N126" s="290">
        <f>SUM(N62:N125)</f>
        <v>-10258</v>
      </c>
      <c r="O126" s="311"/>
      <c r="P126" s="312"/>
      <c r="Q126" s="313"/>
      <c r="S126" s="158"/>
    </row>
    <row r="127" spans="2:26" ht="17.25" collapsed="1" thickBot="1">
      <c r="B127" s="272">
        <v>42918</v>
      </c>
      <c r="C127" s="273"/>
      <c r="D127" s="273" t="s">
        <v>3311</v>
      </c>
      <c r="E127" s="273"/>
      <c r="F127" s="273"/>
      <c r="G127" s="273"/>
      <c r="H127" s="274"/>
      <c r="I127" s="274"/>
      <c r="J127" s="274"/>
      <c r="K127" s="275"/>
      <c r="L127" s="274"/>
      <c r="M127" s="275"/>
      <c r="N127" s="276">
        <v>-413</v>
      </c>
      <c r="O127" s="309"/>
      <c r="Q127" s="310"/>
      <c r="R127" s="211" t="s">
        <v>3316</v>
      </c>
      <c r="S127" s="158"/>
    </row>
    <row r="128" spans="2:26" ht="17.25" hidden="1" outlineLevel="1" thickBot="1">
      <c r="B128" s="237">
        <v>42936</v>
      </c>
      <c r="C128" s="215" t="s">
        <v>1332</v>
      </c>
      <c r="D128" s="210" t="s">
        <v>1333</v>
      </c>
      <c r="E128" s="210" t="s">
        <v>1329</v>
      </c>
      <c r="F128" s="210" t="s">
        <v>1345</v>
      </c>
      <c r="G128" s="210" t="s">
        <v>102</v>
      </c>
      <c r="H128" s="239">
        <v>1</v>
      </c>
      <c r="I128" s="239">
        <v>10402</v>
      </c>
      <c r="J128" s="239">
        <v>0</v>
      </c>
      <c r="K128" s="14">
        <v>23</v>
      </c>
      <c r="L128" s="288">
        <v>10</v>
      </c>
      <c r="M128" s="14">
        <f t="shared" ref="M128:M133" si="25">IF(C128="TXO",J128-SUM(K128:L128),IF(C128="FITX",IF(E128="新倉",-SUM(K128:L128),IF(F128="賣",(I128-I127)*H128*200-SUM(K128:L128),(I127-I128)*H128*200-SUM(K128:L128))),IF(E128="新倉",-SUM(K128:L128),IF(F128="賣",(I128-I127)*H128*50-SUM(K128:L128),(I127-I128)*H128*50-SUM(K128:L128)))))</f>
        <v>-33</v>
      </c>
      <c r="N128" s="123">
        <f t="shared" ref="N128:N133" si="26">M128</f>
        <v>-33</v>
      </c>
      <c r="O128" s="241" t="str">
        <f t="shared" ref="O128:O133" si="27">IF(C128="TXO","",IF(E128="新倉","",IF(F128="賣",(I128-I127)*H128,(I127-I128)*H128)))</f>
        <v/>
      </c>
      <c r="P128" s="207">
        <f t="shared" ref="P128:P133" si="28">ABS(J128)</f>
        <v>0</v>
      </c>
      <c r="Q128" s="34">
        <f>SUM(M128:M133)</f>
        <v>-1948</v>
      </c>
      <c r="S128" s="158"/>
    </row>
    <row r="129" spans="2:26" ht="17.25" hidden="1" outlineLevel="1" thickBot="1">
      <c r="B129" s="237">
        <v>42936</v>
      </c>
      <c r="C129" s="215" t="s">
        <v>1332</v>
      </c>
      <c r="D129" s="210" t="s">
        <v>1333</v>
      </c>
      <c r="E129" s="210" t="s">
        <v>1331</v>
      </c>
      <c r="F129" s="210" t="s">
        <v>1346</v>
      </c>
      <c r="G129" s="210" t="s">
        <v>102</v>
      </c>
      <c r="H129" s="239">
        <v>1</v>
      </c>
      <c r="I129" s="239">
        <v>10392</v>
      </c>
      <c r="J129" s="239">
        <v>0</v>
      </c>
      <c r="K129" s="14">
        <v>23</v>
      </c>
      <c r="L129" s="288">
        <v>10</v>
      </c>
      <c r="M129" s="14">
        <f t="shared" si="25"/>
        <v>-533</v>
      </c>
      <c r="N129" s="123">
        <f t="shared" si="26"/>
        <v>-533</v>
      </c>
      <c r="O129" s="241">
        <f t="shared" si="27"/>
        <v>-10</v>
      </c>
      <c r="P129" s="207">
        <f t="shared" si="28"/>
        <v>0</v>
      </c>
      <c r="Q129" s="34"/>
      <c r="S129" s="158"/>
    </row>
    <row r="130" spans="2:26" ht="17.25" hidden="1" outlineLevel="1" thickBot="1">
      <c r="B130" s="237">
        <v>42936</v>
      </c>
      <c r="C130" s="215" t="s">
        <v>1332</v>
      </c>
      <c r="D130" s="210" t="s">
        <v>1333</v>
      </c>
      <c r="E130" s="210" t="s">
        <v>1329</v>
      </c>
      <c r="F130" s="210" t="s">
        <v>1345</v>
      </c>
      <c r="G130" s="210" t="s">
        <v>102</v>
      </c>
      <c r="H130" s="239">
        <v>1</v>
      </c>
      <c r="I130" s="239">
        <v>10414</v>
      </c>
      <c r="J130" s="239">
        <v>0</v>
      </c>
      <c r="K130" s="14">
        <v>23</v>
      </c>
      <c r="L130" s="288">
        <v>10</v>
      </c>
      <c r="M130" s="14">
        <f t="shared" si="25"/>
        <v>-33</v>
      </c>
      <c r="N130" s="123">
        <f t="shared" si="26"/>
        <v>-33</v>
      </c>
      <c r="O130" s="241" t="str">
        <f t="shared" si="27"/>
        <v/>
      </c>
      <c r="P130" s="207">
        <f t="shared" si="28"/>
        <v>0</v>
      </c>
      <c r="Q130" s="34"/>
      <c r="S130" s="158"/>
    </row>
    <row r="131" spans="2:26" ht="17.25" hidden="1" outlineLevel="1" thickBot="1">
      <c r="B131" s="237">
        <v>42936</v>
      </c>
      <c r="C131" s="215" t="s">
        <v>1332</v>
      </c>
      <c r="D131" s="210" t="s">
        <v>1333</v>
      </c>
      <c r="E131" s="210" t="s">
        <v>1331</v>
      </c>
      <c r="F131" s="210" t="s">
        <v>1346</v>
      </c>
      <c r="G131" s="210" t="s">
        <v>102</v>
      </c>
      <c r="H131" s="239">
        <v>1</v>
      </c>
      <c r="I131" s="239">
        <v>10400</v>
      </c>
      <c r="J131" s="239">
        <v>0</v>
      </c>
      <c r="K131" s="14">
        <v>23</v>
      </c>
      <c r="L131" s="288">
        <v>10</v>
      </c>
      <c r="M131" s="14">
        <f t="shared" si="25"/>
        <v>-733</v>
      </c>
      <c r="N131" s="123">
        <f t="shared" si="26"/>
        <v>-733</v>
      </c>
      <c r="O131" s="241">
        <f t="shared" si="27"/>
        <v>-14</v>
      </c>
      <c r="P131" s="207">
        <f t="shared" si="28"/>
        <v>0</v>
      </c>
      <c r="Q131" s="34"/>
      <c r="S131" s="158"/>
    </row>
    <row r="132" spans="2:26" ht="17.25" hidden="1" outlineLevel="1" thickBot="1">
      <c r="B132" s="237">
        <v>42936</v>
      </c>
      <c r="C132" s="215" t="s">
        <v>1332</v>
      </c>
      <c r="D132" s="210" t="s">
        <v>1333</v>
      </c>
      <c r="E132" s="210" t="s">
        <v>1329</v>
      </c>
      <c r="F132" s="210" t="s">
        <v>1345</v>
      </c>
      <c r="G132" s="210" t="s">
        <v>102</v>
      </c>
      <c r="H132" s="239">
        <v>1</v>
      </c>
      <c r="I132" s="239">
        <v>10402</v>
      </c>
      <c r="J132" s="239">
        <v>0</v>
      </c>
      <c r="K132" s="14">
        <v>23</v>
      </c>
      <c r="L132" s="288">
        <v>10</v>
      </c>
      <c r="M132" s="14">
        <f t="shared" si="25"/>
        <v>-33</v>
      </c>
      <c r="N132" s="123">
        <f t="shared" si="26"/>
        <v>-33</v>
      </c>
      <c r="O132" s="241" t="str">
        <f t="shared" si="27"/>
        <v/>
      </c>
      <c r="P132" s="207">
        <f t="shared" si="28"/>
        <v>0</v>
      </c>
      <c r="Q132" s="34"/>
      <c r="S132" s="158"/>
    </row>
    <row r="133" spans="2:26" ht="17.25" hidden="1" outlineLevel="1" thickBot="1">
      <c r="B133" s="237">
        <v>42936</v>
      </c>
      <c r="C133" s="215" t="s">
        <v>1332</v>
      </c>
      <c r="D133" s="210" t="s">
        <v>1333</v>
      </c>
      <c r="E133" s="210" t="s">
        <v>1331</v>
      </c>
      <c r="F133" s="210" t="s">
        <v>1346</v>
      </c>
      <c r="G133" s="210" t="s">
        <v>102</v>
      </c>
      <c r="H133" s="239">
        <v>1</v>
      </c>
      <c r="I133" s="239">
        <v>10391</v>
      </c>
      <c r="J133" s="239">
        <v>0</v>
      </c>
      <c r="K133" s="14">
        <v>23</v>
      </c>
      <c r="L133" s="288">
        <v>10</v>
      </c>
      <c r="M133" s="14">
        <f t="shared" si="25"/>
        <v>-583</v>
      </c>
      <c r="N133" s="123">
        <f t="shared" si="26"/>
        <v>-583</v>
      </c>
      <c r="O133" s="241">
        <f t="shared" si="27"/>
        <v>-11</v>
      </c>
      <c r="P133" s="207">
        <f t="shared" si="28"/>
        <v>0</v>
      </c>
      <c r="Q133" s="34"/>
      <c r="S133" s="158"/>
    </row>
    <row r="134" spans="2:26" ht="17.25" thickBot="1">
      <c r="B134" s="272">
        <v>42938</v>
      </c>
      <c r="C134" s="273"/>
      <c r="D134" s="273" t="s">
        <v>3020</v>
      </c>
      <c r="E134" s="273"/>
      <c r="F134" s="273"/>
      <c r="G134" s="273"/>
      <c r="H134" s="274"/>
      <c r="I134" s="274"/>
      <c r="J134" s="274"/>
      <c r="K134" s="275"/>
      <c r="L134" s="274"/>
      <c r="M134" s="275"/>
      <c r="N134" s="276">
        <v>-8240</v>
      </c>
      <c r="O134" s="309"/>
      <c r="Q134" s="310"/>
      <c r="R134" s="211" t="s">
        <v>3021</v>
      </c>
      <c r="S134" s="158"/>
    </row>
    <row r="135" spans="2:26" ht="17.25" collapsed="1" thickBot="1">
      <c r="B135" s="254" t="s">
        <v>2226</v>
      </c>
      <c r="C135" s="255"/>
      <c r="D135" s="255"/>
      <c r="E135" s="255"/>
      <c r="F135" s="255"/>
      <c r="G135" s="255"/>
      <c r="H135" s="256"/>
      <c r="I135" s="256"/>
      <c r="J135" s="256"/>
      <c r="K135" s="121"/>
      <c r="L135" s="256"/>
      <c r="M135" s="289">
        <f>SUM(M127:M134)</f>
        <v>-1948</v>
      </c>
      <c r="N135" s="290">
        <f>SUM(N127:N134)</f>
        <v>-10601</v>
      </c>
      <c r="O135" s="311"/>
      <c r="P135" s="312"/>
      <c r="Q135" s="313"/>
      <c r="S135" s="158"/>
    </row>
    <row r="136" spans="2:26" ht="17.25" thickBot="1">
      <c r="B136" s="272">
        <v>42969</v>
      </c>
      <c r="C136" s="273"/>
      <c r="D136" s="273" t="s">
        <v>3320</v>
      </c>
      <c r="E136" s="273"/>
      <c r="F136" s="273"/>
      <c r="G136" s="273"/>
      <c r="H136" s="274"/>
      <c r="I136" s="274"/>
      <c r="J136" s="274"/>
      <c r="K136" s="275"/>
      <c r="L136" s="274"/>
      <c r="M136" s="275"/>
      <c r="N136" s="276">
        <v>-13888</v>
      </c>
      <c r="O136" s="309"/>
      <c r="Q136" s="310"/>
      <c r="S136" s="158"/>
    </row>
    <row r="137" spans="2:26" ht="17.25" thickBot="1">
      <c r="B137" s="272">
        <v>42969</v>
      </c>
      <c r="C137" s="273"/>
      <c r="D137" s="273" t="s">
        <v>3020</v>
      </c>
      <c r="E137" s="273"/>
      <c r="F137" s="273"/>
      <c r="G137" s="273"/>
      <c r="H137" s="274"/>
      <c r="I137" s="274"/>
      <c r="J137" s="274"/>
      <c r="K137" s="275"/>
      <c r="L137" s="274"/>
      <c r="M137" s="275"/>
      <c r="N137" s="276">
        <v>-8240</v>
      </c>
      <c r="O137" s="309"/>
      <c r="Q137" s="310"/>
      <c r="R137" s="211" t="s">
        <v>3021</v>
      </c>
      <c r="S137" s="158"/>
    </row>
    <row r="138" spans="2:26" ht="17.25" collapsed="1" thickBot="1">
      <c r="B138" s="254" t="s">
        <v>1347</v>
      </c>
      <c r="C138" s="255"/>
      <c r="D138" s="255"/>
      <c r="E138" s="255"/>
      <c r="F138" s="255"/>
      <c r="G138" s="255"/>
      <c r="H138" s="256"/>
      <c r="I138" s="256"/>
      <c r="J138" s="256"/>
      <c r="K138" s="121"/>
      <c r="L138" s="256"/>
      <c r="M138" s="289">
        <f>SUM(M137)</f>
        <v>0</v>
      </c>
      <c r="N138" s="290">
        <f>SUM(N137)</f>
        <v>-8240</v>
      </c>
      <c r="O138" s="311"/>
      <c r="P138" s="312"/>
      <c r="Q138" s="313"/>
      <c r="S138" s="158"/>
    </row>
    <row r="139" spans="2:26" ht="17.25" hidden="1" outlineLevel="1" collapsed="1" thickBot="1">
      <c r="B139" s="317">
        <v>42998</v>
      </c>
      <c r="C139" s="318" t="s">
        <v>2236</v>
      </c>
      <c r="D139" s="319" t="s">
        <v>3321</v>
      </c>
      <c r="E139" s="319" t="s">
        <v>1329</v>
      </c>
      <c r="F139" s="319" t="s">
        <v>1330</v>
      </c>
      <c r="G139" s="319" t="s">
        <v>102</v>
      </c>
      <c r="H139" s="320">
        <v>1</v>
      </c>
      <c r="I139" s="321">
        <v>28</v>
      </c>
      <c r="J139" s="320">
        <v>-1400</v>
      </c>
      <c r="K139" s="322">
        <v>18</v>
      </c>
      <c r="L139" s="322">
        <v>1</v>
      </c>
      <c r="M139" s="14">
        <f>IF(C139="TXO",J139-SUM(K139:L139),IF(C139="FITX",IF(E139="新倉",-SUM(K139:L139),IF(F139="賣",(I139-I138)*H139*200-SUM(K139:L139),(I138-I139)*H139*200-SUM(K139:L139))),IF(E139="新倉",-SUM(K139:L139),IF(F139="賣",(I139-I138)*H139*50-SUM(K139:L139),(I138-I139)*H139*50-SUM(K139:L139)))))</f>
        <v>-1419</v>
      </c>
      <c r="N139" s="123">
        <f t="shared" ref="N139:N154" si="29">M139</f>
        <v>-1419</v>
      </c>
      <c r="O139" s="241" t="str">
        <f>IF(C139="TXO","",IF(E139="新倉","",IF(F139="賣",(I139-I138)*H139,(I138-I139)*H139)))</f>
        <v/>
      </c>
      <c r="P139" s="315">
        <f>ABS(J139)</f>
        <v>1400</v>
      </c>
      <c r="Q139" s="34">
        <f>SUM(M139:M140)</f>
        <v>61</v>
      </c>
      <c r="S139" s="61"/>
      <c r="T139" s="61"/>
      <c r="U139" s="61"/>
      <c r="V139" s="61"/>
      <c r="W139" s="61"/>
      <c r="X139" s="61"/>
      <c r="Y139" s="61"/>
      <c r="Z139" s="61"/>
    </row>
    <row r="140" spans="2:26" ht="17.25" hidden="1" outlineLevel="1" thickBot="1">
      <c r="B140" s="317">
        <v>42998</v>
      </c>
      <c r="C140" s="318" t="s">
        <v>2236</v>
      </c>
      <c r="D140" s="319" t="s">
        <v>3321</v>
      </c>
      <c r="E140" s="319" t="s">
        <v>1331</v>
      </c>
      <c r="F140" s="319" t="s">
        <v>2221</v>
      </c>
      <c r="G140" s="319" t="s">
        <v>102</v>
      </c>
      <c r="H140" s="320">
        <v>1</v>
      </c>
      <c r="I140" s="321">
        <v>30</v>
      </c>
      <c r="J140" s="320">
        <v>1500</v>
      </c>
      <c r="K140" s="322">
        <v>18</v>
      </c>
      <c r="L140" s="322">
        <v>2</v>
      </c>
      <c r="M140" s="14">
        <f t="shared" ref="M140:M148" si="30">IF(C140="TXO",J140-SUM(K140:L140),IF(C140="FITX",IF(E140="新倉",-SUM(K140:L140),IF(F140="賣",(I140-I139)*H140*200-SUM(K140:L140),(I139-I140)*H140*200-SUM(K140:L140))),IF(E140="新倉",-SUM(K140:L140),IF(F140="賣",(I140-I139)*H140*50-SUM(K140:L140),(I139-I140)*H140*50-SUM(K140:L140)))))</f>
        <v>1480</v>
      </c>
      <c r="N140" s="123">
        <f t="shared" si="29"/>
        <v>1480</v>
      </c>
      <c r="O140" s="241" t="str">
        <f t="shared" ref="O140:O154" si="31">IF(C140="TXO","",IF(E140="新倉","",IF(F140="賣",(I140-I139)*H140,(I139-I140)*H140)))</f>
        <v/>
      </c>
      <c r="P140" s="315">
        <f t="shared" ref="P140:P150" si="32">ABS(J140)</f>
        <v>1500</v>
      </c>
      <c r="Q140" s="34"/>
      <c r="S140" s="61"/>
      <c r="T140" s="61"/>
      <c r="U140" s="61"/>
      <c r="V140" s="61"/>
      <c r="W140" s="61"/>
      <c r="X140" s="61"/>
      <c r="Y140" s="61"/>
      <c r="Z140" s="61"/>
    </row>
    <row r="141" spans="2:26" ht="17.25" hidden="1" outlineLevel="1" thickBot="1">
      <c r="B141" s="279">
        <v>43000</v>
      </c>
      <c r="C141" s="280" t="s">
        <v>1332</v>
      </c>
      <c r="D141" s="281" t="s">
        <v>1333</v>
      </c>
      <c r="E141" s="281" t="s">
        <v>1329</v>
      </c>
      <c r="F141" s="282" t="s">
        <v>1346</v>
      </c>
      <c r="G141" s="281" t="s">
        <v>102</v>
      </c>
      <c r="H141" s="283">
        <v>1</v>
      </c>
      <c r="I141" s="283">
        <v>10518</v>
      </c>
      <c r="J141" s="283">
        <v>0</v>
      </c>
      <c r="K141" s="284">
        <v>23</v>
      </c>
      <c r="L141" s="284">
        <v>11</v>
      </c>
      <c r="M141" s="284">
        <f t="shared" si="30"/>
        <v>-34</v>
      </c>
      <c r="N141" s="285">
        <f t="shared" si="29"/>
        <v>-34</v>
      </c>
      <c r="O141" s="314" t="str">
        <f t="shared" si="31"/>
        <v/>
      </c>
      <c r="P141" s="315">
        <f t="shared" si="32"/>
        <v>0</v>
      </c>
      <c r="Q141" s="314">
        <f>SUM(M141:M148)</f>
        <v>328</v>
      </c>
      <c r="S141" s="158"/>
      <c r="T141" s="61"/>
      <c r="U141" s="61"/>
      <c r="V141" s="61"/>
      <c r="W141" s="61"/>
      <c r="X141" s="61"/>
      <c r="Y141" s="61"/>
      <c r="Z141" s="61"/>
    </row>
    <row r="142" spans="2:26" ht="17.25" hidden="1" outlineLevel="2" thickBot="1">
      <c r="B142" s="279">
        <v>43000</v>
      </c>
      <c r="C142" s="280" t="s">
        <v>1332</v>
      </c>
      <c r="D142" s="281" t="s">
        <v>1333</v>
      </c>
      <c r="E142" s="281" t="s">
        <v>1331</v>
      </c>
      <c r="F142" s="282" t="s">
        <v>1345</v>
      </c>
      <c r="G142" s="281" t="s">
        <v>102</v>
      </c>
      <c r="H142" s="283">
        <v>1</v>
      </c>
      <c r="I142" s="283">
        <v>10512</v>
      </c>
      <c r="J142" s="283">
        <v>0</v>
      </c>
      <c r="K142" s="284">
        <v>23</v>
      </c>
      <c r="L142" s="284">
        <v>11</v>
      </c>
      <c r="M142" s="284">
        <f t="shared" si="30"/>
        <v>266</v>
      </c>
      <c r="N142" s="285">
        <f t="shared" si="29"/>
        <v>266</v>
      </c>
      <c r="O142" s="314">
        <f t="shared" si="31"/>
        <v>6</v>
      </c>
      <c r="P142" s="315">
        <f t="shared" si="32"/>
        <v>0</v>
      </c>
      <c r="Q142" s="314"/>
      <c r="S142" s="158"/>
      <c r="T142" s="61"/>
      <c r="U142" s="61"/>
      <c r="V142" s="61"/>
      <c r="W142" s="61"/>
      <c r="X142" s="61"/>
      <c r="Y142" s="61"/>
      <c r="Z142" s="61"/>
    </row>
    <row r="143" spans="2:26" ht="17.25" hidden="1" outlineLevel="2" thickBot="1">
      <c r="B143" s="279">
        <v>43000</v>
      </c>
      <c r="C143" s="280" t="s">
        <v>1332</v>
      </c>
      <c r="D143" s="281" t="s">
        <v>1333</v>
      </c>
      <c r="E143" s="281" t="s">
        <v>1329</v>
      </c>
      <c r="F143" s="282" t="s">
        <v>1346</v>
      </c>
      <c r="G143" s="281" t="s">
        <v>102</v>
      </c>
      <c r="H143" s="283">
        <v>1</v>
      </c>
      <c r="I143" s="283">
        <v>10507</v>
      </c>
      <c r="J143" s="283">
        <v>0</v>
      </c>
      <c r="K143" s="284">
        <v>23</v>
      </c>
      <c r="L143" s="284">
        <v>11</v>
      </c>
      <c r="M143" s="284">
        <f t="shared" si="30"/>
        <v>-34</v>
      </c>
      <c r="N143" s="285">
        <f t="shared" si="29"/>
        <v>-34</v>
      </c>
      <c r="O143" s="314" t="str">
        <f t="shared" si="31"/>
        <v/>
      </c>
      <c r="P143" s="315">
        <f>ABS(J143)</f>
        <v>0</v>
      </c>
      <c r="Q143" s="314"/>
      <c r="S143" s="158"/>
      <c r="T143" s="61"/>
      <c r="U143" s="61"/>
      <c r="V143" s="61"/>
      <c r="W143" s="61"/>
      <c r="X143" s="61"/>
      <c r="Y143" s="61"/>
      <c r="Z143" s="61"/>
    </row>
    <row r="144" spans="2:26" ht="17.25" hidden="1" outlineLevel="2" thickBot="1">
      <c r="B144" s="279">
        <v>43000</v>
      </c>
      <c r="C144" s="280" t="s">
        <v>1332</v>
      </c>
      <c r="D144" s="281" t="s">
        <v>1333</v>
      </c>
      <c r="E144" s="281" t="s">
        <v>1331</v>
      </c>
      <c r="F144" s="282" t="s">
        <v>1345</v>
      </c>
      <c r="G144" s="281" t="s">
        <v>102</v>
      </c>
      <c r="H144" s="283">
        <v>1</v>
      </c>
      <c r="I144" s="283">
        <v>10511</v>
      </c>
      <c r="J144" s="283">
        <v>0</v>
      </c>
      <c r="K144" s="284">
        <v>23</v>
      </c>
      <c r="L144" s="284">
        <v>11</v>
      </c>
      <c r="M144" s="284">
        <f t="shared" si="30"/>
        <v>-234</v>
      </c>
      <c r="N144" s="285">
        <f t="shared" si="29"/>
        <v>-234</v>
      </c>
      <c r="O144" s="314">
        <f t="shared" si="31"/>
        <v>-4</v>
      </c>
      <c r="P144" s="315">
        <f>ABS(J144)</f>
        <v>0</v>
      </c>
      <c r="Q144" s="314"/>
      <c r="S144" s="158"/>
      <c r="T144" s="61"/>
      <c r="U144" s="61"/>
      <c r="V144" s="61"/>
      <c r="W144" s="61"/>
      <c r="X144" s="61"/>
      <c r="Y144" s="61"/>
      <c r="Z144" s="61"/>
    </row>
    <row r="145" spans="2:26" ht="17.25" hidden="1" outlineLevel="2" thickBot="1">
      <c r="B145" s="279">
        <v>43000</v>
      </c>
      <c r="C145" s="280" t="s">
        <v>1332</v>
      </c>
      <c r="D145" s="281" t="s">
        <v>1333</v>
      </c>
      <c r="E145" s="281" t="s">
        <v>1329</v>
      </c>
      <c r="F145" s="282" t="s">
        <v>1346</v>
      </c>
      <c r="G145" s="281" t="s">
        <v>102</v>
      </c>
      <c r="H145" s="283">
        <v>1</v>
      </c>
      <c r="I145" s="283">
        <v>10525</v>
      </c>
      <c r="J145" s="283">
        <v>0</v>
      </c>
      <c r="K145" s="284">
        <v>23</v>
      </c>
      <c r="L145" s="284">
        <v>11</v>
      </c>
      <c r="M145" s="284">
        <f t="shared" si="30"/>
        <v>-34</v>
      </c>
      <c r="N145" s="285">
        <f t="shared" si="29"/>
        <v>-34</v>
      </c>
      <c r="O145" s="314" t="str">
        <f t="shared" si="31"/>
        <v/>
      </c>
      <c r="P145" s="315">
        <f>ABS(J145)</f>
        <v>0</v>
      </c>
      <c r="Q145" s="314"/>
      <c r="S145" s="158"/>
      <c r="T145" s="61"/>
      <c r="U145" s="61"/>
      <c r="V145" s="61"/>
      <c r="W145" s="61"/>
      <c r="X145" s="61"/>
      <c r="Y145" s="61"/>
      <c r="Z145" s="61"/>
    </row>
    <row r="146" spans="2:26" ht="17.25" hidden="1" outlineLevel="2" thickBot="1">
      <c r="B146" s="279">
        <v>43000</v>
      </c>
      <c r="C146" s="280" t="s">
        <v>1332</v>
      </c>
      <c r="D146" s="281" t="s">
        <v>1333</v>
      </c>
      <c r="E146" s="281" t="s">
        <v>1331</v>
      </c>
      <c r="F146" s="282" t="s">
        <v>1345</v>
      </c>
      <c r="G146" s="281" t="s">
        <v>102</v>
      </c>
      <c r="H146" s="283">
        <v>1</v>
      </c>
      <c r="I146" s="283">
        <v>10519</v>
      </c>
      <c r="J146" s="283">
        <v>0</v>
      </c>
      <c r="K146" s="284">
        <v>23</v>
      </c>
      <c r="L146" s="284">
        <v>11</v>
      </c>
      <c r="M146" s="284">
        <f t="shared" si="30"/>
        <v>266</v>
      </c>
      <c r="N146" s="285">
        <f t="shared" si="29"/>
        <v>266</v>
      </c>
      <c r="O146" s="314">
        <f t="shared" si="31"/>
        <v>6</v>
      </c>
      <c r="P146" s="315">
        <f>ABS(J146)</f>
        <v>0</v>
      </c>
      <c r="Q146" s="314"/>
      <c r="S146" s="158"/>
      <c r="T146" s="61"/>
      <c r="U146" s="61"/>
      <c r="V146" s="61"/>
      <c r="W146" s="61"/>
      <c r="X146" s="61"/>
      <c r="Y146" s="61"/>
      <c r="Z146" s="61"/>
    </row>
    <row r="147" spans="2:26" ht="17.25" hidden="1" outlineLevel="2" thickBot="1">
      <c r="B147" s="279">
        <v>43000</v>
      </c>
      <c r="C147" s="280" t="s">
        <v>1332</v>
      </c>
      <c r="D147" s="281" t="s">
        <v>1333</v>
      </c>
      <c r="E147" s="281" t="s">
        <v>1329</v>
      </c>
      <c r="F147" s="282" t="s">
        <v>1346</v>
      </c>
      <c r="G147" s="281" t="s">
        <v>102</v>
      </c>
      <c r="H147" s="283">
        <v>1</v>
      </c>
      <c r="I147" s="283">
        <v>10538</v>
      </c>
      <c r="J147" s="283">
        <v>0</v>
      </c>
      <c r="K147" s="284">
        <v>23</v>
      </c>
      <c r="L147" s="284">
        <v>11</v>
      </c>
      <c r="M147" s="284">
        <f t="shared" si="30"/>
        <v>-34</v>
      </c>
      <c r="N147" s="285">
        <f t="shared" si="29"/>
        <v>-34</v>
      </c>
      <c r="O147" s="314" t="str">
        <f t="shared" si="31"/>
        <v/>
      </c>
      <c r="P147" s="315">
        <f t="shared" si="32"/>
        <v>0</v>
      </c>
      <c r="Q147" s="314"/>
      <c r="S147" s="158"/>
      <c r="T147" s="61"/>
      <c r="U147" s="61"/>
      <c r="V147" s="61"/>
      <c r="W147" s="61"/>
      <c r="X147" s="61"/>
      <c r="Y147" s="61"/>
      <c r="Z147" s="61"/>
    </row>
    <row r="148" spans="2:26" ht="17.25" hidden="1" outlineLevel="2" thickBot="1">
      <c r="B148" s="279">
        <v>43000</v>
      </c>
      <c r="C148" s="280" t="s">
        <v>1332</v>
      </c>
      <c r="D148" s="281" t="s">
        <v>1333</v>
      </c>
      <c r="E148" s="281" t="s">
        <v>1331</v>
      </c>
      <c r="F148" s="282" t="s">
        <v>1345</v>
      </c>
      <c r="G148" s="281" t="s">
        <v>102</v>
      </c>
      <c r="H148" s="283">
        <v>1</v>
      </c>
      <c r="I148" s="283">
        <v>10534</v>
      </c>
      <c r="J148" s="283">
        <v>0</v>
      </c>
      <c r="K148" s="284">
        <v>23</v>
      </c>
      <c r="L148" s="284">
        <v>11</v>
      </c>
      <c r="M148" s="284">
        <f t="shared" si="30"/>
        <v>166</v>
      </c>
      <c r="N148" s="285">
        <f t="shared" si="29"/>
        <v>166</v>
      </c>
      <c r="O148" s="314">
        <f t="shared" si="31"/>
        <v>4</v>
      </c>
      <c r="P148" s="315">
        <f t="shared" si="32"/>
        <v>0</v>
      </c>
      <c r="Q148" s="314"/>
      <c r="S148" s="158"/>
      <c r="T148" s="61"/>
      <c r="U148" s="61"/>
      <c r="V148" s="61"/>
      <c r="W148" s="61"/>
      <c r="X148" s="61"/>
      <c r="Y148" s="61"/>
      <c r="Z148" s="61"/>
    </row>
    <row r="149" spans="2:26" ht="17.25" hidden="1" outlineLevel="1" thickBot="1">
      <c r="B149" s="317">
        <v>43003</v>
      </c>
      <c r="C149" s="318" t="s">
        <v>1332</v>
      </c>
      <c r="D149" s="319" t="s">
        <v>1333</v>
      </c>
      <c r="E149" s="319" t="s">
        <v>1329</v>
      </c>
      <c r="F149" s="319" t="s">
        <v>1330</v>
      </c>
      <c r="G149" s="319" t="s">
        <v>102</v>
      </c>
      <c r="H149" s="320">
        <v>1</v>
      </c>
      <c r="I149" s="320">
        <v>10361</v>
      </c>
      <c r="J149" s="320">
        <v>0</v>
      </c>
      <c r="K149" s="322">
        <v>23</v>
      </c>
      <c r="L149" s="322">
        <v>10</v>
      </c>
      <c r="M149" s="14">
        <f t="shared" ref="M149:M155" si="33">IF(C149="TXO",J149-SUM(K149:L149),IF(C149="FITX",IF(E149="新倉",-SUM(K149:L149),IF(F149="賣",(I149-I148)*H149*200-SUM(K149:L149),(I148-I149)*H149*200-SUM(K149:L149))),IF(E149="新倉",-SUM(K149:L149),IF(F149="賣",(I149-I148)*H149*50-SUM(K149:L149),(I148-I149)*H149*50-SUM(K149:L149)))))</f>
        <v>-33</v>
      </c>
      <c r="N149" s="123">
        <f t="shared" si="29"/>
        <v>-33</v>
      </c>
      <c r="O149" s="241" t="str">
        <f t="shared" si="31"/>
        <v/>
      </c>
      <c r="P149" s="315">
        <f t="shared" si="32"/>
        <v>0</v>
      </c>
      <c r="Q149" s="34">
        <f>SUM(M149:M152)</f>
        <v>-1182</v>
      </c>
      <c r="S149" s="61"/>
      <c r="T149" s="61"/>
      <c r="U149" s="61"/>
      <c r="V149" s="61"/>
      <c r="W149" s="61"/>
      <c r="X149" s="61"/>
      <c r="Y149" s="61"/>
      <c r="Z149" s="61"/>
    </row>
    <row r="150" spans="2:26" ht="17.25" hidden="1" outlineLevel="2" collapsed="1" thickBot="1">
      <c r="B150" s="317">
        <v>43003</v>
      </c>
      <c r="C150" s="318" t="s">
        <v>1332</v>
      </c>
      <c r="D150" s="319" t="s">
        <v>1333</v>
      </c>
      <c r="E150" s="319" t="s">
        <v>1331</v>
      </c>
      <c r="F150" s="319" t="s">
        <v>2221</v>
      </c>
      <c r="G150" s="319" t="s">
        <v>102</v>
      </c>
      <c r="H150" s="320">
        <v>1</v>
      </c>
      <c r="I150" s="320">
        <v>10347</v>
      </c>
      <c r="J150" s="320">
        <v>0</v>
      </c>
      <c r="K150" s="322">
        <v>23</v>
      </c>
      <c r="L150" s="322">
        <v>10</v>
      </c>
      <c r="M150" s="14">
        <f t="shared" si="33"/>
        <v>-733</v>
      </c>
      <c r="N150" s="123">
        <f t="shared" si="29"/>
        <v>-733</v>
      </c>
      <c r="O150" s="241">
        <f t="shared" si="31"/>
        <v>-14</v>
      </c>
      <c r="P150" s="315">
        <f t="shared" si="32"/>
        <v>0</v>
      </c>
      <c r="Q150" s="34"/>
      <c r="S150" s="61"/>
      <c r="T150" s="61"/>
      <c r="U150" s="61"/>
      <c r="V150" s="61"/>
      <c r="W150" s="61"/>
      <c r="X150" s="61"/>
      <c r="Y150" s="61"/>
      <c r="Z150" s="61"/>
    </row>
    <row r="151" spans="2:26" ht="17.25" hidden="1" outlineLevel="2" collapsed="1" thickBot="1">
      <c r="B151" s="317">
        <v>43003</v>
      </c>
      <c r="C151" s="318" t="s">
        <v>1332</v>
      </c>
      <c r="D151" s="319" t="s">
        <v>1333</v>
      </c>
      <c r="E151" s="319" t="s">
        <v>1329</v>
      </c>
      <c r="F151" s="319" t="s">
        <v>1330</v>
      </c>
      <c r="G151" s="319" t="s">
        <v>102</v>
      </c>
      <c r="H151" s="320">
        <v>1</v>
      </c>
      <c r="I151" s="320">
        <v>10367</v>
      </c>
      <c r="J151" s="320">
        <v>0</v>
      </c>
      <c r="K151" s="322">
        <v>23</v>
      </c>
      <c r="L151" s="322">
        <v>10</v>
      </c>
      <c r="M151" s="14">
        <f t="shared" si="33"/>
        <v>-33</v>
      </c>
      <c r="N151" s="123">
        <f t="shared" si="29"/>
        <v>-33</v>
      </c>
      <c r="O151" s="241" t="str">
        <f t="shared" si="31"/>
        <v/>
      </c>
      <c r="P151" s="315">
        <f>ABS(J151)</f>
        <v>0</v>
      </c>
      <c r="Q151" s="34"/>
      <c r="S151" s="61"/>
      <c r="T151" s="61"/>
      <c r="U151" s="61"/>
      <c r="V151" s="61"/>
      <c r="W151" s="61"/>
      <c r="X151" s="61"/>
      <c r="Y151" s="61"/>
      <c r="Z151" s="61"/>
    </row>
    <row r="152" spans="2:26" ht="17.25" hidden="1" outlineLevel="2" thickBot="1">
      <c r="B152" s="317">
        <v>43003</v>
      </c>
      <c r="C152" s="318" t="s">
        <v>1332</v>
      </c>
      <c r="D152" s="319" t="s">
        <v>1333</v>
      </c>
      <c r="E152" s="319" t="s">
        <v>1331</v>
      </c>
      <c r="F152" s="319" t="s">
        <v>2221</v>
      </c>
      <c r="G152" s="319" t="s">
        <v>102</v>
      </c>
      <c r="H152" s="320">
        <v>1</v>
      </c>
      <c r="I152" s="320">
        <v>10360</v>
      </c>
      <c r="J152" s="320">
        <v>0</v>
      </c>
      <c r="K152" s="322">
        <v>23</v>
      </c>
      <c r="L152" s="322">
        <v>10</v>
      </c>
      <c r="M152" s="14">
        <f t="shared" si="33"/>
        <v>-383</v>
      </c>
      <c r="N152" s="123">
        <f t="shared" si="29"/>
        <v>-383</v>
      </c>
      <c r="O152" s="241">
        <f t="shared" si="31"/>
        <v>-7</v>
      </c>
      <c r="P152" s="315">
        <f>ABS(J152)</f>
        <v>0</v>
      </c>
      <c r="Q152" s="34"/>
      <c r="S152" s="61"/>
      <c r="T152" s="61"/>
      <c r="U152" s="61"/>
      <c r="V152" s="61"/>
      <c r="W152" s="61"/>
      <c r="X152" s="61"/>
      <c r="Y152" s="61"/>
      <c r="Z152" s="61"/>
    </row>
    <row r="153" spans="2:26" ht="17.25" hidden="1" outlineLevel="1" thickBot="1">
      <c r="B153" s="279">
        <v>43004</v>
      </c>
      <c r="C153" s="280" t="s">
        <v>1332</v>
      </c>
      <c r="D153" s="281" t="s">
        <v>1333</v>
      </c>
      <c r="E153" s="281" t="s">
        <v>1329</v>
      </c>
      <c r="F153" s="282" t="s">
        <v>1345</v>
      </c>
      <c r="G153" s="281" t="s">
        <v>102</v>
      </c>
      <c r="H153" s="283">
        <v>1</v>
      </c>
      <c r="I153" s="283">
        <v>10339</v>
      </c>
      <c r="J153" s="283">
        <v>0</v>
      </c>
      <c r="K153" s="284">
        <v>23</v>
      </c>
      <c r="L153" s="284">
        <v>10</v>
      </c>
      <c r="M153" s="284">
        <f t="shared" si="33"/>
        <v>-33</v>
      </c>
      <c r="N153" s="285">
        <f t="shared" si="29"/>
        <v>-33</v>
      </c>
      <c r="O153" s="314" t="str">
        <f t="shared" si="31"/>
        <v/>
      </c>
      <c r="P153" s="315">
        <f>ABS(J153)</f>
        <v>0</v>
      </c>
      <c r="Q153" s="314">
        <f>SUM(M153:M154)</f>
        <v>284</v>
      </c>
      <c r="S153" s="158"/>
      <c r="T153" s="61"/>
      <c r="U153" s="61"/>
      <c r="V153" s="61"/>
      <c r="W153" s="61"/>
      <c r="X153" s="61"/>
      <c r="Y153" s="61"/>
      <c r="Z153" s="61"/>
    </row>
    <row r="154" spans="2:26" ht="17.25" hidden="1" outlineLevel="1" thickBot="1">
      <c r="B154" s="279">
        <v>43004</v>
      </c>
      <c r="C154" s="280" t="s">
        <v>1332</v>
      </c>
      <c r="D154" s="281" t="s">
        <v>1333</v>
      </c>
      <c r="E154" s="281" t="s">
        <v>1331</v>
      </c>
      <c r="F154" s="282" t="s">
        <v>1346</v>
      </c>
      <c r="G154" s="281" t="s">
        <v>102</v>
      </c>
      <c r="H154" s="283">
        <v>1</v>
      </c>
      <c r="I154" s="283">
        <v>10346</v>
      </c>
      <c r="J154" s="283">
        <v>0</v>
      </c>
      <c r="K154" s="284">
        <v>23</v>
      </c>
      <c r="L154" s="284">
        <v>10</v>
      </c>
      <c r="M154" s="284">
        <f t="shared" si="33"/>
        <v>317</v>
      </c>
      <c r="N154" s="285">
        <f t="shared" si="29"/>
        <v>317</v>
      </c>
      <c r="O154" s="314">
        <f t="shared" si="31"/>
        <v>7</v>
      </c>
      <c r="P154" s="315">
        <f>ABS(J154)</f>
        <v>0</v>
      </c>
      <c r="Q154" s="314"/>
      <c r="S154" s="158"/>
      <c r="T154" s="61"/>
      <c r="U154" s="61"/>
      <c r="V154" s="61"/>
      <c r="W154" s="61"/>
      <c r="X154" s="61"/>
      <c r="Y154" s="61"/>
      <c r="Z154" s="61"/>
    </row>
    <row r="155" spans="2:26" ht="17.25" hidden="1" outlineLevel="1" thickBot="1">
      <c r="B155" s="317">
        <v>43005</v>
      </c>
      <c r="C155" s="318" t="s">
        <v>2236</v>
      </c>
      <c r="D155" s="319" t="s">
        <v>3322</v>
      </c>
      <c r="E155" s="319" t="s">
        <v>1329</v>
      </c>
      <c r="F155" s="319" t="s">
        <v>1330</v>
      </c>
      <c r="G155" s="319" t="s">
        <v>102</v>
      </c>
      <c r="H155" s="320">
        <v>1</v>
      </c>
      <c r="I155" s="323">
        <v>62</v>
      </c>
      <c r="J155" s="320">
        <v>-3100</v>
      </c>
      <c r="K155" s="322">
        <v>18</v>
      </c>
      <c r="L155" s="322">
        <v>3</v>
      </c>
      <c r="M155" s="14">
        <f t="shared" si="33"/>
        <v>-3121</v>
      </c>
      <c r="N155" s="123">
        <f>M155</f>
        <v>-3121</v>
      </c>
      <c r="O155" s="241" t="str">
        <f>IF(C155="TXO","",IF(E155="新倉","",IF(F155="賣",(I155-I154)*H155,(I154-I155)*H155)))</f>
        <v/>
      </c>
      <c r="P155" s="315">
        <f>ABS(J155)</f>
        <v>3100</v>
      </c>
      <c r="Q155" s="34">
        <f>SUM(M155:M168)</f>
        <v>-3042</v>
      </c>
      <c r="S155" s="61"/>
      <c r="T155" s="61"/>
      <c r="U155" s="61"/>
      <c r="V155" s="61"/>
      <c r="W155" s="61"/>
      <c r="X155" s="61"/>
      <c r="Y155" s="61"/>
      <c r="Z155" s="61"/>
    </row>
    <row r="156" spans="2:26" ht="17.25" hidden="1" outlineLevel="2" collapsed="1" thickBot="1">
      <c r="B156" s="317">
        <v>43005</v>
      </c>
      <c r="C156" s="318" t="s">
        <v>2236</v>
      </c>
      <c r="D156" s="319" t="s">
        <v>3322</v>
      </c>
      <c r="E156" s="319" t="s">
        <v>1331</v>
      </c>
      <c r="F156" s="319" t="s">
        <v>2221</v>
      </c>
      <c r="G156" s="319" t="s">
        <v>102</v>
      </c>
      <c r="H156" s="320">
        <v>1</v>
      </c>
      <c r="I156" s="323">
        <v>66</v>
      </c>
      <c r="J156" s="320">
        <v>3300</v>
      </c>
      <c r="K156" s="322">
        <v>18</v>
      </c>
      <c r="L156" s="322">
        <v>3</v>
      </c>
      <c r="M156" s="14">
        <f t="shared" ref="M156:M168" si="34">IF(C156="TXO",J156-SUM(K156:L156),IF(C156="FITX",IF(E156="新倉",-SUM(K156:L156),IF(F156="賣",(I156-I155)*H156*200-SUM(K156:L156),(I155-I156)*H156*200-SUM(K156:L156))),IF(E156="新倉",-SUM(K156:L156),IF(F156="賣",(I156-I155)*H156*50-SUM(K156:L156),(I155-I156)*H156*50-SUM(K156:L156)))))</f>
        <v>3279</v>
      </c>
      <c r="N156" s="123">
        <f t="shared" ref="N156:N168" si="35">M156</f>
        <v>3279</v>
      </c>
      <c r="O156" s="241" t="str">
        <f t="shared" ref="O156:O168" si="36">IF(C156="TXO","",IF(E156="新倉","",IF(F156="賣",(I156-I155)*H156,(I155-I156)*H156)))</f>
        <v/>
      </c>
      <c r="P156" s="315">
        <f t="shared" ref="P156:P169" si="37">ABS(J156)</f>
        <v>3300</v>
      </c>
      <c r="Q156" s="34"/>
      <c r="S156" s="61"/>
      <c r="T156" s="61"/>
      <c r="U156" s="61"/>
      <c r="V156" s="61"/>
      <c r="W156" s="61"/>
      <c r="X156" s="61"/>
      <c r="Y156" s="61"/>
      <c r="Z156" s="61"/>
    </row>
    <row r="157" spans="2:26" ht="17.25" hidden="1" outlineLevel="2" collapsed="1" thickBot="1">
      <c r="B157" s="317">
        <v>43005</v>
      </c>
      <c r="C157" s="318" t="s">
        <v>3323</v>
      </c>
      <c r="D157" s="319" t="s">
        <v>3324</v>
      </c>
      <c r="E157" s="319" t="s">
        <v>1329</v>
      </c>
      <c r="F157" s="319" t="s">
        <v>1330</v>
      </c>
      <c r="G157" s="319" t="s">
        <v>102</v>
      </c>
      <c r="H157" s="320">
        <v>2</v>
      </c>
      <c r="I157" s="323">
        <v>3.3</v>
      </c>
      <c r="J157" s="320">
        <v>-330</v>
      </c>
      <c r="K157" s="322">
        <v>36</v>
      </c>
      <c r="L157" s="322">
        <v>0</v>
      </c>
      <c r="M157" s="14">
        <f>IF(C157="TXO",J157-SUM(K157:L157),IF(C157="FITX",IF(E157="新倉",-SUM(K157:L157),IF(F157="賣",(I157-I156)*H157*200-SUM(K157:L157),(I156-I157)*H157*200-SUM(K157:L157))),IF(E157="新倉",-SUM(K157:L157),IF(F157="賣",(I157-I156)*H157*50-SUM(K157:L157),(I156-I157)*H157*50-SUM(K157:L157)))))</f>
        <v>-36</v>
      </c>
      <c r="N157" s="123">
        <f t="shared" si="35"/>
        <v>-36</v>
      </c>
      <c r="O157" s="241" t="str">
        <f t="shared" si="36"/>
        <v/>
      </c>
      <c r="P157" s="315">
        <f t="shared" si="37"/>
        <v>330</v>
      </c>
      <c r="Q157" s="34"/>
      <c r="S157" s="61"/>
      <c r="T157" s="61"/>
      <c r="U157" s="61"/>
      <c r="V157" s="61"/>
      <c r="W157" s="61"/>
      <c r="X157" s="61"/>
      <c r="Y157" s="61"/>
      <c r="Z157" s="61"/>
    </row>
    <row r="158" spans="2:26" ht="17.25" hidden="1" outlineLevel="2" thickBot="1">
      <c r="B158" s="317">
        <v>43005</v>
      </c>
      <c r="C158" s="318" t="s">
        <v>3323</v>
      </c>
      <c r="D158" s="319" t="s">
        <v>3324</v>
      </c>
      <c r="E158" s="319" t="s">
        <v>1331</v>
      </c>
      <c r="F158" s="319" t="s">
        <v>2221</v>
      </c>
      <c r="G158" s="319" t="s">
        <v>102</v>
      </c>
      <c r="H158" s="320">
        <v>2</v>
      </c>
      <c r="I158" s="323">
        <v>0.7</v>
      </c>
      <c r="J158" s="320">
        <v>1120</v>
      </c>
      <c r="K158" s="322">
        <v>36</v>
      </c>
      <c r="L158" s="322">
        <v>0</v>
      </c>
      <c r="M158" s="14">
        <f t="shared" si="34"/>
        <v>-295.99999999999994</v>
      </c>
      <c r="N158" s="123">
        <f t="shared" si="35"/>
        <v>-295.99999999999994</v>
      </c>
      <c r="O158" s="241">
        <f t="shared" si="36"/>
        <v>-5.1999999999999993</v>
      </c>
      <c r="P158" s="315">
        <f t="shared" si="37"/>
        <v>1120</v>
      </c>
      <c r="Q158" s="34"/>
      <c r="S158" s="61"/>
      <c r="T158" s="61"/>
      <c r="U158" s="61"/>
      <c r="V158" s="61"/>
      <c r="W158" s="61"/>
      <c r="X158" s="61"/>
      <c r="Y158" s="61"/>
      <c r="Z158" s="61"/>
    </row>
    <row r="159" spans="2:26" ht="17.25" hidden="1" outlineLevel="2" collapsed="1" thickBot="1">
      <c r="B159" s="317">
        <v>43005</v>
      </c>
      <c r="C159" s="318" t="s">
        <v>2236</v>
      </c>
      <c r="D159" s="319" t="s">
        <v>3325</v>
      </c>
      <c r="E159" s="319" t="s">
        <v>1329</v>
      </c>
      <c r="F159" s="319" t="s">
        <v>1330</v>
      </c>
      <c r="G159" s="319" t="s">
        <v>102</v>
      </c>
      <c r="H159" s="320">
        <v>1</v>
      </c>
      <c r="I159" s="323">
        <v>73</v>
      </c>
      <c r="J159" s="320">
        <v>-3650</v>
      </c>
      <c r="K159" s="322">
        <v>18</v>
      </c>
      <c r="L159" s="322">
        <v>4</v>
      </c>
      <c r="M159" s="14">
        <f t="shared" si="34"/>
        <v>-3672</v>
      </c>
      <c r="N159" s="123">
        <f t="shared" si="35"/>
        <v>-3672</v>
      </c>
      <c r="O159" s="241" t="str">
        <f t="shared" si="36"/>
        <v/>
      </c>
      <c r="P159" s="315">
        <f t="shared" si="37"/>
        <v>3650</v>
      </c>
      <c r="Q159" s="34"/>
      <c r="S159" s="61"/>
      <c r="T159" s="61"/>
      <c r="U159" s="61"/>
      <c r="V159" s="61"/>
      <c r="W159" s="61"/>
      <c r="X159" s="61"/>
      <c r="Y159" s="61"/>
      <c r="Z159" s="61"/>
    </row>
    <row r="160" spans="2:26" ht="17.25" hidden="1" outlineLevel="2" collapsed="1" thickBot="1">
      <c r="B160" s="317">
        <v>43005</v>
      </c>
      <c r="C160" s="318" t="s">
        <v>2236</v>
      </c>
      <c r="D160" s="319" t="s">
        <v>3325</v>
      </c>
      <c r="E160" s="319" t="s">
        <v>1331</v>
      </c>
      <c r="F160" s="319" t="s">
        <v>2221</v>
      </c>
      <c r="G160" s="319" t="s">
        <v>102</v>
      </c>
      <c r="H160" s="320">
        <v>1</v>
      </c>
      <c r="I160" s="323">
        <v>61</v>
      </c>
      <c r="J160" s="320">
        <v>3050</v>
      </c>
      <c r="K160" s="322">
        <v>18</v>
      </c>
      <c r="L160" s="322">
        <v>3</v>
      </c>
      <c r="M160" s="14">
        <f t="shared" si="34"/>
        <v>3029</v>
      </c>
      <c r="N160" s="123">
        <f t="shared" si="35"/>
        <v>3029</v>
      </c>
      <c r="O160" s="241" t="str">
        <f t="shared" si="36"/>
        <v/>
      </c>
      <c r="P160" s="315">
        <f t="shared" si="37"/>
        <v>3050</v>
      </c>
      <c r="Q160" s="34"/>
      <c r="S160" s="61"/>
      <c r="T160" s="61"/>
      <c r="U160" s="61"/>
      <c r="V160" s="61"/>
      <c r="W160" s="61"/>
      <c r="X160" s="61"/>
      <c r="Y160" s="61"/>
      <c r="Z160" s="61"/>
    </row>
    <row r="161" spans="2:26" ht="17.25" hidden="1" outlineLevel="2" collapsed="1" thickBot="1">
      <c r="B161" s="317">
        <v>43005</v>
      </c>
      <c r="C161" s="318" t="s">
        <v>3323</v>
      </c>
      <c r="D161" s="319" t="s">
        <v>3326</v>
      </c>
      <c r="E161" s="319" t="s">
        <v>1329</v>
      </c>
      <c r="F161" s="319" t="s">
        <v>1330</v>
      </c>
      <c r="G161" s="319" t="s">
        <v>102</v>
      </c>
      <c r="H161" s="320">
        <v>1</v>
      </c>
      <c r="I161" s="323">
        <v>18.5</v>
      </c>
      <c r="J161" s="320">
        <v>-925</v>
      </c>
      <c r="K161" s="322">
        <v>18</v>
      </c>
      <c r="L161" s="322">
        <v>1</v>
      </c>
      <c r="M161" s="14">
        <f t="shared" si="34"/>
        <v>-19</v>
      </c>
      <c r="N161" s="123">
        <f t="shared" si="35"/>
        <v>-19</v>
      </c>
      <c r="O161" s="241" t="str">
        <f t="shared" si="36"/>
        <v/>
      </c>
      <c r="P161" s="315">
        <f t="shared" si="37"/>
        <v>925</v>
      </c>
      <c r="Q161" s="34"/>
      <c r="S161" s="61"/>
      <c r="T161" s="61"/>
      <c r="U161" s="61"/>
      <c r="V161" s="61"/>
      <c r="W161" s="61"/>
      <c r="X161" s="61"/>
      <c r="Y161" s="61"/>
      <c r="Z161" s="61"/>
    </row>
    <row r="162" spans="2:26" ht="17.25" hidden="1" outlineLevel="2" collapsed="1" thickBot="1">
      <c r="B162" s="317">
        <v>43005</v>
      </c>
      <c r="C162" s="318" t="s">
        <v>3323</v>
      </c>
      <c r="D162" s="319" t="s">
        <v>3326</v>
      </c>
      <c r="E162" s="319" t="s">
        <v>1331</v>
      </c>
      <c r="F162" s="319" t="s">
        <v>2221</v>
      </c>
      <c r="G162" s="319" t="s">
        <v>102</v>
      </c>
      <c r="H162" s="320">
        <v>1</v>
      </c>
      <c r="I162" s="323">
        <v>8.6999999999999993</v>
      </c>
      <c r="J162" s="320">
        <v>435</v>
      </c>
      <c r="K162" s="322">
        <v>18</v>
      </c>
      <c r="L162" s="322">
        <v>0</v>
      </c>
      <c r="M162" s="14">
        <f t="shared" si="34"/>
        <v>-508.00000000000006</v>
      </c>
      <c r="N162" s="123">
        <f t="shared" si="35"/>
        <v>-508.00000000000006</v>
      </c>
      <c r="O162" s="241">
        <f t="shared" si="36"/>
        <v>-9.8000000000000007</v>
      </c>
      <c r="P162" s="315">
        <f t="shared" si="37"/>
        <v>435</v>
      </c>
      <c r="Q162" s="34"/>
      <c r="S162" s="61"/>
      <c r="T162" s="61"/>
      <c r="U162" s="61"/>
      <c r="V162" s="61"/>
      <c r="W162" s="61"/>
      <c r="X162" s="61"/>
      <c r="Y162" s="61"/>
      <c r="Z162" s="61"/>
    </row>
    <row r="163" spans="2:26" ht="17.25" hidden="1" outlineLevel="2" collapsed="1" thickBot="1">
      <c r="B163" s="317">
        <v>43005</v>
      </c>
      <c r="C163" s="318" t="s">
        <v>3323</v>
      </c>
      <c r="D163" s="319" t="s">
        <v>3324</v>
      </c>
      <c r="E163" s="319" t="s">
        <v>1329</v>
      </c>
      <c r="F163" s="319" t="s">
        <v>1330</v>
      </c>
      <c r="G163" s="319" t="s">
        <v>102</v>
      </c>
      <c r="H163" s="320">
        <v>5</v>
      </c>
      <c r="I163" s="323">
        <v>3.7</v>
      </c>
      <c r="J163" s="320">
        <v>-925</v>
      </c>
      <c r="K163" s="322">
        <v>90</v>
      </c>
      <c r="L163" s="322">
        <v>0</v>
      </c>
      <c r="M163" s="14">
        <f t="shared" si="34"/>
        <v>-90</v>
      </c>
      <c r="N163" s="123">
        <f t="shared" si="35"/>
        <v>-90</v>
      </c>
      <c r="O163" s="241" t="str">
        <f t="shared" si="36"/>
        <v/>
      </c>
      <c r="P163" s="315">
        <f t="shared" si="37"/>
        <v>925</v>
      </c>
      <c r="Q163" s="34"/>
      <c r="S163" s="61"/>
      <c r="T163" s="61"/>
      <c r="U163" s="61"/>
      <c r="V163" s="61"/>
      <c r="W163" s="61"/>
      <c r="X163" s="61"/>
      <c r="Y163" s="61"/>
      <c r="Z163" s="61"/>
    </row>
    <row r="164" spans="2:26" ht="17.25" hidden="1" outlineLevel="2" thickBot="1">
      <c r="B164" s="317">
        <v>43005</v>
      </c>
      <c r="C164" s="318" t="s">
        <v>3323</v>
      </c>
      <c r="D164" s="319" t="s">
        <v>3324</v>
      </c>
      <c r="E164" s="319" t="s">
        <v>1331</v>
      </c>
      <c r="F164" s="319" t="s">
        <v>2221</v>
      </c>
      <c r="G164" s="319" t="s">
        <v>102</v>
      </c>
      <c r="H164" s="320">
        <v>5</v>
      </c>
      <c r="I164" s="323">
        <v>0.7</v>
      </c>
      <c r="J164" s="320">
        <v>448</v>
      </c>
      <c r="K164" s="322">
        <v>90</v>
      </c>
      <c r="L164" s="322">
        <v>0</v>
      </c>
      <c r="M164" s="14">
        <f t="shared" si="34"/>
        <v>-840</v>
      </c>
      <c r="N164" s="123">
        <f t="shared" si="35"/>
        <v>-840</v>
      </c>
      <c r="O164" s="241">
        <f t="shared" si="36"/>
        <v>-15</v>
      </c>
      <c r="P164" s="315">
        <f t="shared" si="37"/>
        <v>448</v>
      </c>
      <c r="Q164" s="34"/>
      <c r="S164" s="61"/>
      <c r="T164" s="61"/>
      <c r="U164" s="61"/>
      <c r="V164" s="61"/>
      <c r="W164" s="61"/>
      <c r="X164" s="61"/>
      <c r="Y164" s="61"/>
      <c r="Z164" s="61"/>
    </row>
    <row r="165" spans="2:26" ht="17.25" hidden="1" outlineLevel="2" collapsed="1" thickBot="1">
      <c r="B165" s="317">
        <v>43005</v>
      </c>
      <c r="C165" s="318" t="s">
        <v>3323</v>
      </c>
      <c r="D165" s="319" t="s">
        <v>3326</v>
      </c>
      <c r="E165" s="319" t="s">
        <v>1329</v>
      </c>
      <c r="F165" s="319" t="s">
        <v>1330</v>
      </c>
      <c r="G165" s="319" t="s">
        <v>102</v>
      </c>
      <c r="H165" s="320">
        <v>1</v>
      </c>
      <c r="I165" s="323">
        <v>20</v>
      </c>
      <c r="J165" s="320">
        <v>-1000</v>
      </c>
      <c r="K165" s="322">
        <v>18</v>
      </c>
      <c r="L165" s="322">
        <v>1</v>
      </c>
      <c r="M165" s="14">
        <f t="shared" si="34"/>
        <v>-19</v>
      </c>
      <c r="N165" s="123">
        <f t="shared" si="35"/>
        <v>-19</v>
      </c>
      <c r="O165" s="241" t="str">
        <f t="shared" si="36"/>
        <v/>
      </c>
      <c r="P165" s="315">
        <f t="shared" si="37"/>
        <v>1000</v>
      </c>
      <c r="Q165" s="34"/>
      <c r="S165" s="61"/>
      <c r="T165" s="61"/>
      <c r="U165" s="61"/>
      <c r="V165" s="61"/>
      <c r="W165" s="61"/>
      <c r="X165" s="61"/>
      <c r="Y165" s="61"/>
      <c r="Z165" s="61"/>
    </row>
    <row r="166" spans="2:26" ht="17.25" hidden="1" outlineLevel="2" collapsed="1" thickBot="1">
      <c r="B166" s="317">
        <v>43005</v>
      </c>
      <c r="C166" s="318" t="s">
        <v>3323</v>
      </c>
      <c r="D166" s="319" t="s">
        <v>3326</v>
      </c>
      <c r="E166" s="319" t="s">
        <v>1331</v>
      </c>
      <c r="F166" s="319" t="s">
        <v>2221</v>
      </c>
      <c r="G166" s="319" t="s">
        <v>102</v>
      </c>
      <c r="H166" s="320">
        <v>1</v>
      </c>
      <c r="I166" s="323">
        <v>8.6999999999999993</v>
      </c>
      <c r="J166" s="320">
        <v>435</v>
      </c>
      <c r="K166" s="322">
        <v>18</v>
      </c>
      <c r="L166" s="322">
        <v>0</v>
      </c>
      <c r="M166" s="14">
        <f t="shared" si="34"/>
        <v>-583</v>
      </c>
      <c r="N166" s="123">
        <f t="shared" si="35"/>
        <v>-583</v>
      </c>
      <c r="O166" s="241">
        <f t="shared" si="36"/>
        <v>-11.3</v>
      </c>
      <c r="P166" s="315">
        <f t="shared" si="37"/>
        <v>435</v>
      </c>
      <c r="Q166" s="34"/>
      <c r="S166" s="61"/>
      <c r="T166" s="61"/>
      <c r="U166" s="61"/>
      <c r="V166" s="61"/>
      <c r="W166" s="61"/>
      <c r="X166" s="61"/>
      <c r="Y166" s="61"/>
      <c r="Z166" s="61"/>
    </row>
    <row r="167" spans="2:26" ht="17.25" hidden="1" outlineLevel="2" collapsed="1" thickBot="1">
      <c r="B167" s="317">
        <v>43005</v>
      </c>
      <c r="C167" s="318" t="s">
        <v>3323</v>
      </c>
      <c r="D167" s="319" t="s">
        <v>3324</v>
      </c>
      <c r="E167" s="319" t="s">
        <v>1329</v>
      </c>
      <c r="F167" s="319" t="s">
        <v>1330</v>
      </c>
      <c r="G167" s="319" t="s">
        <v>102</v>
      </c>
      <c r="H167" s="320">
        <v>1</v>
      </c>
      <c r="I167" s="323">
        <v>3.3</v>
      </c>
      <c r="J167" s="320">
        <v>-165</v>
      </c>
      <c r="K167" s="322">
        <v>18</v>
      </c>
      <c r="L167" s="322">
        <v>0</v>
      </c>
      <c r="M167" s="14">
        <f t="shared" si="34"/>
        <v>-18</v>
      </c>
      <c r="N167" s="123">
        <f t="shared" si="35"/>
        <v>-18</v>
      </c>
      <c r="O167" s="241" t="str">
        <f t="shared" si="36"/>
        <v/>
      </c>
      <c r="P167" s="315">
        <f t="shared" si="37"/>
        <v>165</v>
      </c>
      <c r="Q167" s="34"/>
      <c r="S167" s="61"/>
      <c r="T167" s="61"/>
      <c r="U167" s="61"/>
      <c r="V167" s="61"/>
      <c r="W167" s="61"/>
      <c r="X167" s="61"/>
      <c r="Y167" s="61"/>
      <c r="Z167" s="61"/>
    </row>
    <row r="168" spans="2:26" ht="17.25" hidden="1" outlineLevel="2" thickBot="1">
      <c r="B168" s="317">
        <v>43005</v>
      </c>
      <c r="C168" s="318" t="s">
        <v>3323</v>
      </c>
      <c r="D168" s="319" t="s">
        <v>3324</v>
      </c>
      <c r="E168" s="319" t="s">
        <v>1331</v>
      </c>
      <c r="F168" s="319" t="s">
        <v>2221</v>
      </c>
      <c r="G168" s="319" t="s">
        <v>102</v>
      </c>
      <c r="H168" s="320">
        <v>1</v>
      </c>
      <c r="I168" s="323">
        <v>0.7</v>
      </c>
      <c r="J168" s="320">
        <v>2240</v>
      </c>
      <c r="K168" s="322">
        <v>18</v>
      </c>
      <c r="L168" s="322">
        <v>0</v>
      </c>
      <c r="M168" s="14">
        <f t="shared" si="34"/>
        <v>-147.99999999999997</v>
      </c>
      <c r="N168" s="123">
        <f t="shared" si="35"/>
        <v>-147.99999999999997</v>
      </c>
      <c r="O168" s="241">
        <f t="shared" si="36"/>
        <v>-2.5999999999999996</v>
      </c>
      <c r="P168" s="315">
        <f t="shared" si="37"/>
        <v>2240</v>
      </c>
      <c r="Q168" s="34"/>
      <c r="S168" s="61"/>
      <c r="T168" s="61"/>
      <c r="U168" s="61"/>
      <c r="V168" s="61"/>
      <c r="W168" s="61"/>
      <c r="X168" s="61"/>
      <c r="Y168" s="61"/>
      <c r="Z168" s="61"/>
    </row>
    <row r="169" spans="2:26" ht="17.25" hidden="1" outlineLevel="1" thickBot="1">
      <c r="B169" s="279">
        <v>43008</v>
      </c>
      <c r="C169" s="280" t="s">
        <v>1332</v>
      </c>
      <c r="D169" s="281" t="s">
        <v>3172</v>
      </c>
      <c r="E169" s="281" t="s">
        <v>1329</v>
      </c>
      <c r="F169" s="282" t="s">
        <v>1330</v>
      </c>
      <c r="G169" s="281" t="s">
        <v>102</v>
      </c>
      <c r="H169" s="283">
        <v>1</v>
      </c>
      <c r="I169" s="283">
        <v>10382</v>
      </c>
      <c r="J169" s="283">
        <v>0</v>
      </c>
      <c r="K169" s="284">
        <v>23</v>
      </c>
      <c r="L169" s="284">
        <v>10</v>
      </c>
      <c r="M169" s="284">
        <f>IF(C169="TXO",J169-SUM(K169:L169),IF(C169="FITX",IF(E169="新倉",-SUM(K169:L169),IF(F169="賣",(I169-I168)*H169*200-SUM(K169:L169),(I168-I169)*H169*200-SUM(K169:L169))),IF(E169="新倉",-SUM(K169:L169),IF(F169="賣",(I169-I168)*H169*50-SUM(K169:L169),(I168-I169)*H169*50-SUM(K169:L169)))))</f>
        <v>-33</v>
      </c>
      <c r="N169" s="285">
        <f>M169</f>
        <v>-33</v>
      </c>
      <c r="O169" s="314" t="str">
        <f>IF(C169="TXO","",IF(E169="新倉","",IF(F169="賣",(I169-I168)*H169,(I168-I169)*H169)))</f>
        <v/>
      </c>
      <c r="P169" s="315">
        <f t="shared" si="37"/>
        <v>0</v>
      </c>
      <c r="Q169" s="314">
        <f>SUM(M169:M170)</f>
        <v>-66</v>
      </c>
      <c r="S169" s="158"/>
      <c r="T169" s="61"/>
      <c r="U169" s="61"/>
      <c r="V169" s="61"/>
      <c r="W169" s="61"/>
      <c r="X169" s="61"/>
      <c r="Y169" s="61"/>
      <c r="Z169" s="61"/>
    </row>
    <row r="170" spans="2:26" ht="17.25" hidden="1" outlineLevel="1" thickBot="1">
      <c r="B170" s="279">
        <v>43008</v>
      </c>
      <c r="C170" s="280" t="s">
        <v>1332</v>
      </c>
      <c r="D170" s="281" t="s">
        <v>3172</v>
      </c>
      <c r="E170" s="281" t="s">
        <v>1331</v>
      </c>
      <c r="F170" s="282" t="s">
        <v>2221</v>
      </c>
      <c r="G170" s="281" t="s">
        <v>102</v>
      </c>
      <c r="H170" s="283">
        <v>1</v>
      </c>
      <c r="I170" s="283">
        <v>10382</v>
      </c>
      <c r="J170" s="283">
        <v>0</v>
      </c>
      <c r="K170" s="284">
        <v>23</v>
      </c>
      <c r="L170" s="284">
        <v>10</v>
      </c>
      <c r="M170" s="284">
        <f>IF(C170="TXO",J170-SUM(K170:L170),IF(C170="FITX",IF(E170="新倉",-SUM(K170:L170),IF(F170="賣",(I170-I169)*H170*200-SUM(K170:L170),(I169-I170)*H170*200-SUM(K170:L170))),IF(E170="新倉",-SUM(K170:L170),IF(F170="賣",(I170-I169)*H170*50-SUM(K170:L170),(I169-I170)*H170*50-SUM(K170:L170)))))</f>
        <v>-33</v>
      </c>
      <c r="N170" s="285">
        <f>M170</f>
        <v>-33</v>
      </c>
      <c r="O170" s="314">
        <f>IF(C170="TXO","",IF(E170="新倉","",IF(F170="賣",(I170-I169)*H170,(I169-I170)*H170)))</f>
        <v>0</v>
      </c>
      <c r="P170" s="315">
        <f>ABS(J170)</f>
        <v>0</v>
      </c>
      <c r="Q170" s="314"/>
      <c r="S170" s="158"/>
      <c r="T170" s="61"/>
      <c r="U170" s="61"/>
      <c r="V170" s="61"/>
      <c r="W170" s="61"/>
      <c r="X170" s="61"/>
      <c r="Y170" s="61"/>
      <c r="Z170" s="61"/>
    </row>
    <row r="171" spans="2:26" ht="17.25" thickBot="1">
      <c r="B171" s="272">
        <v>43000</v>
      </c>
      <c r="C171" s="273"/>
      <c r="D171" s="273" t="s">
        <v>3020</v>
      </c>
      <c r="E171" s="273"/>
      <c r="F171" s="273"/>
      <c r="G171" s="273"/>
      <c r="H171" s="274"/>
      <c r="I171" s="274"/>
      <c r="J171" s="274"/>
      <c r="K171" s="275"/>
      <c r="L171" s="274"/>
      <c r="M171" s="275"/>
      <c r="N171" s="276">
        <v>-8240</v>
      </c>
      <c r="O171" s="309"/>
      <c r="Q171" s="310"/>
      <c r="R171" s="211" t="s">
        <v>3021</v>
      </c>
      <c r="S171" s="158"/>
    </row>
    <row r="172" spans="2:26" ht="17.25" thickBot="1">
      <c r="B172" s="272">
        <v>43008</v>
      </c>
      <c r="C172" s="273"/>
      <c r="D172" s="273" t="s">
        <v>3017</v>
      </c>
      <c r="E172" s="273"/>
      <c r="F172" s="273"/>
      <c r="G172" s="273"/>
      <c r="H172" s="274"/>
      <c r="I172" s="274"/>
      <c r="J172" s="274"/>
      <c r="K172" s="275"/>
      <c r="L172" s="274"/>
      <c r="M172" s="275"/>
      <c r="N172" s="276">
        <v>-3000</v>
      </c>
      <c r="O172" s="309"/>
      <c r="Q172" s="310"/>
      <c r="R172" s="211" t="s">
        <v>3327</v>
      </c>
      <c r="S172" s="158"/>
    </row>
    <row r="173" spans="2:26" ht="17.25" collapsed="1" thickBot="1">
      <c r="B173" s="254" t="s">
        <v>1349</v>
      </c>
      <c r="C173" s="255"/>
      <c r="D173" s="255"/>
      <c r="E173" s="255"/>
      <c r="F173" s="255"/>
      <c r="G173" s="255"/>
      <c r="H173" s="256"/>
      <c r="I173" s="256"/>
      <c r="J173" s="256"/>
      <c r="K173" s="121"/>
      <c r="L173" s="256"/>
      <c r="M173" s="289">
        <f>SUM(M139:M172)</f>
        <v>-3617</v>
      </c>
      <c r="N173" s="290">
        <f>SUM(N139:N172)</f>
        <v>-14857</v>
      </c>
      <c r="O173" s="311"/>
      <c r="P173" s="312"/>
      <c r="Q173" s="313"/>
      <c r="S173" s="158"/>
    </row>
    <row r="174" spans="2:26" ht="17.25" hidden="1" outlineLevel="1" collapsed="1" thickBot="1">
      <c r="B174" s="317">
        <v>43010</v>
      </c>
      <c r="C174" s="318" t="s">
        <v>1332</v>
      </c>
      <c r="D174" s="319" t="s">
        <v>3172</v>
      </c>
      <c r="E174" s="319" t="s">
        <v>1329</v>
      </c>
      <c r="F174" s="319" t="s">
        <v>1330</v>
      </c>
      <c r="G174" s="319" t="s">
        <v>102</v>
      </c>
      <c r="H174" s="320">
        <v>1</v>
      </c>
      <c r="I174" s="320">
        <v>10416</v>
      </c>
      <c r="J174" s="320">
        <v>0</v>
      </c>
      <c r="K174" s="322">
        <v>23</v>
      </c>
      <c r="L174" s="322">
        <v>10</v>
      </c>
      <c r="M174" s="14">
        <f t="shared" ref="M174:M188" si="38">IF(C174="TXO",J174-SUM(K174:L174),IF(C174="FITX",IF(E174="新倉",-SUM(K174:L174),IF(F174="賣",(I174-I173)*H174*200-SUM(K174:L174),(I173-I174)*H174*200-SUM(K174:L174))),IF(E174="新倉",-SUM(K174:L174),IF(F174="賣",(I174-I173)*H174*50-SUM(K174:L174),(I173-I174)*H174*50-SUM(K174:L174)))))</f>
        <v>-33</v>
      </c>
      <c r="N174" s="123">
        <f>M174</f>
        <v>-33</v>
      </c>
      <c r="O174" s="241" t="str">
        <f>IF(C174="TXO","",IF(E174="新倉","",IF(F174="賣",(I174-I173)*H174,(I173-I174)*H174)))</f>
        <v/>
      </c>
      <c r="P174" s="315">
        <f t="shared" ref="P174:P187" si="39">ABS(J174)</f>
        <v>0</v>
      </c>
      <c r="Q174" s="34">
        <f>SUM(M174:M179)</f>
        <v>-798</v>
      </c>
      <c r="S174" s="61"/>
      <c r="T174" s="61"/>
      <c r="U174" s="61"/>
      <c r="V174" s="61"/>
      <c r="W174" s="61"/>
      <c r="X174" s="61"/>
      <c r="Y174" s="61"/>
      <c r="Z174" s="61"/>
    </row>
    <row r="175" spans="2:26" ht="17.25" hidden="1" outlineLevel="2" thickBot="1">
      <c r="B175" s="317">
        <v>43010</v>
      </c>
      <c r="C175" s="318" t="s">
        <v>1332</v>
      </c>
      <c r="D175" s="319" t="s">
        <v>3172</v>
      </c>
      <c r="E175" s="319" t="s">
        <v>1331</v>
      </c>
      <c r="F175" s="319" t="s">
        <v>2221</v>
      </c>
      <c r="G175" s="319" t="s">
        <v>102</v>
      </c>
      <c r="H175" s="320">
        <v>1</v>
      </c>
      <c r="I175" s="320">
        <v>10418</v>
      </c>
      <c r="J175" s="320">
        <v>0</v>
      </c>
      <c r="K175" s="322">
        <v>23</v>
      </c>
      <c r="L175" s="322">
        <v>10</v>
      </c>
      <c r="M175" s="14">
        <f t="shared" si="38"/>
        <v>67</v>
      </c>
      <c r="N175" s="123">
        <f t="shared" ref="N175:N204" si="40">M175</f>
        <v>67</v>
      </c>
      <c r="O175" s="241">
        <f t="shared" ref="O175:O204" si="41">IF(C175="TXO","",IF(E175="新倉","",IF(F175="賣",(I175-I174)*H175,(I174-I175)*H175)))</f>
        <v>2</v>
      </c>
      <c r="P175" s="315">
        <f t="shared" si="39"/>
        <v>0</v>
      </c>
      <c r="Q175" s="34"/>
      <c r="S175" s="61"/>
      <c r="T175" s="61"/>
      <c r="U175" s="61"/>
      <c r="V175" s="61"/>
      <c r="W175" s="61"/>
      <c r="X175" s="61"/>
      <c r="Y175" s="61"/>
      <c r="Z175" s="61"/>
    </row>
    <row r="176" spans="2:26" ht="17.25" hidden="1" outlineLevel="2" thickBot="1">
      <c r="B176" s="317">
        <v>43010</v>
      </c>
      <c r="C176" s="318" t="s">
        <v>1332</v>
      </c>
      <c r="D176" s="319" t="s">
        <v>3172</v>
      </c>
      <c r="E176" s="319" t="s">
        <v>1329</v>
      </c>
      <c r="F176" s="319" t="s">
        <v>1330</v>
      </c>
      <c r="G176" s="319" t="s">
        <v>102</v>
      </c>
      <c r="H176" s="320">
        <v>1</v>
      </c>
      <c r="I176" s="320">
        <v>10417</v>
      </c>
      <c r="J176" s="320">
        <v>0</v>
      </c>
      <c r="K176" s="322">
        <v>23</v>
      </c>
      <c r="L176" s="322">
        <v>10</v>
      </c>
      <c r="M176" s="14">
        <f t="shared" si="38"/>
        <v>-33</v>
      </c>
      <c r="N176" s="123">
        <f t="shared" si="40"/>
        <v>-33</v>
      </c>
      <c r="O176" s="241" t="str">
        <f t="shared" si="41"/>
        <v/>
      </c>
      <c r="P176" s="315">
        <f>ABS(J176)</f>
        <v>0</v>
      </c>
      <c r="Q176" s="34"/>
      <c r="S176" s="61"/>
      <c r="T176" s="61"/>
      <c r="U176" s="61"/>
      <c r="V176" s="61"/>
      <c r="W176" s="61"/>
      <c r="X176" s="61"/>
      <c r="Y176" s="61"/>
      <c r="Z176" s="61"/>
    </row>
    <row r="177" spans="2:26" ht="17.25" hidden="1" outlineLevel="2" thickBot="1">
      <c r="B177" s="317">
        <v>43010</v>
      </c>
      <c r="C177" s="318" t="s">
        <v>1332</v>
      </c>
      <c r="D177" s="319" t="s">
        <v>3172</v>
      </c>
      <c r="E177" s="319" t="s">
        <v>1331</v>
      </c>
      <c r="F177" s="319" t="s">
        <v>2221</v>
      </c>
      <c r="G177" s="319" t="s">
        <v>102</v>
      </c>
      <c r="H177" s="320">
        <v>1</v>
      </c>
      <c r="I177" s="320">
        <v>10407</v>
      </c>
      <c r="J177" s="320">
        <v>0</v>
      </c>
      <c r="K177" s="322">
        <v>23</v>
      </c>
      <c r="L177" s="322">
        <v>10</v>
      </c>
      <c r="M177" s="14">
        <f t="shared" si="38"/>
        <v>-533</v>
      </c>
      <c r="N177" s="123">
        <f t="shared" si="40"/>
        <v>-533</v>
      </c>
      <c r="O177" s="241">
        <f t="shared" si="41"/>
        <v>-10</v>
      </c>
      <c r="P177" s="315">
        <f>ABS(J177)</f>
        <v>0</v>
      </c>
      <c r="Q177" s="34"/>
      <c r="S177" s="61"/>
      <c r="T177" s="61"/>
      <c r="U177" s="61"/>
      <c r="V177" s="61"/>
      <c r="W177" s="61"/>
      <c r="X177" s="61"/>
      <c r="Y177" s="61"/>
      <c r="Z177" s="61"/>
    </row>
    <row r="178" spans="2:26" ht="17.25" hidden="1" outlineLevel="2" thickBot="1">
      <c r="B178" s="317">
        <v>43010</v>
      </c>
      <c r="C178" s="318" t="s">
        <v>1332</v>
      </c>
      <c r="D178" s="319" t="s">
        <v>3172</v>
      </c>
      <c r="E178" s="319" t="s">
        <v>1329</v>
      </c>
      <c r="F178" s="319" t="s">
        <v>1330</v>
      </c>
      <c r="G178" s="319" t="s">
        <v>102</v>
      </c>
      <c r="H178" s="320">
        <v>1</v>
      </c>
      <c r="I178" s="320">
        <v>10444</v>
      </c>
      <c r="J178" s="320">
        <v>0</v>
      </c>
      <c r="K178" s="322">
        <v>23</v>
      </c>
      <c r="L178" s="322">
        <v>10</v>
      </c>
      <c r="M178" s="14">
        <f t="shared" si="38"/>
        <v>-33</v>
      </c>
      <c r="N178" s="123">
        <f t="shared" si="40"/>
        <v>-33</v>
      </c>
      <c r="O178" s="241" t="str">
        <f t="shared" si="41"/>
        <v/>
      </c>
      <c r="P178" s="315">
        <f t="shared" si="39"/>
        <v>0</v>
      </c>
      <c r="Q178" s="34"/>
      <c r="S178" s="61"/>
      <c r="T178" s="61"/>
      <c r="U178" s="61"/>
      <c r="V178" s="61"/>
      <c r="W178" s="61"/>
      <c r="X178" s="61"/>
      <c r="Y178" s="61"/>
      <c r="Z178" s="61"/>
    </row>
    <row r="179" spans="2:26" ht="17.25" hidden="1" outlineLevel="2" thickBot="1">
      <c r="B179" s="317">
        <v>43010</v>
      </c>
      <c r="C179" s="318" t="s">
        <v>1332</v>
      </c>
      <c r="D179" s="319" t="s">
        <v>3172</v>
      </c>
      <c r="E179" s="319" t="s">
        <v>1331</v>
      </c>
      <c r="F179" s="319" t="s">
        <v>2221</v>
      </c>
      <c r="G179" s="319" t="s">
        <v>102</v>
      </c>
      <c r="H179" s="320">
        <v>1</v>
      </c>
      <c r="I179" s="320">
        <v>10440</v>
      </c>
      <c r="J179" s="320">
        <v>0</v>
      </c>
      <c r="K179" s="322">
        <v>23</v>
      </c>
      <c r="L179" s="322">
        <v>10</v>
      </c>
      <c r="M179" s="14">
        <f t="shared" si="38"/>
        <v>-233</v>
      </c>
      <c r="N179" s="123">
        <f t="shared" si="40"/>
        <v>-233</v>
      </c>
      <c r="O179" s="241">
        <f t="shared" si="41"/>
        <v>-4</v>
      </c>
      <c r="P179" s="315">
        <f t="shared" si="39"/>
        <v>0</v>
      </c>
      <c r="Q179" s="34"/>
      <c r="S179" s="61"/>
      <c r="T179" s="61"/>
      <c r="U179" s="61"/>
      <c r="V179" s="61"/>
      <c r="W179" s="61"/>
      <c r="X179" s="61"/>
      <c r="Y179" s="61"/>
      <c r="Z179" s="61"/>
    </row>
    <row r="180" spans="2:26" ht="17.25" hidden="1" outlineLevel="1" collapsed="1" thickBot="1">
      <c r="B180" s="279">
        <v>43026</v>
      </c>
      <c r="C180" s="280" t="s">
        <v>2236</v>
      </c>
      <c r="D180" s="281" t="s">
        <v>3328</v>
      </c>
      <c r="E180" s="281" t="s">
        <v>1329</v>
      </c>
      <c r="F180" s="282" t="s">
        <v>1330</v>
      </c>
      <c r="G180" s="281" t="s">
        <v>102</v>
      </c>
      <c r="H180" s="283">
        <v>1</v>
      </c>
      <c r="I180" s="316">
        <v>23</v>
      </c>
      <c r="J180" s="283">
        <v>-1150</v>
      </c>
      <c r="K180" s="284">
        <v>18</v>
      </c>
      <c r="L180" s="284">
        <v>1</v>
      </c>
      <c r="M180" s="284">
        <f t="shared" si="38"/>
        <v>-1169</v>
      </c>
      <c r="N180" s="285">
        <f t="shared" si="40"/>
        <v>-1169</v>
      </c>
      <c r="O180" s="314" t="str">
        <f t="shared" si="41"/>
        <v/>
      </c>
      <c r="P180" s="315">
        <f t="shared" si="39"/>
        <v>1150</v>
      </c>
      <c r="Q180" s="314">
        <f>SUM(M180:M187)</f>
        <v>-1060</v>
      </c>
      <c r="S180" s="158"/>
      <c r="T180" s="61"/>
      <c r="U180" s="61"/>
      <c r="V180" s="61"/>
      <c r="W180" s="61"/>
      <c r="X180" s="61"/>
      <c r="Y180" s="61"/>
      <c r="Z180" s="61"/>
    </row>
    <row r="181" spans="2:26" ht="17.25" hidden="1" outlineLevel="2" thickBot="1">
      <c r="B181" s="279">
        <v>43026</v>
      </c>
      <c r="C181" s="280" t="s">
        <v>2236</v>
      </c>
      <c r="D181" s="281" t="s">
        <v>3328</v>
      </c>
      <c r="E181" s="281" t="s">
        <v>1331</v>
      </c>
      <c r="F181" s="282" t="s">
        <v>2221</v>
      </c>
      <c r="G181" s="281" t="s">
        <v>102</v>
      </c>
      <c r="H181" s="283">
        <v>1</v>
      </c>
      <c r="I181" s="316">
        <v>15.5</v>
      </c>
      <c r="J181" s="283">
        <v>775</v>
      </c>
      <c r="K181" s="284">
        <v>18</v>
      </c>
      <c r="L181" s="284">
        <v>1</v>
      </c>
      <c r="M181" s="284">
        <f t="shared" si="38"/>
        <v>756</v>
      </c>
      <c r="N181" s="285">
        <f t="shared" si="40"/>
        <v>756</v>
      </c>
      <c r="O181" s="314" t="str">
        <f t="shared" si="41"/>
        <v/>
      </c>
      <c r="P181" s="315">
        <f t="shared" si="39"/>
        <v>775</v>
      </c>
      <c r="Q181" s="314"/>
      <c r="R181" s="211" t="s">
        <v>3329</v>
      </c>
      <c r="S181" s="158"/>
      <c r="T181" s="61"/>
      <c r="U181" s="61"/>
      <c r="V181" s="61"/>
      <c r="W181" s="61"/>
      <c r="X181" s="61"/>
      <c r="Y181" s="61"/>
      <c r="Z181" s="61"/>
    </row>
    <row r="182" spans="2:26" ht="17.25" hidden="1" outlineLevel="2" thickBot="1">
      <c r="B182" s="279">
        <v>43026</v>
      </c>
      <c r="C182" s="280" t="s">
        <v>2236</v>
      </c>
      <c r="D182" s="281" t="s">
        <v>3328</v>
      </c>
      <c r="E182" s="281" t="s">
        <v>1329</v>
      </c>
      <c r="F182" s="282" t="s">
        <v>1330</v>
      </c>
      <c r="G182" s="281" t="s">
        <v>102</v>
      </c>
      <c r="H182" s="283">
        <v>1</v>
      </c>
      <c r="I182" s="316">
        <v>26.5</v>
      </c>
      <c r="J182" s="283">
        <v>-1325</v>
      </c>
      <c r="K182" s="284">
        <v>18</v>
      </c>
      <c r="L182" s="284">
        <v>1</v>
      </c>
      <c r="M182" s="284">
        <f t="shared" si="38"/>
        <v>-1344</v>
      </c>
      <c r="N182" s="285">
        <f t="shared" si="40"/>
        <v>-1344</v>
      </c>
      <c r="O182" s="314" t="str">
        <f t="shared" si="41"/>
        <v/>
      </c>
      <c r="P182" s="315">
        <f t="shared" si="39"/>
        <v>1325</v>
      </c>
      <c r="Q182" s="314"/>
      <c r="S182" s="158"/>
      <c r="T182" s="61"/>
      <c r="U182" s="61"/>
      <c r="V182" s="61"/>
      <c r="W182" s="61"/>
      <c r="X182" s="61"/>
      <c r="Y182" s="61"/>
      <c r="Z182" s="61"/>
    </row>
    <row r="183" spans="2:26" ht="17.25" hidden="1" outlineLevel="2" thickBot="1">
      <c r="B183" s="279">
        <v>43026</v>
      </c>
      <c r="C183" s="280" t="s">
        <v>2236</v>
      </c>
      <c r="D183" s="281" t="s">
        <v>3328</v>
      </c>
      <c r="E183" s="281" t="s">
        <v>1331</v>
      </c>
      <c r="F183" s="282" t="s">
        <v>2221</v>
      </c>
      <c r="G183" s="281" t="s">
        <v>102</v>
      </c>
      <c r="H183" s="283">
        <v>1</v>
      </c>
      <c r="I183" s="316">
        <v>16</v>
      </c>
      <c r="J183" s="283">
        <v>800</v>
      </c>
      <c r="K183" s="284">
        <v>18</v>
      </c>
      <c r="L183" s="284">
        <v>1</v>
      </c>
      <c r="M183" s="284">
        <f t="shared" si="38"/>
        <v>781</v>
      </c>
      <c r="N183" s="285">
        <f t="shared" si="40"/>
        <v>781</v>
      </c>
      <c r="O183" s="314" t="str">
        <f t="shared" si="41"/>
        <v/>
      </c>
      <c r="P183" s="315">
        <f t="shared" si="39"/>
        <v>800</v>
      </c>
      <c r="Q183" s="314"/>
      <c r="R183" s="211" t="s">
        <v>3329</v>
      </c>
      <c r="S183" s="158"/>
      <c r="T183" s="61"/>
      <c r="U183" s="61"/>
      <c r="V183" s="61"/>
      <c r="W183" s="61"/>
      <c r="X183" s="61"/>
      <c r="Y183" s="61"/>
      <c r="Z183" s="61"/>
    </row>
    <row r="184" spans="2:26" ht="17.25" hidden="1" outlineLevel="2" thickBot="1">
      <c r="B184" s="279">
        <v>43026</v>
      </c>
      <c r="C184" s="280" t="s">
        <v>2236</v>
      </c>
      <c r="D184" s="281" t="s">
        <v>3330</v>
      </c>
      <c r="E184" s="281" t="s">
        <v>1329</v>
      </c>
      <c r="F184" s="282" t="s">
        <v>1330</v>
      </c>
      <c r="G184" s="281" t="s">
        <v>102</v>
      </c>
      <c r="H184" s="283">
        <v>1</v>
      </c>
      <c r="I184" s="316">
        <v>17.5</v>
      </c>
      <c r="J184" s="283">
        <v>-875</v>
      </c>
      <c r="K184" s="284">
        <v>18</v>
      </c>
      <c r="L184" s="284">
        <v>1</v>
      </c>
      <c r="M184" s="284">
        <f t="shared" si="38"/>
        <v>-894</v>
      </c>
      <c r="N184" s="285">
        <f t="shared" si="40"/>
        <v>-894</v>
      </c>
      <c r="O184" s="314" t="str">
        <f t="shared" si="41"/>
        <v/>
      </c>
      <c r="P184" s="315">
        <f t="shared" si="39"/>
        <v>875</v>
      </c>
      <c r="Q184" s="314"/>
      <c r="S184" s="158"/>
      <c r="T184" s="61"/>
      <c r="U184" s="61"/>
      <c r="V184" s="61"/>
      <c r="W184" s="61"/>
      <c r="X184" s="61"/>
      <c r="Y184" s="61"/>
      <c r="Z184" s="61"/>
    </row>
    <row r="185" spans="2:26" ht="17.25" hidden="1" outlineLevel="2" thickBot="1">
      <c r="B185" s="279">
        <v>43026</v>
      </c>
      <c r="C185" s="280" t="s">
        <v>2236</v>
      </c>
      <c r="D185" s="281" t="s">
        <v>3330</v>
      </c>
      <c r="E185" s="281" t="s">
        <v>1331</v>
      </c>
      <c r="F185" s="282" t="s">
        <v>2221</v>
      </c>
      <c r="G185" s="281" t="s">
        <v>102</v>
      </c>
      <c r="H185" s="283">
        <v>1</v>
      </c>
      <c r="I185" s="316">
        <v>18</v>
      </c>
      <c r="J185" s="283">
        <v>900</v>
      </c>
      <c r="K185" s="284">
        <v>18</v>
      </c>
      <c r="L185" s="284">
        <v>1</v>
      </c>
      <c r="M185" s="284">
        <f t="shared" si="38"/>
        <v>881</v>
      </c>
      <c r="N185" s="285">
        <f t="shared" si="40"/>
        <v>881</v>
      </c>
      <c r="O185" s="314" t="str">
        <f t="shared" si="41"/>
        <v/>
      </c>
      <c r="P185" s="315">
        <f t="shared" si="39"/>
        <v>900</v>
      </c>
      <c r="Q185" s="314"/>
      <c r="R185" s="211" t="s">
        <v>3331</v>
      </c>
      <c r="S185" s="158"/>
      <c r="T185" s="61"/>
      <c r="U185" s="61"/>
      <c r="V185" s="61"/>
      <c r="W185" s="61"/>
      <c r="X185" s="61"/>
      <c r="Y185" s="61"/>
      <c r="Z185" s="61"/>
    </row>
    <row r="186" spans="2:26" ht="17.25" hidden="1" outlineLevel="2" thickBot="1">
      <c r="B186" s="279">
        <v>43026</v>
      </c>
      <c r="C186" s="280" t="s">
        <v>2236</v>
      </c>
      <c r="D186" s="281" t="s">
        <v>3332</v>
      </c>
      <c r="E186" s="281" t="s">
        <v>1329</v>
      </c>
      <c r="F186" s="282" t="s">
        <v>1330</v>
      </c>
      <c r="G186" s="281" t="s">
        <v>102</v>
      </c>
      <c r="H186" s="283">
        <v>1</v>
      </c>
      <c r="I186" s="316">
        <v>5.2</v>
      </c>
      <c r="J186" s="283">
        <v>-260</v>
      </c>
      <c r="K186" s="284">
        <v>18</v>
      </c>
      <c r="L186" s="284">
        <v>0</v>
      </c>
      <c r="M186" s="284">
        <f t="shared" si="38"/>
        <v>-278</v>
      </c>
      <c r="N186" s="285">
        <f t="shared" si="40"/>
        <v>-278</v>
      </c>
      <c r="O186" s="314" t="str">
        <f t="shared" si="41"/>
        <v/>
      </c>
      <c r="P186" s="315">
        <f t="shared" si="39"/>
        <v>260</v>
      </c>
      <c r="Q186" s="314"/>
      <c r="S186" s="158"/>
      <c r="T186" s="61"/>
      <c r="U186" s="61"/>
      <c r="V186" s="61"/>
      <c r="W186" s="61"/>
      <c r="X186" s="61"/>
      <c r="Y186" s="61"/>
      <c r="Z186" s="61"/>
    </row>
    <row r="187" spans="2:26" ht="17.25" hidden="1" outlineLevel="2" thickBot="1">
      <c r="B187" s="279">
        <v>43026</v>
      </c>
      <c r="C187" s="280" t="s">
        <v>2236</v>
      </c>
      <c r="D187" s="281" t="s">
        <v>3332</v>
      </c>
      <c r="E187" s="281" t="s">
        <v>1331</v>
      </c>
      <c r="F187" s="282" t="s">
        <v>2221</v>
      </c>
      <c r="G187" s="281" t="s">
        <v>102</v>
      </c>
      <c r="H187" s="283">
        <v>1</v>
      </c>
      <c r="I187" s="316">
        <v>4.5</v>
      </c>
      <c r="J187" s="283">
        <v>225</v>
      </c>
      <c r="K187" s="284">
        <v>18</v>
      </c>
      <c r="L187" s="284">
        <v>0</v>
      </c>
      <c r="M187" s="284">
        <f t="shared" si="38"/>
        <v>207</v>
      </c>
      <c r="N187" s="285">
        <f t="shared" si="40"/>
        <v>207</v>
      </c>
      <c r="O187" s="314" t="str">
        <f t="shared" si="41"/>
        <v/>
      </c>
      <c r="P187" s="315">
        <f t="shared" si="39"/>
        <v>225</v>
      </c>
      <c r="Q187" s="314"/>
      <c r="R187" s="211" t="s">
        <v>3333</v>
      </c>
      <c r="S187" s="158"/>
      <c r="T187" s="61"/>
      <c r="U187" s="61"/>
      <c r="V187" s="61"/>
      <c r="W187" s="61"/>
      <c r="X187" s="61"/>
      <c r="Y187" s="61"/>
      <c r="Z187" s="61"/>
    </row>
    <row r="188" spans="2:26" ht="17.25" hidden="1" outlineLevel="1" collapsed="1" thickBot="1">
      <c r="B188" s="317">
        <v>43033</v>
      </c>
      <c r="C188" s="318" t="s">
        <v>1328</v>
      </c>
      <c r="D188" s="319" t="s">
        <v>3334</v>
      </c>
      <c r="E188" s="319" t="s">
        <v>1329</v>
      </c>
      <c r="F188" s="319" t="s">
        <v>1330</v>
      </c>
      <c r="G188" s="319" t="s">
        <v>102</v>
      </c>
      <c r="H188" s="320">
        <v>1</v>
      </c>
      <c r="I188" s="321">
        <v>2.8</v>
      </c>
      <c r="J188" s="320">
        <v>-140</v>
      </c>
      <c r="K188" s="322">
        <v>18</v>
      </c>
      <c r="L188" s="322">
        <v>0</v>
      </c>
      <c r="M188" s="14">
        <f t="shared" si="38"/>
        <v>-158</v>
      </c>
      <c r="N188" s="123">
        <f t="shared" si="40"/>
        <v>-158</v>
      </c>
      <c r="O188" s="241" t="str">
        <f t="shared" si="41"/>
        <v/>
      </c>
      <c r="P188" s="315">
        <f>ABS(J188)</f>
        <v>140</v>
      </c>
      <c r="Q188" s="34">
        <f>SUM(M188:M198)</f>
        <v>-918</v>
      </c>
      <c r="S188" s="61"/>
      <c r="T188" s="61"/>
      <c r="U188" s="61"/>
      <c r="V188" s="61"/>
      <c r="W188" s="61"/>
      <c r="X188" s="61"/>
      <c r="Y188" s="61"/>
      <c r="Z188" s="61"/>
    </row>
    <row r="189" spans="2:26" ht="17.25" hidden="1" outlineLevel="2" collapsed="1" thickBot="1">
      <c r="B189" s="317">
        <v>43033</v>
      </c>
      <c r="C189" s="318" t="s">
        <v>1328</v>
      </c>
      <c r="D189" s="319" t="s">
        <v>3334</v>
      </c>
      <c r="E189" s="319" t="s">
        <v>1329</v>
      </c>
      <c r="F189" s="319" t="s">
        <v>1330</v>
      </c>
      <c r="G189" s="319" t="s">
        <v>102</v>
      </c>
      <c r="H189" s="320">
        <v>5</v>
      </c>
      <c r="I189" s="321">
        <v>2.2999999999999998</v>
      </c>
      <c r="J189" s="320">
        <v>-575</v>
      </c>
      <c r="K189" s="322">
        <v>90</v>
      </c>
      <c r="L189" s="322">
        <v>0</v>
      </c>
      <c r="M189" s="14">
        <f t="shared" ref="M189:M204" si="42">IF(C189="TXO",J189-SUM(K189:L189),IF(C189="FITX",IF(E189="新倉",-SUM(K189:L189),IF(F189="賣",(I189-I188)*H189*200-SUM(K189:L189),(I188-I189)*H189*200-SUM(K189:L189))),IF(E189="新倉",-SUM(K189:L189),IF(F189="賣",(I189-I188)*H189*50-SUM(K189:L189),(I188-I189)*H189*50-SUM(K189:L189)))))</f>
        <v>-665</v>
      </c>
      <c r="N189" s="123">
        <f t="shared" si="40"/>
        <v>-665</v>
      </c>
      <c r="O189" s="241" t="str">
        <f t="shared" si="41"/>
        <v/>
      </c>
      <c r="P189" s="315">
        <f t="shared" ref="P189:P204" si="43">ABS(J189)</f>
        <v>575</v>
      </c>
      <c r="Q189" s="34"/>
      <c r="S189" s="61"/>
      <c r="T189" s="61"/>
      <c r="U189" s="61"/>
      <c r="V189" s="61"/>
      <c r="W189" s="61"/>
      <c r="X189" s="61"/>
      <c r="Y189" s="61"/>
      <c r="Z189" s="61"/>
    </row>
    <row r="190" spans="2:26" ht="17.25" hidden="1" outlineLevel="2" collapsed="1" thickBot="1">
      <c r="B190" s="317">
        <v>43033</v>
      </c>
      <c r="C190" s="318" t="s">
        <v>1328</v>
      </c>
      <c r="D190" s="319" t="s">
        <v>3334</v>
      </c>
      <c r="E190" s="319" t="s">
        <v>1329</v>
      </c>
      <c r="F190" s="319" t="s">
        <v>1330</v>
      </c>
      <c r="G190" s="319" t="s">
        <v>102</v>
      </c>
      <c r="H190" s="320">
        <v>1</v>
      </c>
      <c r="I190" s="321">
        <v>1.9</v>
      </c>
      <c r="J190" s="320">
        <v>-95</v>
      </c>
      <c r="K190" s="322">
        <v>18</v>
      </c>
      <c r="L190" s="322">
        <v>0</v>
      </c>
      <c r="M190" s="14">
        <f t="shared" si="42"/>
        <v>-113</v>
      </c>
      <c r="N190" s="123">
        <f t="shared" si="40"/>
        <v>-113</v>
      </c>
      <c r="O190" s="241" t="str">
        <f t="shared" si="41"/>
        <v/>
      </c>
      <c r="P190" s="315">
        <f t="shared" si="43"/>
        <v>95</v>
      </c>
      <c r="Q190" s="34"/>
      <c r="S190" s="61"/>
      <c r="T190" s="61"/>
      <c r="U190" s="61"/>
      <c r="V190" s="61"/>
      <c r="W190" s="61"/>
      <c r="X190" s="61"/>
      <c r="Y190" s="61"/>
      <c r="Z190" s="61"/>
    </row>
    <row r="191" spans="2:26" ht="17.25" hidden="1" outlineLevel="2" collapsed="1" thickBot="1">
      <c r="B191" s="317">
        <v>43033</v>
      </c>
      <c r="C191" s="318" t="s">
        <v>1328</v>
      </c>
      <c r="D191" s="319" t="s">
        <v>3334</v>
      </c>
      <c r="E191" s="319" t="s">
        <v>1329</v>
      </c>
      <c r="F191" s="319" t="s">
        <v>1330</v>
      </c>
      <c r="G191" s="319" t="s">
        <v>102</v>
      </c>
      <c r="H191" s="320">
        <v>1</v>
      </c>
      <c r="I191" s="321">
        <v>1.7</v>
      </c>
      <c r="J191" s="320">
        <v>-85</v>
      </c>
      <c r="K191" s="322">
        <v>18</v>
      </c>
      <c r="L191" s="322">
        <v>0</v>
      </c>
      <c r="M191" s="14">
        <f t="shared" si="42"/>
        <v>-103</v>
      </c>
      <c r="N191" s="123">
        <f t="shared" si="40"/>
        <v>-103</v>
      </c>
      <c r="O191" s="241" t="str">
        <f t="shared" si="41"/>
        <v/>
      </c>
      <c r="P191" s="315">
        <f t="shared" si="43"/>
        <v>85</v>
      </c>
      <c r="Q191" s="34"/>
      <c r="S191" s="61"/>
      <c r="T191" s="61"/>
      <c r="U191" s="61"/>
      <c r="V191" s="61"/>
      <c r="W191" s="61"/>
      <c r="X191" s="61"/>
      <c r="Y191" s="61"/>
      <c r="Z191" s="61"/>
    </row>
    <row r="192" spans="2:26" ht="17.25" hidden="1" outlineLevel="2" collapsed="1" thickBot="1">
      <c r="B192" s="317">
        <v>43033</v>
      </c>
      <c r="C192" s="318" t="s">
        <v>1328</v>
      </c>
      <c r="D192" s="319" t="s">
        <v>3334</v>
      </c>
      <c r="E192" s="319" t="s">
        <v>1329</v>
      </c>
      <c r="F192" s="319" t="s">
        <v>1330</v>
      </c>
      <c r="G192" s="319" t="s">
        <v>102</v>
      </c>
      <c r="H192" s="320">
        <v>9</v>
      </c>
      <c r="I192" s="321">
        <v>1.3</v>
      </c>
      <c r="J192" s="320">
        <v>-585</v>
      </c>
      <c r="K192" s="322">
        <v>162</v>
      </c>
      <c r="L192" s="322">
        <v>0</v>
      </c>
      <c r="M192" s="14">
        <f t="shared" si="42"/>
        <v>-747</v>
      </c>
      <c r="N192" s="123">
        <f t="shared" si="40"/>
        <v>-747</v>
      </c>
      <c r="O192" s="241" t="str">
        <f t="shared" si="41"/>
        <v/>
      </c>
      <c r="P192" s="315">
        <f t="shared" si="43"/>
        <v>585</v>
      </c>
      <c r="Q192" s="34"/>
      <c r="S192" s="61"/>
      <c r="T192" s="61"/>
      <c r="U192" s="61"/>
      <c r="V192" s="61"/>
      <c r="W192" s="61"/>
      <c r="X192" s="61"/>
      <c r="Y192" s="61"/>
      <c r="Z192" s="61"/>
    </row>
    <row r="193" spans="2:26" ht="17.25" hidden="1" outlineLevel="2" collapsed="1" thickBot="1">
      <c r="B193" s="317">
        <v>43033</v>
      </c>
      <c r="C193" s="318" t="s">
        <v>1328</v>
      </c>
      <c r="D193" s="319" t="s">
        <v>3334</v>
      </c>
      <c r="E193" s="319" t="s">
        <v>1329</v>
      </c>
      <c r="F193" s="319" t="s">
        <v>1330</v>
      </c>
      <c r="G193" s="319" t="s">
        <v>102</v>
      </c>
      <c r="H193" s="320">
        <v>1</v>
      </c>
      <c r="I193" s="321">
        <v>1.3</v>
      </c>
      <c r="J193" s="320">
        <v>-65</v>
      </c>
      <c r="K193" s="322">
        <v>18</v>
      </c>
      <c r="L193" s="322">
        <v>0</v>
      </c>
      <c r="M193" s="14">
        <f t="shared" si="42"/>
        <v>-83</v>
      </c>
      <c r="N193" s="123">
        <f t="shared" si="40"/>
        <v>-83</v>
      </c>
      <c r="O193" s="241" t="str">
        <f t="shared" si="41"/>
        <v/>
      </c>
      <c r="P193" s="315">
        <f t="shared" si="43"/>
        <v>65</v>
      </c>
      <c r="Q193" s="34"/>
      <c r="S193" s="61"/>
      <c r="T193" s="61"/>
      <c r="U193" s="61"/>
      <c r="V193" s="61"/>
      <c r="W193" s="61"/>
      <c r="X193" s="61"/>
      <c r="Y193" s="61"/>
      <c r="Z193" s="61"/>
    </row>
    <row r="194" spans="2:26" ht="17.25" hidden="1" outlineLevel="2" collapsed="1" thickBot="1">
      <c r="B194" s="317">
        <v>43033</v>
      </c>
      <c r="C194" s="318" t="s">
        <v>1328</v>
      </c>
      <c r="D194" s="319" t="s">
        <v>3334</v>
      </c>
      <c r="E194" s="319" t="s">
        <v>1329</v>
      </c>
      <c r="F194" s="319" t="s">
        <v>1330</v>
      </c>
      <c r="G194" s="319" t="s">
        <v>102</v>
      </c>
      <c r="H194" s="320">
        <v>8</v>
      </c>
      <c r="I194" s="321">
        <v>0.7</v>
      </c>
      <c r="J194" s="320">
        <v>-280</v>
      </c>
      <c r="K194" s="322">
        <v>144</v>
      </c>
      <c r="L194" s="322">
        <v>0</v>
      </c>
      <c r="M194" s="14">
        <f t="shared" si="42"/>
        <v>-424</v>
      </c>
      <c r="N194" s="123">
        <f t="shared" si="40"/>
        <v>-424</v>
      </c>
      <c r="O194" s="241" t="str">
        <f t="shared" si="41"/>
        <v/>
      </c>
      <c r="P194" s="315">
        <f t="shared" si="43"/>
        <v>280</v>
      </c>
      <c r="Q194" s="34"/>
      <c r="S194" s="61"/>
      <c r="T194" s="61"/>
      <c r="U194" s="61"/>
      <c r="V194" s="61"/>
      <c r="W194" s="61"/>
      <c r="X194" s="61"/>
      <c r="Y194" s="61"/>
      <c r="Z194" s="61"/>
    </row>
    <row r="195" spans="2:26" ht="17.25" hidden="1" outlineLevel="2" collapsed="1" thickBot="1">
      <c r="B195" s="317">
        <v>43033</v>
      </c>
      <c r="C195" s="318" t="s">
        <v>1328</v>
      </c>
      <c r="D195" s="319" t="s">
        <v>3334</v>
      </c>
      <c r="E195" s="319" t="s">
        <v>1329</v>
      </c>
      <c r="F195" s="319" t="s">
        <v>1330</v>
      </c>
      <c r="G195" s="319" t="s">
        <v>102</v>
      </c>
      <c r="H195" s="320">
        <v>1</v>
      </c>
      <c r="I195" s="321">
        <v>0.7</v>
      </c>
      <c r="J195" s="320">
        <v>-35</v>
      </c>
      <c r="K195" s="322">
        <v>18</v>
      </c>
      <c r="L195" s="322">
        <v>0</v>
      </c>
      <c r="M195" s="14">
        <f t="shared" si="42"/>
        <v>-53</v>
      </c>
      <c r="N195" s="123">
        <f t="shared" si="40"/>
        <v>-53</v>
      </c>
      <c r="O195" s="241" t="str">
        <f t="shared" si="41"/>
        <v/>
      </c>
      <c r="P195" s="315">
        <f t="shared" si="43"/>
        <v>35</v>
      </c>
      <c r="Q195" s="34"/>
      <c r="S195" s="61"/>
      <c r="T195" s="61"/>
      <c r="U195" s="61"/>
      <c r="V195" s="61"/>
      <c r="W195" s="61"/>
      <c r="X195" s="61"/>
      <c r="Y195" s="61"/>
      <c r="Z195" s="61"/>
    </row>
    <row r="196" spans="2:26" ht="17.25" hidden="1" outlineLevel="2" collapsed="1" thickBot="1">
      <c r="B196" s="317">
        <v>43033</v>
      </c>
      <c r="C196" s="318" t="s">
        <v>1328</v>
      </c>
      <c r="D196" s="319" t="s">
        <v>3334</v>
      </c>
      <c r="E196" s="319" t="s">
        <v>1329</v>
      </c>
      <c r="F196" s="319" t="s">
        <v>1330</v>
      </c>
      <c r="G196" s="319" t="s">
        <v>102</v>
      </c>
      <c r="H196" s="320">
        <v>1</v>
      </c>
      <c r="I196" s="321">
        <v>0.7</v>
      </c>
      <c r="J196" s="320">
        <v>-35</v>
      </c>
      <c r="K196" s="322">
        <v>18</v>
      </c>
      <c r="L196" s="322">
        <v>0</v>
      </c>
      <c r="M196" s="14">
        <f t="shared" si="42"/>
        <v>-53</v>
      </c>
      <c r="N196" s="123">
        <f t="shared" si="40"/>
        <v>-53</v>
      </c>
      <c r="O196" s="241" t="str">
        <f t="shared" si="41"/>
        <v/>
      </c>
      <c r="P196" s="315">
        <f t="shared" si="43"/>
        <v>35</v>
      </c>
      <c r="Q196" s="34"/>
      <c r="S196" s="61"/>
      <c r="T196" s="61"/>
      <c r="U196" s="61"/>
      <c r="V196" s="61"/>
      <c r="W196" s="61"/>
      <c r="X196" s="61"/>
      <c r="Y196" s="61"/>
      <c r="Z196" s="61"/>
    </row>
    <row r="197" spans="2:26" ht="17.25" hidden="1" outlineLevel="2" collapsed="1" thickBot="1">
      <c r="B197" s="317">
        <v>43033</v>
      </c>
      <c r="C197" s="318" t="s">
        <v>1328</v>
      </c>
      <c r="D197" s="319" t="s">
        <v>3334</v>
      </c>
      <c r="E197" s="319" t="s">
        <v>1331</v>
      </c>
      <c r="F197" s="319" t="s">
        <v>2221</v>
      </c>
      <c r="G197" s="319" t="s">
        <v>102</v>
      </c>
      <c r="H197" s="320">
        <v>1</v>
      </c>
      <c r="I197" s="321">
        <v>1.9</v>
      </c>
      <c r="J197" s="320">
        <v>95</v>
      </c>
      <c r="K197" s="322">
        <v>18</v>
      </c>
      <c r="L197" s="322">
        <v>0</v>
      </c>
      <c r="M197" s="14">
        <f t="shared" si="42"/>
        <v>77</v>
      </c>
      <c r="N197" s="123">
        <f t="shared" si="40"/>
        <v>77</v>
      </c>
      <c r="O197" s="241" t="str">
        <f t="shared" si="41"/>
        <v/>
      </c>
      <c r="P197" s="315">
        <f t="shared" si="43"/>
        <v>95</v>
      </c>
      <c r="Q197" s="34"/>
      <c r="R197" s="211" t="s">
        <v>3335</v>
      </c>
      <c r="S197" s="61"/>
      <c r="T197" s="61"/>
      <c r="U197" s="61"/>
      <c r="V197" s="61"/>
      <c r="W197" s="61"/>
      <c r="X197" s="61"/>
      <c r="Y197" s="61"/>
      <c r="Z197" s="61"/>
    </row>
    <row r="198" spans="2:26" ht="17.25" hidden="1" outlineLevel="2" collapsed="1" thickBot="1">
      <c r="B198" s="317">
        <v>43033</v>
      </c>
      <c r="C198" s="318" t="s">
        <v>1328</v>
      </c>
      <c r="D198" s="319" t="s">
        <v>3334</v>
      </c>
      <c r="E198" s="319" t="s">
        <v>1331</v>
      </c>
      <c r="F198" s="319" t="s">
        <v>2221</v>
      </c>
      <c r="G198" s="319" t="s">
        <v>102</v>
      </c>
      <c r="H198" s="320">
        <v>27</v>
      </c>
      <c r="I198" s="321">
        <v>1.4</v>
      </c>
      <c r="J198" s="320">
        <v>1890</v>
      </c>
      <c r="K198" s="322">
        <v>486</v>
      </c>
      <c r="L198" s="322">
        <v>0</v>
      </c>
      <c r="M198" s="14">
        <f t="shared" si="42"/>
        <v>1404</v>
      </c>
      <c r="N198" s="123">
        <f t="shared" si="40"/>
        <v>1404</v>
      </c>
      <c r="O198" s="241" t="str">
        <f t="shared" si="41"/>
        <v/>
      </c>
      <c r="P198" s="315">
        <f t="shared" si="43"/>
        <v>1890</v>
      </c>
      <c r="Q198" s="34"/>
      <c r="R198" s="211" t="s">
        <v>3336</v>
      </c>
      <c r="S198" s="61"/>
      <c r="T198" s="61"/>
      <c r="U198" s="61"/>
      <c r="V198" s="61"/>
      <c r="W198" s="61"/>
      <c r="X198" s="61"/>
      <c r="Y198" s="61"/>
      <c r="Z198" s="61"/>
    </row>
    <row r="199" spans="2:26" ht="17.25" hidden="1" outlineLevel="1" thickBot="1">
      <c r="B199" s="279">
        <v>43035</v>
      </c>
      <c r="C199" s="280" t="s">
        <v>1332</v>
      </c>
      <c r="D199" s="281" t="s">
        <v>3246</v>
      </c>
      <c r="E199" s="281" t="s">
        <v>1329</v>
      </c>
      <c r="F199" s="282" t="s">
        <v>2221</v>
      </c>
      <c r="G199" s="281" t="s">
        <v>102</v>
      </c>
      <c r="H199" s="283">
        <v>1</v>
      </c>
      <c r="I199" s="316">
        <v>10768</v>
      </c>
      <c r="J199" s="283">
        <v>0</v>
      </c>
      <c r="K199" s="284">
        <v>23</v>
      </c>
      <c r="L199" s="284">
        <v>11</v>
      </c>
      <c r="M199" s="284">
        <f t="shared" si="42"/>
        <v>-34</v>
      </c>
      <c r="N199" s="285">
        <f t="shared" si="40"/>
        <v>-34</v>
      </c>
      <c r="O199" s="314" t="str">
        <f t="shared" si="41"/>
        <v/>
      </c>
      <c r="P199" s="315">
        <f t="shared" si="43"/>
        <v>0</v>
      </c>
      <c r="Q199" s="314">
        <f>SUM(M199:M204)</f>
        <v>-5854</v>
      </c>
      <c r="S199" s="158"/>
      <c r="T199" s="61"/>
      <c r="U199" s="61"/>
      <c r="V199" s="61"/>
      <c r="W199" s="61"/>
      <c r="X199" s="61"/>
      <c r="Y199" s="61"/>
      <c r="Z199" s="61"/>
    </row>
    <row r="200" spans="2:26" ht="17.25" hidden="1" outlineLevel="2" collapsed="1" thickBot="1">
      <c r="B200" s="279">
        <v>43035</v>
      </c>
      <c r="C200" s="280" t="s">
        <v>1332</v>
      </c>
      <c r="D200" s="281" t="s">
        <v>3246</v>
      </c>
      <c r="E200" s="281" t="s">
        <v>1331</v>
      </c>
      <c r="F200" s="282" t="s">
        <v>1330</v>
      </c>
      <c r="G200" s="281" t="s">
        <v>102</v>
      </c>
      <c r="H200" s="283">
        <v>1</v>
      </c>
      <c r="I200" s="316">
        <v>10769</v>
      </c>
      <c r="J200" s="283">
        <v>0</v>
      </c>
      <c r="K200" s="284">
        <v>23</v>
      </c>
      <c r="L200" s="284">
        <v>11</v>
      </c>
      <c r="M200" s="284">
        <f t="shared" si="42"/>
        <v>-84</v>
      </c>
      <c r="N200" s="285">
        <f t="shared" si="40"/>
        <v>-84</v>
      </c>
      <c r="O200" s="314">
        <f t="shared" si="41"/>
        <v>-1</v>
      </c>
      <c r="P200" s="315">
        <f t="shared" si="43"/>
        <v>0</v>
      </c>
      <c r="Q200" s="314"/>
      <c r="S200" s="158"/>
      <c r="T200" s="61"/>
      <c r="U200" s="61"/>
      <c r="V200" s="61"/>
      <c r="W200" s="61"/>
      <c r="X200" s="61"/>
      <c r="Y200" s="61"/>
      <c r="Z200" s="61"/>
    </row>
    <row r="201" spans="2:26" ht="17.25" hidden="1" outlineLevel="2" collapsed="1" thickBot="1">
      <c r="B201" s="279">
        <v>43035</v>
      </c>
      <c r="C201" s="280" t="s">
        <v>1332</v>
      </c>
      <c r="D201" s="281" t="s">
        <v>3246</v>
      </c>
      <c r="E201" s="281" t="s">
        <v>1329</v>
      </c>
      <c r="F201" s="282" t="s">
        <v>1330</v>
      </c>
      <c r="G201" s="281" t="s">
        <v>102</v>
      </c>
      <c r="H201" s="283">
        <v>1</v>
      </c>
      <c r="I201" s="316">
        <v>10777</v>
      </c>
      <c r="J201" s="283">
        <v>0</v>
      </c>
      <c r="K201" s="284">
        <v>23</v>
      </c>
      <c r="L201" s="284">
        <v>11</v>
      </c>
      <c r="M201" s="284">
        <f t="shared" si="42"/>
        <v>-34</v>
      </c>
      <c r="N201" s="285">
        <f t="shared" si="40"/>
        <v>-34</v>
      </c>
      <c r="O201" s="314" t="str">
        <f t="shared" si="41"/>
        <v/>
      </c>
      <c r="P201" s="315">
        <f t="shared" si="43"/>
        <v>0</v>
      </c>
      <c r="Q201" s="314"/>
      <c r="S201" s="158"/>
      <c r="T201" s="61"/>
      <c r="U201" s="61"/>
      <c r="V201" s="61"/>
      <c r="W201" s="61"/>
      <c r="X201" s="61"/>
      <c r="Y201" s="61"/>
      <c r="Z201" s="61"/>
    </row>
    <row r="202" spans="2:26" ht="17.25" hidden="1" outlineLevel="2" collapsed="1" thickBot="1">
      <c r="B202" s="279">
        <v>43035</v>
      </c>
      <c r="C202" s="280" t="s">
        <v>1332</v>
      </c>
      <c r="D202" s="281" t="s">
        <v>3246</v>
      </c>
      <c r="E202" s="281" t="s">
        <v>1331</v>
      </c>
      <c r="F202" s="282" t="s">
        <v>2221</v>
      </c>
      <c r="G202" s="281" t="s">
        <v>102</v>
      </c>
      <c r="H202" s="283">
        <v>1</v>
      </c>
      <c r="I202" s="316">
        <v>10780</v>
      </c>
      <c r="J202" s="283">
        <v>0</v>
      </c>
      <c r="K202" s="284">
        <v>23</v>
      </c>
      <c r="L202" s="284">
        <v>11</v>
      </c>
      <c r="M202" s="284">
        <f t="shared" si="42"/>
        <v>116</v>
      </c>
      <c r="N202" s="285">
        <f t="shared" si="40"/>
        <v>116</v>
      </c>
      <c r="O202" s="314">
        <f t="shared" si="41"/>
        <v>3</v>
      </c>
      <c r="P202" s="315">
        <f t="shared" si="43"/>
        <v>0</v>
      </c>
      <c r="Q202" s="314"/>
      <c r="S202" s="158"/>
      <c r="T202" s="61"/>
      <c r="U202" s="61"/>
      <c r="V202" s="61"/>
      <c r="W202" s="61"/>
      <c r="X202" s="61"/>
      <c r="Y202" s="61"/>
      <c r="Z202" s="61"/>
    </row>
    <row r="203" spans="2:26" ht="17.25" hidden="1" outlineLevel="2" collapsed="1" thickBot="1">
      <c r="B203" s="279">
        <v>43035</v>
      </c>
      <c r="C203" s="280" t="s">
        <v>1328</v>
      </c>
      <c r="D203" s="281" t="s">
        <v>3337</v>
      </c>
      <c r="E203" s="281" t="s">
        <v>1329</v>
      </c>
      <c r="F203" s="282" t="s">
        <v>1330</v>
      </c>
      <c r="G203" s="281" t="s">
        <v>102</v>
      </c>
      <c r="H203" s="283">
        <v>10</v>
      </c>
      <c r="I203" s="316">
        <v>8</v>
      </c>
      <c r="J203" s="283">
        <v>-4000</v>
      </c>
      <c r="K203" s="284">
        <v>180</v>
      </c>
      <c r="L203" s="284">
        <v>0</v>
      </c>
      <c r="M203" s="284">
        <f t="shared" si="42"/>
        <v>-4180</v>
      </c>
      <c r="N203" s="285">
        <f t="shared" si="40"/>
        <v>-4180</v>
      </c>
      <c r="O203" s="314" t="str">
        <f t="shared" si="41"/>
        <v/>
      </c>
      <c r="P203" s="315">
        <f t="shared" si="43"/>
        <v>4000</v>
      </c>
      <c r="Q203" s="314"/>
      <c r="R203" s="211" t="s">
        <v>3338</v>
      </c>
      <c r="S203" s="158"/>
      <c r="T203" s="61"/>
      <c r="U203" s="61"/>
      <c r="V203" s="61"/>
      <c r="W203" s="61"/>
      <c r="X203" s="61"/>
      <c r="Y203" s="61"/>
      <c r="Z203" s="61"/>
    </row>
    <row r="204" spans="2:26" ht="17.25" hidden="1" outlineLevel="2" collapsed="1" thickBot="1">
      <c r="B204" s="279">
        <v>43035</v>
      </c>
      <c r="C204" s="280" t="s">
        <v>1328</v>
      </c>
      <c r="D204" s="281" t="s">
        <v>3339</v>
      </c>
      <c r="E204" s="281" t="s">
        <v>1329</v>
      </c>
      <c r="F204" s="282" t="s">
        <v>1330</v>
      </c>
      <c r="G204" s="281" t="s">
        <v>102</v>
      </c>
      <c r="H204" s="283">
        <v>2</v>
      </c>
      <c r="I204" s="316">
        <v>16</v>
      </c>
      <c r="J204" s="283">
        <v>-1600</v>
      </c>
      <c r="K204" s="284">
        <v>36</v>
      </c>
      <c r="L204" s="284">
        <v>2</v>
      </c>
      <c r="M204" s="284">
        <f t="shared" si="42"/>
        <v>-1638</v>
      </c>
      <c r="N204" s="285">
        <f t="shared" si="40"/>
        <v>-1638</v>
      </c>
      <c r="O204" s="314" t="str">
        <f t="shared" si="41"/>
        <v/>
      </c>
      <c r="P204" s="315">
        <f t="shared" si="43"/>
        <v>1600</v>
      </c>
      <c r="Q204" s="314"/>
      <c r="R204" s="211" t="s">
        <v>3340</v>
      </c>
      <c r="S204" s="158"/>
      <c r="T204" s="61"/>
      <c r="U204" s="61"/>
      <c r="V204" s="61"/>
      <c r="W204" s="61"/>
      <c r="X204" s="61"/>
      <c r="Y204" s="61"/>
      <c r="Z204" s="61"/>
    </row>
    <row r="205" spans="2:26" ht="17.25" thickBot="1">
      <c r="B205" s="272">
        <v>43030</v>
      </c>
      <c r="C205" s="273"/>
      <c r="D205" s="273" t="s">
        <v>3020</v>
      </c>
      <c r="E205" s="273"/>
      <c r="F205" s="273"/>
      <c r="G205" s="273"/>
      <c r="H205" s="274"/>
      <c r="I205" s="274"/>
      <c r="J205" s="274"/>
      <c r="K205" s="275"/>
      <c r="L205" s="274"/>
      <c r="M205" s="275"/>
      <c r="N205" s="276">
        <v>-8240</v>
      </c>
      <c r="O205" s="309"/>
      <c r="Q205" s="310"/>
      <c r="R205" s="211" t="s">
        <v>3021</v>
      </c>
      <c r="S205" s="158"/>
    </row>
    <row r="206" spans="2:26" ht="17.25" collapsed="1" thickBot="1">
      <c r="B206" s="254" t="s">
        <v>3263</v>
      </c>
      <c r="C206" s="255"/>
      <c r="D206" s="255"/>
      <c r="E206" s="255"/>
      <c r="F206" s="255"/>
      <c r="G206" s="255"/>
      <c r="H206" s="256"/>
      <c r="I206" s="256"/>
      <c r="J206" s="256"/>
      <c r="K206" s="121"/>
      <c r="L206" s="256"/>
      <c r="M206" s="289">
        <f>SUM(M174:M205)</f>
        <v>-8630</v>
      </c>
      <c r="N206" s="290">
        <f>SUM(N174:N205)</f>
        <v>-16870</v>
      </c>
      <c r="O206" s="311"/>
      <c r="P206" s="312"/>
      <c r="Q206" s="313"/>
      <c r="S206" s="158"/>
    </row>
    <row r="207" spans="2:26" ht="17.25" hidden="1" outlineLevel="1" collapsed="1" thickBot="1">
      <c r="B207" s="317">
        <v>43040</v>
      </c>
      <c r="C207" s="318" t="s">
        <v>1328</v>
      </c>
      <c r="D207" s="319" t="s">
        <v>3341</v>
      </c>
      <c r="E207" s="319" t="s">
        <v>1329</v>
      </c>
      <c r="F207" s="319" t="s">
        <v>1330</v>
      </c>
      <c r="G207" s="319" t="s">
        <v>102</v>
      </c>
      <c r="H207" s="320">
        <v>5</v>
      </c>
      <c r="I207" s="321">
        <v>1.7</v>
      </c>
      <c r="J207" s="320">
        <v>-425</v>
      </c>
      <c r="K207" s="322">
        <v>90</v>
      </c>
      <c r="L207" s="322">
        <v>0</v>
      </c>
      <c r="M207" s="14">
        <f>IF(C207="TXO",J207-SUM(K207:L207),IF(C207="FITX",IF(E207="新倉",-SUM(K207:L207),IF(F207="賣",(I207-I204)*H207*200-SUM(K207:L207),(I204-I207)*H207*200-SUM(K207:L207))),IF(E207="新倉",-SUM(K207:L207),IF(F207="賣",(I207-I204)*H207*50-SUM(K207:L207),(I204-I207)*H207*50-SUM(K207:L207)))))</f>
        <v>-515</v>
      </c>
      <c r="N207" s="123">
        <f>M207</f>
        <v>-515</v>
      </c>
      <c r="O207" s="241" t="str">
        <f>IF(C207="TXO","",IF(E207="新倉","",IF(F207="賣",(I207-I204)*H207,(I204-I207)*H207)))</f>
        <v/>
      </c>
      <c r="P207" s="315">
        <f>ABS(J207)</f>
        <v>425</v>
      </c>
      <c r="Q207" s="34">
        <f>SUM(M207:M222)</f>
        <v>-1692</v>
      </c>
      <c r="S207" s="61"/>
      <c r="T207" s="61"/>
      <c r="U207" s="61"/>
      <c r="V207" s="61"/>
      <c r="W207" s="61"/>
      <c r="X207" s="61"/>
      <c r="Y207" s="61"/>
      <c r="Z207" s="61"/>
    </row>
    <row r="208" spans="2:26" ht="17.25" hidden="1" outlineLevel="2" thickBot="1">
      <c r="B208" s="317">
        <v>43040</v>
      </c>
      <c r="C208" s="318" t="s">
        <v>1328</v>
      </c>
      <c r="D208" s="319" t="s">
        <v>3342</v>
      </c>
      <c r="E208" s="319" t="s">
        <v>1329</v>
      </c>
      <c r="F208" s="319" t="s">
        <v>1330</v>
      </c>
      <c r="G208" s="319" t="s">
        <v>102</v>
      </c>
      <c r="H208" s="320">
        <v>1</v>
      </c>
      <c r="I208" s="321">
        <v>9.8000000000000007</v>
      </c>
      <c r="J208" s="320">
        <v>-490</v>
      </c>
      <c r="K208" s="322">
        <v>18</v>
      </c>
      <c r="L208" s="322">
        <v>0</v>
      </c>
      <c r="M208" s="14">
        <f>IF(C208="TXO",J208-SUM(K208:L208),IF(C208="FITX",IF(E208="新倉",-SUM(K208:L208),IF(F208="賣",(I208-I207)*H208*200-SUM(K208:L208),(I207-I208)*H208*200-SUM(K208:L208))),IF(E208="新倉",-SUM(K208:L208),IF(F208="賣",(I208-I207)*H208*50-SUM(K208:L208),(I207-I208)*H208*50-SUM(K208:L208)))))</f>
        <v>-508</v>
      </c>
      <c r="N208" s="123">
        <f>M208</f>
        <v>-508</v>
      </c>
      <c r="O208" s="241" t="str">
        <f>IF(C208="TXO","",IF(E208="新倉","",IF(F208="賣",(I208-I207)*H208,(I207-I208)*H208)))</f>
        <v/>
      </c>
      <c r="P208" s="315">
        <f>ABS(J208)</f>
        <v>490</v>
      </c>
      <c r="Q208" s="34"/>
      <c r="S208" s="61"/>
      <c r="T208" s="61"/>
      <c r="U208" s="61"/>
      <c r="V208" s="61"/>
      <c r="W208" s="61"/>
      <c r="X208" s="61"/>
      <c r="Y208" s="61"/>
      <c r="Z208" s="61"/>
    </row>
    <row r="209" spans="2:26" ht="17.25" hidden="1" outlineLevel="2" thickBot="1">
      <c r="B209" s="317">
        <v>43040</v>
      </c>
      <c r="C209" s="318" t="s">
        <v>1328</v>
      </c>
      <c r="D209" s="319" t="s">
        <v>3342</v>
      </c>
      <c r="E209" s="319" t="s">
        <v>1329</v>
      </c>
      <c r="F209" s="319" t="s">
        <v>1330</v>
      </c>
      <c r="G209" s="319" t="s">
        <v>102</v>
      </c>
      <c r="H209" s="320">
        <v>2</v>
      </c>
      <c r="I209" s="321">
        <v>5</v>
      </c>
      <c r="J209" s="320">
        <v>-500</v>
      </c>
      <c r="K209" s="322">
        <v>36</v>
      </c>
      <c r="L209" s="322">
        <v>0</v>
      </c>
      <c r="M209" s="14">
        <f t="shared" ref="M209:M235" si="44">IF(C209="TXO",J209-SUM(K209:L209),IF(C209="FITX",IF(E209="新倉",-SUM(K209:L209),IF(F209="賣",(I209-I208)*H209*200-SUM(K209:L209),(I208-I209)*H209*200-SUM(K209:L209))),IF(E209="新倉",-SUM(K209:L209),IF(F209="賣",(I209-I208)*H209*50-SUM(K209:L209),(I208-I209)*H209*50-SUM(K209:L209)))))</f>
        <v>-536</v>
      </c>
      <c r="N209" s="123">
        <f t="shared" ref="N209:N255" si="45">M209</f>
        <v>-536</v>
      </c>
      <c r="O209" s="241" t="str">
        <f t="shared" ref="O209:O222" si="46">IF(C209="TXO","",IF(E209="新倉","",IF(F209="賣",(I209-I208)*H209,(I208-I209)*H209)))</f>
        <v/>
      </c>
      <c r="P209" s="315">
        <f t="shared" ref="P209:P222" si="47">ABS(J209)</f>
        <v>500</v>
      </c>
      <c r="Q209" s="34"/>
      <c r="S209" s="61"/>
      <c r="T209" s="61"/>
      <c r="U209" s="61"/>
      <c r="V209" s="61"/>
      <c r="W209" s="61"/>
      <c r="X209" s="61"/>
      <c r="Y209" s="61"/>
      <c r="Z209" s="61"/>
    </row>
    <row r="210" spans="2:26" ht="17.25" hidden="1" outlineLevel="2" thickBot="1">
      <c r="B210" s="317">
        <v>43040</v>
      </c>
      <c r="C210" s="318" t="s">
        <v>1328</v>
      </c>
      <c r="D210" s="319" t="s">
        <v>3342</v>
      </c>
      <c r="E210" s="319" t="s">
        <v>1329</v>
      </c>
      <c r="F210" s="319" t="s">
        <v>1330</v>
      </c>
      <c r="G210" s="319" t="s">
        <v>102</v>
      </c>
      <c r="H210" s="320">
        <v>1</v>
      </c>
      <c r="I210" s="321">
        <v>4.5</v>
      </c>
      <c r="J210" s="320">
        <v>-225</v>
      </c>
      <c r="K210" s="322">
        <v>18</v>
      </c>
      <c r="L210" s="322">
        <v>0</v>
      </c>
      <c r="M210" s="14">
        <f t="shared" si="44"/>
        <v>-243</v>
      </c>
      <c r="N210" s="123">
        <f t="shared" si="45"/>
        <v>-243</v>
      </c>
      <c r="O210" s="241" t="str">
        <f t="shared" si="46"/>
        <v/>
      </c>
      <c r="P210" s="315">
        <f t="shared" si="47"/>
        <v>225</v>
      </c>
      <c r="Q210" s="34"/>
      <c r="S210" s="61"/>
      <c r="T210" s="61"/>
      <c r="U210" s="61"/>
      <c r="V210" s="61"/>
      <c r="W210" s="61"/>
      <c r="X210" s="61"/>
      <c r="Y210" s="61"/>
      <c r="Z210" s="61"/>
    </row>
    <row r="211" spans="2:26" ht="17.25" hidden="1" outlineLevel="2" thickBot="1">
      <c r="B211" s="317">
        <v>43040</v>
      </c>
      <c r="C211" s="318" t="s">
        <v>1328</v>
      </c>
      <c r="D211" s="319" t="s">
        <v>3337</v>
      </c>
      <c r="E211" s="319" t="s">
        <v>1331</v>
      </c>
      <c r="F211" s="319" t="s">
        <v>2221</v>
      </c>
      <c r="G211" s="319" t="s">
        <v>102</v>
      </c>
      <c r="H211" s="320">
        <v>10</v>
      </c>
      <c r="I211" s="321">
        <v>0.1</v>
      </c>
      <c r="J211" s="320">
        <v>50</v>
      </c>
      <c r="K211" s="322">
        <v>180</v>
      </c>
      <c r="L211" s="322">
        <v>0</v>
      </c>
      <c r="M211" s="14">
        <f t="shared" si="44"/>
        <v>-130</v>
      </c>
      <c r="N211" s="123">
        <f t="shared" si="45"/>
        <v>-130</v>
      </c>
      <c r="O211" s="241" t="str">
        <f t="shared" si="46"/>
        <v/>
      </c>
      <c r="P211" s="315">
        <f t="shared" si="47"/>
        <v>50</v>
      </c>
      <c r="Q211" s="34"/>
      <c r="S211" s="61"/>
      <c r="T211" s="61"/>
      <c r="U211" s="61"/>
      <c r="V211" s="61"/>
      <c r="W211" s="61"/>
      <c r="X211" s="61"/>
      <c r="Y211" s="61"/>
      <c r="Z211" s="61"/>
    </row>
    <row r="212" spans="2:26" ht="17.25" hidden="1" outlineLevel="2" thickBot="1">
      <c r="B212" s="317">
        <v>43040</v>
      </c>
      <c r="C212" s="318" t="s">
        <v>1328</v>
      </c>
      <c r="D212" s="319" t="s">
        <v>3339</v>
      </c>
      <c r="E212" s="319" t="s">
        <v>1331</v>
      </c>
      <c r="F212" s="319" t="s">
        <v>2221</v>
      </c>
      <c r="G212" s="319" t="s">
        <v>102</v>
      </c>
      <c r="H212" s="320">
        <v>2</v>
      </c>
      <c r="I212" s="321">
        <v>0.1</v>
      </c>
      <c r="J212" s="320">
        <v>10</v>
      </c>
      <c r="K212" s="322">
        <v>36</v>
      </c>
      <c r="L212" s="322">
        <v>0</v>
      </c>
      <c r="M212" s="14">
        <f t="shared" si="44"/>
        <v>-26</v>
      </c>
      <c r="N212" s="123">
        <f t="shared" si="45"/>
        <v>-26</v>
      </c>
      <c r="O212" s="241" t="str">
        <f t="shared" si="46"/>
        <v/>
      </c>
      <c r="P212" s="315">
        <f t="shared" si="47"/>
        <v>10</v>
      </c>
      <c r="Q212" s="34"/>
      <c r="S212" s="61"/>
      <c r="T212" s="61"/>
      <c r="U212" s="61"/>
      <c r="V212" s="61"/>
      <c r="W212" s="61"/>
      <c r="X212" s="61"/>
      <c r="Y212" s="61"/>
      <c r="Z212" s="61"/>
    </row>
    <row r="213" spans="2:26" ht="17.25" hidden="1" outlineLevel="2" thickBot="1">
      <c r="B213" s="317">
        <v>43040</v>
      </c>
      <c r="C213" s="318" t="s">
        <v>3096</v>
      </c>
      <c r="D213" s="319" t="s">
        <v>3246</v>
      </c>
      <c r="E213" s="319" t="s">
        <v>1329</v>
      </c>
      <c r="F213" s="319" t="s">
        <v>1330</v>
      </c>
      <c r="G213" s="319" t="s">
        <v>102</v>
      </c>
      <c r="H213" s="320">
        <v>1</v>
      </c>
      <c r="I213" s="321">
        <v>10809</v>
      </c>
      <c r="J213" s="320">
        <v>0</v>
      </c>
      <c r="K213" s="322">
        <v>23</v>
      </c>
      <c r="L213" s="322">
        <v>11</v>
      </c>
      <c r="M213" s="14">
        <f t="shared" si="44"/>
        <v>-34</v>
      </c>
      <c r="N213" s="123">
        <f t="shared" si="45"/>
        <v>-34</v>
      </c>
      <c r="O213" s="241" t="str">
        <f t="shared" si="46"/>
        <v/>
      </c>
      <c r="P213" s="315">
        <f t="shared" si="47"/>
        <v>0</v>
      </c>
      <c r="Q213" s="34"/>
      <c r="S213" s="61"/>
      <c r="T213" s="61"/>
      <c r="U213" s="61"/>
      <c r="V213" s="61"/>
      <c r="W213" s="61"/>
      <c r="X213" s="61"/>
      <c r="Y213" s="61"/>
      <c r="Z213" s="61"/>
    </row>
    <row r="214" spans="2:26" ht="17.25" hidden="1" outlineLevel="2" thickBot="1">
      <c r="B214" s="317">
        <v>43040</v>
      </c>
      <c r="C214" s="318" t="s">
        <v>3096</v>
      </c>
      <c r="D214" s="319" t="s">
        <v>3246</v>
      </c>
      <c r="E214" s="319" t="s">
        <v>1331</v>
      </c>
      <c r="F214" s="319" t="s">
        <v>2221</v>
      </c>
      <c r="G214" s="319" t="s">
        <v>102</v>
      </c>
      <c r="H214" s="320">
        <v>1</v>
      </c>
      <c r="I214" s="321">
        <v>10813</v>
      </c>
      <c r="J214" s="320">
        <v>0</v>
      </c>
      <c r="K214" s="322">
        <v>23</v>
      </c>
      <c r="L214" s="322">
        <v>11</v>
      </c>
      <c r="M214" s="14">
        <f t="shared" si="44"/>
        <v>166</v>
      </c>
      <c r="N214" s="123">
        <f t="shared" si="45"/>
        <v>166</v>
      </c>
      <c r="O214" s="241">
        <f t="shared" si="46"/>
        <v>4</v>
      </c>
      <c r="P214" s="315">
        <f t="shared" si="47"/>
        <v>0</v>
      </c>
      <c r="Q214" s="34"/>
      <c r="S214" s="61"/>
      <c r="T214" s="61"/>
      <c r="U214" s="61"/>
      <c r="V214" s="61"/>
      <c r="W214" s="61"/>
      <c r="X214" s="61"/>
      <c r="Y214" s="61"/>
      <c r="Z214" s="61"/>
    </row>
    <row r="215" spans="2:26" ht="17.25" hidden="1" outlineLevel="2" thickBot="1">
      <c r="B215" s="317">
        <v>43040</v>
      </c>
      <c r="C215" s="318" t="s">
        <v>1328</v>
      </c>
      <c r="D215" s="319" t="s">
        <v>3342</v>
      </c>
      <c r="E215" s="319" t="s">
        <v>1331</v>
      </c>
      <c r="F215" s="319" t="s">
        <v>2221</v>
      </c>
      <c r="G215" s="319" t="s">
        <v>102</v>
      </c>
      <c r="H215" s="320">
        <v>4</v>
      </c>
      <c r="I215" s="321">
        <v>3.5</v>
      </c>
      <c r="J215" s="320">
        <v>700</v>
      </c>
      <c r="K215" s="322">
        <v>72</v>
      </c>
      <c r="L215" s="322">
        <v>0</v>
      </c>
      <c r="M215" s="14">
        <f t="shared" si="44"/>
        <v>628</v>
      </c>
      <c r="N215" s="123">
        <f t="shared" si="45"/>
        <v>628</v>
      </c>
      <c r="O215" s="241" t="str">
        <f t="shared" si="46"/>
        <v/>
      </c>
      <c r="P215" s="315">
        <f t="shared" si="47"/>
        <v>700</v>
      </c>
      <c r="Q215" s="34"/>
      <c r="S215" s="61"/>
      <c r="T215" s="61"/>
      <c r="U215" s="61"/>
      <c r="V215" s="61"/>
      <c r="W215" s="61"/>
      <c r="X215" s="61"/>
      <c r="Y215" s="61"/>
      <c r="Z215" s="61"/>
    </row>
    <row r="216" spans="2:26" ht="17.25" hidden="1" outlineLevel="2" thickBot="1">
      <c r="B216" s="317">
        <v>43040</v>
      </c>
      <c r="C216" s="318" t="s">
        <v>1328</v>
      </c>
      <c r="D216" s="319" t="s">
        <v>3341</v>
      </c>
      <c r="E216" s="319" t="s">
        <v>1331</v>
      </c>
      <c r="F216" s="319" t="s">
        <v>2221</v>
      </c>
      <c r="G216" s="319" t="s">
        <v>102</v>
      </c>
      <c r="H216" s="320">
        <v>5</v>
      </c>
      <c r="I216" s="321">
        <v>0.4</v>
      </c>
      <c r="J216" s="320">
        <v>100</v>
      </c>
      <c r="K216" s="322">
        <v>90</v>
      </c>
      <c r="L216" s="322">
        <v>0</v>
      </c>
      <c r="M216" s="14">
        <f t="shared" si="44"/>
        <v>10</v>
      </c>
      <c r="N216" s="123">
        <f t="shared" si="45"/>
        <v>10</v>
      </c>
      <c r="O216" s="241" t="str">
        <f t="shared" si="46"/>
        <v/>
      </c>
      <c r="P216" s="315">
        <f t="shared" si="47"/>
        <v>100</v>
      </c>
      <c r="Q216" s="34"/>
      <c r="S216" s="61"/>
      <c r="T216" s="61"/>
      <c r="U216" s="61"/>
      <c r="V216" s="61"/>
      <c r="W216" s="61"/>
      <c r="X216" s="61"/>
      <c r="Y216" s="61"/>
      <c r="Z216" s="61"/>
    </row>
    <row r="217" spans="2:26" ht="17.25" hidden="1" outlineLevel="2" thickBot="1">
      <c r="B217" s="317">
        <v>43040</v>
      </c>
      <c r="C217" s="318" t="s">
        <v>3096</v>
      </c>
      <c r="D217" s="319" t="s">
        <v>3246</v>
      </c>
      <c r="E217" s="319" t="s">
        <v>1329</v>
      </c>
      <c r="F217" s="319" t="s">
        <v>2221</v>
      </c>
      <c r="G217" s="319" t="s">
        <v>102</v>
      </c>
      <c r="H217" s="320">
        <v>1</v>
      </c>
      <c r="I217" s="321">
        <v>10794</v>
      </c>
      <c r="J217" s="320">
        <v>0</v>
      </c>
      <c r="K217" s="322">
        <v>23</v>
      </c>
      <c r="L217" s="322">
        <v>11</v>
      </c>
      <c r="M217" s="14">
        <f t="shared" si="44"/>
        <v>-34</v>
      </c>
      <c r="N217" s="123">
        <f t="shared" si="45"/>
        <v>-34</v>
      </c>
      <c r="O217" s="241" t="str">
        <f t="shared" si="46"/>
        <v/>
      </c>
      <c r="P217" s="315">
        <f t="shared" si="47"/>
        <v>0</v>
      </c>
      <c r="Q217" s="34"/>
      <c r="S217" s="61"/>
      <c r="T217" s="61"/>
      <c r="U217" s="61"/>
      <c r="V217" s="61"/>
      <c r="W217" s="61"/>
      <c r="X217" s="61"/>
      <c r="Y217" s="61"/>
      <c r="Z217" s="61"/>
    </row>
    <row r="218" spans="2:26" ht="17.25" hidden="1" outlineLevel="2" thickBot="1">
      <c r="B218" s="317">
        <v>43040</v>
      </c>
      <c r="C218" s="318" t="s">
        <v>3096</v>
      </c>
      <c r="D218" s="319" t="s">
        <v>3246</v>
      </c>
      <c r="E218" s="319" t="s">
        <v>1331</v>
      </c>
      <c r="F218" s="319" t="s">
        <v>1330</v>
      </c>
      <c r="G218" s="319" t="s">
        <v>102</v>
      </c>
      <c r="H218" s="320">
        <v>1</v>
      </c>
      <c r="I218" s="321">
        <v>10790</v>
      </c>
      <c r="J218" s="320">
        <v>0</v>
      </c>
      <c r="K218" s="322">
        <v>23</v>
      </c>
      <c r="L218" s="322">
        <v>11</v>
      </c>
      <c r="M218" s="14">
        <f t="shared" si="44"/>
        <v>166</v>
      </c>
      <c r="N218" s="123">
        <f t="shared" si="45"/>
        <v>166</v>
      </c>
      <c r="O218" s="241">
        <f t="shared" si="46"/>
        <v>4</v>
      </c>
      <c r="P218" s="315">
        <f t="shared" si="47"/>
        <v>0</v>
      </c>
      <c r="Q218" s="34"/>
      <c r="S218" s="61"/>
      <c r="T218" s="61"/>
      <c r="U218" s="61"/>
      <c r="V218" s="61"/>
      <c r="W218" s="61"/>
      <c r="X218" s="61"/>
      <c r="Y218" s="61"/>
      <c r="Z218" s="61"/>
    </row>
    <row r="219" spans="2:26" ht="17.25" hidden="1" outlineLevel="2" thickBot="1">
      <c r="B219" s="317">
        <v>43040</v>
      </c>
      <c r="C219" s="318" t="s">
        <v>3096</v>
      </c>
      <c r="D219" s="319" t="s">
        <v>3246</v>
      </c>
      <c r="E219" s="319" t="s">
        <v>1329</v>
      </c>
      <c r="F219" s="319" t="s">
        <v>2221</v>
      </c>
      <c r="G219" s="319" t="s">
        <v>102</v>
      </c>
      <c r="H219" s="320">
        <v>1</v>
      </c>
      <c r="I219" s="321">
        <v>10794</v>
      </c>
      <c r="J219" s="320">
        <v>0</v>
      </c>
      <c r="K219" s="322">
        <v>23</v>
      </c>
      <c r="L219" s="322">
        <v>11</v>
      </c>
      <c r="M219" s="14">
        <f t="shared" si="44"/>
        <v>-34</v>
      </c>
      <c r="N219" s="123">
        <f t="shared" si="45"/>
        <v>-34</v>
      </c>
      <c r="O219" s="241" t="str">
        <f t="shared" si="46"/>
        <v/>
      </c>
      <c r="P219" s="315">
        <f t="shared" si="47"/>
        <v>0</v>
      </c>
      <c r="Q219" s="34"/>
      <c r="S219" s="61"/>
      <c r="T219" s="61"/>
      <c r="U219" s="61"/>
      <c r="V219" s="61"/>
      <c r="W219" s="61"/>
      <c r="X219" s="61"/>
      <c r="Y219" s="61"/>
      <c r="Z219" s="61"/>
    </row>
    <row r="220" spans="2:26" ht="17.25" hidden="1" outlineLevel="2" thickBot="1">
      <c r="B220" s="317">
        <v>43040</v>
      </c>
      <c r="C220" s="318" t="s">
        <v>3096</v>
      </c>
      <c r="D220" s="319" t="s">
        <v>3246</v>
      </c>
      <c r="E220" s="319" t="s">
        <v>1331</v>
      </c>
      <c r="F220" s="319" t="s">
        <v>1330</v>
      </c>
      <c r="G220" s="319" t="s">
        <v>102</v>
      </c>
      <c r="H220" s="320">
        <v>1</v>
      </c>
      <c r="I220" s="321">
        <v>10797</v>
      </c>
      <c r="J220" s="320">
        <v>0</v>
      </c>
      <c r="K220" s="322">
        <v>23</v>
      </c>
      <c r="L220" s="322">
        <v>11</v>
      </c>
      <c r="M220" s="14">
        <f t="shared" si="44"/>
        <v>-184</v>
      </c>
      <c r="N220" s="123">
        <f t="shared" si="45"/>
        <v>-184</v>
      </c>
      <c r="O220" s="241">
        <f t="shared" si="46"/>
        <v>-3</v>
      </c>
      <c r="P220" s="315">
        <f t="shared" si="47"/>
        <v>0</v>
      </c>
      <c r="Q220" s="34"/>
      <c r="S220" s="61"/>
      <c r="T220" s="61"/>
      <c r="U220" s="61"/>
      <c r="V220" s="61"/>
      <c r="W220" s="61"/>
      <c r="X220" s="61"/>
      <c r="Y220" s="61"/>
      <c r="Z220" s="61"/>
    </row>
    <row r="221" spans="2:26" ht="17.25" hidden="1" outlineLevel="2" thickBot="1">
      <c r="B221" s="317">
        <v>43040</v>
      </c>
      <c r="C221" s="318" t="s">
        <v>3096</v>
      </c>
      <c r="D221" s="319" t="s">
        <v>3246</v>
      </c>
      <c r="E221" s="319" t="s">
        <v>1329</v>
      </c>
      <c r="F221" s="319" t="s">
        <v>1330</v>
      </c>
      <c r="G221" s="319" t="s">
        <v>102</v>
      </c>
      <c r="H221" s="320">
        <v>1</v>
      </c>
      <c r="I221" s="321">
        <v>10799</v>
      </c>
      <c r="J221" s="320">
        <v>0</v>
      </c>
      <c r="K221" s="322">
        <v>23</v>
      </c>
      <c r="L221" s="322">
        <v>11</v>
      </c>
      <c r="M221" s="14">
        <f t="shared" si="44"/>
        <v>-34</v>
      </c>
      <c r="N221" s="123">
        <f t="shared" si="45"/>
        <v>-34</v>
      </c>
      <c r="O221" s="241" t="str">
        <f t="shared" si="46"/>
        <v/>
      </c>
      <c r="P221" s="315">
        <f t="shared" si="47"/>
        <v>0</v>
      </c>
      <c r="Q221" s="34"/>
      <c r="S221" s="61"/>
      <c r="T221" s="61"/>
      <c r="U221" s="61"/>
      <c r="V221" s="61"/>
      <c r="W221" s="61"/>
      <c r="X221" s="61"/>
      <c r="Y221" s="61"/>
      <c r="Z221" s="61"/>
    </row>
    <row r="222" spans="2:26" ht="17.25" hidden="1" outlineLevel="2" thickBot="1">
      <c r="B222" s="317">
        <v>43040</v>
      </c>
      <c r="C222" s="318" t="s">
        <v>3096</v>
      </c>
      <c r="D222" s="319" t="s">
        <v>3246</v>
      </c>
      <c r="E222" s="319" t="s">
        <v>1331</v>
      </c>
      <c r="F222" s="319" t="s">
        <v>2221</v>
      </c>
      <c r="G222" s="319" t="s">
        <v>102</v>
      </c>
      <c r="H222" s="320">
        <v>1</v>
      </c>
      <c r="I222" s="321">
        <v>10792</v>
      </c>
      <c r="J222" s="320">
        <v>0</v>
      </c>
      <c r="K222" s="322">
        <v>23</v>
      </c>
      <c r="L222" s="322">
        <v>11</v>
      </c>
      <c r="M222" s="14">
        <f t="shared" si="44"/>
        <v>-384</v>
      </c>
      <c r="N222" s="123">
        <f t="shared" si="45"/>
        <v>-384</v>
      </c>
      <c r="O222" s="241">
        <f t="shared" si="46"/>
        <v>-7</v>
      </c>
      <c r="P222" s="315">
        <f t="shared" si="47"/>
        <v>0</v>
      </c>
      <c r="Q222" s="34"/>
      <c r="S222" s="61"/>
      <c r="T222" s="61"/>
      <c r="U222" s="61"/>
      <c r="V222" s="61"/>
      <c r="W222" s="61"/>
      <c r="X222" s="61"/>
      <c r="Y222" s="61"/>
      <c r="Z222" s="61"/>
    </row>
    <row r="223" spans="2:26" ht="17.25" hidden="1" outlineLevel="1" thickBot="1">
      <c r="B223" s="272">
        <v>43046</v>
      </c>
      <c r="C223" s="273"/>
      <c r="D223" s="273" t="s">
        <v>3017</v>
      </c>
      <c r="E223" s="273"/>
      <c r="F223" s="273"/>
      <c r="G223" s="273"/>
      <c r="H223" s="274"/>
      <c r="I223" s="274"/>
      <c r="J223" s="274"/>
      <c r="K223" s="275"/>
      <c r="L223" s="274"/>
      <c r="M223" s="275"/>
      <c r="N223" s="276">
        <v>1449</v>
      </c>
      <c r="O223" s="309"/>
      <c r="Q223" s="310"/>
      <c r="R223" s="211" t="s">
        <v>36</v>
      </c>
      <c r="S223" s="158"/>
    </row>
    <row r="224" spans="2:26" ht="17.25" hidden="1" outlineLevel="1" collapsed="1" thickBot="1">
      <c r="B224" s="279">
        <v>43047</v>
      </c>
      <c r="C224" s="280" t="s">
        <v>2236</v>
      </c>
      <c r="D224" s="281" t="s">
        <v>3343</v>
      </c>
      <c r="E224" s="281" t="s">
        <v>1329</v>
      </c>
      <c r="F224" s="282" t="s">
        <v>1330</v>
      </c>
      <c r="G224" s="281" t="s">
        <v>102</v>
      </c>
      <c r="H224" s="283">
        <v>1</v>
      </c>
      <c r="I224" s="316">
        <v>60</v>
      </c>
      <c r="J224" s="283">
        <v>-3000</v>
      </c>
      <c r="K224" s="284">
        <v>18</v>
      </c>
      <c r="L224" s="284">
        <v>3</v>
      </c>
      <c r="M224" s="14">
        <f>IF(C224="TXO",J224-SUM(K224:L224),IF(C224="FITX",IF(E224="新倉",-SUM(K224:L224),IF(F224="賣",(I224-I222)*H224*200-SUM(K224:L224),(I222-I224)*H224*200-SUM(K224:L224))),IF(E224="新倉",-SUM(K224:L224),IF(F224="賣",(I224-I222)*H224*50-SUM(K224:L224),(I222-I224)*H224*50-SUM(K224:L224)))))</f>
        <v>-3021</v>
      </c>
      <c r="N224" s="285">
        <f t="shared" ref="N224:N229" si="48">M224</f>
        <v>-3021</v>
      </c>
      <c r="O224" s="241" t="str">
        <f>IF(C224="TXO","",IF(E224="新倉","",IF(F224="賣",(I224-I222)*H224,(I222-I224)*H224)))</f>
        <v/>
      </c>
      <c r="P224" s="315">
        <f>ABS(J224)</f>
        <v>3000</v>
      </c>
      <c r="Q224" s="34">
        <f>SUM(M224:M235)</f>
        <v>-806</v>
      </c>
      <c r="S224" s="158"/>
      <c r="T224" s="61"/>
      <c r="U224" s="61"/>
      <c r="V224" s="61"/>
      <c r="W224" s="61"/>
      <c r="X224" s="61"/>
      <c r="Y224" s="61"/>
      <c r="Z224" s="61"/>
    </row>
    <row r="225" spans="2:26" ht="17.25" hidden="1" outlineLevel="2" collapsed="1" thickBot="1">
      <c r="B225" s="279">
        <v>43047</v>
      </c>
      <c r="C225" s="280" t="s">
        <v>2236</v>
      </c>
      <c r="D225" s="281" t="s">
        <v>3343</v>
      </c>
      <c r="E225" s="281" t="s">
        <v>1331</v>
      </c>
      <c r="F225" s="282" t="s">
        <v>2221</v>
      </c>
      <c r="G225" s="281" t="s">
        <v>102</v>
      </c>
      <c r="H225" s="283">
        <v>1</v>
      </c>
      <c r="I225" s="316">
        <v>31.5</v>
      </c>
      <c r="J225" s="283">
        <v>3150</v>
      </c>
      <c r="K225" s="284">
        <v>18</v>
      </c>
      <c r="L225" s="284">
        <v>3</v>
      </c>
      <c r="M225" s="14">
        <f t="shared" si="44"/>
        <v>3129</v>
      </c>
      <c r="N225" s="285">
        <f t="shared" si="48"/>
        <v>3129</v>
      </c>
      <c r="O225" s="241" t="str">
        <f>IF(C225="TXO","",IF(E225="新倉","",IF(F225="賣",(I225-I224)*H225,(I224-I225)*H225)))</f>
        <v/>
      </c>
      <c r="P225" s="315">
        <f>ABS(J225)</f>
        <v>3150</v>
      </c>
      <c r="Q225" s="34"/>
      <c r="S225" s="158"/>
      <c r="T225" s="61"/>
      <c r="U225" s="61"/>
      <c r="V225" s="61"/>
      <c r="W225" s="61"/>
      <c r="X225" s="61"/>
      <c r="Y225" s="61"/>
      <c r="Z225" s="61"/>
    </row>
    <row r="226" spans="2:26" ht="17.25" hidden="1" outlineLevel="2" collapsed="1" thickBot="1">
      <c r="B226" s="279">
        <v>43047</v>
      </c>
      <c r="C226" s="280" t="s">
        <v>1332</v>
      </c>
      <c r="D226" s="281" t="s">
        <v>3246</v>
      </c>
      <c r="E226" s="281" t="s">
        <v>1329</v>
      </c>
      <c r="F226" s="282" t="s">
        <v>1330</v>
      </c>
      <c r="G226" s="281" t="s">
        <v>102</v>
      </c>
      <c r="H226" s="283">
        <v>1</v>
      </c>
      <c r="I226" s="316">
        <v>10806</v>
      </c>
      <c r="J226" s="283">
        <v>0</v>
      </c>
      <c r="K226" s="284">
        <v>23</v>
      </c>
      <c r="L226" s="284">
        <v>11</v>
      </c>
      <c r="M226" s="14">
        <f t="shared" si="44"/>
        <v>-34</v>
      </c>
      <c r="N226" s="285">
        <f t="shared" si="48"/>
        <v>-34</v>
      </c>
      <c r="O226" s="241" t="str">
        <f t="shared" ref="O226:O255" si="49">IF(C226="TXO","",IF(E226="新倉","",IF(F226="賣",(I226-I225)*H226,(I225-I226)*H226)))</f>
        <v/>
      </c>
      <c r="P226" s="315">
        <f t="shared" ref="P226:P289" si="50">ABS(J226)</f>
        <v>0</v>
      </c>
      <c r="Q226" s="34"/>
      <c r="S226" s="158"/>
      <c r="T226" s="61"/>
      <c r="U226" s="61"/>
      <c r="V226" s="61"/>
      <c r="W226" s="61"/>
      <c r="X226" s="61"/>
      <c r="Y226" s="61"/>
      <c r="Z226" s="61"/>
    </row>
    <row r="227" spans="2:26" ht="17.25" hidden="1" outlineLevel="2" collapsed="1" thickBot="1">
      <c r="B227" s="279">
        <v>43047</v>
      </c>
      <c r="C227" s="280" t="s">
        <v>1332</v>
      </c>
      <c r="D227" s="281" t="s">
        <v>3246</v>
      </c>
      <c r="E227" s="281" t="s">
        <v>1331</v>
      </c>
      <c r="F227" s="282" t="s">
        <v>2221</v>
      </c>
      <c r="G227" s="281" t="s">
        <v>102</v>
      </c>
      <c r="H227" s="283">
        <v>1</v>
      </c>
      <c r="I227" s="316">
        <v>10798</v>
      </c>
      <c r="J227" s="283">
        <v>0</v>
      </c>
      <c r="K227" s="284">
        <v>23</v>
      </c>
      <c r="L227" s="284">
        <v>11</v>
      </c>
      <c r="M227" s="14">
        <f t="shared" si="44"/>
        <v>-434</v>
      </c>
      <c r="N227" s="285">
        <f t="shared" si="48"/>
        <v>-434</v>
      </c>
      <c r="O227" s="241">
        <f>IF(C227="TXO","",IF(E227="新倉","",IF(F227="賣",(I227-I226)*H227,(I226-I227)*H227)))</f>
        <v>-8</v>
      </c>
      <c r="P227" s="315">
        <f t="shared" si="50"/>
        <v>0</v>
      </c>
      <c r="Q227" s="34"/>
      <c r="S227" s="158"/>
      <c r="T227" s="61"/>
      <c r="U227" s="61"/>
      <c r="V227" s="61"/>
      <c r="W227" s="61"/>
      <c r="X227" s="61"/>
      <c r="Y227" s="61"/>
      <c r="Z227" s="61"/>
    </row>
    <row r="228" spans="2:26" ht="17.25" hidden="1" outlineLevel="2" collapsed="1" thickBot="1">
      <c r="B228" s="279">
        <v>43047</v>
      </c>
      <c r="C228" s="280" t="s">
        <v>2236</v>
      </c>
      <c r="D228" s="281" t="s">
        <v>3343</v>
      </c>
      <c r="E228" s="281" t="s">
        <v>1329</v>
      </c>
      <c r="F228" s="282" t="s">
        <v>1330</v>
      </c>
      <c r="G228" s="281" t="s">
        <v>102</v>
      </c>
      <c r="H228" s="283">
        <v>1</v>
      </c>
      <c r="I228" s="316">
        <v>57</v>
      </c>
      <c r="J228" s="283">
        <v>-2850</v>
      </c>
      <c r="K228" s="284">
        <v>18</v>
      </c>
      <c r="L228" s="284">
        <v>3</v>
      </c>
      <c r="M228" s="14">
        <f t="shared" si="44"/>
        <v>-2871</v>
      </c>
      <c r="N228" s="285">
        <f t="shared" si="48"/>
        <v>-2871</v>
      </c>
      <c r="O228" s="241" t="str">
        <f t="shared" si="49"/>
        <v/>
      </c>
      <c r="P228" s="315">
        <f t="shared" si="50"/>
        <v>2850</v>
      </c>
      <c r="Q228" s="34"/>
      <c r="R228" s="211" t="s">
        <v>3338</v>
      </c>
      <c r="S228" s="158"/>
      <c r="T228" s="61"/>
      <c r="U228" s="61"/>
      <c r="V228" s="61"/>
      <c r="W228" s="61"/>
      <c r="X228" s="61"/>
      <c r="Y228" s="61"/>
      <c r="Z228" s="61"/>
    </row>
    <row r="229" spans="2:26" ht="17.25" hidden="1" outlineLevel="2" collapsed="1" thickBot="1">
      <c r="B229" s="279">
        <v>43047</v>
      </c>
      <c r="C229" s="280" t="s">
        <v>2236</v>
      </c>
      <c r="D229" s="281" t="s">
        <v>3343</v>
      </c>
      <c r="E229" s="281" t="s">
        <v>1331</v>
      </c>
      <c r="F229" s="282" t="s">
        <v>2221</v>
      </c>
      <c r="G229" s="281" t="s">
        <v>102</v>
      </c>
      <c r="H229" s="283">
        <v>1</v>
      </c>
      <c r="I229" s="316">
        <v>31.5</v>
      </c>
      <c r="J229" s="283">
        <v>3150</v>
      </c>
      <c r="K229" s="284">
        <v>18</v>
      </c>
      <c r="L229" s="284">
        <v>3</v>
      </c>
      <c r="M229" s="14">
        <f t="shared" si="44"/>
        <v>3129</v>
      </c>
      <c r="N229" s="285">
        <f t="shared" si="48"/>
        <v>3129</v>
      </c>
      <c r="O229" s="241" t="str">
        <f t="shared" si="49"/>
        <v/>
      </c>
      <c r="P229" s="315">
        <f t="shared" si="50"/>
        <v>3150</v>
      </c>
      <c r="Q229" s="34"/>
      <c r="R229" s="211" t="s">
        <v>3340</v>
      </c>
      <c r="S229" s="158"/>
      <c r="T229" s="61"/>
      <c r="U229" s="61"/>
      <c r="V229" s="61"/>
      <c r="W229" s="61"/>
      <c r="X229" s="61"/>
      <c r="Y229" s="61"/>
      <c r="Z229" s="61"/>
    </row>
    <row r="230" spans="2:26" ht="17.25" hidden="1" outlineLevel="2" thickBot="1">
      <c r="B230" s="279">
        <v>43047</v>
      </c>
      <c r="C230" s="280" t="s">
        <v>1332</v>
      </c>
      <c r="D230" s="281" t="s">
        <v>3246</v>
      </c>
      <c r="E230" s="281" t="s">
        <v>1329</v>
      </c>
      <c r="F230" s="282" t="s">
        <v>2221</v>
      </c>
      <c r="G230" s="281" t="s">
        <v>102</v>
      </c>
      <c r="H230" s="283">
        <v>1</v>
      </c>
      <c r="I230" s="316">
        <v>10808</v>
      </c>
      <c r="J230" s="283">
        <v>0</v>
      </c>
      <c r="K230" s="284">
        <v>23</v>
      </c>
      <c r="L230" s="284">
        <v>11</v>
      </c>
      <c r="M230" s="14">
        <f t="shared" si="44"/>
        <v>-34</v>
      </c>
      <c r="N230" s="285">
        <f t="shared" si="45"/>
        <v>-34</v>
      </c>
      <c r="O230" s="241" t="str">
        <f t="shared" si="49"/>
        <v/>
      </c>
      <c r="P230" s="315">
        <f t="shared" si="50"/>
        <v>0</v>
      </c>
      <c r="Q230" s="34"/>
      <c r="S230" s="158"/>
      <c r="T230" s="61"/>
      <c r="U230" s="61"/>
      <c r="V230" s="61"/>
      <c r="W230" s="61"/>
      <c r="X230" s="61"/>
      <c r="Y230" s="61"/>
      <c r="Z230" s="61"/>
    </row>
    <row r="231" spans="2:26" ht="17.25" hidden="1" outlineLevel="2" collapsed="1" thickBot="1">
      <c r="B231" s="279">
        <v>43047</v>
      </c>
      <c r="C231" s="280" t="s">
        <v>1332</v>
      </c>
      <c r="D231" s="281" t="s">
        <v>3246</v>
      </c>
      <c r="E231" s="281" t="s">
        <v>1331</v>
      </c>
      <c r="F231" s="282" t="s">
        <v>1330</v>
      </c>
      <c r="G231" s="281" t="s">
        <v>102</v>
      </c>
      <c r="H231" s="283">
        <v>1</v>
      </c>
      <c r="I231" s="316">
        <v>10814</v>
      </c>
      <c r="J231" s="283">
        <v>0</v>
      </c>
      <c r="K231" s="284">
        <v>23</v>
      </c>
      <c r="L231" s="284">
        <v>11</v>
      </c>
      <c r="M231" s="14">
        <f t="shared" si="44"/>
        <v>-334</v>
      </c>
      <c r="N231" s="285">
        <f t="shared" si="45"/>
        <v>-334</v>
      </c>
      <c r="O231" s="241">
        <f t="shared" si="49"/>
        <v>-6</v>
      </c>
      <c r="P231" s="315">
        <f t="shared" si="50"/>
        <v>0</v>
      </c>
      <c r="Q231" s="34"/>
      <c r="S231" s="158"/>
      <c r="T231" s="61"/>
      <c r="U231" s="61"/>
      <c r="V231" s="61"/>
      <c r="W231" s="61"/>
      <c r="X231" s="61"/>
      <c r="Y231" s="61"/>
      <c r="Z231" s="61"/>
    </row>
    <row r="232" spans="2:26" ht="17.25" hidden="1" outlineLevel="2" collapsed="1" thickBot="1">
      <c r="B232" s="279">
        <v>43047</v>
      </c>
      <c r="C232" s="280" t="s">
        <v>1332</v>
      </c>
      <c r="D232" s="281" t="s">
        <v>3246</v>
      </c>
      <c r="E232" s="281" t="s">
        <v>1329</v>
      </c>
      <c r="F232" s="282" t="s">
        <v>1330</v>
      </c>
      <c r="G232" s="281" t="s">
        <v>102</v>
      </c>
      <c r="H232" s="283">
        <v>1</v>
      </c>
      <c r="I232" s="316">
        <v>10801</v>
      </c>
      <c r="J232" s="283">
        <v>0</v>
      </c>
      <c r="K232" s="284">
        <v>23</v>
      </c>
      <c r="L232" s="284">
        <v>11</v>
      </c>
      <c r="M232" s="14">
        <f t="shared" si="44"/>
        <v>-34</v>
      </c>
      <c r="N232" s="285">
        <f t="shared" si="45"/>
        <v>-34</v>
      </c>
      <c r="O232" s="241" t="str">
        <f t="shared" si="49"/>
        <v/>
      </c>
      <c r="P232" s="315">
        <f t="shared" si="50"/>
        <v>0</v>
      </c>
      <c r="Q232" s="34"/>
      <c r="S232" s="158"/>
      <c r="T232" s="61"/>
      <c r="U232" s="61"/>
      <c r="V232" s="61"/>
      <c r="W232" s="61"/>
      <c r="X232" s="61"/>
      <c r="Y232" s="61"/>
      <c r="Z232" s="61"/>
    </row>
    <row r="233" spans="2:26" ht="17.25" hidden="1" outlineLevel="2" collapsed="1" thickBot="1">
      <c r="B233" s="279">
        <v>43047</v>
      </c>
      <c r="C233" s="280" t="s">
        <v>1332</v>
      </c>
      <c r="D233" s="281" t="s">
        <v>3246</v>
      </c>
      <c r="E233" s="281" t="s">
        <v>1331</v>
      </c>
      <c r="F233" s="282" t="s">
        <v>2221</v>
      </c>
      <c r="G233" s="281" t="s">
        <v>102</v>
      </c>
      <c r="H233" s="283">
        <v>1</v>
      </c>
      <c r="I233" s="316">
        <v>10805</v>
      </c>
      <c r="J233" s="283">
        <v>0</v>
      </c>
      <c r="K233" s="284">
        <v>23</v>
      </c>
      <c r="L233" s="284">
        <v>11</v>
      </c>
      <c r="M233" s="14">
        <f t="shared" si="44"/>
        <v>166</v>
      </c>
      <c r="N233" s="285">
        <f t="shared" si="45"/>
        <v>166</v>
      </c>
      <c r="O233" s="241">
        <f t="shared" si="49"/>
        <v>4</v>
      </c>
      <c r="P233" s="315">
        <f t="shared" si="50"/>
        <v>0</v>
      </c>
      <c r="Q233" s="34"/>
      <c r="S233" s="158"/>
      <c r="T233" s="61"/>
      <c r="U233" s="61"/>
      <c r="V233" s="61"/>
      <c r="W233" s="61"/>
      <c r="X233" s="61"/>
      <c r="Y233" s="61"/>
      <c r="Z233" s="61"/>
    </row>
    <row r="234" spans="2:26" ht="17.25" hidden="1" outlineLevel="2" collapsed="1" thickBot="1">
      <c r="B234" s="279">
        <v>43047</v>
      </c>
      <c r="C234" s="280" t="s">
        <v>1332</v>
      </c>
      <c r="D234" s="281" t="s">
        <v>3246</v>
      </c>
      <c r="E234" s="281" t="s">
        <v>1329</v>
      </c>
      <c r="F234" s="282" t="s">
        <v>2221</v>
      </c>
      <c r="G234" s="281" t="s">
        <v>102</v>
      </c>
      <c r="H234" s="283">
        <v>1</v>
      </c>
      <c r="I234" s="316">
        <v>10804</v>
      </c>
      <c r="J234" s="283">
        <v>0</v>
      </c>
      <c r="K234" s="284">
        <v>23</v>
      </c>
      <c r="L234" s="284">
        <v>11</v>
      </c>
      <c r="M234" s="14">
        <f t="shared" si="44"/>
        <v>-34</v>
      </c>
      <c r="N234" s="285">
        <f t="shared" si="45"/>
        <v>-34</v>
      </c>
      <c r="O234" s="241" t="str">
        <f t="shared" si="49"/>
        <v/>
      </c>
      <c r="P234" s="315">
        <f t="shared" si="50"/>
        <v>0</v>
      </c>
      <c r="Q234" s="34"/>
      <c r="R234" s="211" t="s">
        <v>3338</v>
      </c>
      <c r="S234" s="158"/>
      <c r="T234" s="61"/>
      <c r="U234" s="61"/>
      <c r="V234" s="61"/>
      <c r="W234" s="61"/>
      <c r="X234" s="61"/>
      <c r="Y234" s="61"/>
      <c r="Z234" s="61"/>
    </row>
    <row r="235" spans="2:26" ht="17.25" hidden="1" outlineLevel="2" collapsed="1" thickBot="1">
      <c r="B235" s="279">
        <v>43047</v>
      </c>
      <c r="C235" s="280" t="s">
        <v>1332</v>
      </c>
      <c r="D235" s="281" t="s">
        <v>3246</v>
      </c>
      <c r="E235" s="281" t="s">
        <v>1331</v>
      </c>
      <c r="F235" s="282" t="s">
        <v>1330</v>
      </c>
      <c r="G235" s="281" t="s">
        <v>102</v>
      </c>
      <c r="H235" s="283">
        <v>1</v>
      </c>
      <c r="I235" s="316">
        <v>10812</v>
      </c>
      <c r="J235" s="283">
        <v>0</v>
      </c>
      <c r="K235" s="284">
        <v>23</v>
      </c>
      <c r="L235" s="284">
        <v>11</v>
      </c>
      <c r="M235" s="14">
        <f t="shared" si="44"/>
        <v>-434</v>
      </c>
      <c r="N235" s="285">
        <f t="shared" si="45"/>
        <v>-434</v>
      </c>
      <c r="O235" s="241">
        <f t="shared" si="49"/>
        <v>-8</v>
      </c>
      <c r="P235" s="315">
        <f t="shared" si="50"/>
        <v>0</v>
      </c>
      <c r="Q235" s="34"/>
      <c r="R235" s="211" t="s">
        <v>3340</v>
      </c>
      <c r="S235" s="158"/>
      <c r="T235" s="61"/>
      <c r="U235" s="61"/>
      <c r="V235" s="61"/>
      <c r="W235" s="61"/>
      <c r="X235" s="61"/>
      <c r="Y235" s="61"/>
      <c r="Z235" s="61"/>
    </row>
    <row r="236" spans="2:26" ht="17.25" hidden="1" outlineLevel="1" collapsed="1" thickBot="1">
      <c r="B236" s="317">
        <v>43054</v>
      </c>
      <c r="C236" s="318" t="s">
        <v>2236</v>
      </c>
      <c r="D236" s="319" t="s">
        <v>3344</v>
      </c>
      <c r="E236" s="319" t="s">
        <v>1329</v>
      </c>
      <c r="F236" s="319" t="s">
        <v>1330</v>
      </c>
      <c r="G236" s="319" t="s">
        <v>102</v>
      </c>
      <c r="H236" s="320">
        <v>1</v>
      </c>
      <c r="I236" s="321">
        <v>7.8</v>
      </c>
      <c r="J236" s="320">
        <v>-390</v>
      </c>
      <c r="K236" s="322">
        <v>18</v>
      </c>
      <c r="L236" s="322">
        <v>0</v>
      </c>
      <c r="M236" s="14">
        <f t="shared" ref="M236:M255" si="51">IF(C236="TXO",J236-SUM(K236:L236),IF(C236="FITX",IF(E236="新倉",-SUM(K236:L236),IF(F236="賣",(I236-I235)*H236*200-SUM(K236:L236),(I235-I236)*H236*200-SUM(K236:L236))),IF(E236="新倉",-SUM(K236:L236),IF(F236="賣",(I236-I235)*H236*50-SUM(K236:L236),(I235-I236)*H236*50-SUM(K236:L236)))))</f>
        <v>-408</v>
      </c>
      <c r="N236" s="285">
        <f t="shared" si="45"/>
        <v>-408</v>
      </c>
      <c r="O236" s="241" t="str">
        <f t="shared" si="49"/>
        <v/>
      </c>
      <c r="P236" s="315">
        <f t="shared" si="50"/>
        <v>390</v>
      </c>
      <c r="Q236" s="34">
        <f>SUM(M236:M251)</f>
        <v>1712</v>
      </c>
      <c r="S236" s="61"/>
      <c r="T236" s="61"/>
      <c r="U236" s="61"/>
      <c r="V236" s="61"/>
      <c r="W236" s="61"/>
      <c r="X236" s="61"/>
      <c r="Y236" s="61"/>
      <c r="Z236" s="61"/>
    </row>
    <row r="237" spans="2:26" ht="17.25" hidden="1" outlineLevel="2" thickBot="1">
      <c r="B237" s="317">
        <v>43054</v>
      </c>
      <c r="C237" s="318" t="s">
        <v>2236</v>
      </c>
      <c r="D237" s="319" t="s">
        <v>3344</v>
      </c>
      <c r="E237" s="319" t="s">
        <v>1331</v>
      </c>
      <c r="F237" s="319" t="s">
        <v>2221</v>
      </c>
      <c r="G237" s="319" t="s">
        <v>102</v>
      </c>
      <c r="H237" s="320">
        <v>1</v>
      </c>
      <c r="I237" s="321">
        <v>11.5</v>
      </c>
      <c r="J237" s="320">
        <v>575</v>
      </c>
      <c r="K237" s="322">
        <v>18</v>
      </c>
      <c r="L237" s="322">
        <v>1</v>
      </c>
      <c r="M237" s="14">
        <f t="shared" si="51"/>
        <v>556</v>
      </c>
      <c r="N237" s="285">
        <f t="shared" si="45"/>
        <v>556</v>
      </c>
      <c r="O237" s="241" t="str">
        <f t="shared" si="49"/>
        <v/>
      </c>
      <c r="P237" s="315">
        <f t="shared" si="50"/>
        <v>575</v>
      </c>
      <c r="Q237" s="34"/>
      <c r="S237" s="61"/>
      <c r="T237" s="61"/>
      <c r="U237" s="61"/>
      <c r="V237" s="61"/>
      <c r="W237" s="61"/>
      <c r="X237" s="61"/>
      <c r="Y237" s="61"/>
      <c r="Z237" s="61"/>
    </row>
    <row r="238" spans="2:26" ht="17.25" hidden="1" outlineLevel="2" thickBot="1">
      <c r="B238" s="317">
        <v>43054</v>
      </c>
      <c r="C238" s="318" t="s">
        <v>2236</v>
      </c>
      <c r="D238" s="319" t="s">
        <v>3345</v>
      </c>
      <c r="E238" s="319" t="s">
        <v>1329</v>
      </c>
      <c r="F238" s="319" t="s">
        <v>1330</v>
      </c>
      <c r="G238" s="319" t="s">
        <v>102</v>
      </c>
      <c r="H238" s="320">
        <v>5</v>
      </c>
      <c r="I238" s="321">
        <v>2</v>
      </c>
      <c r="J238" s="320">
        <v>-500</v>
      </c>
      <c r="K238" s="322">
        <v>90</v>
      </c>
      <c r="L238" s="322">
        <v>0</v>
      </c>
      <c r="M238" s="14">
        <f t="shared" si="51"/>
        <v>-590</v>
      </c>
      <c r="N238" s="285">
        <f t="shared" si="45"/>
        <v>-590</v>
      </c>
      <c r="O238" s="241" t="str">
        <f t="shared" si="49"/>
        <v/>
      </c>
      <c r="P238" s="315">
        <f t="shared" si="50"/>
        <v>500</v>
      </c>
      <c r="Q238" s="34"/>
      <c r="S238" s="61"/>
      <c r="T238" s="61"/>
      <c r="U238" s="61"/>
      <c r="V238" s="61"/>
      <c r="W238" s="61"/>
      <c r="X238" s="61"/>
      <c r="Y238" s="61"/>
      <c r="Z238" s="61"/>
    </row>
    <row r="239" spans="2:26" ht="17.25" hidden="1" outlineLevel="2" thickBot="1">
      <c r="B239" s="317">
        <v>43054</v>
      </c>
      <c r="C239" s="318" t="s">
        <v>2236</v>
      </c>
      <c r="D239" s="319" t="s">
        <v>3345</v>
      </c>
      <c r="E239" s="319" t="s">
        <v>1331</v>
      </c>
      <c r="F239" s="319" t="s">
        <v>2221</v>
      </c>
      <c r="G239" s="319" t="s">
        <v>102</v>
      </c>
      <c r="H239" s="320">
        <v>5</v>
      </c>
      <c r="I239" s="321">
        <v>1.4</v>
      </c>
      <c r="J239" s="320">
        <v>350</v>
      </c>
      <c r="K239" s="322">
        <v>90</v>
      </c>
      <c r="L239" s="322">
        <v>0</v>
      </c>
      <c r="M239" s="14">
        <f t="shared" si="51"/>
        <v>260</v>
      </c>
      <c r="N239" s="285">
        <f t="shared" si="45"/>
        <v>260</v>
      </c>
      <c r="O239" s="241" t="str">
        <f t="shared" si="49"/>
        <v/>
      </c>
      <c r="P239" s="315">
        <f t="shared" si="50"/>
        <v>350</v>
      </c>
      <c r="Q239" s="34"/>
      <c r="S239" s="61"/>
      <c r="T239" s="61"/>
      <c r="U239" s="61"/>
      <c r="V239" s="61"/>
      <c r="W239" s="61"/>
      <c r="X239" s="61"/>
      <c r="Y239" s="61"/>
      <c r="Z239" s="61"/>
    </row>
    <row r="240" spans="2:26" ht="17.25" hidden="1" outlineLevel="2" thickBot="1">
      <c r="B240" s="317">
        <v>43054</v>
      </c>
      <c r="C240" s="318" t="s">
        <v>2236</v>
      </c>
      <c r="D240" s="319" t="s">
        <v>3346</v>
      </c>
      <c r="E240" s="319" t="s">
        <v>1329</v>
      </c>
      <c r="F240" s="319" t="s">
        <v>1330</v>
      </c>
      <c r="G240" s="319" t="s">
        <v>102</v>
      </c>
      <c r="H240" s="320">
        <v>5</v>
      </c>
      <c r="I240" s="321">
        <v>3</v>
      </c>
      <c r="J240" s="320">
        <v>-750</v>
      </c>
      <c r="K240" s="322">
        <v>90</v>
      </c>
      <c r="L240" s="322">
        <v>0</v>
      </c>
      <c r="M240" s="14">
        <f t="shared" si="51"/>
        <v>-840</v>
      </c>
      <c r="N240" s="285">
        <f t="shared" si="45"/>
        <v>-840</v>
      </c>
      <c r="O240" s="241" t="str">
        <f t="shared" si="49"/>
        <v/>
      </c>
      <c r="P240" s="315">
        <f t="shared" si="50"/>
        <v>750</v>
      </c>
      <c r="Q240" s="34"/>
      <c r="S240" s="61"/>
      <c r="T240" s="61"/>
      <c r="U240" s="61"/>
      <c r="V240" s="61"/>
      <c r="W240" s="61"/>
      <c r="X240" s="61"/>
      <c r="Y240" s="61"/>
      <c r="Z240" s="61"/>
    </row>
    <row r="241" spans="2:26" ht="17.25" hidden="1" outlineLevel="2" thickBot="1">
      <c r="B241" s="317">
        <v>43054</v>
      </c>
      <c r="C241" s="318" t="s">
        <v>2236</v>
      </c>
      <c r="D241" s="319" t="s">
        <v>3346</v>
      </c>
      <c r="E241" s="319" t="s">
        <v>1331</v>
      </c>
      <c r="F241" s="319" t="s">
        <v>2221</v>
      </c>
      <c r="G241" s="319" t="s">
        <v>102</v>
      </c>
      <c r="H241" s="320">
        <v>5</v>
      </c>
      <c r="I241" s="321">
        <v>1.2333333333333334</v>
      </c>
      <c r="J241" s="320">
        <v>925</v>
      </c>
      <c r="K241" s="322">
        <v>90</v>
      </c>
      <c r="L241" s="322">
        <v>0</v>
      </c>
      <c r="M241" s="14">
        <f t="shared" si="51"/>
        <v>835</v>
      </c>
      <c r="N241" s="285">
        <f t="shared" si="45"/>
        <v>835</v>
      </c>
      <c r="O241" s="241" t="str">
        <f t="shared" si="49"/>
        <v/>
      </c>
      <c r="P241" s="315">
        <f t="shared" si="50"/>
        <v>925</v>
      </c>
      <c r="Q241" s="34"/>
      <c r="S241" s="61"/>
      <c r="T241" s="61"/>
      <c r="U241" s="61"/>
      <c r="V241" s="61"/>
      <c r="W241" s="61"/>
      <c r="X241" s="61"/>
      <c r="Y241" s="61"/>
      <c r="Z241" s="61"/>
    </row>
    <row r="242" spans="2:26" ht="17.25" hidden="1" outlineLevel="2" thickBot="1">
      <c r="B242" s="317">
        <v>43054</v>
      </c>
      <c r="C242" s="318" t="s">
        <v>2236</v>
      </c>
      <c r="D242" s="319" t="s">
        <v>3347</v>
      </c>
      <c r="E242" s="319" t="s">
        <v>1329</v>
      </c>
      <c r="F242" s="319" t="s">
        <v>1330</v>
      </c>
      <c r="G242" s="319" t="s">
        <v>102</v>
      </c>
      <c r="H242" s="320">
        <v>5</v>
      </c>
      <c r="I242" s="321">
        <v>16</v>
      </c>
      <c r="J242" s="320">
        <v>-4000</v>
      </c>
      <c r="K242" s="322">
        <v>90</v>
      </c>
      <c r="L242" s="322">
        <v>5</v>
      </c>
      <c r="M242" s="14">
        <f t="shared" si="51"/>
        <v>-4095</v>
      </c>
      <c r="N242" s="285">
        <f t="shared" si="45"/>
        <v>-4095</v>
      </c>
      <c r="O242" s="241" t="str">
        <f t="shared" si="49"/>
        <v/>
      </c>
      <c r="P242" s="315">
        <f t="shared" si="50"/>
        <v>4000</v>
      </c>
      <c r="Q242" s="34"/>
      <c r="S242" s="61"/>
      <c r="T242" s="61"/>
      <c r="U242" s="61"/>
      <c r="V242" s="61"/>
      <c r="W242" s="61"/>
      <c r="X242" s="61"/>
      <c r="Y242" s="61"/>
      <c r="Z242" s="61"/>
    </row>
    <row r="243" spans="2:26" ht="17.25" hidden="1" outlineLevel="2" thickBot="1">
      <c r="B243" s="317">
        <v>43054</v>
      </c>
      <c r="C243" s="318" t="s">
        <v>2236</v>
      </c>
      <c r="D243" s="319" t="s">
        <v>3347</v>
      </c>
      <c r="E243" s="319" t="s">
        <v>1331</v>
      </c>
      <c r="F243" s="319" t="s">
        <v>2221</v>
      </c>
      <c r="G243" s="319" t="s">
        <v>102</v>
      </c>
      <c r="H243" s="320">
        <v>5</v>
      </c>
      <c r="I243" s="321">
        <v>19</v>
      </c>
      <c r="J243" s="320">
        <v>4750</v>
      </c>
      <c r="K243" s="322">
        <v>90</v>
      </c>
      <c r="L243" s="322">
        <v>5</v>
      </c>
      <c r="M243" s="14">
        <f t="shared" si="51"/>
        <v>4655</v>
      </c>
      <c r="N243" s="285">
        <f t="shared" si="45"/>
        <v>4655</v>
      </c>
      <c r="O243" s="241" t="str">
        <f t="shared" si="49"/>
        <v/>
      </c>
      <c r="P243" s="315">
        <f t="shared" si="50"/>
        <v>4750</v>
      </c>
      <c r="Q243" s="34"/>
      <c r="S243" s="61"/>
      <c r="T243" s="61"/>
      <c r="U243" s="61"/>
      <c r="V243" s="61"/>
      <c r="W243" s="61"/>
      <c r="X243" s="61"/>
      <c r="Y243" s="61"/>
      <c r="Z243" s="61"/>
    </row>
    <row r="244" spans="2:26" ht="17.25" hidden="1" outlineLevel="2" thickBot="1">
      <c r="B244" s="317">
        <v>43054</v>
      </c>
      <c r="C244" s="318" t="s">
        <v>2236</v>
      </c>
      <c r="D244" s="319" t="s">
        <v>3347</v>
      </c>
      <c r="E244" s="319" t="s">
        <v>1329</v>
      </c>
      <c r="F244" s="319" t="s">
        <v>1330</v>
      </c>
      <c r="G244" s="319" t="s">
        <v>102</v>
      </c>
      <c r="H244" s="320">
        <v>5</v>
      </c>
      <c r="I244" s="321">
        <v>16</v>
      </c>
      <c r="J244" s="320">
        <v>-4000</v>
      </c>
      <c r="K244" s="322">
        <v>90</v>
      </c>
      <c r="L244" s="322">
        <v>5</v>
      </c>
      <c r="M244" s="14">
        <f t="shared" si="51"/>
        <v>-4095</v>
      </c>
      <c r="N244" s="285">
        <f t="shared" si="45"/>
        <v>-4095</v>
      </c>
      <c r="O244" s="241" t="str">
        <f t="shared" si="49"/>
        <v/>
      </c>
      <c r="P244" s="315">
        <f t="shared" si="50"/>
        <v>4000</v>
      </c>
      <c r="Q244" s="34"/>
      <c r="S244" s="61"/>
      <c r="T244" s="61"/>
      <c r="U244" s="61"/>
      <c r="V244" s="61"/>
      <c r="W244" s="61"/>
      <c r="X244" s="61"/>
      <c r="Y244" s="61"/>
      <c r="Z244" s="61"/>
    </row>
    <row r="245" spans="2:26" ht="17.25" hidden="1" outlineLevel="2" thickBot="1">
      <c r="B245" s="317">
        <v>43054</v>
      </c>
      <c r="C245" s="318" t="s">
        <v>2236</v>
      </c>
      <c r="D245" s="319" t="s">
        <v>3347</v>
      </c>
      <c r="E245" s="319" t="s">
        <v>1331</v>
      </c>
      <c r="F245" s="319" t="s">
        <v>2221</v>
      </c>
      <c r="G245" s="319" t="s">
        <v>102</v>
      </c>
      <c r="H245" s="320">
        <v>5</v>
      </c>
      <c r="I245" s="321">
        <v>19.5</v>
      </c>
      <c r="J245" s="320">
        <v>4875</v>
      </c>
      <c r="K245" s="322">
        <v>90</v>
      </c>
      <c r="L245" s="322">
        <v>5</v>
      </c>
      <c r="M245" s="14">
        <f t="shared" si="51"/>
        <v>4780</v>
      </c>
      <c r="N245" s="285">
        <f t="shared" si="45"/>
        <v>4780</v>
      </c>
      <c r="O245" s="241" t="str">
        <f t="shared" si="49"/>
        <v/>
      </c>
      <c r="P245" s="315">
        <f t="shared" si="50"/>
        <v>4875</v>
      </c>
      <c r="Q245" s="34"/>
      <c r="S245" s="61"/>
      <c r="T245" s="61"/>
      <c r="U245" s="61"/>
      <c r="V245" s="61"/>
      <c r="W245" s="61"/>
      <c r="X245" s="61"/>
      <c r="Y245" s="61"/>
      <c r="Z245" s="61"/>
    </row>
    <row r="246" spans="2:26" ht="17.25" hidden="1" outlineLevel="2" thickBot="1">
      <c r="B246" s="317">
        <v>43054</v>
      </c>
      <c r="C246" s="318" t="s">
        <v>2236</v>
      </c>
      <c r="D246" s="319" t="s">
        <v>3346</v>
      </c>
      <c r="E246" s="319" t="s">
        <v>1329</v>
      </c>
      <c r="F246" s="319" t="s">
        <v>1330</v>
      </c>
      <c r="G246" s="319" t="s">
        <v>102</v>
      </c>
      <c r="H246" s="320">
        <v>10</v>
      </c>
      <c r="I246" s="321">
        <v>3.5</v>
      </c>
      <c r="J246" s="320">
        <v>-1750</v>
      </c>
      <c r="K246" s="322">
        <v>180</v>
      </c>
      <c r="L246" s="322">
        <v>0</v>
      </c>
      <c r="M246" s="14">
        <f t="shared" si="51"/>
        <v>-1930</v>
      </c>
      <c r="N246" s="285">
        <f t="shared" si="45"/>
        <v>-1930</v>
      </c>
      <c r="O246" s="241" t="str">
        <f t="shared" si="49"/>
        <v/>
      </c>
      <c r="P246" s="315">
        <f t="shared" si="50"/>
        <v>1750</v>
      </c>
      <c r="Q246" s="34"/>
      <c r="S246" s="61"/>
      <c r="T246" s="61"/>
      <c r="U246" s="61"/>
      <c r="V246" s="61"/>
      <c r="W246" s="61"/>
      <c r="X246" s="61"/>
      <c r="Y246" s="61"/>
      <c r="Z246" s="61"/>
    </row>
    <row r="247" spans="2:26" ht="17.25" hidden="1" outlineLevel="2" thickBot="1">
      <c r="B247" s="317">
        <v>43054</v>
      </c>
      <c r="C247" s="318" t="s">
        <v>2236</v>
      </c>
      <c r="D247" s="319" t="s">
        <v>3346</v>
      </c>
      <c r="E247" s="319" t="s">
        <v>1331</v>
      </c>
      <c r="F247" s="319" t="s">
        <v>2221</v>
      </c>
      <c r="G247" s="319" t="s">
        <v>102</v>
      </c>
      <c r="H247" s="320">
        <v>10</v>
      </c>
      <c r="I247" s="321">
        <v>2.4666666666666668</v>
      </c>
      <c r="J247" s="320">
        <v>1850</v>
      </c>
      <c r="K247" s="322">
        <v>180</v>
      </c>
      <c r="L247" s="322">
        <v>0</v>
      </c>
      <c r="M247" s="14">
        <f t="shared" si="51"/>
        <v>1670</v>
      </c>
      <c r="N247" s="285">
        <f t="shared" si="45"/>
        <v>1670</v>
      </c>
      <c r="O247" s="241" t="str">
        <f t="shared" si="49"/>
        <v/>
      </c>
      <c r="P247" s="315">
        <f t="shared" si="50"/>
        <v>1850</v>
      </c>
      <c r="Q247" s="34"/>
      <c r="S247" s="61"/>
      <c r="T247" s="61"/>
      <c r="U247" s="61"/>
      <c r="V247" s="61"/>
      <c r="W247" s="61"/>
      <c r="X247" s="61"/>
      <c r="Y247" s="61"/>
      <c r="Z247" s="61"/>
    </row>
    <row r="248" spans="2:26" ht="17.25" hidden="1" outlineLevel="2" thickBot="1">
      <c r="B248" s="317">
        <v>43054</v>
      </c>
      <c r="C248" s="318" t="s">
        <v>1332</v>
      </c>
      <c r="D248" s="319" t="s">
        <v>3246</v>
      </c>
      <c r="E248" s="319" t="s">
        <v>1329</v>
      </c>
      <c r="F248" s="319" t="s">
        <v>2221</v>
      </c>
      <c r="G248" s="319" t="s">
        <v>102</v>
      </c>
      <c r="H248" s="320">
        <v>1</v>
      </c>
      <c r="I248" s="321">
        <v>10644</v>
      </c>
      <c r="J248" s="320">
        <v>0</v>
      </c>
      <c r="K248" s="322">
        <v>23</v>
      </c>
      <c r="L248" s="322">
        <v>11</v>
      </c>
      <c r="M248" s="14">
        <f t="shared" si="51"/>
        <v>-34</v>
      </c>
      <c r="N248" s="285">
        <f t="shared" si="45"/>
        <v>-34</v>
      </c>
      <c r="O248" s="241" t="str">
        <f t="shared" si="49"/>
        <v/>
      </c>
      <c r="P248" s="315">
        <f t="shared" si="50"/>
        <v>0</v>
      </c>
      <c r="Q248" s="34"/>
      <c r="S248" s="61"/>
      <c r="T248" s="61"/>
      <c r="U248" s="61"/>
      <c r="V248" s="61"/>
      <c r="W248" s="61"/>
      <c r="X248" s="61"/>
      <c r="Y248" s="61"/>
      <c r="Z248" s="61"/>
    </row>
    <row r="249" spans="2:26" ht="17.25" hidden="1" outlineLevel="2" thickBot="1">
      <c r="B249" s="317">
        <v>43054</v>
      </c>
      <c r="C249" s="318" t="s">
        <v>1332</v>
      </c>
      <c r="D249" s="319" t="s">
        <v>3246</v>
      </c>
      <c r="E249" s="319" t="s">
        <v>1331</v>
      </c>
      <c r="F249" s="319" t="s">
        <v>1330</v>
      </c>
      <c r="G249" s="319" t="s">
        <v>102</v>
      </c>
      <c r="H249" s="320">
        <v>1</v>
      </c>
      <c r="I249" s="321">
        <v>10635</v>
      </c>
      <c r="J249" s="320">
        <v>0</v>
      </c>
      <c r="K249" s="322">
        <v>23</v>
      </c>
      <c r="L249" s="322">
        <v>11</v>
      </c>
      <c r="M249" s="14">
        <f t="shared" si="51"/>
        <v>416</v>
      </c>
      <c r="N249" s="285">
        <f t="shared" si="45"/>
        <v>416</v>
      </c>
      <c r="O249" s="241">
        <f t="shared" si="49"/>
        <v>9</v>
      </c>
      <c r="P249" s="315">
        <f t="shared" si="50"/>
        <v>0</v>
      </c>
      <c r="Q249" s="34"/>
      <c r="S249" s="61"/>
      <c r="T249" s="61"/>
      <c r="U249" s="61"/>
      <c r="V249" s="61"/>
      <c r="W249" s="61"/>
      <c r="X249" s="61"/>
      <c r="Y249" s="61"/>
      <c r="Z249" s="61"/>
    </row>
    <row r="250" spans="2:26" ht="17.25" hidden="1" outlineLevel="2" thickBot="1">
      <c r="B250" s="317">
        <v>43054</v>
      </c>
      <c r="C250" s="318" t="s">
        <v>1332</v>
      </c>
      <c r="D250" s="319" t="s">
        <v>3246</v>
      </c>
      <c r="E250" s="319" t="s">
        <v>1329</v>
      </c>
      <c r="F250" s="319" t="s">
        <v>2221</v>
      </c>
      <c r="G250" s="319" t="s">
        <v>102</v>
      </c>
      <c r="H250" s="320">
        <v>1</v>
      </c>
      <c r="I250" s="321">
        <v>10645</v>
      </c>
      <c r="J250" s="320">
        <v>0</v>
      </c>
      <c r="K250" s="322">
        <v>23</v>
      </c>
      <c r="L250" s="322">
        <v>11</v>
      </c>
      <c r="M250" s="14">
        <f t="shared" si="51"/>
        <v>-34</v>
      </c>
      <c r="N250" s="285">
        <f t="shared" si="45"/>
        <v>-34</v>
      </c>
      <c r="O250" s="241" t="str">
        <f t="shared" si="49"/>
        <v/>
      </c>
      <c r="P250" s="315">
        <f t="shared" si="50"/>
        <v>0</v>
      </c>
      <c r="Q250" s="34"/>
      <c r="S250" s="61"/>
      <c r="T250" s="61"/>
      <c r="U250" s="61"/>
      <c r="V250" s="61"/>
      <c r="W250" s="61"/>
      <c r="X250" s="61"/>
      <c r="Y250" s="61"/>
      <c r="Z250" s="61"/>
    </row>
    <row r="251" spans="2:26" ht="17.25" hidden="1" outlineLevel="2" thickBot="1">
      <c r="B251" s="317">
        <v>43054</v>
      </c>
      <c r="C251" s="318" t="s">
        <v>1332</v>
      </c>
      <c r="D251" s="319" t="s">
        <v>3246</v>
      </c>
      <c r="E251" s="319" t="s">
        <v>1331</v>
      </c>
      <c r="F251" s="319" t="s">
        <v>1330</v>
      </c>
      <c r="G251" s="319" t="s">
        <v>102</v>
      </c>
      <c r="H251" s="320">
        <v>1</v>
      </c>
      <c r="I251" s="321">
        <v>10633</v>
      </c>
      <c r="J251" s="320">
        <v>0</v>
      </c>
      <c r="K251" s="322">
        <v>23</v>
      </c>
      <c r="L251" s="322">
        <v>11</v>
      </c>
      <c r="M251" s="14">
        <f t="shared" si="51"/>
        <v>566</v>
      </c>
      <c r="N251" s="285">
        <f t="shared" si="45"/>
        <v>566</v>
      </c>
      <c r="O251" s="241">
        <f t="shared" si="49"/>
        <v>12</v>
      </c>
      <c r="P251" s="315">
        <f t="shared" si="50"/>
        <v>0</v>
      </c>
      <c r="Q251" s="34"/>
      <c r="S251" s="61"/>
      <c r="T251" s="61"/>
      <c r="U251" s="61"/>
      <c r="V251" s="61"/>
      <c r="W251" s="61"/>
      <c r="X251" s="61"/>
      <c r="Y251" s="61"/>
      <c r="Z251" s="61"/>
    </row>
    <row r="252" spans="2:26" ht="17.25" hidden="1" outlineLevel="1" collapsed="1" thickBot="1">
      <c r="B252" s="279">
        <v>43055</v>
      </c>
      <c r="C252" s="280" t="s">
        <v>1332</v>
      </c>
      <c r="D252" s="281" t="s">
        <v>3274</v>
      </c>
      <c r="E252" s="281" t="s">
        <v>1329</v>
      </c>
      <c r="F252" s="282" t="s">
        <v>1330</v>
      </c>
      <c r="G252" s="281" t="s">
        <v>102</v>
      </c>
      <c r="H252" s="283">
        <v>1</v>
      </c>
      <c r="I252" s="316">
        <v>10606</v>
      </c>
      <c r="J252" s="283">
        <v>0</v>
      </c>
      <c r="K252" s="284">
        <v>23</v>
      </c>
      <c r="L252" s="284">
        <v>11</v>
      </c>
      <c r="M252" s="14">
        <f t="shared" si="51"/>
        <v>-34</v>
      </c>
      <c r="N252" s="285">
        <f t="shared" si="45"/>
        <v>-34</v>
      </c>
      <c r="O252" s="241" t="str">
        <f t="shared" si="49"/>
        <v/>
      </c>
      <c r="P252" s="315">
        <f t="shared" si="50"/>
        <v>0</v>
      </c>
      <c r="Q252" s="34">
        <f>SUM(M252:M255)</f>
        <v>-686</v>
      </c>
      <c r="S252" s="158"/>
      <c r="T252" s="61"/>
      <c r="U252" s="61"/>
      <c r="V252" s="61"/>
      <c r="W252" s="61"/>
      <c r="X252" s="61"/>
      <c r="Y252" s="61"/>
      <c r="Z252" s="61"/>
    </row>
    <row r="253" spans="2:26" ht="17.25" hidden="1" outlineLevel="2" collapsed="1" thickBot="1">
      <c r="B253" s="279">
        <v>43055</v>
      </c>
      <c r="C253" s="280" t="s">
        <v>1332</v>
      </c>
      <c r="D253" s="281" t="s">
        <v>3274</v>
      </c>
      <c r="E253" s="281" t="s">
        <v>1331</v>
      </c>
      <c r="F253" s="282" t="s">
        <v>2221</v>
      </c>
      <c r="G253" s="281" t="s">
        <v>102</v>
      </c>
      <c r="H253" s="283">
        <v>1</v>
      </c>
      <c r="I253" s="316">
        <v>10611</v>
      </c>
      <c r="J253" s="283">
        <v>0</v>
      </c>
      <c r="K253" s="284">
        <v>23</v>
      </c>
      <c r="L253" s="284">
        <v>11</v>
      </c>
      <c r="M253" s="14">
        <f t="shared" si="51"/>
        <v>216</v>
      </c>
      <c r="N253" s="285">
        <f t="shared" si="45"/>
        <v>216</v>
      </c>
      <c r="O253" s="241">
        <f t="shared" si="49"/>
        <v>5</v>
      </c>
      <c r="P253" s="315">
        <f t="shared" si="50"/>
        <v>0</v>
      </c>
      <c r="Q253" s="34"/>
      <c r="S253" s="158"/>
      <c r="T253" s="61"/>
      <c r="U253" s="61"/>
      <c r="V253" s="61"/>
      <c r="W253" s="61"/>
      <c r="X253" s="61"/>
      <c r="Y253" s="61"/>
      <c r="Z253" s="61"/>
    </row>
    <row r="254" spans="2:26" ht="17.25" hidden="1" outlineLevel="2" collapsed="1" thickBot="1">
      <c r="B254" s="279">
        <v>43055</v>
      </c>
      <c r="C254" s="280" t="s">
        <v>1332</v>
      </c>
      <c r="D254" s="281" t="s">
        <v>3274</v>
      </c>
      <c r="E254" s="281" t="s">
        <v>1329</v>
      </c>
      <c r="F254" s="282" t="s">
        <v>1330</v>
      </c>
      <c r="G254" s="281" t="s">
        <v>102</v>
      </c>
      <c r="H254" s="283">
        <v>1</v>
      </c>
      <c r="I254" s="316">
        <v>10612</v>
      </c>
      <c r="J254" s="283">
        <v>0</v>
      </c>
      <c r="K254" s="284">
        <v>23</v>
      </c>
      <c r="L254" s="284">
        <v>11</v>
      </c>
      <c r="M254" s="14">
        <f t="shared" si="51"/>
        <v>-34</v>
      </c>
      <c r="N254" s="285">
        <f t="shared" si="45"/>
        <v>-34</v>
      </c>
      <c r="O254" s="241" t="str">
        <f t="shared" si="49"/>
        <v/>
      </c>
      <c r="P254" s="315">
        <f t="shared" si="50"/>
        <v>0</v>
      </c>
      <c r="Q254" s="34"/>
      <c r="S254" s="158"/>
      <c r="T254" s="61"/>
      <c r="U254" s="61"/>
      <c r="V254" s="61"/>
      <c r="W254" s="61"/>
      <c r="X254" s="61"/>
      <c r="Y254" s="61"/>
      <c r="Z254" s="61"/>
    </row>
    <row r="255" spans="2:26" ht="17.25" hidden="1" outlineLevel="2" collapsed="1" thickBot="1">
      <c r="B255" s="279">
        <v>43055</v>
      </c>
      <c r="C255" s="280" t="s">
        <v>1332</v>
      </c>
      <c r="D255" s="281" t="s">
        <v>3274</v>
      </c>
      <c r="E255" s="281" t="s">
        <v>1331</v>
      </c>
      <c r="F255" s="282" t="s">
        <v>2221</v>
      </c>
      <c r="G255" s="281" t="s">
        <v>102</v>
      </c>
      <c r="H255" s="283">
        <v>1</v>
      </c>
      <c r="I255" s="316">
        <v>10596</v>
      </c>
      <c r="J255" s="283">
        <v>0</v>
      </c>
      <c r="K255" s="284">
        <v>23</v>
      </c>
      <c r="L255" s="284">
        <v>11</v>
      </c>
      <c r="M255" s="14">
        <f t="shared" si="51"/>
        <v>-834</v>
      </c>
      <c r="N255" s="285">
        <f t="shared" si="45"/>
        <v>-834</v>
      </c>
      <c r="O255" s="241">
        <f t="shared" si="49"/>
        <v>-16</v>
      </c>
      <c r="P255" s="315">
        <f t="shared" si="50"/>
        <v>0</v>
      </c>
      <c r="Q255" s="34"/>
      <c r="S255" s="158"/>
      <c r="T255" s="61"/>
      <c r="U255" s="61"/>
      <c r="V255" s="61"/>
      <c r="W255" s="61"/>
      <c r="X255" s="61"/>
      <c r="Y255" s="61"/>
      <c r="Z255" s="61"/>
    </row>
    <row r="256" spans="2:26" ht="17.25" hidden="1" outlineLevel="1" collapsed="1" thickBot="1">
      <c r="B256" s="317">
        <v>43061</v>
      </c>
      <c r="C256" s="318" t="s">
        <v>2236</v>
      </c>
      <c r="D256" s="319" t="s">
        <v>3348</v>
      </c>
      <c r="E256" s="319" t="s">
        <v>1329</v>
      </c>
      <c r="F256" s="319" t="s">
        <v>1330</v>
      </c>
      <c r="G256" s="319" t="s">
        <v>102</v>
      </c>
      <c r="H256" s="320">
        <v>3</v>
      </c>
      <c r="I256" s="321">
        <v>0.9</v>
      </c>
      <c r="J256" s="320">
        <v>-135</v>
      </c>
      <c r="K256" s="322">
        <v>54</v>
      </c>
      <c r="L256" s="322">
        <v>0</v>
      </c>
      <c r="M256" s="14">
        <f>IF(C256="TXO",J256-SUM(K256:L256),IF(C256="FITX",IF(E256="新倉",-SUM(K256:L256),IF(F256="賣",(I256-I255)*H256*200-SUM(K256:L256),(I255-I256)*H256*200-SUM(K256:L256))),IF(E256="新倉",-SUM(K256:L256),IF(F256="賣",(I256-I255)*H256*50-SUM(K256:L256),(I255-I256)*H256*50-SUM(K256:L256)))))</f>
        <v>-189</v>
      </c>
      <c r="N256" s="14">
        <f>M256</f>
        <v>-189</v>
      </c>
      <c r="O256" s="241" t="str">
        <f>IF(C256="TXO","",IF(E256="新倉","",IF(F256="賣",(I256-I255)*H256,(I255-I256)*H256)))</f>
        <v/>
      </c>
      <c r="P256" s="315">
        <f t="shared" si="50"/>
        <v>135</v>
      </c>
      <c r="Q256" s="34">
        <f>SUM(M256:M273)</f>
        <v>6255</v>
      </c>
      <c r="S256" s="61"/>
      <c r="T256" s="61"/>
      <c r="U256" s="61"/>
      <c r="V256" s="61"/>
      <c r="W256" s="61"/>
      <c r="X256" s="61"/>
      <c r="Y256" s="61"/>
      <c r="Z256" s="61"/>
    </row>
    <row r="257" spans="2:26" ht="17.25" hidden="1" outlineLevel="2" thickBot="1">
      <c r="B257" s="317">
        <v>43061</v>
      </c>
      <c r="C257" s="318" t="s">
        <v>2236</v>
      </c>
      <c r="D257" s="319" t="s">
        <v>3348</v>
      </c>
      <c r="E257" s="319" t="s">
        <v>1331</v>
      </c>
      <c r="F257" s="319" t="s">
        <v>2221</v>
      </c>
      <c r="G257" s="319" t="s">
        <v>102</v>
      </c>
      <c r="H257" s="320">
        <v>3</v>
      </c>
      <c r="I257" s="321">
        <v>0.8</v>
      </c>
      <c r="J257" s="320">
        <v>120</v>
      </c>
      <c r="K257" s="322">
        <v>54</v>
      </c>
      <c r="L257" s="322">
        <v>0</v>
      </c>
      <c r="M257" s="14">
        <f t="shared" ref="M257:M274" si="52">IF(C257="TXO",J257-SUM(K257:L257),IF(C257="FITX",IF(E257="新倉",-SUM(K257:L257),IF(F257="賣",(I257-I256)*H257*200-SUM(K257:L257),(I256-I257)*H257*200-SUM(K257:L257))),IF(E257="新倉",-SUM(K257:L257),IF(F257="賣",(I257-I256)*H257*50-SUM(K257:L257),(I256-I257)*H257*50-SUM(K257:L257)))))</f>
        <v>66</v>
      </c>
      <c r="N257" s="285">
        <f t="shared" ref="N257:N291" si="53">M257</f>
        <v>66</v>
      </c>
      <c r="O257" s="241" t="str">
        <f t="shared" ref="O257:O291" si="54">IF(C257="TXO","",IF(E257="新倉","",IF(F257="賣",(I257-I256)*H257,(I256-I257)*H257)))</f>
        <v/>
      </c>
      <c r="P257" s="315">
        <f t="shared" si="50"/>
        <v>120</v>
      </c>
      <c r="Q257" s="34"/>
      <c r="S257" s="61"/>
      <c r="T257" s="61"/>
      <c r="U257" s="61"/>
      <c r="V257" s="61"/>
      <c r="W257" s="61"/>
      <c r="X257" s="61"/>
      <c r="Y257" s="61"/>
      <c r="Z257" s="61"/>
    </row>
    <row r="258" spans="2:26" ht="17.25" hidden="1" outlineLevel="2" thickBot="1">
      <c r="B258" s="317">
        <v>43061</v>
      </c>
      <c r="C258" s="318" t="s">
        <v>2236</v>
      </c>
      <c r="D258" s="319" t="s">
        <v>3348</v>
      </c>
      <c r="E258" s="319" t="s">
        <v>1329</v>
      </c>
      <c r="F258" s="319" t="s">
        <v>1330</v>
      </c>
      <c r="G258" s="319" t="s">
        <v>102</v>
      </c>
      <c r="H258" s="320">
        <v>2</v>
      </c>
      <c r="I258" s="321">
        <v>0.9</v>
      </c>
      <c r="J258" s="320">
        <v>-90</v>
      </c>
      <c r="K258" s="322">
        <v>36</v>
      </c>
      <c r="L258" s="322">
        <v>0</v>
      </c>
      <c r="M258" s="14">
        <f t="shared" si="52"/>
        <v>-126</v>
      </c>
      <c r="N258" s="285">
        <f t="shared" si="53"/>
        <v>-126</v>
      </c>
      <c r="O258" s="241" t="str">
        <f t="shared" si="54"/>
        <v/>
      </c>
      <c r="P258" s="315">
        <f>ABS(J258)</f>
        <v>90</v>
      </c>
      <c r="Q258" s="34"/>
      <c r="S258" s="61"/>
      <c r="T258" s="61"/>
      <c r="U258" s="61"/>
      <c r="V258" s="61"/>
      <c r="W258" s="61"/>
      <c r="X258" s="61"/>
      <c r="Y258" s="61"/>
      <c r="Z258" s="61"/>
    </row>
    <row r="259" spans="2:26" ht="17.25" hidden="1" outlineLevel="2" thickBot="1">
      <c r="B259" s="317">
        <v>43061</v>
      </c>
      <c r="C259" s="318" t="s">
        <v>2236</v>
      </c>
      <c r="D259" s="319" t="s">
        <v>3348</v>
      </c>
      <c r="E259" s="319" t="s">
        <v>1331</v>
      </c>
      <c r="F259" s="319" t="s">
        <v>2221</v>
      </c>
      <c r="G259" s="319" t="s">
        <v>102</v>
      </c>
      <c r="H259" s="320">
        <v>2</v>
      </c>
      <c r="I259" s="321">
        <v>0.8</v>
      </c>
      <c r="J259" s="320">
        <v>80</v>
      </c>
      <c r="K259" s="322">
        <v>36</v>
      </c>
      <c r="L259" s="322">
        <v>0</v>
      </c>
      <c r="M259" s="14">
        <f t="shared" si="52"/>
        <v>44</v>
      </c>
      <c r="N259" s="285">
        <f t="shared" si="53"/>
        <v>44</v>
      </c>
      <c r="O259" s="241" t="str">
        <f t="shared" si="54"/>
        <v/>
      </c>
      <c r="P259" s="315">
        <f>ABS(J259)</f>
        <v>80</v>
      </c>
      <c r="Q259" s="34"/>
      <c r="S259" s="61"/>
      <c r="T259" s="61"/>
      <c r="U259" s="61"/>
      <c r="V259" s="61"/>
      <c r="W259" s="61"/>
      <c r="X259" s="61"/>
      <c r="Y259" s="61"/>
      <c r="Z259" s="61"/>
    </row>
    <row r="260" spans="2:26" ht="17.25" hidden="1" outlineLevel="2" thickBot="1">
      <c r="B260" s="317">
        <v>43061</v>
      </c>
      <c r="C260" s="318" t="s">
        <v>2236</v>
      </c>
      <c r="D260" s="319" t="s">
        <v>3349</v>
      </c>
      <c r="E260" s="319" t="s">
        <v>1329</v>
      </c>
      <c r="F260" s="319" t="s">
        <v>1330</v>
      </c>
      <c r="G260" s="319" t="s">
        <v>102</v>
      </c>
      <c r="H260" s="320">
        <v>2</v>
      </c>
      <c r="I260" s="321">
        <v>22.5</v>
      </c>
      <c r="J260" s="320">
        <v>-2250</v>
      </c>
      <c r="K260" s="322">
        <v>36</v>
      </c>
      <c r="L260" s="322">
        <v>2</v>
      </c>
      <c r="M260" s="14">
        <f t="shared" si="52"/>
        <v>-2288</v>
      </c>
      <c r="N260" s="285">
        <f t="shared" si="53"/>
        <v>-2288</v>
      </c>
      <c r="O260" s="241" t="str">
        <f t="shared" si="54"/>
        <v/>
      </c>
      <c r="P260" s="315">
        <f t="shared" si="50"/>
        <v>2250</v>
      </c>
      <c r="Q260" s="34"/>
      <c r="S260" s="61"/>
      <c r="T260" s="61"/>
      <c r="U260" s="61"/>
      <c r="V260" s="61"/>
      <c r="W260" s="61"/>
      <c r="X260" s="61"/>
      <c r="Y260" s="61"/>
      <c r="Z260" s="61"/>
    </row>
    <row r="261" spans="2:26" ht="17.25" hidden="1" outlineLevel="2" thickBot="1">
      <c r="B261" s="317">
        <v>43061</v>
      </c>
      <c r="C261" s="318" t="s">
        <v>2236</v>
      </c>
      <c r="D261" s="319" t="s">
        <v>3349</v>
      </c>
      <c r="E261" s="319" t="s">
        <v>1331</v>
      </c>
      <c r="F261" s="319" t="s">
        <v>2221</v>
      </c>
      <c r="G261" s="319" t="s">
        <v>102</v>
      </c>
      <c r="H261" s="320">
        <v>2</v>
      </c>
      <c r="I261" s="321">
        <v>64</v>
      </c>
      <c r="J261" s="320">
        <v>3200</v>
      </c>
      <c r="K261" s="322">
        <v>36</v>
      </c>
      <c r="L261" s="322">
        <v>4</v>
      </c>
      <c r="M261" s="14">
        <f t="shared" si="52"/>
        <v>3160</v>
      </c>
      <c r="N261" s="285">
        <f t="shared" si="53"/>
        <v>3160</v>
      </c>
      <c r="O261" s="241" t="str">
        <f t="shared" si="54"/>
        <v/>
      </c>
      <c r="P261" s="315">
        <f t="shared" si="50"/>
        <v>3200</v>
      </c>
      <c r="Q261" s="34"/>
      <c r="S261" s="61"/>
      <c r="T261" s="61"/>
      <c r="U261" s="61"/>
      <c r="V261" s="61"/>
      <c r="W261" s="61"/>
      <c r="X261" s="61"/>
      <c r="Y261" s="61"/>
      <c r="Z261" s="61"/>
    </row>
    <row r="262" spans="2:26" ht="17.25" hidden="1" outlineLevel="2" thickBot="1">
      <c r="B262" s="317">
        <v>43061</v>
      </c>
      <c r="C262" s="318" t="s">
        <v>2236</v>
      </c>
      <c r="D262" s="319" t="s">
        <v>3349</v>
      </c>
      <c r="E262" s="319" t="s">
        <v>1329</v>
      </c>
      <c r="F262" s="319" t="s">
        <v>1330</v>
      </c>
      <c r="G262" s="319" t="s">
        <v>102</v>
      </c>
      <c r="H262" s="320">
        <v>2</v>
      </c>
      <c r="I262" s="321">
        <v>20</v>
      </c>
      <c r="J262" s="320">
        <v>-2000</v>
      </c>
      <c r="K262" s="322">
        <v>36</v>
      </c>
      <c r="L262" s="322">
        <v>2</v>
      </c>
      <c r="M262" s="14">
        <f t="shared" si="52"/>
        <v>-2038</v>
      </c>
      <c r="N262" s="285">
        <f t="shared" si="53"/>
        <v>-2038</v>
      </c>
      <c r="O262" s="241" t="str">
        <f t="shared" si="54"/>
        <v/>
      </c>
      <c r="P262" s="315">
        <f t="shared" si="50"/>
        <v>2000</v>
      </c>
      <c r="Q262" s="34"/>
      <c r="S262" s="61"/>
      <c r="T262" s="61"/>
      <c r="U262" s="61"/>
      <c r="V262" s="61"/>
      <c r="W262" s="61"/>
      <c r="X262" s="61"/>
      <c r="Y262" s="61"/>
      <c r="Z262" s="61"/>
    </row>
    <row r="263" spans="2:26" ht="17.25" hidden="1" outlineLevel="2" thickBot="1">
      <c r="B263" s="317">
        <v>43061</v>
      </c>
      <c r="C263" s="318" t="s">
        <v>2236</v>
      </c>
      <c r="D263" s="319" t="s">
        <v>3349</v>
      </c>
      <c r="E263" s="319" t="s">
        <v>1331</v>
      </c>
      <c r="F263" s="319" t="s">
        <v>2221</v>
      </c>
      <c r="G263" s="319" t="s">
        <v>102</v>
      </c>
      <c r="H263" s="320">
        <v>2</v>
      </c>
      <c r="I263" s="321">
        <v>64</v>
      </c>
      <c r="J263" s="320">
        <v>3200</v>
      </c>
      <c r="K263" s="322">
        <v>36</v>
      </c>
      <c r="L263" s="322">
        <v>4</v>
      </c>
      <c r="M263" s="14">
        <f t="shared" si="52"/>
        <v>3160</v>
      </c>
      <c r="N263" s="285">
        <f t="shared" si="53"/>
        <v>3160</v>
      </c>
      <c r="O263" s="241" t="str">
        <f t="shared" si="54"/>
        <v/>
      </c>
      <c r="P263" s="315">
        <f t="shared" si="50"/>
        <v>3200</v>
      </c>
      <c r="Q263" s="34"/>
      <c r="S263" s="61"/>
      <c r="T263" s="61"/>
      <c r="U263" s="61"/>
      <c r="V263" s="61"/>
      <c r="W263" s="61"/>
      <c r="X263" s="61"/>
      <c r="Y263" s="61"/>
      <c r="Z263" s="61"/>
    </row>
    <row r="264" spans="2:26" ht="17.25" hidden="1" outlineLevel="2" thickBot="1">
      <c r="B264" s="317">
        <v>43061</v>
      </c>
      <c r="C264" s="318" t="s">
        <v>2236</v>
      </c>
      <c r="D264" s="319" t="s">
        <v>3350</v>
      </c>
      <c r="E264" s="319" t="s">
        <v>1329</v>
      </c>
      <c r="F264" s="319" t="s">
        <v>1330</v>
      </c>
      <c r="G264" s="319" t="s">
        <v>102</v>
      </c>
      <c r="H264" s="320">
        <v>1</v>
      </c>
      <c r="I264" s="321">
        <v>60</v>
      </c>
      <c r="J264" s="320">
        <v>-3000</v>
      </c>
      <c r="K264" s="322">
        <v>18</v>
      </c>
      <c r="L264" s="322">
        <v>3</v>
      </c>
      <c r="M264" s="14">
        <f t="shared" si="52"/>
        <v>-3021</v>
      </c>
      <c r="N264" s="285">
        <f t="shared" si="53"/>
        <v>-3021</v>
      </c>
      <c r="O264" s="241" t="str">
        <f t="shared" si="54"/>
        <v/>
      </c>
      <c r="P264" s="315">
        <f t="shared" si="50"/>
        <v>3000</v>
      </c>
      <c r="Q264" s="34"/>
      <c r="S264" s="61"/>
      <c r="T264" s="61"/>
      <c r="U264" s="61"/>
      <c r="V264" s="61"/>
      <c r="W264" s="61"/>
      <c r="X264" s="61"/>
      <c r="Y264" s="61"/>
      <c r="Z264" s="61"/>
    </row>
    <row r="265" spans="2:26" ht="17.25" hidden="1" outlineLevel="2" thickBot="1">
      <c r="B265" s="317">
        <v>43061</v>
      </c>
      <c r="C265" s="318" t="s">
        <v>2236</v>
      </c>
      <c r="D265" s="319" t="s">
        <v>3350</v>
      </c>
      <c r="E265" s="319" t="s">
        <v>1331</v>
      </c>
      <c r="F265" s="319" t="s">
        <v>2221</v>
      </c>
      <c r="G265" s="319" t="s">
        <v>102</v>
      </c>
      <c r="H265" s="320">
        <v>1</v>
      </c>
      <c r="I265" s="321">
        <v>82</v>
      </c>
      <c r="J265" s="320">
        <v>4100</v>
      </c>
      <c r="K265" s="322">
        <v>18</v>
      </c>
      <c r="L265" s="322">
        <v>4</v>
      </c>
      <c r="M265" s="14">
        <f t="shared" si="52"/>
        <v>4078</v>
      </c>
      <c r="N265" s="285">
        <f t="shared" si="53"/>
        <v>4078</v>
      </c>
      <c r="O265" s="241" t="str">
        <f t="shared" si="54"/>
        <v/>
      </c>
      <c r="P265" s="315">
        <f t="shared" si="50"/>
        <v>4100</v>
      </c>
      <c r="Q265" s="34"/>
      <c r="S265" s="61"/>
      <c r="T265" s="61"/>
      <c r="U265" s="61"/>
      <c r="V265" s="61"/>
      <c r="W265" s="61"/>
      <c r="X265" s="61"/>
      <c r="Y265" s="61"/>
      <c r="Z265" s="61"/>
    </row>
    <row r="266" spans="2:26" ht="17.25" hidden="1" outlineLevel="2" thickBot="1">
      <c r="B266" s="317">
        <v>43061</v>
      </c>
      <c r="C266" s="318" t="s">
        <v>2236</v>
      </c>
      <c r="D266" s="319" t="s">
        <v>3349</v>
      </c>
      <c r="E266" s="319" t="s">
        <v>1329</v>
      </c>
      <c r="F266" s="319" t="s">
        <v>1330</v>
      </c>
      <c r="G266" s="319" t="s">
        <v>102</v>
      </c>
      <c r="H266" s="320">
        <v>5</v>
      </c>
      <c r="I266" s="321">
        <v>25</v>
      </c>
      <c r="J266" s="320">
        <v>-6250</v>
      </c>
      <c r="K266" s="322">
        <v>90</v>
      </c>
      <c r="L266" s="322">
        <v>5</v>
      </c>
      <c r="M266" s="14">
        <f t="shared" si="52"/>
        <v>-6345</v>
      </c>
      <c r="N266" s="285">
        <f t="shared" si="53"/>
        <v>-6345</v>
      </c>
      <c r="O266" s="241" t="str">
        <f t="shared" si="54"/>
        <v/>
      </c>
      <c r="P266" s="315">
        <f t="shared" si="50"/>
        <v>6250</v>
      </c>
      <c r="Q266" s="34"/>
      <c r="S266" s="61"/>
      <c r="T266" s="61"/>
      <c r="U266" s="61"/>
      <c r="V266" s="61"/>
      <c r="W266" s="61"/>
      <c r="X266" s="61"/>
      <c r="Y266" s="61"/>
      <c r="Z266" s="61"/>
    </row>
    <row r="267" spans="2:26" ht="17.25" hidden="1" outlineLevel="2" thickBot="1">
      <c r="B267" s="317">
        <v>43061</v>
      </c>
      <c r="C267" s="318" t="s">
        <v>2236</v>
      </c>
      <c r="D267" s="319" t="s">
        <v>3349</v>
      </c>
      <c r="E267" s="319" t="s">
        <v>1331</v>
      </c>
      <c r="F267" s="319" t="s">
        <v>2221</v>
      </c>
      <c r="G267" s="319" t="s">
        <v>102</v>
      </c>
      <c r="H267" s="320">
        <v>5</v>
      </c>
      <c r="I267" s="321">
        <v>160</v>
      </c>
      <c r="J267" s="320">
        <v>8000</v>
      </c>
      <c r="K267" s="322">
        <v>90</v>
      </c>
      <c r="L267" s="322">
        <v>10</v>
      </c>
      <c r="M267" s="14">
        <f t="shared" si="52"/>
        <v>7900</v>
      </c>
      <c r="N267" s="285">
        <f t="shared" si="53"/>
        <v>7900</v>
      </c>
      <c r="O267" s="241" t="str">
        <f t="shared" si="54"/>
        <v/>
      </c>
      <c r="P267" s="315">
        <f t="shared" si="50"/>
        <v>8000</v>
      </c>
      <c r="Q267" s="34"/>
      <c r="S267" s="61"/>
      <c r="T267" s="61"/>
      <c r="U267" s="61"/>
      <c r="V267" s="61"/>
      <c r="W267" s="61"/>
      <c r="X267" s="61"/>
      <c r="Y267" s="61"/>
      <c r="Z267" s="61"/>
    </row>
    <row r="268" spans="2:26" ht="17.25" hidden="1" outlineLevel="2" thickBot="1">
      <c r="B268" s="317">
        <v>43061</v>
      </c>
      <c r="C268" s="318" t="s">
        <v>2236</v>
      </c>
      <c r="D268" s="319" t="s">
        <v>3349</v>
      </c>
      <c r="E268" s="319" t="s">
        <v>1329</v>
      </c>
      <c r="F268" s="319" t="s">
        <v>1330</v>
      </c>
      <c r="G268" s="319" t="s">
        <v>102</v>
      </c>
      <c r="H268" s="320">
        <v>1</v>
      </c>
      <c r="I268" s="321">
        <v>15.5</v>
      </c>
      <c r="J268" s="320">
        <v>-775</v>
      </c>
      <c r="K268" s="322">
        <v>18</v>
      </c>
      <c r="L268" s="322">
        <v>1</v>
      </c>
      <c r="M268" s="14">
        <f t="shared" si="52"/>
        <v>-794</v>
      </c>
      <c r="N268" s="285">
        <f t="shared" si="53"/>
        <v>-794</v>
      </c>
      <c r="O268" s="241" t="str">
        <f t="shared" si="54"/>
        <v/>
      </c>
      <c r="P268" s="315">
        <f t="shared" si="50"/>
        <v>775</v>
      </c>
      <c r="Q268" s="34"/>
      <c r="S268" s="61"/>
      <c r="T268" s="61"/>
      <c r="U268" s="61"/>
      <c r="V268" s="61"/>
      <c r="W268" s="61"/>
      <c r="X268" s="61"/>
      <c r="Y268" s="61"/>
      <c r="Z268" s="61"/>
    </row>
    <row r="269" spans="2:26" ht="17.25" hidden="1" outlineLevel="2" thickBot="1">
      <c r="B269" s="317">
        <v>43061</v>
      </c>
      <c r="C269" s="318" t="s">
        <v>2236</v>
      </c>
      <c r="D269" s="319" t="s">
        <v>3349</v>
      </c>
      <c r="E269" s="319" t="s">
        <v>1331</v>
      </c>
      <c r="F269" s="319" t="s">
        <v>2221</v>
      </c>
      <c r="G269" s="319" t="s">
        <v>102</v>
      </c>
      <c r="H269" s="320">
        <v>1</v>
      </c>
      <c r="I269" s="321">
        <v>32</v>
      </c>
      <c r="J269" s="320">
        <v>1600</v>
      </c>
      <c r="K269" s="322">
        <v>18</v>
      </c>
      <c r="L269" s="322">
        <v>2</v>
      </c>
      <c r="M269" s="14">
        <f t="shared" si="52"/>
        <v>1580</v>
      </c>
      <c r="N269" s="285">
        <f t="shared" si="53"/>
        <v>1580</v>
      </c>
      <c r="O269" s="241" t="str">
        <f t="shared" si="54"/>
        <v/>
      </c>
      <c r="P269" s="315">
        <f t="shared" si="50"/>
        <v>1600</v>
      </c>
      <c r="Q269" s="34"/>
      <c r="S269" s="61"/>
      <c r="T269" s="61"/>
      <c r="U269" s="61"/>
      <c r="V269" s="61"/>
      <c r="W269" s="61"/>
      <c r="X269" s="61"/>
      <c r="Y269" s="61"/>
      <c r="Z269" s="61"/>
    </row>
    <row r="270" spans="2:26" ht="17.25" hidden="1" outlineLevel="2" thickBot="1">
      <c r="B270" s="317">
        <v>43061</v>
      </c>
      <c r="C270" s="318" t="s">
        <v>2236</v>
      </c>
      <c r="D270" s="319" t="s">
        <v>3349</v>
      </c>
      <c r="E270" s="319" t="s">
        <v>1329</v>
      </c>
      <c r="F270" s="319" t="s">
        <v>1330</v>
      </c>
      <c r="G270" s="319" t="s">
        <v>102</v>
      </c>
      <c r="H270" s="320">
        <v>1</v>
      </c>
      <c r="I270" s="321">
        <v>14.5</v>
      </c>
      <c r="J270" s="320">
        <v>-725</v>
      </c>
      <c r="K270" s="322">
        <v>18</v>
      </c>
      <c r="L270" s="322">
        <v>1</v>
      </c>
      <c r="M270" s="14">
        <f t="shared" si="52"/>
        <v>-744</v>
      </c>
      <c r="N270" s="285">
        <f t="shared" si="53"/>
        <v>-744</v>
      </c>
      <c r="O270" s="241" t="str">
        <f t="shared" si="54"/>
        <v/>
      </c>
      <c r="P270" s="315">
        <f t="shared" si="50"/>
        <v>725</v>
      </c>
      <c r="Q270" s="34"/>
      <c r="S270" s="61"/>
      <c r="T270" s="61"/>
      <c r="U270" s="61"/>
      <c r="V270" s="61"/>
      <c r="W270" s="61"/>
      <c r="X270" s="61"/>
      <c r="Y270" s="61"/>
      <c r="Z270" s="61"/>
    </row>
    <row r="271" spans="2:26" ht="17.25" hidden="1" outlineLevel="2" thickBot="1">
      <c r="B271" s="317">
        <v>43061</v>
      </c>
      <c r="C271" s="318" t="s">
        <v>2236</v>
      </c>
      <c r="D271" s="319" t="s">
        <v>3349</v>
      </c>
      <c r="E271" s="319" t="s">
        <v>1331</v>
      </c>
      <c r="F271" s="319" t="s">
        <v>2221</v>
      </c>
      <c r="G271" s="319" t="s">
        <v>102</v>
      </c>
      <c r="H271" s="320">
        <v>1</v>
      </c>
      <c r="I271" s="321">
        <v>32</v>
      </c>
      <c r="J271" s="320">
        <v>1600</v>
      </c>
      <c r="K271" s="322">
        <v>18</v>
      </c>
      <c r="L271" s="322">
        <v>2</v>
      </c>
      <c r="M271" s="14">
        <f t="shared" si="52"/>
        <v>1580</v>
      </c>
      <c r="N271" s="285">
        <f t="shared" si="53"/>
        <v>1580</v>
      </c>
      <c r="O271" s="241" t="str">
        <f t="shared" si="54"/>
        <v/>
      </c>
      <c r="P271" s="315">
        <f t="shared" si="50"/>
        <v>1600</v>
      </c>
      <c r="Q271" s="34"/>
      <c r="S271" s="61"/>
      <c r="T271" s="61"/>
      <c r="U271" s="61"/>
      <c r="V271" s="61"/>
      <c r="W271" s="61"/>
      <c r="X271" s="61"/>
      <c r="Y271" s="61"/>
      <c r="Z271" s="61"/>
    </row>
    <row r="272" spans="2:26" ht="17.25" hidden="1" outlineLevel="2" thickBot="1">
      <c r="B272" s="317">
        <v>43061</v>
      </c>
      <c r="C272" s="318" t="s">
        <v>1332</v>
      </c>
      <c r="D272" s="319" t="s">
        <v>3274</v>
      </c>
      <c r="E272" s="319" t="s">
        <v>1329</v>
      </c>
      <c r="F272" s="319" t="s">
        <v>1330</v>
      </c>
      <c r="G272" s="319" t="s">
        <v>102</v>
      </c>
      <c r="H272" s="320">
        <v>1</v>
      </c>
      <c r="I272" s="321">
        <v>10863</v>
      </c>
      <c r="J272" s="320">
        <v>0</v>
      </c>
      <c r="K272" s="322">
        <v>23</v>
      </c>
      <c r="L272" s="322">
        <v>11</v>
      </c>
      <c r="M272" s="14">
        <f t="shared" si="52"/>
        <v>-34</v>
      </c>
      <c r="N272" s="285">
        <f t="shared" si="53"/>
        <v>-34</v>
      </c>
      <c r="O272" s="241" t="str">
        <f t="shared" si="54"/>
        <v/>
      </c>
      <c r="P272" s="315">
        <f t="shared" si="50"/>
        <v>0</v>
      </c>
      <c r="Q272" s="34"/>
      <c r="S272" s="61"/>
      <c r="T272" s="61"/>
      <c r="U272" s="61"/>
      <c r="V272" s="61"/>
      <c r="W272" s="61"/>
      <c r="X272" s="61"/>
      <c r="Y272" s="61"/>
      <c r="Z272" s="61"/>
    </row>
    <row r="273" spans="2:26" ht="17.25" hidden="1" outlineLevel="2" thickBot="1">
      <c r="B273" s="317">
        <v>43061</v>
      </c>
      <c r="C273" s="318" t="s">
        <v>1332</v>
      </c>
      <c r="D273" s="319" t="s">
        <v>3274</v>
      </c>
      <c r="E273" s="319" t="s">
        <v>1331</v>
      </c>
      <c r="F273" s="319" t="s">
        <v>2221</v>
      </c>
      <c r="G273" s="319" t="s">
        <v>102</v>
      </c>
      <c r="H273" s="320">
        <v>1</v>
      </c>
      <c r="I273" s="321">
        <v>10869</v>
      </c>
      <c r="J273" s="320">
        <v>0</v>
      </c>
      <c r="K273" s="322">
        <v>23</v>
      </c>
      <c r="L273" s="322">
        <v>11</v>
      </c>
      <c r="M273" s="14">
        <f t="shared" si="52"/>
        <v>266</v>
      </c>
      <c r="N273" s="285">
        <f t="shared" si="53"/>
        <v>266</v>
      </c>
      <c r="O273" s="241">
        <f t="shared" si="54"/>
        <v>6</v>
      </c>
      <c r="P273" s="315">
        <f t="shared" si="50"/>
        <v>0</v>
      </c>
      <c r="Q273" s="34"/>
      <c r="S273" s="61"/>
      <c r="T273" s="61"/>
      <c r="U273" s="61"/>
      <c r="V273" s="61"/>
      <c r="W273" s="61"/>
      <c r="X273" s="61"/>
      <c r="Y273" s="61"/>
      <c r="Z273" s="61"/>
    </row>
    <row r="274" spans="2:26" ht="17.25" hidden="1" outlineLevel="1" thickBot="1">
      <c r="B274" s="279">
        <v>43068</v>
      </c>
      <c r="C274" s="280" t="s">
        <v>2236</v>
      </c>
      <c r="D274" s="281" t="s">
        <v>3351</v>
      </c>
      <c r="E274" s="281" t="s">
        <v>1329</v>
      </c>
      <c r="F274" s="282" t="s">
        <v>1330</v>
      </c>
      <c r="G274" s="281" t="s">
        <v>102</v>
      </c>
      <c r="H274" s="283">
        <v>1</v>
      </c>
      <c r="I274" s="316">
        <v>17.5</v>
      </c>
      <c r="J274" s="283">
        <v>-875</v>
      </c>
      <c r="K274" s="284">
        <v>18</v>
      </c>
      <c r="L274" s="284">
        <v>1</v>
      </c>
      <c r="M274" s="285">
        <f t="shared" si="52"/>
        <v>-894</v>
      </c>
      <c r="N274" s="285">
        <f t="shared" si="53"/>
        <v>-894</v>
      </c>
      <c r="O274" s="241" t="str">
        <f t="shared" si="54"/>
        <v/>
      </c>
      <c r="P274" s="315">
        <f t="shared" si="50"/>
        <v>875</v>
      </c>
      <c r="Q274" s="34">
        <f>SUM(M274:M291)</f>
        <v>8607</v>
      </c>
      <c r="S274" s="158"/>
      <c r="T274" s="61"/>
      <c r="U274" s="61"/>
      <c r="V274" s="61"/>
      <c r="W274" s="61"/>
      <c r="X274" s="61"/>
      <c r="Y274" s="61"/>
      <c r="Z274" s="61"/>
    </row>
    <row r="275" spans="2:26" ht="17.25" hidden="1" outlineLevel="2" collapsed="1" thickBot="1">
      <c r="B275" s="279">
        <v>43068</v>
      </c>
      <c r="C275" s="280" t="s">
        <v>2236</v>
      </c>
      <c r="D275" s="281" t="s">
        <v>3351</v>
      </c>
      <c r="E275" s="281" t="s">
        <v>1331</v>
      </c>
      <c r="F275" s="282" t="s">
        <v>2221</v>
      </c>
      <c r="G275" s="281" t="s">
        <v>102</v>
      </c>
      <c r="H275" s="283">
        <v>1</v>
      </c>
      <c r="I275" s="316">
        <v>21.5</v>
      </c>
      <c r="J275" s="283">
        <v>1075</v>
      </c>
      <c r="K275" s="284">
        <v>18</v>
      </c>
      <c r="L275" s="284">
        <v>1</v>
      </c>
      <c r="M275" s="14">
        <f t="shared" ref="M275:M291" si="55">IF(C275="TXO",J275-SUM(K275:L275),IF(C275="FITX",IF(E275="新倉",-SUM(K275:L275),IF(F275="賣",(I275-I274)*H275*200-SUM(K275:L275),(I274-I275)*H275*200-SUM(K275:L275))),IF(E275="新倉",-SUM(K275:L275),IF(F275="賣",(I275-I274)*H275*50-SUM(K275:L275),(I274-I275)*H275*50-SUM(K275:L275)))))</f>
        <v>1056</v>
      </c>
      <c r="N275" s="285">
        <f t="shared" si="53"/>
        <v>1056</v>
      </c>
      <c r="O275" s="241" t="str">
        <f t="shared" si="54"/>
        <v/>
      </c>
      <c r="P275" s="315">
        <f t="shared" si="50"/>
        <v>1075</v>
      </c>
      <c r="Q275" s="34"/>
      <c r="S275" s="158"/>
      <c r="T275" s="61"/>
      <c r="U275" s="61"/>
      <c r="V275" s="61"/>
      <c r="W275" s="61"/>
      <c r="X275" s="61"/>
      <c r="Y275" s="61"/>
      <c r="Z275" s="61"/>
    </row>
    <row r="276" spans="2:26" ht="17.25" hidden="1" outlineLevel="2" collapsed="1" thickBot="1">
      <c r="B276" s="279">
        <v>43068</v>
      </c>
      <c r="C276" s="280" t="s">
        <v>2236</v>
      </c>
      <c r="D276" s="281" t="s">
        <v>3351</v>
      </c>
      <c r="E276" s="281" t="s">
        <v>1329</v>
      </c>
      <c r="F276" s="282" t="s">
        <v>1330</v>
      </c>
      <c r="G276" s="281" t="s">
        <v>102</v>
      </c>
      <c r="H276" s="283">
        <v>3</v>
      </c>
      <c r="I276" s="316">
        <v>15</v>
      </c>
      <c r="J276" s="283">
        <v>-2250</v>
      </c>
      <c r="K276" s="284">
        <v>54</v>
      </c>
      <c r="L276" s="284">
        <v>3</v>
      </c>
      <c r="M276" s="14">
        <f t="shared" si="55"/>
        <v>-2307</v>
      </c>
      <c r="N276" s="285">
        <f t="shared" si="53"/>
        <v>-2307</v>
      </c>
      <c r="O276" s="241" t="str">
        <f t="shared" si="54"/>
        <v/>
      </c>
      <c r="P276" s="315">
        <f t="shared" si="50"/>
        <v>2250</v>
      </c>
      <c r="Q276" s="34"/>
      <c r="S276" s="158"/>
      <c r="T276" s="61"/>
      <c r="U276" s="61"/>
      <c r="V276" s="61"/>
      <c r="W276" s="61"/>
      <c r="X276" s="61"/>
      <c r="Y276" s="61"/>
      <c r="Z276" s="61"/>
    </row>
    <row r="277" spans="2:26" ht="17.25" hidden="1" outlineLevel="2" collapsed="1" thickBot="1">
      <c r="B277" s="279">
        <v>43068</v>
      </c>
      <c r="C277" s="280" t="s">
        <v>2236</v>
      </c>
      <c r="D277" s="281" t="s">
        <v>3351</v>
      </c>
      <c r="E277" s="281" t="s">
        <v>1331</v>
      </c>
      <c r="F277" s="282" t="s">
        <v>2221</v>
      </c>
      <c r="G277" s="281" t="s">
        <v>102</v>
      </c>
      <c r="H277" s="283">
        <v>3</v>
      </c>
      <c r="I277" s="316">
        <v>20.5</v>
      </c>
      <c r="J277" s="283">
        <v>3075</v>
      </c>
      <c r="K277" s="284">
        <v>54</v>
      </c>
      <c r="L277" s="284">
        <v>3</v>
      </c>
      <c r="M277" s="14">
        <f t="shared" si="55"/>
        <v>3018</v>
      </c>
      <c r="N277" s="285">
        <f t="shared" si="53"/>
        <v>3018</v>
      </c>
      <c r="O277" s="241" t="str">
        <f t="shared" si="54"/>
        <v/>
      </c>
      <c r="P277" s="315">
        <f t="shared" si="50"/>
        <v>3075</v>
      </c>
      <c r="Q277" s="34"/>
      <c r="S277" s="158"/>
      <c r="T277" s="61"/>
      <c r="U277" s="61"/>
      <c r="V277" s="61"/>
      <c r="W277" s="61"/>
      <c r="X277" s="61"/>
      <c r="Y277" s="61"/>
      <c r="Z277" s="61"/>
    </row>
    <row r="278" spans="2:26" ht="17.25" hidden="1" outlineLevel="2" collapsed="1" thickBot="1">
      <c r="B278" s="279">
        <v>43068</v>
      </c>
      <c r="C278" s="280" t="s">
        <v>2236</v>
      </c>
      <c r="D278" s="281" t="s">
        <v>3351</v>
      </c>
      <c r="E278" s="281" t="s">
        <v>1329</v>
      </c>
      <c r="F278" s="282" t="s">
        <v>1330</v>
      </c>
      <c r="G278" s="281" t="s">
        <v>102</v>
      </c>
      <c r="H278" s="283">
        <v>4</v>
      </c>
      <c r="I278" s="316">
        <v>13.5</v>
      </c>
      <c r="J278" s="283">
        <v>-2700</v>
      </c>
      <c r="K278" s="284">
        <v>72</v>
      </c>
      <c r="L278" s="284">
        <v>4</v>
      </c>
      <c r="M278" s="14">
        <f t="shared" si="55"/>
        <v>-2776</v>
      </c>
      <c r="N278" s="285">
        <f t="shared" si="53"/>
        <v>-2776</v>
      </c>
      <c r="O278" s="241" t="str">
        <f t="shared" si="54"/>
        <v/>
      </c>
      <c r="P278" s="315">
        <f t="shared" si="50"/>
        <v>2700</v>
      </c>
      <c r="Q278" s="34"/>
      <c r="R278" s="211" t="s">
        <v>3338</v>
      </c>
      <c r="S278" s="158"/>
      <c r="T278" s="61"/>
      <c r="U278" s="61"/>
      <c r="V278" s="61"/>
      <c r="W278" s="61"/>
      <c r="X278" s="61"/>
      <c r="Y278" s="61"/>
      <c r="Z278" s="61"/>
    </row>
    <row r="279" spans="2:26" ht="17.25" hidden="1" outlineLevel="2" collapsed="1" thickBot="1">
      <c r="B279" s="279">
        <v>43068</v>
      </c>
      <c r="C279" s="280" t="s">
        <v>2236</v>
      </c>
      <c r="D279" s="281" t="s">
        <v>3351</v>
      </c>
      <c r="E279" s="281" t="s">
        <v>1331</v>
      </c>
      <c r="F279" s="282" t="s">
        <v>2221</v>
      </c>
      <c r="G279" s="281" t="s">
        <v>102</v>
      </c>
      <c r="H279" s="283">
        <v>4</v>
      </c>
      <c r="I279" s="316">
        <v>20</v>
      </c>
      <c r="J279" s="283">
        <v>4000</v>
      </c>
      <c r="K279" s="284">
        <v>72</v>
      </c>
      <c r="L279" s="284">
        <v>4</v>
      </c>
      <c r="M279" s="14">
        <f t="shared" si="55"/>
        <v>3924</v>
      </c>
      <c r="N279" s="285">
        <f t="shared" si="53"/>
        <v>3924</v>
      </c>
      <c r="O279" s="241" t="str">
        <f t="shared" si="54"/>
        <v/>
      </c>
      <c r="P279" s="315">
        <f t="shared" si="50"/>
        <v>4000</v>
      </c>
      <c r="Q279" s="34"/>
      <c r="R279" s="211" t="s">
        <v>3340</v>
      </c>
      <c r="S279" s="158"/>
      <c r="T279" s="61"/>
      <c r="U279" s="61"/>
      <c r="V279" s="61"/>
      <c r="W279" s="61"/>
      <c r="X279" s="61"/>
      <c r="Y279" s="61"/>
      <c r="Z279" s="61"/>
    </row>
    <row r="280" spans="2:26" ht="17.25" hidden="1" outlineLevel="2" thickBot="1">
      <c r="B280" s="279">
        <v>43068</v>
      </c>
      <c r="C280" s="280" t="s">
        <v>2236</v>
      </c>
      <c r="D280" s="281" t="s">
        <v>3351</v>
      </c>
      <c r="E280" s="281" t="s">
        <v>1329</v>
      </c>
      <c r="F280" s="282" t="s">
        <v>1330</v>
      </c>
      <c r="G280" s="281" t="s">
        <v>102</v>
      </c>
      <c r="H280" s="283">
        <v>1</v>
      </c>
      <c r="I280" s="316">
        <v>13.5</v>
      </c>
      <c r="J280" s="283">
        <v>-675</v>
      </c>
      <c r="K280" s="284">
        <v>18</v>
      </c>
      <c r="L280" s="284">
        <v>1</v>
      </c>
      <c r="M280" s="14">
        <f t="shared" si="55"/>
        <v>-694</v>
      </c>
      <c r="N280" s="285">
        <f t="shared" si="53"/>
        <v>-694</v>
      </c>
      <c r="O280" s="241" t="str">
        <f t="shared" si="54"/>
        <v/>
      </c>
      <c r="P280" s="315">
        <f t="shared" si="50"/>
        <v>675</v>
      </c>
      <c r="Q280" s="34"/>
      <c r="S280" s="158"/>
      <c r="T280" s="61"/>
      <c r="U280" s="61"/>
      <c r="V280" s="61"/>
      <c r="W280" s="61"/>
      <c r="X280" s="61"/>
      <c r="Y280" s="61"/>
      <c r="Z280" s="61"/>
    </row>
    <row r="281" spans="2:26" ht="17.25" hidden="1" outlineLevel="2" collapsed="1" thickBot="1">
      <c r="B281" s="279">
        <v>43068</v>
      </c>
      <c r="C281" s="280" t="s">
        <v>2236</v>
      </c>
      <c r="D281" s="281" t="s">
        <v>3351</v>
      </c>
      <c r="E281" s="281" t="s">
        <v>1331</v>
      </c>
      <c r="F281" s="282" t="s">
        <v>2221</v>
      </c>
      <c r="G281" s="281" t="s">
        <v>102</v>
      </c>
      <c r="H281" s="283">
        <v>1</v>
      </c>
      <c r="I281" s="316">
        <v>20.5</v>
      </c>
      <c r="J281" s="283">
        <v>1025</v>
      </c>
      <c r="K281" s="284">
        <v>18</v>
      </c>
      <c r="L281" s="284">
        <v>1</v>
      </c>
      <c r="M281" s="14">
        <f t="shared" si="55"/>
        <v>1006</v>
      </c>
      <c r="N281" s="285">
        <f t="shared" si="53"/>
        <v>1006</v>
      </c>
      <c r="O281" s="241" t="str">
        <f t="shared" si="54"/>
        <v/>
      </c>
      <c r="P281" s="315">
        <f t="shared" si="50"/>
        <v>1025</v>
      </c>
      <c r="Q281" s="34"/>
      <c r="S281" s="158"/>
      <c r="T281" s="61"/>
      <c r="U281" s="61"/>
      <c r="V281" s="61"/>
      <c r="W281" s="61"/>
      <c r="X281" s="61"/>
      <c r="Y281" s="61"/>
      <c r="Z281" s="61"/>
    </row>
    <row r="282" spans="2:26" ht="17.25" hidden="1" outlineLevel="2" collapsed="1" thickBot="1">
      <c r="B282" s="279">
        <v>43068</v>
      </c>
      <c r="C282" s="280" t="s">
        <v>2236</v>
      </c>
      <c r="D282" s="281" t="s">
        <v>3351</v>
      </c>
      <c r="E282" s="281" t="s">
        <v>1329</v>
      </c>
      <c r="F282" s="282" t="s">
        <v>1330</v>
      </c>
      <c r="G282" s="281" t="s">
        <v>102</v>
      </c>
      <c r="H282" s="283">
        <v>5</v>
      </c>
      <c r="I282" s="316">
        <v>11</v>
      </c>
      <c r="J282" s="283">
        <v>-2750</v>
      </c>
      <c r="K282" s="284">
        <v>90</v>
      </c>
      <c r="L282" s="284">
        <v>5</v>
      </c>
      <c r="M282" s="14">
        <f t="shared" si="55"/>
        <v>-2845</v>
      </c>
      <c r="N282" s="285">
        <f t="shared" si="53"/>
        <v>-2845</v>
      </c>
      <c r="O282" s="241" t="str">
        <f t="shared" si="54"/>
        <v/>
      </c>
      <c r="P282" s="315">
        <f t="shared" si="50"/>
        <v>2750</v>
      </c>
      <c r="Q282" s="34"/>
      <c r="S282" s="158"/>
      <c r="T282" s="61"/>
      <c r="U282" s="61"/>
      <c r="V282" s="61"/>
      <c r="W282" s="61"/>
      <c r="X282" s="61"/>
      <c r="Y282" s="61"/>
      <c r="Z282" s="61"/>
    </row>
    <row r="283" spans="2:26" ht="17.25" hidden="1" outlineLevel="2" collapsed="1" thickBot="1">
      <c r="B283" s="279">
        <v>43068</v>
      </c>
      <c r="C283" s="280" t="s">
        <v>2236</v>
      </c>
      <c r="D283" s="281" t="s">
        <v>3351</v>
      </c>
      <c r="E283" s="281" t="s">
        <v>1331</v>
      </c>
      <c r="F283" s="282" t="s">
        <v>2221</v>
      </c>
      <c r="G283" s="281" t="s">
        <v>102</v>
      </c>
      <c r="H283" s="283">
        <v>5</v>
      </c>
      <c r="I283" s="316">
        <v>20.5</v>
      </c>
      <c r="J283" s="283">
        <v>5125</v>
      </c>
      <c r="K283" s="284">
        <v>90</v>
      </c>
      <c r="L283" s="284">
        <v>5</v>
      </c>
      <c r="M283" s="14">
        <f t="shared" si="55"/>
        <v>5030</v>
      </c>
      <c r="N283" s="285">
        <f t="shared" si="53"/>
        <v>5030</v>
      </c>
      <c r="O283" s="241" t="str">
        <f t="shared" si="54"/>
        <v/>
      </c>
      <c r="P283" s="315">
        <f t="shared" si="50"/>
        <v>5125</v>
      </c>
      <c r="Q283" s="34"/>
      <c r="S283" s="158"/>
      <c r="T283" s="61"/>
      <c r="U283" s="61"/>
      <c r="V283" s="61"/>
      <c r="W283" s="61"/>
      <c r="X283" s="61"/>
      <c r="Y283" s="61"/>
      <c r="Z283" s="61"/>
    </row>
    <row r="284" spans="2:26" ht="17.25" hidden="1" outlineLevel="2" collapsed="1" thickBot="1">
      <c r="B284" s="279">
        <v>43068</v>
      </c>
      <c r="C284" s="280" t="s">
        <v>2236</v>
      </c>
      <c r="D284" s="281" t="s">
        <v>3351</v>
      </c>
      <c r="E284" s="281" t="s">
        <v>1329</v>
      </c>
      <c r="F284" s="282" t="s">
        <v>1330</v>
      </c>
      <c r="G284" s="281" t="s">
        <v>102</v>
      </c>
      <c r="H284" s="283">
        <v>2</v>
      </c>
      <c r="I284" s="316">
        <v>13</v>
      </c>
      <c r="J284" s="283">
        <v>-1300</v>
      </c>
      <c r="K284" s="284">
        <v>36</v>
      </c>
      <c r="L284" s="284">
        <v>2</v>
      </c>
      <c r="M284" s="14">
        <f t="shared" si="55"/>
        <v>-1338</v>
      </c>
      <c r="N284" s="285">
        <f t="shared" si="53"/>
        <v>-1338</v>
      </c>
      <c r="O284" s="241" t="str">
        <f t="shared" si="54"/>
        <v/>
      </c>
      <c r="P284" s="315">
        <f t="shared" si="50"/>
        <v>1300</v>
      </c>
      <c r="Q284" s="34"/>
      <c r="R284" s="211" t="s">
        <v>3338</v>
      </c>
      <c r="S284" s="158"/>
      <c r="T284" s="61"/>
      <c r="U284" s="61"/>
      <c r="V284" s="61"/>
      <c r="W284" s="61"/>
      <c r="X284" s="61"/>
      <c r="Y284" s="61"/>
      <c r="Z284" s="61"/>
    </row>
    <row r="285" spans="2:26" ht="17.25" hidden="1" outlineLevel="2" collapsed="1" thickBot="1">
      <c r="B285" s="279">
        <v>43068</v>
      </c>
      <c r="C285" s="280" t="s">
        <v>2236</v>
      </c>
      <c r="D285" s="281" t="s">
        <v>3351</v>
      </c>
      <c r="E285" s="281" t="s">
        <v>1331</v>
      </c>
      <c r="F285" s="282" t="s">
        <v>2221</v>
      </c>
      <c r="G285" s="281" t="s">
        <v>102</v>
      </c>
      <c r="H285" s="283">
        <v>2</v>
      </c>
      <c r="I285" s="316">
        <v>20.5</v>
      </c>
      <c r="J285" s="283">
        <v>2050</v>
      </c>
      <c r="K285" s="284">
        <v>36</v>
      </c>
      <c r="L285" s="284">
        <v>2</v>
      </c>
      <c r="M285" s="14">
        <f t="shared" si="55"/>
        <v>2012</v>
      </c>
      <c r="N285" s="285">
        <f t="shared" si="53"/>
        <v>2012</v>
      </c>
      <c r="O285" s="241" t="str">
        <f t="shared" si="54"/>
        <v/>
      </c>
      <c r="P285" s="315">
        <f t="shared" si="50"/>
        <v>2050</v>
      </c>
      <c r="Q285" s="34"/>
      <c r="R285" s="211" t="s">
        <v>3340</v>
      </c>
      <c r="S285" s="158"/>
      <c r="T285" s="61"/>
      <c r="U285" s="61"/>
      <c r="V285" s="61"/>
      <c r="W285" s="61"/>
      <c r="X285" s="61"/>
      <c r="Y285" s="61"/>
      <c r="Z285" s="61"/>
    </row>
    <row r="286" spans="2:26" ht="17.25" hidden="1" outlineLevel="2" thickBot="1">
      <c r="B286" s="279">
        <v>43068</v>
      </c>
      <c r="C286" s="280" t="s">
        <v>2236</v>
      </c>
      <c r="D286" s="281" t="s">
        <v>3351</v>
      </c>
      <c r="E286" s="281" t="s">
        <v>1329</v>
      </c>
      <c r="F286" s="282" t="s">
        <v>1330</v>
      </c>
      <c r="G286" s="281" t="s">
        <v>102</v>
      </c>
      <c r="H286" s="283">
        <v>3</v>
      </c>
      <c r="I286" s="316">
        <v>8</v>
      </c>
      <c r="J286" s="283">
        <v>-1200</v>
      </c>
      <c r="K286" s="284">
        <v>54</v>
      </c>
      <c r="L286" s="284">
        <v>0</v>
      </c>
      <c r="M286" s="14">
        <f t="shared" si="55"/>
        <v>-1254</v>
      </c>
      <c r="N286" s="285">
        <f t="shared" si="53"/>
        <v>-1254</v>
      </c>
      <c r="O286" s="241" t="str">
        <f t="shared" si="54"/>
        <v/>
      </c>
      <c r="P286" s="315">
        <f t="shared" si="50"/>
        <v>1200</v>
      </c>
      <c r="Q286" s="34"/>
      <c r="S286" s="158"/>
      <c r="T286" s="61"/>
      <c r="U286" s="61"/>
      <c r="V286" s="61"/>
      <c r="W286" s="61"/>
      <c r="X286" s="61"/>
      <c r="Y286" s="61"/>
      <c r="Z286" s="61"/>
    </row>
    <row r="287" spans="2:26" ht="17.25" hidden="1" outlineLevel="2" collapsed="1" thickBot="1">
      <c r="B287" s="279">
        <v>43068</v>
      </c>
      <c r="C287" s="280" t="s">
        <v>2236</v>
      </c>
      <c r="D287" s="281" t="s">
        <v>3351</v>
      </c>
      <c r="E287" s="281" t="s">
        <v>1331</v>
      </c>
      <c r="F287" s="282" t="s">
        <v>2221</v>
      </c>
      <c r="G287" s="281" t="s">
        <v>102</v>
      </c>
      <c r="H287" s="283">
        <v>3</v>
      </c>
      <c r="I287" s="316">
        <v>20.5</v>
      </c>
      <c r="J287" s="283">
        <v>3075</v>
      </c>
      <c r="K287" s="284">
        <v>54</v>
      </c>
      <c r="L287" s="284">
        <v>3</v>
      </c>
      <c r="M287" s="14">
        <f t="shared" si="55"/>
        <v>3018</v>
      </c>
      <c r="N287" s="285">
        <f t="shared" si="53"/>
        <v>3018</v>
      </c>
      <c r="O287" s="241" t="str">
        <f t="shared" si="54"/>
        <v/>
      </c>
      <c r="P287" s="315">
        <f t="shared" si="50"/>
        <v>3075</v>
      </c>
      <c r="Q287" s="34"/>
      <c r="S287" s="158"/>
      <c r="T287" s="61"/>
      <c r="U287" s="61"/>
      <c r="V287" s="61"/>
      <c r="W287" s="61"/>
      <c r="X287" s="61"/>
      <c r="Y287" s="61"/>
      <c r="Z287" s="61"/>
    </row>
    <row r="288" spans="2:26" ht="17.25" hidden="1" outlineLevel="2" collapsed="1" thickBot="1">
      <c r="B288" s="279">
        <v>43068</v>
      </c>
      <c r="C288" s="280" t="s">
        <v>2236</v>
      </c>
      <c r="D288" s="281" t="s">
        <v>3351</v>
      </c>
      <c r="E288" s="281" t="s">
        <v>1329</v>
      </c>
      <c r="F288" s="282" t="s">
        <v>1330</v>
      </c>
      <c r="G288" s="281" t="s">
        <v>102</v>
      </c>
      <c r="H288" s="283">
        <v>3</v>
      </c>
      <c r="I288" s="316">
        <v>7.3</v>
      </c>
      <c r="J288" s="283">
        <v>-1095</v>
      </c>
      <c r="K288" s="284">
        <v>54</v>
      </c>
      <c r="L288" s="284">
        <v>0</v>
      </c>
      <c r="M288" s="14">
        <f t="shared" si="55"/>
        <v>-1149</v>
      </c>
      <c r="N288" s="285">
        <f t="shared" si="53"/>
        <v>-1149</v>
      </c>
      <c r="O288" s="241" t="str">
        <f t="shared" si="54"/>
        <v/>
      </c>
      <c r="P288" s="315">
        <f t="shared" si="50"/>
        <v>1095</v>
      </c>
      <c r="Q288" s="34"/>
      <c r="S288" s="158"/>
      <c r="T288" s="61"/>
      <c r="U288" s="61"/>
      <c r="V288" s="61"/>
      <c r="W288" s="61"/>
      <c r="X288" s="61"/>
      <c r="Y288" s="61"/>
      <c r="Z288" s="61"/>
    </row>
    <row r="289" spans="2:26" ht="17.25" hidden="1" outlineLevel="2" collapsed="1" thickBot="1">
      <c r="B289" s="279">
        <v>43068</v>
      </c>
      <c r="C289" s="280" t="s">
        <v>2236</v>
      </c>
      <c r="D289" s="281" t="s">
        <v>3351</v>
      </c>
      <c r="E289" s="281" t="s">
        <v>1331</v>
      </c>
      <c r="F289" s="282" t="s">
        <v>2221</v>
      </c>
      <c r="G289" s="281" t="s">
        <v>102</v>
      </c>
      <c r="H289" s="283">
        <v>3</v>
      </c>
      <c r="I289" s="316">
        <v>20.5</v>
      </c>
      <c r="J289" s="283">
        <v>3075</v>
      </c>
      <c r="K289" s="284">
        <v>54</v>
      </c>
      <c r="L289" s="284">
        <v>3</v>
      </c>
      <c r="M289" s="14">
        <f t="shared" si="55"/>
        <v>3018</v>
      </c>
      <c r="N289" s="285">
        <f t="shared" si="53"/>
        <v>3018</v>
      </c>
      <c r="O289" s="241" t="str">
        <f t="shared" si="54"/>
        <v/>
      </c>
      <c r="P289" s="315">
        <f t="shared" si="50"/>
        <v>3075</v>
      </c>
      <c r="Q289" s="34"/>
      <c r="S289" s="158"/>
      <c r="T289" s="61"/>
      <c r="U289" s="61"/>
      <c r="V289" s="61"/>
      <c r="W289" s="61"/>
      <c r="X289" s="61"/>
      <c r="Y289" s="61"/>
      <c r="Z289" s="61"/>
    </row>
    <row r="290" spans="2:26" ht="17.25" hidden="1" outlineLevel="2" collapsed="1" thickBot="1">
      <c r="B290" s="279">
        <v>43068</v>
      </c>
      <c r="C290" s="280" t="s">
        <v>1332</v>
      </c>
      <c r="D290" s="281" t="s">
        <v>3274</v>
      </c>
      <c r="E290" s="281" t="s">
        <v>1329</v>
      </c>
      <c r="F290" s="282" t="s">
        <v>2221</v>
      </c>
      <c r="G290" s="281" t="s">
        <v>102</v>
      </c>
      <c r="H290" s="283">
        <v>1</v>
      </c>
      <c r="I290" s="316">
        <v>10722</v>
      </c>
      <c r="J290" s="283">
        <v>0</v>
      </c>
      <c r="K290" s="284">
        <v>23</v>
      </c>
      <c r="L290" s="284">
        <v>11</v>
      </c>
      <c r="M290" s="14">
        <f t="shared" si="55"/>
        <v>-34</v>
      </c>
      <c r="N290" s="285">
        <f t="shared" si="53"/>
        <v>-34</v>
      </c>
      <c r="O290" s="241" t="str">
        <f t="shared" si="54"/>
        <v/>
      </c>
      <c r="P290" s="315">
        <f t="shared" ref="P290:P291" si="56">ABS(J290)</f>
        <v>0</v>
      </c>
      <c r="Q290" s="34"/>
      <c r="R290" s="211" t="s">
        <v>3338</v>
      </c>
      <c r="S290" s="158"/>
      <c r="T290" s="61"/>
      <c r="U290" s="61"/>
      <c r="V290" s="61"/>
      <c r="W290" s="61"/>
      <c r="X290" s="61"/>
      <c r="Y290" s="61"/>
      <c r="Z290" s="61"/>
    </row>
    <row r="291" spans="2:26" ht="17.25" hidden="1" outlineLevel="2" collapsed="1" thickBot="1">
      <c r="B291" s="279">
        <v>43068</v>
      </c>
      <c r="C291" s="280" t="s">
        <v>1332</v>
      </c>
      <c r="D291" s="281" t="s">
        <v>3274</v>
      </c>
      <c r="E291" s="281" t="s">
        <v>1331</v>
      </c>
      <c r="F291" s="282" t="s">
        <v>1330</v>
      </c>
      <c r="G291" s="281" t="s">
        <v>102</v>
      </c>
      <c r="H291" s="283">
        <v>1</v>
      </c>
      <c r="I291" s="316">
        <v>10725</v>
      </c>
      <c r="J291" s="283">
        <v>0</v>
      </c>
      <c r="K291" s="284">
        <v>23</v>
      </c>
      <c r="L291" s="284">
        <v>11</v>
      </c>
      <c r="M291" s="14">
        <f t="shared" si="55"/>
        <v>-184</v>
      </c>
      <c r="N291" s="285">
        <f t="shared" si="53"/>
        <v>-184</v>
      </c>
      <c r="O291" s="241">
        <f t="shared" si="54"/>
        <v>-3</v>
      </c>
      <c r="P291" s="315">
        <f t="shared" si="56"/>
        <v>0</v>
      </c>
      <c r="Q291" s="34"/>
      <c r="R291" s="211" t="s">
        <v>3340</v>
      </c>
      <c r="S291" s="158"/>
      <c r="T291" s="61"/>
      <c r="U291" s="61"/>
      <c r="V291" s="61"/>
      <c r="W291" s="61"/>
      <c r="X291" s="61"/>
      <c r="Y291" s="61"/>
      <c r="Z291" s="61"/>
    </row>
    <row r="292" spans="2:26" ht="17.25" thickBot="1">
      <c r="B292" s="272">
        <v>43046</v>
      </c>
      <c r="C292" s="273"/>
      <c r="D292" s="273" t="s">
        <v>3017</v>
      </c>
      <c r="E292" s="273"/>
      <c r="F292" s="273"/>
      <c r="G292" s="273"/>
      <c r="H292" s="274"/>
      <c r="I292" s="274"/>
      <c r="J292" s="274"/>
      <c r="K292" s="275"/>
      <c r="L292" s="274"/>
      <c r="M292" s="275"/>
      <c r="N292" s="276">
        <v>-1449</v>
      </c>
      <c r="O292" s="309"/>
      <c r="Q292" s="310"/>
      <c r="R292" s="211" t="s">
        <v>36</v>
      </c>
      <c r="S292" s="158"/>
    </row>
    <row r="293" spans="2:26" ht="17.25" thickBot="1">
      <c r="B293" s="272">
        <v>43061</v>
      </c>
      <c r="C293" s="273"/>
      <c r="D293" s="273" t="s">
        <v>3020</v>
      </c>
      <c r="E293" s="273"/>
      <c r="F293" s="273"/>
      <c r="G293" s="273"/>
      <c r="H293" s="274"/>
      <c r="I293" s="274"/>
      <c r="J293" s="274"/>
      <c r="K293" s="275"/>
      <c r="L293" s="274"/>
      <c r="M293" s="275"/>
      <c r="N293" s="276">
        <v>-8240</v>
      </c>
      <c r="O293" s="309"/>
      <c r="Q293" s="310"/>
      <c r="R293" s="211" t="s">
        <v>3021</v>
      </c>
      <c r="S293" s="158"/>
    </row>
    <row r="294" spans="2:26" ht="17.25" collapsed="1" thickBot="1">
      <c r="B294" s="254" t="s">
        <v>3352</v>
      </c>
      <c r="C294" s="255"/>
      <c r="D294" s="255"/>
      <c r="E294" s="255"/>
      <c r="F294" s="255"/>
      <c r="G294" s="255"/>
      <c r="H294" s="256"/>
      <c r="I294" s="256"/>
      <c r="J294" s="256"/>
      <c r="K294" s="121"/>
      <c r="L294" s="256"/>
      <c r="M294" s="289">
        <f>SUM(M207:M293)</f>
        <v>13390</v>
      </c>
      <c r="N294" s="290">
        <f>SUM(N207:N293)</f>
        <v>5150</v>
      </c>
      <c r="O294" s="311"/>
      <c r="P294" s="312"/>
      <c r="Q294" s="313"/>
      <c r="S294" s="158"/>
    </row>
    <row r="295" spans="2:26" ht="17.25" hidden="1" outlineLevel="1" collapsed="1" thickBot="1">
      <c r="B295" s="317">
        <v>43070</v>
      </c>
      <c r="C295" s="318" t="s">
        <v>1332</v>
      </c>
      <c r="D295" s="319" t="s">
        <v>3274</v>
      </c>
      <c r="E295" s="319" t="s">
        <v>1329</v>
      </c>
      <c r="F295" s="319" t="s">
        <v>2221</v>
      </c>
      <c r="G295" s="319" t="s">
        <v>102</v>
      </c>
      <c r="H295" s="320">
        <v>1</v>
      </c>
      <c r="I295" s="321">
        <v>10505</v>
      </c>
      <c r="J295" s="320">
        <v>0</v>
      </c>
      <c r="K295" s="322">
        <v>23</v>
      </c>
      <c r="L295" s="322">
        <v>11</v>
      </c>
      <c r="M295" s="324">
        <f>IF(C295="TXO",J295-SUM(K295:L295),IF(C295="FITX",IF(E295="新倉",-SUM(K295:L295),IF(F295="賣",(I295-I294)*H295*200-SUM(K295:L295),(I294-I295)*H295*200-SUM(K295:L295))),IF(E295="新倉",-SUM(K295:L295),IF(F295="賣",(I295-I294)*H295*50-SUM(K295:L295),(I294-I295)*H295*50-SUM(K295:L295)))))</f>
        <v>-34</v>
      </c>
      <c r="N295" s="325">
        <f>M295</f>
        <v>-34</v>
      </c>
      <c r="O295" s="241" t="str">
        <f>IF(C295="TXO","",IF(E295="新倉","",IF(F295="賣",(I295-I294)*H295,(I294-I295)*H295)))</f>
        <v/>
      </c>
      <c r="P295" s="315">
        <f t="shared" ref="P295:P358" si="57">ABS(J295)</f>
        <v>0</v>
      </c>
      <c r="Q295" s="34">
        <f>SUM(M295:M302)</f>
        <v>-2258</v>
      </c>
      <c r="S295" s="61"/>
      <c r="T295" s="61"/>
      <c r="U295" s="61"/>
      <c r="V295" s="61"/>
      <c r="W295" s="61"/>
      <c r="X295" s="61"/>
      <c r="Y295" s="61"/>
      <c r="Z295" s="61"/>
    </row>
    <row r="296" spans="2:26" ht="17.25" hidden="1" outlineLevel="2" collapsed="1" thickBot="1">
      <c r="B296" s="317">
        <v>43070</v>
      </c>
      <c r="C296" s="318" t="s">
        <v>1332</v>
      </c>
      <c r="D296" s="319" t="s">
        <v>3274</v>
      </c>
      <c r="E296" s="319" t="s">
        <v>1331</v>
      </c>
      <c r="F296" s="319" t="s">
        <v>1330</v>
      </c>
      <c r="G296" s="319" t="s">
        <v>102</v>
      </c>
      <c r="H296" s="320">
        <v>1</v>
      </c>
      <c r="I296" s="321">
        <v>10501</v>
      </c>
      <c r="J296" s="320">
        <v>0</v>
      </c>
      <c r="K296" s="322">
        <v>23</v>
      </c>
      <c r="L296" s="322">
        <v>11</v>
      </c>
      <c r="M296" s="14">
        <f t="shared" ref="M296:M351" si="58">IF(C296="TXO",J296-SUM(K296:L296),IF(C296="FITX",IF(E296="新倉",-SUM(K296:L296),IF(F296="賣",(I296-I295)*H296*200-SUM(K296:L296),(I295-I296)*H296*200-SUM(K296:L296))),IF(E296="新倉",-SUM(K296:L296),IF(F296="賣",(I296-I295)*H296*50-SUM(K296:L296),(I295-I296)*H296*50-SUM(K296:L296)))))</f>
        <v>166</v>
      </c>
      <c r="N296" s="123">
        <f t="shared" ref="N296:N351" si="59">M296</f>
        <v>166</v>
      </c>
      <c r="O296" s="241">
        <f t="shared" ref="O296:O350" si="60">IF(C296="TXO","",IF(E296="新倉","",IF(F296="賣",(I296-I295)*H296,(I295-I296)*H296)))</f>
        <v>4</v>
      </c>
      <c r="P296" s="315">
        <f t="shared" si="57"/>
        <v>0</v>
      </c>
      <c r="Q296" s="34"/>
      <c r="S296" s="61"/>
      <c r="T296" s="61"/>
      <c r="U296" s="61"/>
      <c r="V296" s="61"/>
      <c r="W296" s="61"/>
      <c r="X296" s="61"/>
      <c r="Y296" s="61"/>
      <c r="Z296" s="61"/>
    </row>
    <row r="297" spans="2:26" ht="17.25" hidden="1" outlineLevel="2" collapsed="1" thickBot="1">
      <c r="B297" s="317">
        <v>43070</v>
      </c>
      <c r="C297" s="318" t="s">
        <v>1328</v>
      </c>
      <c r="D297" s="319" t="s">
        <v>3353</v>
      </c>
      <c r="E297" s="319" t="s">
        <v>1329</v>
      </c>
      <c r="F297" s="319" t="s">
        <v>1330</v>
      </c>
      <c r="G297" s="319" t="s">
        <v>102</v>
      </c>
      <c r="H297" s="320">
        <v>1</v>
      </c>
      <c r="I297" s="321">
        <v>32</v>
      </c>
      <c r="J297" s="320">
        <v>-1600</v>
      </c>
      <c r="K297" s="322">
        <v>18</v>
      </c>
      <c r="L297" s="322">
        <v>2</v>
      </c>
      <c r="M297" s="14">
        <f t="shared" si="58"/>
        <v>-1620</v>
      </c>
      <c r="N297" s="123">
        <f t="shared" si="59"/>
        <v>-1620</v>
      </c>
      <c r="O297" s="241" t="str">
        <f t="shared" si="60"/>
        <v/>
      </c>
      <c r="P297" s="315">
        <f t="shared" si="57"/>
        <v>1600</v>
      </c>
      <c r="Q297" s="34"/>
      <c r="S297" s="61"/>
      <c r="T297" s="61"/>
      <c r="U297" s="61"/>
      <c r="V297" s="61"/>
      <c r="W297" s="61"/>
      <c r="X297" s="61"/>
      <c r="Y297" s="61"/>
      <c r="Z297" s="61"/>
    </row>
    <row r="298" spans="2:26" ht="17.25" hidden="1" outlineLevel="2" collapsed="1" thickBot="1">
      <c r="B298" s="317">
        <v>43075</v>
      </c>
      <c r="C298" s="318" t="s">
        <v>1328</v>
      </c>
      <c r="D298" s="319" t="s">
        <v>3353</v>
      </c>
      <c r="E298" s="319" t="s">
        <v>1331</v>
      </c>
      <c r="F298" s="319" t="s">
        <v>2221</v>
      </c>
      <c r="G298" s="319" t="s">
        <v>102</v>
      </c>
      <c r="H298" s="320">
        <v>1</v>
      </c>
      <c r="I298" s="321">
        <v>11.5</v>
      </c>
      <c r="J298" s="320">
        <v>575</v>
      </c>
      <c r="K298" s="322">
        <v>18</v>
      </c>
      <c r="L298" s="322">
        <v>1</v>
      </c>
      <c r="M298" s="14">
        <f t="shared" si="58"/>
        <v>556</v>
      </c>
      <c r="N298" s="123">
        <f t="shared" si="59"/>
        <v>556</v>
      </c>
      <c r="O298" s="241" t="str">
        <f t="shared" si="60"/>
        <v/>
      </c>
      <c r="P298" s="315">
        <f t="shared" si="57"/>
        <v>575</v>
      </c>
      <c r="Q298" s="34"/>
      <c r="S298" s="61"/>
      <c r="T298" s="61"/>
      <c r="U298" s="61"/>
      <c r="V298" s="61"/>
      <c r="W298" s="61"/>
      <c r="X298" s="61"/>
      <c r="Y298" s="61"/>
      <c r="Z298" s="61"/>
    </row>
    <row r="299" spans="2:26" ht="17.25" hidden="1" outlineLevel="2" collapsed="1" thickBot="1">
      <c r="B299" s="317">
        <v>43070</v>
      </c>
      <c r="C299" s="318" t="s">
        <v>1328</v>
      </c>
      <c r="D299" s="319" t="s">
        <v>3353</v>
      </c>
      <c r="E299" s="319" t="s">
        <v>1329</v>
      </c>
      <c r="F299" s="319" t="s">
        <v>1330</v>
      </c>
      <c r="G299" s="319" t="s">
        <v>102</v>
      </c>
      <c r="H299" s="320">
        <v>1</v>
      </c>
      <c r="I299" s="321">
        <v>28</v>
      </c>
      <c r="J299" s="320">
        <v>-1400</v>
      </c>
      <c r="K299" s="322">
        <v>18</v>
      </c>
      <c r="L299" s="322">
        <v>1</v>
      </c>
      <c r="M299" s="14">
        <f t="shared" si="58"/>
        <v>-1419</v>
      </c>
      <c r="N299" s="123">
        <f t="shared" si="59"/>
        <v>-1419</v>
      </c>
      <c r="O299" s="241" t="str">
        <f t="shared" si="60"/>
        <v/>
      </c>
      <c r="P299" s="315">
        <f t="shared" si="57"/>
        <v>1400</v>
      </c>
      <c r="Q299" s="34"/>
      <c r="S299" s="61"/>
      <c r="T299" s="61"/>
      <c r="U299" s="61"/>
      <c r="V299" s="61"/>
      <c r="W299" s="61"/>
      <c r="X299" s="61"/>
      <c r="Y299" s="61"/>
      <c r="Z299" s="61"/>
    </row>
    <row r="300" spans="2:26" ht="17.25" hidden="1" outlineLevel="2" collapsed="1" thickBot="1">
      <c r="B300" s="317">
        <v>43075</v>
      </c>
      <c r="C300" s="318" t="s">
        <v>1328</v>
      </c>
      <c r="D300" s="319" t="s">
        <v>3353</v>
      </c>
      <c r="E300" s="319" t="s">
        <v>1331</v>
      </c>
      <c r="F300" s="319" t="s">
        <v>2221</v>
      </c>
      <c r="G300" s="319" t="s">
        <v>102</v>
      </c>
      <c r="H300" s="320">
        <v>1</v>
      </c>
      <c r="I300" s="321">
        <v>11.5</v>
      </c>
      <c r="J300" s="320">
        <v>575</v>
      </c>
      <c r="K300" s="322">
        <v>18</v>
      </c>
      <c r="L300" s="322">
        <v>1</v>
      </c>
      <c r="M300" s="14">
        <f t="shared" si="58"/>
        <v>556</v>
      </c>
      <c r="N300" s="123">
        <f t="shared" si="59"/>
        <v>556</v>
      </c>
      <c r="O300" s="241" t="str">
        <f t="shared" si="60"/>
        <v/>
      </c>
      <c r="P300" s="315">
        <f t="shared" si="57"/>
        <v>575</v>
      </c>
      <c r="Q300" s="34"/>
      <c r="S300" s="61"/>
      <c r="T300" s="61"/>
      <c r="U300" s="61"/>
      <c r="V300" s="61"/>
      <c r="W300" s="61"/>
      <c r="X300" s="61"/>
      <c r="Y300" s="61"/>
      <c r="Z300" s="61"/>
    </row>
    <row r="301" spans="2:26" ht="17.25" hidden="1" outlineLevel="2" collapsed="1" thickBot="1">
      <c r="B301" s="317">
        <v>43070</v>
      </c>
      <c r="C301" s="318" t="s">
        <v>1328</v>
      </c>
      <c r="D301" s="319" t="s">
        <v>3353</v>
      </c>
      <c r="E301" s="319" t="s">
        <v>1329</v>
      </c>
      <c r="F301" s="319" t="s">
        <v>1330</v>
      </c>
      <c r="G301" s="319" t="s">
        <v>102</v>
      </c>
      <c r="H301" s="320">
        <v>1</v>
      </c>
      <c r="I301" s="321">
        <v>20</v>
      </c>
      <c r="J301" s="320">
        <v>-1000</v>
      </c>
      <c r="K301" s="322">
        <v>18</v>
      </c>
      <c r="L301" s="322">
        <v>1</v>
      </c>
      <c r="M301" s="14">
        <f t="shared" si="58"/>
        <v>-1019</v>
      </c>
      <c r="N301" s="123">
        <f t="shared" si="59"/>
        <v>-1019</v>
      </c>
      <c r="O301" s="241" t="str">
        <f t="shared" si="60"/>
        <v/>
      </c>
      <c r="P301" s="315">
        <f t="shared" si="57"/>
        <v>1000</v>
      </c>
      <c r="Q301" s="34"/>
      <c r="S301" s="61"/>
      <c r="T301" s="61"/>
      <c r="U301" s="61"/>
      <c r="V301" s="61"/>
      <c r="W301" s="61"/>
      <c r="X301" s="61"/>
      <c r="Y301" s="61"/>
      <c r="Z301" s="61"/>
    </row>
    <row r="302" spans="2:26" ht="17.25" hidden="1" outlineLevel="2" collapsed="1" thickBot="1">
      <c r="B302" s="317">
        <v>43075</v>
      </c>
      <c r="C302" s="318" t="s">
        <v>1328</v>
      </c>
      <c r="D302" s="319" t="s">
        <v>3353</v>
      </c>
      <c r="E302" s="319" t="s">
        <v>1331</v>
      </c>
      <c r="F302" s="319" t="s">
        <v>2221</v>
      </c>
      <c r="G302" s="319" t="s">
        <v>102</v>
      </c>
      <c r="H302" s="320">
        <v>1</v>
      </c>
      <c r="I302" s="321">
        <v>11.5</v>
      </c>
      <c r="J302" s="320">
        <v>575</v>
      </c>
      <c r="K302" s="322">
        <v>18</v>
      </c>
      <c r="L302" s="322">
        <v>1</v>
      </c>
      <c r="M302" s="14">
        <f t="shared" si="58"/>
        <v>556</v>
      </c>
      <c r="N302" s="123">
        <f t="shared" si="59"/>
        <v>556</v>
      </c>
      <c r="O302" s="241" t="str">
        <f t="shared" si="60"/>
        <v/>
      </c>
      <c r="P302" s="315">
        <f t="shared" si="57"/>
        <v>575</v>
      </c>
      <c r="Q302" s="34"/>
      <c r="S302" s="61"/>
      <c r="T302" s="61"/>
      <c r="U302" s="61"/>
      <c r="V302" s="61"/>
      <c r="W302" s="61"/>
      <c r="X302" s="61"/>
      <c r="Y302" s="61"/>
      <c r="Z302" s="61"/>
    </row>
    <row r="303" spans="2:26" ht="17.25" hidden="1" outlineLevel="1" collapsed="1" thickBot="1">
      <c r="B303" s="279">
        <v>43075</v>
      </c>
      <c r="C303" s="280" t="s">
        <v>1328</v>
      </c>
      <c r="D303" s="281" t="s">
        <v>3353</v>
      </c>
      <c r="E303" s="281" t="s">
        <v>1329</v>
      </c>
      <c r="F303" s="282" t="s">
        <v>1330</v>
      </c>
      <c r="G303" s="281" t="s">
        <v>102</v>
      </c>
      <c r="H303" s="283">
        <v>3</v>
      </c>
      <c r="I303" s="316">
        <v>5.6</v>
      </c>
      <c r="J303" s="283">
        <v>-840</v>
      </c>
      <c r="K303" s="284">
        <v>54</v>
      </c>
      <c r="L303" s="284">
        <v>0</v>
      </c>
      <c r="M303" s="284">
        <f t="shared" si="58"/>
        <v>-894</v>
      </c>
      <c r="N303" s="285">
        <f t="shared" si="59"/>
        <v>-894</v>
      </c>
      <c r="O303" s="241" t="str">
        <f t="shared" si="60"/>
        <v/>
      </c>
      <c r="P303" s="315">
        <f t="shared" si="57"/>
        <v>840</v>
      </c>
      <c r="Q303" s="34">
        <f>SUM(M303:M350)</f>
        <v>-13123</v>
      </c>
      <c r="S303" s="158"/>
      <c r="T303" s="61"/>
      <c r="U303" s="61"/>
      <c r="V303" s="61"/>
      <c r="W303" s="61"/>
      <c r="X303" s="61"/>
      <c r="Y303" s="61"/>
      <c r="Z303" s="61"/>
    </row>
    <row r="304" spans="2:26" ht="17.25" hidden="1" outlineLevel="2" collapsed="1" thickBot="1">
      <c r="B304" s="279">
        <v>43075</v>
      </c>
      <c r="C304" s="280" t="s">
        <v>1328</v>
      </c>
      <c r="D304" s="281" t="s">
        <v>3353</v>
      </c>
      <c r="E304" s="281" t="s">
        <v>1331</v>
      </c>
      <c r="F304" s="282" t="s">
        <v>2221</v>
      </c>
      <c r="G304" s="281" t="s">
        <v>102</v>
      </c>
      <c r="H304" s="283">
        <v>3</v>
      </c>
      <c r="I304" s="316">
        <v>11.5</v>
      </c>
      <c r="J304" s="283">
        <v>1725</v>
      </c>
      <c r="K304" s="284">
        <v>54</v>
      </c>
      <c r="L304" s="284">
        <v>3</v>
      </c>
      <c r="M304" s="284">
        <f t="shared" si="58"/>
        <v>1668</v>
      </c>
      <c r="N304" s="285">
        <f t="shared" si="59"/>
        <v>1668</v>
      </c>
      <c r="O304" s="241" t="str">
        <f t="shared" si="60"/>
        <v/>
      </c>
      <c r="P304" s="315">
        <f t="shared" si="57"/>
        <v>1725</v>
      </c>
      <c r="Q304" s="34"/>
      <c r="S304" s="158"/>
      <c r="T304" s="61"/>
      <c r="U304" s="61"/>
      <c r="V304" s="61"/>
      <c r="W304" s="61"/>
      <c r="X304" s="61"/>
      <c r="Y304" s="61"/>
      <c r="Z304" s="61"/>
    </row>
    <row r="305" spans="2:26" ht="17.25" hidden="1" outlineLevel="2" collapsed="1" thickBot="1">
      <c r="B305" s="279">
        <v>43075</v>
      </c>
      <c r="C305" s="280" t="s">
        <v>1328</v>
      </c>
      <c r="D305" s="281" t="s">
        <v>3354</v>
      </c>
      <c r="E305" s="281" t="s">
        <v>1329</v>
      </c>
      <c r="F305" s="282" t="s">
        <v>1330</v>
      </c>
      <c r="G305" s="281" t="s">
        <v>102</v>
      </c>
      <c r="H305" s="283">
        <v>1</v>
      </c>
      <c r="I305" s="316">
        <v>2.4</v>
      </c>
      <c r="J305" s="283">
        <v>-120</v>
      </c>
      <c r="K305" s="284">
        <v>18</v>
      </c>
      <c r="L305" s="284">
        <v>0</v>
      </c>
      <c r="M305" s="284">
        <f t="shared" si="58"/>
        <v>-138</v>
      </c>
      <c r="N305" s="285">
        <f t="shared" si="59"/>
        <v>-138</v>
      </c>
      <c r="O305" s="241" t="str">
        <f t="shared" si="60"/>
        <v/>
      </c>
      <c r="P305" s="315">
        <f t="shared" si="57"/>
        <v>120</v>
      </c>
      <c r="Q305" s="34"/>
      <c r="S305" s="158"/>
      <c r="T305" s="61"/>
      <c r="U305" s="61"/>
      <c r="V305" s="61"/>
      <c r="W305" s="61"/>
      <c r="X305" s="61"/>
      <c r="Y305" s="61"/>
      <c r="Z305" s="61"/>
    </row>
    <row r="306" spans="2:26" ht="17.25" hidden="1" outlineLevel="2" collapsed="1" thickBot="1">
      <c r="B306" s="279">
        <v>43075</v>
      </c>
      <c r="C306" s="280" t="s">
        <v>1328</v>
      </c>
      <c r="D306" s="281" t="s">
        <v>3354</v>
      </c>
      <c r="E306" s="281" t="s">
        <v>1331</v>
      </c>
      <c r="F306" s="282" t="s">
        <v>2221</v>
      </c>
      <c r="G306" s="281" t="s">
        <v>102</v>
      </c>
      <c r="H306" s="283">
        <v>1</v>
      </c>
      <c r="I306" s="316">
        <v>0.1</v>
      </c>
      <c r="J306" s="283">
        <v>5</v>
      </c>
      <c r="K306" s="284">
        <v>18</v>
      </c>
      <c r="L306" s="284">
        <v>0</v>
      </c>
      <c r="M306" s="284">
        <f t="shared" si="58"/>
        <v>-13</v>
      </c>
      <c r="N306" s="285">
        <f t="shared" si="59"/>
        <v>-13</v>
      </c>
      <c r="O306" s="241" t="str">
        <f t="shared" si="60"/>
        <v/>
      </c>
      <c r="P306" s="315">
        <f t="shared" si="57"/>
        <v>5</v>
      </c>
      <c r="Q306" s="34"/>
      <c r="S306" s="158"/>
      <c r="T306" s="61"/>
      <c r="U306" s="61"/>
      <c r="V306" s="61"/>
      <c r="W306" s="61"/>
      <c r="X306" s="61"/>
      <c r="Y306" s="61"/>
      <c r="Z306" s="61"/>
    </row>
    <row r="307" spans="2:26" ht="17.25" hidden="1" outlineLevel="2" collapsed="1" thickBot="1">
      <c r="B307" s="279">
        <v>43075</v>
      </c>
      <c r="C307" s="280" t="s">
        <v>1328</v>
      </c>
      <c r="D307" s="281" t="s">
        <v>3355</v>
      </c>
      <c r="E307" s="281" t="s">
        <v>1329</v>
      </c>
      <c r="F307" s="282" t="s">
        <v>1330</v>
      </c>
      <c r="G307" s="281" t="s">
        <v>102</v>
      </c>
      <c r="H307" s="283">
        <v>2</v>
      </c>
      <c r="I307" s="316">
        <v>9.1999999999999993</v>
      </c>
      <c r="J307" s="283">
        <v>-920</v>
      </c>
      <c r="K307" s="284">
        <v>36</v>
      </c>
      <c r="L307" s="284">
        <v>0</v>
      </c>
      <c r="M307" s="284">
        <f t="shared" si="58"/>
        <v>-956</v>
      </c>
      <c r="N307" s="285">
        <f t="shared" si="59"/>
        <v>-956</v>
      </c>
      <c r="O307" s="241" t="str">
        <f t="shared" si="60"/>
        <v/>
      </c>
      <c r="P307" s="315">
        <f t="shared" si="57"/>
        <v>920</v>
      </c>
      <c r="Q307" s="34"/>
      <c r="S307" s="158"/>
      <c r="T307" s="61"/>
      <c r="U307" s="61"/>
      <c r="V307" s="61"/>
      <c r="W307" s="61"/>
      <c r="X307" s="61"/>
      <c r="Y307" s="61"/>
      <c r="Z307" s="61"/>
    </row>
    <row r="308" spans="2:26" ht="17.25" hidden="1" outlineLevel="2" collapsed="1" thickBot="1">
      <c r="B308" s="279">
        <v>43075</v>
      </c>
      <c r="C308" s="280" t="s">
        <v>1328</v>
      </c>
      <c r="D308" s="281" t="s">
        <v>3355</v>
      </c>
      <c r="E308" s="281" t="s">
        <v>1331</v>
      </c>
      <c r="F308" s="282" t="s">
        <v>2221</v>
      </c>
      <c r="G308" s="281" t="s">
        <v>102</v>
      </c>
      <c r="H308" s="283">
        <v>2</v>
      </c>
      <c r="I308" s="316">
        <v>0.1</v>
      </c>
      <c r="J308" s="283">
        <v>10</v>
      </c>
      <c r="K308" s="284">
        <v>36</v>
      </c>
      <c r="L308" s="284">
        <v>0</v>
      </c>
      <c r="M308" s="284">
        <f t="shared" si="58"/>
        <v>-26</v>
      </c>
      <c r="N308" s="285">
        <f t="shared" si="59"/>
        <v>-26</v>
      </c>
      <c r="O308" s="241" t="str">
        <f t="shared" si="60"/>
        <v/>
      </c>
      <c r="P308" s="315">
        <f t="shared" si="57"/>
        <v>10</v>
      </c>
      <c r="Q308" s="34"/>
      <c r="S308" s="158"/>
      <c r="T308" s="61"/>
      <c r="U308" s="61"/>
      <c r="V308" s="61"/>
      <c r="W308" s="61"/>
      <c r="X308" s="61"/>
      <c r="Y308" s="61"/>
      <c r="Z308" s="61"/>
    </row>
    <row r="309" spans="2:26" ht="17.25" hidden="1" outlineLevel="2" collapsed="1" thickBot="1">
      <c r="B309" s="279">
        <v>43075</v>
      </c>
      <c r="C309" s="280" t="s">
        <v>1328</v>
      </c>
      <c r="D309" s="281" t="s">
        <v>3354</v>
      </c>
      <c r="E309" s="281" t="s">
        <v>1329</v>
      </c>
      <c r="F309" s="282" t="s">
        <v>1330</v>
      </c>
      <c r="G309" s="281" t="s">
        <v>102</v>
      </c>
      <c r="H309" s="283">
        <v>10</v>
      </c>
      <c r="I309" s="316">
        <v>1.5</v>
      </c>
      <c r="J309" s="283">
        <v>-750</v>
      </c>
      <c r="K309" s="284">
        <v>180</v>
      </c>
      <c r="L309" s="284">
        <v>0</v>
      </c>
      <c r="M309" s="284">
        <f t="shared" si="58"/>
        <v>-930</v>
      </c>
      <c r="N309" s="285">
        <f t="shared" si="59"/>
        <v>-930</v>
      </c>
      <c r="O309" s="241" t="str">
        <f t="shared" si="60"/>
        <v/>
      </c>
      <c r="P309" s="315">
        <f t="shared" si="57"/>
        <v>750</v>
      </c>
      <c r="Q309" s="34"/>
      <c r="S309" s="158"/>
      <c r="T309" s="61"/>
      <c r="U309" s="61"/>
      <c r="V309" s="61"/>
      <c r="W309" s="61"/>
      <c r="X309" s="61"/>
      <c r="Y309" s="61"/>
      <c r="Z309" s="61"/>
    </row>
    <row r="310" spans="2:26" ht="17.25" hidden="1" outlineLevel="2" collapsed="1" thickBot="1">
      <c r="B310" s="279">
        <v>43075</v>
      </c>
      <c r="C310" s="280" t="s">
        <v>1328</v>
      </c>
      <c r="D310" s="281" t="s">
        <v>3354</v>
      </c>
      <c r="E310" s="281" t="s">
        <v>1331</v>
      </c>
      <c r="F310" s="282" t="s">
        <v>2221</v>
      </c>
      <c r="G310" s="281" t="s">
        <v>102</v>
      </c>
      <c r="H310" s="283">
        <v>10</v>
      </c>
      <c r="I310" s="316">
        <v>0.1</v>
      </c>
      <c r="J310" s="283">
        <v>50</v>
      </c>
      <c r="K310" s="284">
        <v>180</v>
      </c>
      <c r="L310" s="284">
        <v>0</v>
      </c>
      <c r="M310" s="284">
        <f t="shared" si="58"/>
        <v>-130</v>
      </c>
      <c r="N310" s="285">
        <f t="shared" si="59"/>
        <v>-130</v>
      </c>
      <c r="O310" s="241" t="str">
        <f t="shared" si="60"/>
        <v/>
      </c>
      <c r="P310" s="315">
        <f t="shared" si="57"/>
        <v>50</v>
      </c>
      <c r="Q310" s="34"/>
      <c r="S310" s="158"/>
      <c r="T310" s="61"/>
      <c r="U310" s="61"/>
      <c r="V310" s="61"/>
      <c r="W310" s="61"/>
      <c r="X310" s="61"/>
      <c r="Y310" s="61"/>
      <c r="Z310" s="61"/>
    </row>
    <row r="311" spans="2:26" ht="17.25" hidden="1" outlineLevel="2" collapsed="1" thickBot="1">
      <c r="B311" s="279">
        <v>43075</v>
      </c>
      <c r="C311" s="280" t="s">
        <v>1328</v>
      </c>
      <c r="D311" s="281" t="s">
        <v>3355</v>
      </c>
      <c r="E311" s="281" t="s">
        <v>1329</v>
      </c>
      <c r="F311" s="282" t="s">
        <v>1330</v>
      </c>
      <c r="G311" s="281" t="s">
        <v>102</v>
      </c>
      <c r="H311" s="283">
        <v>5</v>
      </c>
      <c r="I311" s="316">
        <v>6.8</v>
      </c>
      <c r="J311" s="283">
        <v>-1700</v>
      </c>
      <c r="K311" s="284">
        <v>90</v>
      </c>
      <c r="L311" s="284">
        <v>0</v>
      </c>
      <c r="M311" s="284">
        <f t="shared" si="58"/>
        <v>-1790</v>
      </c>
      <c r="N311" s="285">
        <f t="shared" si="59"/>
        <v>-1790</v>
      </c>
      <c r="O311" s="241" t="str">
        <f t="shared" si="60"/>
        <v/>
      </c>
      <c r="P311" s="315">
        <f t="shared" si="57"/>
        <v>1700</v>
      </c>
      <c r="Q311" s="34"/>
      <c r="S311" s="158"/>
      <c r="T311" s="61"/>
      <c r="U311" s="61"/>
      <c r="V311" s="61"/>
      <c r="W311" s="61"/>
      <c r="X311" s="61"/>
      <c r="Y311" s="61"/>
      <c r="Z311" s="61"/>
    </row>
    <row r="312" spans="2:26" ht="17.25" hidden="1" outlineLevel="2" collapsed="1" thickBot="1">
      <c r="B312" s="279">
        <v>43075</v>
      </c>
      <c r="C312" s="280" t="s">
        <v>1328</v>
      </c>
      <c r="D312" s="281" t="s">
        <v>3355</v>
      </c>
      <c r="E312" s="281" t="s">
        <v>1331</v>
      </c>
      <c r="F312" s="282" t="s">
        <v>2221</v>
      </c>
      <c r="G312" s="281" t="s">
        <v>102</v>
      </c>
      <c r="H312" s="283">
        <v>5</v>
      </c>
      <c r="I312" s="316">
        <v>0.1</v>
      </c>
      <c r="J312" s="283">
        <v>25</v>
      </c>
      <c r="K312" s="284">
        <v>90</v>
      </c>
      <c r="L312" s="284">
        <v>0</v>
      </c>
      <c r="M312" s="284">
        <f t="shared" si="58"/>
        <v>-65</v>
      </c>
      <c r="N312" s="285">
        <f t="shared" si="59"/>
        <v>-65</v>
      </c>
      <c r="O312" s="241" t="str">
        <f t="shared" si="60"/>
        <v/>
      </c>
      <c r="P312" s="315">
        <f t="shared" si="57"/>
        <v>25</v>
      </c>
      <c r="Q312" s="34"/>
      <c r="S312" s="158"/>
      <c r="T312" s="61"/>
      <c r="U312" s="61"/>
      <c r="V312" s="61"/>
      <c r="W312" s="61"/>
      <c r="X312" s="61"/>
      <c r="Y312" s="61"/>
      <c r="Z312" s="61"/>
    </row>
    <row r="313" spans="2:26" ht="17.25" hidden="1" outlineLevel="2" collapsed="1" thickBot="1">
      <c r="B313" s="279">
        <v>43075</v>
      </c>
      <c r="C313" s="280" t="s">
        <v>1328</v>
      </c>
      <c r="D313" s="281" t="s">
        <v>3355</v>
      </c>
      <c r="E313" s="281" t="s">
        <v>1329</v>
      </c>
      <c r="F313" s="282" t="s">
        <v>1330</v>
      </c>
      <c r="G313" s="281" t="s">
        <v>102</v>
      </c>
      <c r="H313" s="283">
        <v>1</v>
      </c>
      <c r="I313" s="316">
        <v>5.9</v>
      </c>
      <c r="J313" s="283">
        <v>-295</v>
      </c>
      <c r="K313" s="284">
        <v>18</v>
      </c>
      <c r="L313" s="284">
        <v>0</v>
      </c>
      <c r="M313" s="284">
        <f t="shared" si="58"/>
        <v>-313</v>
      </c>
      <c r="N313" s="285">
        <f t="shared" si="59"/>
        <v>-313</v>
      </c>
      <c r="O313" s="241" t="str">
        <f t="shared" si="60"/>
        <v/>
      </c>
      <c r="P313" s="315">
        <f t="shared" si="57"/>
        <v>295</v>
      </c>
      <c r="Q313" s="34"/>
      <c r="S313" s="158"/>
      <c r="T313" s="61"/>
      <c r="U313" s="61"/>
      <c r="V313" s="61"/>
      <c r="W313" s="61"/>
      <c r="X313" s="61"/>
      <c r="Y313" s="61"/>
      <c r="Z313" s="61"/>
    </row>
    <row r="314" spans="2:26" ht="17.25" hidden="1" outlineLevel="2" collapsed="1" thickBot="1">
      <c r="B314" s="279">
        <v>43075</v>
      </c>
      <c r="C314" s="280" t="s">
        <v>1328</v>
      </c>
      <c r="D314" s="281" t="s">
        <v>3355</v>
      </c>
      <c r="E314" s="281" t="s">
        <v>1331</v>
      </c>
      <c r="F314" s="282" t="s">
        <v>2221</v>
      </c>
      <c r="G314" s="281" t="s">
        <v>102</v>
      </c>
      <c r="H314" s="283">
        <v>1</v>
      </c>
      <c r="I314" s="316">
        <v>0.1</v>
      </c>
      <c r="J314" s="283">
        <v>5</v>
      </c>
      <c r="K314" s="284">
        <v>18</v>
      </c>
      <c r="L314" s="284">
        <v>0</v>
      </c>
      <c r="M314" s="284">
        <f t="shared" si="58"/>
        <v>-13</v>
      </c>
      <c r="N314" s="285">
        <f t="shared" si="59"/>
        <v>-13</v>
      </c>
      <c r="O314" s="241" t="str">
        <f t="shared" si="60"/>
        <v/>
      </c>
      <c r="P314" s="315">
        <f t="shared" si="57"/>
        <v>5</v>
      </c>
      <c r="Q314" s="34"/>
      <c r="S314" s="158"/>
      <c r="T314" s="61"/>
      <c r="U314" s="61"/>
      <c r="V314" s="61"/>
      <c r="W314" s="61"/>
      <c r="X314" s="61"/>
      <c r="Y314" s="61"/>
      <c r="Z314" s="61"/>
    </row>
    <row r="315" spans="2:26" ht="17.25" hidden="1" outlineLevel="2" collapsed="1" thickBot="1">
      <c r="B315" s="279">
        <v>43075</v>
      </c>
      <c r="C315" s="280" t="s">
        <v>1328</v>
      </c>
      <c r="D315" s="281" t="s">
        <v>3355</v>
      </c>
      <c r="E315" s="281" t="s">
        <v>1329</v>
      </c>
      <c r="F315" s="282" t="s">
        <v>1330</v>
      </c>
      <c r="G315" s="281" t="s">
        <v>102</v>
      </c>
      <c r="H315" s="283">
        <v>1</v>
      </c>
      <c r="I315" s="316">
        <v>5.9</v>
      </c>
      <c r="J315" s="283">
        <v>-295</v>
      </c>
      <c r="K315" s="284">
        <v>18</v>
      </c>
      <c r="L315" s="284">
        <v>0</v>
      </c>
      <c r="M315" s="284">
        <f t="shared" si="58"/>
        <v>-313</v>
      </c>
      <c r="N315" s="285">
        <f t="shared" si="59"/>
        <v>-313</v>
      </c>
      <c r="O315" s="241" t="str">
        <f t="shared" si="60"/>
        <v/>
      </c>
      <c r="P315" s="315">
        <f t="shared" si="57"/>
        <v>295</v>
      </c>
      <c r="Q315" s="34"/>
      <c r="S315" s="158"/>
      <c r="T315" s="61"/>
      <c r="U315" s="61"/>
      <c r="V315" s="61"/>
      <c r="W315" s="61"/>
      <c r="X315" s="61"/>
      <c r="Y315" s="61"/>
      <c r="Z315" s="61"/>
    </row>
    <row r="316" spans="2:26" ht="17.25" hidden="1" outlineLevel="2" collapsed="1" thickBot="1">
      <c r="B316" s="279">
        <v>43075</v>
      </c>
      <c r="C316" s="280" t="s">
        <v>1328</v>
      </c>
      <c r="D316" s="281" t="s">
        <v>3355</v>
      </c>
      <c r="E316" s="281" t="s">
        <v>1331</v>
      </c>
      <c r="F316" s="282" t="s">
        <v>2221</v>
      </c>
      <c r="G316" s="281" t="s">
        <v>102</v>
      </c>
      <c r="H316" s="283">
        <v>1</v>
      </c>
      <c r="I316" s="316">
        <v>0.1</v>
      </c>
      <c r="J316" s="283">
        <v>5</v>
      </c>
      <c r="K316" s="284">
        <v>18</v>
      </c>
      <c r="L316" s="284">
        <v>0</v>
      </c>
      <c r="M316" s="284">
        <f t="shared" si="58"/>
        <v>-13</v>
      </c>
      <c r="N316" s="285">
        <f t="shared" si="59"/>
        <v>-13</v>
      </c>
      <c r="O316" s="241" t="str">
        <f t="shared" si="60"/>
        <v/>
      </c>
      <c r="P316" s="315">
        <f t="shared" si="57"/>
        <v>5</v>
      </c>
      <c r="Q316" s="34"/>
      <c r="S316" s="158"/>
      <c r="T316" s="61"/>
      <c r="U316" s="61"/>
      <c r="V316" s="61"/>
      <c r="W316" s="61"/>
      <c r="X316" s="61"/>
      <c r="Y316" s="61"/>
      <c r="Z316" s="61"/>
    </row>
    <row r="317" spans="2:26" ht="17.25" hidden="1" outlineLevel="2" collapsed="1" thickBot="1">
      <c r="B317" s="279">
        <v>43075</v>
      </c>
      <c r="C317" s="280" t="s">
        <v>1328</v>
      </c>
      <c r="D317" s="281" t="s">
        <v>3355</v>
      </c>
      <c r="E317" s="281" t="s">
        <v>1329</v>
      </c>
      <c r="F317" s="282" t="s">
        <v>1330</v>
      </c>
      <c r="G317" s="281" t="s">
        <v>102</v>
      </c>
      <c r="H317" s="283">
        <v>1</v>
      </c>
      <c r="I317" s="316">
        <v>5.9</v>
      </c>
      <c r="J317" s="283">
        <v>-295</v>
      </c>
      <c r="K317" s="284">
        <v>18</v>
      </c>
      <c r="L317" s="284">
        <v>0</v>
      </c>
      <c r="M317" s="284">
        <f t="shared" si="58"/>
        <v>-313</v>
      </c>
      <c r="N317" s="285">
        <f t="shared" si="59"/>
        <v>-313</v>
      </c>
      <c r="O317" s="241" t="str">
        <f t="shared" si="60"/>
        <v/>
      </c>
      <c r="P317" s="315">
        <f t="shared" si="57"/>
        <v>295</v>
      </c>
      <c r="Q317" s="34"/>
      <c r="S317" s="158"/>
      <c r="T317" s="61"/>
      <c r="U317" s="61"/>
      <c r="V317" s="61"/>
      <c r="W317" s="61"/>
      <c r="X317" s="61"/>
      <c r="Y317" s="61"/>
      <c r="Z317" s="61"/>
    </row>
    <row r="318" spans="2:26" ht="17.25" hidden="1" outlineLevel="2" collapsed="1" thickBot="1">
      <c r="B318" s="279">
        <v>43075</v>
      </c>
      <c r="C318" s="280" t="s">
        <v>1328</v>
      </c>
      <c r="D318" s="281" t="s">
        <v>3355</v>
      </c>
      <c r="E318" s="281" t="s">
        <v>1331</v>
      </c>
      <c r="F318" s="282" t="s">
        <v>2221</v>
      </c>
      <c r="G318" s="281" t="s">
        <v>102</v>
      </c>
      <c r="H318" s="283">
        <v>1</v>
      </c>
      <c r="I318" s="316">
        <v>0.1</v>
      </c>
      <c r="J318" s="283">
        <v>5</v>
      </c>
      <c r="K318" s="284">
        <v>18</v>
      </c>
      <c r="L318" s="284">
        <v>0</v>
      </c>
      <c r="M318" s="284">
        <f t="shared" si="58"/>
        <v>-13</v>
      </c>
      <c r="N318" s="285">
        <f t="shared" si="59"/>
        <v>-13</v>
      </c>
      <c r="O318" s="241" t="str">
        <f t="shared" si="60"/>
        <v/>
      </c>
      <c r="P318" s="315">
        <f t="shared" si="57"/>
        <v>5</v>
      </c>
      <c r="Q318" s="34"/>
      <c r="S318" s="158"/>
      <c r="T318" s="61"/>
      <c r="U318" s="61"/>
      <c r="V318" s="61"/>
      <c r="W318" s="61"/>
      <c r="X318" s="61"/>
      <c r="Y318" s="61"/>
      <c r="Z318" s="61"/>
    </row>
    <row r="319" spans="2:26" ht="17.25" hidden="1" outlineLevel="2" collapsed="1" thickBot="1">
      <c r="B319" s="279">
        <v>43075</v>
      </c>
      <c r="C319" s="280" t="s">
        <v>1328</v>
      </c>
      <c r="D319" s="281" t="s">
        <v>3353</v>
      </c>
      <c r="E319" s="281" t="s">
        <v>1329</v>
      </c>
      <c r="F319" s="282" t="s">
        <v>1330</v>
      </c>
      <c r="G319" s="281" t="s">
        <v>102</v>
      </c>
      <c r="H319" s="283">
        <v>1</v>
      </c>
      <c r="I319" s="316">
        <v>8.6</v>
      </c>
      <c r="J319" s="283">
        <v>-430</v>
      </c>
      <c r="K319" s="284">
        <v>18</v>
      </c>
      <c r="L319" s="284">
        <v>0</v>
      </c>
      <c r="M319" s="284">
        <f t="shared" si="58"/>
        <v>-448</v>
      </c>
      <c r="N319" s="285">
        <f t="shared" si="59"/>
        <v>-448</v>
      </c>
      <c r="O319" s="241" t="str">
        <f t="shared" si="60"/>
        <v/>
      </c>
      <c r="P319" s="315">
        <f t="shared" si="57"/>
        <v>430</v>
      </c>
      <c r="Q319" s="34"/>
      <c r="S319" s="158"/>
      <c r="T319" s="61"/>
      <c r="U319" s="61"/>
      <c r="V319" s="61"/>
      <c r="W319" s="61"/>
      <c r="X319" s="61"/>
      <c r="Y319" s="61"/>
      <c r="Z319" s="61"/>
    </row>
    <row r="320" spans="2:26" ht="17.25" hidden="1" outlineLevel="2" collapsed="1" thickBot="1">
      <c r="B320" s="279">
        <v>43075</v>
      </c>
      <c r="C320" s="280" t="s">
        <v>1328</v>
      </c>
      <c r="D320" s="281" t="s">
        <v>3353</v>
      </c>
      <c r="E320" s="281" t="s">
        <v>1331</v>
      </c>
      <c r="F320" s="282" t="s">
        <v>2221</v>
      </c>
      <c r="G320" s="281" t="s">
        <v>102</v>
      </c>
      <c r="H320" s="283">
        <v>1</v>
      </c>
      <c r="I320" s="316">
        <v>6.2</v>
      </c>
      <c r="J320" s="283">
        <v>310</v>
      </c>
      <c r="K320" s="284">
        <v>18</v>
      </c>
      <c r="L320" s="284">
        <v>1</v>
      </c>
      <c r="M320" s="284">
        <f t="shared" si="58"/>
        <v>291</v>
      </c>
      <c r="N320" s="285">
        <f t="shared" si="59"/>
        <v>291</v>
      </c>
      <c r="O320" s="241" t="str">
        <f t="shared" si="60"/>
        <v/>
      </c>
      <c r="P320" s="315">
        <f t="shared" si="57"/>
        <v>310</v>
      </c>
      <c r="Q320" s="34"/>
      <c r="S320" s="158"/>
      <c r="T320" s="61"/>
      <c r="U320" s="61"/>
      <c r="V320" s="61"/>
      <c r="W320" s="61"/>
      <c r="X320" s="61"/>
      <c r="Y320" s="61"/>
      <c r="Z320" s="61"/>
    </row>
    <row r="321" spans="2:26" ht="17.25" hidden="1" outlineLevel="2" collapsed="1" thickBot="1">
      <c r="B321" s="279">
        <v>43075</v>
      </c>
      <c r="C321" s="280" t="s">
        <v>1328</v>
      </c>
      <c r="D321" s="281" t="s">
        <v>3353</v>
      </c>
      <c r="E321" s="281" t="s">
        <v>1329</v>
      </c>
      <c r="F321" s="282" t="s">
        <v>1330</v>
      </c>
      <c r="G321" s="281" t="s">
        <v>102</v>
      </c>
      <c r="H321" s="283">
        <v>1</v>
      </c>
      <c r="I321" s="316">
        <v>7</v>
      </c>
      <c r="J321" s="283">
        <v>-350</v>
      </c>
      <c r="K321" s="284">
        <v>18</v>
      </c>
      <c r="L321" s="284">
        <v>0</v>
      </c>
      <c r="M321" s="284">
        <f t="shared" si="58"/>
        <v>-368</v>
      </c>
      <c r="N321" s="285">
        <f t="shared" si="59"/>
        <v>-368</v>
      </c>
      <c r="O321" s="241" t="str">
        <f t="shared" si="60"/>
        <v/>
      </c>
      <c r="P321" s="315">
        <f t="shared" si="57"/>
        <v>350</v>
      </c>
      <c r="Q321" s="34"/>
      <c r="S321" s="158"/>
      <c r="T321" s="61"/>
      <c r="U321" s="61"/>
      <c r="V321" s="61"/>
      <c r="W321" s="61"/>
      <c r="X321" s="61"/>
      <c r="Y321" s="61"/>
      <c r="Z321" s="61"/>
    </row>
    <row r="322" spans="2:26" ht="17.25" hidden="1" outlineLevel="2" collapsed="1" thickBot="1">
      <c r="B322" s="279">
        <v>43075</v>
      </c>
      <c r="C322" s="280" t="s">
        <v>1328</v>
      </c>
      <c r="D322" s="281" t="s">
        <v>3353</v>
      </c>
      <c r="E322" s="281" t="s">
        <v>1331</v>
      </c>
      <c r="F322" s="282" t="s">
        <v>2221</v>
      </c>
      <c r="G322" s="281" t="s">
        <v>102</v>
      </c>
      <c r="H322" s="283">
        <v>1</v>
      </c>
      <c r="I322" s="316">
        <v>6.1</v>
      </c>
      <c r="J322" s="283">
        <v>305</v>
      </c>
      <c r="K322" s="284">
        <v>18</v>
      </c>
      <c r="L322" s="284">
        <v>0</v>
      </c>
      <c r="M322" s="284">
        <f t="shared" si="58"/>
        <v>287</v>
      </c>
      <c r="N322" s="285">
        <f t="shared" si="59"/>
        <v>287</v>
      </c>
      <c r="O322" s="241" t="str">
        <f t="shared" si="60"/>
        <v/>
      </c>
      <c r="P322" s="315">
        <f t="shared" si="57"/>
        <v>305</v>
      </c>
      <c r="Q322" s="34"/>
      <c r="S322" s="158"/>
      <c r="T322" s="61"/>
      <c r="U322" s="61"/>
      <c r="V322" s="61"/>
      <c r="W322" s="61"/>
      <c r="X322" s="61"/>
      <c r="Y322" s="61"/>
      <c r="Z322" s="61"/>
    </row>
    <row r="323" spans="2:26" ht="17.25" hidden="1" outlineLevel="2" collapsed="1" thickBot="1">
      <c r="B323" s="279">
        <v>43075</v>
      </c>
      <c r="C323" s="280" t="s">
        <v>1328</v>
      </c>
      <c r="D323" s="281" t="s">
        <v>3355</v>
      </c>
      <c r="E323" s="281" t="s">
        <v>1329</v>
      </c>
      <c r="F323" s="282" t="s">
        <v>1330</v>
      </c>
      <c r="G323" s="281" t="s">
        <v>102</v>
      </c>
      <c r="H323" s="283">
        <v>2</v>
      </c>
      <c r="I323" s="316">
        <v>6.8</v>
      </c>
      <c r="J323" s="283">
        <v>-680</v>
      </c>
      <c r="K323" s="284">
        <v>36</v>
      </c>
      <c r="L323" s="284">
        <v>0</v>
      </c>
      <c r="M323" s="284">
        <f t="shared" si="58"/>
        <v>-716</v>
      </c>
      <c r="N323" s="285">
        <f t="shared" si="59"/>
        <v>-716</v>
      </c>
      <c r="O323" s="241" t="str">
        <f t="shared" si="60"/>
        <v/>
      </c>
      <c r="P323" s="315">
        <f t="shared" si="57"/>
        <v>680</v>
      </c>
      <c r="Q323" s="34"/>
      <c r="S323" s="158"/>
      <c r="T323" s="61"/>
      <c r="U323" s="61"/>
      <c r="V323" s="61"/>
      <c r="W323" s="61"/>
      <c r="X323" s="61"/>
      <c r="Y323" s="61"/>
      <c r="Z323" s="61"/>
    </row>
    <row r="324" spans="2:26" ht="17.25" hidden="1" outlineLevel="2" collapsed="1" thickBot="1">
      <c r="B324" s="279">
        <v>43075</v>
      </c>
      <c r="C324" s="280" t="s">
        <v>1328</v>
      </c>
      <c r="D324" s="281" t="s">
        <v>3355</v>
      </c>
      <c r="E324" s="281" t="s">
        <v>1331</v>
      </c>
      <c r="F324" s="282" t="s">
        <v>2221</v>
      </c>
      <c r="G324" s="281" t="s">
        <v>102</v>
      </c>
      <c r="H324" s="283">
        <v>2</v>
      </c>
      <c r="I324" s="316">
        <v>0.1</v>
      </c>
      <c r="J324" s="283">
        <v>10</v>
      </c>
      <c r="K324" s="284">
        <v>36</v>
      </c>
      <c r="L324" s="284">
        <v>0</v>
      </c>
      <c r="M324" s="284">
        <f t="shared" si="58"/>
        <v>-26</v>
      </c>
      <c r="N324" s="285">
        <f t="shared" si="59"/>
        <v>-26</v>
      </c>
      <c r="O324" s="241" t="str">
        <f t="shared" si="60"/>
        <v/>
      </c>
      <c r="P324" s="315">
        <f t="shared" si="57"/>
        <v>10</v>
      </c>
      <c r="Q324" s="34"/>
      <c r="S324" s="158"/>
      <c r="T324" s="61"/>
      <c r="U324" s="61"/>
      <c r="V324" s="61"/>
      <c r="W324" s="61"/>
      <c r="X324" s="61"/>
      <c r="Y324" s="61"/>
      <c r="Z324" s="61"/>
    </row>
    <row r="325" spans="2:26" ht="17.25" hidden="1" outlineLevel="2" collapsed="1" thickBot="1">
      <c r="B325" s="279">
        <v>43075</v>
      </c>
      <c r="C325" s="280" t="s">
        <v>1328</v>
      </c>
      <c r="D325" s="281" t="s">
        <v>3355</v>
      </c>
      <c r="E325" s="281" t="s">
        <v>1329</v>
      </c>
      <c r="F325" s="282" t="s">
        <v>1330</v>
      </c>
      <c r="G325" s="281" t="s">
        <v>102</v>
      </c>
      <c r="H325" s="283">
        <v>3</v>
      </c>
      <c r="I325" s="316">
        <v>6</v>
      </c>
      <c r="J325" s="283">
        <v>-900</v>
      </c>
      <c r="K325" s="284">
        <v>54</v>
      </c>
      <c r="L325" s="284">
        <v>0</v>
      </c>
      <c r="M325" s="284">
        <f t="shared" si="58"/>
        <v>-954</v>
      </c>
      <c r="N325" s="285">
        <f t="shared" si="59"/>
        <v>-954</v>
      </c>
      <c r="O325" s="241" t="str">
        <f t="shared" si="60"/>
        <v/>
      </c>
      <c r="P325" s="315">
        <f t="shared" si="57"/>
        <v>900</v>
      </c>
      <c r="Q325" s="34"/>
      <c r="S325" s="158"/>
      <c r="T325" s="61"/>
      <c r="U325" s="61"/>
      <c r="V325" s="61"/>
      <c r="W325" s="61"/>
      <c r="X325" s="61"/>
      <c r="Y325" s="61"/>
      <c r="Z325" s="61"/>
    </row>
    <row r="326" spans="2:26" ht="17.25" hidden="1" outlineLevel="2" collapsed="1" thickBot="1">
      <c r="B326" s="279">
        <v>43075</v>
      </c>
      <c r="C326" s="280" t="s">
        <v>1328</v>
      </c>
      <c r="D326" s="281" t="s">
        <v>3355</v>
      </c>
      <c r="E326" s="281" t="s">
        <v>1331</v>
      </c>
      <c r="F326" s="282" t="s">
        <v>2221</v>
      </c>
      <c r="G326" s="281" t="s">
        <v>102</v>
      </c>
      <c r="H326" s="283">
        <v>3</v>
      </c>
      <c r="I326" s="316">
        <v>0.1</v>
      </c>
      <c r="J326" s="283">
        <v>15</v>
      </c>
      <c r="K326" s="284">
        <v>54</v>
      </c>
      <c r="L326" s="284">
        <v>0</v>
      </c>
      <c r="M326" s="284">
        <f t="shared" si="58"/>
        <v>-39</v>
      </c>
      <c r="N326" s="285">
        <f t="shared" si="59"/>
        <v>-39</v>
      </c>
      <c r="O326" s="241" t="str">
        <f t="shared" si="60"/>
        <v/>
      </c>
      <c r="P326" s="315">
        <f t="shared" si="57"/>
        <v>15</v>
      </c>
      <c r="Q326" s="34"/>
      <c r="S326" s="158"/>
      <c r="T326" s="61"/>
      <c r="U326" s="61"/>
      <c r="V326" s="61"/>
      <c r="W326" s="61"/>
      <c r="X326" s="61"/>
      <c r="Y326" s="61"/>
      <c r="Z326" s="61"/>
    </row>
    <row r="327" spans="2:26" ht="17.25" hidden="1" outlineLevel="2" collapsed="1" thickBot="1">
      <c r="B327" s="279">
        <v>43075</v>
      </c>
      <c r="C327" s="280" t="s">
        <v>1328</v>
      </c>
      <c r="D327" s="281" t="s">
        <v>3354</v>
      </c>
      <c r="E327" s="281" t="s">
        <v>1329</v>
      </c>
      <c r="F327" s="282" t="s">
        <v>1330</v>
      </c>
      <c r="G327" s="281" t="s">
        <v>102</v>
      </c>
      <c r="H327" s="283">
        <v>5</v>
      </c>
      <c r="I327" s="316">
        <v>1</v>
      </c>
      <c r="J327" s="283">
        <v>-250</v>
      </c>
      <c r="K327" s="284">
        <v>90</v>
      </c>
      <c r="L327" s="284">
        <v>0</v>
      </c>
      <c r="M327" s="284">
        <f t="shared" si="58"/>
        <v>-340</v>
      </c>
      <c r="N327" s="285">
        <f t="shared" si="59"/>
        <v>-340</v>
      </c>
      <c r="O327" s="241" t="str">
        <f t="shared" si="60"/>
        <v/>
      </c>
      <c r="P327" s="315">
        <f t="shared" si="57"/>
        <v>250</v>
      </c>
      <c r="Q327" s="34"/>
      <c r="S327" s="158"/>
      <c r="T327" s="61"/>
      <c r="U327" s="61"/>
      <c r="V327" s="61"/>
      <c r="W327" s="61"/>
      <c r="X327" s="61"/>
      <c r="Y327" s="61"/>
      <c r="Z327" s="61"/>
    </row>
    <row r="328" spans="2:26" ht="17.25" hidden="1" outlineLevel="2" collapsed="1" thickBot="1">
      <c r="B328" s="279">
        <v>43075</v>
      </c>
      <c r="C328" s="280" t="s">
        <v>1328</v>
      </c>
      <c r="D328" s="281" t="s">
        <v>3354</v>
      </c>
      <c r="E328" s="281" t="s">
        <v>1331</v>
      </c>
      <c r="F328" s="282" t="s">
        <v>2221</v>
      </c>
      <c r="G328" s="281" t="s">
        <v>102</v>
      </c>
      <c r="H328" s="283">
        <v>5</v>
      </c>
      <c r="I328" s="316">
        <v>0.1</v>
      </c>
      <c r="J328" s="283">
        <v>25</v>
      </c>
      <c r="K328" s="284">
        <v>90</v>
      </c>
      <c r="L328" s="284">
        <v>0</v>
      </c>
      <c r="M328" s="284">
        <f t="shared" si="58"/>
        <v>-65</v>
      </c>
      <c r="N328" s="285">
        <f t="shared" si="59"/>
        <v>-65</v>
      </c>
      <c r="O328" s="241" t="str">
        <f t="shared" si="60"/>
        <v/>
      </c>
      <c r="P328" s="315">
        <f t="shared" si="57"/>
        <v>25</v>
      </c>
      <c r="Q328" s="34"/>
      <c r="S328" s="158"/>
      <c r="T328" s="61"/>
      <c r="U328" s="61"/>
      <c r="V328" s="61"/>
      <c r="W328" s="61"/>
      <c r="X328" s="61"/>
      <c r="Y328" s="61"/>
      <c r="Z328" s="61"/>
    </row>
    <row r="329" spans="2:26" ht="17.25" hidden="1" outlineLevel="2" collapsed="1" thickBot="1">
      <c r="B329" s="279">
        <v>43075</v>
      </c>
      <c r="C329" s="280" t="s">
        <v>1328</v>
      </c>
      <c r="D329" s="281" t="s">
        <v>3353</v>
      </c>
      <c r="E329" s="281" t="s">
        <v>1329</v>
      </c>
      <c r="F329" s="282" t="s">
        <v>1330</v>
      </c>
      <c r="G329" s="281" t="s">
        <v>102</v>
      </c>
      <c r="H329" s="283">
        <v>2</v>
      </c>
      <c r="I329" s="316">
        <v>4.7</v>
      </c>
      <c r="J329" s="283">
        <v>-470</v>
      </c>
      <c r="K329" s="284">
        <v>36</v>
      </c>
      <c r="L329" s="284">
        <v>0</v>
      </c>
      <c r="M329" s="284">
        <f t="shared" si="58"/>
        <v>-506</v>
      </c>
      <c r="N329" s="285">
        <f t="shared" si="59"/>
        <v>-506</v>
      </c>
      <c r="O329" s="241" t="str">
        <f t="shared" si="60"/>
        <v/>
      </c>
      <c r="P329" s="315">
        <f t="shared" si="57"/>
        <v>470</v>
      </c>
      <c r="Q329" s="34"/>
      <c r="S329" s="158"/>
      <c r="T329" s="61"/>
      <c r="U329" s="61"/>
      <c r="V329" s="61"/>
      <c r="W329" s="61"/>
      <c r="X329" s="61"/>
      <c r="Y329" s="61"/>
      <c r="Z329" s="61"/>
    </row>
    <row r="330" spans="2:26" ht="17.25" hidden="1" outlineLevel="2" collapsed="1" thickBot="1">
      <c r="B330" s="279">
        <v>43075</v>
      </c>
      <c r="C330" s="280" t="s">
        <v>1328</v>
      </c>
      <c r="D330" s="281" t="s">
        <v>3353</v>
      </c>
      <c r="E330" s="281" t="s">
        <v>1331</v>
      </c>
      <c r="F330" s="282" t="s">
        <v>2221</v>
      </c>
      <c r="G330" s="281" t="s">
        <v>102</v>
      </c>
      <c r="H330" s="283">
        <v>2</v>
      </c>
      <c r="I330" s="316">
        <v>11.5</v>
      </c>
      <c r="J330" s="283">
        <v>1150</v>
      </c>
      <c r="K330" s="284">
        <v>36</v>
      </c>
      <c r="L330" s="284">
        <v>1</v>
      </c>
      <c r="M330" s="284">
        <f t="shared" si="58"/>
        <v>1113</v>
      </c>
      <c r="N330" s="285">
        <f t="shared" si="59"/>
        <v>1113</v>
      </c>
      <c r="O330" s="241" t="str">
        <f t="shared" si="60"/>
        <v/>
      </c>
      <c r="P330" s="315">
        <f t="shared" si="57"/>
        <v>1150</v>
      </c>
      <c r="Q330" s="34"/>
      <c r="S330" s="158"/>
      <c r="T330" s="61"/>
      <c r="U330" s="61"/>
      <c r="V330" s="61"/>
      <c r="W330" s="61"/>
      <c r="X330" s="61"/>
      <c r="Y330" s="61"/>
      <c r="Z330" s="61"/>
    </row>
    <row r="331" spans="2:26" ht="17.25" hidden="1" outlineLevel="2" collapsed="1" thickBot="1">
      <c r="B331" s="279">
        <v>43075</v>
      </c>
      <c r="C331" s="280" t="s">
        <v>1328</v>
      </c>
      <c r="D331" s="281" t="s">
        <v>3354</v>
      </c>
      <c r="E331" s="281" t="s">
        <v>1329</v>
      </c>
      <c r="F331" s="282" t="s">
        <v>1330</v>
      </c>
      <c r="G331" s="281" t="s">
        <v>102</v>
      </c>
      <c r="H331" s="283">
        <v>5</v>
      </c>
      <c r="I331" s="316">
        <v>0.8</v>
      </c>
      <c r="J331" s="283">
        <v>-200</v>
      </c>
      <c r="K331" s="284">
        <v>90</v>
      </c>
      <c r="L331" s="284">
        <v>0</v>
      </c>
      <c r="M331" s="284">
        <f t="shared" si="58"/>
        <v>-290</v>
      </c>
      <c r="N331" s="285">
        <f t="shared" si="59"/>
        <v>-290</v>
      </c>
      <c r="O331" s="241" t="str">
        <f t="shared" si="60"/>
        <v/>
      </c>
      <c r="P331" s="315">
        <f t="shared" si="57"/>
        <v>200</v>
      </c>
      <c r="Q331" s="34"/>
      <c r="S331" s="158"/>
      <c r="T331" s="61"/>
      <c r="U331" s="61"/>
      <c r="V331" s="61"/>
      <c r="W331" s="61"/>
      <c r="X331" s="61"/>
      <c r="Y331" s="61"/>
      <c r="Z331" s="61"/>
    </row>
    <row r="332" spans="2:26" ht="17.25" hidden="1" outlineLevel="2" collapsed="1" thickBot="1">
      <c r="B332" s="279">
        <v>43075</v>
      </c>
      <c r="C332" s="280" t="s">
        <v>1328</v>
      </c>
      <c r="D332" s="281" t="s">
        <v>3354</v>
      </c>
      <c r="E332" s="281" t="s">
        <v>1331</v>
      </c>
      <c r="F332" s="282" t="s">
        <v>2221</v>
      </c>
      <c r="G332" s="281" t="s">
        <v>102</v>
      </c>
      <c r="H332" s="283">
        <v>5</v>
      </c>
      <c r="I332" s="316">
        <v>0.1</v>
      </c>
      <c r="J332" s="283">
        <v>25</v>
      </c>
      <c r="K332" s="284">
        <v>90</v>
      </c>
      <c r="L332" s="284">
        <v>0</v>
      </c>
      <c r="M332" s="284">
        <f t="shared" si="58"/>
        <v>-65</v>
      </c>
      <c r="N332" s="285">
        <f t="shared" si="59"/>
        <v>-65</v>
      </c>
      <c r="O332" s="241" t="str">
        <f t="shared" si="60"/>
        <v/>
      </c>
      <c r="P332" s="315">
        <f t="shared" si="57"/>
        <v>25</v>
      </c>
      <c r="Q332" s="34"/>
      <c r="S332" s="158"/>
      <c r="T332" s="61"/>
      <c r="U332" s="61"/>
      <c r="V332" s="61"/>
      <c r="W332" s="61"/>
      <c r="X332" s="61"/>
      <c r="Y332" s="61"/>
      <c r="Z332" s="61"/>
    </row>
    <row r="333" spans="2:26" ht="17.25" hidden="1" outlineLevel="2" collapsed="1" thickBot="1">
      <c r="B333" s="279">
        <v>43075</v>
      </c>
      <c r="C333" s="280" t="s">
        <v>1328</v>
      </c>
      <c r="D333" s="281" t="s">
        <v>3355</v>
      </c>
      <c r="E333" s="281" t="s">
        <v>1329</v>
      </c>
      <c r="F333" s="282" t="s">
        <v>1330</v>
      </c>
      <c r="G333" s="281" t="s">
        <v>102</v>
      </c>
      <c r="H333" s="283">
        <v>7</v>
      </c>
      <c r="I333" s="316">
        <v>4.8</v>
      </c>
      <c r="J333" s="283">
        <v>-1680</v>
      </c>
      <c r="K333" s="284">
        <v>126</v>
      </c>
      <c r="L333" s="284">
        <v>0</v>
      </c>
      <c r="M333" s="284">
        <f t="shared" si="58"/>
        <v>-1806</v>
      </c>
      <c r="N333" s="285">
        <f t="shared" si="59"/>
        <v>-1806</v>
      </c>
      <c r="O333" s="241" t="str">
        <f t="shared" si="60"/>
        <v/>
      </c>
      <c r="P333" s="315">
        <f t="shared" si="57"/>
        <v>1680</v>
      </c>
      <c r="Q333" s="34"/>
      <c r="S333" s="158"/>
      <c r="T333" s="61"/>
      <c r="U333" s="61"/>
      <c r="V333" s="61"/>
      <c r="W333" s="61"/>
      <c r="X333" s="61"/>
      <c r="Y333" s="61"/>
      <c r="Z333" s="61"/>
    </row>
    <row r="334" spans="2:26" ht="17.25" hidden="1" outlineLevel="2" collapsed="1" thickBot="1">
      <c r="B334" s="279">
        <v>43075</v>
      </c>
      <c r="C334" s="280" t="s">
        <v>1328</v>
      </c>
      <c r="D334" s="281" t="s">
        <v>3355</v>
      </c>
      <c r="E334" s="281" t="s">
        <v>1331</v>
      </c>
      <c r="F334" s="282" t="s">
        <v>2221</v>
      </c>
      <c r="G334" s="281" t="s">
        <v>102</v>
      </c>
      <c r="H334" s="283">
        <v>7</v>
      </c>
      <c r="I334" s="316">
        <v>0.1</v>
      </c>
      <c r="J334" s="283">
        <v>35</v>
      </c>
      <c r="K334" s="284">
        <v>126</v>
      </c>
      <c r="L334" s="284">
        <v>0</v>
      </c>
      <c r="M334" s="284">
        <f t="shared" si="58"/>
        <v>-91</v>
      </c>
      <c r="N334" s="285">
        <f t="shared" si="59"/>
        <v>-91</v>
      </c>
      <c r="O334" s="241" t="str">
        <f t="shared" si="60"/>
        <v/>
      </c>
      <c r="P334" s="315">
        <f t="shared" si="57"/>
        <v>35</v>
      </c>
      <c r="Q334" s="34"/>
      <c r="S334" s="158"/>
      <c r="T334" s="61"/>
      <c r="U334" s="61"/>
      <c r="V334" s="61"/>
      <c r="W334" s="61"/>
      <c r="X334" s="61"/>
      <c r="Y334" s="61"/>
      <c r="Z334" s="61"/>
    </row>
    <row r="335" spans="2:26" ht="17.25" hidden="1" outlineLevel="2" collapsed="1" thickBot="1">
      <c r="B335" s="279">
        <v>43075</v>
      </c>
      <c r="C335" s="280" t="s">
        <v>1328</v>
      </c>
      <c r="D335" s="281" t="s">
        <v>3355</v>
      </c>
      <c r="E335" s="281" t="s">
        <v>1329</v>
      </c>
      <c r="F335" s="282" t="s">
        <v>1330</v>
      </c>
      <c r="G335" s="281" t="s">
        <v>102</v>
      </c>
      <c r="H335" s="283">
        <v>3</v>
      </c>
      <c r="I335" s="316">
        <v>4.8</v>
      </c>
      <c r="J335" s="283">
        <v>-720</v>
      </c>
      <c r="K335" s="284">
        <v>54</v>
      </c>
      <c r="L335" s="284">
        <v>0</v>
      </c>
      <c r="M335" s="284">
        <f t="shared" si="58"/>
        <v>-774</v>
      </c>
      <c r="N335" s="285">
        <f t="shared" si="59"/>
        <v>-774</v>
      </c>
      <c r="O335" s="241" t="str">
        <f t="shared" si="60"/>
        <v/>
      </c>
      <c r="P335" s="315">
        <f t="shared" si="57"/>
        <v>720</v>
      </c>
      <c r="Q335" s="34"/>
      <c r="S335" s="158"/>
      <c r="T335" s="61"/>
      <c r="U335" s="61"/>
      <c r="V335" s="61"/>
      <c r="W335" s="61"/>
      <c r="X335" s="61"/>
      <c r="Y335" s="61"/>
      <c r="Z335" s="61"/>
    </row>
    <row r="336" spans="2:26" ht="17.25" hidden="1" outlineLevel="2" collapsed="1" thickBot="1">
      <c r="B336" s="279">
        <v>43075</v>
      </c>
      <c r="C336" s="280" t="s">
        <v>1328</v>
      </c>
      <c r="D336" s="281" t="s">
        <v>3355</v>
      </c>
      <c r="E336" s="281" t="s">
        <v>1331</v>
      </c>
      <c r="F336" s="282" t="s">
        <v>2221</v>
      </c>
      <c r="G336" s="281" t="s">
        <v>102</v>
      </c>
      <c r="H336" s="283">
        <v>3</v>
      </c>
      <c r="I336" s="316">
        <v>0.1</v>
      </c>
      <c r="J336" s="283">
        <v>15</v>
      </c>
      <c r="K336" s="284">
        <v>54</v>
      </c>
      <c r="L336" s="284">
        <v>0</v>
      </c>
      <c r="M336" s="284">
        <f t="shared" si="58"/>
        <v>-39</v>
      </c>
      <c r="N336" s="285">
        <f t="shared" si="59"/>
        <v>-39</v>
      </c>
      <c r="O336" s="241" t="str">
        <f t="shared" si="60"/>
        <v/>
      </c>
      <c r="P336" s="315">
        <f t="shared" si="57"/>
        <v>15</v>
      </c>
      <c r="Q336" s="34"/>
      <c r="S336" s="158"/>
      <c r="T336" s="61"/>
      <c r="U336" s="61"/>
      <c r="V336" s="61"/>
      <c r="W336" s="61"/>
      <c r="X336" s="61"/>
      <c r="Y336" s="61"/>
      <c r="Z336" s="61"/>
    </row>
    <row r="337" spans="2:26" ht="17.25" hidden="1" outlineLevel="2" collapsed="1" thickBot="1">
      <c r="B337" s="279">
        <v>43075</v>
      </c>
      <c r="C337" s="280" t="s">
        <v>1328</v>
      </c>
      <c r="D337" s="281" t="s">
        <v>3354</v>
      </c>
      <c r="E337" s="281" t="s">
        <v>1329</v>
      </c>
      <c r="F337" s="282" t="s">
        <v>1330</v>
      </c>
      <c r="G337" s="281" t="s">
        <v>102</v>
      </c>
      <c r="H337" s="283">
        <v>10</v>
      </c>
      <c r="I337" s="316">
        <v>0.4</v>
      </c>
      <c r="J337" s="283">
        <v>-200</v>
      </c>
      <c r="K337" s="284">
        <v>180</v>
      </c>
      <c r="L337" s="284">
        <v>0</v>
      </c>
      <c r="M337" s="284">
        <f t="shared" si="58"/>
        <v>-380</v>
      </c>
      <c r="N337" s="285">
        <f t="shared" si="59"/>
        <v>-380</v>
      </c>
      <c r="O337" s="241" t="str">
        <f t="shared" si="60"/>
        <v/>
      </c>
      <c r="P337" s="315">
        <f t="shared" si="57"/>
        <v>200</v>
      </c>
      <c r="Q337" s="34"/>
      <c r="S337" s="158"/>
      <c r="T337" s="61"/>
      <c r="U337" s="61"/>
      <c r="V337" s="61"/>
      <c r="W337" s="61"/>
      <c r="X337" s="61"/>
      <c r="Y337" s="61"/>
      <c r="Z337" s="61"/>
    </row>
    <row r="338" spans="2:26" ht="17.25" hidden="1" outlineLevel="2" collapsed="1" thickBot="1">
      <c r="B338" s="279">
        <v>43075</v>
      </c>
      <c r="C338" s="280" t="s">
        <v>1328</v>
      </c>
      <c r="D338" s="281" t="s">
        <v>3354</v>
      </c>
      <c r="E338" s="281" t="s">
        <v>1331</v>
      </c>
      <c r="F338" s="282" t="s">
        <v>2221</v>
      </c>
      <c r="G338" s="281" t="s">
        <v>102</v>
      </c>
      <c r="H338" s="283">
        <v>10</v>
      </c>
      <c r="I338" s="316">
        <v>0.1</v>
      </c>
      <c r="J338" s="283">
        <v>50</v>
      </c>
      <c r="K338" s="284">
        <v>180</v>
      </c>
      <c r="L338" s="284">
        <v>0</v>
      </c>
      <c r="M338" s="284">
        <f t="shared" si="58"/>
        <v>-130</v>
      </c>
      <c r="N338" s="285">
        <f t="shared" si="59"/>
        <v>-130</v>
      </c>
      <c r="O338" s="241" t="str">
        <f t="shared" si="60"/>
        <v/>
      </c>
      <c r="P338" s="315">
        <f t="shared" si="57"/>
        <v>50</v>
      </c>
      <c r="Q338" s="34"/>
      <c r="S338" s="158"/>
      <c r="T338" s="61"/>
      <c r="U338" s="61"/>
      <c r="V338" s="61"/>
      <c r="W338" s="61"/>
      <c r="X338" s="61"/>
      <c r="Y338" s="61"/>
      <c r="Z338" s="61"/>
    </row>
    <row r="339" spans="2:26" ht="17.25" hidden="1" outlineLevel="2" collapsed="1" thickBot="1">
      <c r="B339" s="279">
        <v>43075</v>
      </c>
      <c r="C339" s="280" t="s">
        <v>1328</v>
      </c>
      <c r="D339" s="281" t="s">
        <v>3355</v>
      </c>
      <c r="E339" s="281" t="s">
        <v>1329</v>
      </c>
      <c r="F339" s="282" t="s">
        <v>1330</v>
      </c>
      <c r="G339" s="281" t="s">
        <v>102</v>
      </c>
      <c r="H339" s="283">
        <v>5</v>
      </c>
      <c r="I339" s="316">
        <v>2.6</v>
      </c>
      <c r="J339" s="283">
        <v>-650</v>
      </c>
      <c r="K339" s="284">
        <v>90</v>
      </c>
      <c r="L339" s="284">
        <v>0</v>
      </c>
      <c r="M339" s="284">
        <f t="shared" si="58"/>
        <v>-740</v>
      </c>
      <c r="N339" s="285">
        <f t="shared" si="59"/>
        <v>-740</v>
      </c>
      <c r="O339" s="241" t="str">
        <f t="shared" si="60"/>
        <v/>
      </c>
      <c r="P339" s="315">
        <f t="shared" si="57"/>
        <v>650</v>
      </c>
      <c r="Q339" s="34"/>
      <c r="S339" s="158"/>
      <c r="T339" s="61"/>
      <c r="U339" s="61"/>
      <c r="V339" s="61"/>
      <c r="W339" s="61"/>
      <c r="X339" s="61"/>
      <c r="Y339" s="61"/>
      <c r="Z339" s="61"/>
    </row>
    <row r="340" spans="2:26" ht="17.25" hidden="1" outlineLevel="2" collapsed="1" thickBot="1">
      <c r="B340" s="279">
        <v>43075</v>
      </c>
      <c r="C340" s="280" t="s">
        <v>1328</v>
      </c>
      <c r="D340" s="281" t="s">
        <v>3355</v>
      </c>
      <c r="E340" s="281" t="s">
        <v>1331</v>
      </c>
      <c r="F340" s="282" t="s">
        <v>2221</v>
      </c>
      <c r="G340" s="281" t="s">
        <v>102</v>
      </c>
      <c r="H340" s="283">
        <v>5</v>
      </c>
      <c r="I340" s="316">
        <v>0.1</v>
      </c>
      <c r="J340" s="283">
        <v>25</v>
      </c>
      <c r="K340" s="284">
        <v>90</v>
      </c>
      <c r="L340" s="284">
        <v>0</v>
      </c>
      <c r="M340" s="284">
        <f t="shared" si="58"/>
        <v>-65</v>
      </c>
      <c r="N340" s="285">
        <f t="shared" si="59"/>
        <v>-65</v>
      </c>
      <c r="O340" s="241" t="str">
        <f t="shared" si="60"/>
        <v/>
      </c>
      <c r="P340" s="315">
        <f t="shared" si="57"/>
        <v>25</v>
      </c>
      <c r="Q340" s="34"/>
      <c r="S340" s="158"/>
      <c r="T340" s="61"/>
      <c r="U340" s="61"/>
      <c r="V340" s="61"/>
      <c r="W340" s="61"/>
      <c r="X340" s="61"/>
      <c r="Y340" s="61"/>
      <c r="Z340" s="61"/>
    </row>
    <row r="341" spans="2:26" ht="17.25" hidden="1" outlineLevel="2" collapsed="1" thickBot="1">
      <c r="B341" s="279">
        <v>43075</v>
      </c>
      <c r="C341" s="280" t="s">
        <v>1328</v>
      </c>
      <c r="D341" s="281" t="s">
        <v>3355</v>
      </c>
      <c r="E341" s="281" t="s">
        <v>1329</v>
      </c>
      <c r="F341" s="282" t="s">
        <v>1330</v>
      </c>
      <c r="G341" s="281" t="s">
        <v>102</v>
      </c>
      <c r="H341" s="283">
        <v>5</v>
      </c>
      <c r="I341" s="316">
        <v>2.6</v>
      </c>
      <c r="J341" s="283">
        <v>-650</v>
      </c>
      <c r="K341" s="284">
        <v>90</v>
      </c>
      <c r="L341" s="284">
        <v>0</v>
      </c>
      <c r="M341" s="284">
        <f t="shared" si="58"/>
        <v>-740</v>
      </c>
      <c r="N341" s="285">
        <f t="shared" si="59"/>
        <v>-740</v>
      </c>
      <c r="O341" s="241" t="str">
        <f t="shared" si="60"/>
        <v/>
      </c>
      <c r="P341" s="315">
        <f t="shared" si="57"/>
        <v>650</v>
      </c>
      <c r="Q341" s="34"/>
      <c r="S341" s="158"/>
      <c r="T341" s="61"/>
      <c r="U341" s="61"/>
      <c r="V341" s="61"/>
      <c r="W341" s="61"/>
      <c r="X341" s="61"/>
      <c r="Y341" s="61"/>
      <c r="Z341" s="61"/>
    </row>
    <row r="342" spans="2:26" ht="17.25" hidden="1" outlineLevel="2" collapsed="1" thickBot="1">
      <c r="B342" s="279">
        <v>43075</v>
      </c>
      <c r="C342" s="280" t="s">
        <v>1328</v>
      </c>
      <c r="D342" s="281" t="s">
        <v>3355</v>
      </c>
      <c r="E342" s="281" t="s">
        <v>1331</v>
      </c>
      <c r="F342" s="282" t="s">
        <v>2221</v>
      </c>
      <c r="G342" s="281" t="s">
        <v>102</v>
      </c>
      <c r="H342" s="283">
        <v>5</v>
      </c>
      <c r="I342" s="316">
        <v>0.1</v>
      </c>
      <c r="J342" s="283">
        <v>25</v>
      </c>
      <c r="K342" s="284">
        <v>90</v>
      </c>
      <c r="L342" s="284">
        <v>0</v>
      </c>
      <c r="M342" s="284">
        <f t="shared" si="58"/>
        <v>-65</v>
      </c>
      <c r="N342" s="285">
        <f t="shared" si="59"/>
        <v>-65</v>
      </c>
      <c r="O342" s="241" t="str">
        <f t="shared" si="60"/>
        <v/>
      </c>
      <c r="P342" s="315">
        <f t="shared" si="57"/>
        <v>25</v>
      </c>
      <c r="Q342" s="34"/>
      <c r="S342" s="158"/>
      <c r="T342" s="61"/>
      <c r="U342" s="61"/>
      <c r="V342" s="61"/>
      <c r="W342" s="61"/>
      <c r="X342" s="61"/>
      <c r="Y342" s="61"/>
      <c r="Z342" s="61"/>
    </row>
    <row r="343" spans="2:26" ht="17.25" hidden="1" outlineLevel="2" collapsed="1" thickBot="1">
      <c r="B343" s="279">
        <v>43075</v>
      </c>
      <c r="C343" s="280" t="s">
        <v>1328</v>
      </c>
      <c r="D343" s="281" t="s">
        <v>3355</v>
      </c>
      <c r="E343" s="281" t="s">
        <v>1329</v>
      </c>
      <c r="F343" s="282" t="s">
        <v>1330</v>
      </c>
      <c r="G343" s="281" t="s">
        <v>102</v>
      </c>
      <c r="H343" s="283">
        <v>5</v>
      </c>
      <c r="I343" s="316">
        <v>2.8</v>
      </c>
      <c r="J343" s="283">
        <v>-700</v>
      </c>
      <c r="K343" s="284">
        <v>90</v>
      </c>
      <c r="L343" s="284">
        <v>0</v>
      </c>
      <c r="M343" s="284">
        <f t="shared" si="58"/>
        <v>-790</v>
      </c>
      <c r="N343" s="285">
        <f t="shared" si="59"/>
        <v>-790</v>
      </c>
      <c r="O343" s="241" t="str">
        <f t="shared" si="60"/>
        <v/>
      </c>
      <c r="P343" s="315">
        <f t="shared" si="57"/>
        <v>700</v>
      </c>
      <c r="Q343" s="34"/>
      <c r="S343" s="158"/>
      <c r="T343" s="61"/>
      <c r="U343" s="61"/>
      <c r="V343" s="61"/>
      <c r="W343" s="61"/>
      <c r="X343" s="61"/>
      <c r="Y343" s="61"/>
      <c r="Z343" s="61"/>
    </row>
    <row r="344" spans="2:26" ht="17.25" hidden="1" outlineLevel="2" collapsed="1" thickBot="1">
      <c r="B344" s="279">
        <v>43075</v>
      </c>
      <c r="C344" s="280" t="s">
        <v>1328</v>
      </c>
      <c r="D344" s="281" t="s">
        <v>3355</v>
      </c>
      <c r="E344" s="281" t="s">
        <v>1331</v>
      </c>
      <c r="F344" s="282" t="s">
        <v>2221</v>
      </c>
      <c r="G344" s="281" t="s">
        <v>102</v>
      </c>
      <c r="H344" s="283">
        <v>5</v>
      </c>
      <c r="I344" s="316">
        <v>0.1</v>
      </c>
      <c r="J344" s="283">
        <v>25</v>
      </c>
      <c r="K344" s="284">
        <v>90</v>
      </c>
      <c r="L344" s="284">
        <v>0</v>
      </c>
      <c r="M344" s="284">
        <f t="shared" si="58"/>
        <v>-65</v>
      </c>
      <c r="N344" s="285">
        <f t="shared" si="59"/>
        <v>-65</v>
      </c>
      <c r="O344" s="241" t="str">
        <f t="shared" si="60"/>
        <v/>
      </c>
      <c r="P344" s="315">
        <f t="shared" si="57"/>
        <v>25</v>
      </c>
      <c r="Q344" s="34"/>
      <c r="S344" s="158"/>
      <c r="T344" s="61"/>
      <c r="U344" s="61"/>
      <c r="V344" s="61"/>
      <c r="W344" s="61"/>
      <c r="X344" s="61"/>
      <c r="Y344" s="61"/>
      <c r="Z344" s="61"/>
    </row>
    <row r="345" spans="2:26" ht="17.25" hidden="1" outlineLevel="2" collapsed="1" thickBot="1">
      <c r="B345" s="279">
        <v>43075</v>
      </c>
      <c r="C345" s="280" t="s">
        <v>1328</v>
      </c>
      <c r="D345" s="281" t="s">
        <v>3355</v>
      </c>
      <c r="E345" s="281" t="s">
        <v>1329</v>
      </c>
      <c r="F345" s="282" t="s">
        <v>1330</v>
      </c>
      <c r="G345" s="281" t="s">
        <v>102</v>
      </c>
      <c r="H345" s="283">
        <v>3</v>
      </c>
      <c r="I345" s="316">
        <v>1.5</v>
      </c>
      <c r="J345" s="283">
        <v>-225</v>
      </c>
      <c r="K345" s="284">
        <v>54</v>
      </c>
      <c r="L345" s="284">
        <v>0</v>
      </c>
      <c r="M345" s="284">
        <f t="shared" si="58"/>
        <v>-279</v>
      </c>
      <c r="N345" s="285">
        <f t="shared" si="59"/>
        <v>-279</v>
      </c>
      <c r="O345" s="241" t="str">
        <f t="shared" si="60"/>
        <v/>
      </c>
      <c r="P345" s="315">
        <f t="shared" si="57"/>
        <v>225</v>
      </c>
      <c r="Q345" s="34"/>
      <c r="S345" s="158"/>
      <c r="T345" s="61"/>
      <c r="U345" s="61"/>
      <c r="V345" s="61"/>
      <c r="W345" s="61"/>
      <c r="X345" s="61"/>
      <c r="Y345" s="61"/>
      <c r="Z345" s="61"/>
    </row>
    <row r="346" spans="2:26" ht="17.25" hidden="1" outlineLevel="2" collapsed="1" thickBot="1">
      <c r="B346" s="279">
        <v>43075</v>
      </c>
      <c r="C346" s="280" t="s">
        <v>1328</v>
      </c>
      <c r="D346" s="281" t="s">
        <v>3355</v>
      </c>
      <c r="E346" s="281" t="s">
        <v>1331</v>
      </c>
      <c r="F346" s="282" t="s">
        <v>2221</v>
      </c>
      <c r="G346" s="281" t="s">
        <v>102</v>
      </c>
      <c r="H346" s="283">
        <v>3</v>
      </c>
      <c r="I346" s="316">
        <v>0.1</v>
      </c>
      <c r="J346" s="283">
        <v>15</v>
      </c>
      <c r="K346" s="284">
        <v>54</v>
      </c>
      <c r="L346" s="284">
        <v>0</v>
      </c>
      <c r="M346" s="284">
        <f t="shared" si="58"/>
        <v>-39</v>
      </c>
      <c r="N346" s="285">
        <f t="shared" si="59"/>
        <v>-39</v>
      </c>
      <c r="O346" s="241" t="str">
        <f t="shared" si="60"/>
        <v/>
      </c>
      <c r="P346" s="315">
        <f t="shared" si="57"/>
        <v>15</v>
      </c>
      <c r="Q346" s="34"/>
      <c r="S346" s="158"/>
      <c r="T346" s="61"/>
      <c r="U346" s="61"/>
      <c r="V346" s="61"/>
      <c r="W346" s="61"/>
      <c r="X346" s="61"/>
      <c r="Y346" s="61"/>
      <c r="Z346" s="61"/>
    </row>
    <row r="347" spans="2:26" ht="17.25" hidden="1" outlineLevel="2" collapsed="1" thickBot="1">
      <c r="B347" s="279">
        <v>43075</v>
      </c>
      <c r="C347" s="280" t="s">
        <v>1328</v>
      </c>
      <c r="D347" s="281" t="s">
        <v>3355</v>
      </c>
      <c r="E347" s="281" t="s">
        <v>1329</v>
      </c>
      <c r="F347" s="282" t="s">
        <v>1330</v>
      </c>
      <c r="G347" s="281" t="s">
        <v>102</v>
      </c>
      <c r="H347" s="283">
        <v>1</v>
      </c>
      <c r="I347" s="316">
        <v>1.5</v>
      </c>
      <c r="J347" s="283">
        <v>-75</v>
      </c>
      <c r="K347" s="284">
        <v>18</v>
      </c>
      <c r="L347" s="284">
        <v>0</v>
      </c>
      <c r="M347" s="284">
        <f t="shared" si="58"/>
        <v>-93</v>
      </c>
      <c r="N347" s="285">
        <f t="shared" si="59"/>
        <v>-93</v>
      </c>
      <c r="O347" s="241" t="str">
        <f t="shared" si="60"/>
        <v/>
      </c>
      <c r="P347" s="315">
        <f t="shared" si="57"/>
        <v>75</v>
      </c>
      <c r="Q347" s="34"/>
      <c r="S347" s="158"/>
      <c r="T347" s="61"/>
      <c r="U347" s="61"/>
      <c r="V347" s="61"/>
      <c r="W347" s="61"/>
      <c r="X347" s="61"/>
      <c r="Y347" s="61"/>
      <c r="Z347" s="61"/>
    </row>
    <row r="348" spans="2:26" ht="17.25" hidden="1" outlineLevel="2" collapsed="1" thickBot="1">
      <c r="B348" s="279">
        <v>43075</v>
      </c>
      <c r="C348" s="280" t="s">
        <v>1328</v>
      </c>
      <c r="D348" s="281" t="s">
        <v>3355</v>
      </c>
      <c r="E348" s="281" t="s">
        <v>1331</v>
      </c>
      <c r="F348" s="282" t="s">
        <v>2221</v>
      </c>
      <c r="G348" s="281" t="s">
        <v>102</v>
      </c>
      <c r="H348" s="283">
        <v>1</v>
      </c>
      <c r="I348" s="316">
        <v>0.1</v>
      </c>
      <c r="J348" s="283">
        <v>5</v>
      </c>
      <c r="K348" s="284">
        <v>18</v>
      </c>
      <c r="L348" s="284">
        <v>0</v>
      </c>
      <c r="M348" s="284">
        <f t="shared" si="58"/>
        <v>-13</v>
      </c>
      <c r="N348" s="285">
        <f t="shared" si="59"/>
        <v>-13</v>
      </c>
      <c r="O348" s="241" t="str">
        <f t="shared" si="60"/>
        <v/>
      </c>
      <c r="P348" s="315">
        <f t="shared" si="57"/>
        <v>5</v>
      </c>
      <c r="Q348" s="34"/>
      <c r="S348" s="158"/>
      <c r="T348" s="61"/>
      <c r="U348" s="61"/>
      <c r="V348" s="61"/>
      <c r="W348" s="61"/>
      <c r="X348" s="61"/>
      <c r="Y348" s="61"/>
      <c r="Z348" s="61"/>
    </row>
    <row r="349" spans="2:26" ht="17.25" hidden="1" outlineLevel="2" collapsed="1" thickBot="1">
      <c r="B349" s="279">
        <v>43075</v>
      </c>
      <c r="C349" s="280" t="s">
        <v>1328</v>
      </c>
      <c r="D349" s="281" t="s">
        <v>3355</v>
      </c>
      <c r="E349" s="281" t="s">
        <v>1329</v>
      </c>
      <c r="F349" s="282" t="s">
        <v>1330</v>
      </c>
      <c r="G349" s="281" t="s">
        <v>102</v>
      </c>
      <c r="H349" s="283">
        <v>6</v>
      </c>
      <c r="I349" s="316">
        <v>1.5</v>
      </c>
      <c r="J349" s="283">
        <v>-450</v>
      </c>
      <c r="K349" s="284">
        <v>108</v>
      </c>
      <c r="L349" s="284">
        <v>0</v>
      </c>
      <c r="M349" s="284">
        <f t="shared" si="58"/>
        <v>-558</v>
      </c>
      <c r="N349" s="285">
        <f t="shared" si="59"/>
        <v>-558</v>
      </c>
      <c r="O349" s="241" t="str">
        <f t="shared" si="60"/>
        <v/>
      </c>
      <c r="P349" s="315">
        <f t="shared" si="57"/>
        <v>450</v>
      </c>
      <c r="Q349" s="34"/>
      <c r="S349" s="158"/>
      <c r="T349" s="61"/>
      <c r="U349" s="61"/>
      <c r="V349" s="61"/>
      <c r="W349" s="61"/>
      <c r="X349" s="61"/>
      <c r="Y349" s="61"/>
      <c r="Z349" s="61"/>
    </row>
    <row r="350" spans="2:26" ht="17.25" hidden="1" outlineLevel="2" collapsed="1" thickBot="1">
      <c r="B350" s="279">
        <v>43075</v>
      </c>
      <c r="C350" s="280" t="s">
        <v>1328</v>
      </c>
      <c r="D350" s="281" t="s">
        <v>3355</v>
      </c>
      <c r="E350" s="281" t="s">
        <v>1331</v>
      </c>
      <c r="F350" s="282" t="s">
        <v>2221</v>
      </c>
      <c r="G350" s="281" t="s">
        <v>102</v>
      </c>
      <c r="H350" s="283">
        <v>6</v>
      </c>
      <c r="I350" s="316">
        <v>0.1</v>
      </c>
      <c r="J350" s="283">
        <v>30</v>
      </c>
      <c r="K350" s="284">
        <v>108</v>
      </c>
      <c r="L350" s="284">
        <v>0</v>
      </c>
      <c r="M350" s="284">
        <f t="shared" si="58"/>
        <v>-78</v>
      </c>
      <c r="N350" s="285">
        <f t="shared" si="59"/>
        <v>-78</v>
      </c>
      <c r="O350" s="241" t="str">
        <f t="shared" si="60"/>
        <v/>
      </c>
      <c r="P350" s="315">
        <f t="shared" si="57"/>
        <v>30</v>
      </c>
      <c r="Q350" s="34"/>
      <c r="S350" s="158"/>
      <c r="T350" s="61"/>
      <c r="U350" s="61"/>
      <c r="V350" s="61"/>
      <c r="W350" s="61"/>
      <c r="X350" s="61"/>
      <c r="Y350" s="61"/>
      <c r="Z350" s="61"/>
    </row>
    <row r="351" spans="2:26" ht="17.25" hidden="1" outlineLevel="2" collapsed="1" thickBot="1">
      <c r="B351" s="317">
        <v>43082</v>
      </c>
      <c r="C351" s="318" t="s">
        <v>1328</v>
      </c>
      <c r="D351" s="319" t="s">
        <v>3356</v>
      </c>
      <c r="E351" s="319" t="s">
        <v>1329</v>
      </c>
      <c r="F351" s="319" t="s">
        <v>1330</v>
      </c>
      <c r="G351" s="319" t="s">
        <v>102</v>
      </c>
      <c r="H351" s="320">
        <v>10</v>
      </c>
      <c r="I351" s="321">
        <v>11</v>
      </c>
      <c r="J351" s="320">
        <v>-5500</v>
      </c>
      <c r="K351" s="322">
        <v>180</v>
      </c>
      <c r="L351" s="322">
        <v>10</v>
      </c>
      <c r="M351" s="14">
        <f t="shared" si="58"/>
        <v>-5690</v>
      </c>
      <c r="N351" s="123">
        <f t="shared" si="59"/>
        <v>-5690</v>
      </c>
      <c r="O351" s="241" t="str">
        <f>IF(C351="TXO","",IF(E351="新倉","",IF(F351="賣",(I351-I350)*H351,(I350-I351)*H351)))</f>
        <v/>
      </c>
      <c r="P351" s="315">
        <f t="shared" si="57"/>
        <v>5500</v>
      </c>
      <c r="Q351" s="34">
        <f>SUM(M351:M354)</f>
        <v>2836</v>
      </c>
      <c r="S351" s="61"/>
      <c r="T351" s="61"/>
      <c r="U351" s="61"/>
      <c r="V351" s="61"/>
      <c r="W351" s="61"/>
      <c r="X351" s="61"/>
      <c r="Y351" s="61"/>
      <c r="Z351" s="61"/>
    </row>
    <row r="352" spans="2:26" ht="17.25" hidden="1" outlineLevel="2" collapsed="1" thickBot="1">
      <c r="B352" s="317">
        <v>43082</v>
      </c>
      <c r="C352" s="318" t="s">
        <v>1328</v>
      </c>
      <c r="D352" s="319" t="s">
        <v>3356</v>
      </c>
      <c r="E352" s="319" t="s">
        <v>1331</v>
      </c>
      <c r="F352" s="319" t="s">
        <v>2221</v>
      </c>
      <c r="G352" s="319" t="s">
        <v>102</v>
      </c>
      <c r="H352" s="320">
        <v>10</v>
      </c>
      <c r="I352" s="321">
        <v>19</v>
      </c>
      <c r="J352" s="320">
        <v>9500</v>
      </c>
      <c r="K352" s="322">
        <v>180</v>
      </c>
      <c r="L352" s="322">
        <v>10</v>
      </c>
      <c r="M352" s="14">
        <f>IF(C352="TXO",J352-SUM(K352:L352),IF(C352="FITX",IF(E352="新倉",-SUM(K352:L352),IF(F352="賣",(I352-I351)*H352*200-SUM(K352:L352),(I351-I352)*H352*200-SUM(K352:L352))),IF(E352="新倉",-SUM(K352:L352),IF(F352="賣",(I352-I351)*H352*50-SUM(K352:L352),(I351-I352)*H352*50-SUM(K352:L352)))))</f>
        <v>9310</v>
      </c>
      <c r="N352" s="123">
        <f>M352</f>
        <v>9310</v>
      </c>
      <c r="O352" s="241" t="str">
        <f>IF(C352="TXO","",IF(E352="新倉","",IF(F352="賣",(I352-I351)*H352,(I351-I352)*H352)))</f>
        <v/>
      </c>
      <c r="P352" s="315">
        <f t="shared" si="57"/>
        <v>9500</v>
      </c>
      <c r="Q352" s="34"/>
      <c r="S352" s="61"/>
      <c r="T352" s="61"/>
      <c r="U352" s="61"/>
      <c r="V352" s="61"/>
      <c r="W352" s="61"/>
      <c r="X352" s="61"/>
      <c r="Y352" s="61"/>
      <c r="Z352" s="61"/>
    </row>
    <row r="353" spans="2:26" ht="17.25" hidden="1" outlineLevel="2" collapsed="1" thickBot="1">
      <c r="B353" s="317">
        <v>43082</v>
      </c>
      <c r="C353" s="318" t="s">
        <v>1328</v>
      </c>
      <c r="D353" s="319" t="s">
        <v>3356</v>
      </c>
      <c r="E353" s="319" t="s">
        <v>1329</v>
      </c>
      <c r="F353" s="319" t="s">
        <v>1330</v>
      </c>
      <c r="G353" s="319" t="s">
        <v>102</v>
      </c>
      <c r="H353" s="320">
        <v>2</v>
      </c>
      <c r="I353" s="321">
        <v>11</v>
      </c>
      <c r="J353" s="320">
        <v>-1100</v>
      </c>
      <c r="K353" s="322">
        <v>36</v>
      </c>
      <c r="L353" s="322">
        <v>2</v>
      </c>
      <c r="M353" s="14">
        <f>IF(C353="TXO",J353-SUM(K353:L353),IF(C353="FITX",IF(E353="新倉",-SUM(K353:L353),IF(F353="賣",(I353-I352)*H353*200-SUM(K353:L353),(I352-I353)*H353*200-SUM(K353:L353))),IF(E353="新倉",-SUM(K353:L353),IF(F353="賣",(I353-I352)*H353*50-SUM(K353:L353),(I352-I353)*H353*50-SUM(K353:L353)))))</f>
        <v>-1138</v>
      </c>
      <c r="N353" s="123">
        <f>M353</f>
        <v>-1138</v>
      </c>
      <c r="O353" s="241" t="str">
        <f>IF(C353="TXO","",IF(E353="新倉","",IF(F353="賣",(I353-I352)*H353,(I352-I353)*H353)))</f>
        <v/>
      </c>
      <c r="P353" s="315">
        <f t="shared" si="57"/>
        <v>1100</v>
      </c>
      <c r="Q353" s="34"/>
      <c r="S353" s="61"/>
      <c r="T353" s="61"/>
      <c r="U353" s="61"/>
      <c r="V353" s="61"/>
      <c r="W353" s="61"/>
      <c r="X353" s="61"/>
      <c r="Y353" s="61"/>
      <c r="Z353" s="61"/>
    </row>
    <row r="354" spans="2:26" ht="17.25" hidden="1" outlineLevel="2" collapsed="1" thickBot="1">
      <c r="B354" s="317">
        <v>43082</v>
      </c>
      <c r="C354" s="318" t="s">
        <v>1328</v>
      </c>
      <c r="D354" s="319" t="s">
        <v>3356</v>
      </c>
      <c r="E354" s="319" t="s">
        <v>1331</v>
      </c>
      <c r="F354" s="319" t="s">
        <v>2221</v>
      </c>
      <c r="G354" s="319" t="s">
        <v>102</v>
      </c>
      <c r="H354" s="320">
        <v>2</v>
      </c>
      <c r="I354" s="321">
        <v>3.9</v>
      </c>
      <c r="J354" s="320">
        <v>390</v>
      </c>
      <c r="K354" s="322">
        <v>36</v>
      </c>
      <c r="L354" s="322">
        <v>0</v>
      </c>
      <c r="M354" s="14">
        <f>IF(C354="TXO",J354-SUM(K354:L354),IF(C354="FITX",IF(E354="新倉",-SUM(K354:L354),IF(F354="賣",(I354-I353)*H354*200-SUM(K354:L354),(I353-I354)*H354*200-SUM(K354:L354))),IF(E354="新倉",-SUM(K354:L354),IF(F354="賣",(I354-I353)*H354*50-SUM(K354:L354),(I353-I354)*H354*50-SUM(K354:L354)))))</f>
        <v>354</v>
      </c>
      <c r="N354" s="123">
        <f>M354</f>
        <v>354</v>
      </c>
      <c r="O354" s="241" t="str">
        <f>IF(C354="TXO","",IF(E354="新倉","",IF(F354="賣",(I354-I353)*H354,(I353-I354)*H354)))</f>
        <v/>
      </c>
      <c r="P354" s="315">
        <f t="shared" si="57"/>
        <v>390</v>
      </c>
      <c r="Q354" s="34"/>
      <c r="S354" s="61"/>
      <c r="T354" s="61"/>
      <c r="U354" s="61"/>
      <c r="V354" s="61"/>
      <c r="W354" s="61"/>
      <c r="X354" s="61"/>
      <c r="Y354" s="61"/>
      <c r="Z354" s="61"/>
    </row>
    <row r="355" spans="2:26" ht="17.25" hidden="1" outlineLevel="1" collapsed="1" thickBot="1">
      <c r="B355" s="279">
        <v>43088</v>
      </c>
      <c r="C355" s="280" t="s">
        <v>1332</v>
      </c>
      <c r="D355" s="281" t="s">
        <v>3274</v>
      </c>
      <c r="E355" s="281" t="s">
        <v>1329</v>
      </c>
      <c r="F355" s="282" t="s">
        <v>1330</v>
      </c>
      <c r="G355" s="281" t="s">
        <v>102</v>
      </c>
      <c r="H355" s="283">
        <v>1</v>
      </c>
      <c r="I355" s="316">
        <v>10510</v>
      </c>
      <c r="J355" s="283">
        <v>0</v>
      </c>
      <c r="K355" s="284">
        <v>23</v>
      </c>
      <c r="L355" s="284">
        <v>11</v>
      </c>
      <c r="M355" s="284">
        <f>IF(C355="TXO",J355-SUM(K355:L355),IF(C355="FITX",IF(E355="新倉",-SUM(K355:L355),IF(F355="賣",(I355-I354)*H355*200-SUM(K355:L355),(I354-I355)*H355*200-SUM(K355:L355))),IF(E355="新倉",-SUM(K355:L355),IF(F355="賣",(I355-I354)*H355*50-SUM(K355:L355),(I354-I355)*H355*50-SUM(K355:L355)))))</f>
        <v>-34</v>
      </c>
      <c r="N355" s="285">
        <f>M355</f>
        <v>-34</v>
      </c>
      <c r="O355" s="241" t="str">
        <f>IF(C355="TXO","",IF(E355="新倉","",IF(F355="賣",(I355-I354)*H355,(I354-I355)*H355)))</f>
        <v/>
      </c>
      <c r="P355" s="315">
        <f t="shared" si="57"/>
        <v>0</v>
      </c>
      <c r="Q355" s="34">
        <f>SUM(M355:M361)</f>
        <v>-1571</v>
      </c>
      <c r="S355" s="158"/>
      <c r="T355" s="61"/>
      <c r="U355" s="61"/>
      <c r="V355" s="61"/>
      <c r="W355" s="61"/>
      <c r="X355" s="61"/>
      <c r="Y355" s="61"/>
      <c r="Z355" s="61"/>
    </row>
    <row r="356" spans="2:26" ht="17.25" hidden="1" outlineLevel="2" collapsed="1" thickBot="1">
      <c r="B356" s="279">
        <v>43088</v>
      </c>
      <c r="C356" s="280" t="s">
        <v>1332</v>
      </c>
      <c r="D356" s="281" t="s">
        <v>3274</v>
      </c>
      <c r="E356" s="281" t="s">
        <v>1331</v>
      </c>
      <c r="F356" s="282" t="s">
        <v>2221</v>
      </c>
      <c r="G356" s="281" t="s">
        <v>102</v>
      </c>
      <c r="H356" s="283">
        <v>1</v>
      </c>
      <c r="I356" s="316">
        <v>10503</v>
      </c>
      <c r="J356" s="283">
        <v>0</v>
      </c>
      <c r="K356" s="284">
        <v>23</v>
      </c>
      <c r="L356" s="284">
        <v>11</v>
      </c>
      <c r="M356" s="284">
        <f t="shared" ref="M356:M361" si="61">IF(C356="TXO",J356-SUM(K356:L356),IF(C356="FITX",IF(E356="新倉",-SUM(K356:L356),IF(F356="賣",(I356-I355)*H356*200-SUM(K356:L356),(I355-I356)*H356*200-SUM(K356:L356))),IF(E356="新倉",-SUM(K356:L356),IF(F356="賣",(I356-I355)*H356*50-SUM(K356:L356),(I355-I356)*H356*50-SUM(K356:L356)))))</f>
        <v>-384</v>
      </c>
      <c r="N356" s="285">
        <f t="shared" ref="N356:N367" si="62">M356</f>
        <v>-384</v>
      </c>
      <c r="O356" s="241">
        <f t="shared" ref="O356:O361" si="63">IF(C356="TXO","",IF(E356="新倉","",IF(F356="賣",(I356-I355)*H356,(I355-I356)*H356)))</f>
        <v>-7</v>
      </c>
      <c r="P356" s="315">
        <f t="shared" si="57"/>
        <v>0</v>
      </c>
      <c r="Q356" s="34"/>
      <c r="S356" s="158"/>
      <c r="T356" s="61"/>
      <c r="U356" s="61"/>
      <c r="V356" s="61"/>
      <c r="W356" s="61"/>
      <c r="X356" s="61"/>
      <c r="Y356" s="61"/>
      <c r="Z356" s="61"/>
    </row>
    <row r="357" spans="2:26" ht="17.25" hidden="1" outlineLevel="2" collapsed="1" thickBot="1">
      <c r="B357" s="279">
        <v>43088</v>
      </c>
      <c r="C357" s="280" t="s">
        <v>1332</v>
      </c>
      <c r="D357" s="281" t="s">
        <v>3274</v>
      </c>
      <c r="E357" s="281" t="s">
        <v>1329</v>
      </c>
      <c r="F357" s="282" t="s">
        <v>1330</v>
      </c>
      <c r="G357" s="281" t="s">
        <v>102</v>
      </c>
      <c r="H357" s="283">
        <v>1</v>
      </c>
      <c r="I357" s="316">
        <v>10520</v>
      </c>
      <c r="J357" s="283">
        <v>0</v>
      </c>
      <c r="K357" s="284">
        <v>23</v>
      </c>
      <c r="L357" s="284">
        <v>11</v>
      </c>
      <c r="M357" s="284">
        <f t="shared" si="61"/>
        <v>-34</v>
      </c>
      <c r="N357" s="285">
        <f t="shared" si="62"/>
        <v>-34</v>
      </c>
      <c r="O357" s="241" t="str">
        <f t="shared" si="63"/>
        <v/>
      </c>
      <c r="P357" s="315">
        <f t="shared" si="57"/>
        <v>0</v>
      </c>
      <c r="Q357" s="34"/>
      <c r="S357" s="158"/>
      <c r="T357" s="61"/>
      <c r="U357" s="61"/>
      <c r="V357" s="61"/>
      <c r="W357" s="61"/>
      <c r="X357" s="61"/>
      <c r="Y357" s="61"/>
      <c r="Z357" s="61"/>
    </row>
    <row r="358" spans="2:26" ht="17.25" hidden="1" outlineLevel="2" collapsed="1" thickBot="1">
      <c r="B358" s="279">
        <v>43088</v>
      </c>
      <c r="C358" s="280" t="s">
        <v>1332</v>
      </c>
      <c r="D358" s="281" t="s">
        <v>3274</v>
      </c>
      <c r="E358" s="281" t="s">
        <v>1331</v>
      </c>
      <c r="F358" s="282" t="s">
        <v>2221</v>
      </c>
      <c r="G358" s="281" t="s">
        <v>102</v>
      </c>
      <c r="H358" s="283">
        <v>1</v>
      </c>
      <c r="I358" s="316">
        <v>10528</v>
      </c>
      <c r="J358" s="283">
        <v>0</v>
      </c>
      <c r="K358" s="284">
        <v>23</v>
      </c>
      <c r="L358" s="284">
        <v>11</v>
      </c>
      <c r="M358" s="284">
        <f t="shared" si="61"/>
        <v>366</v>
      </c>
      <c r="N358" s="285">
        <f t="shared" si="62"/>
        <v>366</v>
      </c>
      <c r="O358" s="241">
        <f t="shared" si="63"/>
        <v>8</v>
      </c>
      <c r="P358" s="315">
        <f t="shared" si="57"/>
        <v>0</v>
      </c>
      <c r="Q358" s="34"/>
      <c r="S358" s="158"/>
      <c r="T358" s="61"/>
      <c r="U358" s="61"/>
      <c r="V358" s="61"/>
      <c r="W358" s="61"/>
      <c r="X358" s="61"/>
      <c r="Y358" s="61"/>
      <c r="Z358" s="61"/>
    </row>
    <row r="359" spans="2:26" ht="17.25" hidden="1" outlineLevel="2" collapsed="1" thickBot="1">
      <c r="B359" s="279">
        <v>43088</v>
      </c>
      <c r="C359" s="280" t="s">
        <v>2236</v>
      </c>
      <c r="D359" s="281" t="s">
        <v>3357</v>
      </c>
      <c r="E359" s="281" t="s">
        <v>1329</v>
      </c>
      <c r="F359" s="282" t="s">
        <v>1330</v>
      </c>
      <c r="G359" s="281" t="s">
        <v>102</v>
      </c>
      <c r="H359" s="283">
        <v>2</v>
      </c>
      <c r="I359" s="316">
        <v>7</v>
      </c>
      <c r="J359" s="283">
        <v>-700</v>
      </c>
      <c r="K359" s="284">
        <v>36</v>
      </c>
      <c r="L359" s="284">
        <v>0</v>
      </c>
      <c r="M359" s="284">
        <f t="shared" si="61"/>
        <v>-736</v>
      </c>
      <c r="N359" s="285">
        <f t="shared" si="62"/>
        <v>-736</v>
      </c>
      <c r="O359" s="241" t="str">
        <f t="shared" si="63"/>
        <v/>
      </c>
      <c r="P359" s="315">
        <f t="shared" ref="P359:P362" si="64">ABS(J359)</f>
        <v>700</v>
      </c>
      <c r="Q359" s="34"/>
      <c r="S359" s="158"/>
      <c r="T359" s="61"/>
      <c r="U359" s="61"/>
      <c r="V359" s="61"/>
      <c r="W359" s="61"/>
      <c r="X359" s="61"/>
      <c r="Y359" s="61"/>
      <c r="Z359" s="61"/>
    </row>
    <row r="360" spans="2:26" ht="17.25" hidden="1" outlineLevel="2" collapsed="1" thickBot="1">
      <c r="B360" s="279">
        <v>43088</v>
      </c>
      <c r="C360" s="280" t="s">
        <v>2236</v>
      </c>
      <c r="D360" s="281" t="s">
        <v>3357</v>
      </c>
      <c r="E360" s="281" t="s">
        <v>1329</v>
      </c>
      <c r="F360" s="282" t="s">
        <v>1330</v>
      </c>
      <c r="G360" s="281" t="s">
        <v>102</v>
      </c>
      <c r="H360" s="283">
        <v>1</v>
      </c>
      <c r="I360" s="316">
        <v>5.9</v>
      </c>
      <c r="J360" s="283">
        <v>-295</v>
      </c>
      <c r="K360" s="284">
        <v>18</v>
      </c>
      <c r="L360" s="284">
        <v>0</v>
      </c>
      <c r="M360" s="284">
        <f t="shared" si="61"/>
        <v>-313</v>
      </c>
      <c r="N360" s="285">
        <f t="shared" si="62"/>
        <v>-313</v>
      </c>
      <c r="O360" s="241" t="str">
        <f t="shared" si="63"/>
        <v/>
      </c>
      <c r="P360" s="315">
        <f t="shared" si="64"/>
        <v>295</v>
      </c>
      <c r="Q360" s="34"/>
      <c r="S360" s="158"/>
      <c r="T360" s="61"/>
      <c r="U360" s="61"/>
      <c r="V360" s="61"/>
      <c r="W360" s="61"/>
      <c r="X360" s="61"/>
      <c r="Y360" s="61"/>
      <c r="Z360" s="61"/>
    </row>
    <row r="361" spans="2:26" ht="17.25" hidden="1" outlineLevel="2" collapsed="1" thickBot="1">
      <c r="B361" s="279">
        <v>43088</v>
      </c>
      <c r="C361" s="280" t="s">
        <v>2236</v>
      </c>
      <c r="D361" s="281" t="s">
        <v>3357</v>
      </c>
      <c r="E361" s="281" t="s">
        <v>1329</v>
      </c>
      <c r="F361" s="282" t="s">
        <v>1330</v>
      </c>
      <c r="G361" s="281" t="s">
        <v>102</v>
      </c>
      <c r="H361" s="283">
        <v>2</v>
      </c>
      <c r="I361" s="316">
        <v>4</v>
      </c>
      <c r="J361" s="283">
        <v>-400</v>
      </c>
      <c r="K361" s="284">
        <v>36</v>
      </c>
      <c r="L361" s="284">
        <v>0</v>
      </c>
      <c r="M361" s="284">
        <f t="shared" si="61"/>
        <v>-436</v>
      </c>
      <c r="N361" s="285">
        <f t="shared" si="62"/>
        <v>-436</v>
      </c>
      <c r="O361" s="241" t="str">
        <f t="shared" si="63"/>
        <v/>
      </c>
      <c r="P361" s="315">
        <f t="shared" si="64"/>
        <v>400</v>
      </c>
      <c r="Q361" s="34"/>
      <c r="S361" s="158"/>
      <c r="T361" s="61"/>
      <c r="U361" s="61"/>
      <c r="V361" s="61"/>
      <c r="W361" s="61"/>
      <c r="X361" s="61"/>
      <c r="Y361" s="61"/>
      <c r="Z361" s="61"/>
    </row>
    <row r="362" spans="2:26" ht="17.25" hidden="1" outlineLevel="1" thickBot="1">
      <c r="B362" s="317">
        <v>43096</v>
      </c>
      <c r="C362" s="318" t="s">
        <v>2236</v>
      </c>
      <c r="D362" s="319" t="s">
        <v>3025</v>
      </c>
      <c r="E362" s="319" t="s">
        <v>1329</v>
      </c>
      <c r="F362" s="319" t="s">
        <v>1330</v>
      </c>
      <c r="G362" s="319" t="s">
        <v>102</v>
      </c>
      <c r="H362" s="320">
        <v>1</v>
      </c>
      <c r="I362" s="321">
        <v>75</v>
      </c>
      <c r="J362" s="320">
        <v>-3750</v>
      </c>
      <c r="K362" s="322">
        <v>18</v>
      </c>
      <c r="L362" s="322">
        <v>4</v>
      </c>
      <c r="M362" s="14">
        <f t="shared" ref="M362:M367" si="65">IF(C362="TXO",J362-SUM(K362:L362),IF(C362="FITX",IF(E362="新倉",-SUM(K362:L362),IF(F362="賣",(I362-I361)*H362*200-SUM(K362:L362),(I361-I362)*H362*200-SUM(K362:L362))),IF(E362="新倉",-SUM(K362:L362),IF(F362="賣",(I362-I361)*H362*50-SUM(K362:L362),(I361-I362)*H362*50-SUM(K362:L362)))))</f>
        <v>-3772</v>
      </c>
      <c r="N362" s="123">
        <f t="shared" si="62"/>
        <v>-3772</v>
      </c>
      <c r="O362" s="241" t="str">
        <f>IF(C362="TXO","",IF(E362="新倉","",IF(F362="賣",(I362-I361)*H362,(I361-I362)*H362)))</f>
        <v/>
      </c>
      <c r="P362" s="315">
        <f t="shared" si="64"/>
        <v>3750</v>
      </c>
      <c r="Q362" s="34">
        <f>SUM(M362:M367)</f>
        <v>-12488</v>
      </c>
      <c r="S362" s="61"/>
      <c r="T362" s="61"/>
      <c r="U362" s="61"/>
      <c r="V362" s="61"/>
      <c r="W362" s="61"/>
      <c r="X362" s="61"/>
      <c r="Y362" s="61"/>
      <c r="Z362" s="61"/>
    </row>
    <row r="363" spans="2:26" ht="17.25" hidden="1" outlineLevel="2" collapsed="1" thickBot="1">
      <c r="B363" s="317">
        <v>43096</v>
      </c>
      <c r="C363" s="318" t="s">
        <v>2236</v>
      </c>
      <c r="D363" s="319" t="s">
        <v>3358</v>
      </c>
      <c r="E363" s="319" t="s">
        <v>1329</v>
      </c>
      <c r="F363" s="319" t="s">
        <v>1330</v>
      </c>
      <c r="G363" s="319" t="s">
        <v>102</v>
      </c>
      <c r="H363" s="320">
        <v>10</v>
      </c>
      <c r="I363" s="321">
        <v>9</v>
      </c>
      <c r="J363" s="320">
        <v>-4500</v>
      </c>
      <c r="K363" s="322">
        <v>180</v>
      </c>
      <c r="L363" s="322">
        <v>0</v>
      </c>
      <c r="M363" s="14">
        <f t="shared" si="65"/>
        <v>-4680</v>
      </c>
      <c r="N363" s="123">
        <f t="shared" si="62"/>
        <v>-4680</v>
      </c>
      <c r="P363" s="315"/>
      <c r="Q363" s="34"/>
      <c r="S363" s="61"/>
      <c r="T363" s="61"/>
      <c r="U363" s="61"/>
      <c r="V363" s="61"/>
      <c r="W363" s="61"/>
      <c r="X363" s="61"/>
      <c r="Y363" s="61"/>
      <c r="Z363" s="61"/>
    </row>
    <row r="364" spans="2:26" ht="17.25" hidden="1" outlineLevel="2" collapsed="1" thickBot="1">
      <c r="B364" s="317">
        <v>43096</v>
      </c>
      <c r="C364" s="318" t="s">
        <v>2236</v>
      </c>
      <c r="D364" s="319" t="s">
        <v>3359</v>
      </c>
      <c r="E364" s="319" t="s">
        <v>1329</v>
      </c>
      <c r="F364" s="319" t="s">
        <v>1330</v>
      </c>
      <c r="G364" s="319" t="s">
        <v>102</v>
      </c>
      <c r="H364" s="320">
        <v>1</v>
      </c>
      <c r="I364" s="321">
        <v>1.5</v>
      </c>
      <c r="J364" s="320">
        <v>-75</v>
      </c>
      <c r="K364" s="322">
        <v>18</v>
      </c>
      <c r="L364" s="322">
        <v>0</v>
      </c>
      <c r="M364" s="14">
        <f t="shared" si="65"/>
        <v>-93</v>
      </c>
      <c r="N364" s="123">
        <f t="shared" si="62"/>
        <v>-93</v>
      </c>
      <c r="P364" s="315"/>
      <c r="Q364" s="34"/>
      <c r="S364" s="61"/>
      <c r="T364" s="61"/>
      <c r="U364" s="61"/>
      <c r="V364" s="61"/>
      <c r="W364" s="61"/>
      <c r="X364" s="61"/>
      <c r="Y364" s="61"/>
      <c r="Z364" s="61"/>
    </row>
    <row r="365" spans="2:26" ht="17.25" hidden="1" outlineLevel="2" collapsed="1" thickBot="1">
      <c r="B365" s="317">
        <v>43096</v>
      </c>
      <c r="C365" s="318" t="s">
        <v>2236</v>
      </c>
      <c r="D365" s="319" t="s">
        <v>3359</v>
      </c>
      <c r="E365" s="319" t="s">
        <v>1329</v>
      </c>
      <c r="F365" s="319" t="s">
        <v>1330</v>
      </c>
      <c r="G365" s="319" t="s">
        <v>102</v>
      </c>
      <c r="H365" s="320">
        <v>19</v>
      </c>
      <c r="I365" s="321">
        <v>1.5</v>
      </c>
      <c r="J365" s="320">
        <v>-1425</v>
      </c>
      <c r="K365" s="322">
        <v>342</v>
      </c>
      <c r="L365" s="322">
        <v>0</v>
      </c>
      <c r="M365" s="14">
        <f t="shared" si="65"/>
        <v>-1767</v>
      </c>
      <c r="N365" s="123">
        <f t="shared" si="62"/>
        <v>-1767</v>
      </c>
      <c r="P365" s="315"/>
      <c r="Q365" s="34"/>
      <c r="S365" s="61"/>
      <c r="T365" s="61"/>
      <c r="U365" s="61"/>
      <c r="V365" s="61"/>
      <c r="W365" s="61"/>
      <c r="X365" s="61"/>
      <c r="Y365" s="61"/>
      <c r="Z365" s="61"/>
    </row>
    <row r="366" spans="2:26" ht="17.25" hidden="1" outlineLevel="2" collapsed="1" thickBot="1">
      <c r="B366" s="317">
        <v>43096</v>
      </c>
      <c r="C366" s="318" t="s">
        <v>2236</v>
      </c>
      <c r="D366" s="319" t="s">
        <v>3358</v>
      </c>
      <c r="E366" s="319" t="s">
        <v>1329</v>
      </c>
      <c r="F366" s="319" t="s">
        <v>1330</v>
      </c>
      <c r="G366" s="319" t="s">
        <v>102</v>
      </c>
      <c r="H366" s="320">
        <v>2</v>
      </c>
      <c r="I366" s="321">
        <v>8</v>
      </c>
      <c r="J366" s="320">
        <v>-800</v>
      </c>
      <c r="K366" s="322">
        <v>36</v>
      </c>
      <c r="L366" s="322">
        <v>0</v>
      </c>
      <c r="M366" s="14">
        <f t="shared" si="65"/>
        <v>-836</v>
      </c>
      <c r="N366" s="123">
        <f t="shared" si="62"/>
        <v>-836</v>
      </c>
      <c r="P366" s="315"/>
      <c r="Q366" s="34"/>
      <c r="S366" s="61"/>
      <c r="T366" s="61"/>
      <c r="U366" s="61"/>
      <c r="V366" s="61"/>
      <c r="W366" s="61"/>
      <c r="X366" s="61"/>
      <c r="Y366" s="61"/>
      <c r="Z366" s="61"/>
    </row>
    <row r="367" spans="2:26" ht="17.25" hidden="1" outlineLevel="2" collapsed="1" thickBot="1">
      <c r="B367" s="317">
        <v>43096</v>
      </c>
      <c r="C367" s="318" t="s">
        <v>2236</v>
      </c>
      <c r="D367" s="319" t="s">
        <v>3358</v>
      </c>
      <c r="E367" s="319" t="s">
        <v>1329</v>
      </c>
      <c r="F367" s="319" t="s">
        <v>1330</v>
      </c>
      <c r="G367" s="319" t="s">
        <v>102</v>
      </c>
      <c r="H367" s="320">
        <v>5</v>
      </c>
      <c r="I367" s="321">
        <v>5</v>
      </c>
      <c r="J367" s="320">
        <v>-1250</v>
      </c>
      <c r="K367" s="322">
        <v>90</v>
      </c>
      <c r="L367" s="322">
        <v>0</v>
      </c>
      <c r="M367" s="14">
        <f t="shared" si="65"/>
        <v>-1340</v>
      </c>
      <c r="N367" s="123">
        <f t="shared" si="62"/>
        <v>-1340</v>
      </c>
      <c r="P367" s="315"/>
      <c r="Q367" s="34"/>
      <c r="S367" s="61"/>
      <c r="T367" s="61"/>
      <c r="U367" s="61"/>
      <c r="V367" s="61"/>
      <c r="W367" s="61"/>
      <c r="X367" s="61"/>
      <c r="Y367" s="61"/>
      <c r="Z367" s="61"/>
    </row>
    <row r="368" spans="2:26" ht="17.25" thickBot="1">
      <c r="B368" s="272">
        <v>43075</v>
      </c>
      <c r="C368" s="273"/>
      <c r="D368" s="273" t="s">
        <v>3017</v>
      </c>
      <c r="E368" s="273"/>
      <c r="F368" s="273"/>
      <c r="G368" s="273"/>
      <c r="H368" s="274"/>
      <c r="I368" s="274"/>
      <c r="J368" s="274"/>
      <c r="K368" s="275"/>
      <c r="L368" s="274"/>
      <c r="M368" s="275"/>
      <c r="N368" s="276">
        <v>-1230</v>
      </c>
      <c r="O368" s="309"/>
      <c r="Q368" s="310"/>
      <c r="R368" s="211" t="s">
        <v>36</v>
      </c>
      <c r="S368" s="158"/>
    </row>
    <row r="369" spans="2:27" ht="17.25" thickBot="1">
      <c r="B369" s="272">
        <v>43088</v>
      </c>
      <c r="C369" s="273"/>
      <c r="D369" s="273" t="s">
        <v>2875</v>
      </c>
      <c r="E369" s="273"/>
      <c r="F369" s="273"/>
      <c r="G369" s="273"/>
      <c r="H369" s="274"/>
      <c r="I369" s="274"/>
      <c r="J369" s="274"/>
      <c r="K369" s="275"/>
      <c r="L369" s="274"/>
      <c r="M369" s="275"/>
      <c r="N369" s="276">
        <v>-4498</v>
      </c>
      <c r="O369" s="309"/>
      <c r="Q369" s="310"/>
      <c r="R369" s="211" t="s">
        <v>3360</v>
      </c>
      <c r="S369" s="158"/>
    </row>
    <row r="370" spans="2:27" ht="17.25" thickBot="1">
      <c r="B370" s="272">
        <v>43091</v>
      </c>
      <c r="C370" s="273"/>
      <c r="D370" s="273" t="s">
        <v>3020</v>
      </c>
      <c r="E370" s="273"/>
      <c r="F370" s="273"/>
      <c r="G370" s="273"/>
      <c r="H370" s="274"/>
      <c r="I370" s="274"/>
      <c r="J370" s="274"/>
      <c r="K370" s="275"/>
      <c r="L370" s="274"/>
      <c r="M370" s="275"/>
      <c r="N370" s="276">
        <v>-8240</v>
      </c>
      <c r="O370" s="309"/>
      <c r="Q370" s="310"/>
      <c r="R370" s="211" t="s">
        <v>3021</v>
      </c>
      <c r="S370" s="158"/>
    </row>
    <row r="371" spans="2:27" ht="17.25" collapsed="1" thickBot="1">
      <c r="B371" s="254" t="s">
        <v>3361</v>
      </c>
      <c r="C371" s="255"/>
      <c r="D371" s="255"/>
      <c r="E371" s="255"/>
      <c r="F371" s="255"/>
      <c r="G371" s="255"/>
      <c r="H371" s="256"/>
      <c r="I371" s="256"/>
      <c r="J371" s="256"/>
      <c r="K371" s="121"/>
      <c r="L371" s="256"/>
      <c r="M371" s="289">
        <f>SUM(M295:M370)</f>
        <v>-26604</v>
      </c>
      <c r="N371" s="290">
        <f>SUM(N295:N370)</f>
        <v>-40572</v>
      </c>
      <c r="O371" s="311"/>
      <c r="P371" s="312"/>
      <c r="Q371" s="313"/>
      <c r="S371" s="158"/>
    </row>
    <row r="372" spans="2:27" ht="17.25" thickBot="1">
      <c r="B372" s="222"/>
      <c r="C372" s="222"/>
      <c r="F372" s="207"/>
      <c r="K372" s="30"/>
      <c r="L372" s="31"/>
      <c r="M372" s="34"/>
      <c r="N372" s="34"/>
      <c r="Q372" s="34"/>
      <c r="S372" s="158"/>
      <c r="T372" s="61"/>
      <c r="U372" s="61"/>
      <c r="V372" s="61"/>
      <c r="W372" s="61"/>
      <c r="X372" s="61"/>
      <c r="Y372" s="61"/>
      <c r="Z372" s="61"/>
    </row>
    <row r="373" spans="2:27" s="225" customFormat="1" ht="17.25" collapsed="1" thickBot="1">
      <c r="B373" s="243" t="s">
        <v>3362</v>
      </c>
      <c r="C373" s="244"/>
      <c r="D373" s="244"/>
      <c r="E373" s="244"/>
      <c r="F373" s="244"/>
      <c r="G373" s="244"/>
      <c r="H373" s="245"/>
      <c r="I373" s="245"/>
      <c r="J373" s="245"/>
      <c r="K373" s="124"/>
      <c r="L373" s="245"/>
      <c r="M373" s="125">
        <f>SUM(M3,M16,M61,M126,M135,M138,M173,M206,M294,M371)</f>
        <v>-30008</v>
      </c>
      <c r="N373" s="326">
        <f>SUM(N3,N16,N61,N126,N135,N138,N173,N206,N294,N371)</f>
        <v>-131684</v>
      </c>
      <c r="O373" s="327"/>
      <c r="Q373" s="328"/>
      <c r="R373" s="223"/>
      <c r="S373" s="287"/>
    </row>
    <row r="374" spans="2:27" ht="17.25" thickBot="1">
      <c r="B374" s="222"/>
      <c r="C374" s="222"/>
      <c r="F374" s="207"/>
      <c r="K374" s="30"/>
      <c r="L374" s="31"/>
      <c r="M374" s="34"/>
      <c r="N374" s="34"/>
      <c r="Q374" s="34"/>
      <c r="S374" s="158"/>
      <c r="T374" s="61"/>
      <c r="U374" s="61"/>
      <c r="V374" s="61"/>
      <c r="W374" s="61"/>
      <c r="X374" s="61"/>
      <c r="Y374" s="61"/>
      <c r="Z374" s="61"/>
    </row>
    <row r="375" spans="2:27" ht="17.25" thickBot="1">
      <c r="F375" s="125" t="s">
        <v>1325</v>
      </c>
      <c r="G375" s="127" t="s">
        <v>7</v>
      </c>
      <c r="H375" s="127" t="s">
        <v>10</v>
      </c>
      <c r="I375" s="127" t="s">
        <v>13</v>
      </c>
      <c r="J375" s="128" t="s">
        <v>1336</v>
      </c>
      <c r="K375" s="128" t="s">
        <v>3363</v>
      </c>
      <c r="O375" s="207"/>
      <c r="P375" s="241"/>
      <c r="Q375" s="207"/>
      <c r="R375" s="241"/>
      <c r="S375" s="211"/>
    </row>
    <row r="376" spans="2:27" ht="17.25" thickBot="1">
      <c r="B376" s="129" t="s">
        <v>1338</v>
      </c>
      <c r="C376" s="130"/>
      <c r="D376" s="131"/>
      <c r="E376" s="132"/>
      <c r="F376" s="133">
        <f>SUMIF($C5:$C373,"TXO",J5:J373)</f>
        <v>-4950</v>
      </c>
      <c r="G376" s="133">
        <f>SUMIF($C5:$C373,"TXO",K5:K373)</f>
        <v>10458</v>
      </c>
      <c r="H376" s="133">
        <f>SUMIF($C5:$C373,"TXO",L5:L373)</f>
        <v>273</v>
      </c>
      <c r="I376" s="133">
        <f>SUMIF($C5:$C373,"TXO",M5:M373)</f>
        <v>-15681</v>
      </c>
      <c r="J376" s="329">
        <f>IF(I376=0,0,I376/D382)</f>
        <v>-0.1294894108851572</v>
      </c>
      <c r="K376" s="329"/>
      <c r="L376" s="549" t="s">
        <v>22</v>
      </c>
      <c r="M376" s="136">
        <f ca="1">IF(J376&lt;0,-((1+ABS(J376))^(1/((TODAY()-B5)/365.25))-1),(1+ABS(J376))^(1/((TODAY()-B5)/365.25))-1)</f>
        <v>-1.2891989721842245E-2</v>
      </c>
      <c r="N376" s="136"/>
      <c r="O376" s="207"/>
      <c r="P376" s="241"/>
      <c r="Q376" s="207"/>
      <c r="R376" s="241"/>
      <c r="S376" s="211"/>
      <c r="T376" s="61"/>
      <c r="U376" s="61"/>
      <c r="V376" s="61"/>
      <c r="W376" s="61"/>
      <c r="X376" s="61"/>
      <c r="Y376" s="61"/>
      <c r="Z376" s="61"/>
      <c r="AA376" s="61"/>
    </row>
    <row r="377" spans="2:27" ht="17.25" thickBot="1">
      <c r="B377" s="129" t="s">
        <v>1339</v>
      </c>
      <c r="C377" s="130"/>
      <c r="D377" s="131"/>
      <c r="E377" s="132"/>
      <c r="F377" s="133">
        <f>SUMIF($C5:$C373,"FITX",J5:J373)</f>
        <v>0</v>
      </c>
      <c r="G377" s="133">
        <f>SUMIF($C5:$C373,"FITX",K5:K373)</f>
        <v>2400</v>
      </c>
      <c r="H377" s="133">
        <f>SUMIF($C5:$C373,"FITX",L5:L373)</f>
        <v>954</v>
      </c>
      <c r="I377" s="133">
        <f>SUMIF($C2:$C373,"FITX",M2:M373)+SUMIF($C2:$C373,"FIMTX",M2:M373)</f>
        <v>-11770</v>
      </c>
      <c r="J377" s="134">
        <f>IF(I377=0,0,I377/$D$381)</f>
        <v>-0.25323809113989415</v>
      </c>
      <c r="K377" s="134"/>
      <c r="L377" s="549"/>
      <c r="M377" s="136">
        <f ca="1">IF(J377&lt;0,-((1+ABS(J377))^(1/((TODAY()-B6)/365.25))-1),(1+ABS(J377))^(1/((TODAY()-B6)/365.25))-1)</f>
        <v>-2.4030776066214399E-2</v>
      </c>
      <c r="N377" s="136"/>
      <c r="O377" s="207"/>
      <c r="P377" s="241"/>
      <c r="Q377" s="207"/>
      <c r="R377" s="241"/>
      <c r="S377" s="211"/>
      <c r="T377" s="61"/>
      <c r="U377" s="61"/>
      <c r="V377" s="61"/>
      <c r="W377" s="61"/>
      <c r="X377" s="61"/>
      <c r="Y377" s="61"/>
      <c r="Z377" s="61"/>
      <c r="AA377" s="61"/>
    </row>
    <row r="378" spans="2:27" ht="17.25" thickBot="1">
      <c r="B378" s="129" t="s">
        <v>3306</v>
      </c>
      <c r="C378" s="130"/>
      <c r="D378" s="131"/>
      <c r="E378" s="132"/>
      <c r="F378" s="133">
        <f>SUM(F376:F377)</f>
        <v>-4950</v>
      </c>
      <c r="G378" s="133">
        <f>SUM(G376:G377)</f>
        <v>12858</v>
      </c>
      <c r="H378" s="133">
        <f>SUM(H376:H377)</f>
        <v>1227</v>
      </c>
      <c r="I378" s="133">
        <f>M373</f>
        <v>-30008</v>
      </c>
      <c r="J378" s="134">
        <f>IF(I378=0,0,I378/$D$381)</f>
        <v>-0.6456387968501226</v>
      </c>
      <c r="K378" s="134">
        <f>IF(N373=0,0,N373/$D$381)</f>
        <v>-2.8332544429622617</v>
      </c>
      <c r="L378" s="549"/>
      <c r="M378" s="136">
        <f ca="1">IF(J378&lt;0,-((1+ABS(J378))^(1/((TODAY()-B7)/365.25))-1),(1+ABS(J378))^(1/((TODAY()-B7)/365.25))-1)</f>
        <v>-5.3799812803004832E-2</v>
      </c>
      <c r="N378" s="136">
        <f ca="1">IF(K378&lt;0,-((1+ABS(K378))^(1/((TODAY()-B7)/365.25))-1),(1+ABS(K378))^(1/((TODAY()-B7)/365.25))-1)</f>
        <v>-0.1518358115741989</v>
      </c>
      <c r="O378" s="207"/>
      <c r="P378" s="241"/>
      <c r="Q378" s="207"/>
      <c r="R378" s="241"/>
      <c r="S378" s="211"/>
    </row>
    <row r="379" spans="2:27" ht="17.25" thickBot="1">
      <c r="B379" s="129" t="s">
        <v>3364</v>
      </c>
      <c r="C379" s="130"/>
      <c r="D379" s="131"/>
      <c r="E379" s="132"/>
      <c r="F379" s="133">
        <f>'16期'!F692</f>
        <v>-9005</v>
      </c>
      <c r="G379" s="133">
        <f>'16期'!G692</f>
        <v>73128</v>
      </c>
      <c r="H379" s="133">
        <f>'16期'!H692</f>
        <v>22857</v>
      </c>
      <c r="I379" s="133">
        <f>'16期'!I692</f>
        <v>-196694</v>
      </c>
      <c r="J379" s="134">
        <f>IF(I379=0,0,I379/$D$381)</f>
        <v>-4.2319807220620511</v>
      </c>
      <c r="K379" s="134">
        <f>J379</f>
        <v>-4.2319807220620511</v>
      </c>
      <c r="L379" s="504"/>
      <c r="M379" s="136">
        <f>'16期'!L692</f>
        <v>-1.0878631662628711</v>
      </c>
      <c r="N379" s="136"/>
      <c r="O379" s="207"/>
      <c r="P379" s="241"/>
      <c r="Q379" s="207"/>
      <c r="R379" s="241"/>
      <c r="S379" s="211"/>
    </row>
    <row r="380" spans="2:27" ht="17.25" thickBot="1">
      <c r="B380" s="129" t="s">
        <v>20</v>
      </c>
      <c r="C380" s="130"/>
      <c r="D380" s="131"/>
      <c r="E380" s="132"/>
      <c r="F380" s="133">
        <f>SUM(F378:F379)</f>
        <v>-13955</v>
      </c>
      <c r="G380" s="133">
        <f>SUM(G378:G379)</f>
        <v>85986</v>
      </c>
      <c r="H380" s="133">
        <f>SUM(H378:H379)</f>
        <v>24084</v>
      </c>
      <c r="I380" s="133">
        <f>SUM(I378:I379)</f>
        <v>-226702</v>
      </c>
      <c r="J380" s="134">
        <f>IF(I380=0,0,I380/$D$381)</f>
        <v>-4.8776195189121738</v>
      </c>
      <c r="K380" s="134">
        <f>IF(I380=0,0,(I379+N373)/$D$381)</f>
        <v>-7.0652351650243128</v>
      </c>
      <c r="L380" s="504"/>
      <c r="M380" s="443">
        <v>-1.2538295805572381</v>
      </c>
      <c r="N380" s="136">
        <f ca="1">IF(K380&lt;0,-((1+ABS(K380))^(1/((TODAY()-B9)/365.25))-1),(1+ABS(K380))^(1/((TODAY()-B9)/365.25))-1)</f>
        <v>-0.24614230443710539</v>
      </c>
      <c r="O380" s="207"/>
      <c r="P380" s="241"/>
      <c r="Q380" s="207"/>
      <c r="R380" s="241"/>
      <c r="S380" s="211"/>
    </row>
    <row r="381" spans="2:27" ht="17.25" thickBot="1">
      <c r="B381" s="137" t="s">
        <v>1340</v>
      </c>
      <c r="C381" s="129"/>
      <c r="D381" s="550">
        <v>46478</v>
      </c>
      <c r="E381" s="551"/>
    </row>
    <row r="382" spans="2:27" ht="17.25" thickBot="1">
      <c r="B382" s="137" t="s">
        <v>1341</v>
      </c>
      <c r="C382" s="129"/>
      <c r="D382" s="552">
        <v>121098.70523627075</v>
      </c>
      <c r="E382" s="551"/>
    </row>
    <row r="383" spans="2:27">
      <c r="B383" s="62"/>
      <c r="C383" s="62"/>
      <c r="E383" s="61"/>
      <c r="F383" s="207"/>
    </row>
    <row r="384" spans="2:27">
      <c r="B384" s="62"/>
      <c r="C384" s="62"/>
      <c r="D384" s="207">
        <v>66937</v>
      </c>
      <c r="E384" s="61"/>
      <c r="F384" s="207"/>
    </row>
    <row r="385" spans="2:6">
      <c r="B385" s="62"/>
      <c r="C385" s="62"/>
      <c r="E385" s="61"/>
      <c r="F385" s="207"/>
    </row>
    <row r="386" spans="2:6">
      <c r="B386" s="62"/>
      <c r="C386" s="62"/>
      <c r="E386" s="61"/>
      <c r="F386" s="207"/>
    </row>
    <row r="387" spans="2:6">
      <c r="B387" s="62"/>
      <c r="C387" s="62"/>
      <c r="E387" s="61"/>
      <c r="F387" s="207"/>
    </row>
    <row r="388" spans="2:6">
      <c r="B388" s="62"/>
      <c r="C388" s="62"/>
      <c r="E388" s="61"/>
      <c r="F388" s="207"/>
    </row>
    <row r="389" spans="2:6">
      <c r="D389" s="226"/>
      <c r="E389" s="269"/>
      <c r="F389" s="207"/>
    </row>
    <row r="390" spans="2:6">
      <c r="D390" s="226"/>
      <c r="E390" s="269"/>
      <c r="F390" s="207"/>
    </row>
    <row r="391" spans="2:6">
      <c r="D391" s="226"/>
      <c r="E391" s="269"/>
      <c r="F391" s="207"/>
    </row>
    <row r="392" spans="2:6">
      <c r="D392" s="226"/>
      <c r="E392" s="269"/>
      <c r="F392" s="207"/>
    </row>
    <row r="393" spans="2:6">
      <c r="D393" s="226"/>
      <c r="E393" s="269"/>
      <c r="F393" s="207"/>
    </row>
    <row r="394" spans="2:6">
      <c r="D394" s="226"/>
      <c r="E394" s="269"/>
      <c r="F394" s="207"/>
    </row>
    <row r="395" spans="2:6">
      <c r="D395" s="226"/>
      <c r="E395" s="226"/>
      <c r="F395" s="207"/>
    </row>
    <row r="396" spans="2:6">
      <c r="D396" s="226"/>
      <c r="E396" s="226"/>
      <c r="F396" s="207"/>
    </row>
    <row r="397" spans="2:6">
      <c r="D397" s="226"/>
      <c r="E397" s="226"/>
      <c r="F397" s="207"/>
    </row>
    <row r="398" spans="2:6">
      <c r="D398" s="226"/>
      <c r="E398" s="226"/>
      <c r="F398" s="207"/>
    </row>
    <row r="399" spans="2:6">
      <c r="D399" s="226"/>
      <c r="E399" s="226"/>
      <c r="F399" s="207"/>
    </row>
    <row r="400" spans="2:6">
      <c r="D400" s="226"/>
      <c r="E400" s="226"/>
      <c r="F400" s="207"/>
    </row>
    <row r="401" spans="2:6">
      <c r="B401" s="226"/>
      <c r="C401" s="226"/>
      <c r="D401" s="226"/>
      <c r="E401" s="226"/>
      <c r="F401" s="207"/>
    </row>
    <row r="402" spans="2:6">
      <c r="B402" s="226"/>
      <c r="C402" s="226"/>
      <c r="D402" s="226"/>
      <c r="E402" s="226"/>
      <c r="F402" s="207"/>
    </row>
    <row r="403" spans="2:6">
      <c r="B403" s="226"/>
      <c r="C403" s="226"/>
      <c r="D403" s="226"/>
      <c r="E403" s="226"/>
      <c r="F403" s="207"/>
    </row>
    <row r="404" spans="2:6">
      <c r="B404" s="226"/>
      <c r="C404" s="226"/>
      <c r="D404" s="226"/>
      <c r="E404" s="226"/>
      <c r="F404" s="207"/>
    </row>
    <row r="405" spans="2:6">
      <c r="B405" s="226"/>
      <c r="C405" s="226"/>
      <c r="D405" s="226"/>
      <c r="E405" s="226"/>
      <c r="F405" s="207"/>
    </row>
    <row r="406" spans="2:6">
      <c r="B406" s="226"/>
      <c r="C406" s="226"/>
      <c r="D406" s="226"/>
      <c r="E406" s="226"/>
      <c r="F406" s="207"/>
    </row>
    <row r="407" spans="2:6">
      <c r="B407" s="226"/>
      <c r="C407" s="226"/>
      <c r="D407" s="226"/>
      <c r="E407" s="226"/>
      <c r="F407" s="207"/>
    </row>
    <row r="408" spans="2:6">
      <c r="B408" s="226"/>
      <c r="C408" s="226"/>
      <c r="D408" s="226"/>
      <c r="E408" s="226"/>
      <c r="F408" s="207"/>
    </row>
  </sheetData>
  <mergeCells count="3">
    <mergeCell ref="L376:L380"/>
    <mergeCell ref="D381:E381"/>
    <mergeCell ref="D382:E382"/>
  </mergeCells>
  <phoneticPr fontId="4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42AE-BF70-43C2-A515-EC2CC65126B3}">
  <sheetPr codeName="Sheet8">
    <outlinePr summaryBelow="0" summaryRight="0"/>
  </sheetPr>
  <dimension ref="A1:AH88"/>
  <sheetViews>
    <sheetView zoomScale="85" zoomScaleNormal="85" workbookViewId="0">
      <pane xSplit="4" ySplit="1" topLeftCell="F36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/>
  <cols>
    <col min="1" max="1" width="11.125" style="207" customWidth="1"/>
    <col min="2" max="2" width="10" style="207" hidden="1" customWidth="1"/>
    <col min="3" max="3" width="11.375" style="207" customWidth="1"/>
    <col min="4" max="4" width="11.375" style="226" customWidth="1"/>
    <col min="5" max="5" width="7.125" style="207" hidden="1" customWidth="1"/>
    <col min="6" max="6" width="9.125" style="207" customWidth="1"/>
    <col min="7" max="7" width="11.87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1.125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8.5" style="207" bestFit="1" customWidth="1" collapsed="1"/>
    <col min="19" max="19" width="10.125" style="207" hidden="1" customWidth="1" outlineLevel="1"/>
    <col min="20" max="20" width="16.875" style="207" hidden="1" customWidth="1" outlineLevel="1"/>
    <col min="21" max="21" width="16.875" style="207" customWidth="1" collapsed="1"/>
    <col min="22" max="23" width="12.375" style="207" hidden="1" customWidth="1" outlineLevel="1"/>
    <col min="24" max="24" width="13.875" style="207" customWidth="1"/>
    <col min="25" max="25" width="13.125" style="207" bestFit="1" customWidth="1"/>
    <col min="26" max="26" width="12.875" style="207" bestFit="1" customWidth="1"/>
    <col min="27" max="27" width="10" style="207" customWidth="1"/>
    <col min="28" max="28" width="27.375" style="211" customWidth="1"/>
    <col min="29" max="29" width="17.625" style="211" customWidth="1" outlineLevel="1"/>
    <col min="30" max="30" width="12.125" style="207" customWidth="1" outlineLevel="1"/>
    <col min="31" max="31" width="6.875" style="303" customWidth="1" outlineLevel="1"/>
    <col min="32" max="32" width="12.125" style="207" customWidth="1" outlineLevel="1"/>
    <col min="33" max="33" width="12.125" style="304" customWidth="1" outlineLevel="1"/>
    <col min="34" max="34" width="50.625" style="211" customWidth="1" outlineLevel="1"/>
    <col min="35" max="16384" width="9" style="207"/>
  </cols>
  <sheetData>
    <row r="1" spans="1:34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  <c r="AB1" s="207" t="s">
        <v>28</v>
      </c>
      <c r="AC1" s="207" t="s">
        <v>29</v>
      </c>
      <c r="AD1" s="208" t="s">
        <v>3302</v>
      </c>
      <c r="AE1" s="301"/>
      <c r="AF1" s="208" t="s">
        <v>3303</v>
      </c>
      <c r="AG1" s="302"/>
      <c r="AH1" s="211"/>
    </row>
    <row r="2" spans="1:34">
      <c r="A2" s="259">
        <v>42004</v>
      </c>
      <c r="B2" s="210"/>
      <c r="C2" s="210"/>
      <c r="D2" s="210" t="str">
        <f>'14股'!D63</f>
        <v>2014 總計</v>
      </c>
      <c r="E2" s="210">
        <f>'14股'!E63</f>
        <v>0</v>
      </c>
      <c r="F2" s="210"/>
      <c r="G2" s="210">
        <f>'14股'!G63</f>
        <v>3121360</v>
      </c>
      <c r="H2" s="210">
        <f>'14股'!H63</f>
        <v>2958</v>
      </c>
      <c r="I2" s="210"/>
      <c r="J2" s="210"/>
      <c r="K2" s="210">
        <f>'14股'!K63</f>
        <v>3074149</v>
      </c>
      <c r="L2" s="210">
        <f>'14股'!L63</f>
        <v>2732</v>
      </c>
      <c r="M2" s="210">
        <f>'14股'!M63</f>
        <v>8934</v>
      </c>
      <c r="N2" s="210">
        <f>'14股'!N63</f>
        <v>0</v>
      </c>
      <c r="O2" s="210">
        <f>'14股'!O63</f>
        <v>0</v>
      </c>
      <c r="P2" s="239">
        <f>'14股'!P63</f>
        <v>-29302.159999999996</v>
      </c>
      <c r="Q2" s="210">
        <f>'14股'!Q63</f>
        <v>0</v>
      </c>
      <c r="R2" s="210">
        <f>'14股'!R63</f>
        <v>55701</v>
      </c>
      <c r="S2" s="210">
        <f>'14股'!S63</f>
        <v>0</v>
      </c>
      <c r="T2" s="210">
        <f>'14股'!T63</f>
        <v>0</v>
      </c>
      <c r="U2" s="210">
        <f>'14股'!U63</f>
        <v>0</v>
      </c>
      <c r="V2" s="210">
        <f>'14股'!V63</f>
        <v>0</v>
      </c>
      <c r="W2" s="210">
        <f>'14股'!W63</f>
        <v>-9.3876259066560715E-3</v>
      </c>
      <c r="X2" s="210">
        <f>'14股'!X63</f>
        <v>0</v>
      </c>
      <c r="Y2" s="210">
        <f>'14股'!Y63</f>
        <v>0</v>
      </c>
      <c r="Z2" s="260"/>
      <c r="AA2" s="82"/>
    </row>
    <row r="3" spans="1:34">
      <c r="A3" s="259">
        <v>42369</v>
      </c>
      <c r="B3" s="210"/>
      <c r="C3" s="210"/>
      <c r="D3" s="210" t="str">
        <f>'15股'!D144</f>
        <v>2015總計</v>
      </c>
      <c r="E3" s="210">
        <f>'15股'!E144</f>
        <v>0</v>
      </c>
      <c r="F3" s="210"/>
      <c r="G3" s="261">
        <f>'15股'!G144</f>
        <v>6783148</v>
      </c>
      <c r="H3" s="261">
        <f>'15股'!H144</f>
        <v>5933</v>
      </c>
      <c r="I3" s="215"/>
      <c r="J3" s="210"/>
      <c r="K3" s="261">
        <f>'15股'!K144</f>
        <v>6685026.9000000004</v>
      </c>
      <c r="L3" s="261">
        <f>'15股'!L144</f>
        <v>6235.2650000000003</v>
      </c>
      <c r="M3" s="261">
        <f>'15股'!M144</f>
        <v>19439</v>
      </c>
      <c r="N3" s="261">
        <f>'15股'!N144</f>
        <v>0</v>
      </c>
      <c r="O3" s="261">
        <f>'15股'!O144</f>
        <v>0</v>
      </c>
      <c r="P3" s="239">
        <f>'15股'!P144</f>
        <v>-92925.804999999993</v>
      </c>
      <c r="Q3" s="261">
        <f>'15股'!Q144</f>
        <v>0</v>
      </c>
      <c r="R3" s="261">
        <f>'15股'!R144</f>
        <v>56818</v>
      </c>
      <c r="S3" s="261">
        <f>'15股'!S144</f>
        <v>0</v>
      </c>
      <c r="T3" s="261">
        <f>'15股'!T144</f>
        <v>0</v>
      </c>
      <c r="U3" s="261">
        <f>'15股'!U144</f>
        <v>0</v>
      </c>
      <c r="V3" s="261">
        <f>'15股'!V144</f>
        <v>0</v>
      </c>
      <c r="W3" s="261">
        <f>'15股'!W144</f>
        <v>0</v>
      </c>
      <c r="X3" s="261">
        <f>'15股'!X144</f>
        <v>-1.3699510168435068E-2</v>
      </c>
      <c r="Y3" s="261">
        <f>'15股'!Y144</f>
        <v>0</v>
      </c>
      <c r="Z3" s="262"/>
      <c r="AA3" s="82"/>
    </row>
    <row r="4" spans="1:34">
      <c r="A4" s="209">
        <v>42362</v>
      </c>
      <c r="B4" s="210" t="s">
        <v>19</v>
      </c>
      <c r="C4" s="210">
        <v>3704</v>
      </c>
      <c r="D4" s="210" t="str">
        <f>VLOOKUP(C4,每日行情!A:B,2,FALSE)</f>
        <v>合勤控</v>
      </c>
      <c r="E4" s="210">
        <v>1000</v>
      </c>
      <c r="F4" s="210">
        <v>12.8</v>
      </c>
      <c r="G4" s="210">
        <f t="shared" ref="G4:G18" si="0">E4*F4</f>
        <v>12800</v>
      </c>
      <c r="H4" s="210">
        <v>20</v>
      </c>
      <c r="I4" s="305">
        <v>42377</v>
      </c>
      <c r="J4" s="16">
        <v>13.55</v>
      </c>
      <c r="K4" s="210">
        <f t="shared" ref="K4:K18" si="1">E4*J4</f>
        <v>13550</v>
      </c>
      <c r="L4" s="17">
        <v>20</v>
      </c>
      <c r="M4" s="210">
        <v>40</v>
      </c>
      <c r="N4" s="210">
        <v>0</v>
      </c>
      <c r="O4" s="13">
        <f t="shared" ref="O4:O18" si="2">IF(I4="",E4*Y4,0)</f>
        <v>0</v>
      </c>
      <c r="P4" s="14">
        <f t="shared" ref="P4:P18" si="3">IF(I4="",R4-H4,(K4-H4-SUM(L4:N4)+R4-S4-T4)-G4)+(ROUND(R4*V4,0)-ROUND(R4*(1+V4),0)*W4)</f>
        <v>670</v>
      </c>
      <c r="Q4" s="14">
        <f t="shared" ref="Q4:Q18" si="4">IF(I4="",(O4-G4-(O4*0.1425%*0.65)-(O4*0.3%)-S4-T4),0)</f>
        <v>0</v>
      </c>
      <c r="R4" s="14"/>
      <c r="S4" s="14"/>
      <c r="T4" s="14">
        <f t="shared" ref="T4:T18" si="5">IF(ROUND(R4*(1+V4),0)&gt;5000,ROUND(ROUND(R4*(1+V4),0)*2%,0),0)</f>
        <v>0</v>
      </c>
      <c r="U4" s="65">
        <f t="shared" ref="U4:U18" si="6">(V4*50%)/(1+50%*V4)</f>
        <v>0</v>
      </c>
      <c r="V4" s="65"/>
      <c r="W4" s="66"/>
      <c r="X4" s="15">
        <f t="shared" ref="X4:X18" si="7">(P4+Q4)/G4</f>
        <v>5.2343750000000001E-2</v>
      </c>
      <c r="Y4" s="16" t="e">
        <f>VLOOKUP(C4,#REF!,3,FALSE)</f>
        <v>#REF!</v>
      </c>
      <c r="Z4" s="38"/>
      <c r="AA4" s="82">
        <f>((I4-A4)*G4)/365.24</f>
        <v>525.681743511116</v>
      </c>
    </row>
    <row r="5" spans="1:34">
      <c r="A5" s="209">
        <v>42368</v>
      </c>
      <c r="B5" s="210" t="s">
        <v>19</v>
      </c>
      <c r="C5" s="210">
        <v>1227</v>
      </c>
      <c r="D5" s="210" t="str">
        <f>VLOOKUP(C5,每日行情!A:B,2,FALSE)</f>
        <v>佳格</v>
      </c>
      <c r="E5" s="210">
        <v>1000</v>
      </c>
      <c r="F5" s="210">
        <v>82.2</v>
      </c>
      <c r="G5" s="210">
        <f t="shared" si="0"/>
        <v>82200</v>
      </c>
      <c r="H5" s="210">
        <v>70</v>
      </c>
      <c r="I5" s="305">
        <v>42376</v>
      </c>
      <c r="J5" s="16">
        <v>79.3</v>
      </c>
      <c r="K5" s="210">
        <f t="shared" si="1"/>
        <v>79300</v>
      </c>
      <c r="L5" s="17">
        <v>67</v>
      </c>
      <c r="M5" s="210">
        <v>237</v>
      </c>
      <c r="N5" s="210">
        <v>0</v>
      </c>
      <c r="O5" s="13">
        <f t="shared" si="2"/>
        <v>0</v>
      </c>
      <c r="P5" s="14">
        <f t="shared" si="3"/>
        <v>-3274</v>
      </c>
      <c r="Q5" s="14">
        <f t="shared" si="4"/>
        <v>0</v>
      </c>
      <c r="R5" s="14"/>
      <c r="S5" s="14"/>
      <c r="T5" s="14">
        <f t="shared" si="5"/>
        <v>0</v>
      </c>
      <c r="U5" s="65">
        <f t="shared" si="6"/>
        <v>0</v>
      </c>
      <c r="V5" s="65"/>
      <c r="W5" s="66"/>
      <c r="X5" s="15">
        <f t="shared" si="7"/>
        <v>-3.9829683698296835E-2</v>
      </c>
      <c r="Y5" s="16" t="e">
        <f>VLOOKUP(C5,#REF!,3,FALSE)</f>
        <v>#REF!</v>
      </c>
      <c r="Z5" s="38"/>
      <c r="AA5" s="82">
        <f t="shared" ref="AA5:AA50" si="8">((I5-A5)*G5)/365.24</f>
        <v>1800.4599715255722</v>
      </c>
    </row>
    <row r="6" spans="1:34">
      <c r="A6" s="209">
        <v>42368</v>
      </c>
      <c r="B6" s="210" t="s">
        <v>19</v>
      </c>
      <c r="C6" s="210">
        <v>4906</v>
      </c>
      <c r="D6" s="210" t="str">
        <f>VLOOKUP(C6,每日行情!A:B,2,FALSE)</f>
        <v>正文</v>
      </c>
      <c r="E6" s="210">
        <v>1000</v>
      </c>
      <c r="F6" s="210">
        <v>17.649999999999999</v>
      </c>
      <c r="G6" s="210">
        <f t="shared" si="0"/>
        <v>17650</v>
      </c>
      <c r="H6" s="210">
        <v>20</v>
      </c>
      <c r="I6" s="305">
        <v>42377</v>
      </c>
      <c r="J6" s="16">
        <v>17.55</v>
      </c>
      <c r="K6" s="210">
        <f t="shared" si="1"/>
        <v>17550</v>
      </c>
      <c r="L6" s="17">
        <v>20</v>
      </c>
      <c r="M6" s="210">
        <v>52</v>
      </c>
      <c r="N6" s="210">
        <v>0</v>
      </c>
      <c r="O6" s="13">
        <f t="shared" si="2"/>
        <v>0</v>
      </c>
      <c r="P6" s="14">
        <f t="shared" si="3"/>
        <v>-192</v>
      </c>
      <c r="Q6" s="14">
        <f t="shared" si="4"/>
        <v>0</v>
      </c>
      <c r="R6" s="14"/>
      <c r="S6" s="14"/>
      <c r="T6" s="14">
        <f t="shared" si="5"/>
        <v>0</v>
      </c>
      <c r="U6" s="65">
        <f t="shared" si="6"/>
        <v>0</v>
      </c>
      <c r="V6" s="65"/>
      <c r="W6" s="66"/>
      <c r="X6" s="15">
        <f t="shared" si="7"/>
        <v>-1.0878186968838527E-2</v>
      </c>
      <c r="Y6" s="16" t="e">
        <f>VLOOKUP(C6,#REF!,3,FALSE)</f>
        <v>#REF!</v>
      </c>
      <c r="Z6" s="38"/>
      <c r="AA6" s="82">
        <f t="shared" si="8"/>
        <v>434.91950498302486</v>
      </c>
    </row>
    <row r="7" spans="1:34">
      <c r="A7" s="209">
        <v>42368</v>
      </c>
      <c r="B7" s="210" t="s">
        <v>19</v>
      </c>
      <c r="C7" s="210">
        <v>3419</v>
      </c>
      <c r="D7" s="210" t="str">
        <f>VLOOKUP(C7,每日行情!A:B,2,FALSE)</f>
        <v>譁裕</v>
      </c>
      <c r="E7" s="210">
        <v>1000</v>
      </c>
      <c r="F7" s="210">
        <v>15.75</v>
      </c>
      <c r="G7" s="210">
        <f t="shared" si="0"/>
        <v>15750</v>
      </c>
      <c r="H7" s="210">
        <v>20</v>
      </c>
      <c r="I7" s="305">
        <v>42446</v>
      </c>
      <c r="J7" s="16">
        <v>17.95</v>
      </c>
      <c r="K7" s="210">
        <f t="shared" si="1"/>
        <v>17950</v>
      </c>
      <c r="L7" s="17">
        <v>20</v>
      </c>
      <c r="M7" s="210">
        <v>53</v>
      </c>
      <c r="N7" s="210">
        <v>0</v>
      </c>
      <c r="O7" s="13">
        <f t="shared" si="2"/>
        <v>0</v>
      </c>
      <c r="P7" s="14">
        <f t="shared" si="3"/>
        <v>2107</v>
      </c>
      <c r="Q7" s="14">
        <f t="shared" si="4"/>
        <v>0</v>
      </c>
      <c r="R7" s="14"/>
      <c r="S7" s="14"/>
      <c r="T7" s="14">
        <f t="shared" si="5"/>
        <v>0</v>
      </c>
      <c r="U7" s="65">
        <f t="shared" si="6"/>
        <v>0</v>
      </c>
      <c r="V7" s="65"/>
      <c r="W7" s="66"/>
      <c r="X7" s="15">
        <f t="shared" si="7"/>
        <v>0.13377777777777777</v>
      </c>
      <c r="Y7" s="16" t="e">
        <f>VLOOKUP(C7,#REF!,3,FALSE)</f>
        <v>#REF!</v>
      </c>
      <c r="Z7" s="38"/>
      <c r="AA7" s="82">
        <f t="shared" si="8"/>
        <v>3363.5417807469062</v>
      </c>
      <c r="AB7" s="211" t="s">
        <v>3365</v>
      </c>
      <c r="AD7" s="207">
        <v>17.03</v>
      </c>
      <c r="AE7" s="303">
        <f>IF(AD7="","",AD7-J7)</f>
        <v>-0.91999999999999815</v>
      </c>
    </row>
    <row r="8" spans="1:34">
      <c r="A8" s="209">
        <v>42373</v>
      </c>
      <c r="B8" s="210" t="s">
        <v>19</v>
      </c>
      <c r="C8" s="330" t="s">
        <v>3366</v>
      </c>
      <c r="D8" s="210" t="e">
        <f>VLOOKUP(C8,每日行情!A:B,2,FALSE)</f>
        <v>#N/A</v>
      </c>
      <c r="E8" s="210">
        <v>1000</v>
      </c>
      <c r="F8" s="210">
        <v>59.45</v>
      </c>
      <c r="G8" s="210">
        <f t="shared" si="0"/>
        <v>59450</v>
      </c>
      <c r="H8" s="210">
        <v>20</v>
      </c>
      <c r="I8" s="305">
        <v>42375</v>
      </c>
      <c r="J8" s="16">
        <v>58.25</v>
      </c>
      <c r="K8" s="210">
        <f t="shared" si="1"/>
        <v>58250</v>
      </c>
      <c r="L8" s="17">
        <v>49</v>
      </c>
      <c r="M8" s="210">
        <v>58</v>
      </c>
      <c r="N8" s="210">
        <v>0</v>
      </c>
      <c r="O8" s="13">
        <f t="shared" si="2"/>
        <v>0</v>
      </c>
      <c r="P8" s="14">
        <f t="shared" si="3"/>
        <v>-1327</v>
      </c>
      <c r="Q8" s="14">
        <f t="shared" si="4"/>
        <v>0</v>
      </c>
      <c r="R8" s="14"/>
      <c r="S8" s="14"/>
      <c r="T8" s="14">
        <f t="shared" si="5"/>
        <v>0</v>
      </c>
      <c r="U8" s="65">
        <f t="shared" si="6"/>
        <v>0</v>
      </c>
      <c r="V8" s="65"/>
      <c r="W8" s="66"/>
      <c r="X8" s="15">
        <f t="shared" si="7"/>
        <v>-2.2321278385197645E-2</v>
      </c>
      <c r="Y8" s="16" t="e">
        <f>VLOOKUP(C8,#REF!,3,FALSE)</f>
        <v>#REF!</v>
      </c>
      <c r="Z8" s="38"/>
      <c r="AA8" s="82">
        <f t="shared" si="8"/>
        <v>325.53937137224835</v>
      </c>
    </row>
    <row r="9" spans="1:34">
      <c r="A9" s="209">
        <v>42375</v>
      </c>
      <c r="B9" s="210" t="s">
        <v>19</v>
      </c>
      <c r="C9" s="210">
        <v>2330</v>
      </c>
      <c r="D9" s="210" t="str">
        <f>VLOOKUP(C9,每日行情!A:B,2,FALSE)</f>
        <v>台積電</v>
      </c>
      <c r="E9" s="210">
        <v>1000</v>
      </c>
      <c r="F9" s="210">
        <v>135</v>
      </c>
      <c r="G9" s="210">
        <f t="shared" si="0"/>
        <v>135000</v>
      </c>
      <c r="H9" s="210">
        <v>115</v>
      </c>
      <c r="I9" s="305">
        <v>42375</v>
      </c>
      <c r="J9" s="16">
        <v>136</v>
      </c>
      <c r="K9" s="210">
        <f t="shared" si="1"/>
        <v>136000</v>
      </c>
      <c r="L9" s="17">
        <v>116</v>
      </c>
      <c r="M9" s="210">
        <v>408</v>
      </c>
      <c r="N9" s="210">
        <v>0</v>
      </c>
      <c r="O9" s="13">
        <f t="shared" si="2"/>
        <v>0</v>
      </c>
      <c r="P9" s="14">
        <f t="shared" si="3"/>
        <v>361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2.6740740740740739E-3</v>
      </c>
      <c r="Y9" s="16" t="e">
        <f>VLOOKUP(C9,#REF!,3,FALSE)</f>
        <v>#REF!</v>
      </c>
      <c r="Z9" s="38"/>
      <c r="AA9" s="82">
        <f t="shared" si="8"/>
        <v>0</v>
      </c>
    </row>
    <row r="10" spans="1:34">
      <c r="A10" s="209">
        <v>42376</v>
      </c>
      <c r="B10" s="210" t="s">
        <v>19</v>
      </c>
      <c r="C10" s="210">
        <v>4906</v>
      </c>
      <c r="D10" s="210" t="str">
        <f>VLOOKUP(C10,每日行情!A:B,2,FALSE)</f>
        <v>正文</v>
      </c>
      <c r="E10" s="210">
        <v>1000</v>
      </c>
      <c r="F10" s="210">
        <v>17.75</v>
      </c>
      <c r="G10" s="210">
        <f t="shared" si="0"/>
        <v>17750</v>
      </c>
      <c r="H10" s="210">
        <v>20</v>
      </c>
      <c r="I10" s="305">
        <v>42377</v>
      </c>
      <c r="J10" s="16">
        <v>17.55</v>
      </c>
      <c r="K10" s="210">
        <f t="shared" si="1"/>
        <v>17550</v>
      </c>
      <c r="L10" s="17">
        <v>20</v>
      </c>
      <c r="M10" s="210">
        <v>52</v>
      </c>
      <c r="N10" s="210">
        <v>0</v>
      </c>
      <c r="O10" s="13">
        <f t="shared" si="2"/>
        <v>0</v>
      </c>
      <c r="P10" s="14">
        <f t="shared" si="3"/>
        <v>-292</v>
      </c>
      <c r="Q10" s="14">
        <f t="shared" si="4"/>
        <v>0</v>
      </c>
      <c r="R10" s="14"/>
      <c r="S10" s="14"/>
      <c r="T10" s="14">
        <f t="shared" si="5"/>
        <v>0</v>
      </c>
      <c r="U10" s="65">
        <f t="shared" si="6"/>
        <v>0</v>
      </c>
      <c r="V10" s="65"/>
      <c r="W10" s="66"/>
      <c r="X10" s="15">
        <f t="shared" si="7"/>
        <v>-1.6450704225352112E-2</v>
      </c>
      <c r="Y10" s="16" t="e">
        <f>VLOOKUP(C10,#REF!,3,FALSE)</f>
        <v>#REF!</v>
      </c>
      <c r="Z10" s="38"/>
      <c r="AA10" s="82">
        <f t="shared" si="8"/>
        <v>48.598182017303692</v>
      </c>
    </row>
    <row r="11" spans="1:34">
      <c r="A11" s="209">
        <v>42376</v>
      </c>
      <c r="B11" s="210" t="s">
        <v>19</v>
      </c>
      <c r="C11" s="210">
        <v>3704</v>
      </c>
      <c r="D11" s="210" t="str">
        <f>VLOOKUP(C11,每日行情!A:B,2,FALSE)</f>
        <v>合勤控</v>
      </c>
      <c r="E11" s="210">
        <v>1000</v>
      </c>
      <c r="F11" s="210">
        <v>14.2</v>
      </c>
      <c r="G11" s="210">
        <f t="shared" si="0"/>
        <v>14200</v>
      </c>
      <c r="H11" s="210">
        <v>20</v>
      </c>
      <c r="I11" s="305">
        <v>42377</v>
      </c>
      <c r="J11" s="331">
        <v>13.55</v>
      </c>
      <c r="K11" s="210">
        <f t="shared" si="1"/>
        <v>13550</v>
      </c>
      <c r="L11" s="17">
        <v>20</v>
      </c>
      <c r="M11" s="210">
        <v>40</v>
      </c>
      <c r="N11" s="210">
        <v>0</v>
      </c>
      <c r="O11" s="13">
        <f t="shared" si="2"/>
        <v>0</v>
      </c>
      <c r="P11" s="14">
        <f t="shared" si="3"/>
        <v>-730</v>
      </c>
      <c r="Q11" s="14">
        <f t="shared" si="4"/>
        <v>0</v>
      </c>
      <c r="R11" s="14"/>
      <c r="S11" s="14"/>
      <c r="T11" s="14">
        <f t="shared" si="5"/>
        <v>0</v>
      </c>
      <c r="U11" s="65">
        <f t="shared" si="6"/>
        <v>0</v>
      </c>
      <c r="V11" s="65"/>
      <c r="W11" s="66"/>
      <c r="X11" s="15">
        <f t="shared" si="7"/>
        <v>-5.1408450704225353E-2</v>
      </c>
      <c r="Y11" s="16" t="e">
        <f>VLOOKUP(C11,#REF!,3,FALSE)</f>
        <v>#REF!</v>
      </c>
      <c r="Z11" s="38"/>
      <c r="AA11" s="82">
        <f t="shared" si="8"/>
        <v>38.878545613842952</v>
      </c>
    </row>
    <row r="12" spans="1:34">
      <c r="A12" s="209">
        <v>42376</v>
      </c>
      <c r="B12" s="210" t="s">
        <v>19</v>
      </c>
      <c r="C12" s="210">
        <v>5478</v>
      </c>
      <c r="D12" s="210" t="str">
        <f>VLOOKUP(C12,每日行情!A:B,2,FALSE)</f>
        <v>智冠</v>
      </c>
      <c r="E12" s="210">
        <v>1000</v>
      </c>
      <c r="F12" s="210">
        <v>73.099999999999994</v>
      </c>
      <c r="G12" s="210">
        <f t="shared" si="0"/>
        <v>73100</v>
      </c>
      <c r="H12" s="210">
        <v>62</v>
      </c>
      <c r="I12" s="305">
        <v>42444</v>
      </c>
      <c r="J12" s="16">
        <v>69.3</v>
      </c>
      <c r="K12" s="210">
        <f t="shared" si="1"/>
        <v>69300</v>
      </c>
      <c r="L12" s="17">
        <v>59</v>
      </c>
      <c r="M12" s="210">
        <v>207</v>
      </c>
      <c r="N12" s="210">
        <v>0</v>
      </c>
      <c r="O12" s="13">
        <f t="shared" si="2"/>
        <v>0</v>
      </c>
      <c r="P12" s="14">
        <f t="shared" si="3"/>
        <v>-4128</v>
      </c>
      <c r="Q12" s="14">
        <f t="shared" si="4"/>
        <v>0</v>
      </c>
      <c r="R12" s="14"/>
      <c r="S12" s="14"/>
      <c r="T12" s="14">
        <f t="shared" si="5"/>
        <v>0</v>
      </c>
      <c r="U12" s="65">
        <f t="shared" si="6"/>
        <v>0</v>
      </c>
      <c r="V12" s="65"/>
      <c r="W12" s="66"/>
      <c r="X12" s="15">
        <f t="shared" si="7"/>
        <v>-5.647058823529412E-2</v>
      </c>
      <c r="Y12" s="16" t="e">
        <f>VLOOKUP(C12,#REF!,3,FALSE)</f>
        <v>#REF!</v>
      </c>
      <c r="Z12" s="38"/>
      <c r="AA12" s="82">
        <f t="shared" si="8"/>
        <v>13609.681305442997</v>
      </c>
      <c r="AB12" s="211" t="s">
        <v>3367</v>
      </c>
      <c r="AC12" s="211" t="s">
        <v>2947</v>
      </c>
      <c r="AD12" s="207">
        <v>70.3</v>
      </c>
      <c r="AE12" s="303">
        <f>IF(AD12="","",AD12-J12)</f>
        <v>1</v>
      </c>
    </row>
    <row r="13" spans="1:34">
      <c r="A13" s="209">
        <v>42373</v>
      </c>
      <c r="B13" s="210" t="s">
        <v>19</v>
      </c>
      <c r="C13" s="210">
        <v>2330</v>
      </c>
      <c r="D13" s="210" t="str">
        <f>VLOOKUP(C13,每日行情!A:B,2,FALSE)</f>
        <v>台積電</v>
      </c>
      <c r="E13" s="210">
        <v>1000</v>
      </c>
      <c r="F13" s="210">
        <v>139.5</v>
      </c>
      <c r="G13" s="210">
        <f t="shared" si="0"/>
        <v>139500</v>
      </c>
      <c r="H13" s="210">
        <v>119</v>
      </c>
      <c r="I13" s="305">
        <v>42376</v>
      </c>
      <c r="J13" s="16">
        <v>131.5</v>
      </c>
      <c r="K13" s="210">
        <f t="shared" si="1"/>
        <v>131500</v>
      </c>
      <c r="L13" s="17">
        <v>112</v>
      </c>
      <c r="M13" s="210">
        <v>394</v>
      </c>
      <c r="N13" s="210">
        <v>0</v>
      </c>
      <c r="O13" s="13">
        <f t="shared" si="2"/>
        <v>0</v>
      </c>
      <c r="P13" s="14">
        <f t="shared" si="3"/>
        <v>-8625</v>
      </c>
      <c r="Q13" s="14">
        <f t="shared" si="4"/>
        <v>0</v>
      </c>
      <c r="R13" s="14"/>
      <c r="S13" s="14"/>
      <c r="T13" s="14">
        <f t="shared" si="5"/>
        <v>0</v>
      </c>
      <c r="U13" s="65">
        <f t="shared" si="6"/>
        <v>0</v>
      </c>
      <c r="V13" s="65"/>
      <c r="W13" s="66"/>
      <c r="X13" s="15">
        <f t="shared" si="7"/>
        <v>-6.1827956989247312E-2</v>
      </c>
      <c r="Y13" s="16" t="e">
        <f>VLOOKUP(C13,#REF!,3,FALSE)</f>
        <v>#REF!</v>
      </c>
      <c r="Z13" s="38"/>
      <c r="AA13" s="82">
        <f t="shared" si="8"/>
        <v>1145.8219253093855</v>
      </c>
    </row>
    <row r="14" spans="1:34">
      <c r="A14" s="209">
        <v>42374</v>
      </c>
      <c r="B14" s="210" t="s">
        <v>19</v>
      </c>
      <c r="C14" s="210">
        <v>2330</v>
      </c>
      <c r="D14" s="210" t="str">
        <f>VLOOKUP(C14,每日行情!A:B,2,FALSE)</f>
        <v>台積電</v>
      </c>
      <c r="E14" s="210">
        <v>1000</v>
      </c>
      <c r="F14" s="210">
        <v>138</v>
      </c>
      <c r="G14" s="210">
        <f t="shared" si="0"/>
        <v>138000</v>
      </c>
      <c r="H14" s="210">
        <v>117</v>
      </c>
      <c r="I14" s="305">
        <v>42376</v>
      </c>
      <c r="J14" s="16">
        <v>132</v>
      </c>
      <c r="K14" s="210">
        <f t="shared" si="1"/>
        <v>132000</v>
      </c>
      <c r="L14" s="17">
        <v>112</v>
      </c>
      <c r="M14" s="210">
        <v>396</v>
      </c>
      <c r="N14" s="210">
        <v>0</v>
      </c>
      <c r="O14" s="13">
        <f t="shared" si="2"/>
        <v>0</v>
      </c>
      <c r="P14" s="14">
        <f t="shared" si="3"/>
        <v>-6625</v>
      </c>
      <c r="Q14" s="14">
        <f t="shared" si="4"/>
        <v>0</v>
      </c>
      <c r="R14" s="14"/>
      <c r="S14" s="14"/>
      <c r="T14" s="14">
        <f t="shared" si="5"/>
        <v>0</v>
      </c>
      <c r="U14" s="65">
        <f t="shared" si="6"/>
        <v>0</v>
      </c>
      <c r="V14" s="65"/>
      <c r="W14" s="66"/>
      <c r="X14" s="15">
        <f t="shared" si="7"/>
        <v>-4.8007246376811592E-2</v>
      </c>
      <c r="Y14" s="16" t="e">
        <f>VLOOKUP(C14,#REF!,3,FALSE)</f>
        <v>#REF!</v>
      </c>
      <c r="Z14" s="38"/>
      <c r="AA14" s="82">
        <f t="shared" si="8"/>
        <v>755.66750629722924</v>
      </c>
    </row>
    <row r="15" spans="1:34">
      <c r="A15" s="209">
        <v>42376</v>
      </c>
      <c r="B15" s="210" t="s">
        <v>19</v>
      </c>
      <c r="C15" s="210">
        <v>2330</v>
      </c>
      <c r="D15" s="210" t="str">
        <f>VLOOKUP(C15,每日行情!A:B,2,FALSE)</f>
        <v>台積電</v>
      </c>
      <c r="E15" s="210">
        <v>1000</v>
      </c>
      <c r="F15" s="210">
        <v>132.5</v>
      </c>
      <c r="G15" s="210">
        <f t="shared" si="0"/>
        <v>132500</v>
      </c>
      <c r="H15" s="210">
        <v>113</v>
      </c>
      <c r="I15" s="305">
        <v>42375</v>
      </c>
      <c r="J15" s="16">
        <v>134</v>
      </c>
      <c r="K15" s="210">
        <f t="shared" si="1"/>
        <v>134000</v>
      </c>
      <c r="L15" s="17">
        <v>114</v>
      </c>
      <c r="M15" s="210">
        <v>402</v>
      </c>
      <c r="N15" s="210">
        <v>0</v>
      </c>
      <c r="O15" s="13">
        <f t="shared" si="2"/>
        <v>0</v>
      </c>
      <c r="P15" s="14">
        <f t="shared" si="3"/>
        <v>871</v>
      </c>
      <c r="Q15" s="14">
        <f t="shared" si="4"/>
        <v>0</v>
      </c>
      <c r="R15" s="14"/>
      <c r="S15" s="14"/>
      <c r="T15" s="14">
        <f t="shared" si="5"/>
        <v>0</v>
      </c>
      <c r="U15" s="65">
        <f t="shared" si="6"/>
        <v>0</v>
      </c>
      <c r="V15" s="65"/>
      <c r="W15" s="66"/>
      <c r="X15" s="15">
        <f t="shared" si="7"/>
        <v>6.5735849056603769E-3</v>
      </c>
      <c r="Y15" s="16" t="e">
        <f>VLOOKUP(C15,#REF!,3,FALSE)</f>
        <v>#REF!</v>
      </c>
      <c r="Z15" s="38"/>
      <c r="AA15" s="82">
        <f t="shared" si="8"/>
        <v>-362.77516153761911</v>
      </c>
    </row>
    <row r="16" spans="1:34">
      <c r="A16" s="209">
        <v>42431</v>
      </c>
      <c r="B16" s="210" t="s">
        <v>19</v>
      </c>
      <c r="C16" s="210">
        <v>4984</v>
      </c>
      <c r="D16" s="210" t="e">
        <f>VLOOKUP(C16,每日行情!A:B,2,FALSE)</f>
        <v>#N/A</v>
      </c>
      <c r="E16" s="210">
        <v>1000</v>
      </c>
      <c r="F16" s="210">
        <v>55.6</v>
      </c>
      <c r="G16" s="210">
        <f t="shared" si="0"/>
        <v>55600</v>
      </c>
      <c r="H16" s="210">
        <v>47</v>
      </c>
      <c r="I16" s="305">
        <v>42438</v>
      </c>
      <c r="J16" s="16">
        <v>49.6</v>
      </c>
      <c r="K16" s="210">
        <f t="shared" si="1"/>
        <v>49600</v>
      </c>
      <c r="L16" s="17">
        <v>42</v>
      </c>
      <c r="M16" s="210">
        <v>148</v>
      </c>
      <c r="N16" s="210">
        <v>0</v>
      </c>
      <c r="O16" s="13">
        <f t="shared" si="2"/>
        <v>0</v>
      </c>
      <c r="P16" s="14">
        <f t="shared" si="3"/>
        <v>-6237</v>
      </c>
      <c r="Q16" s="14">
        <f t="shared" si="4"/>
        <v>0</v>
      </c>
      <c r="R16" s="14"/>
      <c r="S16" s="14"/>
      <c r="T16" s="14">
        <f t="shared" si="5"/>
        <v>0</v>
      </c>
      <c r="U16" s="65">
        <f t="shared" si="6"/>
        <v>0</v>
      </c>
      <c r="V16" s="65"/>
      <c r="W16" s="66"/>
      <c r="X16" s="15">
        <f t="shared" si="7"/>
        <v>-0.11217625899280576</v>
      </c>
      <c r="Y16" s="16" t="e">
        <f>VLOOKUP(C16,#REF!,3,FALSE)</f>
        <v>#REF!</v>
      </c>
      <c r="Z16" s="38"/>
      <c r="AA16" s="82">
        <f t="shared" si="8"/>
        <v>1065.6007009089913</v>
      </c>
      <c r="AB16" s="211" t="s">
        <v>3365</v>
      </c>
      <c r="AC16" s="211" t="s">
        <v>3368</v>
      </c>
      <c r="AD16" s="207">
        <v>57.2</v>
      </c>
      <c r="AE16" s="303">
        <f t="shared" ref="AE16:AE45" si="9">IF(AD16="","",AD16-J16)</f>
        <v>7.6000000000000014</v>
      </c>
      <c r="AG16" s="304" t="str">
        <f>IF(AF16="","",AF16-L16)</f>
        <v/>
      </c>
      <c r="AH16" s="211" t="s">
        <v>3369</v>
      </c>
    </row>
    <row r="17" spans="1:34">
      <c r="A17" s="209">
        <v>42431</v>
      </c>
      <c r="B17" s="210" t="s">
        <v>19</v>
      </c>
      <c r="C17" s="210">
        <v>2455</v>
      </c>
      <c r="D17" s="210" t="str">
        <f>VLOOKUP(C17,每日行情!A:B,2,FALSE)</f>
        <v>全新</v>
      </c>
      <c r="E17" s="210">
        <v>1000</v>
      </c>
      <c r="F17" s="210">
        <v>52.8</v>
      </c>
      <c r="G17" s="210">
        <f t="shared" si="0"/>
        <v>52800</v>
      </c>
      <c r="H17" s="210">
        <v>45</v>
      </c>
      <c r="I17" s="305">
        <v>42458</v>
      </c>
      <c r="J17" s="16">
        <v>54.2</v>
      </c>
      <c r="K17" s="210">
        <f t="shared" si="1"/>
        <v>54200</v>
      </c>
      <c r="L17" s="17">
        <v>46</v>
      </c>
      <c r="M17" s="210">
        <v>162</v>
      </c>
      <c r="N17" s="210">
        <v>0</v>
      </c>
      <c r="O17" s="13">
        <f t="shared" si="2"/>
        <v>0</v>
      </c>
      <c r="P17" s="14">
        <f t="shared" si="3"/>
        <v>1147</v>
      </c>
      <c r="Q17" s="14">
        <f t="shared" si="4"/>
        <v>0</v>
      </c>
      <c r="R17" s="14"/>
      <c r="S17" s="14"/>
      <c r="T17" s="14">
        <f t="shared" si="5"/>
        <v>0</v>
      </c>
      <c r="U17" s="65">
        <f t="shared" si="6"/>
        <v>0</v>
      </c>
      <c r="V17" s="65"/>
      <c r="W17" s="66"/>
      <c r="X17" s="15">
        <f t="shared" si="7"/>
        <v>2.172348484848485E-2</v>
      </c>
      <c r="Y17" s="16" t="e">
        <f>VLOOKUP(C17,#REF!,3,FALSE)</f>
        <v>#REF!</v>
      </c>
      <c r="Z17" s="38"/>
      <c r="AA17" s="82">
        <f t="shared" si="8"/>
        <v>3903.1869455700362</v>
      </c>
      <c r="AB17" s="211" t="s">
        <v>3365</v>
      </c>
      <c r="AE17" s="303" t="str">
        <f t="shared" si="9"/>
        <v/>
      </c>
      <c r="AH17" s="211" t="s">
        <v>3370</v>
      </c>
    </row>
    <row r="18" spans="1:34">
      <c r="A18" s="209">
        <v>42431</v>
      </c>
      <c r="B18" s="210" t="s">
        <v>19</v>
      </c>
      <c r="C18" s="210">
        <v>2492</v>
      </c>
      <c r="D18" s="210" t="str">
        <f>VLOOKUP(C18,每日行情!A:B,2,FALSE)</f>
        <v>華新科</v>
      </c>
      <c r="E18" s="210">
        <v>1000</v>
      </c>
      <c r="F18" s="210">
        <v>21.85</v>
      </c>
      <c r="G18" s="210">
        <f t="shared" si="0"/>
        <v>21850</v>
      </c>
      <c r="H18" s="210">
        <v>20</v>
      </c>
      <c r="I18" s="305">
        <v>42458</v>
      </c>
      <c r="J18" s="16">
        <v>25.1</v>
      </c>
      <c r="K18" s="210">
        <f t="shared" si="1"/>
        <v>25100</v>
      </c>
      <c r="L18" s="17">
        <v>21</v>
      </c>
      <c r="M18" s="210">
        <v>75</v>
      </c>
      <c r="N18" s="210">
        <v>0</v>
      </c>
      <c r="O18" s="13">
        <f t="shared" si="2"/>
        <v>0</v>
      </c>
      <c r="P18" s="14">
        <f t="shared" si="3"/>
        <v>3134</v>
      </c>
      <c r="Q18" s="14">
        <f t="shared" si="4"/>
        <v>0</v>
      </c>
      <c r="R18" s="14"/>
      <c r="S18" s="14"/>
      <c r="T18" s="14">
        <f t="shared" si="5"/>
        <v>0</v>
      </c>
      <c r="U18" s="65">
        <f t="shared" si="6"/>
        <v>0</v>
      </c>
      <c r="V18" s="65"/>
      <c r="W18" s="66"/>
      <c r="X18" s="15">
        <f t="shared" si="7"/>
        <v>0.1434324942791762</v>
      </c>
      <c r="Y18" s="16" t="e">
        <f>VLOOKUP(C18,#REF!,3,FALSE)</f>
        <v>#REF!</v>
      </c>
      <c r="Z18" s="38"/>
      <c r="AA18" s="82">
        <f t="shared" si="8"/>
        <v>1615.2392947103274</v>
      </c>
      <c r="AB18" s="211" t="s">
        <v>3365</v>
      </c>
      <c r="AC18" s="211" t="s">
        <v>3371</v>
      </c>
      <c r="AE18" s="303" t="str">
        <f t="shared" si="9"/>
        <v/>
      </c>
      <c r="AH18" s="211" t="s">
        <v>3372</v>
      </c>
    </row>
    <row r="19" spans="1:34">
      <c r="A19" s="212">
        <v>42436</v>
      </c>
      <c r="B19" s="213"/>
      <c r="C19" s="213">
        <v>93205</v>
      </c>
      <c r="D19" s="213"/>
      <c r="E19" s="213"/>
      <c r="F19" s="213"/>
      <c r="G19" s="213"/>
      <c r="H19" s="213"/>
      <c r="I19" s="214"/>
      <c r="J19" s="42"/>
      <c r="K19" s="213"/>
      <c r="L19" s="43"/>
      <c r="M19" s="213"/>
      <c r="N19" s="213"/>
      <c r="O19" s="44"/>
      <c r="P19" s="45">
        <v>-928</v>
      </c>
      <c r="Q19" s="45"/>
      <c r="R19" s="45"/>
      <c r="S19" s="45"/>
      <c r="T19" s="45"/>
      <c r="U19" s="69"/>
      <c r="V19" s="69"/>
      <c r="W19" s="71"/>
      <c r="X19" s="46"/>
      <c r="Y19" s="42"/>
      <c r="Z19" s="47"/>
      <c r="AA19" s="82">
        <f>((I19-A19)*G19)/365.24</f>
        <v>0</v>
      </c>
      <c r="AB19" s="207"/>
      <c r="AC19" s="207"/>
      <c r="AE19" s="303" t="str">
        <f t="shared" si="9"/>
        <v/>
      </c>
      <c r="AG19" s="304" t="str">
        <f>IF(AF19="","",AF19-L19)</f>
        <v/>
      </c>
    </row>
    <row r="20" spans="1:34">
      <c r="A20" s="212">
        <v>42436</v>
      </c>
      <c r="B20" s="213"/>
      <c r="C20" s="213">
        <v>93207</v>
      </c>
      <c r="D20" s="213"/>
      <c r="E20" s="213"/>
      <c r="F20" s="213"/>
      <c r="G20" s="213"/>
      <c r="H20" s="213"/>
      <c r="I20" s="214"/>
      <c r="J20" s="42"/>
      <c r="K20" s="213"/>
      <c r="L20" s="43"/>
      <c r="M20" s="213"/>
      <c r="N20" s="213"/>
      <c r="O20" s="44"/>
      <c r="P20" s="45">
        <v>-2487</v>
      </c>
      <c r="Q20" s="45"/>
      <c r="R20" s="45"/>
      <c r="S20" s="45"/>
      <c r="T20" s="45"/>
      <c r="U20" s="69"/>
      <c r="V20" s="69"/>
      <c r="W20" s="71"/>
      <c r="X20" s="46"/>
      <c r="Y20" s="42"/>
      <c r="Z20" s="47"/>
      <c r="AA20" s="82">
        <f t="shared" si="8"/>
        <v>0</v>
      </c>
      <c r="AB20" s="207"/>
      <c r="AC20" s="207"/>
      <c r="AE20" s="303" t="str">
        <f t="shared" si="9"/>
        <v/>
      </c>
      <c r="AG20" s="304" t="str">
        <f>IF(AF20="","",AF20-L20)</f>
        <v/>
      </c>
    </row>
    <row r="21" spans="1:34">
      <c r="A21" s="212">
        <v>42436</v>
      </c>
      <c r="B21" s="213"/>
      <c r="C21" s="213">
        <v>93211</v>
      </c>
      <c r="D21" s="213"/>
      <c r="E21" s="213"/>
      <c r="F21" s="213"/>
      <c r="G21" s="213"/>
      <c r="H21" s="213"/>
      <c r="I21" s="214"/>
      <c r="J21" s="42"/>
      <c r="K21" s="213"/>
      <c r="L21" s="43"/>
      <c r="M21" s="213"/>
      <c r="N21" s="213"/>
      <c r="O21" s="44"/>
      <c r="P21" s="45">
        <v>-1898</v>
      </c>
      <c r="Q21" s="45"/>
      <c r="R21" s="45"/>
      <c r="S21" s="45"/>
      <c r="T21" s="45"/>
      <c r="U21" s="69"/>
      <c r="V21" s="69"/>
      <c r="W21" s="71"/>
      <c r="X21" s="46"/>
      <c r="Y21" s="42"/>
      <c r="Z21" s="47"/>
      <c r="AA21" s="82">
        <f t="shared" si="8"/>
        <v>0</v>
      </c>
      <c r="AB21" s="207"/>
      <c r="AC21" s="207"/>
      <c r="AE21" s="303" t="str">
        <f t="shared" si="9"/>
        <v/>
      </c>
      <c r="AG21" s="304" t="str">
        <f>IF(AF21="","",AF21-L21)</f>
        <v/>
      </c>
    </row>
    <row r="22" spans="1:34">
      <c r="A22" s="209">
        <v>42438</v>
      </c>
      <c r="B22" s="210" t="s">
        <v>19</v>
      </c>
      <c r="C22" s="210">
        <v>1815</v>
      </c>
      <c r="D22" s="210" t="str">
        <f>VLOOKUP(C22,每日行情!A:B,2,FALSE)</f>
        <v>富喬</v>
      </c>
      <c r="E22" s="210">
        <v>1000</v>
      </c>
      <c r="F22" s="210">
        <v>11.75</v>
      </c>
      <c r="G22" s="210">
        <f t="shared" ref="G22:G45" si="10">E22*F22</f>
        <v>11750</v>
      </c>
      <c r="H22" s="210">
        <v>20</v>
      </c>
      <c r="I22" s="305">
        <v>42446</v>
      </c>
      <c r="J22" s="16">
        <v>11.55</v>
      </c>
      <c r="K22" s="210">
        <f t="shared" ref="K22:K45" si="11">E22*J22</f>
        <v>11550</v>
      </c>
      <c r="L22" s="17">
        <v>20</v>
      </c>
      <c r="M22" s="210">
        <v>34</v>
      </c>
      <c r="N22" s="210">
        <v>0</v>
      </c>
      <c r="O22" s="13">
        <f t="shared" ref="O22:O45" si="12">IF(I22="",E22*Y22,0)</f>
        <v>0</v>
      </c>
      <c r="P22" s="14">
        <f t="shared" ref="P22:P45" si="13">IF(I22="",R22-H22,(K22-H22-SUM(L22:N22)+R22-S22-T22)-G22)+(ROUND(R22*V22,0)-ROUND(R22*(1+V22),0)*W22)</f>
        <v>-274</v>
      </c>
      <c r="Q22" s="14">
        <f t="shared" ref="Q22:Q45" si="14">IF(I22="",(O22-G22-(O22*0.1425%*0.65)-(O22*0.3%)-S22-T22),0)</f>
        <v>0</v>
      </c>
      <c r="R22" s="14"/>
      <c r="S22" s="14"/>
      <c r="T22" s="14">
        <f t="shared" ref="T22:T45" si="15">IF(ROUND(R22*(1+V22),0)&gt;5000,ROUND(ROUND(R22*(1+V22),0)*2%,0),0)</f>
        <v>0</v>
      </c>
      <c r="U22" s="65">
        <f t="shared" ref="U22:U45" si="16">(V22*50%)/(1+50%*V22)</f>
        <v>0</v>
      </c>
      <c r="V22" s="65"/>
      <c r="W22" s="66"/>
      <c r="X22" s="15">
        <f t="shared" ref="X22:X45" si="17">(P22+Q22)/G22</f>
        <v>-2.3319148936170212E-2</v>
      </c>
      <c r="Y22" s="16" t="e">
        <f>VLOOKUP(C22,#REF!,3,FALSE)</f>
        <v>#REF!</v>
      </c>
      <c r="Z22" s="38"/>
      <c r="AA22" s="82">
        <f t="shared" si="8"/>
        <v>257.36502026065051</v>
      </c>
      <c r="AB22" s="211" t="s">
        <v>3367</v>
      </c>
      <c r="AC22" s="211" t="s">
        <v>3373</v>
      </c>
      <c r="AE22" s="303" t="str">
        <f t="shared" si="9"/>
        <v/>
      </c>
      <c r="AG22" s="304" t="str">
        <f>IF(AF22="","",AF22-L22)</f>
        <v/>
      </c>
    </row>
    <row r="23" spans="1:34">
      <c r="A23" s="209">
        <v>42438</v>
      </c>
      <c r="B23" s="210" t="s">
        <v>19</v>
      </c>
      <c r="C23" s="210">
        <v>3163</v>
      </c>
      <c r="D23" s="210" t="str">
        <f>VLOOKUP(C23,每日行情!A:B,2,FALSE)</f>
        <v>波若威</v>
      </c>
      <c r="E23" s="210">
        <v>1000</v>
      </c>
      <c r="F23" s="210">
        <v>47.85</v>
      </c>
      <c r="G23" s="210">
        <f t="shared" si="10"/>
        <v>47850</v>
      </c>
      <c r="H23" s="210">
        <v>40</v>
      </c>
      <c r="I23" s="305">
        <v>42446</v>
      </c>
      <c r="J23" s="16">
        <v>48</v>
      </c>
      <c r="K23" s="210">
        <f t="shared" si="11"/>
        <v>48000</v>
      </c>
      <c r="L23" s="17">
        <v>41</v>
      </c>
      <c r="M23" s="210">
        <v>144</v>
      </c>
      <c r="N23" s="210">
        <v>0</v>
      </c>
      <c r="O23" s="13">
        <f t="shared" si="12"/>
        <v>0</v>
      </c>
      <c r="P23" s="14">
        <f t="shared" si="13"/>
        <v>-75</v>
      </c>
      <c r="Q23" s="14">
        <f t="shared" si="14"/>
        <v>0</v>
      </c>
      <c r="R23" s="14"/>
      <c r="S23" s="14"/>
      <c r="T23" s="14">
        <f t="shared" si="15"/>
        <v>0</v>
      </c>
      <c r="U23" s="65">
        <f t="shared" si="16"/>
        <v>0</v>
      </c>
      <c r="V23" s="65"/>
      <c r="W23" s="66"/>
      <c r="X23" s="15">
        <f t="shared" si="17"/>
        <v>-1.567398119122257E-3</v>
      </c>
      <c r="Y23" s="16" t="e">
        <f>VLOOKUP(C23,#REF!,3,FALSE)</f>
        <v>#REF!</v>
      </c>
      <c r="Z23" s="38"/>
      <c r="AA23" s="82">
        <f t="shared" si="8"/>
        <v>1048.0779761252875</v>
      </c>
      <c r="AB23" s="211" t="s">
        <v>3367</v>
      </c>
      <c r="AC23" s="211" t="s">
        <v>3373</v>
      </c>
      <c r="AE23" s="303" t="str">
        <f t="shared" si="9"/>
        <v/>
      </c>
      <c r="AG23" s="304" t="str">
        <f>IF(AF23="","",AF23-L23)</f>
        <v/>
      </c>
    </row>
    <row r="24" spans="1:34">
      <c r="A24" s="209">
        <v>42440</v>
      </c>
      <c r="B24" s="210" t="s">
        <v>19</v>
      </c>
      <c r="C24" s="210">
        <v>2489</v>
      </c>
      <c r="D24" s="210" t="str">
        <f>VLOOKUP(C24,每日行情!A:B,2,FALSE)</f>
        <v>瑞軒</v>
      </c>
      <c r="E24" s="210">
        <v>1000</v>
      </c>
      <c r="F24" s="210">
        <v>17.5</v>
      </c>
      <c r="G24" s="210">
        <f t="shared" si="10"/>
        <v>17500</v>
      </c>
      <c r="H24" s="210">
        <v>20</v>
      </c>
      <c r="I24" s="305">
        <v>42447</v>
      </c>
      <c r="J24" s="16">
        <v>16.350000000000001</v>
      </c>
      <c r="K24" s="210">
        <f t="shared" si="11"/>
        <v>16350.000000000002</v>
      </c>
      <c r="L24" s="17">
        <v>20</v>
      </c>
      <c r="M24" s="210">
        <v>49</v>
      </c>
      <c r="N24" s="210">
        <v>0</v>
      </c>
      <c r="O24" s="13">
        <f t="shared" si="12"/>
        <v>0</v>
      </c>
      <c r="P24" s="14">
        <f t="shared" si="13"/>
        <v>-1238.9999999999982</v>
      </c>
      <c r="Q24" s="14">
        <f t="shared" si="14"/>
        <v>0</v>
      </c>
      <c r="R24" s="14"/>
      <c r="S24" s="14"/>
      <c r="T24" s="14">
        <f t="shared" si="15"/>
        <v>0</v>
      </c>
      <c r="U24" s="65">
        <f t="shared" si="16"/>
        <v>0</v>
      </c>
      <c r="V24" s="65"/>
      <c r="W24" s="66"/>
      <c r="X24" s="15">
        <f t="shared" si="17"/>
        <v>-7.0799999999999891E-2</v>
      </c>
      <c r="Y24" s="16" t="e">
        <f>VLOOKUP(C24,#REF!,3,FALSE)</f>
        <v>#REF!</v>
      </c>
      <c r="Z24" s="38"/>
      <c r="AA24" s="82">
        <f t="shared" si="8"/>
        <v>335.39590406308179</v>
      </c>
      <c r="AB24" s="211" t="s">
        <v>30</v>
      </c>
      <c r="AC24" s="211" t="s">
        <v>3374</v>
      </c>
      <c r="AE24" s="303" t="str">
        <f t="shared" si="9"/>
        <v/>
      </c>
      <c r="AH24" s="211" t="s">
        <v>3375</v>
      </c>
    </row>
    <row r="25" spans="1:34">
      <c r="A25" s="209">
        <v>42443</v>
      </c>
      <c r="B25" s="210" t="s">
        <v>19</v>
      </c>
      <c r="C25" s="210">
        <v>4728</v>
      </c>
      <c r="D25" s="210" t="str">
        <f>VLOOKUP(C25,每日行情!A:B,2,FALSE)</f>
        <v>雙美</v>
      </c>
      <c r="E25" s="210">
        <v>1000</v>
      </c>
      <c r="F25" s="210">
        <v>46.85</v>
      </c>
      <c r="G25" s="210">
        <f t="shared" si="10"/>
        <v>46850</v>
      </c>
      <c r="H25" s="210">
        <v>40</v>
      </c>
      <c r="I25" s="305">
        <v>42458</v>
      </c>
      <c r="J25" s="16">
        <v>44.6</v>
      </c>
      <c r="K25" s="210">
        <f t="shared" si="11"/>
        <v>44600</v>
      </c>
      <c r="L25" s="17">
        <v>38</v>
      </c>
      <c r="M25" s="210">
        <v>133</v>
      </c>
      <c r="N25" s="210">
        <v>0</v>
      </c>
      <c r="O25" s="13">
        <f t="shared" si="12"/>
        <v>0</v>
      </c>
      <c r="P25" s="14">
        <f t="shared" si="13"/>
        <v>-2461</v>
      </c>
      <c r="Q25" s="14">
        <f t="shared" si="14"/>
        <v>0</v>
      </c>
      <c r="R25" s="14"/>
      <c r="S25" s="14"/>
      <c r="T25" s="14">
        <f t="shared" si="15"/>
        <v>0</v>
      </c>
      <c r="U25" s="65">
        <f t="shared" si="16"/>
        <v>0</v>
      </c>
      <c r="V25" s="65"/>
      <c r="W25" s="66"/>
      <c r="X25" s="15">
        <f t="shared" si="17"/>
        <v>-5.2529348986125934E-2</v>
      </c>
      <c r="Y25" s="16" t="e">
        <f>VLOOKUP(C25,#REF!,3,FALSE)</f>
        <v>#REF!</v>
      </c>
      <c r="Z25" s="38"/>
      <c r="AA25" s="82">
        <f t="shared" si="8"/>
        <v>1924.077319023108</v>
      </c>
      <c r="AB25" s="211" t="s">
        <v>3376</v>
      </c>
      <c r="AC25" s="211" t="s">
        <v>3371</v>
      </c>
      <c r="AD25" s="207">
        <v>48.5</v>
      </c>
      <c r="AE25" s="303">
        <f t="shared" si="9"/>
        <v>3.8999999999999986</v>
      </c>
      <c r="AH25" s="211" t="s">
        <v>3370</v>
      </c>
    </row>
    <row r="26" spans="1:34">
      <c r="A26" s="209">
        <v>42444</v>
      </c>
      <c r="B26" s="210" t="s">
        <v>19</v>
      </c>
      <c r="C26" s="210">
        <v>6213</v>
      </c>
      <c r="D26" s="210" t="str">
        <f>VLOOKUP(C26,每日行情!A:B,2,FALSE)</f>
        <v>聯茂</v>
      </c>
      <c r="E26" s="210">
        <v>1000</v>
      </c>
      <c r="F26" s="210">
        <v>26.6</v>
      </c>
      <c r="G26" s="210">
        <f t="shared" si="10"/>
        <v>26600</v>
      </c>
      <c r="H26" s="210">
        <v>22</v>
      </c>
      <c r="I26" s="305">
        <v>42446</v>
      </c>
      <c r="J26" s="16">
        <v>26.75</v>
      </c>
      <c r="K26" s="210">
        <f t="shared" si="11"/>
        <v>26750</v>
      </c>
      <c r="L26" s="17">
        <v>22</v>
      </c>
      <c r="M26" s="210">
        <v>80</v>
      </c>
      <c r="N26" s="210">
        <v>0</v>
      </c>
      <c r="O26" s="13">
        <f t="shared" si="12"/>
        <v>0</v>
      </c>
      <c r="P26" s="14">
        <f t="shared" si="13"/>
        <v>26</v>
      </c>
      <c r="Q26" s="14">
        <f t="shared" si="14"/>
        <v>0</v>
      </c>
      <c r="R26" s="14"/>
      <c r="S26" s="14"/>
      <c r="T26" s="14">
        <f t="shared" si="15"/>
        <v>0</v>
      </c>
      <c r="U26" s="65">
        <f t="shared" si="16"/>
        <v>0</v>
      </c>
      <c r="V26" s="65"/>
      <c r="W26" s="66"/>
      <c r="X26" s="15">
        <f t="shared" si="17"/>
        <v>9.7744360902255649E-4</v>
      </c>
      <c r="Y26" s="16" t="e">
        <f>VLOOKUP(C26,#REF!,3,FALSE)</f>
        <v>#REF!</v>
      </c>
      <c r="Z26" s="38"/>
      <c r="AA26" s="82">
        <f t="shared" si="8"/>
        <v>145.65764976453838</v>
      </c>
      <c r="AB26" s="211" t="s">
        <v>3365</v>
      </c>
      <c r="AC26" s="211" t="s">
        <v>3373</v>
      </c>
      <c r="AE26" s="303" t="str">
        <f t="shared" si="9"/>
        <v/>
      </c>
      <c r="AG26" s="304" t="str">
        <f>IF(AF26="","",AF26-L26)</f>
        <v/>
      </c>
    </row>
    <row r="27" spans="1:34">
      <c r="A27" s="209">
        <v>42398</v>
      </c>
      <c r="B27" s="210" t="s">
        <v>19</v>
      </c>
      <c r="C27" s="210">
        <v>3032</v>
      </c>
      <c r="D27" s="210" t="str">
        <f>VLOOKUP(C27,每日行情!A:B,2,FALSE)</f>
        <v>偉訓</v>
      </c>
      <c r="E27" s="210">
        <v>1000</v>
      </c>
      <c r="F27" s="210">
        <v>24.5</v>
      </c>
      <c r="G27" s="210">
        <f t="shared" si="10"/>
        <v>24500</v>
      </c>
      <c r="H27" s="210">
        <v>20</v>
      </c>
      <c r="I27" s="305">
        <v>42446</v>
      </c>
      <c r="J27" s="16">
        <v>37.049999999999997</v>
      </c>
      <c r="K27" s="210">
        <f t="shared" si="11"/>
        <v>37050</v>
      </c>
      <c r="L27" s="17">
        <v>31</v>
      </c>
      <c r="M27" s="210">
        <v>111</v>
      </c>
      <c r="N27" s="210">
        <v>0</v>
      </c>
      <c r="O27" s="13">
        <f t="shared" si="12"/>
        <v>0</v>
      </c>
      <c r="P27" s="14">
        <f t="shared" si="13"/>
        <v>12388</v>
      </c>
      <c r="Q27" s="14">
        <f t="shared" si="14"/>
        <v>0</v>
      </c>
      <c r="R27" s="14"/>
      <c r="S27" s="14"/>
      <c r="T27" s="14">
        <f t="shared" si="15"/>
        <v>0</v>
      </c>
      <c r="U27" s="65">
        <f t="shared" si="16"/>
        <v>0</v>
      </c>
      <c r="V27" s="65"/>
      <c r="W27" s="66"/>
      <c r="X27" s="15">
        <f t="shared" si="17"/>
        <v>0.50563265306122451</v>
      </c>
      <c r="Y27" s="16" t="e">
        <f>VLOOKUP(C27,#REF!,3,FALSE)</f>
        <v>#REF!</v>
      </c>
      <c r="Z27" s="38"/>
      <c r="AA27" s="82">
        <f t="shared" si="8"/>
        <v>3219.8006790055852</v>
      </c>
      <c r="AB27" s="211" t="s">
        <v>3377</v>
      </c>
      <c r="AC27" s="211" t="s">
        <v>3377</v>
      </c>
      <c r="AE27" s="303" t="str">
        <f t="shared" si="9"/>
        <v/>
      </c>
    </row>
    <row r="28" spans="1:34">
      <c r="A28" s="209">
        <v>42446</v>
      </c>
      <c r="B28" s="210" t="s">
        <v>19</v>
      </c>
      <c r="C28" s="210">
        <v>3032</v>
      </c>
      <c r="D28" s="210" t="str">
        <f>VLOOKUP(C28,每日行情!A:B,2,FALSE)</f>
        <v>偉訓</v>
      </c>
      <c r="E28" s="210">
        <v>1000</v>
      </c>
      <c r="F28" s="210">
        <v>36.15</v>
      </c>
      <c r="G28" s="210">
        <f t="shared" si="10"/>
        <v>36150</v>
      </c>
      <c r="H28" s="210">
        <v>30</v>
      </c>
      <c r="I28" s="305">
        <v>42457</v>
      </c>
      <c r="J28" s="16">
        <v>39.700000000000003</v>
      </c>
      <c r="K28" s="210">
        <f t="shared" si="11"/>
        <v>39700</v>
      </c>
      <c r="L28" s="17">
        <v>33</v>
      </c>
      <c r="M28" s="210">
        <v>119</v>
      </c>
      <c r="N28" s="210">
        <v>0</v>
      </c>
      <c r="O28" s="13">
        <f t="shared" si="12"/>
        <v>0</v>
      </c>
      <c r="P28" s="14">
        <f t="shared" si="13"/>
        <v>3368</v>
      </c>
      <c r="Q28" s="14">
        <f t="shared" si="14"/>
        <v>0</v>
      </c>
      <c r="R28" s="14"/>
      <c r="S28" s="14"/>
      <c r="T28" s="14">
        <f t="shared" si="15"/>
        <v>0</v>
      </c>
      <c r="U28" s="65">
        <f t="shared" si="16"/>
        <v>0</v>
      </c>
      <c r="V28" s="65"/>
      <c r="W28" s="66"/>
      <c r="X28" s="15">
        <f t="shared" si="17"/>
        <v>9.3167358229598887E-2</v>
      </c>
      <c r="Y28" s="16" t="e">
        <f>VLOOKUP(C28,#REF!,3,FALSE)</f>
        <v>#REF!</v>
      </c>
      <c r="Z28" s="38"/>
      <c r="AA28" s="82">
        <f t="shared" si="8"/>
        <v>1088.7361734749754</v>
      </c>
      <c r="AB28" s="211" t="s">
        <v>3377</v>
      </c>
      <c r="AC28" s="211" t="s">
        <v>3377</v>
      </c>
      <c r="AD28" s="207">
        <v>38.299999999999997</v>
      </c>
      <c r="AE28" s="303">
        <f t="shared" si="9"/>
        <v>-1.4000000000000057</v>
      </c>
      <c r="AG28" s="304" t="str">
        <f>IF(AF28="","",AF28-L28)</f>
        <v/>
      </c>
      <c r="AH28" s="211" t="s">
        <v>3370</v>
      </c>
    </row>
    <row r="29" spans="1:34">
      <c r="A29" s="209">
        <v>42446</v>
      </c>
      <c r="B29" s="210" t="s">
        <v>19</v>
      </c>
      <c r="C29" s="210">
        <v>3032</v>
      </c>
      <c r="D29" s="210" t="str">
        <f>VLOOKUP(C29,每日行情!A:B,2,FALSE)</f>
        <v>偉訓</v>
      </c>
      <c r="E29" s="210">
        <v>1000</v>
      </c>
      <c r="F29" s="210">
        <v>37.950000000000003</v>
      </c>
      <c r="G29" s="210">
        <f t="shared" si="10"/>
        <v>37950</v>
      </c>
      <c r="H29" s="210">
        <v>32</v>
      </c>
      <c r="I29" s="305">
        <v>42458</v>
      </c>
      <c r="J29" s="16">
        <v>38.450000000000003</v>
      </c>
      <c r="K29" s="210">
        <f t="shared" si="11"/>
        <v>38450</v>
      </c>
      <c r="L29" s="17">
        <v>32</v>
      </c>
      <c r="M29" s="210">
        <v>115</v>
      </c>
      <c r="N29" s="210">
        <v>0</v>
      </c>
      <c r="O29" s="13">
        <f t="shared" si="12"/>
        <v>0</v>
      </c>
      <c r="P29" s="14">
        <f t="shared" si="13"/>
        <v>321</v>
      </c>
      <c r="Q29" s="14">
        <f t="shared" si="14"/>
        <v>0</v>
      </c>
      <c r="R29" s="14"/>
      <c r="S29" s="14"/>
      <c r="T29" s="14">
        <f t="shared" si="15"/>
        <v>0</v>
      </c>
      <c r="U29" s="65">
        <f t="shared" si="16"/>
        <v>0</v>
      </c>
      <c r="V29" s="65"/>
      <c r="W29" s="66"/>
      <c r="X29" s="15">
        <f t="shared" si="17"/>
        <v>8.4584980237154151E-3</v>
      </c>
      <c r="Y29" s="16" t="e">
        <f>VLOOKUP(C29,#REF!,3,FALSE)</f>
        <v>#REF!</v>
      </c>
      <c r="Z29" s="38"/>
      <c r="AA29" s="82">
        <f t="shared" si="8"/>
        <v>1246.8513853904283</v>
      </c>
      <c r="AB29" s="211" t="s">
        <v>3365</v>
      </c>
      <c r="AD29" s="207">
        <v>39.450000000000003</v>
      </c>
      <c r="AE29" s="303">
        <f t="shared" si="9"/>
        <v>1</v>
      </c>
      <c r="AH29" s="211" t="s">
        <v>3370</v>
      </c>
    </row>
    <row r="30" spans="1:34">
      <c r="A30" s="209">
        <v>42457</v>
      </c>
      <c r="B30" s="210" t="s">
        <v>19</v>
      </c>
      <c r="C30" s="210">
        <v>2492</v>
      </c>
      <c r="D30" s="210" t="str">
        <f>VLOOKUP(C30,每日行情!A:B,2,FALSE)</f>
        <v>華新科</v>
      </c>
      <c r="E30" s="210">
        <v>1000</v>
      </c>
      <c r="F30" s="210">
        <v>24.9</v>
      </c>
      <c r="G30" s="210">
        <f t="shared" si="10"/>
        <v>24900</v>
      </c>
      <c r="H30" s="210">
        <v>21</v>
      </c>
      <c r="I30" s="305">
        <v>42458</v>
      </c>
      <c r="J30" s="16">
        <v>25.1</v>
      </c>
      <c r="K30" s="210">
        <f t="shared" si="11"/>
        <v>25100</v>
      </c>
      <c r="L30" s="17">
        <v>21</v>
      </c>
      <c r="M30" s="210">
        <v>75</v>
      </c>
      <c r="N30" s="210">
        <v>0</v>
      </c>
      <c r="O30" s="13">
        <f t="shared" si="12"/>
        <v>0</v>
      </c>
      <c r="P30" s="14">
        <f t="shared" si="13"/>
        <v>83</v>
      </c>
      <c r="Q30" s="14">
        <f t="shared" si="14"/>
        <v>0</v>
      </c>
      <c r="R30" s="14"/>
      <c r="S30" s="14"/>
      <c r="T30" s="14">
        <f t="shared" si="15"/>
        <v>0</v>
      </c>
      <c r="U30" s="65">
        <f t="shared" si="16"/>
        <v>0</v>
      </c>
      <c r="V30" s="65"/>
      <c r="W30" s="66"/>
      <c r="X30" s="15">
        <f t="shared" si="17"/>
        <v>3.3333333333333335E-3</v>
      </c>
      <c r="Y30" s="16" t="e">
        <f>VLOOKUP(C30,#REF!,3,FALSE)</f>
        <v>#REF!</v>
      </c>
      <c r="Z30" s="38"/>
      <c r="AA30" s="82">
        <f t="shared" si="8"/>
        <v>68.174351111597858</v>
      </c>
      <c r="AB30" s="211" t="s">
        <v>3365</v>
      </c>
      <c r="AC30" s="211" t="s">
        <v>3371</v>
      </c>
      <c r="AD30" s="207">
        <v>24.6</v>
      </c>
      <c r="AE30" s="303">
        <f t="shared" si="9"/>
        <v>-0.5</v>
      </c>
      <c r="AH30" s="211" t="s">
        <v>3372</v>
      </c>
    </row>
    <row r="31" spans="1:34">
      <c r="A31" s="209">
        <v>42457</v>
      </c>
      <c r="B31" s="210" t="s">
        <v>19</v>
      </c>
      <c r="C31" s="210">
        <v>4728</v>
      </c>
      <c r="D31" s="210" t="str">
        <f>VLOOKUP(C31,每日行情!A:B,2,FALSE)</f>
        <v>雙美</v>
      </c>
      <c r="E31" s="210">
        <v>1000</v>
      </c>
      <c r="F31" s="210">
        <v>45.6</v>
      </c>
      <c r="G31" s="210">
        <f t="shared" si="10"/>
        <v>45600</v>
      </c>
      <c r="H31" s="210">
        <v>33</v>
      </c>
      <c r="I31" s="305">
        <v>42458</v>
      </c>
      <c r="J31" s="16">
        <v>44.5</v>
      </c>
      <c r="K31" s="210">
        <f t="shared" si="11"/>
        <v>44500</v>
      </c>
      <c r="L31" s="17">
        <v>38</v>
      </c>
      <c r="M31" s="210">
        <v>133</v>
      </c>
      <c r="N31" s="210">
        <v>0</v>
      </c>
      <c r="O31" s="13">
        <f t="shared" si="12"/>
        <v>0</v>
      </c>
      <c r="P31" s="14">
        <f t="shared" si="13"/>
        <v>-1304</v>
      </c>
      <c r="Q31" s="14">
        <f t="shared" si="14"/>
        <v>0</v>
      </c>
      <c r="R31" s="14"/>
      <c r="S31" s="14"/>
      <c r="T31" s="14">
        <f t="shared" si="15"/>
        <v>0</v>
      </c>
      <c r="U31" s="65">
        <f t="shared" si="16"/>
        <v>0</v>
      </c>
      <c r="V31" s="65"/>
      <c r="W31" s="66"/>
      <c r="X31" s="15">
        <f t="shared" si="17"/>
        <v>-2.8596491228070176E-2</v>
      </c>
      <c r="Y31" s="16" t="e">
        <f>VLOOKUP(C31,#REF!,3,FALSE)</f>
        <v>#REF!</v>
      </c>
      <c r="Z31" s="38"/>
      <c r="AA31" s="82">
        <f t="shared" si="8"/>
        <v>124.84941408389004</v>
      </c>
      <c r="AB31" s="211" t="s">
        <v>3378</v>
      </c>
      <c r="AC31" s="211" t="s">
        <v>3371</v>
      </c>
      <c r="AD31" s="207">
        <v>48.5</v>
      </c>
      <c r="AE31" s="303">
        <f t="shared" si="9"/>
        <v>4</v>
      </c>
      <c r="AH31" s="211" t="s">
        <v>3370</v>
      </c>
    </row>
    <row r="32" spans="1:34">
      <c r="A32" s="209">
        <v>42457</v>
      </c>
      <c r="B32" s="210" t="s">
        <v>19</v>
      </c>
      <c r="C32" s="210">
        <v>3032</v>
      </c>
      <c r="D32" s="210" t="str">
        <f>VLOOKUP(C32,每日行情!A:B,2,FALSE)</f>
        <v>偉訓</v>
      </c>
      <c r="E32" s="210">
        <v>1000</v>
      </c>
      <c r="F32" s="210">
        <v>39.5</v>
      </c>
      <c r="G32" s="210">
        <f t="shared" si="10"/>
        <v>39500</v>
      </c>
      <c r="H32" s="210">
        <v>38</v>
      </c>
      <c r="I32" s="305">
        <v>42481</v>
      </c>
      <c r="J32" s="16">
        <v>37.85</v>
      </c>
      <c r="K32" s="210">
        <f t="shared" si="11"/>
        <v>37850</v>
      </c>
      <c r="L32" s="17">
        <v>32</v>
      </c>
      <c r="M32" s="210">
        <v>113</v>
      </c>
      <c r="N32" s="210">
        <v>0</v>
      </c>
      <c r="O32" s="13">
        <f t="shared" si="12"/>
        <v>0</v>
      </c>
      <c r="P32" s="14">
        <f t="shared" si="13"/>
        <v>-1833</v>
      </c>
      <c r="Q32" s="14">
        <f t="shared" si="14"/>
        <v>0</v>
      </c>
      <c r="R32" s="14"/>
      <c r="S32" s="14"/>
      <c r="T32" s="14">
        <f t="shared" si="15"/>
        <v>0</v>
      </c>
      <c r="U32" s="65">
        <f t="shared" si="16"/>
        <v>0</v>
      </c>
      <c r="V32" s="65"/>
      <c r="W32" s="66"/>
      <c r="X32" s="15">
        <f t="shared" si="17"/>
        <v>-4.6405063291139241E-2</v>
      </c>
      <c r="Y32" s="16" t="e">
        <f>VLOOKUP(C32,#REF!,3,FALSE)</f>
        <v>#REF!</v>
      </c>
      <c r="Z32" s="38"/>
      <c r="AA32" s="82">
        <f t="shared" si="8"/>
        <v>2595.5536085861349</v>
      </c>
      <c r="AB32" s="211" t="s">
        <v>3365</v>
      </c>
      <c r="AE32" s="303" t="str">
        <f t="shared" si="9"/>
        <v/>
      </c>
    </row>
    <row r="33" spans="1:31">
      <c r="A33" s="209">
        <v>42460</v>
      </c>
      <c r="B33" s="210" t="s">
        <v>19</v>
      </c>
      <c r="C33" s="210">
        <v>3032</v>
      </c>
      <c r="D33" s="210" t="str">
        <f>VLOOKUP(C33,每日行情!A:B,2,FALSE)</f>
        <v>偉訓</v>
      </c>
      <c r="E33" s="210">
        <v>1000</v>
      </c>
      <c r="F33" s="210">
        <v>38.5</v>
      </c>
      <c r="G33" s="210">
        <f t="shared" si="10"/>
        <v>38500</v>
      </c>
      <c r="H33" s="210">
        <v>32</v>
      </c>
      <c r="I33" s="305">
        <v>42467</v>
      </c>
      <c r="J33" s="16">
        <v>39</v>
      </c>
      <c r="K33" s="210">
        <f t="shared" si="11"/>
        <v>39000</v>
      </c>
      <c r="L33" s="17">
        <v>33</v>
      </c>
      <c r="M33" s="210">
        <f>K33*0.3%</f>
        <v>117</v>
      </c>
      <c r="N33" s="210">
        <v>0</v>
      </c>
      <c r="O33" s="13">
        <f t="shared" si="12"/>
        <v>0</v>
      </c>
      <c r="P33" s="14">
        <f t="shared" si="13"/>
        <v>318</v>
      </c>
      <c r="Q33" s="14">
        <f t="shared" si="14"/>
        <v>0</v>
      </c>
      <c r="R33" s="14"/>
      <c r="S33" s="14"/>
      <c r="T33" s="14">
        <f t="shared" si="15"/>
        <v>0</v>
      </c>
      <c r="U33" s="65">
        <f t="shared" si="16"/>
        <v>0</v>
      </c>
      <c r="V33" s="65"/>
      <c r="W33" s="66"/>
      <c r="X33" s="15">
        <f t="shared" si="17"/>
        <v>8.2597402597402603E-3</v>
      </c>
      <c r="Y33" s="16" t="e">
        <f>VLOOKUP(C33,#REF!,3,FALSE)</f>
        <v>#REF!</v>
      </c>
      <c r="Z33" s="38"/>
      <c r="AA33" s="82">
        <f t="shared" si="8"/>
        <v>737.87098893877999</v>
      </c>
      <c r="AB33" s="211" t="s">
        <v>3365</v>
      </c>
      <c r="AC33" s="211" t="s">
        <v>3379</v>
      </c>
      <c r="AD33" s="207">
        <v>41.8</v>
      </c>
      <c r="AE33" s="303">
        <f t="shared" si="9"/>
        <v>2.7999999999999972</v>
      </c>
    </row>
    <row r="34" spans="1:31">
      <c r="A34" s="209">
        <v>42466</v>
      </c>
      <c r="B34" s="210" t="s">
        <v>19</v>
      </c>
      <c r="C34" s="210">
        <v>1541</v>
      </c>
      <c r="D34" s="210" t="str">
        <f>VLOOKUP(C34,每日行情!A:B,2,FALSE)</f>
        <v>錩泰</v>
      </c>
      <c r="E34" s="210">
        <v>1000</v>
      </c>
      <c r="F34" s="210">
        <v>58.3</v>
      </c>
      <c r="G34" s="210">
        <f t="shared" si="10"/>
        <v>58300</v>
      </c>
      <c r="H34" s="210">
        <v>49</v>
      </c>
      <c r="I34" s="305">
        <v>42482</v>
      </c>
      <c r="J34" s="16">
        <v>61.2</v>
      </c>
      <c r="K34" s="210">
        <f t="shared" si="11"/>
        <v>61200</v>
      </c>
      <c r="L34" s="17">
        <v>52</v>
      </c>
      <c r="M34" s="210">
        <v>183</v>
      </c>
      <c r="N34" s="210">
        <v>0</v>
      </c>
      <c r="O34" s="13">
        <f t="shared" si="12"/>
        <v>0</v>
      </c>
      <c r="P34" s="14">
        <f t="shared" si="13"/>
        <v>2616</v>
      </c>
      <c r="Q34" s="14">
        <f t="shared" si="14"/>
        <v>0</v>
      </c>
      <c r="R34" s="14"/>
      <c r="S34" s="14"/>
      <c r="T34" s="14">
        <f t="shared" si="15"/>
        <v>0</v>
      </c>
      <c r="U34" s="65">
        <f t="shared" si="16"/>
        <v>0</v>
      </c>
      <c r="V34" s="65"/>
      <c r="W34" s="66"/>
      <c r="X34" s="15">
        <f t="shared" si="17"/>
        <v>4.4871355060034306E-2</v>
      </c>
      <c r="Y34" s="16" t="e">
        <f>VLOOKUP(C34,#REF!,3,FALSE)</f>
        <v>#REF!</v>
      </c>
      <c r="Z34" s="38"/>
      <c r="AA34" s="82">
        <f t="shared" si="8"/>
        <v>2553.9371372248384</v>
      </c>
      <c r="AB34" s="211" t="s">
        <v>3365</v>
      </c>
      <c r="AE34" s="303" t="str">
        <f t="shared" si="9"/>
        <v/>
      </c>
    </row>
    <row r="35" spans="1:31">
      <c r="A35" s="209">
        <v>42467</v>
      </c>
      <c r="B35" s="210" t="s">
        <v>19</v>
      </c>
      <c r="C35" s="210">
        <v>6227</v>
      </c>
      <c r="D35" s="210" t="str">
        <f>VLOOKUP(C35,每日行情!A:B,2,FALSE)</f>
        <v>茂綸</v>
      </c>
      <c r="E35" s="210">
        <v>1000</v>
      </c>
      <c r="F35" s="210">
        <v>46.85</v>
      </c>
      <c r="G35" s="210">
        <f t="shared" si="10"/>
        <v>46850</v>
      </c>
      <c r="H35" s="210">
        <v>40</v>
      </c>
      <c r="I35" s="305">
        <v>42480</v>
      </c>
      <c r="J35" s="16">
        <v>44.9</v>
      </c>
      <c r="K35" s="210">
        <f t="shared" si="11"/>
        <v>44900</v>
      </c>
      <c r="L35" s="17">
        <v>38</v>
      </c>
      <c r="M35" s="210">
        <v>134</v>
      </c>
      <c r="N35" s="210">
        <v>0</v>
      </c>
      <c r="O35" s="13">
        <f t="shared" si="12"/>
        <v>0</v>
      </c>
      <c r="P35" s="14">
        <f t="shared" si="13"/>
        <v>-2162</v>
      </c>
      <c r="Q35" s="14">
        <f t="shared" si="14"/>
        <v>0</v>
      </c>
      <c r="R35" s="14"/>
      <c r="S35" s="14"/>
      <c r="T35" s="14">
        <f t="shared" si="15"/>
        <v>0</v>
      </c>
      <c r="U35" s="65">
        <f t="shared" si="16"/>
        <v>0</v>
      </c>
      <c r="V35" s="65"/>
      <c r="W35" s="66"/>
      <c r="X35" s="15">
        <f t="shared" si="17"/>
        <v>-4.6147278548559233E-2</v>
      </c>
      <c r="Y35" s="16" t="e">
        <f>VLOOKUP(C35,#REF!,3,FALSE)</f>
        <v>#REF!</v>
      </c>
      <c r="Z35" s="38"/>
      <c r="AA35" s="82">
        <f t="shared" si="8"/>
        <v>1667.5336764866936</v>
      </c>
      <c r="AB35" s="211" t="s">
        <v>3365</v>
      </c>
      <c r="AC35" s="211" t="s">
        <v>3374</v>
      </c>
      <c r="AE35" s="303" t="str">
        <f t="shared" si="9"/>
        <v/>
      </c>
    </row>
    <row r="36" spans="1:31">
      <c r="A36" s="209">
        <v>42467</v>
      </c>
      <c r="B36" s="210" t="s">
        <v>19</v>
      </c>
      <c r="C36" s="210">
        <v>2208</v>
      </c>
      <c r="D36" s="210" t="str">
        <f>VLOOKUP(C36,每日行情!A:B,2,FALSE)</f>
        <v>台船</v>
      </c>
      <c r="E36" s="210">
        <v>1000</v>
      </c>
      <c r="F36" s="210">
        <v>16.45</v>
      </c>
      <c r="G36" s="210">
        <f t="shared" si="10"/>
        <v>16450</v>
      </c>
      <c r="H36" s="210">
        <v>20</v>
      </c>
      <c r="I36" s="305">
        <v>42481</v>
      </c>
      <c r="J36" s="16">
        <v>15.8</v>
      </c>
      <c r="K36" s="210">
        <f t="shared" si="11"/>
        <v>15800</v>
      </c>
      <c r="L36" s="17">
        <v>20</v>
      </c>
      <c r="M36" s="210">
        <v>47</v>
      </c>
      <c r="N36" s="210">
        <v>0</v>
      </c>
      <c r="O36" s="13">
        <f t="shared" si="12"/>
        <v>0</v>
      </c>
      <c r="P36" s="14">
        <f t="shared" si="13"/>
        <v>-737</v>
      </c>
      <c r="Q36" s="14">
        <f t="shared" si="14"/>
        <v>0</v>
      </c>
      <c r="R36" s="14"/>
      <c r="S36" s="14"/>
      <c r="T36" s="14">
        <f t="shared" si="15"/>
        <v>0</v>
      </c>
      <c r="U36" s="65">
        <f t="shared" si="16"/>
        <v>0</v>
      </c>
      <c r="V36" s="65"/>
      <c r="W36" s="66"/>
      <c r="X36" s="15">
        <f t="shared" si="17"/>
        <v>-4.4802431610942252E-2</v>
      </c>
      <c r="Y36" s="16" t="e">
        <f>VLOOKUP(C36,#REF!,3,FALSE)</f>
        <v>#REF!</v>
      </c>
      <c r="Z36" s="38"/>
      <c r="AA36" s="82">
        <f t="shared" si="8"/>
        <v>630.54429963859377</v>
      </c>
      <c r="AB36" s="211" t="s">
        <v>3365</v>
      </c>
      <c r="AE36" s="303" t="str">
        <f t="shared" si="9"/>
        <v/>
      </c>
    </row>
    <row r="37" spans="1:31">
      <c r="A37" s="209">
        <v>42467</v>
      </c>
      <c r="B37" s="210" t="s">
        <v>19</v>
      </c>
      <c r="C37" s="210">
        <v>3023</v>
      </c>
      <c r="D37" s="210" t="str">
        <f>VLOOKUP(C37,每日行情!A:B,2,FALSE)</f>
        <v>信邦</v>
      </c>
      <c r="E37" s="210">
        <v>1000</v>
      </c>
      <c r="F37" s="210">
        <v>66.7</v>
      </c>
      <c r="G37" s="210">
        <f t="shared" si="10"/>
        <v>66700</v>
      </c>
      <c r="H37" s="210">
        <v>57</v>
      </c>
      <c r="I37" s="305">
        <v>42482</v>
      </c>
      <c r="J37" s="16">
        <v>67.2</v>
      </c>
      <c r="K37" s="210">
        <f t="shared" si="11"/>
        <v>67200</v>
      </c>
      <c r="L37" s="17">
        <v>57</v>
      </c>
      <c r="M37" s="210">
        <v>201</v>
      </c>
      <c r="N37" s="210">
        <v>0</v>
      </c>
      <c r="O37" s="13">
        <f t="shared" si="12"/>
        <v>0</v>
      </c>
      <c r="P37" s="14">
        <f t="shared" si="13"/>
        <v>185</v>
      </c>
      <c r="Q37" s="14">
        <f t="shared" si="14"/>
        <v>0</v>
      </c>
      <c r="R37" s="14"/>
      <c r="S37" s="14"/>
      <c r="T37" s="14">
        <f t="shared" si="15"/>
        <v>0</v>
      </c>
      <c r="U37" s="65">
        <f t="shared" si="16"/>
        <v>0</v>
      </c>
      <c r="V37" s="65"/>
      <c r="W37" s="66"/>
      <c r="X37" s="15">
        <f t="shared" si="17"/>
        <v>2.7736131934032984E-3</v>
      </c>
      <c r="Y37" s="16" t="e">
        <f>VLOOKUP(C37,#REF!,3,FALSE)</f>
        <v>#REF!</v>
      </c>
      <c r="Z37" s="38"/>
      <c r="AA37" s="82">
        <f t="shared" si="8"/>
        <v>2739.294710327456</v>
      </c>
      <c r="AB37" s="211" t="s">
        <v>3365</v>
      </c>
      <c r="AE37" s="303" t="str">
        <f t="shared" si="9"/>
        <v/>
      </c>
    </row>
    <row r="38" spans="1:31">
      <c r="A38" s="209">
        <v>42467</v>
      </c>
      <c r="B38" s="210" t="s">
        <v>19</v>
      </c>
      <c r="C38" s="210">
        <v>3023</v>
      </c>
      <c r="D38" s="210" t="str">
        <f>VLOOKUP(C38,每日行情!A:B,2,FALSE)</f>
        <v>信邦</v>
      </c>
      <c r="E38" s="210">
        <v>1000</v>
      </c>
      <c r="F38" s="210">
        <v>65.599999999999994</v>
      </c>
      <c r="G38" s="210">
        <f t="shared" si="10"/>
        <v>65600</v>
      </c>
      <c r="H38" s="210">
        <v>56</v>
      </c>
      <c r="I38" s="305">
        <v>42482</v>
      </c>
      <c r="J38" s="16">
        <v>65.599999999999994</v>
      </c>
      <c r="K38" s="210">
        <f t="shared" si="11"/>
        <v>65600</v>
      </c>
      <c r="L38" s="17">
        <v>56</v>
      </c>
      <c r="M38" s="210">
        <v>196</v>
      </c>
      <c r="N38" s="210">
        <v>0</v>
      </c>
      <c r="O38" s="13">
        <f t="shared" si="12"/>
        <v>0</v>
      </c>
      <c r="P38" s="14">
        <f t="shared" si="13"/>
        <v>-308</v>
      </c>
      <c r="Q38" s="14">
        <f t="shared" si="14"/>
        <v>0</v>
      </c>
      <c r="R38" s="14"/>
      <c r="S38" s="14"/>
      <c r="T38" s="14">
        <f t="shared" si="15"/>
        <v>0</v>
      </c>
      <c r="U38" s="65">
        <f t="shared" si="16"/>
        <v>0</v>
      </c>
      <c r="V38" s="65"/>
      <c r="W38" s="66"/>
      <c r="X38" s="15">
        <f t="shared" si="17"/>
        <v>-4.695121951219512E-3</v>
      </c>
      <c r="Y38" s="16" t="e">
        <f>VLOOKUP(C38,#REF!,3,FALSE)</f>
        <v>#REF!</v>
      </c>
      <c r="Z38" s="38"/>
      <c r="AA38" s="82">
        <f t="shared" si="8"/>
        <v>2694.1189354944695</v>
      </c>
      <c r="AB38" s="211" t="s">
        <v>3365</v>
      </c>
      <c r="AE38" s="303" t="str">
        <f t="shared" si="9"/>
        <v/>
      </c>
    </row>
    <row r="39" spans="1:31">
      <c r="A39" s="209">
        <v>42467</v>
      </c>
      <c r="B39" s="210" t="s">
        <v>19</v>
      </c>
      <c r="C39" s="210">
        <v>1524</v>
      </c>
      <c r="D39" s="210" t="str">
        <f>VLOOKUP(C39,每日行情!A:B,2,FALSE)</f>
        <v>耿鼎</v>
      </c>
      <c r="E39" s="210">
        <v>1000</v>
      </c>
      <c r="F39" s="210">
        <v>8.43</v>
      </c>
      <c r="G39" s="210">
        <f t="shared" si="10"/>
        <v>8430</v>
      </c>
      <c r="H39" s="210">
        <v>20</v>
      </c>
      <c r="I39" s="305">
        <v>42493</v>
      </c>
      <c r="J39" s="16">
        <v>7.84</v>
      </c>
      <c r="K39" s="210">
        <f t="shared" si="11"/>
        <v>7840</v>
      </c>
      <c r="L39" s="17">
        <v>20</v>
      </c>
      <c r="M39" s="210">
        <v>23</v>
      </c>
      <c r="N39" s="210">
        <v>0</v>
      </c>
      <c r="O39" s="13">
        <f t="shared" si="12"/>
        <v>0</v>
      </c>
      <c r="P39" s="14">
        <f t="shared" si="13"/>
        <v>-653</v>
      </c>
      <c r="Q39" s="14">
        <f t="shared" si="14"/>
        <v>0</v>
      </c>
      <c r="R39" s="14"/>
      <c r="S39" s="14"/>
      <c r="T39" s="14">
        <f t="shared" si="15"/>
        <v>0</v>
      </c>
      <c r="U39" s="65">
        <f t="shared" si="16"/>
        <v>0</v>
      </c>
      <c r="V39" s="65"/>
      <c r="W39" s="66"/>
      <c r="X39" s="15">
        <f t="shared" si="17"/>
        <v>-7.7461447212336887E-2</v>
      </c>
      <c r="Y39" s="16" t="e">
        <f>VLOOKUP(C39,#REF!,3,FALSE)</f>
        <v>#REF!</v>
      </c>
      <c r="Z39" s="38"/>
      <c r="AA39" s="82">
        <f t="shared" si="8"/>
        <v>600.09856532690833</v>
      </c>
      <c r="AB39" s="211" t="s">
        <v>3365</v>
      </c>
      <c r="AE39" s="303" t="str">
        <f t="shared" si="9"/>
        <v/>
      </c>
    </row>
    <row r="40" spans="1:31">
      <c r="A40" s="209">
        <v>42471</v>
      </c>
      <c r="B40" s="210" t="s">
        <v>19</v>
      </c>
      <c r="C40" s="210">
        <v>2405</v>
      </c>
      <c r="D40" s="210" t="str">
        <f>VLOOKUP(C40,每日行情!A:B,2,FALSE)</f>
        <v>輔信</v>
      </c>
      <c r="E40" s="210">
        <v>1000</v>
      </c>
      <c r="F40" s="210">
        <v>11.7</v>
      </c>
      <c r="G40" s="210">
        <f t="shared" si="10"/>
        <v>11700</v>
      </c>
      <c r="H40" s="210">
        <v>20</v>
      </c>
      <c r="I40" s="305">
        <v>42473</v>
      </c>
      <c r="J40" s="16">
        <v>10.45</v>
      </c>
      <c r="K40" s="210">
        <f t="shared" si="11"/>
        <v>10450</v>
      </c>
      <c r="L40" s="17">
        <v>20</v>
      </c>
      <c r="M40" s="210">
        <v>31</v>
      </c>
      <c r="N40" s="210">
        <v>0</v>
      </c>
      <c r="O40" s="13">
        <f t="shared" si="12"/>
        <v>0</v>
      </c>
      <c r="P40" s="14">
        <f t="shared" si="13"/>
        <v>-1321</v>
      </c>
      <c r="Q40" s="14">
        <f t="shared" si="14"/>
        <v>0</v>
      </c>
      <c r="R40" s="14"/>
      <c r="S40" s="14"/>
      <c r="T40" s="14">
        <f t="shared" si="15"/>
        <v>0</v>
      </c>
      <c r="U40" s="65">
        <f t="shared" si="16"/>
        <v>0</v>
      </c>
      <c r="V40" s="65"/>
      <c r="W40" s="66"/>
      <c r="X40" s="15">
        <f t="shared" si="17"/>
        <v>-0.1129059829059829</v>
      </c>
      <c r="Y40" s="16" t="e">
        <f>VLOOKUP(C40,#REF!,3,FALSE)</f>
        <v>#REF!</v>
      </c>
      <c r="Z40" s="38"/>
      <c r="AA40" s="82">
        <f t="shared" si="8"/>
        <v>64.067462490417256</v>
      </c>
      <c r="AB40" s="211" t="s">
        <v>3365</v>
      </c>
      <c r="AC40" s="211" t="s">
        <v>3374</v>
      </c>
      <c r="AD40" s="207">
        <v>9.5500000000000007</v>
      </c>
      <c r="AE40" s="303">
        <f t="shared" si="9"/>
        <v>-0.89999999999999858</v>
      </c>
    </row>
    <row r="41" spans="1:31">
      <c r="A41" s="209">
        <v>42473</v>
      </c>
      <c r="B41" s="210" t="s">
        <v>19</v>
      </c>
      <c r="C41" s="210">
        <v>2405</v>
      </c>
      <c r="D41" s="210" t="str">
        <f>VLOOKUP(C41,每日行情!A:B,2,FALSE)</f>
        <v>輔信</v>
      </c>
      <c r="E41" s="210">
        <v>1000</v>
      </c>
      <c r="F41" s="210">
        <v>10.85</v>
      </c>
      <c r="G41" s="210">
        <f t="shared" si="10"/>
        <v>10850</v>
      </c>
      <c r="H41" s="210">
        <v>20</v>
      </c>
      <c r="I41" s="305">
        <v>42473</v>
      </c>
      <c r="J41" s="16">
        <v>10.45</v>
      </c>
      <c r="K41" s="210">
        <f t="shared" si="11"/>
        <v>10450</v>
      </c>
      <c r="L41" s="17">
        <v>20</v>
      </c>
      <c r="M41" s="210">
        <v>31</v>
      </c>
      <c r="N41" s="210">
        <v>0</v>
      </c>
      <c r="O41" s="13">
        <f t="shared" si="12"/>
        <v>0</v>
      </c>
      <c r="P41" s="14">
        <f t="shared" si="13"/>
        <v>-471</v>
      </c>
      <c r="Q41" s="14">
        <f t="shared" si="14"/>
        <v>0</v>
      </c>
      <c r="R41" s="14"/>
      <c r="S41" s="14"/>
      <c r="T41" s="14">
        <f t="shared" si="15"/>
        <v>0</v>
      </c>
      <c r="U41" s="65">
        <f t="shared" si="16"/>
        <v>0</v>
      </c>
      <c r="V41" s="65"/>
      <c r="W41" s="66"/>
      <c r="X41" s="15">
        <f t="shared" si="17"/>
        <v>-4.3410138248847929E-2</v>
      </c>
      <c r="Y41" s="16" t="e">
        <f>VLOOKUP(C41,#REF!,3,FALSE)</f>
        <v>#REF!</v>
      </c>
      <c r="Z41" s="38"/>
      <c r="AA41" s="82">
        <f t="shared" si="8"/>
        <v>0</v>
      </c>
      <c r="AB41" s="211" t="s">
        <v>3377</v>
      </c>
      <c r="AC41" s="211" t="s">
        <v>3377</v>
      </c>
      <c r="AD41" s="207">
        <v>9.5500000000000007</v>
      </c>
      <c r="AE41" s="303">
        <f t="shared" si="9"/>
        <v>-0.89999999999999858</v>
      </c>
    </row>
    <row r="42" spans="1:31">
      <c r="A42" s="209">
        <v>42482</v>
      </c>
      <c r="B42" s="210" t="s">
        <v>19</v>
      </c>
      <c r="C42" s="210">
        <v>1522</v>
      </c>
      <c r="D42" s="210" t="str">
        <f>VLOOKUP(C42,每日行情!A:B,2,FALSE)</f>
        <v>堤維西</v>
      </c>
      <c r="E42" s="210">
        <v>1000</v>
      </c>
      <c r="F42" s="210">
        <v>27.6</v>
      </c>
      <c r="G42" s="210">
        <f t="shared" si="10"/>
        <v>27600</v>
      </c>
      <c r="H42" s="210">
        <v>23</v>
      </c>
      <c r="I42" s="305">
        <v>42493</v>
      </c>
      <c r="J42" s="16">
        <v>25.15</v>
      </c>
      <c r="K42" s="210">
        <f t="shared" si="11"/>
        <v>25150</v>
      </c>
      <c r="L42" s="17">
        <v>21</v>
      </c>
      <c r="M42" s="210">
        <v>75</v>
      </c>
      <c r="N42" s="210">
        <v>0</v>
      </c>
      <c r="O42" s="13">
        <f t="shared" si="12"/>
        <v>0</v>
      </c>
      <c r="P42" s="14">
        <f t="shared" si="13"/>
        <v>-2569</v>
      </c>
      <c r="Q42" s="14">
        <f t="shared" si="14"/>
        <v>0</v>
      </c>
      <c r="R42" s="14"/>
      <c r="S42" s="14"/>
      <c r="T42" s="14">
        <f t="shared" si="15"/>
        <v>0</v>
      </c>
      <c r="U42" s="65">
        <f t="shared" si="16"/>
        <v>0</v>
      </c>
      <c r="V42" s="65"/>
      <c r="W42" s="66"/>
      <c r="X42" s="15">
        <f t="shared" si="17"/>
        <v>-9.3079710144927538E-2</v>
      </c>
      <c r="Y42" s="16" t="e">
        <f>VLOOKUP(C42,#REF!,3,FALSE)</f>
        <v>#REF!</v>
      </c>
      <c r="Z42" s="38"/>
      <c r="AA42" s="82">
        <f t="shared" si="8"/>
        <v>831.23425692695207</v>
      </c>
      <c r="AB42" s="211" t="s">
        <v>3365</v>
      </c>
      <c r="AE42" s="303" t="str">
        <f t="shared" si="9"/>
        <v/>
      </c>
    </row>
    <row r="43" spans="1:31">
      <c r="A43" s="209">
        <v>42494</v>
      </c>
      <c r="B43" s="210" t="s">
        <v>19</v>
      </c>
      <c r="C43" s="210">
        <v>2537</v>
      </c>
      <c r="D43" s="210" t="str">
        <f>VLOOKUP(C43,每日行情!A:B,2,FALSE)</f>
        <v>聯上發</v>
      </c>
      <c r="E43" s="210">
        <v>1000</v>
      </c>
      <c r="F43" s="210">
        <v>11.5</v>
      </c>
      <c r="G43" s="210">
        <f t="shared" si="10"/>
        <v>11500</v>
      </c>
      <c r="H43" s="210">
        <v>20</v>
      </c>
      <c r="I43" s="305">
        <v>42507</v>
      </c>
      <c r="J43" s="16">
        <v>11</v>
      </c>
      <c r="K43" s="210">
        <f t="shared" si="11"/>
        <v>11000</v>
      </c>
      <c r="L43" s="17">
        <v>20</v>
      </c>
      <c r="M43" s="210">
        <v>33</v>
      </c>
      <c r="N43" s="210">
        <v>0</v>
      </c>
      <c r="O43" s="13">
        <f t="shared" si="12"/>
        <v>0</v>
      </c>
      <c r="P43" s="14">
        <f t="shared" si="13"/>
        <v>-573</v>
      </c>
      <c r="Q43" s="14">
        <f t="shared" si="14"/>
        <v>0</v>
      </c>
      <c r="R43" s="14"/>
      <c r="S43" s="14"/>
      <c r="T43" s="14">
        <f t="shared" si="15"/>
        <v>0</v>
      </c>
      <c r="U43" s="65">
        <f t="shared" si="16"/>
        <v>0</v>
      </c>
      <c r="V43" s="65"/>
      <c r="W43" s="66"/>
      <c r="X43" s="15">
        <f t="shared" si="17"/>
        <v>-4.9826086956521742E-2</v>
      </c>
      <c r="Y43" s="16" t="e">
        <f>VLOOKUP(C43,#REF!,3,FALSE)</f>
        <v>#REF!</v>
      </c>
      <c r="Z43" s="38"/>
      <c r="AA43" s="82">
        <f t="shared" si="8"/>
        <v>409.31989924433248</v>
      </c>
      <c r="AB43" s="211" t="s">
        <v>3365</v>
      </c>
      <c r="AE43" s="303" t="str">
        <f t="shared" si="9"/>
        <v/>
      </c>
    </row>
    <row r="44" spans="1:31">
      <c r="A44" s="209">
        <v>42502</v>
      </c>
      <c r="B44" s="210" t="s">
        <v>19</v>
      </c>
      <c r="C44" s="210">
        <v>2430</v>
      </c>
      <c r="D44" s="210" t="str">
        <f>VLOOKUP(C44,每日行情!A:B,2,FALSE)</f>
        <v>燦坤</v>
      </c>
      <c r="E44" s="210">
        <v>1000</v>
      </c>
      <c r="F44" s="210">
        <v>22.4</v>
      </c>
      <c r="G44" s="210">
        <f t="shared" si="10"/>
        <v>22400</v>
      </c>
      <c r="H44" s="210">
        <v>20</v>
      </c>
      <c r="I44" s="305">
        <v>42507</v>
      </c>
      <c r="J44" s="16">
        <v>23.4</v>
      </c>
      <c r="K44" s="210">
        <f t="shared" si="11"/>
        <v>23400</v>
      </c>
      <c r="L44" s="17">
        <v>20</v>
      </c>
      <c r="M44" s="210">
        <v>70</v>
      </c>
      <c r="N44" s="210">
        <v>0</v>
      </c>
      <c r="O44" s="13">
        <f t="shared" si="12"/>
        <v>0</v>
      </c>
      <c r="P44" s="14">
        <f t="shared" si="13"/>
        <v>890</v>
      </c>
      <c r="Q44" s="14">
        <f t="shared" si="14"/>
        <v>0</v>
      </c>
      <c r="R44" s="14"/>
      <c r="S44" s="14"/>
      <c r="T44" s="14">
        <f t="shared" si="15"/>
        <v>0</v>
      </c>
      <c r="U44" s="65">
        <f t="shared" si="16"/>
        <v>0</v>
      </c>
      <c r="V44" s="65"/>
      <c r="W44" s="66"/>
      <c r="X44" s="15">
        <f t="shared" si="17"/>
        <v>3.9732142857142855E-2</v>
      </c>
      <c r="Y44" s="16" t="e">
        <f>VLOOKUP(C44,#REF!,3,FALSE)</f>
        <v>#REF!</v>
      </c>
      <c r="Z44" s="38"/>
      <c r="AA44" s="82">
        <f t="shared" si="8"/>
        <v>306.64768371481767</v>
      </c>
      <c r="AB44" s="211" t="s">
        <v>3365</v>
      </c>
      <c r="AE44" s="303" t="str">
        <f t="shared" si="9"/>
        <v/>
      </c>
    </row>
    <row r="45" spans="1:31">
      <c r="A45" s="209">
        <v>42502</v>
      </c>
      <c r="B45" s="210" t="s">
        <v>19</v>
      </c>
      <c r="C45" s="210">
        <v>3624</v>
      </c>
      <c r="D45" s="210" t="str">
        <f>VLOOKUP(C45,每日行情!A:B,2,FALSE)</f>
        <v>光頡</v>
      </c>
      <c r="E45" s="210">
        <v>1000</v>
      </c>
      <c r="F45" s="210">
        <v>28.25</v>
      </c>
      <c r="G45" s="210">
        <f t="shared" si="10"/>
        <v>28250</v>
      </c>
      <c r="H45" s="210">
        <v>24</v>
      </c>
      <c r="I45" s="305">
        <v>42508</v>
      </c>
      <c r="J45" s="16">
        <v>27.9</v>
      </c>
      <c r="K45" s="210">
        <f t="shared" si="11"/>
        <v>27900</v>
      </c>
      <c r="L45" s="17">
        <v>23</v>
      </c>
      <c r="M45" s="210">
        <v>83</v>
      </c>
      <c r="N45" s="210">
        <v>0</v>
      </c>
      <c r="O45" s="13">
        <f t="shared" si="12"/>
        <v>0</v>
      </c>
      <c r="P45" s="14">
        <f t="shared" si="13"/>
        <v>-480</v>
      </c>
      <c r="Q45" s="14">
        <f t="shared" si="14"/>
        <v>0</v>
      </c>
      <c r="R45" s="14"/>
      <c r="S45" s="14"/>
      <c r="T45" s="14">
        <f t="shared" si="15"/>
        <v>0</v>
      </c>
      <c r="U45" s="65">
        <f t="shared" si="16"/>
        <v>0</v>
      </c>
      <c r="V45" s="65"/>
      <c r="W45" s="66"/>
      <c r="X45" s="15">
        <f t="shared" si="17"/>
        <v>-1.6991150442477877E-2</v>
      </c>
      <c r="Y45" s="16" t="e">
        <f>VLOOKUP(C45,#REF!,3,FALSE)</f>
        <v>#REF!</v>
      </c>
      <c r="Z45" s="38"/>
      <c r="AA45" s="82">
        <f>((I45-A45)*G45)/365.24</f>
        <v>464.07841419340707</v>
      </c>
      <c r="AB45" s="211" t="s">
        <v>3365</v>
      </c>
      <c r="AE45" s="303" t="str">
        <f t="shared" si="9"/>
        <v/>
      </c>
    </row>
    <row r="46" spans="1:31">
      <c r="A46" s="259"/>
      <c r="B46" s="210"/>
      <c r="C46" s="210"/>
      <c r="D46" s="210"/>
      <c r="E46" s="210"/>
      <c r="F46" s="210"/>
      <c r="G46" s="261"/>
      <c r="H46" s="261"/>
      <c r="I46" s="215"/>
      <c r="J46" s="210"/>
      <c r="K46" s="261"/>
      <c r="L46" s="261"/>
      <c r="M46" s="261"/>
      <c r="N46" s="261"/>
      <c r="O46" s="261"/>
      <c r="P46" s="261"/>
      <c r="Q46" s="14"/>
      <c r="R46" s="261"/>
      <c r="S46" s="210"/>
      <c r="T46" s="14"/>
      <c r="U46" s="65"/>
      <c r="V46" s="266"/>
      <c r="W46" s="267"/>
      <c r="X46" s="266"/>
      <c r="Y46" s="210"/>
      <c r="Z46" s="38"/>
      <c r="AA46" s="82"/>
    </row>
    <row r="47" spans="1:31">
      <c r="A47" s="212"/>
      <c r="B47" s="213"/>
      <c r="C47" s="213"/>
      <c r="D47" s="213"/>
      <c r="E47" s="213"/>
      <c r="F47" s="213"/>
      <c r="G47" s="213"/>
      <c r="H47" s="213"/>
      <c r="I47" s="214"/>
      <c r="J47" s="42"/>
      <c r="K47" s="213"/>
      <c r="L47" s="43"/>
      <c r="M47" s="213"/>
      <c r="N47" s="213"/>
      <c r="O47" s="44"/>
      <c r="P47" s="45"/>
      <c r="Q47" s="45"/>
      <c r="R47" s="45"/>
      <c r="S47" s="45"/>
      <c r="T47" s="45"/>
      <c r="U47" s="69"/>
      <c r="V47" s="69"/>
      <c r="W47" s="71"/>
      <c r="X47" s="46"/>
      <c r="Y47" s="42"/>
      <c r="Z47" s="47"/>
      <c r="AA47" s="82"/>
    </row>
    <row r="48" spans="1:31">
      <c r="A48" s="209"/>
      <c r="B48" s="210"/>
      <c r="C48" s="210"/>
      <c r="D48" s="210"/>
      <c r="E48" s="210"/>
      <c r="F48" s="210"/>
      <c r="G48" s="210"/>
      <c r="H48" s="210"/>
      <c r="I48" s="215"/>
      <c r="J48" s="210"/>
      <c r="K48" s="210"/>
      <c r="L48" s="210"/>
      <c r="M48" s="210"/>
      <c r="N48" s="210"/>
      <c r="O48" s="13"/>
      <c r="P48" s="14"/>
      <c r="Q48" s="14"/>
      <c r="R48" s="14"/>
      <c r="S48" s="14"/>
      <c r="T48" s="14"/>
      <c r="U48" s="14"/>
      <c r="V48" s="65"/>
      <c r="W48" s="66"/>
      <c r="X48" s="15"/>
      <c r="Y48" s="16"/>
      <c r="Z48" s="38"/>
      <c r="AA48" s="82"/>
    </row>
    <row r="49" spans="1:34">
      <c r="A49" s="216">
        <f>MIN(A50:A51)</f>
        <v>0</v>
      </c>
      <c r="B49" s="217"/>
      <c r="C49" s="218"/>
      <c r="D49" s="217"/>
      <c r="E49" s="217"/>
      <c r="F49" s="217"/>
      <c r="G49" s="217"/>
      <c r="H49" s="217"/>
      <c r="I49" s="21"/>
      <c r="J49" s="22"/>
      <c r="K49" s="217"/>
      <c r="L49" s="23"/>
      <c r="M49" s="217"/>
      <c r="N49" s="217"/>
      <c r="O49" s="24"/>
      <c r="P49" s="25"/>
      <c r="Q49" s="25"/>
      <c r="R49" s="25"/>
      <c r="S49" s="25"/>
      <c r="T49" s="25"/>
      <c r="U49" s="25"/>
      <c r="V49" s="70"/>
      <c r="W49" s="72"/>
      <c r="X49" s="26"/>
      <c r="Y49" s="22"/>
      <c r="Z49" s="27"/>
      <c r="AA49" s="82"/>
    </row>
    <row r="50" spans="1:34" hidden="1">
      <c r="A50" s="216"/>
      <c r="B50" s="217"/>
      <c r="C50" s="218"/>
      <c r="D50" s="217"/>
      <c r="E50" s="217"/>
      <c r="F50" s="217"/>
      <c r="G50" s="217"/>
      <c r="H50" s="217"/>
      <c r="I50" s="21"/>
      <c r="J50" s="22"/>
      <c r="K50" s="217"/>
      <c r="L50" s="23"/>
      <c r="M50" s="217"/>
      <c r="N50" s="217"/>
      <c r="O50" s="24"/>
      <c r="P50" s="25"/>
      <c r="Q50" s="25"/>
      <c r="R50" s="25"/>
      <c r="S50" s="25"/>
      <c r="T50" s="25"/>
      <c r="U50" s="25"/>
      <c r="V50" s="70"/>
      <c r="W50" s="72"/>
      <c r="X50" s="26"/>
      <c r="Y50" s="22"/>
      <c r="Z50" s="27"/>
      <c r="AA50" s="82">
        <f t="shared" si="8"/>
        <v>0</v>
      </c>
    </row>
    <row r="51" spans="1:34" ht="17.25" thickBot="1">
      <c r="A51" s="219"/>
      <c r="B51" s="220"/>
      <c r="C51" s="220"/>
      <c r="D51" s="220"/>
      <c r="E51" s="220"/>
      <c r="F51" s="220"/>
      <c r="G51" s="220"/>
      <c r="H51" s="220"/>
      <c r="I51" s="221"/>
      <c r="J51" s="51"/>
      <c r="K51" s="220"/>
      <c r="L51" s="52"/>
      <c r="M51" s="220"/>
      <c r="N51" s="220"/>
      <c r="O51" s="53"/>
      <c r="P51" s="54"/>
      <c r="Q51" s="54"/>
      <c r="R51" s="54"/>
      <c r="S51" s="54"/>
      <c r="T51" s="57"/>
      <c r="U51" s="54"/>
      <c r="V51" s="54"/>
      <c r="W51" s="73"/>
      <c r="X51" s="55"/>
      <c r="Y51" s="51"/>
      <c r="Z51" s="56"/>
      <c r="AA51" s="82"/>
    </row>
    <row r="52" spans="1:34" ht="17.25" thickBot="1">
      <c r="A52" s="222"/>
      <c r="D52" s="207"/>
      <c r="I52" s="30"/>
      <c r="J52" s="31"/>
      <c r="L52" s="32"/>
      <c r="O52" s="33"/>
      <c r="P52" s="34"/>
      <c r="Q52" s="34"/>
      <c r="R52" s="34"/>
      <c r="S52" s="34"/>
      <c r="T52" s="34"/>
      <c r="U52" s="34"/>
      <c r="V52" s="34"/>
      <c r="W52" s="34"/>
      <c r="X52" s="35"/>
      <c r="Y52" s="31"/>
      <c r="Z52" s="31"/>
      <c r="AA52" s="31"/>
    </row>
    <row r="53" spans="1:34" ht="17.25" thickBot="1">
      <c r="A53" s="511"/>
      <c r="B53" s="512"/>
      <c r="C53" s="517"/>
      <c r="D53" s="58" t="s">
        <v>21</v>
      </c>
      <c r="E53" s="548"/>
      <c r="F53" s="510"/>
      <c r="G53" s="59">
        <f>SUM(G49:G51)</f>
        <v>0</v>
      </c>
      <c r="H53" s="59">
        <f>SUM(H49:H51)</f>
        <v>0</v>
      </c>
      <c r="I53" s="548"/>
      <c r="J53" s="510"/>
      <c r="K53" s="523"/>
      <c r="L53" s="524"/>
      <c r="M53" s="524"/>
      <c r="N53" s="525"/>
      <c r="O53" s="59">
        <f>SUM(O49:O51)</f>
        <v>0</v>
      </c>
      <c r="P53" s="59">
        <f>SUM(P49:P51)</f>
        <v>0</v>
      </c>
      <c r="Q53" s="59">
        <f>SUM(Q49:Q51)</f>
        <v>0</v>
      </c>
      <c r="R53" s="59">
        <f>SUM(R49:R51)</f>
        <v>0</v>
      </c>
      <c r="S53" s="67"/>
      <c r="T53" s="67"/>
      <c r="U53" s="67"/>
      <c r="V53" s="67"/>
      <c r="W53" s="67"/>
      <c r="X53" s="63" t="e">
        <f>(P53+Q53)/G53</f>
        <v>#DIV/0!</v>
      </c>
      <c r="Y53" s="547" t="s">
        <v>22</v>
      </c>
      <c r="Z53" s="77">
        <f>IF(AA53=0,0,(P53+Q53)/(AA53))</f>
        <v>0</v>
      </c>
      <c r="AA53" s="82">
        <f>SUM(AA49:AA51)</f>
        <v>0</v>
      </c>
    </row>
    <row r="54" spans="1:34" s="225" customFormat="1" ht="17.25" thickBot="1">
      <c r="A54" s="513"/>
      <c r="B54" s="514"/>
      <c r="C54" s="518"/>
      <c r="D54" s="58" t="s">
        <v>3364</v>
      </c>
      <c r="E54" s="509"/>
      <c r="F54" s="510"/>
      <c r="G54" s="60">
        <f>SUM(G4:G51)</f>
        <v>1740430</v>
      </c>
      <c r="H54" s="60">
        <f>SUM(H4:H51)</f>
        <v>1545</v>
      </c>
      <c r="I54" s="509"/>
      <c r="J54" s="510"/>
      <c r="K54" s="60">
        <f t="shared" ref="K54:R54" si="18">SUM(K4:K51)</f>
        <v>1729190</v>
      </c>
      <c r="L54" s="60">
        <f t="shared" si="18"/>
        <v>1566</v>
      </c>
      <c r="M54" s="60">
        <f t="shared" si="18"/>
        <v>5054</v>
      </c>
      <c r="N54" s="60">
        <f t="shared" si="18"/>
        <v>0</v>
      </c>
      <c r="O54" s="60">
        <f t="shared" si="18"/>
        <v>0</v>
      </c>
      <c r="P54" s="60">
        <f t="shared" si="18"/>
        <v>-24718</v>
      </c>
      <c r="Q54" s="60">
        <f t="shared" si="18"/>
        <v>0</v>
      </c>
      <c r="R54" s="60">
        <f t="shared" si="18"/>
        <v>0</v>
      </c>
      <c r="S54" s="68"/>
      <c r="T54" s="68"/>
      <c r="U54" s="68"/>
      <c r="V54" s="68"/>
      <c r="W54" s="68"/>
      <c r="X54" s="63">
        <f>(P54+Q54)/G54</f>
        <v>-1.42022373781192E-2</v>
      </c>
      <c r="Y54" s="534"/>
      <c r="Z54" s="77">
        <f>IF(AA54=0,0,(P54+Q54)/(AA54))</f>
        <v>-0.45754308951989398</v>
      </c>
      <c r="AA54" s="82">
        <f>SUM(AA2:AA46)</f>
        <v>54023.32712736832</v>
      </c>
      <c r="AB54" s="223"/>
      <c r="AC54" s="224"/>
      <c r="AE54" s="307"/>
      <c r="AG54" s="308"/>
      <c r="AH54" s="223"/>
    </row>
    <row r="55" spans="1:34" s="225" customFormat="1" ht="17.25" thickBot="1">
      <c r="A55" s="515"/>
      <c r="B55" s="516"/>
      <c r="C55" s="519"/>
      <c r="D55" s="58" t="s">
        <v>20</v>
      </c>
      <c r="E55" s="509"/>
      <c r="F55" s="510"/>
      <c r="G55" s="60">
        <f>SUM(G2:G51)</f>
        <v>11644938</v>
      </c>
      <c r="H55" s="60">
        <f>SUM(H2:H51)</f>
        <v>10436</v>
      </c>
      <c r="I55" s="509"/>
      <c r="J55" s="510"/>
      <c r="K55" s="60">
        <f t="shared" ref="K55:R55" si="19">SUM(K2:K51)</f>
        <v>11488365.9</v>
      </c>
      <c r="L55" s="60">
        <f t="shared" si="19"/>
        <v>10533.264999999999</v>
      </c>
      <c r="M55" s="60">
        <f t="shared" si="19"/>
        <v>33427</v>
      </c>
      <c r="N55" s="60">
        <f t="shared" si="19"/>
        <v>0</v>
      </c>
      <c r="O55" s="60">
        <f t="shared" si="19"/>
        <v>0</v>
      </c>
      <c r="P55" s="60">
        <f t="shared" si="19"/>
        <v>-146945.965</v>
      </c>
      <c r="Q55" s="60">
        <f t="shared" si="19"/>
        <v>0</v>
      </c>
      <c r="R55" s="60">
        <f t="shared" si="19"/>
        <v>112519</v>
      </c>
      <c r="S55" s="68"/>
      <c r="T55" s="68"/>
      <c r="U55" s="68"/>
      <c r="V55" s="68"/>
      <c r="W55" s="68"/>
      <c r="X55" s="63">
        <f>(P55+Q55)/G55</f>
        <v>-1.2618870534132513E-2</v>
      </c>
      <c r="Y55" s="535"/>
      <c r="Z55" s="77">
        <f>IF(AA55=0,0,(P55+Q55)/(AA55))</f>
        <v>-0.15713245452534216</v>
      </c>
      <c r="AA55" s="82">
        <f>AA54+'15股'!AA145</f>
        <v>935172.59336326795</v>
      </c>
      <c r="AB55" s="223"/>
      <c r="AC55" s="223"/>
      <c r="AE55" s="307"/>
      <c r="AG55" s="308"/>
      <c r="AH55" s="223"/>
    </row>
    <row r="56" spans="1:34">
      <c r="A56" s="269"/>
      <c r="B56" s="226"/>
      <c r="C56" s="226"/>
      <c r="D56" s="207"/>
      <c r="AA56" s="82"/>
    </row>
    <row r="57" spans="1:34" ht="17.25" thickBot="1">
      <c r="A57" s="269"/>
      <c r="B57" s="226"/>
      <c r="C57" s="226"/>
      <c r="D57" s="207"/>
      <c r="AA57" s="82"/>
    </row>
    <row r="58" spans="1:34" ht="17.25" thickBot="1">
      <c r="A58" s="61"/>
      <c r="C58" s="61" t="s">
        <v>30</v>
      </c>
      <c r="D58" s="146" t="s">
        <v>20</v>
      </c>
      <c r="E58" s="270"/>
      <c r="F58" s="270"/>
      <c r="G58" s="59">
        <f>SUM(G7,G12,G16:G18,G22:G40,G42:G44)</f>
        <v>952280</v>
      </c>
      <c r="H58" s="59">
        <f>SUM(H7,H12,H16:H18,H22:H37)</f>
        <v>708</v>
      </c>
      <c r="I58" s="270"/>
      <c r="J58" s="270"/>
      <c r="K58" s="523"/>
      <c r="L58" s="524"/>
      <c r="M58" s="524"/>
      <c r="N58" s="525"/>
      <c r="O58" s="59">
        <f>SUM(O7,O12,O16:O18,O22:O37)</f>
        <v>0</v>
      </c>
      <c r="P58" s="59">
        <f>SUM(P7,P12,P16:P18,P22:P40,P42:P44)</f>
        <v>709.00000000000182</v>
      </c>
      <c r="Q58" s="59">
        <f>SUM(Q7,Q12,Q16:Q18,Q22:Q37)</f>
        <v>0</v>
      </c>
      <c r="R58" s="59">
        <f>SUM(R7,R12,R16:R18,R22:R37)</f>
        <v>0</v>
      </c>
      <c r="S58" s="67"/>
      <c r="T58" s="67"/>
      <c r="U58" s="67"/>
      <c r="V58" s="67"/>
      <c r="W58" s="67"/>
      <c r="X58" s="63">
        <f>(P58+Q58)/G58</f>
        <v>7.4452892006552881E-4</v>
      </c>
      <c r="Y58" s="270"/>
      <c r="Z58" s="77">
        <f>IF(AA58=0,0,(P58+Q58)/(AA58))</f>
        <v>1.4514870509420076E-2</v>
      </c>
      <c r="AA58" s="82">
        <f>SUM(AA7,AA12,AA16:AA18,AA22:AA40,AA42:AA44)</f>
        <v>48846.457124082815</v>
      </c>
    </row>
    <row r="59" spans="1:34">
      <c r="A59" s="62"/>
      <c r="C59" s="61"/>
      <c r="D59" s="207"/>
    </row>
    <row r="60" spans="1:34">
      <c r="A60" s="62"/>
      <c r="C60" s="61"/>
      <c r="D60" s="207"/>
    </row>
    <row r="61" spans="1:34">
      <c r="A61" s="62"/>
      <c r="C61" s="61"/>
      <c r="D61" s="207"/>
    </row>
    <row r="62" spans="1:34">
      <c r="A62" s="62"/>
      <c r="C62" s="61"/>
      <c r="D62" s="207"/>
    </row>
    <row r="63" spans="1:34">
      <c r="A63" s="62"/>
      <c r="C63" s="61"/>
      <c r="D63" s="207"/>
    </row>
    <row r="64" spans="1:34">
      <c r="A64" s="62"/>
      <c r="C64" s="61"/>
      <c r="D64" s="207"/>
    </row>
    <row r="65" spans="1:4">
      <c r="A65" s="62"/>
      <c r="C65" s="61"/>
      <c r="D65" s="207"/>
    </row>
    <row r="66" spans="1:4">
      <c r="A66" s="62"/>
      <c r="C66" s="61"/>
      <c r="D66" s="207"/>
    </row>
    <row r="67" spans="1:4">
      <c r="A67" s="62"/>
      <c r="C67" s="61"/>
      <c r="D67" s="207"/>
    </row>
    <row r="68" spans="1:4">
      <c r="A68" s="62"/>
      <c r="C68" s="61"/>
      <c r="D68" s="207"/>
    </row>
    <row r="69" spans="1:4">
      <c r="B69" s="226"/>
      <c r="C69" s="269"/>
      <c r="D69" s="207"/>
    </row>
    <row r="70" spans="1:4">
      <c r="B70" s="226"/>
      <c r="C70" s="269"/>
      <c r="D70" s="207"/>
    </row>
    <row r="71" spans="1:4">
      <c r="B71" s="226"/>
      <c r="C71" s="269"/>
      <c r="D71" s="207"/>
    </row>
    <row r="72" spans="1:4">
      <c r="B72" s="226"/>
      <c r="C72" s="269"/>
      <c r="D72" s="207"/>
    </row>
    <row r="73" spans="1:4">
      <c r="B73" s="226"/>
      <c r="C73" s="269"/>
      <c r="D73" s="207"/>
    </row>
    <row r="74" spans="1:4">
      <c r="B74" s="226"/>
      <c r="C74" s="269"/>
      <c r="D74" s="207"/>
    </row>
    <row r="75" spans="1:4">
      <c r="B75" s="226"/>
      <c r="C75" s="226"/>
      <c r="D75" s="207"/>
    </row>
    <row r="76" spans="1:4">
      <c r="B76" s="226"/>
      <c r="C76" s="226"/>
      <c r="D76" s="207"/>
    </row>
    <row r="77" spans="1:4">
      <c r="B77" s="226"/>
      <c r="C77" s="226"/>
      <c r="D77" s="207"/>
    </row>
    <row r="78" spans="1:4">
      <c r="B78" s="226"/>
      <c r="C78" s="226"/>
      <c r="D78" s="207"/>
    </row>
    <row r="79" spans="1:4">
      <c r="B79" s="226"/>
      <c r="C79" s="226"/>
      <c r="D79" s="207"/>
    </row>
    <row r="80" spans="1:4">
      <c r="B80" s="226"/>
      <c r="C80" s="226"/>
      <c r="D80" s="207"/>
    </row>
    <row r="81" spans="1:4">
      <c r="A81" s="226"/>
      <c r="B81" s="226"/>
      <c r="C81" s="226"/>
      <c r="D81" s="207"/>
    </row>
    <row r="82" spans="1:4">
      <c r="A82" s="226"/>
      <c r="B82" s="226"/>
      <c r="C82" s="226"/>
      <c r="D82" s="207"/>
    </row>
    <row r="83" spans="1:4">
      <c r="A83" s="226"/>
      <c r="B83" s="226"/>
      <c r="C83" s="226"/>
      <c r="D83" s="207"/>
    </row>
    <row r="84" spans="1:4">
      <c r="A84" s="226"/>
      <c r="B84" s="226"/>
      <c r="C84" s="226"/>
      <c r="D84" s="207"/>
    </row>
    <row r="85" spans="1:4">
      <c r="A85" s="226"/>
      <c r="B85" s="226"/>
      <c r="C85" s="226"/>
      <c r="D85" s="207"/>
    </row>
    <row r="86" spans="1:4">
      <c r="A86" s="226"/>
      <c r="B86" s="226"/>
      <c r="C86" s="226"/>
      <c r="D86" s="207"/>
    </row>
    <row r="87" spans="1:4">
      <c r="A87" s="226"/>
      <c r="B87" s="226"/>
      <c r="C87" s="226"/>
      <c r="D87" s="207"/>
    </row>
    <row r="88" spans="1:4">
      <c r="A88" s="226"/>
      <c r="B88" s="226"/>
      <c r="C88" s="226"/>
      <c r="D88" s="207"/>
    </row>
  </sheetData>
  <autoFilter ref="A1:AA90" xr:uid="{00000000-0009-0000-0000-000005000000}"/>
  <mergeCells count="6">
    <mergeCell ref="Y53:Y55"/>
    <mergeCell ref="K58:N58"/>
    <mergeCell ref="A53:C55"/>
    <mergeCell ref="E53:F55"/>
    <mergeCell ref="I53:J55"/>
    <mergeCell ref="K53:N53"/>
  </mergeCells>
  <phoneticPr fontId="48" type="noConversion"/>
  <conditionalFormatting sqref="I2:I52">
    <cfRule type="expression" dxfId="8793" priority="1">
      <formula>$I2&gt;(TODAY()-7)</formula>
    </cfRule>
    <cfRule type="expression" dxfId="8792" priority="2">
      <formula>$I2&gt;(TODAY()-30)</formula>
    </cfRule>
  </conditionalFormatting>
  <conditionalFormatting sqref="Z1:AA1 AA2:AA3 Z4:AA1048576">
    <cfRule type="containsText" dxfId="8791" priority="5" operator="containsText" text="△">
      <formula>NOT(ISERROR(SEARCH("△",Z1)))</formula>
    </cfRule>
    <cfRule type="containsText" dxfId="8790" priority="6" operator="containsText" text="▽">
      <formula>NOT(ISERROR(SEARCH("▽",Z1)))</formula>
    </cfRule>
  </conditionalFormatting>
  <conditionalFormatting sqref="AE1:AE1048576 AG1:AG1048576">
    <cfRule type="cellIs" dxfId="8789" priority="3" operator="lessThan">
      <formula>0</formula>
    </cfRule>
    <cfRule type="cellIs" dxfId="8788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34C7-2E89-4CDC-8271-6B14AC7438EB}">
  <sheetPr codeName="工作表11">
    <outlinePr summaryBelow="0" summaryRight="0"/>
  </sheetPr>
  <dimension ref="A1:Y720"/>
  <sheetViews>
    <sheetView zoomScale="85" zoomScaleNormal="85" workbookViewId="0">
      <pane xSplit="2" ySplit="1" topLeftCell="C2" activePane="bottomRight" state="frozen"/>
      <selection activeCell="Z63" sqref="Z63"/>
      <selection pane="topRight" activeCell="Z63" sqref="Z63"/>
      <selection pane="bottomLeft" activeCell="Z63" sqref="Z63"/>
      <selection pane="bottomRight" activeCell="D693" sqref="D693:E693"/>
    </sheetView>
  </sheetViews>
  <sheetFormatPr defaultColWidth="9" defaultRowHeight="16.5" outlineLevelRow="2"/>
  <cols>
    <col min="1" max="1" width="16.125" style="207" bestFit="1" customWidth="1"/>
    <col min="2" max="2" width="10.5" style="207" bestFit="1" customWidth="1"/>
    <col min="3" max="3" width="10.5" style="207" customWidth="1"/>
    <col min="4" max="4" width="20.125" style="207" bestFit="1" customWidth="1"/>
    <col min="5" max="5" width="9.5" style="207" bestFit="1" customWidth="1"/>
    <col min="6" max="6" width="10.5" style="226" bestFit="1" customWidth="1"/>
    <col min="7" max="8" width="7.5" style="207" bestFit="1" customWidth="1"/>
    <col min="9" max="9" width="11.875" style="207" bestFit="1" customWidth="1"/>
    <col min="10" max="10" width="16.875" style="207" bestFit="1" customWidth="1"/>
    <col min="11" max="11" width="11.5" style="207" bestFit="1" customWidth="1" collapsed="1"/>
    <col min="12" max="12" width="10.5" style="207" bestFit="1" customWidth="1"/>
    <col min="13" max="13" width="13.375" style="207" customWidth="1"/>
    <col min="14" max="14" width="9.5" style="241" bestFit="1" customWidth="1"/>
    <col min="15" max="15" width="5.5" style="207" customWidth="1"/>
    <col min="16" max="16" width="13.875" style="241" bestFit="1" customWidth="1"/>
    <col min="17" max="17" width="29.375" style="211" bestFit="1" customWidth="1"/>
    <col min="18" max="16384" width="9" style="207"/>
  </cols>
  <sheetData>
    <row r="1" spans="2:25" s="208" customFormat="1" ht="17.25" thickBot="1">
      <c r="B1" s="115" t="s">
        <v>2948</v>
      </c>
      <c r="C1" s="116" t="s">
        <v>1318</v>
      </c>
      <c r="D1" s="227" t="s">
        <v>1319</v>
      </c>
      <c r="E1" s="228" t="s">
        <v>1320</v>
      </c>
      <c r="F1" s="116" t="s">
        <v>1321</v>
      </c>
      <c r="G1" s="116" t="s">
        <v>1322</v>
      </c>
      <c r="H1" s="116" t="s">
        <v>1323</v>
      </c>
      <c r="I1" s="116" t="s">
        <v>1324</v>
      </c>
      <c r="J1" s="117" t="s">
        <v>1325</v>
      </c>
      <c r="K1" s="118" t="s">
        <v>7</v>
      </c>
      <c r="L1" s="118" t="s">
        <v>10</v>
      </c>
      <c r="M1" s="332" t="s">
        <v>2590</v>
      </c>
      <c r="N1" s="229" t="s">
        <v>1327</v>
      </c>
      <c r="P1" s="271"/>
      <c r="Q1" s="211"/>
    </row>
    <row r="2" spans="2:25" ht="17.25" collapsed="1" thickBot="1">
      <c r="B2" s="333">
        <v>42436</v>
      </c>
      <c r="C2" s="273"/>
      <c r="D2" s="273">
        <v>93205</v>
      </c>
      <c r="E2" s="273"/>
      <c r="F2" s="273"/>
      <c r="G2" s="273"/>
      <c r="H2" s="274"/>
      <c r="I2" s="274"/>
      <c r="J2" s="274"/>
      <c r="K2" s="275"/>
      <c r="L2" s="274"/>
      <c r="M2" s="276">
        <v>-15000</v>
      </c>
      <c r="N2" s="309"/>
      <c r="P2" s="310" t="s">
        <v>2872</v>
      </c>
    </row>
    <row r="3" spans="2:25" ht="17.25" hidden="1" outlineLevel="1" thickBot="1">
      <c r="B3" s="334">
        <v>42507</v>
      </c>
      <c r="C3" s="335" t="s">
        <v>2236</v>
      </c>
      <c r="D3" s="336" t="s">
        <v>3380</v>
      </c>
      <c r="E3" s="336" t="s">
        <v>1329</v>
      </c>
      <c r="F3" s="336" t="s">
        <v>1330</v>
      </c>
      <c r="G3" s="336" t="s">
        <v>102</v>
      </c>
      <c r="H3" s="337">
        <v>1</v>
      </c>
      <c r="I3" s="337">
        <v>15</v>
      </c>
      <c r="J3" s="337">
        <v>-750</v>
      </c>
      <c r="K3" s="338">
        <v>88</v>
      </c>
      <c r="L3" s="338">
        <v>1</v>
      </c>
      <c r="M3" s="339">
        <f t="shared" ref="M3:M66" si="0">IF(C3="TXO",J3-SUM(K3:L3),IF(C3="FITX",IF(E3="新倉",-SUM(K3:L3),IF(F3="賣",(I3-I2)*H3*200-SUM(K3:L3),(I2-I3)*H3*200-SUM(K3:L3)))))</f>
        <v>-839</v>
      </c>
      <c r="N3" s="340" t="str">
        <f t="shared" ref="N3:N66" si="1">IF(C3="TXO","",IF(C3="FITX",IF(E3="新倉","",IF(F3="賣",(I3-I2),(I2-I3)))))</f>
        <v/>
      </c>
      <c r="O3" s="315">
        <f>ABS(J3)</f>
        <v>750</v>
      </c>
      <c r="P3" s="314">
        <f>SUM(M3:M5)</f>
        <v>281</v>
      </c>
    </row>
    <row r="4" spans="2:25" ht="17.25" hidden="1" outlineLevel="1" thickBot="1">
      <c r="B4" s="341">
        <v>42507</v>
      </c>
      <c r="C4" s="280" t="s">
        <v>2236</v>
      </c>
      <c r="D4" s="281" t="s">
        <v>3381</v>
      </c>
      <c r="E4" s="281" t="s">
        <v>1331</v>
      </c>
      <c r="F4" s="281" t="s">
        <v>2221</v>
      </c>
      <c r="G4" s="281" t="s">
        <v>102</v>
      </c>
      <c r="H4" s="283">
        <v>1</v>
      </c>
      <c r="I4" s="283">
        <v>53</v>
      </c>
      <c r="J4" s="283">
        <v>2650</v>
      </c>
      <c r="K4" s="284">
        <v>88</v>
      </c>
      <c r="L4" s="284">
        <v>3</v>
      </c>
      <c r="M4" s="285">
        <f t="shared" si="0"/>
        <v>2559</v>
      </c>
      <c r="N4" s="340" t="str">
        <f t="shared" si="1"/>
        <v/>
      </c>
      <c r="O4" s="315">
        <f t="shared" ref="O4:O10" si="2">ABS(J4)</f>
        <v>2650</v>
      </c>
      <c r="P4" s="314"/>
      <c r="R4" s="61"/>
      <c r="S4" s="61"/>
      <c r="T4" s="61"/>
      <c r="U4" s="61"/>
      <c r="V4" s="61"/>
      <c r="W4" s="61"/>
      <c r="X4" s="61"/>
      <c r="Y4" s="61"/>
    </row>
    <row r="5" spans="2:25" ht="17.25" hidden="1" outlineLevel="1" thickBot="1">
      <c r="B5" s="341">
        <v>42507</v>
      </c>
      <c r="C5" s="280" t="s">
        <v>2236</v>
      </c>
      <c r="D5" s="281" t="s">
        <v>3381</v>
      </c>
      <c r="E5" s="281" t="s">
        <v>1329</v>
      </c>
      <c r="F5" s="281" t="s">
        <v>1330</v>
      </c>
      <c r="G5" s="281" t="s">
        <v>102</v>
      </c>
      <c r="H5" s="283">
        <v>1</v>
      </c>
      <c r="I5" s="283">
        <v>27</v>
      </c>
      <c r="J5" s="283">
        <v>-1350</v>
      </c>
      <c r="K5" s="284">
        <v>88</v>
      </c>
      <c r="L5" s="284">
        <v>1</v>
      </c>
      <c r="M5" s="285">
        <f t="shared" si="0"/>
        <v>-1439</v>
      </c>
      <c r="N5" s="340" t="str">
        <f t="shared" si="1"/>
        <v/>
      </c>
      <c r="O5" s="315">
        <f t="shared" si="2"/>
        <v>1350</v>
      </c>
      <c r="P5" s="314"/>
      <c r="R5" s="61"/>
      <c r="S5" s="61"/>
      <c r="T5" s="61"/>
      <c r="U5" s="61"/>
      <c r="V5" s="61"/>
      <c r="W5" s="61"/>
      <c r="X5" s="61"/>
      <c r="Y5" s="61"/>
    </row>
    <row r="6" spans="2:25" ht="17.25" hidden="1" outlineLevel="1" thickBot="1">
      <c r="B6" s="209">
        <v>42508</v>
      </c>
      <c r="C6" s="215" t="s">
        <v>2236</v>
      </c>
      <c r="D6" s="210" t="s">
        <v>3382</v>
      </c>
      <c r="E6" s="210" t="s">
        <v>1329</v>
      </c>
      <c r="F6" s="210" t="s">
        <v>1330</v>
      </c>
      <c r="G6" s="210" t="s">
        <v>102</v>
      </c>
      <c r="H6" s="239">
        <v>1</v>
      </c>
      <c r="I6" s="239">
        <v>1.1000000000000001</v>
      </c>
      <c r="J6" s="239">
        <v>-55</v>
      </c>
      <c r="K6" s="14">
        <v>88</v>
      </c>
      <c r="L6" s="14">
        <v>0</v>
      </c>
      <c r="M6" s="123">
        <f t="shared" si="0"/>
        <v>-143</v>
      </c>
      <c r="N6" s="241" t="str">
        <f t="shared" si="1"/>
        <v/>
      </c>
      <c r="O6" s="315">
        <f t="shared" si="2"/>
        <v>55</v>
      </c>
      <c r="P6" s="34">
        <f>SUM(M6)</f>
        <v>-143</v>
      </c>
      <c r="R6" s="61"/>
      <c r="S6" s="61"/>
      <c r="T6" s="61"/>
      <c r="U6" s="61"/>
      <c r="V6" s="61"/>
      <c r="W6" s="61"/>
      <c r="X6" s="61"/>
      <c r="Y6" s="61"/>
    </row>
    <row r="7" spans="2:25" ht="17.25" hidden="1" outlineLevel="1" thickBot="1">
      <c r="B7" s="341">
        <v>42517</v>
      </c>
      <c r="C7" s="280" t="s">
        <v>3069</v>
      </c>
      <c r="D7" s="281" t="s">
        <v>3074</v>
      </c>
      <c r="E7" s="281" t="s">
        <v>1329</v>
      </c>
      <c r="F7" s="281" t="s">
        <v>1330</v>
      </c>
      <c r="G7" s="281" t="s">
        <v>102</v>
      </c>
      <c r="H7" s="283">
        <v>1</v>
      </c>
      <c r="I7" s="283">
        <v>8438</v>
      </c>
      <c r="J7" s="283">
        <v>0</v>
      </c>
      <c r="K7" s="284">
        <v>250</v>
      </c>
      <c r="L7" s="284">
        <v>34</v>
      </c>
      <c r="M7" s="285">
        <f t="shared" si="0"/>
        <v>-284</v>
      </c>
      <c r="N7" s="340" t="str">
        <f t="shared" si="1"/>
        <v/>
      </c>
      <c r="O7" s="315">
        <f t="shared" si="2"/>
        <v>0</v>
      </c>
      <c r="P7" s="314">
        <f>SUM(M7:M8)</f>
        <v>1832</v>
      </c>
      <c r="R7" s="61"/>
      <c r="S7" s="61"/>
      <c r="T7" s="61"/>
      <c r="U7" s="61"/>
      <c r="V7" s="61"/>
      <c r="W7" s="61"/>
      <c r="X7" s="61"/>
      <c r="Y7" s="61"/>
    </row>
    <row r="8" spans="2:25" ht="17.25" hidden="1" outlineLevel="1" thickBot="1">
      <c r="B8" s="341">
        <v>42517</v>
      </c>
      <c r="C8" s="280" t="s">
        <v>3069</v>
      </c>
      <c r="D8" s="281" t="s">
        <v>3074</v>
      </c>
      <c r="E8" s="342" t="s">
        <v>1331</v>
      </c>
      <c r="F8" s="281" t="s">
        <v>2221</v>
      </c>
      <c r="G8" s="281" t="s">
        <v>102</v>
      </c>
      <c r="H8" s="283">
        <v>1</v>
      </c>
      <c r="I8" s="283">
        <v>8450</v>
      </c>
      <c r="J8" s="283">
        <v>0</v>
      </c>
      <c r="K8" s="284">
        <v>250</v>
      </c>
      <c r="L8" s="284">
        <v>34</v>
      </c>
      <c r="M8" s="285">
        <f t="shared" si="0"/>
        <v>2116</v>
      </c>
      <c r="N8" s="340">
        <f t="shared" si="1"/>
        <v>12</v>
      </c>
      <c r="O8" s="315">
        <f t="shared" si="2"/>
        <v>0</v>
      </c>
      <c r="P8" s="314"/>
    </row>
    <row r="9" spans="2:25" ht="17.25" hidden="1" outlineLevel="1" thickBot="1">
      <c r="B9" s="209">
        <v>42520</v>
      </c>
      <c r="C9" s="215" t="s">
        <v>3069</v>
      </c>
      <c r="D9" s="210" t="s">
        <v>3074</v>
      </c>
      <c r="E9" s="210" t="s">
        <v>1329</v>
      </c>
      <c r="F9" s="210" t="s">
        <v>2221</v>
      </c>
      <c r="G9" s="210" t="s">
        <v>102</v>
      </c>
      <c r="H9" s="239">
        <v>1</v>
      </c>
      <c r="I9" s="239">
        <v>8445</v>
      </c>
      <c r="J9" s="239">
        <v>0</v>
      </c>
      <c r="K9" s="14">
        <v>250</v>
      </c>
      <c r="L9" s="288">
        <v>34</v>
      </c>
      <c r="M9" s="123">
        <f t="shared" si="0"/>
        <v>-284</v>
      </c>
      <c r="N9" s="241" t="str">
        <f t="shared" si="1"/>
        <v/>
      </c>
      <c r="O9" s="315">
        <f t="shared" si="2"/>
        <v>0</v>
      </c>
      <c r="P9" s="34">
        <f>SUM(M9:M10)</f>
        <v>-7168</v>
      </c>
    </row>
    <row r="10" spans="2:25" ht="17.25" hidden="1" outlineLevel="1" thickBot="1">
      <c r="B10" s="209">
        <v>42520</v>
      </c>
      <c r="C10" s="215" t="s">
        <v>3069</v>
      </c>
      <c r="D10" s="210" t="s">
        <v>3074</v>
      </c>
      <c r="E10" s="210" t="s">
        <v>1331</v>
      </c>
      <c r="F10" s="210" t="s">
        <v>1330</v>
      </c>
      <c r="G10" s="210" t="s">
        <v>102</v>
      </c>
      <c r="H10" s="239">
        <v>1</v>
      </c>
      <c r="I10" s="239">
        <v>8478</v>
      </c>
      <c r="J10" s="239">
        <v>0</v>
      </c>
      <c r="K10" s="14">
        <v>250</v>
      </c>
      <c r="L10" s="14">
        <v>34</v>
      </c>
      <c r="M10" s="123">
        <f t="shared" si="0"/>
        <v>-6884</v>
      </c>
      <c r="N10" s="241">
        <f t="shared" si="1"/>
        <v>-33</v>
      </c>
      <c r="O10" s="315">
        <f t="shared" si="2"/>
        <v>0</v>
      </c>
      <c r="P10" s="34"/>
      <c r="R10" s="61"/>
      <c r="S10" s="61"/>
      <c r="T10" s="61"/>
      <c r="U10" s="61"/>
      <c r="V10" s="61"/>
      <c r="W10" s="61"/>
      <c r="X10" s="61"/>
      <c r="Y10" s="61"/>
    </row>
    <row r="11" spans="2:25" ht="17.25" collapsed="1" thickBot="1">
      <c r="B11" s="333" t="s">
        <v>1334</v>
      </c>
      <c r="C11" s="273"/>
      <c r="D11" s="273"/>
      <c r="E11" s="273"/>
      <c r="F11" s="273"/>
      <c r="G11" s="273"/>
      <c r="H11" s="274"/>
      <c r="I11" s="274"/>
      <c r="J11" s="274"/>
      <c r="K11" s="275"/>
      <c r="L11" s="274"/>
      <c r="M11" s="276"/>
      <c r="N11" s="309"/>
      <c r="P11" s="328">
        <f>SUM(P3:P10)</f>
        <v>-5198</v>
      </c>
    </row>
    <row r="12" spans="2:25" ht="17.25" hidden="1" outlineLevel="1" collapsed="1" thickBot="1">
      <c r="B12" s="334">
        <v>42522</v>
      </c>
      <c r="C12" s="335" t="s">
        <v>3069</v>
      </c>
      <c r="D12" s="336" t="s">
        <v>3074</v>
      </c>
      <c r="E12" s="336" t="s">
        <v>1329</v>
      </c>
      <c r="F12" s="336" t="s">
        <v>1330</v>
      </c>
      <c r="G12" s="336" t="s">
        <v>102</v>
      </c>
      <c r="H12" s="337">
        <v>1</v>
      </c>
      <c r="I12" s="337">
        <v>8496</v>
      </c>
      <c r="J12" s="337">
        <v>0</v>
      </c>
      <c r="K12" s="338">
        <v>250</v>
      </c>
      <c r="L12" s="338">
        <v>34</v>
      </c>
      <c r="M12" s="339">
        <f t="shared" si="0"/>
        <v>-284</v>
      </c>
      <c r="N12" s="340" t="str">
        <f>IF(C12="TXO","",IF(C12="FITX",IF(E12="新倉","",IF(F12="賣",(I12-I10),(I10-I12)))))</f>
        <v/>
      </c>
      <c r="O12" s="315">
        <f>ABS(J12)</f>
        <v>0</v>
      </c>
      <c r="P12" s="314">
        <f>SUM(M12:M13)</f>
        <v>1032</v>
      </c>
      <c r="R12" s="61"/>
      <c r="S12" s="61"/>
      <c r="T12" s="61"/>
      <c r="U12" s="61"/>
      <c r="V12" s="61"/>
      <c r="W12" s="61"/>
      <c r="X12" s="61"/>
      <c r="Y12" s="61"/>
    </row>
    <row r="13" spans="2:25" ht="17.25" hidden="1" outlineLevel="1" thickBot="1">
      <c r="B13" s="341">
        <v>42522</v>
      </c>
      <c r="C13" s="280" t="s">
        <v>3069</v>
      </c>
      <c r="D13" s="281" t="s">
        <v>3074</v>
      </c>
      <c r="E13" s="281" t="s">
        <v>1331</v>
      </c>
      <c r="F13" s="281" t="s">
        <v>2221</v>
      </c>
      <c r="G13" s="281" t="s">
        <v>102</v>
      </c>
      <c r="H13" s="283">
        <v>1</v>
      </c>
      <c r="I13" s="283">
        <v>8504</v>
      </c>
      <c r="J13" s="283">
        <v>0</v>
      </c>
      <c r="K13" s="284">
        <v>250</v>
      </c>
      <c r="L13" s="284">
        <v>34</v>
      </c>
      <c r="M13" s="285">
        <f t="shared" si="0"/>
        <v>1316</v>
      </c>
      <c r="N13" s="340">
        <f t="shared" si="1"/>
        <v>8</v>
      </c>
      <c r="O13" s="315">
        <f t="shared" ref="O13:O66" si="3">ABS(J13)</f>
        <v>0</v>
      </c>
      <c r="P13" s="314"/>
      <c r="R13" s="61"/>
      <c r="S13" s="61"/>
      <c r="T13" s="61"/>
      <c r="U13" s="61"/>
      <c r="V13" s="61"/>
      <c r="W13" s="61"/>
      <c r="X13" s="61"/>
      <c r="Y13" s="61"/>
    </row>
    <row r="14" spans="2:25" ht="17.25" hidden="1" outlineLevel="1" collapsed="1" thickBot="1">
      <c r="B14" s="209">
        <v>42523</v>
      </c>
      <c r="C14" s="215" t="s">
        <v>3069</v>
      </c>
      <c r="D14" s="210" t="s">
        <v>3074</v>
      </c>
      <c r="E14" s="210" t="s">
        <v>1329</v>
      </c>
      <c r="F14" s="210" t="s">
        <v>1330</v>
      </c>
      <c r="G14" s="210" t="s">
        <v>102</v>
      </c>
      <c r="H14" s="239">
        <v>1</v>
      </c>
      <c r="I14" s="239">
        <v>8577</v>
      </c>
      <c r="J14" s="239">
        <v>0</v>
      </c>
      <c r="K14" s="14">
        <v>250</v>
      </c>
      <c r="L14" s="14">
        <v>34</v>
      </c>
      <c r="M14" s="123">
        <f t="shared" si="0"/>
        <v>-284</v>
      </c>
      <c r="N14" s="241" t="str">
        <f t="shared" si="1"/>
        <v/>
      </c>
      <c r="O14" s="315">
        <f t="shared" si="3"/>
        <v>0</v>
      </c>
      <c r="P14" s="34">
        <f>SUM(M14:M19)</f>
        <v>-1504</v>
      </c>
      <c r="R14" s="61"/>
      <c r="S14" s="61"/>
      <c r="T14" s="61"/>
      <c r="U14" s="61"/>
      <c r="V14" s="61"/>
      <c r="W14" s="61"/>
      <c r="X14" s="61"/>
      <c r="Y14" s="61"/>
    </row>
    <row r="15" spans="2:25" ht="17.25" hidden="1" outlineLevel="2" thickBot="1">
      <c r="B15" s="209">
        <v>42523</v>
      </c>
      <c r="C15" s="215" t="s">
        <v>3069</v>
      </c>
      <c r="D15" s="210" t="s">
        <v>3074</v>
      </c>
      <c r="E15" s="210" t="s">
        <v>1331</v>
      </c>
      <c r="F15" s="210" t="s">
        <v>2221</v>
      </c>
      <c r="G15" s="210" t="s">
        <v>102</v>
      </c>
      <c r="H15" s="239">
        <v>1</v>
      </c>
      <c r="I15" s="239">
        <v>8564</v>
      </c>
      <c r="J15" s="239">
        <v>0</v>
      </c>
      <c r="K15" s="14">
        <v>250</v>
      </c>
      <c r="L15" s="14">
        <v>34</v>
      </c>
      <c r="M15" s="123">
        <f t="shared" si="0"/>
        <v>-2884</v>
      </c>
      <c r="N15" s="241">
        <f t="shared" si="1"/>
        <v>-13</v>
      </c>
      <c r="O15" s="315">
        <f t="shared" si="3"/>
        <v>0</v>
      </c>
      <c r="P15" s="34"/>
      <c r="R15" s="61"/>
      <c r="S15" s="61"/>
      <c r="T15" s="61"/>
      <c r="U15" s="61"/>
      <c r="V15" s="61"/>
      <c r="W15" s="61"/>
      <c r="X15" s="61"/>
      <c r="Y15" s="61"/>
    </row>
    <row r="16" spans="2:25" ht="17.25" hidden="1" outlineLevel="2" thickBot="1">
      <c r="B16" s="209">
        <v>42523</v>
      </c>
      <c r="C16" s="215" t="s">
        <v>3069</v>
      </c>
      <c r="D16" s="210" t="s">
        <v>3074</v>
      </c>
      <c r="E16" s="210" t="s">
        <v>1329</v>
      </c>
      <c r="F16" s="210" t="s">
        <v>2221</v>
      </c>
      <c r="G16" s="210" t="s">
        <v>102</v>
      </c>
      <c r="H16" s="239">
        <v>1</v>
      </c>
      <c r="I16" s="239">
        <v>8553</v>
      </c>
      <c r="J16" s="239">
        <v>0</v>
      </c>
      <c r="K16" s="14">
        <v>250</v>
      </c>
      <c r="L16" s="14">
        <v>34</v>
      </c>
      <c r="M16" s="123">
        <f t="shared" si="0"/>
        <v>-284</v>
      </c>
      <c r="N16" s="241" t="str">
        <f t="shared" si="1"/>
        <v/>
      </c>
      <c r="O16" s="315">
        <f t="shared" si="3"/>
        <v>0</v>
      </c>
      <c r="P16" s="34"/>
      <c r="R16" s="61"/>
      <c r="S16" s="61"/>
      <c r="T16" s="61"/>
      <c r="U16" s="61"/>
      <c r="V16" s="61"/>
      <c r="W16" s="61"/>
      <c r="X16" s="61"/>
      <c r="Y16" s="61"/>
    </row>
    <row r="17" spans="2:25" ht="17.25" hidden="1" outlineLevel="2" thickBot="1">
      <c r="B17" s="209">
        <v>42523</v>
      </c>
      <c r="C17" s="215" t="s">
        <v>3069</v>
      </c>
      <c r="D17" s="210" t="s">
        <v>3074</v>
      </c>
      <c r="E17" s="210" t="s">
        <v>1331</v>
      </c>
      <c r="F17" s="210" t="s">
        <v>1330</v>
      </c>
      <c r="G17" s="210" t="s">
        <v>102</v>
      </c>
      <c r="H17" s="239">
        <v>1</v>
      </c>
      <c r="I17" s="239">
        <v>8542</v>
      </c>
      <c r="J17" s="239">
        <v>0</v>
      </c>
      <c r="K17" s="14">
        <v>250</v>
      </c>
      <c r="L17" s="14">
        <v>34</v>
      </c>
      <c r="M17" s="123">
        <f t="shared" si="0"/>
        <v>1916</v>
      </c>
      <c r="N17" s="241">
        <f t="shared" si="1"/>
        <v>11</v>
      </c>
      <c r="O17" s="315">
        <f t="shared" si="3"/>
        <v>0</v>
      </c>
      <c r="P17" s="34"/>
    </row>
    <row r="18" spans="2:25" ht="17.25" hidden="1" outlineLevel="2" thickBot="1">
      <c r="B18" s="209">
        <v>42523</v>
      </c>
      <c r="C18" s="215" t="s">
        <v>3069</v>
      </c>
      <c r="D18" s="210" t="s">
        <v>3074</v>
      </c>
      <c r="E18" s="210" t="s">
        <v>1329</v>
      </c>
      <c r="F18" s="210" t="s">
        <v>2221</v>
      </c>
      <c r="G18" s="210" t="s">
        <v>102</v>
      </c>
      <c r="H18" s="239">
        <v>1</v>
      </c>
      <c r="I18" s="239">
        <v>8542</v>
      </c>
      <c r="J18" s="239">
        <v>0</v>
      </c>
      <c r="K18" s="14">
        <v>250</v>
      </c>
      <c r="L18" s="14">
        <v>34</v>
      </c>
      <c r="M18" s="123">
        <f t="shared" si="0"/>
        <v>-284</v>
      </c>
      <c r="N18" s="241" t="str">
        <f t="shared" si="1"/>
        <v/>
      </c>
      <c r="O18" s="315">
        <f t="shared" si="3"/>
        <v>0</v>
      </c>
      <c r="P18" s="34"/>
    </row>
    <row r="19" spans="2:25" ht="17.25" hidden="1" outlineLevel="2" thickBot="1">
      <c r="B19" s="209">
        <v>42523</v>
      </c>
      <c r="C19" s="215" t="s">
        <v>3069</v>
      </c>
      <c r="D19" s="210" t="s">
        <v>3074</v>
      </c>
      <c r="E19" s="210" t="s">
        <v>1331</v>
      </c>
      <c r="F19" s="210" t="s">
        <v>1330</v>
      </c>
      <c r="G19" s="210" t="s">
        <v>102</v>
      </c>
      <c r="H19" s="239">
        <v>1</v>
      </c>
      <c r="I19" s="239">
        <v>8539</v>
      </c>
      <c r="J19" s="239">
        <v>0</v>
      </c>
      <c r="K19" s="14">
        <v>250</v>
      </c>
      <c r="L19" s="14">
        <v>34</v>
      </c>
      <c r="M19" s="123">
        <f t="shared" si="0"/>
        <v>316</v>
      </c>
      <c r="N19" s="241">
        <f t="shared" si="1"/>
        <v>3</v>
      </c>
      <c r="O19" s="315">
        <f t="shared" si="3"/>
        <v>0</v>
      </c>
      <c r="P19" s="34"/>
    </row>
    <row r="20" spans="2:25" ht="17.25" hidden="1" outlineLevel="1" collapsed="1" thickBot="1">
      <c r="B20" s="341">
        <v>42525</v>
      </c>
      <c r="C20" s="280" t="s">
        <v>3069</v>
      </c>
      <c r="D20" s="281" t="s">
        <v>3074</v>
      </c>
      <c r="E20" s="281" t="s">
        <v>1329</v>
      </c>
      <c r="F20" s="281" t="s">
        <v>2221</v>
      </c>
      <c r="G20" s="281" t="s">
        <v>102</v>
      </c>
      <c r="H20" s="283">
        <v>1</v>
      </c>
      <c r="I20" s="283">
        <v>8565</v>
      </c>
      <c r="J20" s="283">
        <v>0</v>
      </c>
      <c r="K20" s="284">
        <v>250</v>
      </c>
      <c r="L20" s="284">
        <v>34</v>
      </c>
      <c r="M20" s="285">
        <f t="shared" si="0"/>
        <v>-284</v>
      </c>
      <c r="N20" s="340" t="str">
        <f t="shared" si="1"/>
        <v/>
      </c>
      <c r="O20" s="315">
        <f t="shared" si="3"/>
        <v>0</v>
      </c>
      <c r="P20" s="314">
        <f>SUM(M20:M25)</f>
        <v>-4704</v>
      </c>
    </row>
    <row r="21" spans="2:25" ht="17.25" hidden="1" outlineLevel="2" thickBot="1">
      <c r="B21" s="341">
        <v>42525</v>
      </c>
      <c r="C21" s="280" t="s">
        <v>3069</v>
      </c>
      <c r="D21" s="281" t="s">
        <v>3074</v>
      </c>
      <c r="E21" s="281" t="s">
        <v>1331</v>
      </c>
      <c r="F21" s="281" t="s">
        <v>1330</v>
      </c>
      <c r="G21" s="281" t="s">
        <v>102</v>
      </c>
      <c r="H21" s="283">
        <v>1</v>
      </c>
      <c r="I21" s="283">
        <v>8575</v>
      </c>
      <c r="J21" s="283">
        <v>0</v>
      </c>
      <c r="K21" s="284">
        <v>250</v>
      </c>
      <c r="L21" s="284">
        <v>34</v>
      </c>
      <c r="M21" s="285">
        <f t="shared" si="0"/>
        <v>-2284</v>
      </c>
      <c r="N21" s="340">
        <f t="shared" si="1"/>
        <v>-10</v>
      </c>
      <c r="O21" s="315">
        <f t="shared" si="3"/>
        <v>0</v>
      </c>
      <c r="P21" s="314"/>
    </row>
    <row r="22" spans="2:25" ht="17.25" hidden="1" outlineLevel="2" thickBot="1">
      <c r="B22" s="341">
        <v>42525</v>
      </c>
      <c r="C22" s="280" t="s">
        <v>3069</v>
      </c>
      <c r="D22" s="281" t="s">
        <v>3074</v>
      </c>
      <c r="E22" s="281" t="s">
        <v>1329</v>
      </c>
      <c r="F22" s="281" t="s">
        <v>2221</v>
      </c>
      <c r="G22" s="281" t="s">
        <v>102</v>
      </c>
      <c r="H22" s="283">
        <v>1</v>
      </c>
      <c r="I22" s="283">
        <v>8577</v>
      </c>
      <c r="J22" s="283">
        <v>0</v>
      </c>
      <c r="K22" s="284">
        <v>250</v>
      </c>
      <c r="L22" s="284">
        <v>34</v>
      </c>
      <c r="M22" s="285">
        <f t="shared" si="0"/>
        <v>-284</v>
      </c>
      <c r="N22" s="340" t="str">
        <f t="shared" si="1"/>
        <v/>
      </c>
      <c r="O22" s="315">
        <f t="shared" si="3"/>
        <v>0</v>
      </c>
      <c r="P22" s="314"/>
      <c r="R22" s="61"/>
      <c r="S22" s="61"/>
      <c r="T22" s="61"/>
      <c r="U22" s="61"/>
      <c r="V22" s="61"/>
      <c r="W22" s="61"/>
      <c r="X22" s="61"/>
      <c r="Y22" s="61"/>
    </row>
    <row r="23" spans="2:25" ht="17.25" hidden="1" outlineLevel="2" thickBot="1">
      <c r="B23" s="341">
        <v>42525</v>
      </c>
      <c r="C23" s="280" t="s">
        <v>3069</v>
      </c>
      <c r="D23" s="281" t="s">
        <v>3074</v>
      </c>
      <c r="E23" s="281" t="s">
        <v>1331</v>
      </c>
      <c r="F23" s="281" t="s">
        <v>1330</v>
      </c>
      <c r="G23" s="281" t="s">
        <v>102</v>
      </c>
      <c r="H23" s="283">
        <v>1</v>
      </c>
      <c r="I23" s="283">
        <v>8578</v>
      </c>
      <c r="J23" s="283">
        <v>0</v>
      </c>
      <c r="K23" s="284">
        <v>250</v>
      </c>
      <c r="L23" s="284">
        <v>34</v>
      </c>
      <c r="M23" s="285">
        <f t="shared" si="0"/>
        <v>-484</v>
      </c>
      <c r="N23" s="340">
        <f t="shared" si="1"/>
        <v>-1</v>
      </c>
      <c r="O23" s="315">
        <f t="shared" si="3"/>
        <v>0</v>
      </c>
      <c r="P23" s="314"/>
      <c r="R23" s="61"/>
      <c r="S23" s="61"/>
      <c r="T23" s="61"/>
      <c r="U23" s="61"/>
      <c r="V23" s="61"/>
      <c r="W23" s="61"/>
      <c r="X23" s="61"/>
      <c r="Y23" s="61"/>
    </row>
    <row r="24" spans="2:25" ht="17.25" hidden="1" outlineLevel="2" thickBot="1">
      <c r="B24" s="341">
        <v>42525</v>
      </c>
      <c r="C24" s="280" t="s">
        <v>3069</v>
      </c>
      <c r="D24" s="281" t="s">
        <v>3074</v>
      </c>
      <c r="E24" s="281" t="s">
        <v>1329</v>
      </c>
      <c r="F24" s="281" t="s">
        <v>1330</v>
      </c>
      <c r="G24" s="281" t="s">
        <v>102</v>
      </c>
      <c r="H24" s="283">
        <v>1</v>
      </c>
      <c r="I24" s="283">
        <v>8580</v>
      </c>
      <c r="J24" s="283">
        <v>0</v>
      </c>
      <c r="K24" s="284">
        <v>250</v>
      </c>
      <c r="L24" s="284">
        <v>34</v>
      </c>
      <c r="M24" s="285">
        <f t="shared" si="0"/>
        <v>-284</v>
      </c>
      <c r="N24" s="340" t="str">
        <f t="shared" si="1"/>
        <v/>
      </c>
      <c r="O24" s="315">
        <f t="shared" si="3"/>
        <v>0</v>
      </c>
      <c r="P24" s="314"/>
    </row>
    <row r="25" spans="2:25" ht="17.25" hidden="1" outlineLevel="2" thickBot="1">
      <c r="B25" s="341">
        <v>42525</v>
      </c>
      <c r="C25" s="280" t="s">
        <v>3069</v>
      </c>
      <c r="D25" s="281" t="s">
        <v>3074</v>
      </c>
      <c r="E25" s="281" t="s">
        <v>1331</v>
      </c>
      <c r="F25" s="281" t="s">
        <v>2221</v>
      </c>
      <c r="G25" s="281" t="s">
        <v>102</v>
      </c>
      <c r="H25" s="283">
        <v>1</v>
      </c>
      <c r="I25" s="283">
        <v>8576</v>
      </c>
      <c r="J25" s="283">
        <v>0</v>
      </c>
      <c r="K25" s="284">
        <v>250</v>
      </c>
      <c r="L25" s="284">
        <v>34</v>
      </c>
      <c r="M25" s="285">
        <f t="shared" si="0"/>
        <v>-1084</v>
      </c>
      <c r="N25" s="340">
        <f t="shared" si="1"/>
        <v>-4</v>
      </c>
      <c r="O25" s="315">
        <f t="shared" si="3"/>
        <v>0</v>
      </c>
      <c r="P25" s="314"/>
      <c r="R25" s="61"/>
      <c r="S25" s="61"/>
      <c r="T25" s="61"/>
      <c r="U25" s="61"/>
      <c r="V25" s="61"/>
      <c r="W25" s="61"/>
      <c r="X25" s="61"/>
      <c r="Y25" s="61"/>
    </row>
    <row r="26" spans="2:25" ht="17.25" hidden="1" outlineLevel="1" collapsed="1" thickBot="1">
      <c r="B26" s="209">
        <v>42528</v>
      </c>
      <c r="C26" s="215" t="s">
        <v>3069</v>
      </c>
      <c r="D26" s="210" t="s">
        <v>3074</v>
      </c>
      <c r="E26" s="210" t="s">
        <v>1329</v>
      </c>
      <c r="F26" s="210" t="s">
        <v>2221</v>
      </c>
      <c r="G26" s="210" t="s">
        <v>102</v>
      </c>
      <c r="H26" s="239">
        <v>1</v>
      </c>
      <c r="I26" s="239">
        <v>8625</v>
      </c>
      <c r="J26" s="239">
        <v>0</v>
      </c>
      <c r="K26" s="14">
        <v>250</v>
      </c>
      <c r="L26" s="14">
        <v>35</v>
      </c>
      <c r="M26" s="123">
        <f t="shared" si="0"/>
        <v>-285</v>
      </c>
      <c r="N26" s="241" t="str">
        <f t="shared" si="1"/>
        <v/>
      </c>
      <c r="O26" s="315">
        <f t="shared" si="3"/>
        <v>0</v>
      </c>
      <c r="P26" s="34">
        <f>SUM(M26:M27)</f>
        <v>-3170</v>
      </c>
      <c r="R26" s="61"/>
      <c r="S26" s="61"/>
      <c r="T26" s="61"/>
      <c r="U26" s="61"/>
      <c r="V26" s="61"/>
      <c r="W26" s="61"/>
      <c r="X26" s="61"/>
      <c r="Y26" s="61"/>
    </row>
    <row r="27" spans="2:25" ht="17.25" hidden="1" outlineLevel="1" thickBot="1">
      <c r="B27" s="209">
        <v>42528</v>
      </c>
      <c r="C27" s="215" t="s">
        <v>3069</v>
      </c>
      <c r="D27" s="210" t="s">
        <v>3074</v>
      </c>
      <c r="E27" s="210" t="s">
        <v>1331</v>
      </c>
      <c r="F27" s="210" t="s">
        <v>1330</v>
      </c>
      <c r="G27" s="210" t="s">
        <v>102</v>
      </c>
      <c r="H27" s="239">
        <v>1</v>
      </c>
      <c r="I27" s="239">
        <v>8638</v>
      </c>
      <c r="J27" s="239">
        <v>0</v>
      </c>
      <c r="K27" s="14">
        <v>250</v>
      </c>
      <c r="L27" s="14">
        <v>35</v>
      </c>
      <c r="M27" s="123">
        <f t="shared" si="0"/>
        <v>-2885</v>
      </c>
      <c r="N27" s="241">
        <f t="shared" si="1"/>
        <v>-13</v>
      </c>
      <c r="O27" s="315">
        <f t="shared" si="3"/>
        <v>0</v>
      </c>
      <c r="P27" s="34"/>
      <c r="R27" s="61"/>
      <c r="S27" s="61"/>
      <c r="T27" s="61"/>
      <c r="U27" s="61"/>
      <c r="V27" s="61"/>
      <c r="W27" s="61"/>
      <c r="X27" s="61"/>
      <c r="Y27" s="61"/>
    </row>
    <row r="28" spans="2:25" ht="17.25" hidden="1" outlineLevel="1" thickBot="1">
      <c r="B28" s="341">
        <v>42529</v>
      </c>
      <c r="C28" s="280" t="s">
        <v>3069</v>
      </c>
      <c r="D28" s="281" t="s">
        <v>3074</v>
      </c>
      <c r="E28" s="281" t="s">
        <v>1329</v>
      </c>
      <c r="F28" s="281" t="s">
        <v>1330</v>
      </c>
      <c r="G28" s="281" t="s">
        <v>102</v>
      </c>
      <c r="H28" s="283">
        <v>1</v>
      </c>
      <c r="I28" s="283">
        <v>8694</v>
      </c>
      <c r="J28" s="283">
        <v>0</v>
      </c>
      <c r="K28" s="284">
        <v>250</v>
      </c>
      <c r="L28" s="284">
        <v>35</v>
      </c>
      <c r="M28" s="285">
        <f t="shared" si="0"/>
        <v>-285</v>
      </c>
      <c r="N28" s="340" t="str">
        <f t="shared" si="1"/>
        <v/>
      </c>
      <c r="O28" s="315">
        <f t="shared" si="3"/>
        <v>0</v>
      </c>
      <c r="P28" s="314">
        <f>SUM(M28:M29)</f>
        <v>2230</v>
      </c>
      <c r="R28" s="61"/>
      <c r="S28" s="61"/>
      <c r="T28" s="61"/>
      <c r="U28" s="61"/>
      <c r="V28" s="61"/>
      <c r="W28" s="61"/>
      <c r="X28" s="61"/>
      <c r="Y28" s="61"/>
    </row>
    <row r="29" spans="2:25" ht="17.25" hidden="1" outlineLevel="1" thickBot="1">
      <c r="B29" s="341">
        <v>42529</v>
      </c>
      <c r="C29" s="280" t="s">
        <v>3069</v>
      </c>
      <c r="D29" s="281" t="s">
        <v>3074</v>
      </c>
      <c r="E29" s="281" t="s">
        <v>1331</v>
      </c>
      <c r="F29" s="281" t="s">
        <v>2221</v>
      </c>
      <c r="G29" s="281" t="s">
        <v>102</v>
      </c>
      <c r="H29" s="283">
        <v>1</v>
      </c>
      <c r="I29" s="283">
        <v>8708</v>
      </c>
      <c r="J29" s="283">
        <v>0</v>
      </c>
      <c r="K29" s="284">
        <v>250</v>
      </c>
      <c r="L29" s="284">
        <v>35</v>
      </c>
      <c r="M29" s="285">
        <f t="shared" si="0"/>
        <v>2515</v>
      </c>
      <c r="N29" s="340">
        <f t="shared" si="1"/>
        <v>14</v>
      </c>
      <c r="O29" s="315">
        <f t="shared" si="3"/>
        <v>0</v>
      </c>
      <c r="P29" s="314"/>
      <c r="R29" s="61"/>
      <c r="S29" s="61"/>
      <c r="T29" s="61"/>
      <c r="U29" s="61"/>
      <c r="V29" s="61"/>
      <c r="W29" s="61"/>
      <c r="X29" s="61"/>
      <c r="Y29" s="61"/>
    </row>
    <row r="30" spans="2:25" ht="17.25" hidden="1" outlineLevel="1" thickBot="1">
      <c r="B30" s="209">
        <v>42534</v>
      </c>
      <c r="C30" s="215" t="s">
        <v>3069</v>
      </c>
      <c r="D30" s="210" t="s">
        <v>3074</v>
      </c>
      <c r="E30" s="210" t="s">
        <v>1329</v>
      </c>
      <c r="F30" s="210" t="s">
        <v>2221</v>
      </c>
      <c r="G30" s="210" t="s">
        <v>102</v>
      </c>
      <c r="H30" s="239">
        <v>1</v>
      </c>
      <c r="I30" s="239">
        <v>8600</v>
      </c>
      <c r="J30" s="239">
        <v>0</v>
      </c>
      <c r="K30" s="14">
        <v>250</v>
      </c>
      <c r="L30" s="14">
        <v>34</v>
      </c>
      <c r="M30" s="123">
        <f t="shared" si="0"/>
        <v>-284</v>
      </c>
      <c r="N30" s="241" t="str">
        <f t="shared" si="1"/>
        <v/>
      </c>
      <c r="O30" s="315">
        <f t="shared" si="3"/>
        <v>0</v>
      </c>
      <c r="P30" s="34">
        <f>SUM(M30:M31)</f>
        <v>2032</v>
      </c>
      <c r="R30" s="61"/>
      <c r="S30" s="61"/>
      <c r="T30" s="61"/>
      <c r="U30" s="61"/>
      <c r="V30" s="61"/>
      <c r="W30" s="61"/>
      <c r="X30" s="61"/>
      <c r="Y30" s="61"/>
    </row>
    <row r="31" spans="2:25" ht="17.25" hidden="1" outlineLevel="1" thickBot="1">
      <c r="B31" s="209">
        <v>42534</v>
      </c>
      <c r="C31" s="215" t="s">
        <v>3069</v>
      </c>
      <c r="D31" s="210" t="s">
        <v>3074</v>
      </c>
      <c r="E31" s="210" t="s">
        <v>1331</v>
      </c>
      <c r="F31" s="210" t="s">
        <v>1330</v>
      </c>
      <c r="G31" s="210" t="s">
        <v>102</v>
      </c>
      <c r="H31" s="239">
        <v>1</v>
      </c>
      <c r="I31" s="239">
        <v>8587</v>
      </c>
      <c r="J31" s="239">
        <v>0</v>
      </c>
      <c r="K31" s="14">
        <v>250</v>
      </c>
      <c r="L31" s="14">
        <v>34</v>
      </c>
      <c r="M31" s="123">
        <f t="shared" si="0"/>
        <v>2316</v>
      </c>
      <c r="N31" s="241">
        <f t="shared" si="1"/>
        <v>13</v>
      </c>
      <c r="O31" s="315">
        <f t="shared" si="3"/>
        <v>0</v>
      </c>
      <c r="P31" s="34"/>
      <c r="R31" s="61"/>
      <c r="S31" s="61"/>
      <c r="T31" s="61"/>
      <c r="U31" s="61"/>
      <c r="V31" s="61"/>
      <c r="W31" s="61"/>
      <c r="X31" s="61"/>
      <c r="Y31" s="61"/>
    </row>
    <row r="32" spans="2:25" ht="17.25" hidden="1" outlineLevel="1" collapsed="1" thickBot="1">
      <c r="B32" s="341">
        <v>42535</v>
      </c>
      <c r="C32" s="280" t="s">
        <v>3069</v>
      </c>
      <c r="D32" s="281" t="s">
        <v>3074</v>
      </c>
      <c r="E32" s="281" t="s">
        <v>1329</v>
      </c>
      <c r="F32" s="281" t="s">
        <v>1330</v>
      </c>
      <c r="G32" s="281" t="s">
        <v>102</v>
      </c>
      <c r="H32" s="283">
        <v>1</v>
      </c>
      <c r="I32" s="283">
        <v>8517</v>
      </c>
      <c r="J32" s="283">
        <v>0</v>
      </c>
      <c r="K32" s="284">
        <v>250</v>
      </c>
      <c r="L32" s="284">
        <v>34</v>
      </c>
      <c r="M32" s="285">
        <f t="shared" si="0"/>
        <v>-284</v>
      </c>
      <c r="N32" s="340" t="str">
        <f t="shared" si="1"/>
        <v/>
      </c>
      <c r="O32" s="315">
        <f t="shared" si="3"/>
        <v>0</v>
      </c>
      <c r="P32" s="314">
        <f>SUM(M32:M41)</f>
        <v>-9274</v>
      </c>
      <c r="R32" s="61"/>
      <c r="S32" s="61"/>
      <c r="T32" s="61"/>
      <c r="U32" s="61"/>
      <c r="V32" s="61"/>
      <c r="W32" s="61"/>
      <c r="X32" s="61"/>
      <c r="Y32" s="61"/>
    </row>
    <row r="33" spans="2:25" ht="17.25" hidden="1" outlineLevel="2" thickBot="1">
      <c r="B33" s="341">
        <v>42535</v>
      </c>
      <c r="C33" s="280" t="s">
        <v>3069</v>
      </c>
      <c r="D33" s="281" t="s">
        <v>3074</v>
      </c>
      <c r="E33" s="281" t="s">
        <v>1331</v>
      </c>
      <c r="F33" s="281" t="s">
        <v>2221</v>
      </c>
      <c r="G33" s="281" t="s">
        <v>102</v>
      </c>
      <c r="H33" s="283">
        <v>1</v>
      </c>
      <c r="I33" s="283">
        <v>8512</v>
      </c>
      <c r="J33" s="283">
        <v>0</v>
      </c>
      <c r="K33" s="284">
        <v>250</v>
      </c>
      <c r="L33" s="284">
        <v>34</v>
      </c>
      <c r="M33" s="285">
        <f t="shared" si="0"/>
        <v>-1284</v>
      </c>
      <c r="N33" s="340">
        <f t="shared" si="1"/>
        <v>-5</v>
      </c>
      <c r="O33" s="315">
        <f t="shared" si="3"/>
        <v>0</v>
      </c>
      <c r="P33" s="314"/>
      <c r="R33" s="61"/>
      <c r="S33" s="61"/>
      <c r="T33" s="61"/>
      <c r="U33" s="61"/>
      <c r="V33" s="61"/>
      <c r="W33" s="61"/>
      <c r="X33" s="61"/>
      <c r="Y33" s="61"/>
    </row>
    <row r="34" spans="2:25" ht="17.25" hidden="1" outlineLevel="2" thickBot="1">
      <c r="B34" s="341">
        <v>42535</v>
      </c>
      <c r="C34" s="280" t="s">
        <v>3069</v>
      </c>
      <c r="D34" s="281" t="s">
        <v>3074</v>
      </c>
      <c r="E34" s="281" t="s">
        <v>1329</v>
      </c>
      <c r="F34" s="281" t="s">
        <v>2221</v>
      </c>
      <c r="G34" s="281" t="s">
        <v>102</v>
      </c>
      <c r="H34" s="283">
        <v>1</v>
      </c>
      <c r="I34" s="283">
        <v>8513</v>
      </c>
      <c r="J34" s="283">
        <v>0</v>
      </c>
      <c r="K34" s="284">
        <v>250</v>
      </c>
      <c r="L34" s="284">
        <v>34</v>
      </c>
      <c r="M34" s="285">
        <f t="shared" si="0"/>
        <v>-284</v>
      </c>
      <c r="N34" s="340" t="str">
        <f t="shared" si="1"/>
        <v/>
      </c>
      <c r="O34" s="315">
        <f t="shared" si="3"/>
        <v>0</v>
      </c>
      <c r="P34" s="314"/>
      <c r="R34" s="61"/>
      <c r="S34" s="61"/>
      <c r="T34" s="61"/>
      <c r="U34" s="61"/>
      <c r="V34" s="61"/>
      <c r="W34" s="61"/>
      <c r="X34" s="61"/>
      <c r="Y34" s="61"/>
    </row>
    <row r="35" spans="2:25" ht="17.25" hidden="1" outlineLevel="2" thickBot="1">
      <c r="B35" s="341">
        <v>42535</v>
      </c>
      <c r="C35" s="280" t="s">
        <v>3069</v>
      </c>
      <c r="D35" s="281" t="s">
        <v>3074</v>
      </c>
      <c r="E35" s="281" t="s">
        <v>1331</v>
      </c>
      <c r="F35" s="281" t="s">
        <v>1330</v>
      </c>
      <c r="G35" s="281" t="s">
        <v>102</v>
      </c>
      <c r="H35" s="283">
        <v>1</v>
      </c>
      <c r="I35" s="283">
        <v>8532</v>
      </c>
      <c r="J35" s="283">
        <v>0</v>
      </c>
      <c r="K35" s="284">
        <v>250</v>
      </c>
      <c r="L35" s="284">
        <v>34</v>
      </c>
      <c r="M35" s="285">
        <f t="shared" si="0"/>
        <v>-4084</v>
      </c>
      <c r="N35" s="340">
        <f t="shared" si="1"/>
        <v>-19</v>
      </c>
      <c r="O35" s="315">
        <f t="shared" si="3"/>
        <v>0</v>
      </c>
      <c r="P35" s="314"/>
      <c r="R35" s="61"/>
      <c r="S35" s="61"/>
      <c r="T35" s="61"/>
      <c r="U35" s="61"/>
      <c r="V35" s="61"/>
      <c r="W35" s="61"/>
      <c r="X35" s="61"/>
      <c r="Y35" s="61"/>
    </row>
    <row r="36" spans="2:25" ht="17.25" hidden="1" outlineLevel="2" thickBot="1">
      <c r="B36" s="341">
        <v>42535</v>
      </c>
      <c r="C36" s="280" t="s">
        <v>3069</v>
      </c>
      <c r="D36" s="281" t="s">
        <v>3074</v>
      </c>
      <c r="E36" s="281" t="s">
        <v>1329</v>
      </c>
      <c r="F36" s="281" t="s">
        <v>1330</v>
      </c>
      <c r="G36" s="281" t="s">
        <v>102</v>
      </c>
      <c r="H36" s="283">
        <v>1</v>
      </c>
      <c r="I36" s="283">
        <v>8539</v>
      </c>
      <c r="J36" s="283">
        <v>0</v>
      </c>
      <c r="K36" s="284">
        <v>250</v>
      </c>
      <c r="L36" s="284">
        <v>34</v>
      </c>
      <c r="M36" s="285">
        <f t="shared" si="0"/>
        <v>-284</v>
      </c>
      <c r="N36" s="340" t="str">
        <f t="shared" si="1"/>
        <v/>
      </c>
      <c r="O36" s="315">
        <f t="shared" si="3"/>
        <v>0</v>
      </c>
      <c r="P36" s="314"/>
      <c r="R36" s="61"/>
      <c r="S36" s="61"/>
      <c r="T36" s="61"/>
      <c r="U36" s="61"/>
      <c r="V36" s="61"/>
      <c r="W36" s="61"/>
      <c r="X36" s="61"/>
      <c r="Y36" s="61"/>
    </row>
    <row r="37" spans="2:25" ht="17.25" hidden="1" outlineLevel="2" thickBot="1">
      <c r="B37" s="341">
        <v>42535</v>
      </c>
      <c r="C37" s="280" t="s">
        <v>3069</v>
      </c>
      <c r="D37" s="281" t="s">
        <v>3074</v>
      </c>
      <c r="E37" s="281" t="s">
        <v>1331</v>
      </c>
      <c r="F37" s="281" t="s">
        <v>2221</v>
      </c>
      <c r="G37" s="281" t="s">
        <v>102</v>
      </c>
      <c r="H37" s="283">
        <v>1</v>
      </c>
      <c r="I37" s="283">
        <v>8544</v>
      </c>
      <c r="J37" s="283">
        <v>0</v>
      </c>
      <c r="K37" s="284">
        <v>250</v>
      </c>
      <c r="L37" s="284">
        <v>34</v>
      </c>
      <c r="M37" s="285">
        <f t="shared" si="0"/>
        <v>716</v>
      </c>
      <c r="N37" s="340">
        <f t="shared" si="1"/>
        <v>5</v>
      </c>
      <c r="O37" s="315">
        <f t="shared" si="3"/>
        <v>0</v>
      </c>
      <c r="P37" s="314"/>
      <c r="R37" s="61"/>
      <c r="S37" s="61"/>
      <c r="T37" s="61"/>
      <c r="U37" s="61"/>
      <c r="V37" s="61"/>
      <c r="W37" s="61"/>
      <c r="X37" s="61"/>
      <c r="Y37" s="61"/>
    </row>
    <row r="38" spans="2:25" ht="17.25" hidden="1" outlineLevel="2" thickBot="1">
      <c r="B38" s="341">
        <v>42535</v>
      </c>
      <c r="C38" s="280" t="s">
        <v>3069</v>
      </c>
      <c r="D38" s="281" t="s">
        <v>3074</v>
      </c>
      <c r="E38" s="281" t="s">
        <v>1329</v>
      </c>
      <c r="F38" s="281" t="s">
        <v>1330</v>
      </c>
      <c r="G38" s="281" t="s">
        <v>102</v>
      </c>
      <c r="H38" s="283">
        <v>1</v>
      </c>
      <c r="I38" s="283">
        <v>8550</v>
      </c>
      <c r="J38" s="283">
        <v>0</v>
      </c>
      <c r="K38" s="284">
        <v>250</v>
      </c>
      <c r="L38" s="284">
        <v>34</v>
      </c>
      <c r="M38" s="285">
        <f t="shared" si="0"/>
        <v>-284</v>
      </c>
      <c r="N38" s="340" t="str">
        <f t="shared" si="1"/>
        <v/>
      </c>
      <c r="O38" s="315">
        <f t="shared" si="3"/>
        <v>0</v>
      </c>
      <c r="P38" s="314"/>
      <c r="R38" s="61"/>
      <c r="S38" s="61"/>
      <c r="T38" s="61"/>
      <c r="U38" s="61"/>
      <c r="V38" s="61"/>
      <c r="W38" s="61"/>
      <c r="X38" s="61"/>
      <c r="Y38" s="61"/>
    </row>
    <row r="39" spans="2:25" ht="17.25" hidden="1" outlineLevel="2" thickBot="1">
      <c r="B39" s="341">
        <v>42535</v>
      </c>
      <c r="C39" s="280" t="s">
        <v>3069</v>
      </c>
      <c r="D39" s="281" t="s">
        <v>3074</v>
      </c>
      <c r="E39" s="281" t="s">
        <v>1331</v>
      </c>
      <c r="F39" s="281" t="s">
        <v>2221</v>
      </c>
      <c r="G39" s="281" t="s">
        <v>102</v>
      </c>
      <c r="H39" s="283">
        <v>1</v>
      </c>
      <c r="I39" s="283">
        <v>8541</v>
      </c>
      <c r="J39" s="283">
        <v>0</v>
      </c>
      <c r="K39" s="284">
        <v>250</v>
      </c>
      <c r="L39" s="284">
        <v>34</v>
      </c>
      <c r="M39" s="285">
        <f t="shared" si="0"/>
        <v>-2084</v>
      </c>
      <c r="N39" s="340">
        <f t="shared" si="1"/>
        <v>-9</v>
      </c>
      <c r="O39" s="315">
        <f t="shared" si="3"/>
        <v>0</v>
      </c>
      <c r="P39" s="314"/>
      <c r="R39" s="61"/>
      <c r="S39" s="61"/>
      <c r="T39" s="61"/>
      <c r="U39" s="61"/>
      <c r="V39" s="61"/>
      <c r="W39" s="61"/>
      <c r="X39" s="61"/>
      <c r="Y39" s="61"/>
    </row>
    <row r="40" spans="2:25" ht="17.25" hidden="1" outlineLevel="2" thickBot="1">
      <c r="B40" s="341">
        <v>42535</v>
      </c>
      <c r="C40" s="280" t="s">
        <v>2236</v>
      </c>
      <c r="D40" s="281" t="s">
        <v>3383</v>
      </c>
      <c r="E40" s="281" t="s">
        <v>1329</v>
      </c>
      <c r="F40" s="281" t="s">
        <v>1330</v>
      </c>
      <c r="G40" s="281" t="s">
        <v>102</v>
      </c>
      <c r="H40" s="283">
        <v>1</v>
      </c>
      <c r="I40" s="283">
        <v>16</v>
      </c>
      <c r="J40" s="283">
        <v>-800</v>
      </c>
      <c r="K40" s="284">
        <v>88</v>
      </c>
      <c r="L40" s="284">
        <v>1</v>
      </c>
      <c r="M40" s="285">
        <f t="shared" si="0"/>
        <v>-889</v>
      </c>
      <c r="N40" s="340" t="str">
        <f t="shared" si="1"/>
        <v/>
      </c>
      <c r="O40" s="315">
        <f t="shared" si="3"/>
        <v>800</v>
      </c>
      <c r="P40" s="314"/>
      <c r="R40" s="61"/>
      <c r="S40" s="61"/>
      <c r="T40" s="61"/>
      <c r="U40" s="61"/>
      <c r="V40" s="61"/>
      <c r="W40" s="61"/>
      <c r="X40" s="61"/>
      <c r="Y40" s="61"/>
    </row>
    <row r="41" spans="2:25" ht="17.25" hidden="1" outlineLevel="2" thickBot="1">
      <c r="B41" s="341">
        <v>42535</v>
      </c>
      <c r="C41" s="280" t="s">
        <v>2236</v>
      </c>
      <c r="D41" s="281" t="s">
        <v>3384</v>
      </c>
      <c r="E41" s="281" t="s">
        <v>1329</v>
      </c>
      <c r="F41" s="281" t="s">
        <v>1330</v>
      </c>
      <c r="G41" s="281" t="s">
        <v>102</v>
      </c>
      <c r="H41" s="283">
        <v>1</v>
      </c>
      <c r="I41" s="283">
        <v>8.5</v>
      </c>
      <c r="J41" s="283">
        <v>-425</v>
      </c>
      <c r="K41" s="284">
        <v>88</v>
      </c>
      <c r="L41" s="284">
        <v>0</v>
      </c>
      <c r="M41" s="285">
        <f t="shared" si="0"/>
        <v>-513</v>
      </c>
      <c r="N41" s="340" t="str">
        <f t="shared" si="1"/>
        <v/>
      </c>
      <c r="O41" s="315">
        <f t="shared" si="3"/>
        <v>425</v>
      </c>
      <c r="P41" s="314"/>
      <c r="R41" s="61"/>
      <c r="S41" s="61"/>
      <c r="T41" s="61"/>
      <c r="U41" s="61"/>
      <c r="V41" s="61"/>
      <c r="W41" s="61"/>
      <c r="X41" s="61"/>
      <c r="Y41" s="61"/>
    </row>
    <row r="42" spans="2:25" ht="17.25" hidden="1" outlineLevel="1" collapsed="1" thickBot="1">
      <c r="B42" s="209">
        <v>42536</v>
      </c>
      <c r="C42" s="215" t="s">
        <v>3069</v>
      </c>
      <c r="D42" s="210" t="s">
        <v>3074</v>
      </c>
      <c r="E42" s="210" t="s">
        <v>1329</v>
      </c>
      <c r="F42" s="210" t="s">
        <v>1330</v>
      </c>
      <c r="G42" s="210" t="s">
        <v>102</v>
      </c>
      <c r="H42" s="239">
        <v>1</v>
      </c>
      <c r="I42" s="239">
        <v>8578</v>
      </c>
      <c r="J42" s="239">
        <v>0</v>
      </c>
      <c r="K42" s="14">
        <v>100</v>
      </c>
      <c r="L42" s="14">
        <v>34</v>
      </c>
      <c r="M42" s="123">
        <f t="shared" si="0"/>
        <v>-134</v>
      </c>
      <c r="N42" s="241" t="str">
        <f t="shared" si="1"/>
        <v/>
      </c>
      <c r="O42" s="315">
        <f t="shared" si="3"/>
        <v>0</v>
      </c>
      <c r="P42" s="34">
        <f>SUM(M42:M50)</f>
        <v>2181</v>
      </c>
      <c r="R42" s="61"/>
      <c r="S42" s="61"/>
      <c r="T42" s="61"/>
      <c r="U42" s="61"/>
      <c r="V42" s="61"/>
      <c r="W42" s="61"/>
      <c r="X42" s="61"/>
      <c r="Y42" s="61"/>
    </row>
    <row r="43" spans="2:25" ht="17.25" hidden="1" outlineLevel="2" thickBot="1">
      <c r="B43" s="209">
        <v>42536</v>
      </c>
      <c r="C43" s="215" t="s">
        <v>3069</v>
      </c>
      <c r="D43" s="210" t="s">
        <v>3074</v>
      </c>
      <c r="E43" s="210" t="s">
        <v>1331</v>
      </c>
      <c r="F43" s="210" t="s">
        <v>2221</v>
      </c>
      <c r="G43" s="210" t="s">
        <v>102</v>
      </c>
      <c r="H43" s="239">
        <v>1</v>
      </c>
      <c r="I43" s="239">
        <v>8553</v>
      </c>
      <c r="J43" s="239">
        <v>0</v>
      </c>
      <c r="K43" s="14">
        <v>100</v>
      </c>
      <c r="L43" s="14">
        <v>34</v>
      </c>
      <c r="M43" s="123">
        <f t="shared" si="0"/>
        <v>-5134</v>
      </c>
      <c r="N43" s="241">
        <f t="shared" si="1"/>
        <v>-25</v>
      </c>
      <c r="O43" s="315">
        <f t="shared" si="3"/>
        <v>0</v>
      </c>
      <c r="P43" s="34"/>
      <c r="R43" s="61"/>
      <c r="S43" s="61"/>
      <c r="T43" s="61"/>
      <c r="U43" s="61"/>
      <c r="V43" s="61"/>
      <c r="W43" s="61"/>
      <c r="X43" s="61"/>
      <c r="Y43" s="61"/>
    </row>
    <row r="44" spans="2:25" ht="17.25" hidden="1" outlineLevel="2" thickBot="1">
      <c r="B44" s="209">
        <v>42536</v>
      </c>
      <c r="C44" s="215" t="s">
        <v>3069</v>
      </c>
      <c r="D44" s="210" t="s">
        <v>3074</v>
      </c>
      <c r="E44" s="210" t="s">
        <v>1329</v>
      </c>
      <c r="F44" s="210" t="s">
        <v>2221</v>
      </c>
      <c r="G44" s="210" t="s">
        <v>102</v>
      </c>
      <c r="H44" s="239">
        <v>1</v>
      </c>
      <c r="I44" s="239">
        <v>8549</v>
      </c>
      <c r="J44" s="239">
        <v>0</v>
      </c>
      <c r="K44" s="14">
        <v>100</v>
      </c>
      <c r="L44" s="14">
        <v>34</v>
      </c>
      <c r="M44" s="123">
        <f t="shared" si="0"/>
        <v>-134</v>
      </c>
      <c r="N44" s="241" t="str">
        <f t="shared" si="1"/>
        <v/>
      </c>
      <c r="O44" s="315">
        <f t="shared" si="3"/>
        <v>0</v>
      </c>
      <c r="P44" s="34"/>
      <c r="R44" s="61"/>
      <c r="S44" s="61"/>
      <c r="T44" s="61"/>
      <c r="U44" s="61"/>
      <c r="V44" s="61"/>
      <c r="W44" s="61"/>
      <c r="X44" s="61"/>
      <c r="Y44" s="61"/>
    </row>
    <row r="45" spans="2:25" ht="17.25" hidden="1" outlineLevel="2" thickBot="1">
      <c r="B45" s="209">
        <v>42536</v>
      </c>
      <c r="C45" s="215" t="s">
        <v>3069</v>
      </c>
      <c r="D45" s="210" t="s">
        <v>3074</v>
      </c>
      <c r="E45" s="210" t="s">
        <v>1331</v>
      </c>
      <c r="F45" s="210" t="s">
        <v>1330</v>
      </c>
      <c r="G45" s="210" t="s">
        <v>102</v>
      </c>
      <c r="H45" s="239">
        <v>1</v>
      </c>
      <c r="I45" s="239">
        <v>8535</v>
      </c>
      <c r="J45" s="239">
        <v>0</v>
      </c>
      <c r="K45" s="14">
        <v>100</v>
      </c>
      <c r="L45" s="14">
        <v>34</v>
      </c>
      <c r="M45" s="123">
        <f t="shared" si="0"/>
        <v>2666</v>
      </c>
      <c r="N45" s="241">
        <f t="shared" si="1"/>
        <v>14</v>
      </c>
      <c r="O45" s="315">
        <f t="shared" si="3"/>
        <v>0</v>
      </c>
      <c r="P45" s="34"/>
      <c r="R45" s="61"/>
      <c r="S45" s="61"/>
      <c r="T45" s="61"/>
      <c r="U45" s="61"/>
      <c r="V45" s="61"/>
      <c r="W45" s="61"/>
      <c r="X45" s="61"/>
      <c r="Y45" s="61"/>
    </row>
    <row r="46" spans="2:25" ht="17.25" hidden="1" outlineLevel="2" thickBot="1">
      <c r="B46" s="209">
        <v>42535</v>
      </c>
      <c r="C46" s="215" t="s">
        <v>2236</v>
      </c>
      <c r="D46" s="210" t="s">
        <v>3383</v>
      </c>
      <c r="E46" s="210" t="s">
        <v>3385</v>
      </c>
      <c r="F46" s="210" t="s">
        <v>2221</v>
      </c>
      <c r="G46" s="210" t="s">
        <v>102</v>
      </c>
      <c r="H46" s="239">
        <v>1</v>
      </c>
      <c r="I46" s="239">
        <v>2</v>
      </c>
      <c r="J46" s="239">
        <v>100</v>
      </c>
      <c r="K46" s="14">
        <v>40</v>
      </c>
      <c r="L46" s="14">
        <v>9</v>
      </c>
      <c r="M46" s="123">
        <f t="shared" si="0"/>
        <v>51</v>
      </c>
      <c r="N46" s="241" t="str">
        <f t="shared" si="1"/>
        <v/>
      </c>
      <c r="O46" s="315">
        <f t="shared" si="3"/>
        <v>100</v>
      </c>
      <c r="P46" s="34"/>
      <c r="R46" s="61"/>
      <c r="S46" s="61"/>
      <c r="T46" s="61"/>
      <c r="U46" s="61"/>
      <c r="V46" s="61"/>
      <c r="W46" s="61"/>
      <c r="X46" s="61"/>
      <c r="Y46" s="61"/>
    </row>
    <row r="47" spans="2:25" ht="17.25" hidden="1" outlineLevel="2" thickBot="1">
      <c r="B47" s="209">
        <v>42537</v>
      </c>
      <c r="C47" s="215" t="s">
        <v>3069</v>
      </c>
      <c r="D47" s="210" t="s">
        <v>3074</v>
      </c>
      <c r="E47" s="210" t="s">
        <v>1329</v>
      </c>
      <c r="F47" s="210" t="s">
        <v>2221</v>
      </c>
      <c r="G47" s="210" t="s">
        <v>102</v>
      </c>
      <c r="H47" s="239">
        <v>1</v>
      </c>
      <c r="I47" s="239">
        <v>8379</v>
      </c>
      <c r="J47" s="239">
        <v>0</v>
      </c>
      <c r="K47" s="14">
        <v>100</v>
      </c>
      <c r="L47" s="14">
        <v>34</v>
      </c>
      <c r="M47" s="123">
        <f t="shared" si="0"/>
        <v>-134</v>
      </c>
      <c r="N47" s="241" t="str">
        <f t="shared" si="1"/>
        <v/>
      </c>
      <c r="O47" s="315">
        <f t="shared" si="3"/>
        <v>0</v>
      </c>
      <c r="P47" s="34"/>
      <c r="R47" s="61"/>
      <c r="S47" s="61"/>
      <c r="T47" s="61"/>
      <c r="U47" s="61"/>
      <c r="V47" s="61"/>
      <c r="W47" s="61"/>
      <c r="X47" s="61"/>
      <c r="Y47" s="61"/>
    </row>
    <row r="48" spans="2:25" ht="17.25" hidden="1" outlineLevel="2" thickBot="1">
      <c r="B48" s="209">
        <v>42537</v>
      </c>
      <c r="C48" s="215" t="s">
        <v>3069</v>
      </c>
      <c r="D48" s="210" t="s">
        <v>3074</v>
      </c>
      <c r="E48" s="210" t="s">
        <v>1331</v>
      </c>
      <c r="F48" s="210" t="s">
        <v>1330</v>
      </c>
      <c r="G48" s="210" t="s">
        <v>102</v>
      </c>
      <c r="H48" s="239">
        <v>1</v>
      </c>
      <c r="I48" s="239">
        <v>8339</v>
      </c>
      <c r="J48" s="239">
        <v>0</v>
      </c>
      <c r="K48" s="14">
        <v>100</v>
      </c>
      <c r="L48" s="14">
        <v>33</v>
      </c>
      <c r="M48" s="123">
        <f t="shared" si="0"/>
        <v>7867</v>
      </c>
      <c r="N48" s="241">
        <f t="shared" si="1"/>
        <v>40</v>
      </c>
      <c r="O48" s="315">
        <f t="shared" si="3"/>
        <v>0</v>
      </c>
      <c r="P48" s="34"/>
      <c r="R48" s="61"/>
      <c r="S48" s="61"/>
      <c r="T48" s="61"/>
      <c r="U48" s="61"/>
      <c r="V48" s="61"/>
      <c r="W48" s="61"/>
      <c r="X48" s="61"/>
      <c r="Y48" s="61"/>
    </row>
    <row r="49" spans="2:25" ht="17.25" hidden="1" outlineLevel="2" thickBot="1">
      <c r="B49" s="209">
        <v>42537</v>
      </c>
      <c r="C49" s="215" t="s">
        <v>3069</v>
      </c>
      <c r="D49" s="210" t="s">
        <v>3074</v>
      </c>
      <c r="E49" s="210" t="s">
        <v>1329</v>
      </c>
      <c r="F49" s="210" t="s">
        <v>2221</v>
      </c>
      <c r="G49" s="210" t="s">
        <v>102</v>
      </c>
      <c r="H49" s="239">
        <v>1</v>
      </c>
      <c r="I49" s="239">
        <v>8369</v>
      </c>
      <c r="J49" s="239">
        <v>0</v>
      </c>
      <c r="K49" s="14">
        <v>100</v>
      </c>
      <c r="L49" s="14">
        <v>34</v>
      </c>
      <c r="M49" s="123">
        <f t="shared" si="0"/>
        <v>-134</v>
      </c>
      <c r="N49" s="241" t="str">
        <f t="shared" si="1"/>
        <v/>
      </c>
      <c r="O49" s="315">
        <f t="shared" si="3"/>
        <v>0</v>
      </c>
      <c r="P49" s="34"/>
      <c r="R49" s="61"/>
      <c r="S49" s="61"/>
      <c r="T49" s="61"/>
      <c r="U49" s="61"/>
      <c r="V49" s="61"/>
      <c r="W49" s="61"/>
      <c r="X49" s="61"/>
      <c r="Y49" s="61"/>
    </row>
    <row r="50" spans="2:25" ht="17.25" hidden="1" outlineLevel="2" thickBot="1">
      <c r="B50" s="209">
        <v>42537</v>
      </c>
      <c r="C50" s="215" t="s">
        <v>3069</v>
      </c>
      <c r="D50" s="210" t="s">
        <v>3074</v>
      </c>
      <c r="E50" s="210" t="s">
        <v>1331</v>
      </c>
      <c r="F50" s="210" t="s">
        <v>1330</v>
      </c>
      <c r="G50" s="210" t="s">
        <v>102</v>
      </c>
      <c r="H50" s="239">
        <v>1</v>
      </c>
      <c r="I50" s="239">
        <v>8382</v>
      </c>
      <c r="J50" s="239">
        <v>0</v>
      </c>
      <c r="K50" s="14">
        <v>100</v>
      </c>
      <c r="L50" s="14">
        <v>33</v>
      </c>
      <c r="M50" s="123">
        <f t="shared" si="0"/>
        <v>-2733</v>
      </c>
      <c r="N50" s="241">
        <f t="shared" si="1"/>
        <v>-13</v>
      </c>
      <c r="O50" s="315">
        <f t="shared" si="3"/>
        <v>0</v>
      </c>
      <c r="P50" s="34"/>
      <c r="R50" s="61"/>
      <c r="S50" s="61"/>
      <c r="T50" s="61"/>
      <c r="U50" s="61"/>
      <c r="V50" s="61"/>
      <c r="W50" s="61"/>
      <c r="X50" s="61"/>
      <c r="Y50" s="61"/>
    </row>
    <row r="51" spans="2:25" ht="17.25" hidden="1" outlineLevel="1" collapsed="1" thickBot="1">
      <c r="B51" s="341">
        <v>42545</v>
      </c>
      <c r="C51" s="280" t="s">
        <v>3069</v>
      </c>
      <c r="D51" s="281" t="s">
        <v>3386</v>
      </c>
      <c r="E51" s="281" t="s">
        <v>1329</v>
      </c>
      <c r="F51" s="281" t="s">
        <v>2221</v>
      </c>
      <c r="G51" s="281" t="s">
        <v>102</v>
      </c>
      <c r="H51" s="283">
        <v>1</v>
      </c>
      <c r="I51" s="283">
        <v>8200</v>
      </c>
      <c r="J51" s="283">
        <v>0</v>
      </c>
      <c r="K51" s="284">
        <v>100</v>
      </c>
      <c r="L51" s="284">
        <v>33</v>
      </c>
      <c r="M51" s="285">
        <f t="shared" si="0"/>
        <v>-133</v>
      </c>
      <c r="N51" s="340" t="str">
        <f t="shared" si="1"/>
        <v/>
      </c>
      <c r="O51" s="315">
        <f t="shared" si="3"/>
        <v>0</v>
      </c>
      <c r="P51" s="314">
        <f>SUM(M51:M55)</f>
        <v>-7874</v>
      </c>
      <c r="R51" s="61"/>
      <c r="S51" s="61"/>
      <c r="T51" s="61"/>
      <c r="U51" s="61"/>
      <c r="V51" s="61"/>
      <c r="W51" s="61"/>
      <c r="X51" s="61"/>
      <c r="Y51" s="61"/>
    </row>
    <row r="52" spans="2:25" ht="17.25" hidden="1" outlineLevel="2" thickBot="1">
      <c r="B52" s="341">
        <v>42545</v>
      </c>
      <c r="C52" s="280" t="s">
        <v>3069</v>
      </c>
      <c r="D52" s="281" t="s">
        <v>3386</v>
      </c>
      <c r="E52" s="281" t="s">
        <v>1331</v>
      </c>
      <c r="F52" s="281" t="s">
        <v>1330</v>
      </c>
      <c r="G52" s="281" t="s">
        <v>102</v>
      </c>
      <c r="H52" s="283">
        <v>1</v>
      </c>
      <c r="I52" s="283">
        <v>8213</v>
      </c>
      <c r="J52" s="283">
        <v>0</v>
      </c>
      <c r="K52" s="284">
        <v>100</v>
      </c>
      <c r="L52" s="284">
        <v>33</v>
      </c>
      <c r="M52" s="285">
        <f t="shared" si="0"/>
        <v>-2733</v>
      </c>
      <c r="N52" s="340">
        <f t="shared" si="1"/>
        <v>-13</v>
      </c>
      <c r="O52" s="315">
        <f t="shared" si="3"/>
        <v>0</v>
      </c>
      <c r="P52" s="314"/>
      <c r="R52" s="61"/>
      <c r="S52" s="61"/>
      <c r="T52" s="61"/>
      <c r="U52" s="61"/>
      <c r="V52" s="61"/>
      <c r="W52" s="61"/>
      <c r="X52" s="61"/>
      <c r="Y52" s="61"/>
    </row>
    <row r="53" spans="2:25" ht="17.25" hidden="1" outlineLevel="2" thickBot="1">
      <c r="B53" s="341">
        <v>42545</v>
      </c>
      <c r="C53" s="280" t="s">
        <v>3069</v>
      </c>
      <c r="D53" s="281" t="s">
        <v>3386</v>
      </c>
      <c r="E53" s="281" t="s">
        <v>1329</v>
      </c>
      <c r="F53" s="281" t="s">
        <v>2221</v>
      </c>
      <c r="G53" s="281" t="s">
        <v>102</v>
      </c>
      <c r="H53" s="283">
        <v>1</v>
      </c>
      <c r="I53" s="283">
        <v>8224</v>
      </c>
      <c r="J53" s="283">
        <v>0</v>
      </c>
      <c r="K53" s="284">
        <v>100</v>
      </c>
      <c r="L53" s="284">
        <v>33</v>
      </c>
      <c r="M53" s="285">
        <f t="shared" si="0"/>
        <v>-133</v>
      </c>
      <c r="N53" s="340" t="str">
        <f t="shared" si="1"/>
        <v/>
      </c>
      <c r="O53" s="315">
        <f t="shared" si="3"/>
        <v>0</v>
      </c>
      <c r="P53" s="314"/>
      <c r="R53" s="61"/>
      <c r="S53" s="61"/>
      <c r="T53" s="61"/>
      <c r="U53" s="61"/>
      <c r="V53" s="61"/>
      <c r="W53" s="61"/>
      <c r="X53" s="61"/>
      <c r="Y53" s="61"/>
    </row>
    <row r="54" spans="2:25" ht="17.25" hidden="1" outlineLevel="2" thickBot="1">
      <c r="B54" s="341">
        <v>42545</v>
      </c>
      <c r="C54" s="280" t="s">
        <v>3069</v>
      </c>
      <c r="D54" s="281" t="s">
        <v>3386</v>
      </c>
      <c r="E54" s="281" t="s">
        <v>1331</v>
      </c>
      <c r="F54" s="281" t="s">
        <v>1330</v>
      </c>
      <c r="G54" s="281" t="s">
        <v>102</v>
      </c>
      <c r="H54" s="283">
        <v>1</v>
      </c>
      <c r="I54" s="283">
        <v>8237</v>
      </c>
      <c r="J54" s="283">
        <v>0</v>
      </c>
      <c r="K54" s="284">
        <v>100</v>
      </c>
      <c r="L54" s="284">
        <v>33</v>
      </c>
      <c r="M54" s="285">
        <f t="shared" si="0"/>
        <v>-2733</v>
      </c>
      <c r="N54" s="340">
        <f t="shared" si="1"/>
        <v>-13</v>
      </c>
      <c r="O54" s="315">
        <f t="shared" si="3"/>
        <v>0</v>
      </c>
      <c r="P54" s="314"/>
      <c r="R54" s="61"/>
      <c r="S54" s="61"/>
      <c r="T54" s="61"/>
      <c r="U54" s="61"/>
      <c r="V54" s="61"/>
      <c r="W54" s="61"/>
      <c r="X54" s="61"/>
      <c r="Y54" s="61"/>
    </row>
    <row r="55" spans="2:25" ht="17.25" hidden="1" outlineLevel="2" thickBot="1">
      <c r="B55" s="341">
        <v>42545</v>
      </c>
      <c r="C55" s="280" t="s">
        <v>2236</v>
      </c>
      <c r="D55" s="281" t="s">
        <v>3387</v>
      </c>
      <c r="E55" s="281" t="s">
        <v>1329</v>
      </c>
      <c r="F55" s="281" t="s">
        <v>1330</v>
      </c>
      <c r="G55" s="281" t="s">
        <v>102</v>
      </c>
      <c r="H55" s="283">
        <v>1</v>
      </c>
      <c r="I55" s="283">
        <v>42</v>
      </c>
      <c r="J55" s="283">
        <v>-2100</v>
      </c>
      <c r="K55" s="284">
        <v>40</v>
      </c>
      <c r="L55" s="284">
        <v>2</v>
      </c>
      <c r="M55" s="285">
        <f t="shared" si="0"/>
        <v>-2142</v>
      </c>
      <c r="N55" s="340" t="str">
        <f t="shared" si="1"/>
        <v/>
      </c>
      <c r="O55" s="315">
        <f t="shared" si="3"/>
        <v>2100</v>
      </c>
      <c r="P55" s="314"/>
      <c r="R55" s="61"/>
      <c r="S55" s="61"/>
      <c r="T55" s="61"/>
      <c r="U55" s="61"/>
      <c r="V55" s="61"/>
      <c r="W55" s="61"/>
      <c r="X55" s="61"/>
      <c r="Y55" s="61"/>
    </row>
    <row r="56" spans="2:25" ht="17.25" hidden="1" outlineLevel="1" collapsed="1" thickBot="1">
      <c r="B56" s="209">
        <v>42548</v>
      </c>
      <c r="C56" s="215" t="s">
        <v>3069</v>
      </c>
      <c r="D56" s="210" t="s">
        <v>3386</v>
      </c>
      <c r="E56" s="210" t="s">
        <v>1329</v>
      </c>
      <c r="F56" s="210" t="s">
        <v>1330</v>
      </c>
      <c r="G56" s="210" t="s">
        <v>102</v>
      </c>
      <c r="H56" s="239">
        <v>1</v>
      </c>
      <c r="I56" s="239">
        <v>8250</v>
      </c>
      <c r="J56" s="239">
        <v>0</v>
      </c>
      <c r="K56" s="14">
        <v>100</v>
      </c>
      <c r="L56" s="14">
        <v>33</v>
      </c>
      <c r="M56" s="123">
        <f t="shared" si="0"/>
        <v>-133</v>
      </c>
      <c r="N56" s="241" t="str">
        <f t="shared" si="1"/>
        <v/>
      </c>
      <c r="O56" s="315">
        <f t="shared" si="3"/>
        <v>0</v>
      </c>
      <c r="P56" s="34">
        <f>SUM(M56:M59)</f>
        <v>6268</v>
      </c>
      <c r="R56" s="61"/>
      <c r="S56" s="61"/>
      <c r="T56" s="61"/>
      <c r="U56" s="61"/>
      <c r="V56" s="61"/>
      <c r="W56" s="61"/>
      <c r="X56" s="61"/>
      <c r="Y56" s="61"/>
    </row>
    <row r="57" spans="2:25" ht="17.25" hidden="1" outlineLevel="2" thickBot="1">
      <c r="B57" s="209">
        <v>42548</v>
      </c>
      <c r="C57" s="215" t="s">
        <v>3069</v>
      </c>
      <c r="D57" s="210" t="s">
        <v>3386</v>
      </c>
      <c r="E57" s="210" t="s">
        <v>1331</v>
      </c>
      <c r="F57" s="210" t="s">
        <v>2221</v>
      </c>
      <c r="G57" s="210" t="s">
        <v>102</v>
      </c>
      <c r="H57" s="239">
        <v>1</v>
      </c>
      <c r="I57" s="239">
        <v>8270</v>
      </c>
      <c r="J57" s="239">
        <v>0</v>
      </c>
      <c r="K57" s="14">
        <v>100</v>
      </c>
      <c r="L57" s="14">
        <v>33</v>
      </c>
      <c r="M57" s="123">
        <f t="shared" si="0"/>
        <v>3867</v>
      </c>
      <c r="N57" s="241">
        <f t="shared" si="1"/>
        <v>20</v>
      </c>
      <c r="O57" s="315">
        <f t="shared" si="3"/>
        <v>0</v>
      </c>
      <c r="P57" s="34"/>
      <c r="R57" s="61"/>
      <c r="S57" s="61"/>
      <c r="T57" s="61"/>
      <c r="U57" s="61"/>
      <c r="V57" s="61"/>
      <c r="W57" s="61"/>
      <c r="X57" s="61"/>
      <c r="Y57" s="61"/>
    </row>
    <row r="58" spans="2:25" ht="17.25" hidden="1" outlineLevel="2" thickBot="1">
      <c r="B58" s="209">
        <v>42548</v>
      </c>
      <c r="C58" s="215" t="s">
        <v>3069</v>
      </c>
      <c r="D58" s="210" t="s">
        <v>3386</v>
      </c>
      <c r="E58" s="210" t="s">
        <v>1329</v>
      </c>
      <c r="F58" s="210" t="s">
        <v>1330</v>
      </c>
      <c r="G58" s="210" t="s">
        <v>102</v>
      </c>
      <c r="H58" s="239">
        <v>1</v>
      </c>
      <c r="I58" s="239">
        <v>8316</v>
      </c>
      <c r="J58" s="239">
        <v>0</v>
      </c>
      <c r="K58" s="14">
        <v>100</v>
      </c>
      <c r="L58" s="14">
        <v>33</v>
      </c>
      <c r="M58" s="123">
        <f t="shared" si="0"/>
        <v>-133</v>
      </c>
      <c r="N58" s="241" t="str">
        <f t="shared" si="1"/>
        <v/>
      </c>
      <c r="O58" s="315">
        <f t="shared" si="3"/>
        <v>0</v>
      </c>
      <c r="P58" s="34"/>
      <c r="R58" s="61"/>
      <c r="S58" s="61"/>
      <c r="T58" s="61"/>
      <c r="U58" s="61"/>
      <c r="V58" s="61"/>
      <c r="W58" s="61"/>
      <c r="X58" s="61"/>
      <c r="Y58" s="61"/>
    </row>
    <row r="59" spans="2:25" ht="17.25" hidden="1" outlineLevel="2" thickBot="1">
      <c r="B59" s="209">
        <v>42548</v>
      </c>
      <c r="C59" s="215" t="s">
        <v>3069</v>
      </c>
      <c r="D59" s="210" t="s">
        <v>3386</v>
      </c>
      <c r="E59" s="210" t="s">
        <v>1331</v>
      </c>
      <c r="F59" s="210" t="s">
        <v>2221</v>
      </c>
      <c r="G59" s="210" t="s">
        <v>102</v>
      </c>
      <c r="H59" s="239">
        <v>1</v>
      </c>
      <c r="I59" s="239">
        <v>8330</v>
      </c>
      <c r="J59" s="239">
        <v>0</v>
      </c>
      <c r="K59" s="14">
        <v>100</v>
      </c>
      <c r="L59" s="14">
        <v>33</v>
      </c>
      <c r="M59" s="123">
        <f t="shared" si="0"/>
        <v>2667</v>
      </c>
      <c r="N59" s="241">
        <f t="shared" si="1"/>
        <v>14</v>
      </c>
      <c r="O59" s="315">
        <f t="shared" si="3"/>
        <v>0</v>
      </c>
      <c r="P59" s="34"/>
      <c r="R59" s="61"/>
      <c r="S59" s="61"/>
      <c r="T59" s="61"/>
      <c r="U59" s="61"/>
      <c r="V59" s="61"/>
      <c r="W59" s="61"/>
      <c r="X59" s="61"/>
      <c r="Y59" s="61"/>
    </row>
    <row r="60" spans="2:25" ht="17.25" hidden="1" outlineLevel="1" thickBot="1">
      <c r="B60" s="341">
        <v>42549</v>
      </c>
      <c r="C60" s="280" t="s">
        <v>3069</v>
      </c>
      <c r="D60" s="281" t="s">
        <v>3386</v>
      </c>
      <c r="E60" s="281" t="s">
        <v>1329</v>
      </c>
      <c r="F60" s="281" t="s">
        <v>1330</v>
      </c>
      <c r="G60" s="281" t="s">
        <v>102</v>
      </c>
      <c r="H60" s="283">
        <v>1</v>
      </c>
      <c r="I60" s="283">
        <v>8330</v>
      </c>
      <c r="J60" s="283">
        <v>0</v>
      </c>
      <c r="K60" s="284">
        <v>100</v>
      </c>
      <c r="L60" s="284">
        <v>33</v>
      </c>
      <c r="M60" s="285">
        <f t="shared" si="0"/>
        <v>-133</v>
      </c>
      <c r="N60" s="340" t="str">
        <f t="shared" si="1"/>
        <v/>
      </c>
      <c r="O60" s="315">
        <f t="shared" si="3"/>
        <v>0</v>
      </c>
      <c r="P60" s="314">
        <f>SUM(M60:M62)</f>
        <v>5391</v>
      </c>
      <c r="R60" s="61"/>
      <c r="S60" s="61"/>
      <c r="T60" s="61"/>
      <c r="U60" s="61"/>
      <c r="V60" s="61"/>
      <c r="W60" s="61"/>
      <c r="X60" s="61"/>
      <c r="Y60" s="61"/>
    </row>
    <row r="61" spans="2:25" ht="17.25" hidden="1" outlineLevel="1" thickBot="1">
      <c r="B61" s="341">
        <v>42549</v>
      </c>
      <c r="C61" s="280" t="s">
        <v>3069</v>
      </c>
      <c r="D61" s="281" t="s">
        <v>3386</v>
      </c>
      <c r="E61" s="281" t="s">
        <v>1331</v>
      </c>
      <c r="F61" s="281" t="s">
        <v>2221</v>
      </c>
      <c r="G61" s="281" t="s">
        <v>102</v>
      </c>
      <c r="H61" s="283">
        <v>1</v>
      </c>
      <c r="I61" s="283">
        <v>8345</v>
      </c>
      <c r="J61" s="283">
        <v>0</v>
      </c>
      <c r="K61" s="284">
        <v>100</v>
      </c>
      <c r="L61" s="284">
        <v>33</v>
      </c>
      <c r="M61" s="285">
        <f t="shared" si="0"/>
        <v>2867</v>
      </c>
      <c r="N61" s="340">
        <f t="shared" si="1"/>
        <v>15</v>
      </c>
      <c r="O61" s="315">
        <f t="shared" si="3"/>
        <v>0</v>
      </c>
      <c r="P61" s="314"/>
      <c r="R61" s="61"/>
      <c r="S61" s="61"/>
      <c r="T61" s="61"/>
      <c r="U61" s="61"/>
      <c r="V61" s="61"/>
      <c r="W61" s="61"/>
      <c r="X61" s="61"/>
      <c r="Y61" s="61"/>
    </row>
    <row r="62" spans="2:25" ht="17.25" hidden="1" outlineLevel="1" thickBot="1">
      <c r="B62" s="341">
        <v>42549</v>
      </c>
      <c r="C62" s="280" t="s">
        <v>2236</v>
      </c>
      <c r="D62" s="281" t="s">
        <v>3387</v>
      </c>
      <c r="E62" s="281" t="s">
        <v>1331</v>
      </c>
      <c r="F62" s="281" t="s">
        <v>2221</v>
      </c>
      <c r="G62" s="281" t="s">
        <v>102</v>
      </c>
      <c r="H62" s="283">
        <v>1</v>
      </c>
      <c r="I62" s="283">
        <v>54</v>
      </c>
      <c r="J62" s="283">
        <v>2700</v>
      </c>
      <c r="K62" s="284">
        <v>40</v>
      </c>
      <c r="L62" s="284">
        <v>3</v>
      </c>
      <c r="M62" s="285">
        <f t="shared" si="0"/>
        <v>2657</v>
      </c>
      <c r="N62" s="340" t="str">
        <f t="shared" si="1"/>
        <v/>
      </c>
      <c r="O62" s="315">
        <f t="shared" si="3"/>
        <v>2700</v>
      </c>
      <c r="P62" s="314"/>
      <c r="R62" s="61"/>
      <c r="S62" s="61"/>
      <c r="T62" s="61"/>
      <c r="U62" s="61"/>
      <c r="V62" s="61"/>
      <c r="W62" s="61"/>
      <c r="X62" s="61"/>
      <c r="Y62" s="61"/>
    </row>
    <row r="63" spans="2:25" ht="17.25" hidden="1" outlineLevel="1" collapsed="1" thickBot="1">
      <c r="B63" s="209">
        <v>42550</v>
      </c>
      <c r="C63" s="215" t="s">
        <v>3069</v>
      </c>
      <c r="D63" s="210" t="s">
        <v>3386</v>
      </c>
      <c r="E63" s="210" t="s">
        <v>1329</v>
      </c>
      <c r="F63" s="210" t="s">
        <v>1330</v>
      </c>
      <c r="G63" s="210" t="s">
        <v>102</v>
      </c>
      <c r="H63" s="239">
        <v>1</v>
      </c>
      <c r="I63" s="239">
        <v>8442</v>
      </c>
      <c r="J63" s="239">
        <v>0</v>
      </c>
      <c r="K63" s="14">
        <v>100</v>
      </c>
      <c r="L63" s="14">
        <v>34</v>
      </c>
      <c r="M63" s="123">
        <f t="shared" si="0"/>
        <v>-134</v>
      </c>
      <c r="N63" s="241" t="str">
        <f t="shared" si="1"/>
        <v/>
      </c>
      <c r="O63" s="315">
        <f t="shared" si="3"/>
        <v>0</v>
      </c>
      <c r="P63" s="34">
        <f>SUM(M63:M66)</f>
        <v>7064</v>
      </c>
      <c r="R63" s="61"/>
      <c r="S63" s="61"/>
      <c r="T63" s="61"/>
      <c r="U63" s="61"/>
      <c r="V63" s="61"/>
      <c r="W63" s="61"/>
      <c r="X63" s="61"/>
      <c r="Y63" s="61"/>
    </row>
    <row r="64" spans="2:25" ht="17.25" hidden="1" outlineLevel="2" thickBot="1">
      <c r="B64" s="209">
        <v>42550</v>
      </c>
      <c r="C64" s="215" t="s">
        <v>3069</v>
      </c>
      <c r="D64" s="210" t="s">
        <v>3386</v>
      </c>
      <c r="E64" s="210" t="s">
        <v>1331</v>
      </c>
      <c r="F64" s="210" t="s">
        <v>2221</v>
      </c>
      <c r="G64" s="210" t="s">
        <v>102</v>
      </c>
      <c r="H64" s="239">
        <v>1</v>
      </c>
      <c r="I64" s="239">
        <v>8453</v>
      </c>
      <c r="J64" s="239">
        <v>0</v>
      </c>
      <c r="K64" s="14">
        <v>100</v>
      </c>
      <c r="L64" s="14">
        <v>34</v>
      </c>
      <c r="M64" s="123">
        <f t="shared" si="0"/>
        <v>2066</v>
      </c>
      <c r="N64" s="241">
        <f t="shared" si="1"/>
        <v>11</v>
      </c>
      <c r="O64" s="315">
        <f t="shared" si="3"/>
        <v>0</v>
      </c>
      <c r="P64" s="34"/>
      <c r="R64" s="61"/>
      <c r="S64" s="61"/>
      <c r="T64" s="61"/>
      <c r="U64" s="61"/>
      <c r="V64" s="61"/>
      <c r="W64" s="61"/>
      <c r="X64" s="61"/>
      <c r="Y64" s="61"/>
    </row>
    <row r="65" spans="2:25" ht="17.25" hidden="1" outlineLevel="2" thickBot="1">
      <c r="B65" s="209">
        <v>42550</v>
      </c>
      <c r="C65" s="215" t="s">
        <v>3069</v>
      </c>
      <c r="D65" s="210" t="s">
        <v>3386</v>
      </c>
      <c r="E65" s="210" t="s">
        <v>1329</v>
      </c>
      <c r="F65" s="210" t="s">
        <v>1330</v>
      </c>
      <c r="G65" s="210" t="s">
        <v>102</v>
      </c>
      <c r="H65" s="239">
        <v>1</v>
      </c>
      <c r="I65" s="239">
        <v>8450</v>
      </c>
      <c r="J65" s="239">
        <v>0</v>
      </c>
      <c r="K65" s="14">
        <v>100</v>
      </c>
      <c r="L65" s="14">
        <v>34</v>
      </c>
      <c r="M65" s="123">
        <f t="shared" si="0"/>
        <v>-134</v>
      </c>
      <c r="N65" s="241" t="str">
        <f t="shared" si="1"/>
        <v/>
      </c>
      <c r="O65" s="315">
        <f t="shared" si="3"/>
        <v>0</v>
      </c>
      <c r="P65" s="34"/>
      <c r="R65" s="61"/>
      <c r="S65" s="61"/>
      <c r="T65" s="61"/>
      <c r="U65" s="61"/>
      <c r="V65" s="61"/>
      <c r="W65" s="61"/>
      <c r="X65" s="61"/>
      <c r="Y65" s="61"/>
    </row>
    <row r="66" spans="2:25" ht="17.25" hidden="1" outlineLevel="2" thickBot="1">
      <c r="B66" s="209">
        <v>42550</v>
      </c>
      <c r="C66" s="215" t="s">
        <v>3069</v>
      </c>
      <c r="D66" s="210" t="s">
        <v>3386</v>
      </c>
      <c r="E66" s="210" t="s">
        <v>1331</v>
      </c>
      <c r="F66" s="210" t="s">
        <v>2221</v>
      </c>
      <c r="G66" s="210" t="s">
        <v>102</v>
      </c>
      <c r="H66" s="239">
        <v>1</v>
      </c>
      <c r="I66" s="239">
        <v>8477</v>
      </c>
      <c r="J66" s="239">
        <v>0</v>
      </c>
      <c r="K66" s="14">
        <v>100</v>
      </c>
      <c r="L66" s="14">
        <v>34</v>
      </c>
      <c r="M66" s="123">
        <f t="shared" si="0"/>
        <v>5266</v>
      </c>
      <c r="N66" s="241">
        <f t="shared" si="1"/>
        <v>27</v>
      </c>
      <c r="O66" s="315">
        <f t="shared" si="3"/>
        <v>0</v>
      </c>
      <c r="P66" s="34"/>
      <c r="R66" s="61"/>
      <c r="S66" s="61"/>
      <c r="T66" s="61"/>
      <c r="U66" s="61"/>
      <c r="V66" s="61"/>
      <c r="W66" s="61"/>
      <c r="X66" s="61"/>
      <c r="Y66" s="61"/>
    </row>
    <row r="67" spans="2:25" ht="17.25" collapsed="1" thickBot="1">
      <c r="B67" s="343">
        <v>42551</v>
      </c>
      <c r="C67" s="344"/>
      <c r="D67" s="344" t="s">
        <v>3388</v>
      </c>
      <c r="E67" s="344"/>
      <c r="F67" s="344"/>
      <c r="G67" s="344"/>
      <c r="H67" s="345"/>
      <c r="I67" s="345"/>
      <c r="J67" s="345"/>
      <c r="K67" s="346">
        <v>-4296</v>
      </c>
      <c r="L67" s="345"/>
      <c r="M67" s="347">
        <v>4296</v>
      </c>
      <c r="N67" s="309"/>
      <c r="P67" s="348"/>
    </row>
    <row r="68" spans="2:25" ht="17.25" collapsed="1" thickBot="1">
      <c r="B68" s="333" t="s">
        <v>2223</v>
      </c>
      <c r="C68" s="273"/>
      <c r="D68" s="273"/>
      <c r="E68" s="273"/>
      <c r="F68" s="273"/>
      <c r="G68" s="273"/>
      <c r="H68" s="274"/>
      <c r="I68" s="274"/>
      <c r="J68" s="274"/>
      <c r="K68" s="275"/>
      <c r="L68" s="274"/>
      <c r="M68" s="276"/>
      <c r="N68" s="309"/>
      <c r="P68" s="328">
        <f>SUM(P12:P67)</f>
        <v>-328</v>
      </c>
    </row>
    <row r="69" spans="2:25" ht="17.25" hidden="1" outlineLevel="1" collapsed="1" thickBot="1">
      <c r="B69" s="334">
        <v>42552</v>
      </c>
      <c r="C69" s="335" t="s">
        <v>3069</v>
      </c>
      <c r="D69" s="336" t="s">
        <v>3386</v>
      </c>
      <c r="E69" s="336" t="s">
        <v>1329</v>
      </c>
      <c r="F69" s="336" t="s">
        <v>1330</v>
      </c>
      <c r="G69" s="336" t="s">
        <v>102</v>
      </c>
      <c r="H69" s="337">
        <v>1</v>
      </c>
      <c r="I69" s="337">
        <v>8607</v>
      </c>
      <c r="J69" s="337">
        <v>0</v>
      </c>
      <c r="K69" s="338">
        <v>100</v>
      </c>
      <c r="L69" s="338">
        <v>34</v>
      </c>
      <c r="M69" s="339">
        <f t="shared" ref="M69:M132" si="4">IF(C69="TXO",J69-SUM(K69:L69),IF(C69="FITX",IF(E69="新倉",-SUM(K69:L69),IF(F69="賣",(I69-I68)*H69*200-SUM(K69:L69),(I68-I69)*H69*200-SUM(K69:L69)))))</f>
        <v>-134</v>
      </c>
      <c r="N69" s="340" t="str">
        <f>IF(C69="TXO","",IF(C69="FITX",IF(E69="新倉","",IF(F69="賣",(I69-I66),(I66-I69)))))</f>
        <v/>
      </c>
      <c r="O69" s="315">
        <f t="shared" ref="O69:O132" si="5">ABS(J69)</f>
        <v>0</v>
      </c>
      <c r="P69" s="314">
        <f>SUM(M69:M70)</f>
        <v>-3868</v>
      </c>
      <c r="R69" s="61"/>
      <c r="S69" s="61"/>
      <c r="T69" s="61"/>
      <c r="U69" s="61"/>
      <c r="V69" s="61"/>
      <c r="W69" s="61"/>
      <c r="X69" s="61"/>
      <c r="Y69" s="61"/>
    </row>
    <row r="70" spans="2:25" ht="17.25" hidden="1" outlineLevel="1" thickBot="1">
      <c r="B70" s="341">
        <v>42552</v>
      </c>
      <c r="C70" s="280" t="s">
        <v>3069</v>
      </c>
      <c r="D70" s="281" t="s">
        <v>3386</v>
      </c>
      <c r="E70" s="281" t="s">
        <v>1331</v>
      </c>
      <c r="F70" s="281" t="s">
        <v>2221</v>
      </c>
      <c r="G70" s="281" t="s">
        <v>102</v>
      </c>
      <c r="H70" s="283">
        <v>1</v>
      </c>
      <c r="I70" s="283">
        <v>8589</v>
      </c>
      <c r="J70" s="283">
        <v>0</v>
      </c>
      <c r="K70" s="284">
        <v>100</v>
      </c>
      <c r="L70" s="284">
        <v>34</v>
      </c>
      <c r="M70" s="285">
        <f t="shared" si="4"/>
        <v>-3734</v>
      </c>
      <c r="N70" s="340">
        <f t="shared" ref="N70:N133" si="6">IF(C70="TXO","",IF(C70="FITX",IF(E70="新倉","",IF(F70="賣",(I70-I69),(I69-I70)))))</f>
        <v>-18</v>
      </c>
      <c r="O70" s="315">
        <f t="shared" si="5"/>
        <v>0</v>
      </c>
      <c r="P70" s="314"/>
      <c r="R70" s="61"/>
      <c r="S70" s="61"/>
      <c r="T70" s="61"/>
      <c r="U70" s="61"/>
      <c r="V70" s="61"/>
      <c r="W70" s="61"/>
      <c r="X70" s="61"/>
      <c r="Y70" s="61"/>
    </row>
    <row r="71" spans="2:25" ht="17.25" hidden="1" outlineLevel="1" collapsed="1" thickBot="1">
      <c r="B71" s="349">
        <v>42557</v>
      </c>
      <c r="C71" s="318" t="s">
        <v>3069</v>
      </c>
      <c r="D71" s="319" t="s">
        <v>3386</v>
      </c>
      <c r="E71" s="319" t="s">
        <v>1329</v>
      </c>
      <c r="F71" s="319" t="s">
        <v>2221</v>
      </c>
      <c r="G71" s="319" t="s">
        <v>102</v>
      </c>
      <c r="H71" s="320">
        <v>1</v>
      </c>
      <c r="I71" s="320">
        <v>8464</v>
      </c>
      <c r="J71" s="320">
        <v>0</v>
      </c>
      <c r="K71" s="322">
        <v>100</v>
      </c>
      <c r="L71" s="322">
        <v>34</v>
      </c>
      <c r="M71" s="123">
        <f t="shared" si="4"/>
        <v>-134</v>
      </c>
      <c r="N71" s="241" t="str">
        <f t="shared" si="6"/>
        <v/>
      </c>
      <c r="O71" s="315">
        <f t="shared" si="5"/>
        <v>0</v>
      </c>
      <c r="P71" s="34">
        <f>SUM(M71:M82)</f>
        <v>-1408</v>
      </c>
      <c r="R71" s="61"/>
      <c r="S71" s="61"/>
      <c r="T71" s="61"/>
      <c r="U71" s="61"/>
      <c r="V71" s="61"/>
      <c r="W71" s="61"/>
      <c r="X71" s="61"/>
      <c r="Y71" s="61"/>
    </row>
    <row r="72" spans="2:25" ht="17.25" hidden="1" outlineLevel="2" thickBot="1">
      <c r="B72" s="349">
        <v>42557</v>
      </c>
      <c r="C72" s="318" t="s">
        <v>3069</v>
      </c>
      <c r="D72" s="319" t="s">
        <v>3386</v>
      </c>
      <c r="E72" s="319" t="s">
        <v>1331</v>
      </c>
      <c r="F72" s="319" t="s">
        <v>1330</v>
      </c>
      <c r="G72" s="319" t="s">
        <v>102</v>
      </c>
      <c r="H72" s="320">
        <v>1</v>
      </c>
      <c r="I72" s="320">
        <v>8459</v>
      </c>
      <c r="J72" s="320">
        <v>0</v>
      </c>
      <c r="K72" s="322">
        <v>100</v>
      </c>
      <c r="L72" s="322">
        <v>34</v>
      </c>
      <c r="M72" s="123">
        <f t="shared" si="4"/>
        <v>866</v>
      </c>
      <c r="N72" s="241">
        <f t="shared" si="6"/>
        <v>5</v>
      </c>
      <c r="O72" s="315">
        <f t="shared" si="5"/>
        <v>0</v>
      </c>
      <c r="P72" s="34"/>
      <c r="R72" s="61"/>
      <c r="S72" s="61"/>
      <c r="T72" s="61"/>
      <c r="U72" s="61"/>
      <c r="V72" s="61"/>
      <c r="W72" s="61"/>
      <c r="X72" s="61"/>
      <c r="Y72" s="61"/>
    </row>
    <row r="73" spans="2:25" ht="17.25" hidden="1" outlineLevel="2" thickBot="1">
      <c r="B73" s="349">
        <v>42557</v>
      </c>
      <c r="C73" s="318" t="s">
        <v>3069</v>
      </c>
      <c r="D73" s="319" t="s">
        <v>3386</v>
      </c>
      <c r="E73" s="319" t="s">
        <v>1329</v>
      </c>
      <c r="F73" s="319" t="s">
        <v>2221</v>
      </c>
      <c r="G73" s="319" t="s">
        <v>102</v>
      </c>
      <c r="H73" s="320">
        <v>1</v>
      </c>
      <c r="I73" s="320">
        <v>8460</v>
      </c>
      <c r="J73" s="320">
        <v>0</v>
      </c>
      <c r="K73" s="322">
        <v>100</v>
      </c>
      <c r="L73" s="322">
        <v>34</v>
      </c>
      <c r="M73" s="123">
        <f t="shared" si="4"/>
        <v>-134</v>
      </c>
      <c r="N73" s="241" t="str">
        <f t="shared" si="6"/>
        <v/>
      </c>
      <c r="O73" s="315">
        <f t="shared" si="5"/>
        <v>0</v>
      </c>
      <c r="P73" s="34"/>
      <c r="R73" s="61"/>
      <c r="S73" s="61"/>
      <c r="T73" s="61"/>
      <c r="U73" s="61"/>
      <c r="V73" s="61"/>
      <c r="W73" s="61"/>
      <c r="X73" s="61"/>
      <c r="Y73" s="61"/>
    </row>
    <row r="74" spans="2:25" ht="17.25" hidden="1" outlineLevel="2" thickBot="1">
      <c r="B74" s="349">
        <v>42557</v>
      </c>
      <c r="C74" s="318" t="s">
        <v>3069</v>
      </c>
      <c r="D74" s="319" t="s">
        <v>3386</v>
      </c>
      <c r="E74" s="319" t="s">
        <v>1331</v>
      </c>
      <c r="F74" s="319" t="s">
        <v>1330</v>
      </c>
      <c r="G74" s="319" t="s">
        <v>102</v>
      </c>
      <c r="H74" s="320">
        <v>1</v>
      </c>
      <c r="I74" s="320">
        <v>8463</v>
      </c>
      <c r="J74" s="320">
        <v>0</v>
      </c>
      <c r="K74" s="322">
        <v>100</v>
      </c>
      <c r="L74" s="322">
        <v>34</v>
      </c>
      <c r="M74" s="123">
        <f t="shared" si="4"/>
        <v>-734</v>
      </c>
      <c r="N74" s="241">
        <f t="shared" si="6"/>
        <v>-3</v>
      </c>
      <c r="O74" s="315">
        <f t="shared" si="5"/>
        <v>0</v>
      </c>
      <c r="P74" s="34"/>
      <c r="R74" s="61"/>
      <c r="S74" s="61"/>
      <c r="T74" s="61"/>
      <c r="U74" s="61"/>
      <c r="V74" s="61"/>
      <c r="W74" s="61"/>
      <c r="X74" s="61"/>
      <c r="Y74" s="61"/>
    </row>
    <row r="75" spans="2:25" ht="17.25" hidden="1" outlineLevel="2" thickBot="1">
      <c r="B75" s="349">
        <v>42557</v>
      </c>
      <c r="C75" s="318" t="s">
        <v>3069</v>
      </c>
      <c r="D75" s="319" t="s">
        <v>3386</v>
      </c>
      <c r="E75" s="319" t="s">
        <v>1329</v>
      </c>
      <c r="F75" s="319" t="s">
        <v>1330</v>
      </c>
      <c r="G75" s="319" t="s">
        <v>102</v>
      </c>
      <c r="H75" s="320">
        <v>1</v>
      </c>
      <c r="I75" s="320">
        <v>8459</v>
      </c>
      <c r="J75" s="320">
        <v>0</v>
      </c>
      <c r="K75" s="322">
        <v>100</v>
      </c>
      <c r="L75" s="322">
        <v>34</v>
      </c>
      <c r="M75" s="123">
        <f t="shared" si="4"/>
        <v>-134</v>
      </c>
      <c r="N75" s="241" t="str">
        <f t="shared" si="6"/>
        <v/>
      </c>
      <c r="O75" s="315">
        <f t="shared" si="5"/>
        <v>0</v>
      </c>
      <c r="P75" s="34"/>
      <c r="R75" s="61"/>
      <c r="S75" s="61"/>
      <c r="T75" s="61"/>
      <c r="U75" s="61"/>
      <c r="V75" s="61"/>
      <c r="W75" s="61"/>
      <c r="X75" s="61"/>
      <c r="Y75" s="61"/>
    </row>
    <row r="76" spans="2:25" ht="17.25" hidden="1" outlineLevel="2" thickBot="1">
      <c r="B76" s="349">
        <v>42557</v>
      </c>
      <c r="C76" s="318" t="s">
        <v>3069</v>
      </c>
      <c r="D76" s="319" t="s">
        <v>3386</v>
      </c>
      <c r="E76" s="319" t="s">
        <v>1331</v>
      </c>
      <c r="F76" s="319" t="s">
        <v>2221</v>
      </c>
      <c r="G76" s="319" t="s">
        <v>102</v>
      </c>
      <c r="H76" s="320">
        <v>1</v>
      </c>
      <c r="I76" s="320">
        <v>8466</v>
      </c>
      <c r="J76" s="320">
        <v>0</v>
      </c>
      <c r="K76" s="322">
        <v>100</v>
      </c>
      <c r="L76" s="322">
        <v>34</v>
      </c>
      <c r="M76" s="123">
        <f t="shared" si="4"/>
        <v>1266</v>
      </c>
      <c r="N76" s="241">
        <f t="shared" si="6"/>
        <v>7</v>
      </c>
      <c r="O76" s="315">
        <f t="shared" si="5"/>
        <v>0</v>
      </c>
      <c r="P76" s="34"/>
      <c r="R76" s="61"/>
      <c r="S76" s="61"/>
      <c r="T76" s="61"/>
      <c r="U76" s="61"/>
      <c r="V76" s="61"/>
      <c r="W76" s="61"/>
      <c r="X76" s="61"/>
      <c r="Y76" s="61"/>
    </row>
    <row r="77" spans="2:25" ht="17.25" hidden="1" outlineLevel="2" thickBot="1">
      <c r="B77" s="349">
        <v>42557</v>
      </c>
      <c r="C77" s="318" t="s">
        <v>3069</v>
      </c>
      <c r="D77" s="319" t="s">
        <v>3386</v>
      </c>
      <c r="E77" s="319" t="s">
        <v>1329</v>
      </c>
      <c r="F77" s="319" t="s">
        <v>1330</v>
      </c>
      <c r="G77" s="319" t="s">
        <v>102</v>
      </c>
      <c r="H77" s="320">
        <v>1</v>
      </c>
      <c r="I77" s="320">
        <v>8460</v>
      </c>
      <c r="J77" s="320">
        <v>0</v>
      </c>
      <c r="K77" s="322">
        <v>100</v>
      </c>
      <c r="L77" s="322">
        <v>34</v>
      </c>
      <c r="M77" s="123">
        <f t="shared" si="4"/>
        <v>-134</v>
      </c>
      <c r="N77" s="241" t="str">
        <f t="shared" si="6"/>
        <v/>
      </c>
      <c r="O77" s="315">
        <f t="shared" si="5"/>
        <v>0</v>
      </c>
      <c r="P77" s="34"/>
      <c r="R77" s="61"/>
      <c r="S77" s="61"/>
      <c r="T77" s="61"/>
      <c r="U77" s="61"/>
      <c r="V77" s="61"/>
      <c r="W77" s="61"/>
      <c r="X77" s="61"/>
      <c r="Y77" s="61"/>
    </row>
    <row r="78" spans="2:25" ht="17.25" hidden="1" outlineLevel="2" thickBot="1">
      <c r="B78" s="349">
        <v>42557</v>
      </c>
      <c r="C78" s="318" t="s">
        <v>3069</v>
      </c>
      <c r="D78" s="319" t="s">
        <v>3386</v>
      </c>
      <c r="E78" s="319" t="s">
        <v>1331</v>
      </c>
      <c r="F78" s="319" t="s">
        <v>2221</v>
      </c>
      <c r="G78" s="319" t="s">
        <v>102</v>
      </c>
      <c r="H78" s="320">
        <v>1</v>
      </c>
      <c r="I78" s="320">
        <v>8457</v>
      </c>
      <c r="J78" s="320">
        <v>0</v>
      </c>
      <c r="K78" s="322">
        <v>100</v>
      </c>
      <c r="L78" s="322">
        <v>34</v>
      </c>
      <c r="M78" s="123">
        <f t="shared" si="4"/>
        <v>-734</v>
      </c>
      <c r="N78" s="241">
        <f t="shared" si="6"/>
        <v>-3</v>
      </c>
      <c r="O78" s="315">
        <f t="shared" si="5"/>
        <v>0</v>
      </c>
      <c r="P78" s="34"/>
      <c r="R78" s="61"/>
      <c r="S78" s="61"/>
      <c r="T78" s="61"/>
      <c r="U78" s="61"/>
      <c r="V78" s="61"/>
      <c r="W78" s="61"/>
      <c r="X78" s="61"/>
      <c r="Y78" s="61"/>
    </row>
    <row r="79" spans="2:25" ht="17.25" hidden="1" outlineLevel="2" thickBot="1">
      <c r="B79" s="349">
        <v>42557</v>
      </c>
      <c r="C79" s="318" t="s">
        <v>3069</v>
      </c>
      <c r="D79" s="319" t="s">
        <v>3386</v>
      </c>
      <c r="E79" s="319" t="s">
        <v>1329</v>
      </c>
      <c r="F79" s="319" t="s">
        <v>1330</v>
      </c>
      <c r="G79" s="319" t="s">
        <v>102</v>
      </c>
      <c r="H79" s="320">
        <v>1</v>
      </c>
      <c r="I79" s="320">
        <v>8465</v>
      </c>
      <c r="J79" s="320">
        <v>0</v>
      </c>
      <c r="K79" s="322">
        <v>100</v>
      </c>
      <c r="L79" s="322">
        <v>34</v>
      </c>
      <c r="M79" s="123">
        <f t="shared" si="4"/>
        <v>-134</v>
      </c>
      <c r="N79" s="241" t="str">
        <f t="shared" si="6"/>
        <v/>
      </c>
      <c r="O79" s="315">
        <f t="shared" si="5"/>
        <v>0</v>
      </c>
      <c r="P79" s="34"/>
      <c r="R79" s="61"/>
      <c r="S79" s="61"/>
      <c r="T79" s="61"/>
      <c r="U79" s="61"/>
      <c r="V79" s="61"/>
      <c r="W79" s="61"/>
      <c r="X79" s="61"/>
      <c r="Y79" s="61"/>
    </row>
    <row r="80" spans="2:25" ht="17.25" hidden="1" outlineLevel="2" thickBot="1">
      <c r="B80" s="349">
        <v>42557</v>
      </c>
      <c r="C80" s="318" t="s">
        <v>3069</v>
      </c>
      <c r="D80" s="319" t="s">
        <v>3386</v>
      </c>
      <c r="E80" s="319" t="s">
        <v>1331</v>
      </c>
      <c r="F80" s="319" t="s">
        <v>2221</v>
      </c>
      <c r="G80" s="319" t="s">
        <v>102</v>
      </c>
      <c r="H80" s="320">
        <v>1</v>
      </c>
      <c r="I80" s="320">
        <v>8458</v>
      </c>
      <c r="J80" s="320">
        <v>0</v>
      </c>
      <c r="K80" s="322">
        <v>100</v>
      </c>
      <c r="L80" s="322">
        <v>34</v>
      </c>
      <c r="M80" s="123">
        <f t="shared" si="4"/>
        <v>-1534</v>
      </c>
      <c r="N80" s="241">
        <f t="shared" si="6"/>
        <v>-7</v>
      </c>
      <c r="O80" s="315">
        <f t="shared" si="5"/>
        <v>0</v>
      </c>
      <c r="P80" s="34"/>
      <c r="R80" s="61"/>
      <c r="S80" s="61"/>
      <c r="T80" s="61"/>
      <c r="U80" s="61"/>
      <c r="V80" s="61"/>
      <c r="W80" s="61"/>
      <c r="X80" s="61"/>
      <c r="Y80" s="61"/>
    </row>
    <row r="81" spans="2:25" ht="17.25" hidden="1" outlineLevel="2" thickBot="1">
      <c r="B81" s="349">
        <v>42557</v>
      </c>
      <c r="C81" s="318" t="s">
        <v>3069</v>
      </c>
      <c r="D81" s="319" t="s">
        <v>3386</v>
      </c>
      <c r="E81" s="319" t="s">
        <v>1329</v>
      </c>
      <c r="F81" s="319" t="s">
        <v>2221</v>
      </c>
      <c r="G81" s="319" t="s">
        <v>102</v>
      </c>
      <c r="H81" s="320">
        <v>1</v>
      </c>
      <c r="I81" s="320">
        <v>8459</v>
      </c>
      <c r="J81" s="320">
        <v>0</v>
      </c>
      <c r="K81" s="322">
        <v>100</v>
      </c>
      <c r="L81" s="322">
        <v>34</v>
      </c>
      <c r="M81" s="123">
        <f t="shared" si="4"/>
        <v>-134</v>
      </c>
      <c r="N81" s="241" t="str">
        <f t="shared" si="6"/>
        <v/>
      </c>
      <c r="O81" s="315">
        <f t="shared" si="5"/>
        <v>0</v>
      </c>
      <c r="P81" s="34"/>
      <c r="R81" s="61"/>
      <c r="S81" s="61"/>
      <c r="T81" s="61"/>
      <c r="U81" s="61"/>
      <c r="V81" s="61"/>
      <c r="W81" s="61"/>
      <c r="X81" s="61"/>
      <c r="Y81" s="61"/>
    </row>
    <row r="82" spans="2:25" ht="17.25" hidden="1" outlineLevel="2" thickBot="1">
      <c r="B82" s="349">
        <v>42557</v>
      </c>
      <c r="C82" s="318" t="s">
        <v>3069</v>
      </c>
      <c r="D82" s="319" t="s">
        <v>3386</v>
      </c>
      <c r="E82" s="319" t="s">
        <v>1331</v>
      </c>
      <c r="F82" s="319" t="s">
        <v>1330</v>
      </c>
      <c r="G82" s="319" t="s">
        <v>102</v>
      </c>
      <c r="H82" s="320">
        <v>1</v>
      </c>
      <c r="I82" s="320">
        <v>8457</v>
      </c>
      <c r="J82" s="320">
        <v>0</v>
      </c>
      <c r="K82" s="322">
        <v>100</v>
      </c>
      <c r="L82" s="322">
        <v>34</v>
      </c>
      <c r="M82" s="123">
        <f t="shared" si="4"/>
        <v>266</v>
      </c>
      <c r="N82" s="241">
        <f t="shared" si="6"/>
        <v>2</v>
      </c>
      <c r="O82" s="315">
        <f t="shared" si="5"/>
        <v>0</v>
      </c>
      <c r="P82" s="34"/>
      <c r="R82" s="61"/>
      <c r="S82" s="61"/>
      <c r="T82" s="61"/>
      <c r="U82" s="61"/>
      <c r="V82" s="61"/>
      <c r="W82" s="61"/>
      <c r="X82" s="61"/>
      <c r="Y82" s="61"/>
    </row>
    <row r="83" spans="2:25" ht="17.25" hidden="1" outlineLevel="1" collapsed="1" thickBot="1">
      <c r="B83" s="350">
        <v>42558</v>
      </c>
      <c r="C83" s="351" t="s">
        <v>3069</v>
      </c>
      <c r="D83" s="352" t="s">
        <v>3386</v>
      </c>
      <c r="E83" s="352" t="s">
        <v>1329</v>
      </c>
      <c r="F83" s="352" t="s">
        <v>1330</v>
      </c>
      <c r="G83" s="352" t="s">
        <v>102</v>
      </c>
      <c r="H83" s="353">
        <v>1</v>
      </c>
      <c r="I83" s="353">
        <v>8527</v>
      </c>
      <c r="J83" s="353">
        <v>0</v>
      </c>
      <c r="K83" s="354">
        <v>100</v>
      </c>
      <c r="L83" s="354">
        <v>34</v>
      </c>
      <c r="M83" s="285">
        <f t="shared" si="4"/>
        <v>-134</v>
      </c>
      <c r="N83" s="340" t="str">
        <f t="shared" si="6"/>
        <v/>
      </c>
      <c r="O83" s="315">
        <f t="shared" si="5"/>
        <v>0</v>
      </c>
      <c r="P83" s="314">
        <f>SUM(M83:M88)</f>
        <v>7396</v>
      </c>
      <c r="R83" s="61"/>
      <c r="S83" s="61"/>
      <c r="T83" s="61"/>
      <c r="U83" s="61"/>
      <c r="V83" s="61"/>
      <c r="W83" s="61"/>
      <c r="X83" s="61"/>
      <c r="Y83" s="61"/>
    </row>
    <row r="84" spans="2:25" ht="17.25" hidden="1" outlineLevel="2" thickBot="1">
      <c r="B84" s="350">
        <v>42558</v>
      </c>
      <c r="C84" s="351" t="s">
        <v>3069</v>
      </c>
      <c r="D84" s="352" t="s">
        <v>3386</v>
      </c>
      <c r="E84" s="352" t="s">
        <v>1331</v>
      </c>
      <c r="F84" s="352" t="s">
        <v>2221</v>
      </c>
      <c r="G84" s="352" t="s">
        <v>102</v>
      </c>
      <c r="H84" s="353">
        <v>1</v>
      </c>
      <c r="I84" s="353">
        <v>8544</v>
      </c>
      <c r="J84" s="353">
        <v>0</v>
      </c>
      <c r="K84" s="354">
        <v>100</v>
      </c>
      <c r="L84" s="354">
        <v>34</v>
      </c>
      <c r="M84" s="285">
        <f t="shared" si="4"/>
        <v>3266</v>
      </c>
      <c r="N84" s="340">
        <f t="shared" si="6"/>
        <v>17</v>
      </c>
      <c r="O84" s="315">
        <f t="shared" si="5"/>
        <v>0</v>
      </c>
      <c r="P84" s="314"/>
      <c r="R84" s="61"/>
      <c r="S84" s="61"/>
      <c r="T84" s="61"/>
      <c r="U84" s="61"/>
      <c r="V84" s="61"/>
      <c r="W84" s="61"/>
      <c r="X84" s="61"/>
      <c r="Y84" s="61"/>
    </row>
    <row r="85" spans="2:25" ht="17.25" hidden="1" outlineLevel="2" thickBot="1">
      <c r="B85" s="350">
        <v>42558</v>
      </c>
      <c r="C85" s="351" t="s">
        <v>3069</v>
      </c>
      <c r="D85" s="352" t="s">
        <v>3386</v>
      </c>
      <c r="E85" s="352" t="s">
        <v>1329</v>
      </c>
      <c r="F85" s="352" t="s">
        <v>1330</v>
      </c>
      <c r="G85" s="352" t="s">
        <v>102</v>
      </c>
      <c r="H85" s="353">
        <v>1</v>
      </c>
      <c r="I85" s="353">
        <v>8543</v>
      </c>
      <c r="J85" s="353">
        <v>0</v>
      </c>
      <c r="K85" s="354">
        <v>100</v>
      </c>
      <c r="L85" s="354">
        <v>34</v>
      </c>
      <c r="M85" s="285">
        <f t="shared" si="4"/>
        <v>-134</v>
      </c>
      <c r="N85" s="340" t="str">
        <f t="shared" si="6"/>
        <v/>
      </c>
      <c r="O85" s="315">
        <f t="shared" si="5"/>
        <v>0</v>
      </c>
      <c r="P85" s="314"/>
      <c r="R85" s="61"/>
      <c r="S85" s="61"/>
      <c r="T85" s="61"/>
      <c r="U85" s="61"/>
      <c r="V85" s="61"/>
      <c r="W85" s="61"/>
      <c r="X85" s="61"/>
      <c r="Y85" s="61"/>
    </row>
    <row r="86" spans="2:25" ht="17.25" hidden="1" outlineLevel="2" thickBot="1">
      <c r="B86" s="350">
        <v>42558</v>
      </c>
      <c r="C86" s="351" t="s">
        <v>3069</v>
      </c>
      <c r="D86" s="352" t="s">
        <v>3386</v>
      </c>
      <c r="E86" s="352" t="s">
        <v>1331</v>
      </c>
      <c r="F86" s="352" t="s">
        <v>2221</v>
      </c>
      <c r="G86" s="352" t="s">
        <v>102</v>
      </c>
      <c r="H86" s="353">
        <v>1</v>
      </c>
      <c r="I86" s="353">
        <v>8560</v>
      </c>
      <c r="J86" s="353">
        <v>0</v>
      </c>
      <c r="K86" s="354">
        <v>100</v>
      </c>
      <c r="L86" s="354">
        <v>34</v>
      </c>
      <c r="M86" s="285">
        <f t="shared" si="4"/>
        <v>3266</v>
      </c>
      <c r="N86" s="340">
        <f t="shared" si="6"/>
        <v>17</v>
      </c>
      <c r="O86" s="315">
        <f t="shared" si="5"/>
        <v>0</v>
      </c>
      <c r="P86" s="314"/>
      <c r="R86" s="61"/>
      <c r="S86" s="61"/>
      <c r="T86" s="61"/>
      <c r="U86" s="61"/>
      <c r="V86" s="61"/>
      <c r="W86" s="61"/>
      <c r="X86" s="61"/>
      <c r="Y86" s="61"/>
    </row>
    <row r="87" spans="2:25" ht="17.25" hidden="1" outlineLevel="2" thickBot="1">
      <c r="B87" s="350">
        <v>42558</v>
      </c>
      <c r="C87" s="351" t="s">
        <v>3069</v>
      </c>
      <c r="D87" s="352" t="s">
        <v>3386</v>
      </c>
      <c r="E87" s="352" t="s">
        <v>1329</v>
      </c>
      <c r="F87" s="352" t="s">
        <v>1330</v>
      </c>
      <c r="G87" s="352" t="s">
        <v>102</v>
      </c>
      <c r="H87" s="353">
        <v>1</v>
      </c>
      <c r="I87" s="353">
        <v>8555</v>
      </c>
      <c r="J87" s="353">
        <v>0</v>
      </c>
      <c r="K87" s="354">
        <v>100</v>
      </c>
      <c r="L87" s="354">
        <v>34</v>
      </c>
      <c r="M87" s="285">
        <f t="shared" si="4"/>
        <v>-134</v>
      </c>
      <c r="N87" s="340" t="str">
        <f t="shared" si="6"/>
        <v/>
      </c>
      <c r="O87" s="315">
        <f t="shared" si="5"/>
        <v>0</v>
      </c>
      <c r="P87" s="314"/>
      <c r="R87" s="61"/>
      <c r="S87" s="61"/>
      <c r="T87" s="61"/>
      <c r="U87" s="61"/>
      <c r="V87" s="61"/>
      <c r="W87" s="61"/>
      <c r="X87" s="61"/>
      <c r="Y87" s="61"/>
    </row>
    <row r="88" spans="2:25" ht="17.25" hidden="1" outlineLevel="2" thickBot="1">
      <c r="B88" s="350">
        <v>42558</v>
      </c>
      <c r="C88" s="351" t="s">
        <v>3069</v>
      </c>
      <c r="D88" s="352" t="s">
        <v>3386</v>
      </c>
      <c r="E88" s="352" t="s">
        <v>1331</v>
      </c>
      <c r="F88" s="352" t="s">
        <v>2221</v>
      </c>
      <c r="G88" s="352" t="s">
        <v>102</v>
      </c>
      <c r="H88" s="353">
        <v>1</v>
      </c>
      <c r="I88" s="353">
        <v>8562</v>
      </c>
      <c r="J88" s="353">
        <v>0</v>
      </c>
      <c r="K88" s="354">
        <v>100</v>
      </c>
      <c r="L88" s="354">
        <v>34</v>
      </c>
      <c r="M88" s="285">
        <f t="shared" si="4"/>
        <v>1266</v>
      </c>
      <c r="N88" s="340">
        <f t="shared" si="6"/>
        <v>7</v>
      </c>
      <c r="O88" s="315">
        <f t="shared" si="5"/>
        <v>0</v>
      </c>
      <c r="P88" s="314"/>
      <c r="R88" s="61"/>
      <c r="S88" s="61"/>
      <c r="T88" s="61"/>
      <c r="U88" s="61"/>
      <c r="V88" s="61"/>
      <c r="W88" s="61"/>
      <c r="X88" s="61"/>
      <c r="Y88" s="61"/>
    </row>
    <row r="89" spans="2:25" ht="17.25" hidden="1" outlineLevel="1" collapsed="1" thickBot="1">
      <c r="B89" s="349">
        <v>42562</v>
      </c>
      <c r="C89" s="318" t="s">
        <v>2236</v>
      </c>
      <c r="D89" s="319" t="s">
        <v>3389</v>
      </c>
      <c r="E89" s="319" t="s">
        <v>1329</v>
      </c>
      <c r="F89" s="319" t="s">
        <v>1330</v>
      </c>
      <c r="G89" s="319" t="s">
        <v>102</v>
      </c>
      <c r="H89" s="320">
        <v>1</v>
      </c>
      <c r="I89" s="320">
        <v>14</v>
      </c>
      <c r="J89" s="320">
        <v>-700</v>
      </c>
      <c r="K89" s="322">
        <v>40</v>
      </c>
      <c r="L89" s="322">
        <v>1</v>
      </c>
      <c r="M89" s="123">
        <f t="shared" si="4"/>
        <v>-741</v>
      </c>
      <c r="N89" s="241" t="str">
        <f t="shared" si="6"/>
        <v/>
      </c>
      <c r="O89" s="315">
        <f t="shared" si="5"/>
        <v>700</v>
      </c>
      <c r="P89" s="34">
        <f>SUM(M89:M98)</f>
        <v>1126</v>
      </c>
      <c r="R89" s="61"/>
      <c r="S89" s="61"/>
      <c r="T89" s="61"/>
      <c r="U89" s="61"/>
      <c r="V89" s="61"/>
      <c r="W89" s="61"/>
      <c r="X89" s="61"/>
      <c r="Y89" s="61"/>
    </row>
    <row r="90" spans="2:25" ht="17.25" hidden="1" outlineLevel="2" thickBot="1">
      <c r="B90" s="349">
        <v>42562</v>
      </c>
      <c r="C90" s="318" t="s">
        <v>2236</v>
      </c>
      <c r="D90" s="319" t="s">
        <v>3389</v>
      </c>
      <c r="E90" s="319" t="s">
        <v>1331</v>
      </c>
      <c r="F90" s="319" t="s">
        <v>2221</v>
      </c>
      <c r="G90" s="319" t="s">
        <v>102</v>
      </c>
      <c r="H90" s="320">
        <v>1</v>
      </c>
      <c r="I90" s="320">
        <v>15.5</v>
      </c>
      <c r="J90" s="320">
        <v>775</v>
      </c>
      <c r="K90" s="322">
        <v>40</v>
      </c>
      <c r="L90" s="322">
        <v>1</v>
      </c>
      <c r="M90" s="123">
        <f t="shared" si="4"/>
        <v>734</v>
      </c>
      <c r="N90" s="241" t="str">
        <f t="shared" si="6"/>
        <v/>
      </c>
      <c r="O90" s="315">
        <f t="shared" si="5"/>
        <v>775</v>
      </c>
      <c r="P90" s="34"/>
      <c r="R90" s="61"/>
      <c r="S90" s="61"/>
      <c r="T90" s="61"/>
      <c r="U90" s="61"/>
      <c r="V90" s="61"/>
      <c r="W90" s="61"/>
      <c r="X90" s="61"/>
      <c r="Y90" s="61"/>
    </row>
    <row r="91" spans="2:25" ht="17.25" hidden="1" outlineLevel="2" thickBot="1">
      <c r="B91" s="349">
        <v>42562</v>
      </c>
      <c r="C91" s="318" t="s">
        <v>3069</v>
      </c>
      <c r="D91" s="319" t="s">
        <v>3386</v>
      </c>
      <c r="E91" s="319" t="s">
        <v>1329</v>
      </c>
      <c r="F91" s="319" t="s">
        <v>2221</v>
      </c>
      <c r="G91" s="319" t="s">
        <v>102</v>
      </c>
      <c r="H91" s="320">
        <v>1</v>
      </c>
      <c r="I91" s="320">
        <v>8720</v>
      </c>
      <c r="J91" s="320">
        <v>0</v>
      </c>
      <c r="K91" s="322">
        <v>100</v>
      </c>
      <c r="L91" s="322">
        <v>35</v>
      </c>
      <c r="M91" s="123">
        <f t="shared" si="4"/>
        <v>-135</v>
      </c>
      <c r="N91" s="241" t="str">
        <f t="shared" si="6"/>
        <v/>
      </c>
      <c r="O91" s="315">
        <f t="shared" si="5"/>
        <v>0</v>
      </c>
      <c r="P91" s="34"/>
      <c r="R91" s="61"/>
      <c r="S91" s="61"/>
      <c r="T91" s="61"/>
      <c r="U91" s="61"/>
      <c r="V91" s="61"/>
      <c r="W91" s="61"/>
      <c r="X91" s="61"/>
      <c r="Y91" s="61"/>
    </row>
    <row r="92" spans="2:25" ht="17.25" hidden="1" outlineLevel="2" thickBot="1">
      <c r="B92" s="349">
        <v>42562</v>
      </c>
      <c r="C92" s="318" t="s">
        <v>3069</v>
      </c>
      <c r="D92" s="319" t="s">
        <v>3386</v>
      </c>
      <c r="E92" s="319" t="s">
        <v>1331</v>
      </c>
      <c r="F92" s="319" t="s">
        <v>1330</v>
      </c>
      <c r="G92" s="319" t="s">
        <v>102</v>
      </c>
      <c r="H92" s="320">
        <v>1</v>
      </c>
      <c r="I92" s="320">
        <v>8724</v>
      </c>
      <c r="J92" s="320">
        <v>0</v>
      </c>
      <c r="K92" s="322">
        <v>100</v>
      </c>
      <c r="L92" s="322">
        <v>35</v>
      </c>
      <c r="M92" s="123">
        <f t="shared" si="4"/>
        <v>-935</v>
      </c>
      <c r="N92" s="241">
        <f t="shared" si="6"/>
        <v>-4</v>
      </c>
      <c r="O92" s="315">
        <f t="shared" si="5"/>
        <v>0</v>
      </c>
      <c r="P92" s="34"/>
      <c r="R92" s="61"/>
      <c r="S92" s="61"/>
      <c r="T92" s="61"/>
      <c r="U92" s="61"/>
      <c r="V92" s="61"/>
      <c r="W92" s="61"/>
      <c r="X92" s="61"/>
      <c r="Y92" s="61"/>
    </row>
    <row r="93" spans="2:25" ht="17.25" hidden="1" outlineLevel="2" thickBot="1">
      <c r="B93" s="349">
        <v>42562</v>
      </c>
      <c r="C93" s="318" t="s">
        <v>3069</v>
      </c>
      <c r="D93" s="319" t="s">
        <v>3386</v>
      </c>
      <c r="E93" s="319" t="s">
        <v>1329</v>
      </c>
      <c r="F93" s="319" t="s">
        <v>1330</v>
      </c>
      <c r="G93" s="319" t="s">
        <v>102</v>
      </c>
      <c r="H93" s="320">
        <v>1</v>
      </c>
      <c r="I93" s="320">
        <v>8722</v>
      </c>
      <c r="J93" s="320">
        <v>0</v>
      </c>
      <c r="K93" s="322">
        <v>100</v>
      </c>
      <c r="L93" s="322">
        <v>35</v>
      </c>
      <c r="M93" s="123">
        <f t="shared" si="4"/>
        <v>-135</v>
      </c>
      <c r="N93" s="241" t="str">
        <f t="shared" si="6"/>
        <v/>
      </c>
      <c r="O93" s="315">
        <f t="shared" si="5"/>
        <v>0</v>
      </c>
      <c r="P93" s="34"/>
      <c r="R93" s="61"/>
      <c r="S93" s="61"/>
      <c r="T93" s="61"/>
      <c r="U93" s="61"/>
      <c r="V93" s="61"/>
      <c r="W93" s="61"/>
      <c r="X93" s="61"/>
      <c r="Y93" s="61"/>
    </row>
    <row r="94" spans="2:25" ht="17.25" hidden="1" outlineLevel="2" thickBot="1">
      <c r="B94" s="349">
        <v>42562</v>
      </c>
      <c r="C94" s="318" t="s">
        <v>3069</v>
      </c>
      <c r="D94" s="319" t="s">
        <v>3386</v>
      </c>
      <c r="E94" s="319" t="s">
        <v>1331</v>
      </c>
      <c r="F94" s="319" t="s">
        <v>2221</v>
      </c>
      <c r="G94" s="319" t="s">
        <v>102</v>
      </c>
      <c r="H94" s="320">
        <v>1</v>
      </c>
      <c r="I94" s="320">
        <v>8735</v>
      </c>
      <c r="J94" s="320">
        <v>0</v>
      </c>
      <c r="K94" s="322">
        <v>100</v>
      </c>
      <c r="L94" s="322">
        <v>35</v>
      </c>
      <c r="M94" s="123">
        <f t="shared" si="4"/>
        <v>2465</v>
      </c>
      <c r="N94" s="241">
        <f t="shared" si="6"/>
        <v>13</v>
      </c>
      <c r="O94" s="315">
        <f t="shared" si="5"/>
        <v>0</v>
      </c>
      <c r="P94" s="34"/>
      <c r="R94" s="61"/>
      <c r="S94" s="61"/>
      <c r="T94" s="61"/>
      <c r="U94" s="61"/>
      <c r="V94" s="61"/>
      <c r="W94" s="61"/>
      <c r="X94" s="61"/>
      <c r="Y94" s="61"/>
    </row>
    <row r="95" spans="2:25" ht="17.25" hidden="1" outlineLevel="2" thickBot="1">
      <c r="B95" s="349">
        <v>42562</v>
      </c>
      <c r="C95" s="318" t="s">
        <v>3069</v>
      </c>
      <c r="D95" s="319" t="s">
        <v>3386</v>
      </c>
      <c r="E95" s="319" t="s">
        <v>1329</v>
      </c>
      <c r="F95" s="319" t="s">
        <v>1330</v>
      </c>
      <c r="G95" s="319" t="s">
        <v>102</v>
      </c>
      <c r="H95" s="320">
        <v>1</v>
      </c>
      <c r="I95" s="320">
        <v>8733</v>
      </c>
      <c r="J95" s="320">
        <v>0</v>
      </c>
      <c r="K95" s="322">
        <v>100</v>
      </c>
      <c r="L95" s="322">
        <v>35</v>
      </c>
      <c r="M95" s="123">
        <f t="shared" si="4"/>
        <v>-135</v>
      </c>
      <c r="N95" s="241" t="str">
        <f t="shared" si="6"/>
        <v/>
      </c>
      <c r="O95" s="315">
        <f t="shared" si="5"/>
        <v>0</v>
      </c>
      <c r="P95" s="34"/>
      <c r="R95" s="61"/>
      <c r="S95" s="61"/>
      <c r="T95" s="61"/>
      <c r="U95" s="61"/>
      <c r="V95" s="61"/>
      <c r="W95" s="61"/>
      <c r="X95" s="61"/>
      <c r="Y95" s="61"/>
    </row>
    <row r="96" spans="2:25" ht="17.25" hidden="1" outlineLevel="2" thickBot="1">
      <c r="B96" s="349">
        <v>42562</v>
      </c>
      <c r="C96" s="318" t="s">
        <v>3069</v>
      </c>
      <c r="D96" s="319" t="s">
        <v>3386</v>
      </c>
      <c r="E96" s="319" t="s">
        <v>1331</v>
      </c>
      <c r="F96" s="319" t="s">
        <v>2221</v>
      </c>
      <c r="G96" s="319" t="s">
        <v>102</v>
      </c>
      <c r="H96" s="320">
        <v>1</v>
      </c>
      <c r="I96" s="320">
        <v>8735</v>
      </c>
      <c r="J96" s="320">
        <v>0</v>
      </c>
      <c r="K96" s="322">
        <v>100</v>
      </c>
      <c r="L96" s="322">
        <v>35</v>
      </c>
      <c r="M96" s="123">
        <f t="shared" si="4"/>
        <v>265</v>
      </c>
      <c r="N96" s="241">
        <f t="shared" si="6"/>
        <v>2</v>
      </c>
      <c r="O96" s="315">
        <f t="shared" si="5"/>
        <v>0</v>
      </c>
      <c r="P96" s="34"/>
      <c r="R96" s="61"/>
      <c r="S96" s="61"/>
      <c r="T96" s="61"/>
      <c r="U96" s="61"/>
      <c r="V96" s="61"/>
      <c r="W96" s="61"/>
      <c r="X96" s="61"/>
      <c r="Y96" s="61"/>
    </row>
    <row r="97" spans="2:25" ht="17.25" hidden="1" outlineLevel="2" thickBot="1">
      <c r="B97" s="349">
        <v>42562</v>
      </c>
      <c r="C97" s="318" t="s">
        <v>2236</v>
      </c>
      <c r="D97" s="319" t="s">
        <v>3389</v>
      </c>
      <c r="E97" s="319" t="s">
        <v>1329</v>
      </c>
      <c r="F97" s="319" t="s">
        <v>1330</v>
      </c>
      <c r="G97" s="319" t="s">
        <v>102</v>
      </c>
      <c r="H97" s="320">
        <v>1</v>
      </c>
      <c r="I97" s="320">
        <v>15</v>
      </c>
      <c r="J97" s="320">
        <v>-750</v>
      </c>
      <c r="K97" s="322">
        <v>40</v>
      </c>
      <c r="L97" s="322">
        <v>1</v>
      </c>
      <c r="M97" s="123">
        <f t="shared" si="4"/>
        <v>-791</v>
      </c>
      <c r="N97" s="241" t="str">
        <f t="shared" si="6"/>
        <v/>
      </c>
      <c r="O97" s="315">
        <f t="shared" si="5"/>
        <v>750</v>
      </c>
      <c r="P97" s="34"/>
      <c r="R97" s="61"/>
      <c r="S97" s="61"/>
      <c r="T97" s="61"/>
      <c r="U97" s="61"/>
      <c r="V97" s="61"/>
      <c r="W97" s="61"/>
      <c r="X97" s="61"/>
      <c r="Y97" s="61"/>
    </row>
    <row r="98" spans="2:25" ht="17.25" hidden="1" outlineLevel="2" thickBot="1">
      <c r="B98" s="349">
        <v>42564</v>
      </c>
      <c r="C98" s="318" t="s">
        <v>2236</v>
      </c>
      <c r="D98" s="319" t="s">
        <v>3389</v>
      </c>
      <c r="E98" s="319" t="s">
        <v>1331</v>
      </c>
      <c r="F98" s="319" t="s">
        <v>2221</v>
      </c>
      <c r="G98" s="319" t="s">
        <v>102</v>
      </c>
      <c r="H98" s="320">
        <v>1</v>
      </c>
      <c r="I98" s="320">
        <v>11.5</v>
      </c>
      <c r="J98" s="320">
        <v>575</v>
      </c>
      <c r="K98" s="322">
        <v>40</v>
      </c>
      <c r="L98" s="322">
        <v>1</v>
      </c>
      <c r="M98" s="123">
        <f t="shared" si="4"/>
        <v>534</v>
      </c>
      <c r="N98" s="241" t="str">
        <f t="shared" si="6"/>
        <v/>
      </c>
      <c r="O98" s="315">
        <f t="shared" si="5"/>
        <v>575</v>
      </c>
      <c r="P98" s="34"/>
      <c r="R98" s="61"/>
      <c r="S98" s="61"/>
      <c r="T98" s="61"/>
      <c r="U98" s="61"/>
      <c r="V98" s="61"/>
      <c r="W98" s="61"/>
      <c r="X98" s="61"/>
      <c r="Y98" s="61"/>
    </row>
    <row r="99" spans="2:25" ht="17.25" hidden="1" outlineLevel="1" collapsed="1" thickBot="1">
      <c r="B99" s="350">
        <v>42563</v>
      </c>
      <c r="C99" s="351" t="s">
        <v>3069</v>
      </c>
      <c r="D99" s="352" t="s">
        <v>3386</v>
      </c>
      <c r="E99" s="352" t="s">
        <v>1329</v>
      </c>
      <c r="F99" s="352" t="s">
        <v>1330</v>
      </c>
      <c r="G99" s="352" t="s">
        <v>102</v>
      </c>
      <c r="H99" s="353">
        <v>1</v>
      </c>
      <c r="I99" s="353">
        <v>8754</v>
      </c>
      <c r="J99" s="353">
        <v>0</v>
      </c>
      <c r="K99" s="354">
        <v>100</v>
      </c>
      <c r="L99" s="354">
        <v>35</v>
      </c>
      <c r="M99" s="285">
        <f t="shared" si="4"/>
        <v>-135</v>
      </c>
      <c r="N99" s="340" t="str">
        <f t="shared" si="6"/>
        <v/>
      </c>
      <c r="O99" s="315">
        <f t="shared" si="5"/>
        <v>0</v>
      </c>
      <c r="P99" s="314">
        <f>SUM(M99:M112)</f>
        <v>-1890</v>
      </c>
      <c r="R99" s="61"/>
      <c r="S99" s="61"/>
      <c r="T99" s="61"/>
      <c r="U99" s="61"/>
      <c r="V99" s="61"/>
      <c r="W99" s="61"/>
      <c r="X99" s="61"/>
      <c r="Y99" s="61"/>
    </row>
    <row r="100" spans="2:25" ht="17.25" hidden="1" outlineLevel="2" thickBot="1">
      <c r="B100" s="350">
        <v>42563</v>
      </c>
      <c r="C100" s="351" t="s">
        <v>3069</v>
      </c>
      <c r="D100" s="352" t="s">
        <v>3386</v>
      </c>
      <c r="E100" s="352" t="s">
        <v>1331</v>
      </c>
      <c r="F100" s="352" t="s">
        <v>2221</v>
      </c>
      <c r="G100" s="352" t="s">
        <v>102</v>
      </c>
      <c r="H100" s="353">
        <v>1</v>
      </c>
      <c r="I100" s="353">
        <v>8757</v>
      </c>
      <c r="J100" s="353">
        <v>0</v>
      </c>
      <c r="K100" s="354">
        <v>100</v>
      </c>
      <c r="L100" s="354">
        <v>35</v>
      </c>
      <c r="M100" s="285">
        <f t="shared" si="4"/>
        <v>465</v>
      </c>
      <c r="N100" s="340">
        <f t="shared" si="6"/>
        <v>3</v>
      </c>
      <c r="O100" s="315">
        <f t="shared" si="5"/>
        <v>0</v>
      </c>
      <c r="P100" s="314"/>
      <c r="R100" s="61"/>
      <c r="S100" s="61"/>
      <c r="T100" s="61"/>
      <c r="U100" s="61"/>
      <c r="V100" s="61"/>
      <c r="W100" s="61"/>
      <c r="X100" s="61"/>
      <c r="Y100" s="61"/>
    </row>
    <row r="101" spans="2:25" ht="17.25" hidden="1" outlineLevel="2" thickBot="1">
      <c r="B101" s="350">
        <v>42563</v>
      </c>
      <c r="C101" s="351" t="s">
        <v>3069</v>
      </c>
      <c r="D101" s="352" t="s">
        <v>3386</v>
      </c>
      <c r="E101" s="352" t="s">
        <v>1329</v>
      </c>
      <c r="F101" s="352" t="s">
        <v>2221</v>
      </c>
      <c r="G101" s="352" t="s">
        <v>102</v>
      </c>
      <c r="H101" s="353">
        <v>1</v>
      </c>
      <c r="I101" s="353">
        <v>8774</v>
      </c>
      <c r="J101" s="353">
        <v>0</v>
      </c>
      <c r="K101" s="354">
        <v>100</v>
      </c>
      <c r="L101" s="354">
        <v>35</v>
      </c>
      <c r="M101" s="285">
        <f t="shared" si="4"/>
        <v>-135</v>
      </c>
      <c r="N101" s="340" t="str">
        <f t="shared" si="6"/>
        <v/>
      </c>
      <c r="O101" s="315">
        <f t="shared" si="5"/>
        <v>0</v>
      </c>
      <c r="P101" s="314"/>
      <c r="R101" s="61"/>
      <c r="S101" s="61"/>
      <c r="T101" s="61"/>
      <c r="U101" s="61"/>
      <c r="V101" s="61"/>
      <c r="W101" s="61"/>
      <c r="X101" s="61"/>
      <c r="Y101" s="61"/>
    </row>
    <row r="102" spans="2:25" ht="17.25" hidden="1" outlineLevel="2" thickBot="1">
      <c r="B102" s="350">
        <v>42563</v>
      </c>
      <c r="C102" s="351" t="s">
        <v>3069</v>
      </c>
      <c r="D102" s="352" t="s">
        <v>3386</v>
      </c>
      <c r="E102" s="352" t="s">
        <v>1331</v>
      </c>
      <c r="F102" s="352" t="s">
        <v>1330</v>
      </c>
      <c r="G102" s="352" t="s">
        <v>102</v>
      </c>
      <c r="H102" s="353">
        <v>1</v>
      </c>
      <c r="I102" s="353">
        <v>8780</v>
      </c>
      <c r="J102" s="353">
        <v>0</v>
      </c>
      <c r="K102" s="354">
        <v>100</v>
      </c>
      <c r="L102" s="354">
        <v>35</v>
      </c>
      <c r="M102" s="285">
        <f t="shared" si="4"/>
        <v>-1335</v>
      </c>
      <c r="N102" s="340">
        <f t="shared" si="6"/>
        <v>-6</v>
      </c>
      <c r="O102" s="315">
        <f t="shared" si="5"/>
        <v>0</v>
      </c>
      <c r="P102" s="314"/>
      <c r="R102" s="61"/>
      <c r="S102" s="61"/>
      <c r="T102" s="61"/>
      <c r="U102" s="61"/>
      <c r="V102" s="61"/>
      <c r="W102" s="61"/>
      <c r="X102" s="61"/>
      <c r="Y102" s="61"/>
    </row>
    <row r="103" spans="2:25" ht="17.25" hidden="1" outlineLevel="2" thickBot="1">
      <c r="B103" s="350">
        <v>42563</v>
      </c>
      <c r="C103" s="351" t="s">
        <v>3069</v>
      </c>
      <c r="D103" s="352" t="s">
        <v>3386</v>
      </c>
      <c r="E103" s="352" t="s">
        <v>1329</v>
      </c>
      <c r="F103" s="352" t="s">
        <v>1330</v>
      </c>
      <c r="G103" s="352" t="s">
        <v>102</v>
      </c>
      <c r="H103" s="353">
        <v>1</v>
      </c>
      <c r="I103" s="353">
        <v>8779</v>
      </c>
      <c r="J103" s="353">
        <v>0</v>
      </c>
      <c r="K103" s="354">
        <v>100</v>
      </c>
      <c r="L103" s="354">
        <v>35</v>
      </c>
      <c r="M103" s="285">
        <f t="shared" si="4"/>
        <v>-135</v>
      </c>
      <c r="N103" s="340" t="str">
        <f t="shared" si="6"/>
        <v/>
      </c>
      <c r="O103" s="315">
        <f t="shared" si="5"/>
        <v>0</v>
      </c>
      <c r="P103" s="314"/>
      <c r="R103" s="61"/>
      <c r="S103" s="61"/>
      <c r="T103" s="61"/>
      <c r="U103" s="61"/>
      <c r="V103" s="61"/>
      <c r="W103" s="61"/>
      <c r="X103" s="61"/>
      <c r="Y103" s="61"/>
    </row>
    <row r="104" spans="2:25" ht="17.25" hidden="1" outlineLevel="2" thickBot="1">
      <c r="B104" s="350">
        <v>42563</v>
      </c>
      <c r="C104" s="351" t="s">
        <v>3069</v>
      </c>
      <c r="D104" s="352" t="s">
        <v>3386</v>
      </c>
      <c r="E104" s="352" t="s">
        <v>1331</v>
      </c>
      <c r="F104" s="352" t="s">
        <v>2221</v>
      </c>
      <c r="G104" s="352" t="s">
        <v>102</v>
      </c>
      <c r="H104" s="353">
        <v>1</v>
      </c>
      <c r="I104" s="353">
        <v>8779</v>
      </c>
      <c r="J104" s="353">
        <v>0</v>
      </c>
      <c r="K104" s="354">
        <v>100</v>
      </c>
      <c r="L104" s="354">
        <v>35</v>
      </c>
      <c r="M104" s="285">
        <f t="shared" si="4"/>
        <v>-135</v>
      </c>
      <c r="N104" s="340">
        <f t="shared" si="6"/>
        <v>0</v>
      </c>
      <c r="O104" s="315">
        <f t="shared" si="5"/>
        <v>0</v>
      </c>
      <c r="P104" s="314"/>
      <c r="R104" s="61"/>
      <c r="S104" s="61"/>
      <c r="T104" s="61"/>
      <c r="U104" s="61"/>
      <c r="V104" s="61"/>
      <c r="W104" s="61"/>
      <c r="X104" s="61"/>
      <c r="Y104" s="61"/>
    </row>
    <row r="105" spans="2:25" ht="17.25" hidden="1" outlineLevel="2" thickBot="1">
      <c r="B105" s="350">
        <v>42563</v>
      </c>
      <c r="C105" s="351" t="s">
        <v>3069</v>
      </c>
      <c r="D105" s="352" t="s">
        <v>3386</v>
      </c>
      <c r="E105" s="352" t="s">
        <v>1329</v>
      </c>
      <c r="F105" s="352" t="s">
        <v>2221</v>
      </c>
      <c r="G105" s="352" t="s">
        <v>102</v>
      </c>
      <c r="H105" s="353">
        <v>1</v>
      </c>
      <c r="I105" s="353">
        <v>8788</v>
      </c>
      <c r="J105" s="353">
        <v>0</v>
      </c>
      <c r="K105" s="354">
        <v>100</v>
      </c>
      <c r="L105" s="354">
        <v>35</v>
      </c>
      <c r="M105" s="285">
        <f t="shared" si="4"/>
        <v>-135</v>
      </c>
      <c r="N105" s="340" t="str">
        <f t="shared" si="6"/>
        <v/>
      </c>
      <c r="O105" s="315">
        <f t="shared" si="5"/>
        <v>0</v>
      </c>
      <c r="P105" s="314"/>
      <c r="R105" s="61"/>
      <c r="S105" s="61"/>
      <c r="T105" s="61"/>
      <c r="U105" s="61"/>
      <c r="V105" s="61"/>
      <c r="W105" s="61"/>
      <c r="X105" s="61"/>
      <c r="Y105" s="61"/>
    </row>
    <row r="106" spans="2:25" ht="17.25" hidden="1" outlineLevel="2" thickBot="1">
      <c r="B106" s="350">
        <v>42563</v>
      </c>
      <c r="C106" s="351" t="s">
        <v>3069</v>
      </c>
      <c r="D106" s="352" t="s">
        <v>3386</v>
      </c>
      <c r="E106" s="352" t="s">
        <v>1331</v>
      </c>
      <c r="F106" s="352" t="s">
        <v>1330</v>
      </c>
      <c r="G106" s="352" t="s">
        <v>102</v>
      </c>
      <c r="H106" s="353">
        <v>1</v>
      </c>
      <c r="I106" s="353">
        <v>8785</v>
      </c>
      <c r="J106" s="353">
        <v>0</v>
      </c>
      <c r="K106" s="354">
        <v>100</v>
      </c>
      <c r="L106" s="354">
        <v>35</v>
      </c>
      <c r="M106" s="285">
        <f t="shared" si="4"/>
        <v>465</v>
      </c>
      <c r="N106" s="340">
        <f t="shared" si="6"/>
        <v>3</v>
      </c>
      <c r="O106" s="315">
        <f t="shared" si="5"/>
        <v>0</v>
      </c>
      <c r="P106" s="314"/>
      <c r="R106" s="61"/>
      <c r="S106" s="61"/>
      <c r="T106" s="61"/>
      <c r="U106" s="61"/>
      <c r="V106" s="61"/>
      <c r="W106" s="61"/>
      <c r="X106" s="61"/>
      <c r="Y106" s="61"/>
    </row>
    <row r="107" spans="2:25" ht="17.25" hidden="1" outlineLevel="2" thickBot="1">
      <c r="B107" s="350">
        <v>42563</v>
      </c>
      <c r="C107" s="351" t="s">
        <v>3069</v>
      </c>
      <c r="D107" s="352" t="s">
        <v>3386</v>
      </c>
      <c r="E107" s="352" t="s">
        <v>1329</v>
      </c>
      <c r="F107" s="352" t="s">
        <v>1330</v>
      </c>
      <c r="G107" s="352" t="s">
        <v>102</v>
      </c>
      <c r="H107" s="353">
        <v>1</v>
      </c>
      <c r="I107" s="353">
        <v>8787</v>
      </c>
      <c r="J107" s="353">
        <v>0</v>
      </c>
      <c r="K107" s="354">
        <v>100</v>
      </c>
      <c r="L107" s="354">
        <v>35</v>
      </c>
      <c r="M107" s="285">
        <f t="shared" si="4"/>
        <v>-135</v>
      </c>
      <c r="N107" s="340" t="str">
        <f t="shared" si="6"/>
        <v/>
      </c>
      <c r="O107" s="315">
        <f t="shared" si="5"/>
        <v>0</v>
      </c>
      <c r="P107" s="314"/>
      <c r="R107" s="61"/>
      <c r="S107" s="61"/>
      <c r="T107" s="61"/>
      <c r="U107" s="61"/>
      <c r="V107" s="61"/>
      <c r="W107" s="61"/>
      <c r="X107" s="61"/>
      <c r="Y107" s="61"/>
    </row>
    <row r="108" spans="2:25" ht="17.25" hidden="1" outlineLevel="2" thickBot="1">
      <c r="B108" s="350">
        <v>42563</v>
      </c>
      <c r="C108" s="351" t="s">
        <v>3069</v>
      </c>
      <c r="D108" s="352" t="s">
        <v>3386</v>
      </c>
      <c r="E108" s="352" t="s">
        <v>1331</v>
      </c>
      <c r="F108" s="352" t="s">
        <v>2221</v>
      </c>
      <c r="G108" s="352" t="s">
        <v>102</v>
      </c>
      <c r="H108" s="353">
        <v>1</v>
      </c>
      <c r="I108" s="353">
        <v>8784</v>
      </c>
      <c r="J108" s="353">
        <v>0</v>
      </c>
      <c r="K108" s="354">
        <v>100</v>
      </c>
      <c r="L108" s="354">
        <v>35</v>
      </c>
      <c r="M108" s="285">
        <f t="shared" si="4"/>
        <v>-735</v>
      </c>
      <c r="N108" s="340">
        <f t="shared" si="6"/>
        <v>-3</v>
      </c>
      <c r="O108" s="315">
        <f t="shared" si="5"/>
        <v>0</v>
      </c>
      <c r="P108" s="314"/>
      <c r="R108" s="61"/>
      <c r="S108" s="61"/>
      <c r="T108" s="61"/>
      <c r="U108" s="61"/>
      <c r="V108" s="61"/>
      <c r="W108" s="61"/>
      <c r="X108" s="61"/>
      <c r="Y108" s="61"/>
    </row>
    <row r="109" spans="2:25" ht="17.25" hidden="1" outlineLevel="2" thickBot="1">
      <c r="B109" s="350">
        <v>42563</v>
      </c>
      <c r="C109" s="351" t="s">
        <v>3069</v>
      </c>
      <c r="D109" s="352" t="s">
        <v>3386</v>
      </c>
      <c r="E109" s="352" t="s">
        <v>1329</v>
      </c>
      <c r="F109" s="352" t="s">
        <v>1330</v>
      </c>
      <c r="G109" s="352" t="s">
        <v>102</v>
      </c>
      <c r="H109" s="353">
        <v>1</v>
      </c>
      <c r="I109" s="353">
        <v>8781</v>
      </c>
      <c r="J109" s="353">
        <v>0</v>
      </c>
      <c r="K109" s="354">
        <v>100</v>
      </c>
      <c r="L109" s="354">
        <v>35</v>
      </c>
      <c r="M109" s="285">
        <f t="shared" si="4"/>
        <v>-135</v>
      </c>
      <c r="N109" s="340" t="str">
        <f t="shared" si="6"/>
        <v/>
      </c>
      <c r="O109" s="315">
        <f t="shared" si="5"/>
        <v>0</v>
      </c>
      <c r="P109" s="314"/>
      <c r="R109" s="61"/>
      <c r="S109" s="61"/>
      <c r="T109" s="61"/>
      <c r="U109" s="61"/>
      <c r="V109" s="61"/>
      <c r="W109" s="61"/>
      <c r="X109" s="61"/>
      <c r="Y109" s="61"/>
    </row>
    <row r="110" spans="2:25" ht="17.25" hidden="1" outlineLevel="2" thickBot="1">
      <c r="B110" s="350">
        <v>42563</v>
      </c>
      <c r="C110" s="351" t="s">
        <v>3069</v>
      </c>
      <c r="D110" s="352" t="s">
        <v>3386</v>
      </c>
      <c r="E110" s="352" t="s">
        <v>1331</v>
      </c>
      <c r="F110" s="352" t="s">
        <v>2221</v>
      </c>
      <c r="G110" s="352" t="s">
        <v>102</v>
      </c>
      <c r="H110" s="353">
        <v>1</v>
      </c>
      <c r="I110" s="353">
        <v>8786</v>
      </c>
      <c r="J110" s="353">
        <v>0</v>
      </c>
      <c r="K110" s="354">
        <v>100</v>
      </c>
      <c r="L110" s="354">
        <v>35</v>
      </c>
      <c r="M110" s="285">
        <f t="shared" si="4"/>
        <v>865</v>
      </c>
      <c r="N110" s="340">
        <f t="shared" si="6"/>
        <v>5</v>
      </c>
      <c r="O110" s="315">
        <f t="shared" si="5"/>
        <v>0</v>
      </c>
      <c r="P110" s="314"/>
      <c r="R110" s="61"/>
      <c r="S110" s="61"/>
      <c r="T110" s="61"/>
      <c r="U110" s="61"/>
      <c r="V110" s="61"/>
      <c r="W110" s="61"/>
      <c r="X110" s="61"/>
      <c r="Y110" s="61"/>
    </row>
    <row r="111" spans="2:25" ht="17.25" hidden="1" outlineLevel="2" thickBot="1">
      <c r="B111" s="350">
        <v>42563</v>
      </c>
      <c r="C111" s="351" t="s">
        <v>3069</v>
      </c>
      <c r="D111" s="352" t="s">
        <v>3386</v>
      </c>
      <c r="E111" s="352" t="s">
        <v>1329</v>
      </c>
      <c r="F111" s="352" t="s">
        <v>2221</v>
      </c>
      <c r="G111" s="352" t="s">
        <v>102</v>
      </c>
      <c r="H111" s="353">
        <v>1</v>
      </c>
      <c r="I111" s="353">
        <v>8779</v>
      </c>
      <c r="J111" s="353">
        <v>0</v>
      </c>
      <c r="K111" s="354">
        <v>100</v>
      </c>
      <c r="L111" s="354">
        <v>35</v>
      </c>
      <c r="M111" s="285">
        <f t="shared" si="4"/>
        <v>-135</v>
      </c>
      <c r="N111" s="340" t="str">
        <f t="shared" si="6"/>
        <v/>
      </c>
      <c r="O111" s="315">
        <f t="shared" si="5"/>
        <v>0</v>
      </c>
      <c r="P111" s="314"/>
      <c r="R111" s="61"/>
      <c r="S111" s="61"/>
      <c r="T111" s="61"/>
      <c r="U111" s="61"/>
      <c r="V111" s="61"/>
      <c r="W111" s="61"/>
      <c r="X111" s="61"/>
      <c r="Y111" s="61"/>
    </row>
    <row r="112" spans="2:25" ht="17.25" hidden="1" outlineLevel="2" thickBot="1">
      <c r="B112" s="350">
        <v>42563</v>
      </c>
      <c r="C112" s="351" t="s">
        <v>3069</v>
      </c>
      <c r="D112" s="352" t="s">
        <v>3386</v>
      </c>
      <c r="E112" s="352" t="s">
        <v>1331</v>
      </c>
      <c r="F112" s="352" t="s">
        <v>1330</v>
      </c>
      <c r="G112" s="352" t="s">
        <v>102</v>
      </c>
      <c r="H112" s="353">
        <v>1</v>
      </c>
      <c r="I112" s="353">
        <v>8781</v>
      </c>
      <c r="J112" s="353">
        <v>0</v>
      </c>
      <c r="K112" s="354">
        <v>100</v>
      </c>
      <c r="L112" s="354">
        <v>35</v>
      </c>
      <c r="M112" s="285">
        <f t="shared" si="4"/>
        <v>-535</v>
      </c>
      <c r="N112" s="340">
        <f t="shared" si="6"/>
        <v>-2</v>
      </c>
      <c r="O112" s="315">
        <f t="shared" si="5"/>
        <v>0</v>
      </c>
      <c r="P112" s="314"/>
      <c r="R112" s="61"/>
      <c r="S112" s="61"/>
      <c r="T112" s="61"/>
      <c r="U112" s="61"/>
      <c r="V112" s="61"/>
      <c r="W112" s="61"/>
      <c r="X112" s="61"/>
      <c r="Y112" s="61"/>
    </row>
    <row r="113" spans="2:25" ht="17.25" hidden="1" outlineLevel="1" collapsed="1" thickBot="1">
      <c r="B113" s="349">
        <v>42564</v>
      </c>
      <c r="C113" s="318" t="s">
        <v>2236</v>
      </c>
      <c r="D113" s="319" t="s">
        <v>3390</v>
      </c>
      <c r="E113" s="319" t="s">
        <v>1329</v>
      </c>
      <c r="F113" s="319" t="s">
        <v>1330</v>
      </c>
      <c r="G113" s="319" t="s">
        <v>102</v>
      </c>
      <c r="H113" s="320">
        <v>1</v>
      </c>
      <c r="I113" s="320">
        <v>53</v>
      </c>
      <c r="J113" s="320">
        <v>-2650</v>
      </c>
      <c r="K113" s="322">
        <v>40</v>
      </c>
      <c r="L113" s="322">
        <v>3</v>
      </c>
      <c r="M113" s="123">
        <f t="shared" si="4"/>
        <v>-2693</v>
      </c>
      <c r="N113" s="241" t="str">
        <f t="shared" si="6"/>
        <v/>
      </c>
      <c r="O113" s="315">
        <f t="shared" si="5"/>
        <v>2650</v>
      </c>
      <c r="P113" s="34">
        <f>SUM(M113:M140)</f>
        <v>-11297</v>
      </c>
      <c r="R113" s="61"/>
      <c r="S113" s="61"/>
      <c r="T113" s="61"/>
      <c r="U113" s="61"/>
      <c r="V113" s="61"/>
      <c r="W113" s="61"/>
      <c r="X113" s="61"/>
      <c r="Y113" s="61"/>
    </row>
    <row r="114" spans="2:25" ht="17.25" hidden="1" outlineLevel="2" thickBot="1">
      <c r="B114" s="349">
        <v>42564</v>
      </c>
      <c r="C114" s="318" t="s">
        <v>2236</v>
      </c>
      <c r="D114" s="319" t="s">
        <v>3390</v>
      </c>
      <c r="E114" s="319" t="s">
        <v>1331</v>
      </c>
      <c r="F114" s="319" t="s">
        <v>2221</v>
      </c>
      <c r="G114" s="319" t="s">
        <v>102</v>
      </c>
      <c r="H114" s="320">
        <v>1</v>
      </c>
      <c r="I114" s="320">
        <v>75</v>
      </c>
      <c r="J114" s="320">
        <v>3750</v>
      </c>
      <c r="K114" s="322">
        <v>40</v>
      </c>
      <c r="L114" s="322">
        <v>4</v>
      </c>
      <c r="M114" s="123">
        <f t="shared" si="4"/>
        <v>3706</v>
      </c>
      <c r="N114" s="241" t="str">
        <f t="shared" si="6"/>
        <v/>
      </c>
      <c r="O114" s="315">
        <f t="shared" si="5"/>
        <v>3750</v>
      </c>
      <c r="P114" s="34"/>
      <c r="R114" s="61"/>
      <c r="S114" s="61"/>
      <c r="T114" s="61"/>
      <c r="U114" s="61"/>
      <c r="V114" s="61"/>
      <c r="W114" s="61"/>
      <c r="X114" s="61"/>
      <c r="Y114" s="61"/>
    </row>
    <row r="115" spans="2:25" ht="17.25" hidden="1" outlineLevel="2" thickBot="1">
      <c r="B115" s="349">
        <v>42564</v>
      </c>
      <c r="C115" s="318" t="s">
        <v>3069</v>
      </c>
      <c r="D115" s="319" t="s">
        <v>3386</v>
      </c>
      <c r="E115" s="319" t="s">
        <v>1329</v>
      </c>
      <c r="F115" s="319" t="s">
        <v>1330</v>
      </c>
      <c r="G115" s="319" t="s">
        <v>102</v>
      </c>
      <c r="H115" s="320">
        <v>1</v>
      </c>
      <c r="I115" s="320">
        <v>8833</v>
      </c>
      <c r="J115" s="320">
        <v>0</v>
      </c>
      <c r="K115" s="322">
        <v>100</v>
      </c>
      <c r="L115" s="322">
        <v>35</v>
      </c>
      <c r="M115" s="123">
        <f t="shared" si="4"/>
        <v>-135</v>
      </c>
      <c r="N115" s="241" t="str">
        <f t="shared" si="6"/>
        <v/>
      </c>
      <c r="O115" s="315">
        <f t="shared" si="5"/>
        <v>0</v>
      </c>
      <c r="P115" s="34"/>
      <c r="R115" s="61"/>
      <c r="S115" s="61"/>
      <c r="T115" s="61"/>
      <c r="U115" s="61"/>
      <c r="V115" s="61"/>
      <c r="W115" s="61"/>
      <c r="X115" s="61"/>
      <c r="Y115" s="61"/>
    </row>
    <row r="116" spans="2:25" ht="17.25" hidden="1" outlineLevel="2" thickBot="1">
      <c r="B116" s="349">
        <v>42564</v>
      </c>
      <c r="C116" s="318" t="s">
        <v>3069</v>
      </c>
      <c r="D116" s="319" t="s">
        <v>3386</v>
      </c>
      <c r="E116" s="319" t="s">
        <v>1331</v>
      </c>
      <c r="F116" s="319" t="s">
        <v>2221</v>
      </c>
      <c r="G116" s="319" t="s">
        <v>102</v>
      </c>
      <c r="H116" s="320">
        <v>1</v>
      </c>
      <c r="I116" s="320">
        <v>8820</v>
      </c>
      <c r="J116" s="320">
        <v>0</v>
      </c>
      <c r="K116" s="322">
        <v>100</v>
      </c>
      <c r="L116" s="322">
        <v>35</v>
      </c>
      <c r="M116" s="123">
        <f t="shared" si="4"/>
        <v>-2735</v>
      </c>
      <c r="N116" s="241">
        <f t="shared" si="6"/>
        <v>-13</v>
      </c>
      <c r="O116" s="315">
        <f t="shared" si="5"/>
        <v>0</v>
      </c>
      <c r="P116" s="34"/>
      <c r="R116" s="61"/>
      <c r="S116" s="61"/>
      <c r="T116" s="61"/>
      <c r="U116" s="61"/>
      <c r="V116" s="61"/>
      <c r="W116" s="61"/>
      <c r="X116" s="61"/>
      <c r="Y116" s="61"/>
    </row>
    <row r="117" spans="2:25" ht="17.25" hidden="1" outlineLevel="2" thickBot="1">
      <c r="B117" s="349">
        <v>42564</v>
      </c>
      <c r="C117" s="318" t="s">
        <v>3069</v>
      </c>
      <c r="D117" s="319" t="s">
        <v>3386</v>
      </c>
      <c r="E117" s="319" t="s">
        <v>1329</v>
      </c>
      <c r="F117" s="319" t="s">
        <v>2221</v>
      </c>
      <c r="G117" s="319" t="s">
        <v>102</v>
      </c>
      <c r="H117" s="320">
        <v>1</v>
      </c>
      <c r="I117" s="320">
        <v>8797</v>
      </c>
      <c r="J117" s="320">
        <v>0</v>
      </c>
      <c r="K117" s="322">
        <v>100</v>
      </c>
      <c r="L117" s="322">
        <v>35</v>
      </c>
      <c r="M117" s="123">
        <f t="shared" si="4"/>
        <v>-135</v>
      </c>
      <c r="N117" s="241" t="str">
        <f t="shared" si="6"/>
        <v/>
      </c>
      <c r="O117" s="315">
        <f t="shared" si="5"/>
        <v>0</v>
      </c>
      <c r="P117" s="34"/>
      <c r="R117" s="61"/>
      <c r="S117" s="61"/>
      <c r="T117" s="61"/>
      <c r="U117" s="61"/>
      <c r="V117" s="61"/>
      <c r="W117" s="61"/>
      <c r="X117" s="61"/>
      <c r="Y117" s="61"/>
    </row>
    <row r="118" spans="2:25" ht="17.25" hidden="1" outlineLevel="2" thickBot="1">
      <c r="B118" s="349">
        <v>42564</v>
      </c>
      <c r="C118" s="318" t="s">
        <v>3069</v>
      </c>
      <c r="D118" s="319" t="s">
        <v>3386</v>
      </c>
      <c r="E118" s="319" t="s">
        <v>1331</v>
      </c>
      <c r="F118" s="319" t="s">
        <v>1330</v>
      </c>
      <c r="G118" s="319" t="s">
        <v>102</v>
      </c>
      <c r="H118" s="320">
        <v>1</v>
      </c>
      <c r="I118" s="320">
        <v>8782</v>
      </c>
      <c r="J118" s="320">
        <v>0</v>
      </c>
      <c r="K118" s="322">
        <v>100</v>
      </c>
      <c r="L118" s="322">
        <v>35</v>
      </c>
      <c r="M118" s="123">
        <f t="shared" si="4"/>
        <v>2865</v>
      </c>
      <c r="N118" s="241">
        <f t="shared" si="6"/>
        <v>15</v>
      </c>
      <c r="O118" s="315">
        <f t="shared" si="5"/>
        <v>0</v>
      </c>
      <c r="P118" s="34"/>
      <c r="R118" s="61"/>
      <c r="S118" s="61"/>
      <c r="T118" s="61"/>
      <c r="U118" s="61"/>
      <c r="V118" s="61"/>
      <c r="W118" s="61"/>
      <c r="X118" s="61"/>
      <c r="Y118" s="61"/>
    </row>
    <row r="119" spans="2:25" ht="17.25" hidden="1" outlineLevel="2" thickBot="1">
      <c r="B119" s="349">
        <v>42564</v>
      </c>
      <c r="C119" s="318" t="s">
        <v>3069</v>
      </c>
      <c r="D119" s="319" t="s">
        <v>3386</v>
      </c>
      <c r="E119" s="319" t="s">
        <v>1329</v>
      </c>
      <c r="F119" s="319" t="s">
        <v>2221</v>
      </c>
      <c r="G119" s="319" t="s">
        <v>102</v>
      </c>
      <c r="H119" s="320">
        <v>1</v>
      </c>
      <c r="I119" s="320">
        <v>8787</v>
      </c>
      <c r="J119" s="320">
        <v>0</v>
      </c>
      <c r="K119" s="322">
        <v>100</v>
      </c>
      <c r="L119" s="322">
        <v>35</v>
      </c>
      <c r="M119" s="123">
        <f t="shared" si="4"/>
        <v>-135</v>
      </c>
      <c r="N119" s="241" t="str">
        <f t="shared" si="6"/>
        <v/>
      </c>
      <c r="O119" s="315">
        <f t="shared" si="5"/>
        <v>0</v>
      </c>
      <c r="P119" s="34"/>
      <c r="R119" s="61"/>
      <c r="S119" s="61"/>
      <c r="T119" s="61"/>
      <c r="U119" s="61"/>
      <c r="V119" s="61"/>
      <c r="W119" s="61"/>
      <c r="X119" s="61"/>
      <c r="Y119" s="61"/>
    </row>
    <row r="120" spans="2:25" ht="17.25" hidden="1" outlineLevel="2" thickBot="1">
      <c r="B120" s="349">
        <v>42564</v>
      </c>
      <c r="C120" s="318" t="s">
        <v>3069</v>
      </c>
      <c r="D120" s="319" t="s">
        <v>3386</v>
      </c>
      <c r="E120" s="319" t="s">
        <v>1331</v>
      </c>
      <c r="F120" s="319" t="s">
        <v>1330</v>
      </c>
      <c r="G120" s="319" t="s">
        <v>102</v>
      </c>
      <c r="H120" s="320">
        <v>1</v>
      </c>
      <c r="I120" s="320">
        <v>8778</v>
      </c>
      <c r="J120" s="320">
        <v>0</v>
      </c>
      <c r="K120" s="322">
        <v>100</v>
      </c>
      <c r="L120" s="322">
        <v>35</v>
      </c>
      <c r="M120" s="123">
        <f t="shared" si="4"/>
        <v>1665</v>
      </c>
      <c r="N120" s="241">
        <f t="shared" si="6"/>
        <v>9</v>
      </c>
      <c r="O120" s="315">
        <f t="shared" si="5"/>
        <v>0</v>
      </c>
      <c r="P120" s="34"/>
      <c r="R120" s="61"/>
      <c r="S120" s="61"/>
      <c r="T120" s="61"/>
      <c r="U120" s="61"/>
      <c r="V120" s="61"/>
      <c r="W120" s="61"/>
      <c r="X120" s="61"/>
      <c r="Y120" s="61"/>
    </row>
    <row r="121" spans="2:25" ht="17.25" hidden="1" outlineLevel="2" thickBot="1">
      <c r="B121" s="349">
        <v>42564</v>
      </c>
      <c r="C121" s="318" t="s">
        <v>3069</v>
      </c>
      <c r="D121" s="319" t="s">
        <v>3386</v>
      </c>
      <c r="E121" s="319" t="s">
        <v>1329</v>
      </c>
      <c r="F121" s="319" t="s">
        <v>2221</v>
      </c>
      <c r="G121" s="319" t="s">
        <v>102</v>
      </c>
      <c r="H121" s="320">
        <v>1</v>
      </c>
      <c r="I121" s="320">
        <v>8790</v>
      </c>
      <c r="J121" s="320">
        <v>0</v>
      </c>
      <c r="K121" s="322">
        <v>100</v>
      </c>
      <c r="L121" s="322">
        <v>35</v>
      </c>
      <c r="M121" s="123">
        <f t="shared" si="4"/>
        <v>-135</v>
      </c>
      <c r="N121" s="241" t="str">
        <f t="shared" si="6"/>
        <v/>
      </c>
      <c r="O121" s="315">
        <f t="shared" si="5"/>
        <v>0</v>
      </c>
      <c r="P121" s="34"/>
      <c r="R121" s="61"/>
      <c r="S121" s="61"/>
      <c r="T121" s="61"/>
      <c r="U121" s="61"/>
      <c r="V121" s="61"/>
      <c r="W121" s="61"/>
      <c r="X121" s="61"/>
      <c r="Y121" s="61"/>
    </row>
    <row r="122" spans="2:25" ht="17.25" hidden="1" outlineLevel="2" thickBot="1">
      <c r="B122" s="349">
        <v>42564</v>
      </c>
      <c r="C122" s="318" t="s">
        <v>3069</v>
      </c>
      <c r="D122" s="319" t="s">
        <v>3386</v>
      </c>
      <c r="E122" s="319" t="s">
        <v>1331</v>
      </c>
      <c r="F122" s="319" t="s">
        <v>1330</v>
      </c>
      <c r="G122" s="319" t="s">
        <v>102</v>
      </c>
      <c r="H122" s="320">
        <v>1</v>
      </c>
      <c r="I122" s="320">
        <v>8778</v>
      </c>
      <c r="J122" s="320">
        <v>0</v>
      </c>
      <c r="K122" s="322">
        <v>100</v>
      </c>
      <c r="L122" s="322">
        <v>35</v>
      </c>
      <c r="M122" s="123">
        <f t="shared" si="4"/>
        <v>2265</v>
      </c>
      <c r="N122" s="241">
        <f t="shared" si="6"/>
        <v>12</v>
      </c>
      <c r="O122" s="315">
        <f t="shared" si="5"/>
        <v>0</v>
      </c>
      <c r="P122" s="34"/>
      <c r="R122" s="61"/>
      <c r="S122" s="61"/>
      <c r="T122" s="61"/>
      <c r="U122" s="61"/>
      <c r="V122" s="61"/>
      <c r="W122" s="61"/>
      <c r="X122" s="61"/>
      <c r="Y122" s="61"/>
    </row>
    <row r="123" spans="2:25" ht="17.25" hidden="1" outlineLevel="2" thickBot="1">
      <c r="B123" s="349">
        <v>42564</v>
      </c>
      <c r="C123" s="318" t="s">
        <v>3069</v>
      </c>
      <c r="D123" s="319" t="s">
        <v>3386</v>
      </c>
      <c r="E123" s="319" t="s">
        <v>1329</v>
      </c>
      <c r="F123" s="319" t="s">
        <v>2221</v>
      </c>
      <c r="G123" s="319" t="s">
        <v>102</v>
      </c>
      <c r="H123" s="320">
        <v>1</v>
      </c>
      <c r="I123" s="320">
        <v>8758</v>
      </c>
      <c r="J123" s="320">
        <v>0</v>
      </c>
      <c r="K123" s="322">
        <v>100</v>
      </c>
      <c r="L123" s="322">
        <v>35</v>
      </c>
      <c r="M123" s="123">
        <f t="shared" si="4"/>
        <v>-135</v>
      </c>
      <c r="N123" s="241" t="str">
        <f t="shared" si="6"/>
        <v/>
      </c>
      <c r="O123" s="315">
        <f t="shared" si="5"/>
        <v>0</v>
      </c>
      <c r="P123" s="34"/>
      <c r="R123" s="61"/>
      <c r="S123" s="61"/>
      <c r="T123" s="61"/>
      <c r="U123" s="61"/>
      <c r="V123" s="61"/>
      <c r="W123" s="61"/>
      <c r="X123" s="61"/>
      <c r="Y123" s="61"/>
    </row>
    <row r="124" spans="2:25" ht="17.25" hidden="1" outlineLevel="2" thickBot="1">
      <c r="B124" s="349">
        <v>42564</v>
      </c>
      <c r="C124" s="318" t="s">
        <v>3069</v>
      </c>
      <c r="D124" s="319" t="s">
        <v>3386</v>
      </c>
      <c r="E124" s="319" t="s">
        <v>1331</v>
      </c>
      <c r="F124" s="319" t="s">
        <v>1330</v>
      </c>
      <c r="G124" s="319" t="s">
        <v>102</v>
      </c>
      <c r="H124" s="320">
        <v>1</v>
      </c>
      <c r="I124" s="320">
        <v>8773</v>
      </c>
      <c r="J124" s="320">
        <v>0</v>
      </c>
      <c r="K124" s="322">
        <v>100</v>
      </c>
      <c r="L124" s="322">
        <v>35</v>
      </c>
      <c r="M124" s="123">
        <f t="shared" si="4"/>
        <v>-3135</v>
      </c>
      <c r="N124" s="241">
        <f t="shared" si="6"/>
        <v>-15</v>
      </c>
      <c r="O124" s="315">
        <f t="shared" si="5"/>
        <v>0</v>
      </c>
      <c r="P124" s="34"/>
      <c r="R124" s="61"/>
      <c r="S124" s="61"/>
      <c r="T124" s="61"/>
      <c r="U124" s="61"/>
      <c r="V124" s="61"/>
      <c r="W124" s="61"/>
      <c r="X124" s="61"/>
      <c r="Y124" s="61"/>
    </row>
    <row r="125" spans="2:25" ht="17.25" hidden="1" outlineLevel="2" thickBot="1">
      <c r="B125" s="349">
        <v>42564</v>
      </c>
      <c r="C125" s="318" t="s">
        <v>3069</v>
      </c>
      <c r="D125" s="319" t="s">
        <v>3386</v>
      </c>
      <c r="E125" s="319" t="s">
        <v>1329</v>
      </c>
      <c r="F125" s="319" t="s">
        <v>2221</v>
      </c>
      <c r="G125" s="319" t="s">
        <v>102</v>
      </c>
      <c r="H125" s="320">
        <v>1</v>
      </c>
      <c r="I125" s="320">
        <v>8762</v>
      </c>
      <c r="J125" s="320">
        <v>0</v>
      </c>
      <c r="K125" s="322">
        <v>100</v>
      </c>
      <c r="L125" s="322">
        <v>35</v>
      </c>
      <c r="M125" s="123">
        <f t="shared" si="4"/>
        <v>-135</v>
      </c>
      <c r="N125" s="241" t="str">
        <f t="shared" si="6"/>
        <v/>
      </c>
      <c r="O125" s="315">
        <f t="shared" si="5"/>
        <v>0</v>
      </c>
      <c r="P125" s="34"/>
      <c r="R125" s="61"/>
      <c r="S125" s="61"/>
      <c r="T125" s="61"/>
      <c r="U125" s="61"/>
      <c r="V125" s="61"/>
      <c r="W125" s="61"/>
      <c r="X125" s="61"/>
      <c r="Y125" s="61"/>
    </row>
    <row r="126" spans="2:25" ht="17.25" hidden="1" outlineLevel="2" thickBot="1">
      <c r="B126" s="349">
        <v>42564</v>
      </c>
      <c r="C126" s="318" t="s">
        <v>3069</v>
      </c>
      <c r="D126" s="319" t="s">
        <v>3386</v>
      </c>
      <c r="E126" s="319" t="s">
        <v>1331</v>
      </c>
      <c r="F126" s="319" t="s">
        <v>1330</v>
      </c>
      <c r="G126" s="319" t="s">
        <v>102</v>
      </c>
      <c r="H126" s="320">
        <v>1</v>
      </c>
      <c r="I126" s="320">
        <v>8775</v>
      </c>
      <c r="J126" s="320">
        <v>0</v>
      </c>
      <c r="K126" s="322">
        <v>100</v>
      </c>
      <c r="L126" s="322">
        <v>35</v>
      </c>
      <c r="M126" s="123">
        <f t="shared" si="4"/>
        <v>-2735</v>
      </c>
      <c r="N126" s="241">
        <f t="shared" si="6"/>
        <v>-13</v>
      </c>
      <c r="O126" s="315">
        <f t="shared" si="5"/>
        <v>0</v>
      </c>
      <c r="P126" s="34"/>
      <c r="R126" s="61"/>
      <c r="S126" s="61"/>
      <c r="T126" s="61"/>
      <c r="U126" s="61"/>
      <c r="V126" s="61"/>
      <c r="W126" s="61"/>
      <c r="X126" s="61"/>
      <c r="Y126" s="61"/>
    </row>
    <row r="127" spans="2:25" ht="17.25" hidden="1" outlineLevel="2" thickBot="1">
      <c r="B127" s="349">
        <v>42564</v>
      </c>
      <c r="C127" s="318" t="s">
        <v>3069</v>
      </c>
      <c r="D127" s="319" t="s">
        <v>3386</v>
      </c>
      <c r="E127" s="319" t="s">
        <v>1329</v>
      </c>
      <c r="F127" s="319" t="s">
        <v>1330</v>
      </c>
      <c r="G127" s="319" t="s">
        <v>102</v>
      </c>
      <c r="H127" s="320">
        <v>1</v>
      </c>
      <c r="I127" s="320">
        <v>8801</v>
      </c>
      <c r="J127" s="320">
        <v>0</v>
      </c>
      <c r="K127" s="322">
        <v>100</v>
      </c>
      <c r="L127" s="322">
        <v>35</v>
      </c>
      <c r="M127" s="123">
        <f t="shared" si="4"/>
        <v>-135</v>
      </c>
      <c r="N127" s="241" t="str">
        <f t="shared" si="6"/>
        <v/>
      </c>
      <c r="O127" s="315">
        <f t="shared" si="5"/>
        <v>0</v>
      </c>
      <c r="P127" s="34"/>
      <c r="R127" s="61"/>
      <c r="S127" s="61"/>
      <c r="T127" s="61"/>
      <c r="U127" s="61"/>
      <c r="V127" s="61"/>
      <c r="W127" s="61"/>
      <c r="X127" s="61"/>
      <c r="Y127" s="61"/>
    </row>
    <row r="128" spans="2:25" ht="17.25" hidden="1" outlineLevel="2" thickBot="1">
      <c r="B128" s="349">
        <v>42564</v>
      </c>
      <c r="C128" s="318" t="s">
        <v>3069</v>
      </c>
      <c r="D128" s="319" t="s">
        <v>3386</v>
      </c>
      <c r="E128" s="319" t="s">
        <v>1331</v>
      </c>
      <c r="F128" s="319" t="s">
        <v>2221</v>
      </c>
      <c r="G128" s="319" t="s">
        <v>102</v>
      </c>
      <c r="H128" s="320">
        <v>1</v>
      </c>
      <c r="I128" s="320">
        <v>8786</v>
      </c>
      <c r="J128" s="320">
        <v>0</v>
      </c>
      <c r="K128" s="322">
        <v>100</v>
      </c>
      <c r="L128" s="322">
        <v>35</v>
      </c>
      <c r="M128" s="123">
        <f t="shared" si="4"/>
        <v>-3135</v>
      </c>
      <c r="N128" s="241">
        <f t="shared" si="6"/>
        <v>-15</v>
      </c>
      <c r="O128" s="315">
        <f t="shared" si="5"/>
        <v>0</v>
      </c>
      <c r="P128" s="34"/>
      <c r="R128" s="61"/>
      <c r="S128" s="61"/>
      <c r="T128" s="61"/>
      <c r="U128" s="61"/>
      <c r="V128" s="61"/>
      <c r="W128" s="61"/>
      <c r="X128" s="61"/>
      <c r="Y128" s="61"/>
    </row>
    <row r="129" spans="2:25" ht="17.25" hidden="1" outlineLevel="2" thickBot="1">
      <c r="B129" s="349">
        <v>42564</v>
      </c>
      <c r="C129" s="318" t="s">
        <v>3069</v>
      </c>
      <c r="D129" s="319" t="s">
        <v>3386</v>
      </c>
      <c r="E129" s="319" t="s">
        <v>1329</v>
      </c>
      <c r="F129" s="319" t="s">
        <v>1330</v>
      </c>
      <c r="G129" s="319" t="s">
        <v>102</v>
      </c>
      <c r="H129" s="320">
        <v>1</v>
      </c>
      <c r="I129" s="320">
        <v>8795</v>
      </c>
      <c r="J129" s="320">
        <v>0</v>
      </c>
      <c r="K129" s="322">
        <v>100</v>
      </c>
      <c r="L129" s="322">
        <v>35</v>
      </c>
      <c r="M129" s="123">
        <f t="shared" si="4"/>
        <v>-135</v>
      </c>
      <c r="N129" s="241" t="str">
        <f t="shared" si="6"/>
        <v/>
      </c>
      <c r="O129" s="315">
        <f t="shared" si="5"/>
        <v>0</v>
      </c>
      <c r="P129" s="34"/>
      <c r="R129" s="61"/>
      <c r="S129" s="61"/>
      <c r="T129" s="61"/>
      <c r="U129" s="61"/>
      <c r="V129" s="61"/>
      <c r="W129" s="61"/>
      <c r="X129" s="61"/>
      <c r="Y129" s="61"/>
    </row>
    <row r="130" spans="2:25" ht="17.25" hidden="1" outlineLevel="2" thickBot="1">
      <c r="B130" s="349">
        <v>42564</v>
      </c>
      <c r="C130" s="318" t="s">
        <v>3069</v>
      </c>
      <c r="D130" s="319" t="s">
        <v>3386</v>
      </c>
      <c r="E130" s="319" t="s">
        <v>1331</v>
      </c>
      <c r="F130" s="319" t="s">
        <v>2221</v>
      </c>
      <c r="G130" s="319" t="s">
        <v>102</v>
      </c>
      <c r="H130" s="320">
        <v>1</v>
      </c>
      <c r="I130" s="320">
        <v>8782</v>
      </c>
      <c r="J130" s="320">
        <v>0</v>
      </c>
      <c r="K130" s="322">
        <v>100</v>
      </c>
      <c r="L130" s="322">
        <v>35</v>
      </c>
      <c r="M130" s="123">
        <f t="shared" si="4"/>
        <v>-2735</v>
      </c>
      <c r="N130" s="241">
        <f t="shared" si="6"/>
        <v>-13</v>
      </c>
      <c r="O130" s="315">
        <f t="shared" si="5"/>
        <v>0</v>
      </c>
      <c r="P130" s="34"/>
      <c r="R130" s="61"/>
      <c r="S130" s="61"/>
      <c r="T130" s="61"/>
      <c r="U130" s="61"/>
      <c r="V130" s="61"/>
      <c r="W130" s="61"/>
      <c r="X130" s="61"/>
      <c r="Y130" s="61"/>
    </row>
    <row r="131" spans="2:25" ht="17.25" hidden="1" outlineLevel="2" thickBot="1">
      <c r="B131" s="349">
        <v>42564</v>
      </c>
      <c r="C131" s="318" t="s">
        <v>3069</v>
      </c>
      <c r="D131" s="319" t="s">
        <v>3386</v>
      </c>
      <c r="E131" s="319" t="s">
        <v>1329</v>
      </c>
      <c r="F131" s="319" t="s">
        <v>2221</v>
      </c>
      <c r="G131" s="319" t="s">
        <v>102</v>
      </c>
      <c r="H131" s="320">
        <v>1</v>
      </c>
      <c r="I131" s="320">
        <v>8776</v>
      </c>
      <c r="J131" s="320">
        <v>0</v>
      </c>
      <c r="K131" s="322">
        <v>100</v>
      </c>
      <c r="L131" s="322">
        <v>35</v>
      </c>
      <c r="M131" s="123">
        <f t="shared" si="4"/>
        <v>-135</v>
      </c>
      <c r="N131" s="241" t="str">
        <f t="shared" si="6"/>
        <v/>
      </c>
      <c r="O131" s="315">
        <f t="shared" si="5"/>
        <v>0</v>
      </c>
      <c r="P131" s="34"/>
      <c r="R131" s="61"/>
      <c r="S131" s="61"/>
      <c r="T131" s="61"/>
      <c r="U131" s="61"/>
      <c r="V131" s="61"/>
      <c r="W131" s="61"/>
      <c r="X131" s="61"/>
      <c r="Y131" s="61"/>
    </row>
    <row r="132" spans="2:25" ht="17.25" hidden="1" outlineLevel="2" thickBot="1">
      <c r="B132" s="349">
        <v>42564</v>
      </c>
      <c r="C132" s="318" t="s">
        <v>3069</v>
      </c>
      <c r="D132" s="319" t="s">
        <v>3386</v>
      </c>
      <c r="E132" s="319" t="s">
        <v>1331</v>
      </c>
      <c r="F132" s="319" t="s">
        <v>1330</v>
      </c>
      <c r="G132" s="319" t="s">
        <v>102</v>
      </c>
      <c r="H132" s="320">
        <v>1</v>
      </c>
      <c r="I132" s="320">
        <v>8784</v>
      </c>
      <c r="J132" s="320">
        <v>0</v>
      </c>
      <c r="K132" s="322">
        <v>100</v>
      </c>
      <c r="L132" s="322">
        <v>35</v>
      </c>
      <c r="M132" s="123">
        <f t="shared" si="4"/>
        <v>-1735</v>
      </c>
      <c r="N132" s="241">
        <f t="shared" si="6"/>
        <v>-8</v>
      </c>
      <c r="O132" s="315">
        <f t="shared" si="5"/>
        <v>0</v>
      </c>
      <c r="P132" s="34"/>
      <c r="R132" s="61"/>
      <c r="S132" s="61"/>
      <c r="T132" s="61"/>
      <c r="U132" s="61"/>
      <c r="V132" s="61"/>
      <c r="W132" s="61"/>
      <c r="X132" s="61"/>
      <c r="Y132" s="61"/>
    </row>
    <row r="133" spans="2:25" ht="17.25" hidden="1" outlineLevel="2" thickBot="1">
      <c r="B133" s="349">
        <v>42564</v>
      </c>
      <c r="C133" s="318" t="s">
        <v>3069</v>
      </c>
      <c r="D133" s="319" t="s">
        <v>3386</v>
      </c>
      <c r="E133" s="319" t="s">
        <v>1329</v>
      </c>
      <c r="F133" s="319" t="s">
        <v>2221</v>
      </c>
      <c r="G133" s="319" t="s">
        <v>102</v>
      </c>
      <c r="H133" s="320">
        <v>1</v>
      </c>
      <c r="I133" s="320">
        <v>8775</v>
      </c>
      <c r="J133" s="320">
        <v>0</v>
      </c>
      <c r="K133" s="322">
        <v>100</v>
      </c>
      <c r="L133" s="322">
        <v>35</v>
      </c>
      <c r="M133" s="123">
        <f t="shared" ref="M133:M196" si="7">IF(C133="TXO",J133-SUM(K133:L133),IF(C133="FITX",IF(E133="新倉",-SUM(K133:L133),IF(F133="賣",(I133-I132)*H133*200-SUM(K133:L133),(I132-I133)*H133*200-SUM(K133:L133)))))</f>
        <v>-135</v>
      </c>
      <c r="N133" s="241" t="str">
        <f t="shared" si="6"/>
        <v/>
      </c>
      <c r="O133" s="315">
        <f t="shared" ref="O133:O196" si="8">ABS(J133)</f>
        <v>0</v>
      </c>
      <c r="P133" s="34"/>
      <c r="R133" s="61"/>
      <c r="S133" s="61"/>
      <c r="T133" s="61"/>
      <c r="U133" s="61"/>
      <c r="V133" s="61"/>
      <c r="W133" s="61"/>
      <c r="X133" s="61"/>
      <c r="Y133" s="61"/>
    </row>
    <row r="134" spans="2:25" ht="17.25" hidden="1" outlineLevel="2" thickBot="1">
      <c r="B134" s="349">
        <v>42564</v>
      </c>
      <c r="C134" s="318" t="s">
        <v>3069</v>
      </c>
      <c r="D134" s="319" t="s">
        <v>3386</v>
      </c>
      <c r="E134" s="319" t="s">
        <v>1331</v>
      </c>
      <c r="F134" s="319" t="s">
        <v>1330</v>
      </c>
      <c r="G134" s="319" t="s">
        <v>102</v>
      </c>
      <c r="H134" s="320">
        <v>1</v>
      </c>
      <c r="I134" s="320">
        <v>8776</v>
      </c>
      <c r="J134" s="320">
        <v>0</v>
      </c>
      <c r="K134" s="322">
        <v>100</v>
      </c>
      <c r="L134" s="322">
        <v>35</v>
      </c>
      <c r="M134" s="123">
        <f t="shared" si="7"/>
        <v>-335</v>
      </c>
      <c r="N134" s="241">
        <f t="shared" ref="N134:N197" si="9">IF(C134="TXO","",IF(C134="FITX",IF(E134="新倉","",IF(F134="賣",(I134-I133),(I133-I134)))))</f>
        <v>-1</v>
      </c>
      <c r="O134" s="315">
        <f t="shared" si="8"/>
        <v>0</v>
      </c>
      <c r="P134" s="34"/>
      <c r="R134" s="61"/>
      <c r="S134" s="61"/>
      <c r="T134" s="61"/>
      <c r="U134" s="61"/>
      <c r="V134" s="61"/>
      <c r="W134" s="61"/>
      <c r="X134" s="61"/>
      <c r="Y134" s="61"/>
    </row>
    <row r="135" spans="2:25" ht="17.25" hidden="1" outlineLevel="2" thickBot="1">
      <c r="B135" s="349">
        <v>42564</v>
      </c>
      <c r="C135" s="318" t="s">
        <v>3069</v>
      </c>
      <c r="D135" s="319" t="s">
        <v>3386</v>
      </c>
      <c r="E135" s="319" t="s">
        <v>1329</v>
      </c>
      <c r="F135" s="319" t="s">
        <v>2221</v>
      </c>
      <c r="G135" s="319" t="s">
        <v>102</v>
      </c>
      <c r="H135" s="320">
        <v>1</v>
      </c>
      <c r="I135" s="320">
        <v>8778</v>
      </c>
      <c r="J135" s="320">
        <v>0</v>
      </c>
      <c r="K135" s="322">
        <v>100</v>
      </c>
      <c r="L135" s="322">
        <v>35</v>
      </c>
      <c r="M135" s="123">
        <f t="shared" si="7"/>
        <v>-135</v>
      </c>
      <c r="N135" s="241" t="str">
        <f t="shared" si="9"/>
        <v/>
      </c>
      <c r="O135" s="315">
        <f t="shared" si="8"/>
        <v>0</v>
      </c>
      <c r="P135" s="34"/>
      <c r="R135" s="61"/>
      <c r="S135" s="61"/>
      <c r="T135" s="61"/>
      <c r="U135" s="61"/>
      <c r="V135" s="61"/>
      <c r="W135" s="61"/>
      <c r="X135" s="61"/>
      <c r="Y135" s="61"/>
    </row>
    <row r="136" spans="2:25" ht="17.25" hidden="1" outlineLevel="2" thickBot="1">
      <c r="B136" s="349">
        <v>42564</v>
      </c>
      <c r="C136" s="318" t="s">
        <v>3069</v>
      </c>
      <c r="D136" s="319" t="s">
        <v>3386</v>
      </c>
      <c r="E136" s="319" t="s">
        <v>1331</v>
      </c>
      <c r="F136" s="319" t="s">
        <v>1330</v>
      </c>
      <c r="G136" s="319" t="s">
        <v>102</v>
      </c>
      <c r="H136" s="320">
        <v>1</v>
      </c>
      <c r="I136" s="320">
        <v>8775</v>
      </c>
      <c r="J136" s="320">
        <v>0</v>
      </c>
      <c r="K136" s="322">
        <v>100</v>
      </c>
      <c r="L136" s="322">
        <v>35</v>
      </c>
      <c r="M136" s="123">
        <f t="shared" si="7"/>
        <v>465</v>
      </c>
      <c r="N136" s="241">
        <f t="shared" si="9"/>
        <v>3</v>
      </c>
      <c r="O136" s="315">
        <f t="shared" si="8"/>
        <v>0</v>
      </c>
      <c r="P136" s="34"/>
      <c r="R136" s="61"/>
      <c r="S136" s="61"/>
      <c r="T136" s="61"/>
      <c r="U136" s="61"/>
      <c r="V136" s="61"/>
      <c r="W136" s="61"/>
      <c r="X136" s="61"/>
      <c r="Y136" s="61"/>
    </row>
    <row r="137" spans="2:25" ht="17.25" hidden="1" outlineLevel="2" thickBot="1">
      <c r="B137" s="349">
        <v>42564</v>
      </c>
      <c r="C137" s="318" t="s">
        <v>3069</v>
      </c>
      <c r="D137" s="319" t="s">
        <v>3386</v>
      </c>
      <c r="E137" s="319" t="s">
        <v>1329</v>
      </c>
      <c r="F137" s="319" t="s">
        <v>2221</v>
      </c>
      <c r="G137" s="319" t="s">
        <v>102</v>
      </c>
      <c r="H137" s="320">
        <v>1</v>
      </c>
      <c r="I137" s="320">
        <v>8741</v>
      </c>
      <c r="J137" s="320">
        <v>0</v>
      </c>
      <c r="K137" s="322">
        <v>100</v>
      </c>
      <c r="L137" s="322">
        <v>35</v>
      </c>
      <c r="M137" s="123">
        <f t="shared" si="7"/>
        <v>-135</v>
      </c>
      <c r="N137" s="241" t="str">
        <f t="shared" si="9"/>
        <v/>
      </c>
      <c r="O137" s="315">
        <f t="shared" si="8"/>
        <v>0</v>
      </c>
      <c r="P137" s="34"/>
      <c r="R137" s="61"/>
      <c r="S137" s="61"/>
      <c r="T137" s="61"/>
      <c r="U137" s="61"/>
      <c r="V137" s="61"/>
      <c r="W137" s="61"/>
      <c r="X137" s="61"/>
      <c r="Y137" s="61"/>
    </row>
    <row r="138" spans="2:25" ht="17.25" hidden="1" outlineLevel="2" thickBot="1">
      <c r="B138" s="349">
        <v>42564</v>
      </c>
      <c r="C138" s="318" t="s">
        <v>3069</v>
      </c>
      <c r="D138" s="319" t="s">
        <v>3386</v>
      </c>
      <c r="E138" s="319" t="s">
        <v>1331</v>
      </c>
      <c r="F138" s="319" t="s">
        <v>1330</v>
      </c>
      <c r="G138" s="319" t="s">
        <v>102</v>
      </c>
      <c r="H138" s="320">
        <v>1</v>
      </c>
      <c r="I138" s="320">
        <v>8733</v>
      </c>
      <c r="J138" s="320">
        <v>0</v>
      </c>
      <c r="K138" s="322">
        <v>100</v>
      </c>
      <c r="L138" s="322">
        <v>35</v>
      </c>
      <c r="M138" s="123">
        <f t="shared" si="7"/>
        <v>1465</v>
      </c>
      <c r="N138" s="241">
        <f t="shared" si="9"/>
        <v>8</v>
      </c>
      <c r="O138" s="315">
        <f t="shared" si="8"/>
        <v>0</v>
      </c>
      <c r="P138" s="34"/>
      <c r="R138" s="61"/>
      <c r="S138" s="61"/>
      <c r="T138" s="61"/>
      <c r="U138" s="61"/>
      <c r="V138" s="61"/>
      <c r="W138" s="61"/>
      <c r="X138" s="61"/>
      <c r="Y138" s="61"/>
    </row>
    <row r="139" spans="2:25" ht="17.25" hidden="1" outlineLevel="2" thickBot="1">
      <c r="B139" s="349">
        <v>42564</v>
      </c>
      <c r="C139" s="318" t="s">
        <v>3069</v>
      </c>
      <c r="D139" s="319" t="s">
        <v>3386</v>
      </c>
      <c r="E139" s="319" t="s">
        <v>1329</v>
      </c>
      <c r="F139" s="319" t="s">
        <v>2221</v>
      </c>
      <c r="G139" s="319" t="s">
        <v>102</v>
      </c>
      <c r="H139" s="320">
        <v>1</v>
      </c>
      <c r="I139" s="320">
        <v>8730</v>
      </c>
      <c r="J139" s="320">
        <v>0</v>
      </c>
      <c r="K139" s="322">
        <v>100</v>
      </c>
      <c r="L139" s="322">
        <v>35</v>
      </c>
      <c r="M139" s="123">
        <f t="shared" si="7"/>
        <v>-135</v>
      </c>
      <c r="N139" s="241" t="str">
        <f t="shared" si="9"/>
        <v/>
      </c>
      <c r="O139" s="315">
        <f t="shared" si="8"/>
        <v>0</v>
      </c>
      <c r="P139" s="34"/>
      <c r="R139" s="61"/>
      <c r="S139" s="61"/>
      <c r="T139" s="61"/>
      <c r="U139" s="61"/>
      <c r="V139" s="61"/>
      <c r="W139" s="61"/>
      <c r="X139" s="61"/>
      <c r="Y139" s="61"/>
    </row>
    <row r="140" spans="2:25" ht="17.25" hidden="1" outlineLevel="2" thickBot="1">
      <c r="B140" s="349">
        <v>42564</v>
      </c>
      <c r="C140" s="318" t="s">
        <v>3069</v>
      </c>
      <c r="D140" s="319" t="s">
        <v>3386</v>
      </c>
      <c r="E140" s="319" t="s">
        <v>1331</v>
      </c>
      <c r="F140" s="319" t="s">
        <v>1330</v>
      </c>
      <c r="G140" s="319" t="s">
        <v>102</v>
      </c>
      <c r="H140" s="320">
        <v>1</v>
      </c>
      <c r="I140" s="320">
        <v>8743</v>
      </c>
      <c r="J140" s="320">
        <v>0</v>
      </c>
      <c r="K140" s="322">
        <v>100</v>
      </c>
      <c r="L140" s="322">
        <v>35</v>
      </c>
      <c r="M140" s="123">
        <f t="shared" si="7"/>
        <v>-2735</v>
      </c>
      <c r="N140" s="241">
        <f t="shared" si="9"/>
        <v>-13</v>
      </c>
      <c r="O140" s="315">
        <f t="shared" si="8"/>
        <v>0</v>
      </c>
      <c r="P140" s="34"/>
      <c r="R140" s="61"/>
      <c r="S140" s="61"/>
      <c r="T140" s="61"/>
      <c r="U140" s="61"/>
      <c r="V140" s="61"/>
      <c r="W140" s="61"/>
      <c r="X140" s="61"/>
      <c r="Y140" s="61"/>
    </row>
    <row r="141" spans="2:25" ht="17.25" hidden="1" outlineLevel="1" collapsed="1" thickBot="1">
      <c r="B141" s="350">
        <v>42565</v>
      </c>
      <c r="C141" s="351" t="s">
        <v>3069</v>
      </c>
      <c r="D141" s="352" t="s">
        <v>3386</v>
      </c>
      <c r="E141" s="352" t="s">
        <v>1329</v>
      </c>
      <c r="F141" s="352" t="s">
        <v>2221</v>
      </c>
      <c r="G141" s="352" t="s">
        <v>102</v>
      </c>
      <c r="H141" s="353">
        <v>1</v>
      </c>
      <c r="I141" s="353">
        <v>8779</v>
      </c>
      <c r="J141" s="353">
        <v>0</v>
      </c>
      <c r="K141" s="354">
        <v>100</v>
      </c>
      <c r="L141" s="354">
        <v>35</v>
      </c>
      <c r="M141" s="285">
        <f t="shared" si="7"/>
        <v>-135</v>
      </c>
      <c r="N141" s="340" t="str">
        <f t="shared" si="9"/>
        <v/>
      </c>
      <c r="O141" s="315">
        <f t="shared" si="8"/>
        <v>0</v>
      </c>
      <c r="P141" s="314">
        <f>SUM(M141:M154)</f>
        <v>-14090</v>
      </c>
      <c r="R141" s="61"/>
      <c r="S141" s="61"/>
      <c r="T141" s="61"/>
      <c r="U141" s="61"/>
      <c r="V141" s="61"/>
      <c r="W141" s="61"/>
      <c r="X141" s="61"/>
      <c r="Y141" s="61"/>
    </row>
    <row r="142" spans="2:25" ht="17.25" hidden="1" outlineLevel="2" thickBot="1">
      <c r="B142" s="350">
        <v>42565</v>
      </c>
      <c r="C142" s="351" t="s">
        <v>3069</v>
      </c>
      <c r="D142" s="352" t="s">
        <v>3386</v>
      </c>
      <c r="E142" s="352" t="s">
        <v>1331</v>
      </c>
      <c r="F142" s="352" t="s">
        <v>1330</v>
      </c>
      <c r="G142" s="352" t="s">
        <v>102</v>
      </c>
      <c r="H142" s="353">
        <v>1</v>
      </c>
      <c r="I142" s="353">
        <v>8793</v>
      </c>
      <c r="J142" s="353">
        <v>0</v>
      </c>
      <c r="K142" s="354">
        <v>100</v>
      </c>
      <c r="L142" s="354">
        <v>35</v>
      </c>
      <c r="M142" s="285">
        <f t="shared" si="7"/>
        <v>-2935</v>
      </c>
      <c r="N142" s="340">
        <f t="shared" si="9"/>
        <v>-14</v>
      </c>
      <c r="O142" s="315">
        <f t="shared" si="8"/>
        <v>0</v>
      </c>
      <c r="P142" s="314"/>
      <c r="R142" s="61"/>
      <c r="S142" s="61"/>
      <c r="T142" s="61"/>
      <c r="U142" s="61"/>
      <c r="V142" s="61"/>
      <c r="W142" s="61"/>
      <c r="X142" s="61"/>
      <c r="Y142" s="61"/>
    </row>
    <row r="143" spans="2:25" ht="17.25" hidden="1" outlineLevel="2" thickBot="1">
      <c r="B143" s="350">
        <v>42565</v>
      </c>
      <c r="C143" s="351" t="s">
        <v>3069</v>
      </c>
      <c r="D143" s="352" t="s">
        <v>3386</v>
      </c>
      <c r="E143" s="352" t="s">
        <v>1329</v>
      </c>
      <c r="F143" s="352" t="s">
        <v>2221</v>
      </c>
      <c r="G143" s="352" t="s">
        <v>102</v>
      </c>
      <c r="H143" s="353">
        <v>1</v>
      </c>
      <c r="I143" s="353">
        <v>8814</v>
      </c>
      <c r="J143" s="353">
        <v>0</v>
      </c>
      <c r="K143" s="354">
        <v>100</v>
      </c>
      <c r="L143" s="354">
        <v>35</v>
      </c>
      <c r="M143" s="285">
        <f t="shared" si="7"/>
        <v>-135</v>
      </c>
      <c r="N143" s="340" t="str">
        <f t="shared" si="9"/>
        <v/>
      </c>
      <c r="O143" s="315">
        <f t="shared" si="8"/>
        <v>0</v>
      </c>
      <c r="P143" s="314"/>
      <c r="R143" s="61"/>
      <c r="S143" s="61"/>
      <c r="T143" s="61"/>
      <c r="U143" s="61"/>
      <c r="V143" s="61"/>
      <c r="W143" s="61"/>
      <c r="X143" s="61"/>
      <c r="Y143" s="61"/>
    </row>
    <row r="144" spans="2:25" ht="17.25" hidden="1" outlineLevel="2" thickBot="1">
      <c r="B144" s="350">
        <v>42565</v>
      </c>
      <c r="C144" s="351" t="s">
        <v>3069</v>
      </c>
      <c r="D144" s="352" t="s">
        <v>3386</v>
      </c>
      <c r="E144" s="352" t="s">
        <v>1331</v>
      </c>
      <c r="F144" s="352" t="s">
        <v>1330</v>
      </c>
      <c r="G144" s="352" t="s">
        <v>102</v>
      </c>
      <c r="H144" s="353">
        <v>1</v>
      </c>
      <c r="I144" s="353">
        <v>8822</v>
      </c>
      <c r="J144" s="353">
        <v>0</v>
      </c>
      <c r="K144" s="354">
        <v>100</v>
      </c>
      <c r="L144" s="354">
        <v>35</v>
      </c>
      <c r="M144" s="285">
        <f t="shared" si="7"/>
        <v>-1735</v>
      </c>
      <c r="N144" s="340">
        <f t="shared" si="9"/>
        <v>-8</v>
      </c>
      <c r="O144" s="315">
        <f t="shared" si="8"/>
        <v>0</v>
      </c>
      <c r="P144" s="314"/>
      <c r="R144" s="61"/>
      <c r="S144" s="61"/>
      <c r="T144" s="61"/>
      <c r="U144" s="61"/>
      <c r="V144" s="61"/>
      <c r="W144" s="61"/>
      <c r="X144" s="61"/>
      <c r="Y144" s="61"/>
    </row>
    <row r="145" spans="2:25" ht="17.25" hidden="1" outlineLevel="2" thickBot="1">
      <c r="B145" s="350">
        <v>42565</v>
      </c>
      <c r="C145" s="351" t="s">
        <v>3069</v>
      </c>
      <c r="D145" s="352" t="s">
        <v>3386</v>
      </c>
      <c r="E145" s="352" t="s">
        <v>1329</v>
      </c>
      <c r="F145" s="352" t="s">
        <v>1330</v>
      </c>
      <c r="G145" s="352" t="s">
        <v>102</v>
      </c>
      <c r="H145" s="353">
        <v>1</v>
      </c>
      <c r="I145" s="353">
        <v>8812</v>
      </c>
      <c r="J145" s="353">
        <v>0</v>
      </c>
      <c r="K145" s="354">
        <v>100</v>
      </c>
      <c r="L145" s="354">
        <v>35</v>
      </c>
      <c r="M145" s="285">
        <f t="shared" si="7"/>
        <v>-135</v>
      </c>
      <c r="N145" s="340" t="str">
        <f t="shared" si="9"/>
        <v/>
      </c>
      <c r="O145" s="315">
        <f t="shared" si="8"/>
        <v>0</v>
      </c>
      <c r="P145" s="314"/>
      <c r="R145" s="61"/>
      <c r="S145" s="61"/>
      <c r="T145" s="61"/>
      <c r="U145" s="61"/>
      <c r="V145" s="61"/>
      <c r="W145" s="61"/>
      <c r="X145" s="61"/>
      <c r="Y145" s="61"/>
    </row>
    <row r="146" spans="2:25" ht="17.25" hidden="1" outlineLevel="2" thickBot="1">
      <c r="B146" s="350">
        <v>42565</v>
      </c>
      <c r="C146" s="351" t="s">
        <v>3069</v>
      </c>
      <c r="D146" s="352" t="s">
        <v>3386</v>
      </c>
      <c r="E146" s="352" t="s">
        <v>1331</v>
      </c>
      <c r="F146" s="352" t="s">
        <v>2221</v>
      </c>
      <c r="G146" s="352" t="s">
        <v>102</v>
      </c>
      <c r="H146" s="353">
        <v>1</v>
      </c>
      <c r="I146" s="353">
        <v>8816</v>
      </c>
      <c r="J146" s="353">
        <v>0</v>
      </c>
      <c r="K146" s="354">
        <v>100</v>
      </c>
      <c r="L146" s="354">
        <v>35</v>
      </c>
      <c r="M146" s="285">
        <f t="shared" si="7"/>
        <v>665</v>
      </c>
      <c r="N146" s="340">
        <f t="shared" si="9"/>
        <v>4</v>
      </c>
      <c r="O146" s="315">
        <f t="shared" si="8"/>
        <v>0</v>
      </c>
      <c r="P146" s="314"/>
      <c r="R146" s="61"/>
      <c r="S146" s="61"/>
      <c r="T146" s="61"/>
      <c r="U146" s="61"/>
      <c r="V146" s="61"/>
      <c r="W146" s="61"/>
      <c r="X146" s="61"/>
      <c r="Y146" s="61"/>
    </row>
    <row r="147" spans="2:25" ht="17.25" hidden="1" outlineLevel="2" thickBot="1">
      <c r="B147" s="350">
        <v>42565</v>
      </c>
      <c r="C147" s="351" t="s">
        <v>3069</v>
      </c>
      <c r="D147" s="352" t="s">
        <v>3386</v>
      </c>
      <c r="E147" s="352" t="s">
        <v>1329</v>
      </c>
      <c r="F147" s="352" t="s">
        <v>1330</v>
      </c>
      <c r="G147" s="352" t="s">
        <v>102</v>
      </c>
      <c r="H147" s="353">
        <v>1</v>
      </c>
      <c r="I147" s="353">
        <v>8834</v>
      </c>
      <c r="J147" s="353">
        <v>0</v>
      </c>
      <c r="K147" s="354">
        <v>100</v>
      </c>
      <c r="L147" s="354">
        <v>35</v>
      </c>
      <c r="M147" s="285">
        <f t="shared" si="7"/>
        <v>-135</v>
      </c>
      <c r="N147" s="340" t="str">
        <f t="shared" si="9"/>
        <v/>
      </c>
      <c r="O147" s="315">
        <f t="shared" si="8"/>
        <v>0</v>
      </c>
      <c r="P147" s="314"/>
      <c r="R147" s="61"/>
      <c r="S147" s="61"/>
      <c r="T147" s="61"/>
      <c r="U147" s="61"/>
      <c r="V147" s="61"/>
      <c r="W147" s="61"/>
      <c r="X147" s="61"/>
      <c r="Y147" s="61"/>
    </row>
    <row r="148" spans="2:25" ht="17.25" hidden="1" outlineLevel="2" thickBot="1">
      <c r="B148" s="350">
        <v>42565</v>
      </c>
      <c r="C148" s="351" t="s">
        <v>3069</v>
      </c>
      <c r="D148" s="352" t="s">
        <v>3386</v>
      </c>
      <c r="E148" s="352" t="s">
        <v>1331</v>
      </c>
      <c r="F148" s="352" t="s">
        <v>2221</v>
      </c>
      <c r="G148" s="352" t="s">
        <v>102</v>
      </c>
      <c r="H148" s="353">
        <v>1</v>
      </c>
      <c r="I148" s="353">
        <v>8826</v>
      </c>
      <c r="J148" s="353">
        <v>0</v>
      </c>
      <c r="K148" s="354">
        <v>100</v>
      </c>
      <c r="L148" s="354">
        <v>35</v>
      </c>
      <c r="M148" s="285">
        <f t="shared" si="7"/>
        <v>-1735</v>
      </c>
      <c r="N148" s="340">
        <f t="shared" si="9"/>
        <v>-8</v>
      </c>
      <c r="O148" s="315">
        <f t="shared" si="8"/>
        <v>0</v>
      </c>
      <c r="P148" s="314"/>
      <c r="R148" s="61"/>
      <c r="S148" s="61"/>
      <c r="T148" s="61"/>
      <c r="U148" s="61"/>
      <c r="V148" s="61"/>
      <c r="W148" s="61"/>
      <c r="X148" s="61"/>
      <c r="Y148" s="61"/>
    </row>
    <row r="149" spans="2:25" ht="17.25" hidden="1" outlineLevel="2" thickBot="1">
      <c r="B149" s="350">
        <v>42565</v>
      </c>
      <c r="C149" s="351" t="s">
        <v>3069</v>
      </c>
      <c r="D149" s="352" t="s">
        <v>3386</v>
      </c>
      <c r="E149" s="352" t="s">
        <v>1329</v>
      </c>
      <c r="F149" s="352" t="s">
        <v>1330</v>
      </c>
      <c r="G149" s="352" t="s">
        <v>102</v>
      </c>
      <c r="H149" s="353">
        <v>1</v>
      </c>
      <c r="I149" s="353">
        <v>8821</v>
      </c>
      <c r="J149" s="353">
        <v>0</v>
      </c>
      <c r="K149" s="354">
        <v>100</v>
      </c>
      <c r="L149" s="354">
        <v>35</v>
      </c>
      <c r="M149" s="285">
        <f t="shared" si="7"/>
        <v>-135</v>
      </c>
      <c r="N149" s="340" t="str">
        <f t="shared" si="9"/>
        <v/>
      </c>
      <c r="O149" s="315">
        <f t="shared" si="8"/>
        <v>0</v>
      </c>
      <c r="P149" s="314"/>
      <c r="R149" s="61"/>
      <c r="S149" s="61"/>
      <c r="T149" s="61"/>
      <c r="U149" s="61"/>
      <c r="V149" s="61"/>
      <c r="W149" s="61"/>
      <c r="X149" s="61"/>
      <c r="Y149" s="61"/>
    </row>
    <row r="150" spans="2:25" ht="17.25" hidden="1" outlineLevel="2" thickBot="1">
      <c r="B150" s="350">
        <v>42565</v>
      </c>
      <c r="C150" s="351" t="s">
        <v>3069</v>
      </c>
      <c r="D150" s="352" t="s">
        <v>3386</v>
      </c>
      <c r="E150" s="352" t="s">
        <v>1331</v>
      </c>
      <c r="F150" s="352" t="s">
        <v>2221</v>
      </c>
      <c r="G150" s="352" t="s">
        <v>102</v>
      </c>
      <c r="H150" s="353">
        <v>1</v>
      </c>
      <c r="I150" s="353">
        <v>8808</v>
      </c>
      <c r="J150" s="353">
        <v>0</v>
      </c>
      <c r="K150" s="354">
        <v>100</v>
      </c>
      <c r="L150" s="354">
        <v>35</v>
      </c>
      <c r="M150" s="285">
        <f t="shared" si="7"/>
        <v>-2735</v>
      </c>
      <c r="N150" s="340">
        <f t="shared" si="9"/>
        <v>-13</v>
      </c>
      <c r="O150" s="315">
        <f t="shared" si="8"/>
        <v>0</v>
      </c>
      <c r="P150" s="314"/>
      <c r="R150" s="61"/>
      <c r="S150" s="61"/>
      <c r="T150" s="61"/>
      <c r="U150" s="61"/>
      <c r="V150" s="61"/>
      <c r="W150" s="61"/>
      <c r="X150" s="61"/>
      <c r="Y150" s="61"/>
    </row>
    <row r="151" spans="2:25" ht="17.25" hidden="1" outlineLevel="2" thickBot="1">
      <c r="B151" s="350">
        <v>42565</v>
      </c>
      <c r="C151" s="351" t="s">
        <v>3069</v>
      </c>
      <c r="D151" s="352" t="s">
        <v>3386</v>
      </c>
      <c r="E151" s="352" t="s">
        <v>1329</v>
      </c>
      <c r="F151" s="352" t="s">
        <v>1330</v>
      </c>
      <c r="G151" s="352" t="s">
        <v>102</v>
      </c>
      <c r="H151" s="353">
        <v>1</v>
      </c>
      <c r="I151" s="353">
        <v>8827</v>
      </c>
      <c r="J151" s="353">
        <v>0</v>
      </c>
      <c r="K151" s="354">
        <v>100</v>
      </c>
      <c r="L151" s="354">
        <v>35</v>
      </c>
      <c r="M151" s="285">
        <f t="shared" si="7"/>
        <v>-135</v>
      </c>
      <c r="N151" s="340" t="str">
        <f t="shared" si="9"/>
        <v/>
      </c>
      <c r="O151" s="315">
        <f t="shared" si="8"/>
        <v>0</v>
      </c>
      <c r="P151" s="314"/>
      <c r="R151" s="61"/>
      <c r="S151" s="61"/>
      <c r="T151" s="61"/>
      <c r="U151" s="61"/>
      <c r="V151" s="61"/>
      <c r="W151" s="61"/>
      <c r="X151" s="61"/>
      <c r="Y151" s="61"/>
    </row>
    <row r="152" spans="2:25" ht="17.25" hidden="1" outlineLevel="2" thickBot="1">
      <c r="B152" s="350">
        <v>42565</v>
      </c>
      <c r="C152" s="351" t="s">
        <v>3069</v>
      </c>
      <c r="D152" s="352" t="s">
        <v>3386</v>
      </c>
      <c r="E152" s="352" t="s">
        <v>1331</v>
      </c>
      <c r="F152" s="352" t="s">
        <v>2221</v>
      </c>
      <c r="G152" s="352" t="s">
        <v>102</v>
      </c>
      <c r="H152" s="353">
        <v>1</v>
      </c>
      <c r="I152" s="353">
        <v>8818</v>
      </c>
      <c r="J152" s="353">
        <v>0</v>
      </c>
      <c r="K152" s="354">
        <v>100</v>
      </c>
      <c r="L152" s="354">
        <v>35</v>
      </c>
      <c r="M152" s="285">
        <f t="shared" si="7"/>
        <v>-1935</v>
      </c>
      <c r="N152" s="340">
        <f t="shared" si="9"/>
        <v>-9</v>
      </c>
      <c r="O152" s="315">
        <f t="shared" si="8"/>
        <v>0</v>
      </c>
      <c r="P152" s="314"/>
      <c r="R152" s="61"/>
      <c r="S152" s="61"/>
      <c r="T152" s="61"/>
      <c r="U152" s="61"/>
      <c r="V152" s="61"/>
      <c r="W152" s="61"/>
      <c r="X152" s="61"/>
      <c r="Y152" s="61"/>
    </row>
    <row r="153" spans="2:25" ht="17.25" hidden="1" outlineLevel="2" thickBot="1">
      <c r="B153" s="350">
        <v>42565</v>
      </c>
      <c r="C153" s="351" t="s">
        <v>3069</v>
      </c>
      <c r="D153" s="352" t="s">
        <v>3386</v>
      </c>
      <c r="E153" s="352" t="s">
        <v>1329</v>
      </c>
      <c r="F153" s="352" t="s">
        <v>2221</v>
      </c>
      <c r="G153" s="352" t="s">
        <v>102</v>
      </c>
      <c r="H153" s="353">
        <v>1</v>
      </c>
      <c r="I153" s="353">
        <v>8782</v>
      </c>
      <c r="J153" s="353">
        <v>0</v>
      </c>
      <c r="K153" s="354">
        <v>100</v>
      </c>
      <c r="L153" s="354">
        <v>35</v>
      </c>
      <c r="M153" s="285">
        <f t="shared" si="7"/>
        <v>-135</v>
      </c>
      <c r="N153" s="340" t="str">
        <f t="shared" si="9"/>
        <v/>
      </c>
      <c r="O153" s="315">
        <f t="shared" si="8"/>
        <v>0</v>
      </c>
      <c r="P153" s="314"/>
      <c r="R153" s="61"/>
      <c r="S153" s="61"/>
      <c r="T153" s="61"/>
      <c r="U153" s="61"/>
      <c r="V153" s="61"/>
      <c r="W153" s="61"/>
      <c r="X153" s="61"/>
      <c r="Y153" s="61"/>
    </row>
    <row r="154" spans="2:25" ht="17.25" hidden="1" outlineLevel="2" thickBot="1">
      <c r="B154" s="350">
        <v>42565</v>
      </c>
      <c r="C154" s="351" t="s">
        <v>3069</v>
      </c>
      <c r="D154" s="352" t="s">
        <v>3386</v>
      </c>
      <c r="E154" s="352" t="s">
        <v>1331</v>
      </c>
      <c r="F154" s="352" t="s">
        <v>1330</v>
      </c>
      <c r="G154" s="352" t="s">
        <v>102</v>
      </c>
      <c r="H154" s="353">
        <v>1</v>
      </c>
      <c r="I154" s="353">
        <v>8795</v>
      </c>
      <c r="J154" s="353">
        <v>0</v>
      </c>
      <c r="K154" s="354">
        <v>100</v>
      </c>
      <c r="L154" s="354">
        <v>35</v>
      </c>
      <c r="M154" s="285">
        <f t="shared" si="7"/>
        <v>-2735</v>
      </c>
      <c r="N154" s="340">
        <f t="shared" si="9"/>
        <v>-13</v>
      </c>
      <c r="O154" s="315">
        <f t="shared" si="8"/>
        <v>0</v>
      </c>
      <c r="P154" s="314"/>
      <c r="R154" s="61"/>
      <c r="S154" s="61"/>
      <c r="T154" s="61"/>
      <c r="U154" s="61"/>
      <c r="V154" s="61"/>
      <c r="W154" s="61"/>
      <c r="X154" s="61"/>
      <c r="Y154" s="61"/>
    </row>
    <row r="155" spans="2:25" ht="17.25" hidden="1" outlineLevel="1" collapsed="1" thickBot="1">
      <c r="B155" s="349">
        <v>42566</v>
      </c>
      <c r="C155" s="318" t="s">
        <v>3069</v>
      </c>
      <c r="D155" s="319" t="s">
        <v>3386</v>
      </c>
      <c r="E155" s="319" t="s">
        <v>1329</v>
      </c>
      <c r="F155" s="319" t="s">
        <v>1330</v>
      </c>
      <c r="G155" s="319" t="s">
        <v>102</v>
      </c>
      <c r="H155" s="320">
        <v>1</v>
      </c>
      <c r="I155" s="320">
        <v>8833</v>
      </c>
      <c r="J155" s="320">
        <v>0</v>
      </c>
      <c r="K155" s="322">
        <v>100</v>
      </c>
      <c r="L155" s="322">
        <v>35</v>
      </c>
      <c r="M155" s="123">
        <f t="shared" si="7"/>
        <v>-135</v>
      </c>
      <c r="N155" s="241" t="str">
        <f t="shared" si="9"/>
        <v/>
      </c>
      <c r="O155" s="315">
        <f t="shared" si="8"/>
        <v>0</v>
      </c>
      <c r="P155" s="34">
        <f>SUM(M155:M165)</f>
        <v>3419</v>
      </c>
      <c r="R155" s="61"/>
      <c r="S155" s="61"/>
      <c r="T155" s="61"/>
      <c r="U155" s="61"/>
      <c r="V155" s="61"/>
      <c r="W155" s="61"/>
      <c r="X155" s="61"/>
      <c r="Y155" s="61"/>
    </row>
    <row r="156" spans="2:25" ht="17.25" hidden="1" outlineLevel="2" thickBot="1">
      <c r="B156" s="349">
        <v>42566</v>
      </c>
      <c r="C156" s="318" t="s">
        <v>3069</v>
      </c>
      <c r="D156" s="319" t="s">
        <v>3386</v>
      </c>
      <c r="E156" s="319" t="s">
        <v>1331</v>
      </c>
      <c r="F156" s="319" t="s">
        <v>2221</v>
      </c>
      <c r="G156" s="319" t="s">
        <v>102</v>
      </c>
      <c r="H156" s="320">
        <v>1</v>
      </c>
      <c r="I156" s="320">
        <v>8842</v>
      </c>
      <c r="J156" s="320">
        <v>0</v>
      </c>
      <c r="K156" s="322">
        <v>100</v>
      </c>
      <c r="L156" s="322">
        <v>35</v>
      </c>
      <c r="M156" s="123">
        <f t="shared" si="7"/>
        <v>1665</v>
      </c>
      <c r="N156" s="241">
        <f t="shared" si="9"/>
        <v>9</v>
      </c>
      <c r="O156" s="315">
        <f t="shared" si="8"/>
        <v>0</v>
      </c>
      <c r="P156" s="34"/>
      <c r="R156" s="61"/>
      <c r="S156" s="61"/>
      <c r="T156" s="61"/>
      <c r="U156" s="61"/>
      <c r="V156" s="61"/>
      <c r="W156" s="61"/>
      <c r="X156" s="61"/>
      <c r="Y156" s="61"/>
    </row>
    <row r="157" spans="2:25" ht="17.25" hidden="1" outlineLevel="2" thickBot="1">
      <c r="B157" s="349">
        <v>42566</v>
      </c>
      <c r="C157" s="318" t="s">
        <v>3069</v>
      </c>
      <c r="D157" s="319" t="s">
        <v>3386</v>
      </c>
      <c r="E157" s="319" t="s">
        <v>1329</v>
      </c>
      <c r="F157" s="319" t="s">
        <v>1330</v>
      </c>
      <c r="G157" s="319" t="s">
        <v>102</v>
      </c>
      <c r="H157" s="320">
        <v>1</v>
      </c>
      <c r="I157" s="320">
        <v>8834</v>
      </c>
      <c r="J157" s="320">
        <v>0</v>
      </c>
      <c r="K157" s="322">
        <v>100</v>
      </c>
      <c r="L157" s="322">
        <v>35</v>
      </c>
      <c r="M157" s="123">
        <f t="shared" si="7"/>
        <v>-135</v>
      </c>
      <c r="N157" s="241" t="str">
        <f t="shared" si="9"/>
        <v/>
      </c>
      <c r="O157" s="315">
        <f t="shared" si="8"/>
        <v>0</v>
      </c>
      <c r="P157" s="34"/>
      <c r="R157" s="61"/>
      <c r="S157" s="61"/>
      <c r="T157" s="61"/>
      <c r="U157" s="61"/>
      <c r="V157" s="61"/>
      <c r="W157" s="61"/>
      <c r="X157" s="61"/>
      <c r="Y157" s="61"/>
    </row>
    <row r="158" spans="2:25" ht="17.25" hidden="1" outlineLevel="2" thickBot="1">
      <c r="B158" s="349">
        <v>42566</v>
      </c>
      <c r="C158" s="318" t="s">
        <v>3069</v>
      </c>
      <c r="D158" s="319" t="s">
        <v>3386</v>
      </c>
      <c r="E158" s="319" t="s">
        <v>1331</v>
      </c>
      <c r="F158" s="319" t="s">
        <v>2221</v>
      </c>
      <c r="G158" s="319" t="s">
        <v>102</v>
      </c>
      <c r="H158" s="320">
        <v>1</v>
      </c>
      <c r="I158" s="320">
        <v>8839</v>
      </c>
      <c r="J158" s="320">
        <v>0</v>
      </c>
      <c r="K158" s="322">
        <v>100</v>
      </c>
      <c r="L158" s="322">
        <v>35</v>
      </c>
      <c r="M158" s="123">
        <f t="shared" si="7"/>
        <v>865</v>
      </c>
      <c r="N158" s="241">
        <f t="shared" si="9"/>
        <v>5</v>
      </c>
      <c r="O158" s="315">
        <f t="shared" si="8"/>
        <v>0</v>
      </c>
      <c r="P158" s="34"/>
      <c r="R158" s="61"/>
      <c r="S158" s="61"/>
      <c r="T158" s="61"/>
      <c r="U158" s="61"/>
      <c r="V158" s="61"/>
      <c r="W158" s="61"/>
      <c r="X158" s="61"/>
      <c r="Y158" s="61"/>
    </row>
    <row r="159" spans="2:25" ht="17.25" hidden="1" outlineLevel="2" thickBot="1">
      <c r="B159" s="349">
        <v>42566</v>
      </c>
      <c r="C159" s="318" t="s">
        <v>3069</v>
      </c>
      <c r="D159" s="319" t="s">
        <v>3386</v>
      </c>
      <c r="E159" s="319" t="s">
        <v>1329</v>
      </c>
      <c r="F159" s="319" t="s">
        <v>1330</v>
      </c>
      <c r="G159" s="319" t="s">
        <v>102</v>
      </c>
      <c r="H159" s="320">
        <v>1</v>
      </c>
      <c r="I159" s="320">
        <v>8890</v>
      </c>
      <c r="J159" s="320">
        <v>0</v>
      </c>
      <c r="K159" s="322">
        <v>100</v>
      </c>
      <c r="L159" s="322">
        <v>36</v>
      </c>
      <c r="M159" s="123">
        <f t="shared" si="7"/>
        <v>-136</v>
      </c>
      <c r="N159" s="241" t="str">
        <f t="shared" si="9"/>
        <v/>
      </c>
      <c r="O159" s="315">
        <f t="shared" si="8"/>
        <v>0</v>
      </c>
      <c r="P159" s="34"/>
      <c r="R159" s="61"/>
      <c r="S159" s="61"/>
      <c r="T159" s="61"/>
      <c r="U159" s="61"/>
      <c r="V159" s="61"/>
      <c r="W159" s="61"/>
      <c r="X159" s="61"/>
      <c r="Y159" s="61"/>
    </row>
    <row r="160" spans="2:25" ht="17.25" hidden="1" outlineLevel="2" thickBot="1">
      <c r="B160" s="349">
        <v>42566</v>
      </c>
      <c r="C160" s="318" t="s">
        <v>3069</v>
      </c>
      <c r="D160" s="319" t="s">
        <v>3386</v>
      </c>
      <c r="E160" s="319" t="s">
        <v>1331</v>
      </c>
      <c r="F160" s="319" t="s">
        <v>2221</v>
      </c>
      <c r="G160" s="319" t="s">
        <v>102</v>
      </c>
      <c r="H160" s="320">
        <v>1</v>
      </c>
      <c r="I160" s="320">
        <v>8891</v>
      </c>
      <c r="J160" s="320">
        <v>0</v>
      </c>
      <c r="K160" s="322">
        <v>100</v>
      </c>
      <c r="L160" s="322">
        <v>36</v>
      </c>
      <c r="M160" s="123">
        <f t="shared" si="7"/>
        <v>64</v>
      </c>
      <c r="N160" s="241">
        <f t="shared" si="9"/>
        <v>1</v>
      </c>
      <c r="O160" s="315">
        <f t="shared" si="8"/>
        <v>0</v>
      </c>
      <c r="P160" s="34"/>
      <c r="R160" s="61"/>
      <c r="S160" s="61"/>
      <c r="T160" s="61"/>
      <c r="U160" s="61"/>
      <c r="V160" s="61"/>
      <c r="W160" s="61"/>
      <c r="X160" s="61"/>
      <c r="Y160" s="61"/>
    </row>
    <row r="161" spans="2:25" ht="17.25" hidden="1" outlineLevel="2" thickBot="1">
      <c r="B161" s="349">
        <v>42566</v>
      </c>
      <c r="C161" s="318" t="s">
        <v>3069</v>
      </c>
      <c r="D161" s="319" t="s">
        <v>3386</v>
      </c>
      <c r="E161" s="319" t="s">
        <v>1329</v>
      </c>
      <c r="F161" s="319" t="s">
        <v>1330</v>
      </c>
      <c r="G161" s="319" t="s">
        <v>102</v>
      </c>
      <c r="H161" s="320">
        <v>1</v>
      </c>
      <c r="I161" s="320">
        <v>8886</v>
      </c>
      <c r="J161" s="320">
        <v>0</v>
      </c>
      <c r="K161" s="322">
        <v>100</v>
      </c>
      <c r="L161" s="322">
        <v>36</v>
      </c>
      <c r="M161" s="123">
        <f t="shared" si="7"/>
        <v>-136</v>
      </c>
      <c r="N161" s="241" t="str">
        <f t="shared" si="9"/>
        <v/>
      </c>
      <c r="O161" s="315">
        <f t="shared" si="8"/>
        <v>0</v>
      </c>
      <c r="P161" s="34"/>
      <c r="R161" s="61"/>
      <c r="S161" s="61"/>
      <c r="T161" s="61"/>
      <c r="U161" s="61"/>
      <c r="V161" s="61"/>
      <c r="W161" s="61"/>
      <c r="X161" s="61"/>
      <c r="Y161" s="61"/>
    </row>
    <row r="162" spans="2:25" ht="17.25" hidden="1" outlineLevel="2" thickBot="1">
      <c r="B162" s="349">
        <v>42566</v>
      </c>
      <c r="C162" s="318" t="s">
        <v>3069</v>
      </c>
      <c r="D162" s="319" t="s">
        <v>3386</v>
      </c>
      <c r="E162" s="319" t="s">
        <v>1331</v>
      </c>
      <c r="F162" s="319" t="s">
        <v>2221</v>
      </c>
      <c r="G162" s="319" t="s">
        <v>102</v>
      </c>
      <c r="H162" s="320">
        <v>1</v>
      </c>
      <c r="I162" s="320">
        <v>8891</v>
      </c>
      <c r="J162" s="320">
        <v>0</v>
      </c>
      <c r="K162" s="322">
        <v>100</v>
      </c>
      <c r="L162" s="322">
        <v>36</v>
      </c>
      <c r="M162" s="123">
        <f t="shared" si="7"/>
        <v>864</v>
      </c>
      <c r="N162" s="241">
        <f t="shared" si="9"/>
        <v>5</v>
      </c>
      <c r="O162" s="315">
        <f t="shared" si="8"/>
        <v>0</v>
      </c>
      <c r="P162" s="34"/>
      <c r="R162" s="61"/>
      <c r="S162" s="61"/>
      <c r="T162" s="61"/>
      <c r="U162" s="61"/>
      <c r="V162" s="61"/>
      <c r="W162" s="61"/>
      <c r="X162" s="61"/>
      <c r="Y162" s="61"/>
    </row>
    <row r="163" spans="2:25" ht="17.25" hidden="1" outlineLevel="2" thickBot="1">
      <c r="B163" s="349">
        <v>42566</v>
      </c>
      <c r="C163" s="318" t="s">
        <v>3069</v>
      </c>
      <c r="D163" s="319" t="s">
        <v>3386</v>
      </c>
      <c r="E163" s="319" t="s">
        <v>1329</v>
      </c>
      <c r="F163" s="319" t="s">
        <v>1330</v>
      </c>
      <c r="G163" s="319" t="s">
        <v>102</v>
      </c>
      <c r="H163" s="320">
        <v>1</v>
      </c>
      <c r="I163" s="320">
        <v>8903</v>
      </c>
      <c r="J163" s="320">
        <v>0</v>
      </c>
      <c r="K163" s="322">
        <v>100</v>
      </c>
      <c r="L163" s="322">
        <v>36</v>
      </c>
      <c r="M163" s="123">
        <f t="shared" si="7"/>
        <v>-136</v>
      </c>
      <c r="N163" s="241" t="str">
        <f t="shared" si="9"/>
        <v/>
      </c>
      <c r="O163" s="315">
        <f t="shared" si="8"/>
        <v>0</v>
      </c>
      <c r="P163" s="34"/>
      <c r="R163" s="61"/>
      <c r="S163" s="61"/>
      <c r="T163" s="61"/>
      <c r="U163" s="61"/>
      <c r="V163" s="61"/>
      <c r="W163" s="61"/>
      <c r="X163" s="61"/>
      <c r="Y163" s="61"/>
    </row>
    <row r="164" spans="2:25" ht="17.25" hidden="1" outlineLevel="2" thickBot="1">
      <c r="B164" s="349">
        <v>42566</v>
      </c>
      <c r="C164" s="318" t="s">
        <v>3069</v>
      </c>
      <c r="D164" s="319" t="s">
        <v>3386</v>
      </c>
      <c r="E164" s="319" t="s">
        <v>1331</v>
      </c>
      <c r="F164" s="319" t="s">
        <v>2221</v>
      </c>
      <c r="G164" s="319" t="s">
        <v>102</v>
      </c>
      <c r="H164" s="320">
        <v>1</v>
      </c>
      <c r="I164" s="320">
        <v>8909</v>
      </c>
      <c r="J164" s="320">
        <v>0</v>
      </c>
      <c r="K164" s="322">
        <v>100</v>
      </c>
      <c r="L164" s="322">
        <v>36</v>
      </c>
      <c r="M164" s="123">
        <f t="shared" si="7"/>
        <v>1064</v>
      </c>
      <c r="N164" s="241">
        <f t="shared" si="9"/>
        <v>6</v>
      </c>
      <c r="O164" s="315">
        <f t="shared" si="8"/>
        <v>0</v>
      </c>
      <c r="P164" s="34"/>
      <c r="R164" s="61"/>
      <c r="S164" s="61"/>
      <c r="T164" s="61"/>
      <c r="U164" s="61"/>
      <c r="V164" s="61"/>
      <c r="W164" s="61"/>
      <c r="X164" s="61"/>
      <c r="Y164" s="61"/>
    </row>
    <row r="165" spans="2:25" ht="17.25" hidden="1" outlineLevel="2" thickBot="1">
      <c r="B165" s="349">
        <v>42566</v>
      </c>
      <c r="C165" s="318" t="s">
        <v>2236</v>
      </c>
      <c r="D165" s="319" t="s">
        <v>3391</v>
      </c>
      <c r="E165" s="319" t="s">
        <v>1329</v>
      </c>
      <c r="F165" s="319" t="s">
        <v>1330</v>
      </c>
      <c r="G165" s="319" t="s">
        <v>102</v>
      </c>
      <c r="H165" s="320">
        <v>1</v>
      </c>
      <c r="I165" s="320">
        <v>7.7</v>
      </c>
      <c r="J165" s="320">
        <v>-385</v>
      </c>
      <c r="K165" s="322">
        <v>40</v>
      </c>
      <c r="L165" s="322">
        <v>0</v>
      </c>
      <c r="M165" s="123">
        <f t="shared" si="7"/>
        <v>-425</v>
      </c>
      <c r="N165" s="241" t="str">
        <f t="shared" si="9"/>
        <v/>
      </c>
      <c r="O165" s="315">
        <f t="shared" si="8"/>
        <v>385</v>
      </c>
      <c r="P165" s="34"/>
      <c r="R165" s="61"/>
      <c r="S165" s="61"/>
      <c r="T165" s="61"/>
      <c r="U165" s="61"/>
      <c r="V165" s="61"/>
      <c r="W165" s="61"/>
      <c r="X165" s="61"/>
      <c r="Y165" s="61"/>
    </row>
    <row r="166" spans="2:25" ht="17.25" hidden="1" outlineLevel="1" collapsed="1" thickBot="1">
      <c r="B166" s="350">
        <v>42569</v>
      </c>
      <c r="C166" s="351" t="s">
        <v>1328</v>
      </c>
      <c r="D166" s="352" t="s">
        <v>3391</v>
      </c>
      <c r="E166" s="352" t="s">
        <v>1331</v>
      </c>
      <c r="F166" s="352" t="s">
        <v>2221</v>
      </c>
      <c r="G166" s="352" t="s">
        <v>102</v>
      </c>
      <c r="H166" s="353">
        <v>1</v>
      </c>
      <c r="I166" s="353">
        <v>13</v>
      </c>
      <c r="J166" s="353">
        <v>650</v>
      </c>
      <c r="K166" s="354">
        <v>40</v>
      </c>
      <c r="L166" s="354">
        <v>1</v>
      </c>
      <c r="M166" s="285">
        <f t="shared" si="7"/>
        <v>609</v>
      </c>
      <c r="N166" s="340" t="str">
        <f t="shared" si="9"/>
        <v/>
      </c>
      <c r="O166" s="315">
        <f t="shared" si="8"/>
        <v>650</v>
      </c>
      <c r="P166" s="314">
        <f>SUM(M166:M170)</f>
        <v>2465</v>
      </c>
      <c r="R166" s="61"/>
      <c r="S166" s="61"/>
      <c r="T166" s="61"/>
      <c r="U166" s="61"/>
      <c r="V166" s="61"/>
      <c r="W166" s="61"/>
      <c r="X166" s="61"/>
      <c r="Y166" s="61"/>
    </row>
    <row r="167" spans="2:25" ht="17.25" hidden="1" outlineLevel="2" thickBot="1">
      <c r="B167" s="350">
        <v>42569</v>
      </c>
      <c r="C167" s="351" t="s">
        <v>3069</v>
      </c>
      <c r="D167" s="352" t="s">
        <v>3386</v>
      </c>
      <c r="E167" s="352" t="s">
        <v>1329</v>
      </c>
      <c r="F167" s="352" t="s">
        <v>1330</v>
      </c>
      <c r="G167" s="352" t="s">
        <v>102</v>
      </c>
      <c r="H167" s="353">
        <v>1</v>
      </c>
      <c r="I167" s="353">
        <v>8968</v>
      </c>
      <c r="J167" s="353">
        <v>0</v>
      </c>
      <c r="K167" s="354">
        <v>100</v>
      </c>
      <c r="L167" s="354">
        <v>36</v>
      </c>
      <c r="M167" s="285">
        <f t="shared" si="7"/>
        <v>-136</v>
      </c>
      <c r="N167" s="340" t="str">
        <f t="shared" si="9"/>
        <v/>
      </c>
      <c r="O167" s="315">
        <f t="shared" si="8"/>
        <v>0</v>
      </c>
      <c r="P167" s="314"/>
      <c r="R167" s="61"/>
      <c r="S167" s="61"/>
      <c r="T167" s="61"/>
      <c r="U167" s="61"/>
      <c r="V167" s="61"/>
      <c r="W167" s="61"/>
      <c r="X167" s="61"/>
      <c r="Y167" s="61"/>
    </row>
    <row r="168" spans="2:25" ht="17.25" hidden="1" outlineLevel="2" thickBot="1">
      <c r="B168" s="350">
        <v>42569</v>
      </c>
      <c r="C168" s="351" t="s">
        <v>3069</v>
      </c>
      <c r="D168" s="352" t="s">
        <v>3386</v>
      </c>
      <c r="E168" s="352" t="s">
        <v>1331</v>
      </c>
      <c r="F168" s="352" t="s">
        <v>2221</v>
      </c>
      <c r="G168" s="352" t="s">
        <v>102</v>
      </c>
      <c r="H168" s="353">
        <v>1</v>
      </c>
      <c r="I168" s="353">
        <v>8978</v>
      </c>
      <c r="J168" s="353">
        <v>0</v>
      </c>
      <c r="K168" s="354">
        <v>100</v>
      </c>
      <c r="L168" s="354">
        <v>36</v>
      </c>
      <c r="M168" s="285">
        <f t="shared" si="7"/>
        <v>1864</v>
      </c>
      <c r="N168" s="340">
        <f t="shared" si="9"/>
        <v>10</v>
      </c>
      <c r="O168" s="315">
        <f t="shared" si="8"/>
        <v>0</v>
      </c>
      <c r="P168" s="314"/>
      <c r="R168" s="61"/>
      <c r="S168" s="61"/>
      <c r="T168" s="61"/>
      <c r="U168" s="61"/>
      <c r="V168" s="61"/>
      <c r="W168" s="61"/>
      <c r="X168" s="61"/>
      <c r="Y168" s="61"/>
    </row>
    <row r="169" spans="2:25" ht="17.25" hidden="1" outlineLevel="2" thickBot="1">
      <c r="B169" s="350">
        <v>42569</v>
      </c>
      <c r="C169" s="351" t="s">
        <v>3069</v>
      </c>
      <c r="D169" s="352" t="s">
        <v>3386</v>
      </c>
      <c r="E169" s="352" t="s">
        <v>1329</v>
      </c>
      <c r="F169" s="352" t="s">
        <v>1330</v>
      </c>
      <c r="G169" s="352" t="s">
        <v>102</v>
      </c>
      <c r="H169" s="353">
        <v>1</v>
      </c>
      <c r="I169" s="353">
        <v>8986</v>
      </c>
      <c r="J169" s="353">
        <v>0</v>
      </c>
      <c r="K169" s="354">
        <v>100</v>
      </c>
      <c r="L169" s="354">
        <v>36</v>
      </c>
      <c r="M169" s="285">
        <f t="shared" si="7"/>
        <v>-136</v>
      </c>
      <c r="N169" s="340" t="str">
        <f t="shared" si="9"/>
        <v/>
      </c>
      <c r="O169" s="315">
        <f t="shared" si="8"/>
        <v>0</v>
      </c>
      <c r="P169" s="314"/>
      <c r="R169" s="61"/>
      <c r="S169" s="61"/>
      <c r="T169" s="61"/>
      <c r="U169" s="61"/>
      <c r="V169" s="61"/>
      <c r="W169" s="61"/>
      <c r="X169" s="61"/>
      <c r="Y169" s="61"/>
    </row>
    <row r="170" spans="2:25" ht="17.25" hidden="1" outlineLevel="1" thickBot="1">
      <c r="B170" s="350">
        <v>42569</v>
      </c>
      <c r="C170" s="351" t="s">
        <v>3069</v>
      </c>
      <c r="D170" s="352" t="s">
        <v>3386</v>
      </c>
      <c r="E170" s="352" t="s">
        <v>1331</v>
      </c>
      <c r="F170" s="352" t="s">
        <v>2221</v>
      </c>
      <c r="G170" s="352" t="s">
        <v>102</v>
      </c>
      <c r="H170" s="353">
        <v>1</v>
      </c>
      <c r="I170" s="353">
        <v>8988</v>
      </c>
      <c r="J170" s="353">
        <v>0</v>
      </c>
      <c r="K170" s="354">
        <v>100</v>
      </c>
      <c r="L170" s="354">
        <v>36</v>
      </c>
      <c r="M170" s="285">
        <f t="shared" si="7"/>
        <v>264</v>
      </c>
      <c r="N170" s="340">
        <f t="shared" si="9"/>
        <v>2</v>
      </c>
      <c r="O170" s="315">
        <f t="shared" si="8"/>
        <v>0</v>
      </c>
      <c r="P170" s="314"/>
      <c r="R170" s="61"/>
      <c r="S170" s="61"/>
      <c r="T170" s="61"/>
      <c r="U170" s="61"/>
      <c r="V170" s="61"/>
      <c r="W170" s="61"/>
      <c r="X170" s="61"/>
      <c r="Y170" s="61"/>
    </row>
    <row r="171" spans="2:25" ht="17.25" hidden="1" outlineLevel="1" collapsed="1" thickBot="1">
      <c r="B171" s="349">
        <v>42570</v>
      </c>
      <c r="C171" s="318" t="s">
        <v>3069</v>
      </c>
      <c r="D171" s="319" t="s">
        <v>3386</v>
      </c>
      <c r="E171" s="319" t="s">
        <v>1329</v>
      </c>
      <c r="F171" s="319" t="s">
        <v>1330</v>
      </c>
      <c r="G171" s="319" t="s">
        <v>102</v>
      </c>
      <c r="H171" s="320">
        <v>1</v>
      </c>
      <c r="I171" s="320">
        <v>8983</v>
      </c>
      <c r="J171" s="320">
        <v>0</v>
      </c>
      <c r="K171" s="322">
        <v>100</v>
      </c>
      <c r="L171" s="322">
        <v>36</v>
      </c>
      <c r="M171" s="123">
        <f t="shared" si="7"/>
        <v>-136</v>
      </c>
      <c r="N171" s="241" t="str">
        <f t="shared" si="9"/>
        <v/>
      </c>
      <c r="O171" s="315">
        <f t="shared" si="8"/>
        <v>0</v>
      </c>
      <c r="P171" s="34">
        <f>SUM(M171:M210)</f>
        <v>-15240</v>
      </c>
      <c r="R171" s="61"/>
      <c r="S171" s="61"/>
      <c r="T171" s="61"/>
      <c r="U171" s="61"/>
      <c r="V171" s="61"/>
      <c r="W171" s="61"/>
      <c r="X171" s="61"/>
      <c r="Y171" s="61"/>
    </row>
    <row r="172" spans="2:25" ht="17.25" hidden="1" outlineLevel="2" thickBot="1">
      <c r="B172" s="349">
        <v>42570</v>
      </c>
      <c r="C172" s="318" t="s">
        <v>3069</v>
      </c>
      <c r="D172" s="319" t="s">
        <v>3386</v>
      </c>
      <c r="E172" s="319" t="s">
        <v>1331</v>
      </c>
      <c r="F172" s="319" t="s">
        <v>2221</v>
      </c>
      <c r="G172" s="319" t="s">
        <v>102</v>
      </c>
      <c r="H172" s="320">
        <v>1</v>
      </c>
      <c r="I172" s="320">
        <v>8975</v>
      </c>
      <c r="J172" s="320">
        <v>0</v>
      </c>
      <c r="K172" s="322">
        <v>100</v>
      </c>
      <c r="L172" s="322">
        <v>36</v>
      </c>
      <c r="M172" s="123">
        <f t="shared" si="7"/>
        <v>-1736</v>
      </c>
      <c r="N172" s="241">
        <f t="shared" si="9"/>
        <v>-8</v>
      </c>
      <c r="O172" s="315">
        <f t="shared" si="8"/>
        <v>0</v>
      </c>
      <c r="P172" s="34"/>
      <c r="R172" s="61"/>
      <c r="S172" s="61"/>
      <c r="T172" s="61"/>
      <c r="U172" s="61"/>
      <c r="V172" s="61"/>
      <c r="W172" s="61"/>
      <c r="X172" s="61"/>
      <c r="Y172" s="61"/>
    </row>
    <row r="173" spans="2:25" ht="17.25" hidden="1" outlineLevel="2" thickBot="1">
      <c r="B173" s="349">
        <v>42570</v>
      </c>
      <c r="C173" s="318" t="s">
        <v>3069</v>
      </c>
      <c r="D173" s="319" t="s">
        <v>3386</v>
      </c>
      <c r="E173" s="319" t="s">
        <v>1329</v>
      </c>
      <c r="F173" s="319" t="s">
        <v>2221</v>
      </c>
      <c r="G173" s="319" t="s">
        <v>102</v>
      </c>
      <c r="H173" s="320">
        <v>1</v>
      </c>
      <c r="I173" s="320">
        <v>8971</v>
      </c>
      <c r="J173" s="320">
        <v>0</v>
      </c>
      <c r="K173" s="322">
        <v>100</v>
      </c>
      <c r="L173" s="322">
        <v>36</v>
      </c>
      <c r="M173" s="123">
        <f t="shared" si="7"/>
        <v>-136</v>
      </c>
      <c r="N173" s="241" t="str">
        <f t="shared" si="9"/>
        <v/>
      </c>
      <c r="O173" s="315">
        <f t="shared" si="8"/>
        <v>0</v>
      </c>
      <c r="P173" s="34"/>
      <c r="R173" s="61"/>
      <c r="S173" s="61"/>
      <c r="T173" s="61"/>
      <c r="U173" s="61"/>
      <c r="V173" s="61"/>
      <c r="W173" s="61"/>
      <c r="X173" s="61"/>
      <c r="Y173" s="61"/>
    </row>
    <row r="174" spans="2:25" ht="17.25" hidden="1" outlineLevel="2" thickBot="1">
      <c r="B174" s="349">
        <v>42570</v>
      </c>
      <c r="C174" s="318" t="s">
        <v>3069</v>
      </c>
      <c r="D174" s="319" t="s">
        <v>3386</v>
      </c>
      <c r="E174" s="319" t="s">
        <v>1331</v>
      </c>
      <c r="F174" s="319" t="s">
        <v>1330</v>
      </c>
      <c r="G174" s="319" t="s">
        <v>102</v>
      </c>
      <c r="H174" s="320">
        <v>1</v>
      </c>
      <c r="I174" s="320">
        <v>8977</v>
      </c>
      <c r="J174" s="320">
        <v>0</v>
      </c>
      <c r="K174" s="322">
        <v>100</v>
      </c>
      <c r="L174" s="322">
        <v>36</v>
      </c>
      <c r="M174" s="123">
        <f t="shared" si="7"/>
        <v>-1336</v>
      </c>
      <c r="N174" s="241">
        <f t="shared" si="9"/>
        <v>-6</v>
      </c>
      <c r="O174" s="315">
        <f t="shared" si="8"/>
        <v>0</v>
      </c>
      <c r="P174" s="34"/>
      <c r="R174" s="61"/>
      <c r="S174" s="61"/>
      <c r="T174" s="61"/>
      <c r="U174" s="61"/>
      <c r="V174" s="61"/>
      <c r="W174" s="61"/>
      <c r="X174" s="61"/>
      <c r="Y174" s="61"/>
    </row>
    <row r="175" spans="2:25" ht="17.25" hidden="1" outlineLevel="2" thickBot="1">
      <c r="B175" s="349">
        <v>42570</v>
      </c>
      <c r="C175" s="318" t="s">
        <v>3069</v>
      </c>
      <c r="D175" s="319" t="s">
        <v>3386</v>
      </c>
      <c r="E175" s="319" t="s">
        <v>1329</v>
      </c>
      <c r="F175" s="319" t="s">
        <v>1330</v>
      </c>
      <c r="G175" s="319" t="s">
        <v>102</v>
      </c>
      <c r="H175" s="320">
        <v>1</v>
      </c>
      <c r="I175" s="320">
        <v>8973</v>
      </c>
      <c r="J175" s="320">
        <v>0</v>
      </c>
      <c r="K175" s="322">
        <v>100</v>
      </c>
      <c r="L175" s="322">
        <v>36</v>
      </c>
      <c r="M175" s="123">
        <f t="shared" si="7"/>
        <v>-136</v>
      </c>
      <c r="N175" s="241" t="str">
        <f t="shared" si="9"/>
        <v/>
      </c>
      <c r="O175" s="315">
        <f t="shared" si="8"/>
        <v>0</v>
      </c>
      <c r="P175" s="34"/>
      <c r="R175" s="61"/>
      <c r="S175" s="61"/>
      <c r="T175" s="61"/>
      <c r="U175" s="61"/>
      <c r="V175" s="61"/>
      <c r="W175" s="61"/>
      <c r="X175" s="61"/>
      <c r="Y175" s="61"/>
    </row>
    <row r="176" spans="2:25" ht="17.25" hidden="1" outlineLevel="2" thickBot="1">
      <c r="B176" s="349">
        <v>42570</v>
      </c>
      <c r="C176" s="318" t="s">
        <v>3069</v>
      </c>
      <c r="D176" s="319" t="s">
        <v>3386</v>
      </c>
      <c r="E176" s="319" t="s">
        <v>1331</v>
      </c>
      <c r="F176" s="319" t="s">
        <v>2221</v>
      </c>
      <c r="G176" s="319" t="s">
        <v>102</v>
      </c>
      <c r="H176" s="320">
        <v>1</v>
      </c>
      <c r="I176" s="320">
        <v>8967</v>
      </c>
      <c r="J176" s="320">
        <v>0</v>
      </c>
      <c r="K176" s="322">
        <v>100</v>
      </c>
      <c r="L176" s="322">
        <v>36</v>
      </c>
      <c r="M176" s="123">
        <f t="shared" si="7"/>
        <v>-1336</v>
      </c>
      <c r="N176" s="241">
        <f t="shared" si="9"/>
        <v>-6</v>
      </c>
      <c r="O176" s="315">
        <f t="shared" si="8"/>
        <v>0</v>
      </c>
      <c r="P176" s="34"/>
      <c r="R176" s="61"/>
      <c r="S176" s="61"/>
      <c r="T176" s="61"/>
      <c r="U176" s="61"/>
      <c r="V176" s="61"/>
      <c r="W176" s="61"/>
      <c r="X176" s="61"/>
      <c r="Y176" s="61"/>
    </row>
    <row r="177" spans="2:25" ht="17.25" hidden="1" outlineLevel="2" thickBot="1">
      <c r="B177" s="349">
        <v>42570</v>
      </c>
      <c r="C177" s="318" t="s">
        <v>3069</v>
      </c>
      <c r="D177" s="319" t="s">
        <v>3386</v>
      </c>
      <c r="E177" s="319" t="s">
        <v>1329</v>
      </c>
      <c r="F177" s="319" t="s">
        <v>2221</v>
      </c>
      <c r="G177" s="319" t="s">
        <v>102</v>
      </c>
      <c r="H177" s="320">
        <v>1</v>
      </c>
      <c r="I177" s="320">
        <v>8972</v>
      </c>
      <c r="J177" s="320">
        <v>0</v>
      </c>
      <c r="K177" s="322">
        <v>100</v>
      </c>
      <c r="L177" s="322">
        <v>36</v>
      </c>
      <c r="M177" s="123">
        <f t="shared" si="7"/>
        <v>-136</v>
      </c>
      <c r="N177" s="241" t="str">
        <f t="shared" si="9"/>
        <v/>
      </c>
      <c r="O177" s="315">
        <f t="shared" si="8"/>
        <v>0</v>
      </c>
      <c r="P177" s="34"/>
      <c r="R177" s="61"/>
      <c r="S177" s="61"/>
      <c r="T177" s="61"/>
      <c r="U177" s="61"/>
      <c r="V177" s="61"/>
      <c r="W177" s="61"/>
      <c r="X177" s="61"/>
      <c r="Y177" s="61"/>
    </row>
    <row r="178" spans="2:25" ht="17.25" hidden="1" outlineLevel="2" thickBot="1">
      <c r="B178" s="349">
        <v>42570</v>
      </c>
      <c r="C178" s="318" t="s">
        <v>3069</v>
      </c>
      <c r="D178" s="319" t="s">
        <v>3386</v>
      </c>
      <c r="E178" s="319" t="s">
        <v>1331</v>
      </c>
      <c r="F178" s="319" t="s">
        <v>1330</v>
      </c>
      <c r="G178" s="319" t="s">
        <v>102</v>
      </c>
      <c r="H178" s="320">
        <v>1</v>
      </c>
      <c r="I178" s="320">
        <v>8984</v>
      </c>
      <c r="J178" s="320">
        <v>0</v>
      </c>
      <c r="K178" s="322">
        <v>100</v>
      </c>
      <c r="L178" s="322">
        <v>36</v>
      </c>
      <c r="M178" s="123">
        <f t="shared" si="7"/>
        <v>-2536</v>
      </c>
      <c r="N178" s="241">
        <f t="shared" si="9"/>
        <v>-12</v>
      </c>
      <c r="O178" s="315">
        <f t="shared" si="8"/>
        <v>0</v>
      </c>
      <c r="P178" s="34"/>
      <c r="R178" s="61"/>
      <c r="S178" s="61"/>
      <c r="T178" s="61"/>
      <c r="U178" s="61"/>
      <c r="V178" s="61"/>
      <c r="W178" s="61"/>
      <c r="X178" s="61"/>
      <c r="Y178" s="61"/>
    </row>
    <row r="179" spans="2:25" ht="17.25" hidden="1" outlineLevel="2" thickBot="1">
      <c r="B179" s="349">
        <v>42570</v>
      </c>
      <c r="C179" s="318" t="s">
        <v>3069</v>
      </c>
      <c r="D179" s="319" t="s">
        <v>3386</v>
      </c>
      <c r="E179" s="319" t="s">
        <v>1329</v>
      </c>
      <c r="F179" s="319" t="s">
        <v>2221</v>
      </c>
      <c r="G179" s="319" t="s">
        <v>102</v>
      </c>
      <c r="H179" s="320">
        <v>1</v>
      </c>
      <c r="I179" s="320">
        <v>8985</v>
      </c>
      <c r="J179" s="320">
        <v>0</v>
      </c>
      <c r="K179" s="322">
        <v>100</v>
      </c>
      <c r="L179" s="322">
        <v>36</v>
      </c>
      <c r="M179" s="123">
        <f t="shared" si="7"/>
        <v>-136</v>
      </c>
      <c r="N179" s="241" t="str">
        <f t="shared" si="9"/>
        <v/>
      </c>
      <c r="O179" s="315">
        <f t="shared" si="8"/>
        <v>0</v>
      </c>
      <c r="P179" s="34"/>
      <c r="R179" s="61"/>
      <c r="S179" s="61"/>
      <c r="T179" s="61"/>
      <c r="U179" s="61"/>
      <c r="V179" s="61"/>
      <c r="W179" s="61"/>
      <c r="X179" s="61"/>
      <c r="Y179" s="61"/>
    </row>
    <row r="180" spans="2:25" ht="17.25" hidden="1" outlineLevel="2" thickBot="1">
      <c r="B180" s="349">
        <v>42570</v>
      </c>
      <c r="C180" s="318" t="s">
        <v>3069</v>
      </c>
      <c r="D180" s="319" t="s">
        <v>3386</v>
      </c>
      <c r="E180" s="319" t="s">
        <v>1331</v>
      </c>
      <c r="F180" s="319" t="s">
        <v>1330</v>
      </c>
      <c r="G180" s="319" t="s">
        <v>102</v>
      </c>
      <c r="H180" s="320">
        <v>1</v>
      </c>
      <c r="I180" s="320">
        <v>8997</v>
      </c>
      <c r="J180" s="320">
        <v>0</v>
      </c>
      <c r="K180" s="322">
        <v>100</v>
      </c>
      <c r="L180" s="322">
        <v>36</v>
      </c>
      <c r="M180" s="123">
        <f t="shared" si="7"/>
        <v>-2536</v>
      </c>
      <c r="N180" s="241">
        <f t="shared" si="9"/>
        <v>-12</v>
      </c>
      <c r="O180" s="315">
        <f t="shared" si="8"/>
        <v>0</v>
      </c>
      <c r="P180" s="34"/>
      <c r="R180" s="61"/>
      <c r="S180" s="61"/>
      <c r="T180" s="61"/>
      <c r="U180" s="61"/>
      <c r="V180" s="61"/>
      <c r="W180" s="61"/>
      <c r="X180" s="61"/>
      <c r="Y180" s="61"/>
    </row>
    <row r="181" spans="2:25" ht="17.25" hidden="1" outlineLevel="2" thickBot="1">
      <c r="B181" s="349">
        <v>42570</v>
      </c>
      <c r="C181" s="318" t="s">
        <v>3069</v>
      </c>
      <c r="D181" s="319" t="s">
        <v>3386</v>
      </c>
      <c r="E181" s="319" t="s">
        <v>1329</v>
      </c>
      <c r="F181" s="319" t="s">
        <v>2221</v>
      </c>
      <c r="G181" s="319" t="s">
        <v>102</v>
      </c>
      <c r="H181" s="320">
        <v>1</v>
      </c>
      <c r="I181" s="320">
        <v>8996</v>
      </c>
      <c r="J181" s="320">
        <v>0</v>
      </c>
      <c r="K181" s="322">
        <v>100</v>
      </c>
      <c r="L181" s="322">
        <v>36</v>
      </c>
      <c r="M181" s="123">
        <f t="shared" si="7"/>
        <v>-136</v>
      </c>
      <c r="N181" s="241" t="str">
        <f t="shared" si="9"/>
        <v/>
      </c>
      <c r="O181" s="315">
        <f t="shared" si="8"/>
        <v>0</v>
      </c>
      <c r="P181" s="34"/>
      <c r="R181" s="61"/>
      <c r="S181" s="61"/>
      <c r="T181" s="61"/>
      <c r="U181" s="61"/>
      <c r="V181" s="61"/>
      <c r="W181" s="61"/>
      <c r="X181" s="61"/>
      <c r="Y181" s="61"/>
    </row>
    <row r="182" spans="2:25" ht="17.25" hidden="1" outlineLevel="2" thickBot="1">
      <c r="B182" s="349">
        <v>42570</v>
      </c>
      <c r="C182" s="318" t="s">
        <v>3069</v>
      </c>
      <c r="D182" s="319" t="s">
        <v>3386</v>
      </c>
      <c r="E182" s="319" t="s">
        <v>1331</v>
      </c>
      <c r="F182" s="319" t="s">
        <v>1330</v>
      </c>
      <c r="G182" s="319" t="s">
        <v>102</v>
      </c>
      <c r="H182" s="320">
        <v>1</v>
      </c>
      <c r="I182" s="320">
        <v>8980</v>
      </c>
      <c r="J182" s="320">
        <v>0</v>
      </c>
      <c r="K182" s="322">
        <v>100</v>
      </c>
      <c r="L182" s="322">
        <v>36</v>
      </c>
      <c r="M182" s="123">
        <f t="shared" si="7"/>
        <v>3064</v>
      </c>
      <c r="N182" s="241">
        <f t="shared" si="9"/>
        <v>16</v>
      </c>
      <c r="O182" s="315">
        <f t="shared" si="8"/>
        <v>0</v>
      </c>
      <c r="P182" s="34"/>
      <c r="R182" s="61"/>
      <c r="S182" s="61"/>
      <c r="T182" s="61"/>
      <c r="U182" s="61"/>
      <c r="V182" s="61"/>
      <c r="W182" s="61"/>
      <c r="X182" s="61"/>
      <c r="Y182" s="61"/>
    </row>
    <row r="183" spans="2:25" ht="17.25" hidden="1" outlineLevel="2" thickBot="1">
      <c r="B183" s="349">
        <v>42570</v>
      </c>
      <c r="C183" s="318" t="s">
        <v>3069</v>
      </c>
      <c r="D183" s="319" t="s">
        <v>3386</v>
      </c>
      <c r="E183" s="319" t="s">
        <v>1329</v>
      </c>
      <c r="F183" s="319" t="s">
        <v>2221</v>
      </c>
      <c r="G183" s="319" t="s">
        <v>102</v>
      </c>
      <c r="H183" s="320">
        <v>1</v>
      </c>
      <c r="I183" s="320">
        <v>8982</v>
      </c>
      <c r="J183" s="320">
        <v>0</v>
      </c>
      <c r="K183" s="322">
        <v>100</v>
      </c>
      <c r="L183" s="322">
        <v>36</v>
      </c>
      <c r="M183" s="123">
        <f t="shared" si="7"/>
        <v>-136</v>
      </c>
      <c r="N183" s="241" t="str">
        <f t="shared" si="9"/>
        <v/>
      </c>
      <c r="O183" s="315">
        <f t="shared" si="8"/>
        <v>0</v>
      </c>
      <c r="P183" s="34"/>
      <c r="R183" s="61"/>
      <c r="S183" s="61"/>
      <c r="T183" s="61"/>
      <c r="U183" s="61"/>
      <c r="V183" s="61"/>
      <c r="W183" s="61"/>
      <c r="X183" s="61"/>
      <c r="Y183" s="61"/>
    </row>
    <row r="184" spans="2:25" ht="17.25" hidden="1" outlineLevel="2" thickBot="1">
      <c r="B184" s="349">
        <v>42570</v>
      </c>
      <c r="C184" s="318" t="s">
        <v>3069</v>
      </c>
      <c r="D184" s="319" t="s">
        <v>3386</v>
      </c>
      <c r="E184" s="319" t="s">
        <v>1331</v>
      </c>
      <c r="F184" s="319" t="s">
        <v>1330</v>
      </c>
      <c r="G184" s="319" t="s">
        <v>102</v>
      </c>
      <c r="H184" s="320">
        <v>1</v>
      </c>
      <c r="I184" s="320">
        <v>8987</v>
      </c>
      <c r="J184" s="320">
        <v>0</v>
      </c>
      <c r="K184" s="322">
        <v>100</v>
      </c>
      <c r="L184" s="322">
        <v>36</v>
      </c>
      <c r="M184" s="123">
        <f t="shared" si="7"/>
        <v>-1136</v>
      </c>
      <c r="N184" s="241">
        <f t="shared" si="9"/>
        <v>-5</v>
      </c>
      <c r="O184" s="315">
        <f t="shared" si="8"/>
        <v>0</v>
      </c>
      <c r="P184" s="34"/>
      <c r="R184" s="61"/>
      <c r="S184" s="61"/>
      <c r="T184" s="61"/>
      <c r="U184" s="61"/>
      <c r="V184" s="61"/>
      <c r="W184" s="61"/>
      <c r="X184" s="61"/>
      <c r="Y184" s="61"/>
    </row>
    <row r="185" spans="2:25" ht="17.25" hidden="1" outlineLevel="2" thickBot="1">
      <c r="B185" s="349">
        <v>42570</v>
      </c>
      <c r="C185" s="318" t="s">
        <v>3069</v>
      </c>
      <c r="D185" s="319" t="s">
        <v>3386</v>
      </c>
      <c r="E185" s="319" t="s">
        <v>1329</v>
      </c>
      <c r="F185" s="319" t="s">
        <v>1330</v>
      </c>
      <c r="G185" s="319" t="s">
        <v>102</v>
      </c>
      <c r="H185" s="320">
        <v>1</v>
      </c>
      <c r="I185" s="320">
        <v>8983</v>
      </c>
      <c r="J185" s="320">
        <v>0</v>
      </c>
      <c r="K185" s="322">
        <v>100</v>
      </c>
      <c r="L185" s="322">
        <v>36</v>
      </c>
      <c r="M185" s="123">
        <f t="shared" si="7"/>
        <v>-136</v>
      </c>
      <c r="N185" s="241" t="str">
        <f t="shared" si="9"/>
        <v/>
      </c>
      <c r="O185" s="315">
        <f t="shared" si="8"/>
        <v>0</v>
      </c>
      <c r="P185" s="34"/>
      <c r="R185" s="61"/>
      <c r="S185" s="61"/>
      <c r="T185" s="61"/>
      <c r="U185" s="61"/>
      <c r="V185" s="61"/>
      <c r="W185" s="61"/>
      <c r="X185" s="61"/>
      <c r="Y185" s="61"/>
    </row>
    <row r="186" spans="2:25" ht="17.25" hidden="1" outlineLevel="2" thickBot="1">
      <c r="B186" s="349">
        <v>42570</v>
      </c>
      <c r="C186" s="318" t="s">
        <v>3069</v>
      </c>
      <c r="D186" s="319" t="s">
        <v>3386</v>
      </c>
      <c r="E186" s="319" t="s">
        <v>1331</v>
      </c>
      <c r="F186" s="319" t="s">
        <v>2221</v>
      </c>
      <c r="G186" s="319" t="s">
        <v>102</v>
      </c>
      <c r="H186" s="320">
        <v>1</v>
      </c>
      <c r="I186" s="320">
        <v>8983</v>
      </c>
      <c r="J186" s="320">
        <v>0</v>
      </c>
      <c r="K186" s="322">
        <v>100</v>
      </c>
      <c r="L186" s="322">
        <v>36</v>
      </c>
      <c r="M186" s="123">
        <f t="shared" si="7"/>
        <v>-136</v>
      </c>
      <c r="N186" s="241">
        <f t="shared" si="9"/>
        <v>0</v>
      </c>
      <c r="O186" s="315">
        <f t="shared" si="8"/>
        <v>0</v>
      </c>
      <c r="P186" s="34"/>
      <c r="R186" s="61"/>
      <c r="S186" s="61"/>
      <c r="T186" s="61"/>
      <c r="U186" s="61"/>
      <c r="V186" s="61"/>
      <c r="W186" s="61"/>
      <c r="X186" s="61"/>
      <c r="Y186" s="61"/>
    </row>
    <row r="187" spans="2:25" ht="17.25" hidden="1" outlineLevel="2" thickBot="1">
      <c r="B187" s="349">
        <v>42570</v>
      </c>
      <c r="C187" s="318" t="s">
        <v>3069</v>
      </c>
      <c r="D187" s="319" t="s">
        <v>3386</v>
      </c>
      <c r="E187" s="319" t="s">
        <v>1329</v>
      </c>
      <c r="F187" s="319" t="s">
        <v>2221</v>
      </c>
      <c r="G187" s="319" t="s">
        <v>102</v>
      </c>
      <c r="H187" s="320">
        <v>1</v>
      </c>
      <c r="I187" s="320">
        <v>8983</v>
      </c>
      <c r="J187" s="320">
        <v>0</v>
      </c>
      <c r="K187" s="322">
        <v>100</v>
      </c>
      <c r="L187" s="322">
        <v>36</v>
      </c>
      <c r="M187" s="123">
        <f t="shared" si="7"/>
        <v>-136</v>
      </c>
      <c r="N187" s="241" t="str">
        <f t="shared" si="9"/>
        <v/>
      </c>
      <c r="O187" s="315">
        <f t="shared" si="8"/>
        <v>0</v>
      </c>
      <c r="P187" s="34"/>
      <c r="R187" s="61"/>
      <c r="S187" s="61"/>
      <c r="T187" s="61"/>
      <c r="U187" s="61"/>
      <c r="V187" s="61"/>
      <c r="W187" s="61"/>
      <c r="X187" s="61"/>
      <c r="Y187" s="61"/>
    </row>
    <row r="188" spans="2:25" ht="17.25" hidden="1" outlineLevel="2" thickBot="1">
      <c r="B188" s="349">
        <v>42570</v>
      </c>
      <c r="C188" s="318" t="s">
        <v>3069</v>
      </c>
      <c r="D188" s="319" t="s">
        <v>3386</v>
      </c>
      <c r="E188" s="319" t="s">
        <v>1331</v>
      </c>
      <c r="F188" s="319" t="s">
        <v>1330</v>
      </c>
      <c r="G188" s="319" t="s">
        <v>102</v>
      </c>
      <c r="H188" s="320">
        <v>1</v>
      </c>
      <c r="I188" s="320">
        <v>8995</v>
      </c>
      <c r="J188" s="320">
        <v>0</v>
      </c>
      <c r="K188" s="322">
        <v>100</v>
      </c>
      <c r="L188" s="322">
        <v>36</v>
      </c>
      <c r="M188" s="123">
        <f t="shared" si="7"/>
        <v>-2536</v>
      </c>
      <c r="N188" s="241">
        <f t="shared" si="9"/>
        <v>-12</v>
      </c>
      <c r="O188" s="315">
        <f t="shared" si="8"/>
        <v>0</v>
      </c>
      <c r="P188" s="34"/>
      <c r="R188" s="61"/>
      <c r="S188" s="61"/>
      <c r="T188" s="61"/>
      <c r="U188" s="61"/>
      <c r="V188" s="61"/>
      <c r="W188" s="61"/>
      <c r="X188" s="61"/>
      <c r="Y188" s="61"/>
    </row>
    <row r="189" spans="2:25" ht="17.25" hidden="1" outlineLevel="2" thickBot="1">
      <c r="B189" s="349">
        <v>42570</v>
      </c>
      <c r="C189" s="318" t="s">
        <v>3069</v>
      </c>
      <c r="D189" s="319" t="s">
        <v>3386</v>
      </c>
      <c r="E189" s="319" t="s">
        <v>1329</v>
      </c>
      <c r="F189" s="319" t="s">
        <v>1330</v>
      </c>
      <c r="G189" s="319" t="s">
        <v>102</v>
      </c>
      <c r="H189" s="320">
        <v>1</v>
      </c>
      <c r="I189" s="320">
        <v>8994</v>
      </c>
      <c r="J189" s="320">
        <v>0</v>
      </c>
      <c r="K189" s="322">
        <v>100</v>
      </c>
      <c r="L189" s="322">
        <v>36</v>
      </c>
      <c r="M189" s="123">
        <f t="shared" si="7"/>
        <v>-136</v>
      </c>
      <c r="N189" s="241" t="str">
        <f t="shared" si="9"/>
        <v/>
      </c>
      <c r="O189" s="315">
        <f t="shared" si="8"/>
        <v>0</v>
      </c>
      <c r="P189" s="34"/>
      <c r="R189" s="61"/>
      <c r="S189" s="61"/>
      <c r="T189" s="61"/>
      <c r="U189" s="61"/>
      <c r="V189" s="61"/>
      <c r="W189" s="61"/>
      <c r="X189" s="61"/>
      <c r="Y189" s="61"/>
    </row>
    <row r="190" spans="2:25" ht="17.25" hidden="1" outlineLevel="2" thickBot="1">
      <c r="B190" s="349">
        <v>42570</v>
      </c>
      <c r="C190" s="318" t="s">
        <v>3069</v>
      </c>
      <c r="D190" s="319" t="s">
        <v>3386</v>
      </c>
      <c r="E190" s="319" t="s">
        <v>1331</v>
      </c>
      <c r="F190" s="319" t="s">
        <v>2221</v>
      </c>
      <c r="G190" s="319" t="s">
        <v>102</v>
      </c>
      <c r="H190" s="320">
        <v>1</v>
      </c>
      <c r="I190" s="320">
        <v>8996</v>
      </c>
      <c r="J190" s="320">
        <v>0</v>
      </c>
      <c r="K190" s="322">
        <v>100</v>
      </c>
      <c r="L190" s="322">
        <v>36</v>
      </c>
      <c r="M190" s="123">
        <f t="shared" si="7"/>
        <v>264</v>
      </c>
      <c r="N190" s="241">
        <f t="shared" si="9"/>
        <v>2</v>
      </c>
      <c r="O190" s="315">
        <f t="shared" si="8"/>
        <v>0</v>
      </c>
      <c r="P190" s="34"/>
      <c r="R190" s="61"/>
      <c r="S190" s="61"/>
      <c r="T190" s="61"/>
      <c r="U190" s="61"/>
      <c r="V190" s="61"/>
      <c r="W190" s="61"/>
      <c r="X190" s="61"/>
      <c r="Y190" s="61"/>
    </row>
    <row r="191" spans="2:25" ht="17.25" hidden="1" outlineLevel="2" thickBot="1">
      <c r="B191" s="349">
        <v>42570</v>
      </c>
      <c r="C191" s="318" t="s">
        <v>3069</v>
      </c>
      <c r="D191" s="319" t="s">
        <v>3386</v>
      </c>
      <c r="E191" s="319" t="s">
        <v>1329</v>
      </c>
      <c r="F191" s="319" t="s">
        <v>2221</v>
      </c>
      <c r="G191" s="319" t="s">
        <v>102</v>
      </c>
      <c r="H191" s="320">
        <v>1</v>
      </c>
      <c r="I191" s="320">
        <v>8999</v>
      </c>
      <c r="J191" s="320">
        <v>0</v>
      </c>
      <c r="K191" s="322">
        <v>100</v>
      </c>
      <c r="L191" s="322">
        <v>36</v>
      </c>
      <c r="M191" s="123">
        <f t="shared" si="7"/>
        <v>-136</v>
      </c>
      <c r="N191" s="241" t="str">
        <f t="shared" si="9"/>
        <v/>
      </c>
      <c r="O191" s="315">
        <f t="shared" si="8"/>
        <v>0</v>
      </c>
      <c r="P191" s="34"/>
      <c r="R191" s="61"/>
      <c r="S191" s="61"/>
      <c r="T191" s="61"/>
      <c r="U191" s="61"/>
      <c r="V191" s="61"/>
      <c r="W191" s="61"/>
      <c r="X191" s="61"/>
      <c r="Y191" s="61"/>
    </row>
    <row r="192" spans="2:25" ht="17.25" hidden="1" outlineLevel="2" thickBot="1">
      <c r="B192" s="349">
        <v>42570</v>
      </c>
      <c r="C192" s="318" t="s">
        <v>3069</v>
      </c>
      <c r="D192" s="319" t="s">
        <v>3386</v>
      </c>
      <c r="E192" s="319" t="s">
        <v>1331</v>
      </c>
      <c r="F192" s="319" t="s">
        <v>1330</v>
      </c>
      <c r="G192" s="319" t="s">
        <v>102</v>
      </c>
      <c r="H192" s="320">
        <v>1</v>
      </c>
      <c r="I192" s="320">
        <v>8996</v>
      </c>
      <c r="J192" s="320">
        <v>0</v>
      </c>
      <c r="K192" s="322">
        <v>100</v>
      </c>
      <c r="L192" s="322">
        <v>36</v>
      </c>
      <c r="M192" s="123">
        <f t="shared" si="7"/>
        <v>464</v>
      </c>
      <c r="N192" s="241">
        <f t="shared" si="9"/>
        <v>3</v>
      </c>
      <c r="O192" s="315">
        <f t="shared" si="8"/>
        <v>0</v>
      </c>
      <c r="P192" s="34"/>
      <c r="R192" s="61"/>
      <c r="S192" s="61"/>
      <c r="T192" s="61"/>
      <c r="U192" s="61"/>
      <c r="V192" s="61"/>
      <c r="W192" s="61"/>
      <c r="X192" s="61"/>
      <c r="Y192" s="61"/>
    </row>
    <row r="193" spans="2:25" ht="17.25" hidden="1" outlineLevel="2" thickBot="1">
      <c r="B193" s="349">
        <v>42570</v>
      </c>
      <c r="C193" s="318" t="s">
        <v>3069</v>
      </c>
      <c r="D193" s="319" t="s">
        <v>3386</v>
      </c>
      <c r="E193" s="319" t="s">
        <v>1329</v>
      </c>
      <c r="F193" s="319" t="s">
        <v>2221</v>
      </c>
      <c r="G193" s="319" t="s">
        <v>102</v>
      </c>
      <c r="H193" s="320">
        <v>1</v>
      </c>
      <c r="I193" s="320">
        <v>8999</v>
      </c>
      <c r="J193" s="320">
        <v>0</v>
      </c>
      <c r="K193" s="322">
        <v>100</v>
      </c>
      <c r="L193" s="322">
        <v>36</v>
      </c>
      <c r="M193" s="123">
        <f t="shared" si="7"/>
        <v>-136</v>
      </c>
      <c r="N193" s="241" t="str">
        <f t="shared" si="9"/>
        <v/>
      </c>
      <c r="O193" s="315">
        <f t="shared" si="8"/>
        <v>0</v>
      </c>
      <c r="P193" s="34"/>
      <c r="R193" s="61"/>
      <c r="S193" s="61"/>
      <c r="T193" s="61"/>
      <c r="U193" s="61"/>
      <c r="V193" s="61"/>
      <c r="W193" s="61"/>
      <c r="X193" s="61"/>
      <c r="Y193" s="61"/>
    </row>
    <row r="194" spans="2:25" ht="17.25" hidden="1" outlineLevel="2" thickBot="1">
      <c r="B194" s="349">
        <v>42570</v>
      </c>
      <c r="C194" s="318" t="s">
        <v>3069</v>
      </c>
      <c r="D194" s="319" t="s">
        <v>3386</v>
      </c>
      <c r="E194" s="319" t="s">
        <v>1331</v>
      </c>
      <c r="F194" s="319" t="s">
        <v>1330</v>
      </c>
      <c r="G194" s="319" t="s">
        <v>102</v>
      </c>
      <c r="H194" s="320">
        <v>1</v>
      </c>
      <c r="I194" s="320">
        <v>8997</v>
      </c>
      <c r="J194" s="320">
        <v>0</v>
      </c>
      <c r="K194" s="322">
        <v>100</v>
      </c>
      <c r="L194" s="322">
        <v>36</v>
      </c>
      <c r="M194" s="123">
        <f t="shared" si="7"/>
        <v>264</v>
      </c>
      <c r="N194" s="241">
        <f t="shared" si="9"/>
        <v>2</v>
      </c>
      <c r="O194" s="315">
        <f t="shared" si="8"/>
        <v>0</v>
      </c>
      <c r="P194" s="34"/>
      <c r="R194" s="61"/>
      <c r="S194" s="61"/>
      <c r="T194" s="61"/>
      <c r="U194" s="61"/>
      <c r="V194" s="61"/>
      <c r="W194" s="61"/>
      <c r="X194" s="61"/>
      <c r="Y194" s="61"/>
    </row>
    <row r="195" spans="2:25" ht="17.25" hidden="1" outlineLevel="2" thickBot="1">
      <c r="B195" s="349">
        <v>42570</v>
      </c>
      <c r="C195" s="318" t="s">
        <v>3069</v>
      </c>
      <c r="D195" s="319" t="s">
        <v>3386</v>
      </c>
      <c r="E195" s="319" t="s">
        <v>1329</v>
      </c>
      <c r="F195" s="319" t="s">
        <v>2221</v>
      </c>
      <c r="G195" s="319" t="s">
        <v>102</v>
      </c>
      <c r="H195" s="320">
        <v>1</v>
      </c>
      <c r="I195" s="320">
        <v>8986</v>
      </c>
      <c r="J195" s="320">
        <v>0</v>
      </c>
      <c r="K195" s="322">
        <v>100</v>
      </c>
      <c r="L195" s="322">
        <v>36</v>
      </c>
      <c r="M195" s="123">
        <f t="shared" si="7"/>
        <v>-136</v>
      </c>
      <c r="N195" s="241" t="str">
        <f t="shared" si="9"/>
        <v/>
      </c>
      <c r="O195" s="315">
        <f t="shared" si="8"/>
        <v>0</v>
      </c>
      <c r="P195" s="34"/>
      <c r="R195" s="61"/>
      <c r="S195" s="61"/>
      <c r="T195" s="61"/>
      <c r="U195" s="61"/>
      <c r="V195" s="61"/>
      <c r="W195" s="61"/>
      <c r="X195" s="61"/>
      <c r="Y195" s="61"/>
    </row>
    <row r="196" spans="2:25" ht="17.25" hidden="1" outlineLevel="2" thickBot="1">
      <c r="B196" s="349">
        <v>42570</v>
      </c>
      <c r="C196" s="318" t="s">
        <v>3069</v>
      </c>
      <c r="D196" s="319" t="s">
        <v>3386</v>
      </c>
      <c r="E196" s="319" t="s">
        <v>1331</v>
      </c>
      <c r="F196" s="319" t="s">
        <v>1330</v>
      </c>
      <c r="G196" s="319" t="s">
        <v>102</v>
      </c>
      <c r="H196" s="320">
        <v>1</v>
      </c>
      <c r="I196" s="320">
        <v>8984</v>
      </c>
      <c r="J196" s="320">
        <v>0</v>
      </c>
      <c r="K196" s="322">
        <v>100</v>
      </c>
      <c r="L196" s="322">
        <v>36</v>
      </c>
      <c r="M196" s="123">
        <f t="shared" si="7"/>
        <v>264</v>
      </c>
      <c r="N196" s="241">
        <f t="shared" si="9"/>
        <v>2</v>
      </c>
      <c r="O196" s="315">
        <f t="shared" si="8"/>
        <v>0</v>
      </c>
      <c r="P196" s="34"/>
      <c r="R196" s="61"/>
      <c r="S196" s="61"/>
      <c r="T196" s="61"/>
      <c r="U196" s="61"/>
      <c r="V196" s="61"/>
      <c r="W196" s="61"/>
      <c r="X196" s="61"/>
      <c r="Y196" s="61"/>
    </row>
    <row r="197" spans="2:25" ht="17.25" hidden="1" outlineLevel="2" thickBot="1">
      <c r="B197" s="349">
        <v>42570</v>
      </c>
      <c r="C197" s="318" t="s">
        <v>3069</v>
      </c>
      <c r="D197" s="319" t="s">
        <v>3386</v>
      </c>
      <c r="E197" s="319" t="s">
        <v>1329</v>
      </c>
      <c r="F197" s="319" t="s">
        <v>2221</v>
      </c>
      <c r="G197" s="319" t="s">
        <v>102</v>
      </c>
      <c r="H197" s="320">
        <v>1</v>
      </c>
      <c r="I197" s="320">
        <v>8999</v>
      </c>
      <c r="J197" s="320">
        <v>0</v>
      </c>
      <c r="K197" s="322">
        <v>100</v>
      </c>
      <c r="L197" s="322">
        <v>36</v>
      </c>
      <c r="M197" s="123">
        <f t="shared" ref="M197:M260" si="10">IF(C197="TXO",J197-SUM(K197:L197),IF(C197="FITX",IF(E197="新倉",-SUM(K197:L197),IF(F197="賣",(I197-I196)*H197*200-SUM(K197:L197),(I196-I197)*H197*200-SUM(K197:L197)))))</f>
        <v>-136</v>
      </c>
      <c r="N197" s="241" t="str">
        <f t="shared" si="9"/>
        <v/>
      </c>
      <c r="O197" s="315">
        <f t="shared" ref="O197:O260" si="11">ABS(J197)</f>
        <v>0</v>
      </c>
      <c r="P197" s="34"/>
      <c r="R197" s="61"/>
      <c r="S197" s="61"/>
      <c r="T197" s="61"/>
      <c r="U197" s="61"/>
      <c r="V197" s="61"/>
      <c r="W197" s="61"/>
      <c r="X197" s="61"/>
      <c r="Y197" s="61"/>
    </row>
    <row r="198" spans="2:25" ht="17.25" hidden="1" outlineLevel="2" thickBot="1">
      <c r="B198" s="349">
        <v>42570</v>
      </c>
      <c r="C198" s="318" t="s">
        <v>3069</v>
      </c>
      <c r="D198" s="319" t="s">
        <v>3386</v>
      </c>
      <c r="E198" s="319" t="s">
        <v>1331</v>
      </c>
      <c r="F198" s="319" t="s">
        <v>1330</v>
      </c>
      <c r="G198" s="319" t="s">
        <v>102</v>
      </c>
      <c r="H198" s="320">
        <v>1</v>
      </c>
      <c r="I198" s="320">
        <v>9003</v>
      </c>
      <c r="J198" s="320">
        <v>0</v>
      </c>
      <c r="K198" s="322">
        <v>100</v>
      </c>
      <c r="L198" s="322">
        <v>36</v>
      </c>
      <c r="M198" s="123">
        <f t="shared" si="10"/>
        <v>-936</v>
      </c>
      <c r="N198" s="241">
        <f t="shared" ref="N198:N261" si="12">IF(C198="TXO","",IF(C198="FITX",IF(E198="新倉","",IF(F198="賣",(I198-I197),(I197-I198)))))</f>
        <v>-4</v>
      </c>
      <c r="O198" s="315">
        <f t="shared" si="11"/>
        <v>0</v>
      </c>
      <c r="P198" s="34"/>
      <c r="R198" s="61"/>
      <c r="S198" s="61"/>
      <c r="T198" s="61"/>
      <c r="U198" s="61"/>
      <c r="V198" s="61"/>
      <c r="W198" s="61"/>
      <c r="X198" s="61"/>
      <c r="Y198" s="61"/>
    </row>
    <row r="199" spans="2:25" ht="17.25" hidden="1" outlineLevel="2" thickBot="1">
      <c r="B199" s="349">
        <v>42570</v>
      </c>
      <c r="C199" s="318" t="s">
        <v>3069</v>
      </c>
      <c r="D199" s="319" t="s">
        <v>3386</v>
      </c>
      <c r="E199" s="319" t="s">
        <v>1329</v>
      </c>
      <c r="F199" s="319" t="s">
        <v>2221</v>
      </c>
      <c r="G199" s="319" t="s">
        <v>102</v>
      </c>
      <c r="H199" s="320">
        <v>1</v>
      </c>
      <c r="I199" s="320">
        <v>9006</v>
      </c>
      <c r="J199" s="320">
        <v>0</v>
      </c>
      <c r="K199" s="322">
        <v>100</v>
      </c>
      <c r="L199" s="322">
        <v>36</v>
      </c>
      <c r="M199" s="123">
        <f t="shared" si="10"/>
        <v>-136</v>
      </c>
      <c r="N199" s="241" t="str">
        <f t="shared" si="12"/>
        <v/>
      </c>
      <c r="O199" s="315">
        <f t="shared" si="11"/>
        <v>0</v>
      </c>
      <c r="P199" s="34"/>
      <c r="R199" s="61"/>
      <c r="S199" s="61"/>
      <c r="T199" s="61"/>
      <c r="U199" s="61"/>
      <c r="V199" s="61"/>
      <c r="W199" s="61"/>
      <c r="X199" s="61"/>
      <c r="Y199" s="61"/>
    </row>
    <row r="200" spans="2:25" ht="17.25" hidden="1" outlineLevel="2" thickBot="1">
      <c r="B200" s="349">
        <v>42570</v>
      </c>
      <c r="C200" s="318" t="s">
        <v>3069</v>
      </c>
      <c r="D200" s="319" t="s">
        <v>3386</v>
      </c>
      <c r="E200" s="319" t="s">
        <v>1331</v>
      </c>
      <c r="F200" s="319" t="s">
        <v>1330</v>
      </c>
      <c r="G200" s="319" t="s">
        <v>102</v>
      </c>
      <c r="H200" s="320">
        <v>1</v>
      </c>
      <c r="I200" s="320">
        <v>9010</v>
      </c>
      <c r="J200" s="320">
        <v>0</v>
      </c>
      <c r="K200" s="322">
        <v>100</v>
      </c>
      <c r="L200" s="322">
        <v>36</v>
      </c>
      <c r="M200" s="123">
        <f t="shared" si="10"/>
        <v>-936</v>
      </c>
      <c r="N200" s="241">
        <f t="shared" si="12"/>
        <v>-4</v>
      </c>
      <c r="O200" s="315">
        <f t="shared" si="11"/>
        <v>0</v>
      </c>
      <c r="P200" s="34"/>
      <c r="R200" s="61"/>
      <c r="S200" s="61"/>
      <c r="T200" s="61"/>
      <c r="U200" s="61"/>
      <c r="V200" s="61"/>
      <c r="W200" s="61"/>
      <c r="X200" s="61"/>
      <c r="Y200" s="61"/>
    </row>
    <row r="201" spans="2:25" ht="17.25" hidden="1" outlineLevel="2" thickBot="1">
      <c r="B201" s="349">
        <v>42570</v>
      </c>
      <c r="C201" s="318" t="s">
        <v>3069</v>
      </c>
      <c r="D201" s="319" t="s">
        <v>3386</v>
      </c>
      <c r="E201" s="319" t="s">
        <v>1329</v>
      </c>
      <c r="F201" s="319" t="s">
        <v>2221</v>
      </c>
      <c r="G201" s="319" t="s">
        <v>102</v>
      </c>
      <c r="H201" s="320">
        <v>1</v>
      </c>
      <c r="I201" s="320">
        <v>9011</v>
      </c>
      <c r="J201" s="320">
        <v>0</v>
      </c>
      <c r="K201" s="322">
        <v>100</v>
      </c>
      <c r="L201" s="322">
        <v>36</v>
      </c>
      <c r="M201" s="123">
        <f t="shared" si="10"/>
        <v>-136</v>
      </c>
      <c r="N201" s="241" t="str">
        <f t="shared" si="12"/>
        <v/>
      </c>
      <c r="O201" s="315">
        <f t="shared" si="11"/>
        <v>0</v>
      </c>
      <c r="P201" s="34"/>
      <c r="R201" s="61"/>
      <c r="S201" s="61"/>
      <c r="T201" s="61"/>
      <c r="U201" s="61"/>
      <c r="V201" s="61"/>
      <c r="W201" s="61"/>
      <c r="X201" s="61"/>
      <c r="Y201" s="61"/>
    </row>
    <row r="202" spans="2:25" ht="17.25" hidden="1" outlineLevel="2" thickBot="1">
      <c r="B202" s="349">
        <v>42570</v>
      </c>
      <c r="C202" s="318" t="s">
        <v>3069</v>
      </c>
      <c r="D202" s="319" t="s">
        <v>3386</v>
      </c>
      <c r="E202" s="319" t="s">
        <v>1331</v>
      </c>
      <c r="F202" s="319" t="s">
        <v>1330</v>
      </c>
      <c r="G202" s="319" t="s">
        <v>102</v>
      </c>
      <c r="H202" s="320">
        <v>1</v>
      </c>
      <c r="I202" s="320">
        <v>9017</v>
      </c>
      <c r="J202" s="320">
        <v>0</v>
      </c>
      <c r="K202" s="322">
        <v>100</v>
      </c>
      <c r="L202" s="322">
        <v>36</v>
      </c>
      <c r="M202" s="123">
        <f t="shared" si="10"/>
        <v>-1336</v>
      </c>
      <c r="N202" s="241">
        <f t="shared" si="12"/>
        <v>-6</v>
      </c>
      <c r="O202" s="315">
        <f t="shared" si="11"/>
        <v>0</v>
      </c>
      <c r="P202" s="34"/>
      <c r="R202" s="61"/>
      <c r="S202" s="61"/>
      <c r="T202" s="61"/>
      <c r="U202" s="61"/>
      <c r="V202" s="61"/>
      <c r="W202" s="61"/>
      <c r="X202" s="61"/>
      <c r="Y202" s="61"/>
    </row>
    <row r="203" spans="2:25" ht="17.25" hidden="1" outlineLevel="2" thickBot="1">
      <c r="B203" s="349">
        <v>42570</v>
      </c>
      <c r="C203" s="318" t="s">
        <v>3069</v>
      </c>
      <c r="D203" s="319" t="s">
        <v>3386</v>
      </c>
      <c r="E203" s="319" t="s">
        <v>1329</v>
      </c>
      <c r="F203" s="319" t="s">
        <v>1330</v>
      </c>
      <c r="G203" s="319" t="s">
        <v>102</v>
      </c>
      <c r="H203" s="320">
        <v>1</v>
      </c>
      <c r="I203" s="320">
        <v>9026</v>
      </c>
      <c r="J203" s="320">
        <v>0</v>
      </c>
      <c r="K203" s="322">
        <v>100</v>
      </c>
      <c r="L203" s="322">
        <v>36</v>
      </c>
      <c r="M203" s="123">
        <f t="shared" si="10"/>
        <v>-136</v>
      </c>
      <c r="N203" s="241" t="str">
        <f t="shared" si="12"/>
        <v/>
      </c>
      <c r="O203" s="315">
        <f t="shared" si="11"/>
        <v>0</v>
      </c>
      <c r="P203" s="34"/>
      <c r="R203" s="61"/>
      <c r="S203" s="61"/>
      <c r="T203" s="61"/>
      <c r="U203" s="61"/>
      <c r="V203" s="61"/>
      <c r="W203" s="61"/>
      <c r="X203" s="61"/>
      <c r="Y203" s="61"/>
    </row>
    <row r="204" spans="2:25" ht="17.25" hidden="1" outlineLevel="2" thickBot="1">
      <c r="B204" s="349">
        <v>42570</v>
      </c>
      <c r="C204" s="318" t="s">
        <v>3069</v>
      </c>
      <c r="D204" s="319" t="s">
        <v>3386</v>
      </c>
      <c r="E204" s="319" t="s">
        <v>1331</v>
      </c>
      <c r="F204" s="319" t="s">
        <v>2221</v>
      </c>
      <c r="G204" s="319" t="s">
        <v>102</v>
      </c>
      <c r="H204" s="320">
        <v>1</v>
      </c>
      <c r="I204" s="320">
        <v>9022</v>
      </c>
      <c r="J204" s="320">
        <v>0</v>
      </c>
      <c r="K204" s="322">
        <v>100</v>
      </c>
      <c r="L204" s="322">
        <v>36</v>
      </c>
      <c r="M204" s="123">
        <f t="shared" si="10"/>
        <v>-936</v>
      </c>
      <c r="N204" s="241">
        <f t="shared" si="12"/>
        <v>-4</v>
      </c>
      <c r="O204" s="315">
        <f t="shared" si="11"/>
        <v>0</v>
      </c>
      <c r="P204" s="34"/>
      <c r="R204" s="61"/>
      <c r="S204" s="61"/>
      <c r="T204" s="61"/>
      <c r="U204" s="61"/>
      <c r="V204" s="61"/>
      <c r="W204" s="61"/>
      <c r="X204" s="61"/>
      <c r="Y204" s="61"/>
    </row>
    <row r="205" spans="2:25" ht="17.25" hidden="1" outlineLevel="2" thickBot="1">
      <c r="B205" s="349">
        <v>42570</v>
      </c>
      <c r="C205" s="318" t="s">
        <v>3069</v>
      </c>
      <c r="D205" s="319" t="s">
        <v>3386</v>
      </c>
      <c r="E205" s="319" t="s">
        <v>1329</v>
      </c>
      <c r="F205" s="319" t="s">
        <v>1330</v>
      </c>
      <c r="G205" s="319" t="s">
        <v>102</v>
      </c>
      <c r="H205" s="320">
        <v>1</v>
      </c>
      <c r="I205" s="320">
        <v>9014</v>
      </c>
      <c r="J205" s="320">
        <v>0</v>
      </c>
      <c r="K205" s="322">
        <v>100</v>
      </c>
      <c r="L205" s="322">
        <v>36</v>
      </c>
      <c r="M205" s="123">
        <f t="shared" si="10"/>
        <v>-136</v>
      </c>
      <c r="N205" s="241" t="str">
        <f t="shared" si="12"/>
        <v/>
      </c>
      <c r="O205" s="315">
        <f t="shared" si="11"/>
        <v>0</v>
      </c>
      <c r="P205" s="34"/>
      <c r="R205" s="61"/>
      <c r="S205" s="61"/>
      <c r="T205" s="61"/>
      <c r="U205" s="61"/>
      <c r="V205" s="61"/>
      <c r="W205" s="61"/>
      <c r="X205" s="61"/>
      <c r="Y205" s="61"/>
    </row>
    <row r="206" spans="2:25" ht="17.25" hidden="1" outlineLevel="2" thickBot="1">
      <c r="B206" s="349">
        <v>42570</v>
      </c>
      <c r="C206" s="318" t="s">
        <v>3069</v>
      </c>
      <c r="D206" s="319" t="s">
        <v>3386</v>
      </c>
      <c r="E206" s="319" t="s">
        <v>1331</v>
      </c>
      <c r="F206" s="319" t="s">
        <v>2221</v>
      </c>
      <c r="G206" s="319" t="s">
        <v>102</v>
      </c>
      <c r="H206" s="320">
        <v>1</v>
      </c>
      <c r="I206" s="320">
        <v>9021</v>
      </c>
      <c r="J206" s="320">
        <v>0</v>
      </c>
      <c r="K206" s="322">
        <v>100</v>
      </c>
      <c r="L206" s="322">
        <v>36</v>
      </c>
      <c r="M206" s="123">
        <f t="shared" si="10"/>
        <v>1264</v>
      </c>
      <c r="N206" s="241">
        <f t="shared" si="12"/>
        <v>7</v>
      </c>
      <c r="O206" s="315">
        <f t="shared" si="11"/>
        <v>0</v>
      </c>
      <c r="P206" s="34"/>
      <c r="R206" s="61"/>
      <c r="S206" s="61"/>
      <c r="T206" s="61"/>
      <c r="U206" s="61"/>
      <c r="V206" s="61"/>
      <c r="W206" s="61"/>
      <c r="X206" s="61"/>
      <c r="Y206" s="61"/>
    </row>
    <row r="207" spans="2:25" ht="17.25" hidden="1" outlineLevel="2" thickBot="1">
      <c r="B207" s="349">
        <v>42570</v>
      </c>
      <c r="C207" s="318" t="s">
        <v>3069</v>
      </c>
      <c r="D207" s="319" t="s">
        <v>3386</v>
      </c>
      <c r="E207" s="319" t="s">
        <v>1329</v>
      </c>
      <c r="F207" s="319" t="s">
        <v>2221</v>
      </c>
      <c r="G207" s="319" t="s">
        <v>102</v>
      </c>
      <c r="H207" s="320">
        <v>1</v>
      </c>
      <c r="I207" s="320">
        <v>9015</v>
      </c>
      <c r="J207" s="320">
        <v>0</v>
      </c>
      <c r="K207" s="322">
        <v>100</v>
      </c>
      <c r="L207" s="322">
        <v>36</v>
      </c>
      <c r="M207" s="123">
        <f t="shared" si="10"/>
        <v>-136</v>
      </c>
      <c r="N207" s="241" t="str">
        <f t="shared" si="12"/>
        <v/>
      </c>
      <c r="O207" s="315">
        <f t="shared" si="11"/>
        <v>0</v>
      </c>
      <c r="P207" s="34"/>
      <c r="R207" s="61"/>
      <c r="S207" s="61"/>
      <c r="T207" s="61"/>
      <c r="U207" s="61"/>
      <c r="V207" s="61"/>
      <c r="W207" s="61"/>
      <c r="X207" s="61"/>
      <c r="Y207" s="61"/>
    </row>
    <row r="208" spans="2:25" ht="17.25" hidden="1" outlineLevel="2" thickBot="1">
      <c r="B208" s="349">
        <v>42570</v>
      </c>
      <c r="C208" s="318" t="s">
        <v>3069</v>
      </c>
      <c r="D208" s="319" t="s">
        <v>3386</v>
      </c>
      <c r="E208" s="319" t="s">
        <v>1331</v>
      </c>
      <c r="F208" s="319" t="s">
        <v>1330</v>
      </c>
      <c r="G208" s="319" t="s">
        <v>102</v>
      </c>
      <c r="H208" s="320">
        <v>1</v>
      </c>
      <c r="I208" s="320">
        <v>9017</v>
      </c>
      <c r="J208" s="320">
        <v>0</v>
      </c>
      <c r="K208" s="322">
        <v>100</v>
      </c>
      <c r="L208" s="322">
        <v>36</v>
      </c>
      <c r="M208" s="123">
        <f t="shared" si="10"/>
        <v>-536</v>
      </c>
      <c r="N208" s="241">
        <f t="shared" si="12"/>
        <v>-2</v>
      </c>
      <c r="O208" s="315">
        <f t="shared" si="11"/>
        <v>0</v>
      </c>
      <c r="P208" s="34"/>
      <c r="R208" s="61"/>
      <c r="S208" s="61"/>
      <c r="T208" s="61"/>
      <c r="U208" s="61"/>
      <c r="V208" s="61"/>
      <c r="W208" s="61"/>
      <c r="X208" s="61"/>
      <c r="Y208" s="61"/>
    </row>
    <row r="209" spans="2:25" ht="17.25" hidden="1" outlineLevel="2" thickBot="1">
      <c r="B209" s="349">
        <v>42570</v>
      </c>
      <c r="C209" s="318" t="s">
        <v>3069</v>
      </c>
      <c r="D209" s="319" t="s">
        <v>3386</v>
      </c>
      <c r="E209" s="319" t="s">
        <v>1329</v>
      </c>
      <c r="F209" s="319" t="s">
        <v>1330</v>
      </c>
      <c r="G209" s="319" t="s">
        <v>102</v>
      </c>
      <c r="H209" s="320">
        <v>1</v>
      </c>
      <c r="I209" s="320">
        <v>9013</v>
      </c>
      <c r="J209" s="320">
        <v>0</v>
      </c>
      <c r="K209" s="322">
        <v>100</v>
      </c>
      <c r="L209" s="322">
        <v>36</v>
      </c>
      <c r="M209" s="123">
        <f t="shared" si="10"/>
        <v>-136</v>
      </c>
      <c r="N209" s="241" t="str">
        <f t="shared" si="12"/>
        <v/>
      </c>
      <c r="O209" s="315">
        <f t="shared" si="11"/>
        <v>0</v>
      </c>
      <c r="P209" s="34"/>
      <c r="R209" s="61"/>
      <c r="S209" s="61"/>
      <c r="T209" s="61"/>
      <c r="U209" s="61"/>
      <c r="V209" s="61"/>
      <c r="W209" s="61"/>
      <c r="X209" s="61"/>
      <c r="Y209" s="61"/>
    </row>
    <row r="210" spans="2:25" ht="17.25" hidden="1" outlineLevel="2" thickBot="1">
      <c r="B210" s="349">
        <v>42570</v>
      </c>
      <c r="C210" s="318" t="s">
        <v>3069</v>
      </c>
      <c r="D210" s="319" t="s">
        <v>3386</v>
      </c>
      <c r="E210" s="319" t="s">
        <v>1331</v>
      </c>
      <c r="F210" s="319" t="s">
        <v>2221</v>
      </c>
      <c r="G210" s="319" t="s">
        <v>102</v>
      </c>
      <c r="H210" s="320">
        <v>1</v>
      </c>
      <c r="I210" s="320">
        <v>9013</v>
      </c>
      <c r="J210" s="320">
        <v>0</v>
      </c>
      <c r="K210" s="322">
        <v>100</v>
      </c>
      <c r="L210" s="322">
        <v>36</v>
      </c>
      <c r="M210" s="123">
        <f t="shared" si="10"/>
        <v>-136</v>
      </c>
      <c r="N210" s="241">
        <f t="shared" si="12"/>
        <v>0</v>
      </c>
      <c r="O210" s="315">
        <f t="shared" si="11"/>
        <v>0</v>
      </c>
      <c r="P210" s="34"/>
      <c r="R210" s="61"/>
      <c r="S210" s="61"/>
      <c r="T210" s="61"/>
      <c r="U210" s="61"/>
      <c r="V210" s="61"/>
      <c r="W210" s="61"/>
      <c r="X210" s="61"/>
      <c r="Y210" s="61"/>
    </row>
    <row r="211" spans="2:25" ht="17.25" hidden="1" outlineLevel="1" collapsed="1" thickBot="1">
      <c r="B211" s="350">
        <v>42571</v>
      </c>
      <c r="C211" s="351" t="s">
        <v>2236</v>
      </c>
      <c r="D211" s="352" t="s">
        <v>3391</v>
      </c>
      <c r="E211" s="352" t="s">
        <v>1329</v>
      </c>
      <c r="F211" s="352" t="s">
        <v>1330</v>
      </c>
      <c r="G211" s="352" t="s">
        <v>102</v>
      </c>
      <c r="H211" s="353">
        <v>3</v>
      </c>
      <c r="I211" s="353">
        <v>8</v>
      </c>
      <c r="J211" s="353">
        <v>-1200</v>
      </c>
      <c r="K211" s="354">
        <v>120</v>
      </c>
      <c r="L211" s="354">
        <v>0</v>
      </c>
      <c r="M211" s="285">
        <f t="shared" si="10"/>
        <v>-1320</v>
      </c>
      <c r="N211" s="340" t="str">
        <f t="shared" si="12"/>
        <v/>
      </c>
      <c r="O211" s="315">
        <f t="shared" si="11"/>
        <v>1200</v>
      </c>
      <c r="P211" s="314">
        <f>SUM(M211:M246)</f>
        <v>-22333</v>
      </c>
      <c r="R211" s="61"/>
      <c r="S211" s="61"/>
      <c r="T211" s="61"/>
      <c r="U211" s="61"/>
      <c r="V211" s="61"/>
      <c r="W211" s="61"/>
      <c r="X211" s="61"/>
      <c r="Y211" s="61"/>
    </row>
    <row r="212" spans="2:25" ht="17.25" hidden="1" outlineLevel="2" thickBot="1">
      <c r="B212" s="350">
        <v>42571</v>
      </c>
      <c r="C212" s="351" t="s">
        <v>2236</v>
      </c>
      <c r="D212" s="352" t="s">
        <v>3391</v>
      </c>
      <c r="E212" s="352" t="s">
        <v>1331</v>
      </c>
      <c r="F212" s="352" t="s">
        <v>2221</v>
      </c>
      <c r="G212" s="352" t="s">
        <v>102</v>
      </c>
      <c r="H212" s="353">
        <v>3</v>
      </c>
      <c r="I212" s="353">
        <v>9.4</v>
      </c>
      <c r="J212" s="353">
        <v>1410</v>
      </c>
      <c r="K212" s="354">
        <v>120</v>
      </c>
      <c r="L212" s="354">
        <v>0</v>
      </c>
      <c r="M212" s="285">
        <f t="shared" si="10"/>
        <v>1290</v>
      </c>
      <c r="N212" s="340" t="str">
        <f t="shared" si="12"/>
        <v/>
      </c>
      <c r="O212" s="315">
        <f t="shared" si="11"/>
        <v>1410</v>
      </c>
      <c r="P212" s="314"/>
      <c r="R212" s="61"/>
      <c r="S212" s="61"/>
      <c r="T212" s="61"/>
      <c r="U212" s="61"/>
      <c r="V212" s="61"/>
      <c r="W212" s="61"/>
      <c r="X212" s="61"/>
      <c r="Y212" s="61"/>
    </row>
    <row r="213" spans="2:25" ht="17.25" hidden="1" outlineLevel="2" thickBot="1">
      <c r="B213" s="350">
        <v>42571</v>
      </c>
      <c r="C213" s="351" t="s">
        <v>2236</v>
      </c>
      <c r="D213" s="352" t="s">
        <v>3391</v>
      </c>
      <c r="E213" s="352" t="s">
        <v>1329</v>
      </c>
      <c r="F213" s="352" t="s">
        <v>1330</v>
      </c>
      <c r="G213" s="352" t="s">
        <v>102</v>
      </c>
      <c r="H213" s="353">
        <v>3</v>
      </c>
      <c r="I213" s="353">
        <v>3.5</v>
      </c>
      <c r="J213" s="353">
        <v>-525</v>
      </c>
      <c r="K213" s="354">
        <v>120</v>
      </c>
      <c r="L213" s="354">
        <v>0</v>
      </c>
      <c r="M213" s="285">
        <f t="shared" si="10"/>
        <v>-645</v>
      </c>
      <c r="N213" s="340" t="str">
        <f t="shared" si="12"/>
        <v/>
      </c>
      <c r="O213" s="315">
        <f t="shared" si="11"/>
        <v>525</v>
      </c>
      <c r="P213" s="314"/>
      <c r="R213" s="61"/>
      <c r="S213" s="61"/>
      <c r="T213" s="61"/>
      <c r="U213" s="61"/>
      <c r="V213" s="61"/>
      <c r="W213" s="61"/>
      <c r="X213" s="61"/>
      <c r="Y213" s="61"/>
    </row>
    <row r="214" spans="2:25" ht="17.25" hidden="1" outlineLevel="2" thickBot="1">
      <c r="B214" s="350">
        <v>42571</v>
      </c>
      <c r="C214" s="351" t="s">
        <v>2236</v>
      </c>
      <c r="D214" s="352" t="s">
        <v>3391</v>
      </c>
      <c r="E214" s="352" t="s">
        <v>1329</v>
      </c>
      <c r="F214" s="352" t="s">
        <v>1330</v>
      </c>
      <c r="G214" s="352" t="s">
        <v>102</v>
      </c>
      <c r="H214" s="353">
        <v>3</v>
      </c>
      <c r="I214" s="353">
        <v>6.5</v>
      </c>
      <c r="J214" s="353">
        <v>-975</v>
      </c>
      <c r="K214" s="354">
        <v>120</v>
      </c>
      <c r="L214" s="354">
        <v>0</v>
      </c>
      <c r="M214" s="285">
        <f t="shared" si="10"/>
        <v>-1095</v>
      </c>
      <c r="N214" s="340" t="str">
        <f t="shared" si="12"/>
        <v/>
      </c>
      <c r="O214" s="315">
        <f t="shared" si="11"/>
        <v>975</v>
      </c>
      <c r="P214" s="314"/>
      <c r="R214" s="61"/>
      <c r="S214" s="61"/>
      <c r="T214" s="61"/>
      <c r="U214" s="61"/>
      <c r="V214" s="61"/>
      <c r="W214" s="61"/>
      <c r="X214" s="61"/>
      <c r="Y214" s="61"/>
    </row>
    <row r="215" spans="2:25" ht="17.25" hidden="1" outlineLevel="2" thickBot="1">
      <c r="B215" s="350">
        <v>42571</v>
      </c>
      <c r="C215" s="351" t="s">
        <v>2236</v>
      </c>
      <c r="D215" s="352" t="s">
        <v>3391</v>
      </c>
      <c r="E215" s="352" t="s">
        <v>1329</v>
      </c>
      <c r="F215" s="352" t="s">
        <v>1330</v>
      </c>
      <c r="G215" s="352" t="s">
        <v>102</v>
      </c>
      <c r="H215" s="353">
        <v>3</v>
      </c>
      <c r="I215" s="353">
        <v>8.1</v>
      </c>
      <c r="J215" s="353">
        <v>-1215</v>
      </c>
      <c r="K215" s="354">
        <v>120</v>
      </c>
      <c r="L215" s="354">
        <v>0</v>
      </c>
      <c r="M215" s="285">
        <f t="shared" si="10"/>
        <v>-1335</v>
      </c>
      <c r="N215" s="340" t="str">
        <f t="shared" si="12"/>
        <v/>
      </c>
      <c r="O215" s="315">
        <f t="shared" si="11"/>
        <v>1215</v>
      </c>
      <c r="P215" s="314"/>
      <c r="R215" s="61"/>
      <c r="S215" s="61"/>
      <c r="T215" s="61"/>
      <c r="U215" s="61"/>
      <c r="V215" s="61"/>
      <c r="W215" s="61"/>
      <c r="X215" s="61"/>
      <c r="Y215" s="61"/>
    </row>
    <row r="216" spans="2:25" ht="17.25" hidden="1" outlineLevel="2" thickBot="1">
      <c r="B216" s="350">
        <v>42571</v>
      </c>
      <c r="C216" s="351" t="s">
        <v>3069</v>
      </c>
      <c r="D216" s="352" t="s">
        <v>3386</v>
      </c>
      <c r="E216" s="352" t="s">
        <v>1329</v>
      </c>
      <c r="F216" s="352" t="s">
        <v>1330</v>
      </c>
      <c r="G216" s="352" t="s">
        <v>102</v>
      </c>
      <c r="H216" s="353">
        <v>1</v>
      </c>
      <c r="I216" s="353">
        <v>9031</v>
      </c>
      <c r="J216" s="353">
        <v>0</v>
      </c>
      <c r="K216" s="354">
        <v>100</v>
      </c>
      <c r="L216" s="354">
        <v>36</v>
      </c>
      <c r="M216" s="285">
        <f t="shared" si="10"/>
        <v>-136</v>
      </c>
      <c r="N216" s="340" t="str">
        <f t="shared" si="12"/>
        <v/>
      </c>
      <c r="O216" s="315">
        <f t="shared" si="11"/>
        <v>0</v>
      </c>
      <c r="P216" s="314"/>
      <c r="R216" s="61"/>
      <c r="S216" s="61"/>
      <c r="T216" s="61"/>
      <c r="U216" s="61"/>
      <c r="V216" s="61"/>
      <c r="W216" s="61"/>
      <c r="X216" s="61"/>
      <c r="Y216" s="61"/>
    </row>
    <row r="217" spans="2:25" ht="17.25" hidden="1" outlineLevel="2" thickBot="1">
      <c r="B217" s="350">
        <v>42571</v>
      </c>
      <c r="C217" s="351" t="s">
        <v>3069</v>
      </c>
      <c r="D217" s="352" t="s">
        <v>3386</v>
      </c>
      <c r="E217" s="352" t="s">
        <v>1331</v>
      </c>
      <c r="F217" s="352" t="s">
        <v>2221</v>
      </c>
      <c r="G217" s="352" t="s">
        <v>102</v>
      </c>
      <c r="H217" s="353">
        <v>1</v>
      </c>
      <c r="I217" s="353">
        <v>9025</v>
      </c>
      <c r="J217" s="353">
        <v>0</v>
      </c>
      <c r="K217" s="354">
        <v>100</v>
      </c>
      <c r="L217" s="354">
        <v>36</v>
      </c>
      <c r="M217" s="285">
        <f t="shared" si="10"/>
        <v>-1336</v>
      </c>
      <c r="N217" s="340">
        <f t="shared" si="12"/>
        <v>-6</v>
      </c>
      <c r="O217" s="315">
        <f t="shared" si="11"/>
        <v>0</v>
      </c>
      <c r="P217" s="314"/>
      <c r="R217" s="61"/>
      <c r="S217" s="61"/>
      <c r="T217" s="61"/>
      <c r="U217" s="61"/>
      <c r="V217" s="61"/>
      <c r="W217" s="61"/>
      <c r="X217" s="61"/>
      <c r="Y217" s="61"/>
    </row>
    <row r="218" spans="2:25" ht="17.25" hidden="1" outlineLevel="2" thickBot="1">
      <c r="B218" s="350">
        <v>42571</v>
      </c>
      <c r="C218" s="351" t="s">
        <v>3069</v>
      </c>
      <c r="D218" s="352" t="s">
        <v>3386</v>
      </c>
      <c r="E218" s="352" t="s">
        <v>1329</v>
      </c>
      <c r="F218" s="352" t="s">
        <v>2221</v>
      </c>
      <c r="G218" s="352" t="s">
        <v>102</v>
      </c>
      <c r="H218" s="353">
        <v>1</v>
      </c>
      <c r="I218" s="353">
        <v>9028</v>
      </c>
      <c r="J218" s="353">
        <v>0</v>
      </c>
      <c r="K218" s="354">
        <v>100</v>
      </c>
      <c r="L218" s="354">
        <v>36</v>
      </c>
      <c r="M218" s="285">
        <f t="shared" si="10"/>
        <v>-136</v>
      </c>
      <c r="N218" s="340" t="str">
        <f t="shared" si="12"/>
        <v/>
      </c>
      <c r="O218" s="315">
        <f t="shared" si="11"/>
        <v>0</v>
      </c>
      <c r="P218" s="314"/>
      <c r="R218" s="61"/>
      <c r="S218" s="61"/>
      <c r="T218" s="61"/>
      <c r="U218" s="61"/>
      <c r="V218" s="61"/>
      <c r="W218" s="61"/>
      <c r="X218" s="61"/>
      <c r="Y218" s="61"/>
    </row>
    <row r="219" spans="2:25" ht="17.25" hidden="1" outlineLevel="2" thickBot="1">
      <c r="B219" s="350">
        <v>42571</v>
      </c>
      <c r="C219" s="351" t="s">
        <v>3069</v>
      </c>
      <c r="D219" s="352" t="s">
        <v>3386</v>
      </c>
      <c r="E219" s="352" t="s">
        <v>1331</v>
      </c>
      <c r="F219" s="352" t="s">
        <v>1330</v>
      </c>
      <c r="G219" s="352" t="s">
        <v>102</v>
      </c>
      <c r="H219" s="353">
        <v>1</v>
      </c>
      <c r="I219" s="353">
        <v>9028</v>
      </c>
      <c r="J219" s="353">
        <v>0</v>
      </c>
      <c r="K219" s="354">
        <v>100</v>
      </c>
      <c r="L219" s="354">
        <v>36</v>
      </c>
      <c r="M219" s="285">
        <f t="shared" si="10"/>
        <v>-136</v>
      </c>
      <c r="N219" s="340">
        <f t="shared" si="12"/>
        <v>0</v>
      </c>
      <c r="O219" s="315">
        <f t="shared" si="11"/>
        <v>0</v>
      </c>
      <c r="P219" s="314"/>
      <c r="R219" s="61"/>
      <c r="S219" s="61"/>
      <c r="T219" s="61"/>
      <c r="U219" s="61"/>
      <c r="V219" s="61"/>
      <c r="W219" s="61"/>
      <c r="X219" s="61"/>
      <c r="Y219" s="61"/>
    </row>
    <row r="220" spans="2:25" ht="17.25" hidden="1" outlineLevel="2" thickBot="1">
      <c r="B220" s="350">
        <v>42571</v>
      </c>
      <c r="C220" s="351" t="s">
        <v>3069</v>
      </c>
      <c r="D220" s="352" t="s">
        <v>3386</v>
      </c>
      <c r="E220" s="352" t="s">
        <v>1329</v>
      </c>
      <c r="F220" s="352" t="s">
        <v>1330</v>
      </c>
      <c r="G220" s="352" t="s">
        <v>102</v>
      </c>
      <c r="H220" s="353">
        <v>1</v>
      </c>
      <c r="I220" s="353">
        <v>9025</v>
      </c>
      <c r="J220" s="353">
        <v>0</v>
      </c>
      <c r="K220" s="354">
        <v>100</v>
      </c>
      <c r="L220" s="354">
        <v>36</v>
      </c>
      <c r="M220" s="285">
        <f t="shared" si="10"/>
        <v>-136</v>
      </c>
      <c r="N220" s="340" t="str">
        <f t="shared" si="12"/>
        <v/>
      </c>
      <c r="O220" s="315">
        <f t="shared" si="11"/>
        <v>0</v>
      </c>
      <c r="P220" s="314"/>
      <c r="R220" s="61"/>
      <c r="S220" s="61"/>
      <c r="T220" s="61"/>
      <c r="U220" s="61"/>
      <c r="V220" s="61"/>
      <c r="W220" s="61"/>
      <c r="X220" s="61"/>
      <c r="Y220" s="61"/>
    </row>
    <row r="221" spans="2:25" ht="17.25" hidden="1" outlineLevel="2" thickBot="1">
      <c r="B221" s="350">
        <v>42571</v>
      </c>
      <c r="C221" s="351" t="s">
        <v>3069</v>
      </c>
      <c r="D221" s="352" t="s">
        <v>3386</v>
      </c>
      <c r="E221" s="352" t="s">
        <v>1331</v>
      </c>
      <c r="F221" s="352" t="s">
        <v>2221</v>
      </c>
      <c r="G221" s="352" t="s">
        <v>102</v>
      </c>
      <c r="H221" s="353">
        <v>1</v>
      </c>
      <c r="I221" s="353">
        <v>9003</v>
      </c>
      <c r="J221" s="353">
        <v>0</v>
      </c>
      <c r="K221" s="354">
        <v>100</v>
      </c>
      <c r="L221" s="354">
        <v>36</v>
      </c>
      <c r="M221" s="285">
        <f t="shared" si="10"/>
        <v>-4536</v>
      </c>
      <c r="N221" s="340">
        <f t="shared" si="12"/>
        <v>-22</v>
      </c>
      <c r="O221" s="315">
        <f t="shared" si="11"/>
        <v>0</v>
      </c>
      <c r="P221" s="314"/>
      <c r="R221" s="61"/>
      <c r="S221" s="61"/>
      <c r="T221" s="61"/>
      <c r="U221" s="61"/>
      <c r="V221" s="61"/>
      <c r="W221" s="61"/>
      <c r="X221" s="61"/>
      <c r="Y221" s="61"/>
    </row>
    <row r="222" spans="2:25" ht="17.25" hidden="1" outlineLevel="2" thickBot="1">
      <c r="B222" s="350">
        <v>42571</v>
      </c>
      <c r="C222" s="351" t="s">
        <v>3069</v>
      </c>
      <c r="D222" s="352" t="s">
        <v>3386</v>
      </c>
      <c r="E222" s="352" t="s">
        <v>1329</v>
      </c>
      <c r="F222" s="352" t="s">
        <v>1330</v>
      </c>
      <c r="G222" s="352" t="s">
        <v>102</v>
      </c>
      <c r="H222" s="353">
        <v>1</v>
      </c>
      <c r="I222" s="353">
        <v>9025</v>
      </c>
      <c r="J222" s="353">
        <v>0</v>
      </c>
      <c r="K222" s="354">
        <v>100</v>
      </c>
      <c r="L222" s="354">
        <v>36</v>
      </c>
      <c r="M222" s="285">
        <f t="shared" si="10"/>
        <v>-136</v>
      </c>
      <c r="N222" s="340" t="str">
        <f t="shared" si="12"/>
        <v/>
      </c>
      <c r="O222" s="315">
        <f t="shared" si="11"/>
        <v>0</v>
      </c>
      <c r="P222" s="314"/>
      <c r="R222" s="61"/>
      <c r="S222" s="61"/>
      <c r="T222" s="61"/>
      <c r="U222" s="61"/>
      <c r="V222" s="61"/>
      <c r="W222" s="61"/>
      <c r="X222" s="61"/>
      <c r="Y222" s="61"/>
    </row>
    <row r="223" spans="2:25" ht="17.25" hidden="1" outlineLevel="2" thickBot="1">
      <c r="B223" s="350">
        <v>42571</v>
      </c>
      <c r="C223" s="351" t="s">
        <v>3069</v>
      </c>
      <c r="D223" s="352" t="s">
        <v>3386</v>
      </c>
      <c r="E223" s="352" t="s">
        <v>1331</v>
      </c>
      <c r="F223" s="352" t="s">
        <v>2221</v>
      </c>
      <c r="G223" s="352" t="s">
        <v>102</v>
      </c>
      <c r="H223" s="353">
        <v>1</v>
      </c>
      <c r="I223" s="353">
        <v>9004</v>
      </c>
      <c r="J223" s="353">
        <v>0</v>
      </c>
      <c r="K223" s="354">
        <v>100</v>
      </c>
      <c r="L223" s="354">
        <v>36</v>
      </c>
      <c r="M223" s="285">
        <f t="shared" si="10"/>
        <v>-4336</v>
      </c>
      <c r="N223" s="340">
        <f t="shared" si="12"/>
        <v>-21</v>
      </c>
      <c r="O223" s="315">
        <f t="shared" si="11"/>
        <v>0</v>
      </c>
      <c r="P223" s="314"/>
      <c r="R223" s="61"/>
      <c r="S223" s="61"/>
      <c r="T223" s="61"/>
      <c r="U223" s="61"/>
      <c r="V223" s="61"/>
      <c r="W223" s="61"/>
      <c r="X223" s="61"/>
      <c r="Y223" s="61"/>
    </row>
    <row r="224" spans="2:25" ht="17.25" hidden="1" outlineLevel="2" thickBot="1">
      <c r="B224" s="350">
        <v>42571</v>
      </c>
      <c r="C224" s="351" t="s">
        <v>2236</v>
      </c>
      <c r="D224" s="352" t="s">
        <v>3391</v>
      </c>
      <c r="E224" s="352" t="s">
        <v>1329</v>
      </c>
      <c r="F224" s="352" t="s">
        <v>1330</v>
      </c>
      <c r="G224" s="352" t="s">
        <v>102</v>
      </c>
      <c r="H224" s="353">
        <v>3</v>
      </c>
      <c r="I224" s="353">
        <v>2.1</v>
      </c>
      <c r="J224" s="353">
        <v>-315</v>
      </c>
      <c r="K224" s="354">
        <v>120</v>
      </c>
      <c r="L224" s="354">
        <v>0</v>
      </c>
      <c r="M224" s="285">
        <f t="shared" si="10"/>
        <v>-435</v>
      </c>
      <c r="N224" s="340" t="str">
        <f t="shared" si="12"/>
        <v/>
      </c>
      <c r="O224" s="315">
        <f t="shared" si="11"/>
        <v>315</v>
      </c>
      <c r="P224" s="314"/>
      <c r="R224" s="61"/>
      <c r="S224" s="61"/>
      <c r="T224" s="61"/>
      <c r="U224" s="61"/>
      <c r="V224" s="61"/>
      <c r="W224" s="61"/>
      <c r="X224" s="61"/>
      <c r="Y224" s="61"/>
    </row>
    <row r="225" spans="2:25" ht="17.25" hidden="1" outlineLevel="2" thickBot="1">
      <c r="B225" s="350">
        <v>42571</v>
      </c>
      <c r="C225" s="351" t="s">
        <v>3069</v>
      </c>
      <c r="D225" s="352" t="s">
        <v>3386</v>
      </c>
      <c r="E225" s="352" t="s">
        <v>1329</v>
      </c>
      <c r="F225" s="352" t="s">
        <v>1330</v>
      </c>
      <c r="G225" s="352" t="s">
        <v>102</v>
      </c>
      <c r="H225" s="353">
        <v>1</v>
      </c>
      <c r="I225" s="353">
        <v>9010</v>
      </c>
      <c r="J225" s="353">
        <v>0</v>
      </c>
      <c r="K225" s="354">
        <v>100</v>
      </c>
      <c r="L225" s="354">
        <v>36</v>
      </c>
      <c r="M225" s="285">
        <f t="shared" si="10"/>
        <v>-136</v>
      </c>
      <c r="N225" s="340" t="str">
        <f t="shared" si="12"/>
        <v/>
      </c>
      <c r="O225" s="315">
        <f t="shared" si="11"/>
        <v>0</v>
      </c>
      <c r="P225" s="314"/>
      <c r="R225" s="61"/>
      <c r="S225" s="61"/>
      <c r="T225" s="61"/>
      <c r="U225" s="61"/>
      <c r="V225" s="61"/>
      <c r="W225" s="61"/>
      <c r="X225" s="61"/>
      <c r="Y225" s="61"/>
    </row>
    <row r="226" spans="2:25" ht="17.25" hidden="1" outlineLevel="2" thickBot="1">
      <c r="B226" s="350">
        <v>42571</v>
      </c>
      <c r="C226" s="351" t="s">
        <v>3069</v>
      </c>
      <c r="D226" s="352" t="s">
        <v>3386</v>
      </c>
      <c r="E226" s="352" t="s">
        <v>1331</v>
      </c>
      <c r="F226" s="352" t="s">
        <v>2221</v>
      </c>
      <c r="G226" s="352" t="s">
        <v>102</v>
      </c>
      <c r="H226" s="353">
        <v>1</v>
      </c>
      <c r="I226" s="353">
        <v>9002</v>
      </c>
      <c r="J226" s="353">
        <v>0</v>
      </c>
      <c r="K226" s="354">
        <v>100</v>
      </c>
      <c r="L226" s="354">
        <v>36</v>
      </c>
      <c r="M226" s="285">
        <f t="shared" si="10"/>
        <v>-1736</v>
      </c>
      <c r="N226" s="340">
        <f t="shared" si="12"/>
        <v>-8</v>
      </c>
      <c r="O226" s="315">
        <f t="shared" si="11"/>
        <v>0</v>
      </c>
      <c r="P226" s="314"/>
      <c r="R226" s="61"/>
      <c r="S226" s="61"/>
      <c r="T226" s="61"/>
      <c r="U226" s="61"/>
      <c r="V226" s="61"/>
      <c r="W226" s="61"/>
      <c r="X226" s="61"/>
      <c r="Y226" s="61"/>
    </row>
    <row r="227" spans="2:25" ht="17.25" hidden="1" outlineLevel="2" thickBot="1">
      <c r="B227" s="350">
        <v>42571</v>
      </c>
      <c r="C227" s="351" t="s">
        <v>2236</v>
      </c>
      <c r="D227" s="352" t="s">
        <v>3391</v>
      </c>
      <c r="E227" s="352" t="s">
        <v>1329</v>
      </c>
      <c r="F227" s="352" t="s">
        <v>1330</v>
      </c>
      <c r="G227" s="352" t="s">
        <v>102</v>
      </c>
      <c r="H227" s="353">
        <v>3</v>
      </c>
      <c r="I227" s="353">
        <v>5.4</v>
      </c>
      <c r="J227" s="353">
        <v>-270</v>
      </c>
      <c r="K227" s="354">
        <v>120</v>
      </c>
      <c r="L227" s="354">
        <v>0</v>
      </c>
      <c r="M227" s="285">
        <f t="shared" si="10"/>
        <v>-390</v>
      </c>
      <c r="N227" s="340" t="str">
        <f t="shared" si="12"/>
        <v/>
      </c>
      <c r="O227" s="315">
        <f t="shared" si="11"/>
        <v>270</v>
      </c>
      <c r="P227" s="314"/>
      <c r="R227" s="61"/>
      <c r="S227" s="61"/>
      <c r="T227" s="61"/>
      <c r="U227" s="61"/>
      <c r="V227" s="61"/>
      <c r="W227" s="61"/>
      <c r="X227" s="61"/>
      <c r="Y227" s="61"/>
    </row>
    <row r="228" spans="2:25" ht="17.25" hidden="1" outlineLevel="2" thickBot="1">
      <c r="B228" s="350">
        <v>42571</v>
      </c>
      <c r="C228" s="351" t="s">
        <v>3069</v>
      </c>
      <c r="D228" s="352" t="s">
        <v>3386</v>
      </c>
      <c r="E228" s="352" t="s">
        <v>1329</v>
      </c>
      <c r="F228" s="352" t="s">
        <v>2221</v>
      </c>
      <c r="G228" s="352" t="s">
        <v>102</v>
      </c>
      <c r="H228" s="353">
        <v>1</v>
      </c>
      <c r="I228" s="353">
        <v>9001</v>
      </c>
      <c r="J228" s="353">
        <v>0</v>
      </c>
      <c r="K228" s="354">
        <v>100</v>
      </c>
      <c r="L228" s="354">
        <v>36</v>
      </c>
      <c r="M228" s="285">
        <f t="shared" si="10"/>
        <v>-136</v>
      </c>
      <c r="N228" s="340" t="str">
        <f t="shared" si="12"/>
        <v/>
      </c>
      <c r="O228" s="315">
        <f t="shared" si="11"/>
        <v>0</v>
      </c>
      <c r="P228" s="314"/>
      <c r="R228" s="61"/>
      <c r="S228" s="61"/>
      <c r="T228" s="61"/>
      <c r="U228" s="61"/>
      <c r="V228" s="61"/>
      <c r="W228" s="61"/>
      <c r="X228" s="61"/>
      <c r="Y228" s="61"/>
    </row>
    <row r="229" spans="2:25" ht="17.25" hidden="1" outlineLevel="2" thickBot="1">
      <c r="B229" s="350">
        <v>42571</v>
      </c>
      <c r="C229" s="351" t="s">
        <v>3069</v>
      </c>
      <c r="D229" s="352" t="s">
        <v>3386</v>
      </c>
      <c r="E229" s="352" t="s">
        <v>1331</v>
      </c>
      <c r="F229" s="352" t="s">
        <v>1330</v>
      </c>
      <c r="G229" s="352" t="s">
        <v>102</v>
      </c>
      <c r="H229" s="353">
        <v>1</v>
      </c>
      <c r="I229" s="353">
        <v>8995</v>
      </c>
      <c r="J229" s="353">
        <v>0</v>
      </c>
      <c r="K229" s="354">
        <v>100</v>
      </c>
      <c r="L229" s="354">
        <v>36</v>
      </c>
      <c r="M229" s="285">
        <f t="shared" si="10"/>
        <v>1064</v>
      </c>
      <c r="N229" s="340">
        <f t="shared" si="12"/>
        <v>6</v>
      </c>
      <c r="O229" s="315">
        <f t="shared" si="11"/>
        <v>0</v>
      </c>
      <c r="P229" s="314"/>
      <c r="R229" s="61"/>
      <c r="S229" s="61"/>
      <c r="T229" s="61"/>
      <c r="U229" s="61"/>
      <c r="V229" s="61"/>
      <c r="W229" s="61"/>
      <c r="X229" s="61"/>
      <c r="Y229" s="61"/>
    </row>
    <row r="230" spans="2:25" ht="17.25" hidden="1" outlineLevel="2" thickBot="1">
      <c r="B230" s="350">
        <v>42571</v>
      </c>
      <c r="C230" s="351" t="s">
        <v>2236</v>
      </c>
      <c r="D230" s="352" t="s">
        <v>3391</v>
      </c>
      <c r="E230" s="352" t="s">
        <v>1329</v>
      </c>
      <c r="F230" s="352" t="s">
        <v>1330</v>
      </c>
      <c r="G230" s="352" t="s">
        <v>102</v>
      </c>
      <c r="H230" s="353">
        <v>3</v>
      </c>
      <c r="I230" s="353">
        <v>0.5</v>
      </c>
      <c r="J230" s="353">
        <v>-75</v>
      </c>
      <c r="K230" s="354">
        <v>120</v>
      </c>
      <c r="L230" s="354">
        <v>0</v>
      </c>
      <c r="M230" s="285">
        <f t="shared" si="10"/>
        <v>-195</v>
      </c>
      <c r="N230" s="340" t="str">
        <f t="shared" si="12"/>
        <v/>
      </c>
      <c r="O230" s="315">
        <f t="shared" si="11"/>
        <v>75</v>
      </c>
      <c r="P230" s="314"/>
      <c r="R230" s="61"/>
      <c r="S230" s="61"/>
      <c r="T230" s="61"/>
      <c r="U230" s="61"/>
      <c r="V230" s="61"/>
      <c r="W230" s="61"/>
      <c r="X230" s="61"/>
      <c r="Y230" s="61"/>
    </row>
    <row r="231" spans="2:25" ht="17.25" hidden="1" outlineLevel="2" thickBot="1">
      <c r="B231" s="350">
        <v>42571</v>
      </c>
      <c r="C231" s="351" t="s">
        <v>3069</v>
      </c>
      <c r="D231" s="352" t="s">
        <v>3386</v>
      </c>
      <c r="E231" s="352" t="s">
        <v>1329</v>
      </c>
      <c r="F231" s="352" t="s">
        <v>1330</v>
      </c>
      <c r="G231" s="352" t="s">
        <v>102</v>
      </c>
      <c r="H231" s="353">
        <v>1</v>
      </c>
      <c r="I231" s="353">
        <v>8984</v>
      </c>
      <c r="J231" s="353">
        <v>0</v>
      </c>
      <c r="K231" s="354">
        <v>100</v>
      </c>
      <c r="L231" s="354">
        <v>36</v>
      </c>
      <c r="M231" s="285">
        <f t="shared" si="10"/>
        <v>-136</v>
      </c>
      <c r="N231" s="340" t="str">
        <f t="shared" si="12"/>
        <v/>
      </c>
      <c r="O231" s="315">
        <f t="shared" si="11"/>
        <v>0</v>
      </c>
      <c r="P231" s="314"/>
      <c r="R231" s="61"/>
      <c r="S231" s="61"/>
      <c r="T231" s="61"/>
      <c r="U231" s="61"/>
      <c r="V231" s="61"/>
      <c r="W231" s="61"/>
      <c r="X231" s="61"/>
      <c r="Y231" s="61"/>
    </row>
    <row r="232" spans="2:25" ht="17.25" hidden="1" outlineLevel="2" thickBot="1">
      <c r="B232" s="350">
        <v>42571</v>
      </c>
      <c r="C232" s="351" t="s">
        <v>3069</v>
      </c>
      <c r="D232" s="352" t="s">
        <v>3386</v>
      </c>
      <c r="E232" s="352" t="s">
        <v>1331</v>
      </c>
      <c r="F232" s="352" t="s">
        <v>2221</v>
      </c>
      <c r="G232" s="352" t="s">
        <v>102</v>
      </c>
      <c r="H232" s="353">
        <v>1</v>
      </c>
      <c r="I232" s="353">
        <v>8978</v>
      </c>
      <c r="J232" s="353">
        <v>0</v>
      </c>
      <c r="K232" s="354">
        <v>100</v>
      </c>
      <c r="L232" s="354">
        <v>36</v>
      </c>
      <c r="M232" s="285">
        <f t="shared" si="10"/>
        <v>-1336</v>
      </c>
      <c r="N232" s="340">
        <f t="shared" si="12"/>
        <v>-6</v>
      </c>
      <c r="O232" s="315">
        <f t="shared" si="11"/>
        <v>0</v>
      </c>
      <c r="P232" s="314"/>
      <c r="R232" s="61"/>
      <c r="S232" s="61"/>
      <c r="T232" s="61"/>
      <c r="U232" s="61"/>
      <c r="V232" s="61"/>
      <c r="W232" s="61"/>
      <c r="X232" s="61"/>
      <c r="Y232" s="61"/>
    </row>
    <row r="233" spans="2:25" ht="17.25" hidden="1" outlineLevel="2" thickBot="1">
      <c r="B233" s="350">
        <v>42571</v>
      </c>
      <c r="C233" s="351" t="s">
        <v>3069</v>
      </c>
      <c r="D233" s="352" t="s">
        <v>3386</v>
      </c>
      <c r="E233" s="352" t="s">
        <v>1329</v>
      </c>
      <c r="F233" s="352" t="s">
        <v>2221</v>
      </c>
      <c r="G233" s="352" t="s">
        <v>102</v>
      </c>
      <c r="H233" s="353">
        <v>1</v>
      </c>
      <c r="I233" s="353">
        <v>8977</v>
      </c>
      <c r="J233" s="353">
        <v>0</v>
      </c>
      <c r="K233" s="354">
        <v>100</v>
      </c>
      <c r="L233" s="354">
        <v>36</v>
      </c>
      <c r="M233" s="285">
        <f t="shared" si="10"/>
        <v>-136</v>
      </c>
      <c r="N233" s="340" t="str">
        <f t="shared" si="12"/>
        <v/>
      </c>
      <c r="O233" s="315">
        <f t="shared" si="11"/>
        <v>0</v>
      </c>
      <c r="P233" s="314"/>
      <c r="R233" s="61"/>
      <c r="S233" s="61"/>
      <c r="T233" s="61"/>
      <c r="U233" s="61"/>
      <c r="V233" s="61"/>
      <c r="W233" s="61"/>
      <c r="X233" s="61"/>
      <c r="Y233" s="61"/>
    </row>
    <row r="234" spans="2:25" ht="17.25" hidden="1" outlineLevel="2" thickBot="1">
      <c r="B234" s="350">
        <v>42571</v>
      </c>
      <c r="C234" s="351" t="s">
        <v>3069</v>
      </c>
      <c r="D234" s="352" t="s">
        <v>3386</v>
      </c>
      <c r="E234" s="352" t="s">
        <v>1331</v>
      </c>
      <c r="F234" s="352" t="s">
        <v>1330</v>
      </c>
      <c r="G234" s="352" t="s">
        <v>102</v>
      </c>
      <c r="H234" s="353">
        <v>1</v>
      </c>
      <c r="I234" s="353">
        <v>8983</v>
      </c>
      <c r="J234" s="353">
        <v>0</v>
      </c>
      <c r="K234" s="354">
        <v>100</v>
      </c>
      <c r="L234" s="354">
        <v>36</v>
      </c>
      <c r="M234" s="285">
        <f t="shared" si="10"/>
        <v>-1336</v>
      </c>
      <c r="N234" s="340">
        <f t="shared" si="12"/>
        <v>-6</v>
      </c>
      <c r="O234" s="315">
        <f t="shared" si="11"/>
        <v>0</v>
      </c>
      <c r="P234" s="314"/>
      <c r="R234" s="61"/>
      <c r="S234" s="61"/>
      <c r="T234" s="61"/>
      <c r="U234" s="61"/>
      <c r="V234" s="61"/>
      <c r="W234" s="61"/>
      <c r="X234" s="61"/>
      <c r="Y234" s="61"/>
    </row>
    <row r="235" spans="2:25" ht="17.25" hidden="1" outlineLevel="2" thickBot="1">
      <c r="B235" s="350">
        <v>42571</v>
      </c>
      <c r="C235" s="351" t="s">
        <v>3069</v>
      </c>
      <c r="D235" s="352" t="s">
        <v>3386</v>
      </c>
      <c r="E235" s="352" t="s">
        <v>1329</v>
      </c>
      <c r="F235" s="352" t="s">
        <v>1330</v>
      </c>
      <c r="G235" s="352" t="s">
        <v>102</v>
      </c>
      <c r="H235" s="353">
        <v>1</v>
      </c>
      <c r="I235" s="353">
        <v>8983</v>
      </c>
      <c r="J235" s="353">
        <v>0</v>
      </c>
      <c r="K235" s="354">
        <v>100</v>
      </c>
      <c r="L235" s="354">
        <v>36</v>
      </c>
      <c r="M235" s="285">
        <f t="shared" si="10"/>
        <v>-136</v>
      </c>
      <c r="N235" s="340" t="str">
        <f t="shared" si="12"/>
        <v/>
      </c>
      <c r="O235" s="315">
        <f t="shared" si="11"/>
        <v>0</v>
      </c>
      <c r="P235" s="314"/>
      <c r="R235" s="61"/>
      <c r="S235" s="61"/>
      <c r="T235" s="61"/>
      <c r="U235" s="61"/>
      <c r="V235" s="61"/>
      <c r="W235" s="61"/>
      <c r="X235" s="61"/>
      <c r="Y235" s="61"/>
    </row>
    <row r="236" spans="2:25" ht="17.25" hidden="1" outlineLevel="2" thickBot="1">
      <c r="B236" s="350">
        <v>42571</v>
      </c>
      <c r="C236" s="351" t="s">
        <v>3069</v>
      </c>
      <c r="D236" s="352" t="s">
        <v>3386</v>
      </c>
      <c r="E236" s="352" t="s">
        <v>1331</v>
      </c>
      <c r="F236" s="352" t="s">
        <v>2221</v>
      </c>
      <c r="G236" s="352" t="s">
        <v>102</v>
      </c>
      <c r="H236" s="353">
        <v>1</v>
      </c>
      <c r="I236" s="353">
        <v>8988</v>
      </c>
      <c r="J236" s="353">
        <v>0</v>
      </c>
      <c r="K236" s="354">
        <v>100</v>
      </c>
      <c r="L236" s="354">
        <v>36</v>
      </c>
      <c r="M236" s="285">
        <f t="shared" si="10"/>
        <v>864</v>
      </c>
      <c r="N236" s="340">
        <f t="shared" si="12"/>
        <v>5</v>
      </c>
      <c r="O236" s="315">
        <f t="shared" si="11"/>
        <v>0</v>
      </c>
      <c r="P236" s="314"/>
      <c r="R236" s="61"/>
      <c r="S236" s="61"/>
      <c r="T236" s="61"/>
      <c r="U236" s="61"/>
      <c r="V236" s="61"/>
      <c r="W236" s="61"/>
      <c r="X236" s="61"/>
      <c r="Y236" s="61"/>
    </row>
    <row r="237" spans="2:25" ht="17.25" hidden="1" outlineLevel="2" thickBot="1">
      <c r="B237" s="350">
        <v>42571</v>
      </c>
      <c r="C237" s="351" t="s">
        <v>3069</v>
      </c>
      <c r="D237" s="352" t="s">
        <v>3386</v>
      </c>
      <c r="E237" s="352" t="s">
        <v>1329</v>
      </c>
      <c r="F237" s="352" t="s">
        <v>2221</v>
      </c>
      <c r="G237" s="352" t="s">
        <v>102</v>
      </c>
      <c r="H237" s="353">
        <v>1</v>
      </c>
      <c r="I237" s="353">
        <v>8988</v>
      </c>
      <c r="J237" s="353">
        <v>0</v>
      </c>
      <c r="K237" s="354">
        <v>100</v>
      </c>
      <c r="L237" s="354">
        <v>36</v>
      </c>
      <c r="M237" s="285">
        <f t="shared" si="10"/>
        <v>-136</v>
      </c>
      <c r="N237" s="340" t="str">
        <f t="shared" si="12"/>
        <v/>
      </c>
      <c r="O237" s="315">
        <f t="shared" si="11"/>
        <v>0</v>
      </c>
      <c r="P237" s="314"/>
      <c r="R237" s="61"/>
      <c r="S237" s="61"/>
      <c r="T237" s="61"/>
      <c r="U237" s="61"/>
      <c r="V237" s="61"/>
      <c r="W237" s="61"/>
      <c r="X237" s="61"/>
      <c r="Y237" s="61"/>
    </row>
    <row r="238" spans="2:25" ht="17.25" hidden="1" outlineLevel="2" thickBot="1">
      <c r="B238" s="350">
        <v>42571</v>
      </c>
      <c r="C238" s="351" t="s">
        <v>3069</v>
      </c>
      <c r="D238" s="352" t="s">
        <v>3386</v>
      </c>
      <c r="E238" s="352" t="s">
        <v>1331</v>
      </c>
      <c r="F238" s="352" t="s">
        <v>1330</v>
      </c>
      <c r="G238" s="352" t="s">
        <v>102</v>
      </c>
      <c r="H238" s="353">
        <v>1</v>
      </c>
      <c r="I238" s="353">
        <v>8992</v>
      </c>
      <c r="J238" s="353">
        <v>0</v>
      </c>
      <c r="K238" s="354">
        <v>100</v>
      </c>
      <c r="L238" s="354">
        <v>36</v>
      </c>
      <c r="M238" s="285">
        <f t="shared" si="10"/>
        <v>-936</v>
      </c>
      <c r="N238" s="340">
        <f t="shared" si="12"/>
        <v>-4</v>
      </c>
      <c r="O238" s="315">
        <f t="shared" si="11"/>
        <v>0</v>
      </c>
      <c r="P238" s="314"/>
      <c r="R238" s="61"/>
      <c r="S238" s="61"/>
      <c r="T238" s="61"/>
      <c r="U238" s="61"/>
      <c r="V238" s="61"/>
      <c r="W238" s="61"/>
      <c r="X238" s="61"/>
      <c r="Y238" s="61"/>
    </row>
    <row r="239" spans="2:25" ht="17.25" hidden="1" outlineLevel="2" thickBot="1">
      <c r="B239" s="350">
        <v>42571</v>
      </c>
      <c r="C239" s="351" t="s">
        <v>3069</v>
      </c>
      <c r="D239" s="352" t="s">
        <v>3386</v>
      </c>
      <c r="E239" s="352" t="s">
        <v>1329</v>
      </c>
      <c r="F239" s="352" t="s">
        <v>1330</v>
      </c>
      <c r="G239" s="352" t="s">
        <v>102</v>
      </c>
      <c r="H239" s="353">
        <v>1</v>
      </c>
      <c r="I239" s="353">
        <v>8993</v>
      </c>
      <c r="J239" s="353">
        <v>0</v>
      </c>
      <c r="K239" s="354">
        <v>100</v>
      </c>
      <c r="L239" s="354">
        <v>36</v>
      </c>
      <c r="M239" s="285">
        <f t="shared" si="10"/>
        <v>-136</v>
      </c>
      <c r="N239" s="340" t="str">
        <f t="shared" si="12"/>
        <v/>
      </c>
      <c r="O239" s="315">
        <f t="shared" si="11"/>
        <v>0</v>
      </c>
      <c r="P239" s="314"/>
      <c r="R239" s="61"/>
      <c r="S239" s="61"/>
      <c r="T239" s="61"/>
      <c r="U239" s="61"/>
      <c r="V239" s="61"/>
      <c r="W239" s="61"/>
      <c r="X239" s="61"/>
      <c r="Y239" s="61"/>
    </row>
    <row r="240" spans="2:25" ht="17.25" hidden="1" outlineLevel="2" thickBot="1">
      <c r="B240" s="350">
        <v>42571</v>
      </c>
      <c r="C240" s="351" t="s">
        <v>3069</v>
      </c>
      <c r="D240" s="352" t="s">
        <v>3386</v>
      </c>
      <c r="E240" s="352" t="s">
        <v>1331</v>
      </c>
      <c r="F240" s="352" t="s">
        <v>2221</v>
      </c>
      <c r="G240" s="352" t="s">
        <v>102</v>
      </c>
      <c r="H240" s="353">
        <v>1</v>
      </c>
      <c r="I240" s="353">
        <v>8987</v>
      </c>
      <c r="J240" s="353">
        <v>0</v>
      </c>
      <c r="K240" s="354">
        <v>100</v>
      </c>
      <c r="L240" s="354">
        <v>36</v>
      </c>
      <c r="M240" s="285">
        <f t="shared" si="10"/>
        <v>-1336</v>
      </c>
      <c r="N240" s="340">
        <f t="shared" si="12"/>
        <v>-6</v>
      </c>
      <c r="O240" s="315">
        <f t="shared" si="11"/>
        <v>0</v>
      </c>
      <c r="P240" s="314"/>
      <c r="R240" s="61"/>
      <c r="S240" s="61"/>
      <c r="T240" s="61"/>
      <c r="U240" s="61"/>
      <c r="V240" s="61"/>
      <c r="W240" s="61"/>
      <c r="X240" s="61"/>
      <c r="Y240" s="61"/>
    </row>
    <row r="241" spans="2:25" ht="17.25" hidden="1" outlineLevel="2" thickBot="1">
      <c r="B241" s="350">
        <v>42571</v>
      </c>
      <c r="C241" s="351" t="s">
        <v>3069</v>
      </c>
      <c r="D241" s="352" t="s">
        <v>3386</v>
      </c>
      <c r="E241" s="352" t="s">
        <v>1329</v>
      </c>
      <c r="F241" s="352" t="s">
        <v>2221</v>
      </c>
      <c r="G241" s="352" t="s">
        <v>102</v>
      </c>
      <c r="H241" s="353">
        <v>1</v>
      </c>
      <c r="I241" s="353">
        <v>8982</v>
      </c>
      <c r="J241" s="353">
        <v>0</v>
      </c>
      <c r="K241" s="354">
        <v>100</v>
      </c>
      <c r="L241" s="354">
        <v>36</v>
      </c>
      <c r="M241" s="285">
        <f t="shared" si="10"/>
        <v>-136</v>
      </c>
      <c r="N241" s="340" t="str">
        <f t="shared" si="12"/>
        <v/>
      </c>
      <c r="O241" s="315">
        <f t="shared" si="11"/>
        <v>0</v>
      </c>
      <c r="P241" s="314"/>
      <c r="R241" s="61"/>
      <c r="S241" s="61"/>
      <c r="T241" s="61"/>
      <c r="U241" s="61"/>
      <c r="V241" s="61"/>
      <c r="W241" s="61"/>
      <c r="X241" s="61"/>
      <c r="Y241" s="61"/>
    </row>
    <row r="242" spans="2:25" ht="17.25" hidden="1" outlineLevel="2" thickBot="1">
      <c r="B242" s="350">
        <v>42571</v>
      </c>
      <c r="C242" s="351" t="s">
        <v>3069</v>
      </c>
      <c r="D242" s="352" t="s">
        <v>3386</v>
      </c>
      <c r="E242" s="352" t="s">
        <v>1331</v>
      </c>
      <c r="F242" s="352" t="s">
        <v>1330</v>
      </c>
      <c r="G242" s="352" t="s">
        <v>102</v>
      </c>
      <c r="H242" s="353">
        <v>1</v>
      </c>
      <c r="I242" s="353">
        <v>8986</v>
      </c>
      <c r="J242" s="353">
        <v>0</v>
      </c>
      <c r="K242" s="354">
        <v>100</v>
      </c>
      <c r="L242" s="354">
        <v>36</v>
      </c>
      <c r="M242" s="285">
        <f t="shared" si="10"/>
        <v>-936</v>
      </c>
      <c r="N242" s="340">
        <f t="shared" si="12"/>
        <v>-4</v>
      </c>
      <c r="O242" s="315">
        <f t="shared" si="11"/>
        <v>0</v>
      </c>
      <c r="P242" s="314"/>
      <c r="R242" s="61"/>
      <c r="S242" s="61"/>
      <c r="T242" s="61"/>
      <c r="U242" s="61"/>
      <c r="V242" s="61"/>
      <c r="W242" s="61"/>
      <c r="X242" s="61"/>
      <c r="Y242" s="61"/>
    </row>
    <row r="243" spans="2:25" ht="17.25" hidden="1" outlineLevel="2" thickBot="1">
      <c r="B243" s="350">
        <v>42571</v>
      </c>
      <c r="C243" s="351" t="s">
        <v>3069</v>
      </c>
      <c r="D243" s="352" t="s">
        <v>3386</v>
      </c>
      <c r="E243" s="352" t="s">
        <v>1329</v>
      </c>
      <c r="F243" s="352" t="s">
        <v>2221</v>
      </c>
      <c r="G243" s="352" t="s">
        <v>102</v>
      </c>
      <c r="H243" s="353">
        <v>1</v>
      </c>
      <c r="I243" s="353">
        <v>8991</v>
      </c>
      <c r="J243" s="353">
        <v>0</v>
      </c>
      <c r="K243" s="354">
        <v>100</v>
      </c>
      <c r="L243" s="354">
        <v>36</v>
      </c>
      <c r="M243" s="285">
        <f t="shared" si="10"/>
        <v>-136</v>
      </c>
      <c r="N243" s="340" t="str">
        <f t="shared" si="12"/>
        <v/>
      </c>
      <c r="O243" s="315">
        <f t="shared" si="11"/>
        <v>0</v>
      </c>
      <c r="P243" s="314"/>
      <c r="R243" s="61"/>
      <c r="S243" s="61"/>
      <c r="T243" s="61"/>
      <c r="U243" s="61"/>
      <c r="V243" s="61"/>
      <c r="W243" s="61"/>
      <c r="X243" s="61"/>
      <c r="Y243" s="61"/>
    </row>
    <row r="244" spans="2:25" ht="17.25" hidden="1" outlineLevel="2" thickBot="1">
      <c r="B244" s="350">
        <v>42571</v>
      </c>
      <c r="C244" s="351" t="s">
        <v>3069</v>
      </c>
      <c r="D244" s="352" t="s">
        <v>3386</v>
      </c>
      <c r="E244" s="352" t="s">
        <v>1331</v>
      </c>
      <c r="F244" s="352" t="s">
        <v>1330</v>
      </c>
      <c r="G244" s="352" t="s">
        <v>102</v>
      </c>
      <c r="H244" s="353">
        <v>1</v>
      </c>
      <c r="I244" s="353">
        <v>8993</v>
      </c>
      <c r="J244" s="353">
        <v>0</v>
      </c>
      <c r="K244" s="354">
        <v>100</v>
      </c>
      <c r="L244" s="354">
        <v>36</v>
      </c>
      <c r="M244" s="285">
        <f t="shared" si="10"/>
        <v>-536</v>
      </c>
      <c r="N244" s="340">
        <f t="shared" si="12"/>
        <v>-2</v>
      </c>
      <c r="O244" s="315">
        <f t="shared" si="11"/>
        <v>0</v>
      </c>
      <c r="P244" s="314"/>
      <c r="R244" s="61"/>
      <c r="S244" s="61"/>
      <c r="T244" s="61"/>
      <c r="U244" s="61"/>
      <c r="V244" s="61"/>
      <c r="W244" s="61"/>
      <c r="X244" s="61"/>
      <c r="Y244" s="61"/>
    </row>
    <row r="245" spans="2:25" ht="17.25" hidden="1" outlineLevel="2" thickBot="1">
      <c r="B245" s="350">
        <v>42571</v>
      </c>
      <c r="C245" s="351" t="s">
        <v>3069</v>
      </c>
      <c r="D245" s="352" t="s">
        <v>3386</v>
      </c>
      <c r="E245" s="352" t="s">
        <v>1329</v>
      </c>
      <c r="F245" s="352" t="s">
        <v>1330</v>
      </c>
      <c r="G245" s="352" t="s">
        <v>102</v>
      </c>
      <c r="H245" s="353">
        <v>1</v>
      </c>
      <c r="I245" s="353">
        <v>8995</v>
      </c>
      <c r="J245" s="353">
        <v>0</v>
      </c>
      <c r="K245" s="354">
        <v>100</v>
      </c>
      <c r="L245" s="354">
        <v>36</v>
      </c>
      <c r="M245" s="285">
        <f t="shared" si="10"/>
        <v>-136</v>
      </c>
      <c r="N245" s="340" t="str">
        <f t="shared" si="12"/>
        <v/>
      </c>
      <c r="O245" s="315">
        <f t="shared" si="11"/>
        <v>0</v>
      </c>
      <c r="P245" s="314"/>
      <c r="R245" s="61"/>
      <c r="S245" s="61"/>
      <c r="T245" s="61"/>
      <c r="U245" s="61"/>
      <c r="V245" s="61"/>
      <c r="W245" s="61"/>
      <c r="X245" s="61"/>
      <c r="Y245" s="61"/>
    </row>
    <row r="246" spans="2:25" ht="17.25" hidden="1" outlineLevel="2" thickBot="1">
      <c r="B246" s="350">
        <v>42571</v>
      </c>
      <c r="C246" s="351" t="s">
        <v>3069</v>
      </c>
      <c r="D246" s="352" t="s">
        <v>3386</v>
      </c>
      <c r="E246" s="352" t="s">
        <v>1331</v>
      </c>
      <c r="F246" s="352" t="s">
        <v>2221</v>
      </c>
      <c r="G246" s="352" t="s">
        <v>102</v>
      </c>
      <c r="H246" s="353">
        <v>1</v>
      </c>
      <c r="I246" s="353">
        <v>8997</v>
      </c>
      <c r="J246" s="353">
        <v>0</v>
      </c>
      <c r="K246" s="354">
        <v>100</v>
      </c>
      <c r="L246" s="354">
        <v>36</v>
      </c>
      <c r="M246" s="285">
        <f t="shared" si="10"/>
        <v>264</v>
      </c>
      <c r="N246" s="340">
        <f t="shared" si="12"/>
        <v>2</v>
      </c>
      <c r="O246" s="315">
        <f t="shared" si="11"/>
        <v>0</v>
      </c>
      <c r="P246" s="314"/>
      <c r="R246" s="61"/>
      <c r="S246" s="61"/>
      <c r="T246" s="61"/>
      <c r="U246" s="61"/>
      <c r="V246" s="61"/>
      <c r="W246" s="61"/>
      <c r="X246" s="61"/>
      <c r="Y246" s="61"/>
    </row>
    <row r="247" spans="2:25" ht="17.25" hidden="1" outlineLevel="1" collapsed="1" thickBot="1">
      <c r="B247" s="349">
        <v>42572</v>
      </c>
      <c r="C247" s="318" t="s">
        <v>3069</v>
      </c>
      <c r="D247" s="319" t="s">
        <v>3392</v>
      </c>
      <c r="E247" s="319" t="s">
        <v>1329</v>
      </c>
      <c r="F247" s="319" t="s">
        <v>1330</v>
      </c>
      <c r="G247" s="319" t="s">
        <v>102</v>
      </c>
      <c r="H247" s="320">
        <v>1</v>
      </c>
      <c r="I247" s="320">
        <v>8941</v>
      </c>
      <c r="J247" s="320">
        <v>0</v>
      </c>
      <c r="K247" s="322">
        <v>100</v>
      </c>
      <c r="L247" s="322">
        <v>36</v>
      </c>
      <c r="M247" s="123">
        <f t="shared" si="10"/>
        <v>-136</v>
      </c>
      <c r="N247" s="241" t="str">
        <f t="shared" si="12"/>
        <v/>
      </c>
      <c r="O247" s="315">
        <f t="shared" si="11"/>
        <v>0</v>
      </c>
      <c r="P247" s="34">
        <f>SUM(M247:M250)</f>
        <v>2856</v>
      </c>
      <c r="R247" s="61"/>
      <c r="S247" s="61"/>
      <c r="T247" s="61"/>
      <c r="U247" s="61"/>
      <c r="V247" s="61"/>
      <c r="W247" s="61"/>
      <c r="X247" s="61"/>
      <c r="Y247" s="61"/>
    </row>
    <row r="248" spans="2:25" ht="17.25" hidden="1" outlineLevel="1" collapsed="1" thickBot="1">
      <c r="B248" s="349">
        <v>42572</v>
      </c>
      <c r="C248" s="318" t="s">
        <v>3069</v>
      </c>
      <c r="D248" s="319" t="s">
        <v>3392</v>
      </c>
      <c r="E248" s="319" t="s">
        <v>1331</v>
      </c>
      <c r="F248" s="319" t="s">
        <v>2221</v>
      </c>
      <c r="G248" s="319" t="s">
        <v>102</v>
      </c>
      <c r="H248" s="320">
        <v>1</v>
      </c>
      <c r="I248" s="320">
        <v>8957</v>
      </c>
      <c r="J248" s="320">
        <v>0</v>
      </c>
      <c r="K248" s="322">
        <v>100</v>
      </c>
      <c r="L248" s="322">
        <v>36</v>
      </c>
      <c r="M248" s="123">
        <f t="shared" si="10"/>
        <v>3064</v>
      </c>
      <c r="N248" s="241">
        <f t="shared" si="12"/>
        <v>16</v>
      </c>
      <c r="O248" s="315">
        <f t="shared" si="11"/>
        <v>0</v>
      </c>
      <c r="P248" s="34"/>
      <c r="R248" s="61"/>
      <c r="S248" s="61"/>
      <c r="T248" s="61"/>
      <c r="U248" s="61"/>
      <c r="V248" s="61"/>
      <c r="W248" s="61"/>
      <c r="X248" s="61"/>
      <c r="Y248" s="61"/>
    </row>
    <row r="249" spans="2:25" ht="17.25" hidden="1" outlineLevel="1" collapsed="1" thickBot="1">
      <c r="B249" s="349">
        <v>42572</v>
      </c>
      <c r="C249" s="318" t="s">
        <v>3069</v>
      </c>
      <c r="D249" s="319" t="s">
        <v>3392</v>
      </c>
      <c r="E249" s="319" t="s">
        <v>1329</v>
      </c>
      <c r="F249" s="319" t="s">
        <v>1330</v>
      </c>
      <c r="G249" s="319" t="s">
        <v>102</v>
      </c>
      <c r="H249" s="320">
        <v>1</v>
      </c>
      <c r="I249" s="320">
        <v>8993</v>
      </c>
      <c r="J249" s="320">
        <v>0</v>
      </c>
      <c r="K249" s="322">
        <v>100</v>
      </c>
      <c r="L249" s="322">
        <v>36</v>
      </c>
      <c r="M249" s="123">
        <f t="shared" si="10"/>
        <v>-136</v>
      </c>
      <c r="N249" s="241" t="str">
        <f t="shared" si="12"/>
        <v/>
      </c>
      <c r="O249" s="315">
        <f t="shared" si="11"/>
        <v>0</v>
      </c>
      <c r="P249" s="34"/>
      <c r="R249" s="61"/>
      <c r="S249" s="61"/>
      <c r="T249" s="61"/>
      <c r="U249" s="61"/>
      <c r="V249" s="61"/>
      <c r="W249" s="61"/>
      <c r="X249" s="61"/>
      <c r="Y249" s="61"/>
    </row>
    <row r="250" spans="2:25" ht="17.25" hidden="1" outlineLevel="1" thickBot="1">
      <c r="B250" s="349">
        <v>42572</v>
      </c>
      <c r="C250" s="318" t="s">
        <v>3069</v>
      </c>
      <c r="D250" s="319" t="s">
        <v>3392</v>
      </c>
      <c r="E250" s="319" t="s">
        <v>1331</v>
      </c>
      <c r="F250" s="319" t="s">
        <v>2221</v>
      </c>
      <c r="G250" s="319" t="s">
        <v>102</v>
      </c>
      <c r="H250" s="320">
        <v>1</v>
      </c>
      <c r="I250" s="320">
        <v>8994</v>
      </c>
      <c r="J250" s="320">
        <v>0</v>
      </c>
      <c r="K250" s="322">
        <v>100</v>
      </c>
      <c r="L250" s="322">
        <v>36</v>
      </c>
      <c r="M250" s="123">
        <f t="shared" si="10"/>
        <v>64</v>
      </c>
      <c r="N250" s="241">
        <f t="shared" si="12"/>
        <v>1</v>
      </c>
      <c r="O250" s="315">
        <f t="shared" si="11"/>
        <v>0</v>
      </c>
      <c r="P250" s="34"/>
      <c r="R250" s="61"/>
      <c r="S250" s="61"/>
      <c r="T250" s="61"/>
      <c r="U250" s="61"/>
      <c r="V250" s="61"/>
      <c r="W250" s="61"/>
      <c r="X250" s="61"/>
      <c r="Y250" s="61"/>
    </row>
    <row r="251" spans="2:25" ht="17.25" hidden="1" outlineLevel="1" collapsed="1" thickBot="1">
      <c r="B251" s="350">
        <v>42573</v>
      </c>
      <c r="C251" s="351" t="s">
        <v>3069</v>
      </c>
      <c r="D251" s="352" t="s">
        <v>3392</v>
      </c>
      <c r="E251" s="352" t="s">
        <v>1329</v>
      </c>
      <c r="F251" s="352" t="s">
        <v>2221</v>
      </c>
      <c r="G251" s="352" t="s">
        <v>102</v>
      </c>
      <c r="H251" s="353">
        <v>1</v>
      </c>
      <c r="I251" s="353">
        <v>8967</v>
      </c>
      <c r="J251" s="353">
        <v>0</v>
      </c>
      <c r="K251" s="354">
        <v>100</v>
      </c>
      <c r="L251" s="354">
        <v>36</v>
      </c>
      <c r="M251" s="285">
        <f t="shared" si="10"/>
        <v>-136</v>
      </c>
      <c r="N251" s="340" t="str">
        <f t="shared" si="12"/>
        <v/>
      </c>
      <c r="O251" s="315">
        <f t="shared" si="11"/>
        <v>0</v>
      </c>
      <c r="P251" s="314">
        <f>SUM(M251:M276)</f>
        <v>-26736</v>
      </c>
      <c r="R251" s="61"/>
      <c r="S251" s="61"/>
      <c r="T251" s="61"/>
      <c r="U251" s="61"/>
      <c r="V251" s="61"/>
      <c r="W251" s="61"/>
      <c r="X251" s="61"/>
      <c r="Y251" s="61"/>
    </row>
    <row r="252" spans="2:25" ht="17.25" hidden="1" outlineLevel="2" thickBot="1">
      <c r="B252" s="350">
        <v>42573</v>
      </c>
      <c r="C252" s="351" t="s">
        <v>3069</v>
      </c>
      <c r="D252" s="352" t="s">
        <v>3392</v>
      </c>
      <c r="E252" s="352" t="s">
        <v>1331</v>
      </c>
      <c r="F252" s="352" t="s">
        <v>1330</v>
      </c>
      <c r="G252" s="352" t="s">
        <v>102</v>
      </c>
      <c r="H252" s="353">
        <v>1</v>
      </c>
      <c r="I252" s="353">
        <v>8983</v>
      </c>
      <c r="J252" s="353">
        <v>0</v>
      </c>
      <c r="K252" s="354">
        <v>100</v>
      </c>
      <c r="L252" s="354">
        <v>36</v>
      </c>
      <c r="M252" s="285">
        <f t="shared" si="10"/>
        <v>-3336</v>
      </c>
      <c r="N252" s="340">
        <f t="shared" si="12"/>
        <v>-16</v>
      </c>
      <c r="O252" s="315">
        <f t="shared" si="11"/>
        <v>0</v>
      </c>
      <c r="P252" s="314"/>
      <c r="R252" s="61"/>
      <c r="S252" s="61"/>
      <c r="T252" s="61"/>
      <c r="U252" s="61"/>
      <c r="V252" s="61"/>
      <c r="W252" s="61"/>
      <c r="X252" s="61"/>
      <c r="Y252" s="61"/>
    </row>
    <row r="253" spans="2:25" ht="17.25" hidden="1" outlineLevel="2" thickBot="1">
      <c r="B253" s="350">
        <v>42573</v>
      </c>
      <c r="C253" s="351" t="s">
        <v>3069</v>
      </c>
      <c r="D253" s="352" t="s">
        <v>3392</v>
      </c>
      <c r="E253" s="352" t="s">
        <v>1329</v>
      </c>
      <c r="F253" s="352" t="s">
        <v>1330</v>
      </c>
      <c r="G253" s="352" t="s">
        <v>102</v>
      </c>
      <c r="H253" s="353">
        <v>1</v>
      </c>
      <c r="I253" s="353">
        <v>8982</v>
      </c>
      <c r="J253" s="353">
        <v>0</v>
      </c>
      <c r="K253" s="354">
        <v>100</v>
      </c>
      <c r="L253" s="354">
        <v>36</v>
      </c>
      <c r="M253" s="285">
        <f t="shared" si="10"/>
        <v>-136</v>
      </c>
      <c r="N253" s="340" t="str">
        <f t="shared" si="12"/>
        <v/>
      </c>
      <c r="O253" s="315">
        <f t="shared" si="11"/>
        <v>0</v>
      </c>
      <c r="P253" s="314"/>
      <c r="R253" s="61"/>
      <c r="S253" s="61"/>
      <c r="T253" s="61"/>
      <c r="U253" s="61"/>
      <c r="V253" s="61"/>
      <c r="W253" s="61"/>
      <c r="X253" s="61"/>
      <c r="Y253" s="61"/>
    </row>
    <row r="254" spans="2:25" ht="17.25" hidden="1" outlineLevel="2" thickBot="1">
      <c r="B254" s="350">
        <v>42573</v>
      </c>
      <c r="C254" s="351" t="s">
        <v>3069</v>
      </c>
      <c r="D254" s="352" t="s">
        <v>3392</v>
      </c>
      <c r="E254" s="352" t="s">
        <v>1331</v>
      </c>
      <c r="F254" s="352" t="s">
        <v>2221</v>
      </c>
      <c r="G254" s="352" t="s">
        <v>102</v>
      </c>
      <c r="H254" s="353">
        <v>1</v>
      </c>
      <c r="I254" s="353">
        <v>8970</v>
      </c>
      <c r="J254" s="353">
        <v>0</v>
      </c>
      <c r="K254" s="354">
        <v>100</v>
      </c>
      <c r="L254" s="354">
        <v>36</v>
      </c>
      <c r="M254" s="285">
        <f t="shared" si="10"/>
        <v>-2536</v>
      </c>
      <c r="N254" s="340">
        <f t="shared" si="12"/>
        <v>-12</v>
      </c>
      <c r="O254" s="315">
        <f t="shared" si="11"/>
        <v>0</v>
      </c>
      <c r="P254" s="314"/>
      <c r="R254" s="61"/>
      <c r="S254" s="61"/>
      <c r="T254" s="61"/>
      <c r="U254" s="61"/>
      <c r="V254" s="61"/>
      <c r="W254" s="61"/>
      <c r="X254" s="61"/>
      <c r="Y254" s="61"/>
    </row>
    <row r="255" spans="2:25" ht="17.25" hidden="1" outlineLevel="2" thickBot="1">
      <c r="B255" s="350">
        <v>42573</v>
      </c>
      <c r="C255" s="351" t="s">
        <v>3069</v>
      </c>
      <c r="D255" s="352" t="s">
        <v>3392</v>
      </c>
      <c r="E255" s="352" t="s">
        <v>1329</v>
      </c>
      <c r="F255" s="352" t="s">
        <v>2221</v>
      </c>
      <c r="G255" s="352" t="s">
        <v>102</v>
      </c>
      <c r="H255" s="353">
        <v>1</v>
      </c>
      <c r="I255" s="353">
        <v>8940</v>
      </c>
      <c r="J255" s="353">
        <v>0</v>
      </c>
      <c r="K255" s="354">
        <v>100</v>
      </c>
      <c r="L255" s="354">
        <v>36</v>
      </c>
      <c r="M255" s="285">
        <f t="shared" si="10"/>
        <v>-136</v>
      </c>
      <c r="N255" s="340" t="str">
        <f t="shared" si="12"/>
        <v/>
      </c>
      <c r="O255" s="315">
        <f t="shared" si="11"/>
        <v>0</v>
      </c>
      <c r="P255" s="314"/>
      <c r="R255" s="61"/>
      <c r="S255" s="61"/>
      <c r="T255" s="61"/>
      <c r="U255" s="61"/>
      <c r="V255" s="61"/>
      <c r="W255" s="61"/>
      <c r="X255" s="61"/>
      <c r="Y255" s="61"/>
    </row>
    <row r="256" spans="2:25" ht="17.25" hidden="1" outlineLevel="2" thickBot="1">
      <c r="B256" s="350">
        <v>42573</v>
      </c>
      <c r="C256" s="351" t="s">
        <v>3069</v>
      </c>
      <c r="D256" s="352" t="s">
        <v>3392</v>
      </c>
      <c r="E256" s="352" t="s">
        <v>1331</v>
      </c>
      <c r="F256" s="352" t="s">
        <v>1330</v>
      </c>
      <c r="G256" s="352" t="s">
        <v>102</v>
      </c>
      <c r="H256" s="353">
        <v>1</v>
      </c>
      <c r="I256" s="353">
        <v>8944</v>
      </c>
      <c r="J256" s="353">
        <v>0</v>
      </c>
      <c r="K256" s="354">
        <v>100</v>
      </c>
      <c r="L256" s="354">
        <v>36</v>
      </c>
      <c r="M256" s="285">
        <f t="shared" si="10"/>
        <v>-936</v>
      </c>
      <c r="N256" s="340">
        <f t="shared" si="12"/>
        <v>-4</v>
      </c>
      <c r="O256" s="315">
        <f t="shared" si="11"/>
        <v>0</v>
      </c>
      <c r="P256" s="314"/>
      <c r="R256" s="61"/>
      <c r="S256" s="61"/>
      <c r="T256" s="61"/>
      <c r="U256" s="61"/>
      <c r="V256" s="61"/>
      <c r="W256" s="61"/>
      <c r="X256" s="61"/>
      <c r="Y256" s="61"/>
    </row>
    <row r="257" spans="2:25" ht="17.25" hidden="1" outlineLevel="2" thickBot="1">
      <c r="B257" s="350">
        <v>42573</v>
      </c>
      <c r="C257" s="351" t="s">
        <v>3069</v>
      </c>
      <c r="D257" s="352" t="s">
        <v>3392</v>
      </c>
      <c r="E257" s="352" t="s">
        <v>1329</v>
      </c>
      <c r="F257" s="352" t="s">
        <v>1330</v>
      </c>
      <c r="G257" s="352" t="s">
        <v>102</v>
      </c>
      <c r="H257" s="353">
        <v>1</v>
      </c>
      <c r="I257" s="353">
        <v>8973</v>
      </c>
      <c r="J257" s="353">
        <v>0</v>
      </c>
      <c r="K257" s="354">
        <v>100</v>
      </c>
      <c r="L257" s="354">
        <v>36</v>
      </c>
      <c r="M257" s="285">
        <f t="shared" si="10"/>
        <v>-136</v>
      </c>
      <c r="N257" s="340" t="str">
        <f t="shared" si="12"/>
        <v/>
      </c>
      <c r="O257" s="315">
        <f t="shared" si="11"/>
        <v>0</v>
      </c>
      <c r="P257" s="314"/>
      <c r="R257" s="61"/>
      <c r="S257" s="61"/>
      <c r="T257" s="61"/>
      <c r="U257" s="61"/>
      <c r="V257" s="61"/>
      <c r="W257" s="61"/>
      <c r="X257" s="61"/>
      <c r="Y257" s="61"/>
    </row>
    <row r="258" spans="2:25" ht="17.25" hidden="1" outlineLevel="2" thickBot="1">
      <c r="B258" s="350">
        <v>42573</v>
      </c>
      <c r="C258" s="351" t="s">
        <v>3069</v>
      </c>
      <c r="D258" s="352" t="s">
        <v>3392</v>
      </c>
      <c r="E258" s="352" t="s">
        <v>1331</v>
      </c>
      <c r="F258" s="352" t="s">
        <v>2221</v>
      </c>
      <c r="G258" s="352" t="s">
        <v>102</v>
      </c>
      <c r="H258" s="353">
        <v>1</v>
      </c>
      <c r="I258" s="353">
        <v>8974</v>
      </c>
      <c r="J258" s="353">
        <v>0</v>
      </c>
      <c r="K258" s="354">
        <v>100</v>
      </c>
      <c r="L258" s="354">
        <v>36</v>
      </c>
      <c r="M258" s="285">
        <f t="shared" si="10"/>
        <v>64</v>
      </c>
      <c r="N258" s="340">
        <f t="shared" si="12"/>
        <v>1</v>
      </c>
      <c r="O258" s="315">
        <f t="shared" si="11"/>
        <v>0</v>
      </c>
      <c r="P258" s="314"/>
      <c r="R258" s="61"/>
      <c r="S258" s="61"/>
      <c r="T258" s="61"/>
      <c r="U258" s="61"/>
      <c r="V258" s="61"/>
      <c r="W258" s="61"/>
      <c r="X258" s="61"/>
      <c r="Y258" s="61"/>
    </row>
    <row r="259" spans="2:25" ht="17.25" hidden="1" outlineLevel="2" thickBot="1">
      <c r="B259" s="350">
        <v>42573</v>
      </c>
      <c r="C259" s="351" t="s">
        <v>3069</v>
      </c>
      <c r="D259" s="352" t="s">
        <v>3392</v>
      </c>
      <c r="E259" s="352" t="s">
        <v>1329</v>
      </c>
      <c r="F259" s="352" t="s">
        <v>2221</v>
      </c>
      <c r="G259" s="352" t="s">
        <v>102</v>
      </c>
      <c r="H259" s="353">
        <v>1</v>
      </c>
      <c r="I259" s="353">
        <v>8963</v>
      </c>
      <c r="J259" s="353">
        <v>0</v>
      </c>
      <c r="K259" s="354">
        <v>100</v>
      </c>
      <c r="L259" s="354">
        <v>36</v>
      </c>
      <c r="M259" s="285">
        <f t="shared" si="10"/>
        <v>-136</v>
      </c>
      <c r="N259" s="340" t="str">
        <f t="shared" si="12"/>
        <v/>
      </c>
      <c r="O259" s="315">
        <f t="shared" si="11"/>
        <v>0</v>
      </c>
      <c r="P259" s="314"/>
      <c r="R259" s="61"/>
      <c r="S259" s="61"/>
      <c r="T259" s="61"/>
      <c r="U259" s="61"/>
      <c r="V259" s="61"/>
      <c r="W259" s="61"/>
      <c r="X259" s="61"/>
      <c r="Y259" s="61"/>
    </row>
    <row r="260" spans="2:25" ht="17.25" hidden="1" outlineLevel="2" thickBot="1">
      <c r="B260" s="350">
        <v>42573</v>
      </c>
      <c r="C260" s="351" t="s">
        <v>3069</v>
      </c>
      <c r="D260" s="352" t="s">
        <v>3392</v>
      </c>
      <c r="E260" s="352" t="s">
        <v>1331</v>
      </c>
      <c r="F260" s="352" t="s">
        <v>1330</v>
      </c>
      <c r="G260" s="352" t="s">
        <v>102</v>
      </c>
      <c r="H260" s="353">
        <v>1</v>
      </c>
      <c r="I260" s="353">
        <v>8963</v>
      </c>
      <c r="J260" s="353">
        <v>0</v>
      </c>
      <c r="K260" s="354">
        <v>100</v>
      </c>
      <c r="L260" s="354">
        <v>36</v>
      </c>
      <c r="M260" s="285">
        <f t="shared" si="10"/>
        <v>-136</v>
      </c>
      <c r="N260" s="340">
        <f t="shared" si="12"/>
        <v>0</v>
      </c>
      <c r="O260" s="315">
        <f t="shared" si="11"/>
        <v>0</v>
      </c>
      <c r="P260" s="314"/>
      <c r="R260" s="61"/>
      <c r="S260" s="61"/>
      <c r="T260" s="61"/>
      <c r="U260" s="61"/>
      <c r="V260" s="61"/>
      <c r="W260" s="61"/>
      <c r="X260" s="61"/>
      <c r="Y260" s="61"/>
    </row>
    <row r="261" spans="2:25" ht="17.25" hidden="1" outlineLevel="2" thickBot="1">
      <c r="B261" s="350">
        <v>42573</v>
      </c>
      <c r="C261" s="351" t="s">
        <v>3069</v>
      </c>
      <c r="D261" s="352" t="s">
        <v>3392</v>
      </c>
      <c r="E261" s="352" t="s">
        <v>1329</v>
      </c>
      <c r="F261" s="352" t="s">
        <v>2221</v>
      </c>
      <c r="G261" s="352" t="s">
        <v>102</v>
      </c>
      <c r="H261" s="353">
        <v>1</v>
      </c>
      <c r="I261" s="353">
        <v>8957</v>
      </c>
      <c r="J261" s="353">
        <v>0</v>
      </c>
      <c r="K261" s="354">
        <v>100</v>
      </c>
      <c r="L261" s="354">
        <v>36</v>
      </c>
      <c r="M261" s="285">
        <f t="shared" ref="M261:M324" si="13">IF(C261="TXO",J261-SUM(K261:L261),IF(C261="FITX",IF(E261="新倉",-SUM(K261:L261),IF(F261="賣",(I261-I260)*H261*200-SUM(K261:L261),(I260-I261)*H261*200-SUM(K261:L261)))))</f>
        <v>-136</v>
      </c>
      <c r="N261" s="340" t="str">
        <f t="shared" si="12"/>
        <v/>
      </c>
      <c r="O261" s="315">
        <f t="shared" ref="O261:O324" si="14">ABS(J261)</f>
        <v>0</v>
      </c>
      <c r="P261" s="314"/>
      <c r="R261" s="61"/>
      <c r="S261" s="61"/>
      <c r="T261" s="61"/>
      <c r="U261" s="61"/>
      <c r="V261" s="61"/>
      <c r="W261" s="61"/>
      <c r="X261" s="61"/>
      <c r="Y261" s="61"/>
    </row>
    <row r="262" spans="2:25" ht="17.25" hidden="1" outlineLevel="2" thickBot="1">
      <c r="B262" s="350">
        <v>42573</v>
      </c>
      <c r="C262" s="351" t="s">
        <v>3069</v>
      </c>
      <c r="D262" s="352" t="s">
        <v>3392</v>
      </c>
      <c r="E262" s="352" t="s">
        <v>1331</v>
      </c>
      <c r="F262" s="352" t="s">
        <v>1330</v>
      </c>
      <c r="G262" s="352" t="s">
        <v>102</v>
      </c>
      <c r="H262" s="353">
        <v>1</v>
      </c>
      <c r="I262" s="353">
        <v>8960</v>
      </c>
      <c r="J262" s="353">
        <v>0</v>
      </c>
      <c r="K262" s="354">
        <v>100</v>
      </c>
      <c r="L262" s="354">
        <v>36</v>
      </c>
      <c r="M262" s="285">
        <f t="shared" si="13"/>
        <v>-736</v>
      </c>
      <c r="N262" s="340">
        <f t="shared" ref="N262:N300" si="15">IF(C262="TXO","",IF(C262="FITX",IF(E262="新倉","",IF(F262="賣",(I262-I261),(I261-I262)))))</f>
        <v>-3</v>
      </c>
      <c r="O262" s="315">
        <f t="shared" si="14"/>
        <v>0</v>
      </c>
      <c r="P262" s="314"/>
      <c r="R262" s="61"/>
      <c r="S262" s="61"/>
      <c r="T262" s="61"/>
      <c r="U262" s="61"/>
      <c r="V262" s="61"/>
      <c r="W262" s="61"/>
      <c r="X262" s="61"/>
      <c r="Y262" s="61"/>
    </row>
    <row r="263" spans="2:25" ht="17.25" hidden="1" outlineLevel="2" thickBot="1">
      <c r="B263" s="350">
        <v>42573</v>
      </c>
      <c r="C263" s="351" t="s">
        <v>3069</v>
      </c>
      <c r="D263" s="352" t="s">
        <v>3392</v>
      </c>
      <c r="E263" s="352" t="s">
        <v>1329</v>
      </c>
      <c r="F263" s="352" t="s">
        <v>2221</v>
      </c>
      <c r="G263" s="352" t="s">
        <v>102</v>
      </c>
      <c r="H263" s="353">
        <v>1</v>
      </c>
      <c r="I263" s="353">
        <v>8941</v>
      </c>
      <c r="J263" s="353">
        <v>0</v>
      </c>
      <c r="K263" s="354">
        <v>100</v>
      </c>
      <c r="L263" s="354">
        <v>36</v>
      </c>
      <c r="M263" s="285">
        <f t="shared" si="13"/>
        <v>-136</v>
      </c>
      <c r="N263" s="340" t="str">
        <f t="shared" si="15"/>
        <v/>
      </c>
      <c r="O263" s="315">
        <f t="shared" si="14"/>
        <v>0</v>
      </c>
      <c r="P263" s="314"/>
      <c r="R263" s="61"/>
      <c r="S263" s="61"/>
      <c r="T263" s="61"/>
      <c r="U263" s="61"/>
      <c r="V263" s="61"/>
      <c r="W263" s="61"/>
      <c r="X263" s="61"/>
      <c r="Y263" s="61"/>
    </row>
    <row r="264" spans="2:25" ht="17.25" hidden="1" outlineLevel="2" thickBot="1">
      <c r="B264" s="350">
        <v>42573</v>
      </c>
      <c r="C264" s="351" t="s">
        <v>3069</v>
      </c>
      <c r="D264" s="352" t="s">
        <v>3392</v>
      </c>
      <c r="E264" s="352" t="s">
        <v>1331</v>
      </c>
      <c r="F264" s="352" t="s">
        <v>1330</v>
      </c>
      <c r="G264" s="352" t="s">
        <v>102</v>
      </c>
      <c r="H264" s="353">
        <v>1</v>
      </c>
      <c r="I264" s="353">
        <v>8940</v>
      </c>
      <c r="J264" s="353">
        <v>0</v>
      </c>
      <c r="K264" s="354">
        <v>100</v>
      </c>
      <c r="L264" s="354">
        <v>36</v>
      </c>
      <c r="M264" s="285">
        <f t="shared" si="13"/>
        <v>64</v>
      </c>
      <c r="N264" s="340">
        <f t="shared" si="15"/>
        <v>1</v>
      </c>
      <c r="O264" s="315">
        <f t="shared" si="14"/>
        <v>0</v>
      </c>
      <c r="P264" s="314"/>
      <c r="R264" s="61"/>
      <c r="S264" s="61"/>
      <c r="T264" s="61"/>
      <c r="U264" s="61"/>
      <c r="V264" s="61"/>
      <c r="W264" s="61"/>
      <c r="X264" s="61"/>
      <c r="Y264" s="61"/>
    </row>
    <row r="265" spans="2:25" ht="17.25" hidden="1" outlineLevel="2" thickBot="1">
      <c r="B265" s="350">
        <v>42573</v>
      </c>
      <c r="C265" s="351" t="s">
        <v>3069</v>
      </c>
      <c r="D265" s="352" t="s">
        <v>3392</v>
      </c>
      <c r="E265" s="352" t="s">
        <v>1329</v>
      </c>
      <c r="F265" s="352" t="s">
        <v>2221</v>
      </c>
      <c r="G265" s="352" t="s">
        <v>102</v>
      </c>
      <c r="H265" s="353">
        <v>1</v>
      </c>
      <c r="I265" s="353">
        <v>8953</v>
      </c>
      <c r="J265" s="353">
        <v>0</v>
      </c>
      <c r="K265" s="354">
        <v>100</v>
      </c>
      <c r="L265" s="354">
        <v>36</v>
      </c>
      <c r="M265" s="285">
        <f t="shared" si="13"/>
        <v>-136</v>
      </c>
      <c r="N265" s="340" t="str">
        <f t="shared" si="15"/>
        <v/>
      </c>
      <c r="O265" s="315">
        <f t="shared" si="14"/>
        <v>0</v>
      </c>
      <c r="P265" s="314"/>
      <c r="R265" s="61"/>
      <c r="S265" s="61"/>
      <c r="T265" s="61"/>
      <c r="U265" s="61"/>
      <c r="V265" s="61"/>
      <c r="W265" s="61"/>
      <c r="X265" s="61"/>
      <c r="Y265" s="61"/>
    </row>
    <row r="266" spans="2:25" ht="17.25" hidden="1" outlineLevel="2" thickBot="1">
      <c r="B266" s="350">
        <v>42573</v>
      </c>
      <c r="C266" s="351" t="s">
        <v>3069</v>
      </c>
      <c r="D266" s="352" t="s">
        <v>3392</v>
      </c>
      <c r="E266" s="352" t="s">
        <v>1331</v>
      </c>
      <c r="F266" s="352" t="s">
        <v>1330</v>
      </c>
      <c r="G266" s="352" t="s">
        <v>102</v>
      </c>
      <c r="H266" s="353">
        <v>1</v>
      </c>
      <c r="I266" s="353">
        <v>8966</v>
      </c>
      <c r="J266" s="353">
        <v>0</v>
      </c>
      <c r="K266" s="354">
        <v>100</v>
      </c>
      <c r="L266" s="354">
        <v>36</v>
      </c>
      <c r="M266" s="285">
        <f t="shared" si="13"/>
        <v>-2736</v>
      </c>
      <c r="N266" s="340">
        <f t="shared" si="15"/>
        <v>-13</v>
      </c>
      <c r="O266" s="315">
        <f t="shared" si="14"/>
        <v>0</v>
      </c>
      <c r="P266" s="314"/>
      <c r="R266" s="61"/>
      <c r="S266" s="61"/>
      <c r="T266" s="61"/>
      <c r="U266" s="61"/>
      <c r="V266" s="61"/>
      <c r="W266" s="61"/>
      <c r="X266" s="61"/>
      <c r="Y266" s="61"/>
    </row>
    <row r="267" spans="2:25" ht="17.25" hidden="1" outlineLevel="2" thickBot="1">
      <c r="B267" s="350">
        <v>42573</v>
      </c>
      <c r="C267" s="351" t="s">
        <v>3069</v>
      </c>
      <c r="D267" s="352" t="s">
        <v>3392</v>
      </c>
      <c r="E267" s="352" t="s">
        <v>1329</v>
      </c>
      <c r="F267" s="352" t="s">
        <v>2221</v>
      </c>
      <c r="G267" s="352" t="s">
        <v>102</v>
      </c>
      <c r="H267" s="353">
        <v>1</v>
      </c>
      <c r="I267" s="353">
        <v>8966</v>
      </c>
      <c r="J267" s="353">
        <v>0</v>
      </c>
      <c r="K267" s="354">
        <v>100</v>
      </c>
      <c r="L267" s="354">
        <v>36</v>
      </c>
      <c r="M267" s="285">
        <f t="shared" si="13"/>
        <v>-136</v>
      </c>
      <c r="N267" s="340" t="str">
        <f t="shared" si="15"/>
        <v/>
      </c>
      <c r="O267" s="315">
        <f t="shared" si="14"/>
        <v>0</v>
      </c>
      <c r="P267" s="314"/>
      <c r="R267" s="61"/>
      <c r="S267" s="61"/>
      <c r="T267" s="61"/>
      <c r="U267" s="61"/>
      <c r="V267" s="61"/>
      <c r="W267" s="61"/>
      <c r="X267" s="61"/>
      <c r="Y267" s="61"/>
    </row>
    <row r="268" spans="2:25" ht="17.25" hidden="1" outlineLevel="2" thickBot="1">
      <c r="B268" s="350">
        <v>42573</v>
      </c>
      <c r="C268" s="351" t="s">
        <v>3069</v>
      </c>
      <c r="D268" s="352" t="s">
        <v>3392</v>
      </c>
      <c r="E268" s="352" t="s">
        <v>1331</v>
      </c>
      <c r="F268" s="352" t="s">
        <v>1330</v>
      </c>
      <c r="G268" s="352" t="s">
        <v>102</v>
      </c>
      <c r="H268" s="353">
        <v>1</v>
      </c>
      <c r="I268" s="353">
        <v>8979</v>
      </c>
      <c r="J268" s="353">
        <v>0</v>
      </c>
      <c r="K268" s="354">
        <v>100</v>
      </c>
      <c r="L268" s="354">
        <v>36</v>
      </c>
      <c r="M268" s="285">
        <f t="shared" si="13"/>
        <v>-2736</v>
      </c>
      <c r="N268" s="340">
        <f t="shared" si="15"/>
        <v>-13</v>
      </c>
      <c r="O268" s="315">
        <f t="shared" si="14"/>
        <v>0</v>
      </c>
      <c r="P268" s="314"/>
      <c r="R268" s="61"/>
      <c r="S268" s="61"/>
      <c r="T268" s="61"/>
      <c r="U268" s="61"/>
      <c r="V268" s="61"/>
      <c r="W268" s="61"/>
      <c r="X268" s="61"/>
      <c r="Y268" s="61"/>
    </row>
    <row r="269" spans="2:25" ht="17.25" hidden="1" outlineLevel="2" thickBot="1">
      <c r="B269" s="350">
        <v>42573</v>
      </c>
      <c r="C269" s="351" t="s">
        <v>3069</v>
      </c>
      <c r="D269" s="352" t="s">
        <v>3392</v>
      </c>
      <c r="E269" s="352" t="s">
        <v>1329</v>
      </c>
      <c r="F269" s="352" t="s">
        <v>1330</v>
      </c>
      <c r="G269" s="352" t="s">
        <v>102</v>
      </c>
      <c r="H269" s="353">
        <v>1</v>
      </c>
      <c r="I269" s="353">
        <v>8974</v>
      </c>
      <c r="J269" s="353">
        <v>0</v>
      </c>
      <c r="K269" s="354">
        <v>100</v>
      </c>
      <c r="L269" s="354">
        <v>36</v>
      </c>
      <c r="M269" s="285">
        <f t="shared" si="13"/>
        <v>-136</v>
      </c>
      <c r="N269" s="340" t="str">
        <f t="shared" si="15"/>
        <v/>
      </c>
      <c r="O269" s="315">
        <f t="shared" si="14"/>
        <v>0</v>
      </c>
      <c r="P269" s="314"/>
      <c r="R269" s="61"/>
      <c r="S269" s="61"/>
      <c r="T269" s="61"/>
      <c r="U269" s="61"/>
      <c r="V269" s="61"/>
      <c r="W269" s="61"/>
      <c r="X269" s="61"/>
      <c r="Y269" s="61"/>
    </row>
    <row r="270" spans="2:25" ht="17.25" hidden="1" outlineLevel="2" thickBot="1">
      <c r="B270" s="350">
        <v>42573</v>
      </c>
      <c r="C270" s="351" t="s">
        <v>3069</v>
      </c>
      <c r="D270" s="352" t="s">
        <v>3392</v>
      </c>
      <c r="E270" s="352" t="s">
        <v>1331</v>
      </c>
      <c r="F270" s="352" t="s">
        <v>2221</v>
      </c>
      <c r="G270" s="352" t="s">
        <v>102</v>
      </c>
      <c r="H270" s="353">
        <v>1</v>
      </c>
      <c r="I270" s="353">
        <v>8942</v>
      </c>
      <c r="J270" s="353">
        <v>0</v>
      </c>
      <c r="K270" s="354">
        <v>100</v>
      </c>
      <c r="L270" s="354">
        <v>36</v>
      </c>
      <c r="M270" s="285">
        <f t="shared" si="13"/>
        <v>-6536</v>
      </c>
      <c r="N270" s="340">
        <f t="shared" si="15"/>
        <v>-32</v>
      </c>
      <c r="O270" s="315">
        <f t="shared" si="14"/>
        <v>0</v>
      </c>
      <c r="P270" s="314"/>
      <c r="R270" s="61"/>
      <c r="S270" s="61"/>
      <c r="T270" s="61"/>
      <c r="U270" s="61"/>
      <c r="V270" s="61"/>
      <c r="W270" s="61"/>
      <c r="X270" s="61"/>
      <c r="Y270" s="61"/>
    </row>
    <row r="271" spans="2:25" ht="17.25" hidden="1" outlineLevel="2" thickBot="1">
      <c r="B271" s="350">
        <v>42573</v>
      </c>
      <c r="C271" s="351" t="s">
        <v>3069</v>
      </c>
      <c r="D271" s="352" t="s">
        <v>3392</v>
      </c>
      <c r="E271" s="352" t="s">
        <v>1329</v>
      </c>
      <c r="F271" s="352" t="s">
        <v>2221</v>
      </c>
      <c r="G271" s="352" t="s">
        <v>102</v>
      </c>
      <c r="H271" s="353">
        <v>1</v>
      </c>
      <c r="I271" s="353">
        <v>8954</v>
      </c>
      <c r="J271" s="353">
        <v>0</v>
      </c>
      <c r="K271" s="354">
        <v>100</v>
      </c>
      <c r="L271" s="354">
        <v>36</v>
      </c>
      <c r="M271" s="285">
        <f t="shared" si="13"/>
        <v>-136</v>
      </c>
      <c r="N271" s="340" t="str">
        <f t="shared" si="15"/>
        <v/>
      </c>
      <c r="O271" s="315">
        <f t="shared" si="14"/>
        <v>0</v>
      </c>
      <c r="P271" s="314"/>
      <c r="R271" s="61"/>
      <c r="S271" s="61"/>
      <c r="T271" s="61"/>
      <c r="U271" s="61"/>
      <c r="V271" s="61"/>
      <c r="W271" s="61"/>
      <c r="X271" s="61"/>
      <c r="Y271" s="61"/>
    </row>
    <row r="272" spans="2:25" ht="17.25" hidden="1" outlineLevel="2" thickBot="1">
      <c r="B272" s="350">
        <v>42573</v>
      </c>
      <c r="C272" s="351" t="s">
        <v>3069</v>
      </c>
      <c r="D272" s="352" t="s">
        <v>3392</v>
      </c>
      <c r="E272" s="352" t="s">
        <v>1331</v>
      </c>
      <c r="F272" s="352" t="s">
        <v>1330</v>
      </c>
      <c r="G272" s="352" t="s">
        <v>102</v>
      </c>
      <c r="H272" s="353">
        <v>1</v>
      </c>
      <c r="I272" s="353">
        <v>8966</v>
      </c>
      <c r="J272" s="353">
        <v>0</v>
      </c>
      <c r="K272" s="354">
        <v>100</v>
      </c>
      <c r="L272" s="354">
        <v>36</v>
      </c>
      <c r="M272" s="285">
        <f t="shared" si="13"/>
        <v>-2536</v>
      </c>
      <c r="N272" s="340">
        <f t="shared" si="15"/>
        <v>-12</v>
      </c>
      <c r="O272" s="315">
        <f t="shared" si="14"/>
        <v>0</v>
      </c>
      <c r="P272" s="314"/>
      <c r="R272" s="61"/>
      <c r="S272" s="61"/>
      <c r="T272" s="61"/>
      <c r="U272" s="61"/>
      <c r="V272" s="61"/>
      <c r="W272" s="61"/>
      <c r="X272" s="61"/>
      <c r="Y272" s="61"/>
    </row>
    <row r="273" spans="2:25" ht="17.25" hidden="1" outlineLevel="2" thickBot="1">
      <c r="B273" s="350">
        <v>42573</v>
      </c>
      <c r="C273" s="351" t="s">
        <v>3069</v>
      </c>
      <c r="D273" s="352" t="s">
        <v>3392</v>
      </c>
      <c r="E273" s="352" t="s">
        <v>1329</v>
      </c>
      <c r="F273" s="352" t="s">
        <v>2221</v>
      </c>
      <c r="G273" s="352" t="s">
        <v>102</v>
      </c>
      <c r="H273" s="353">
        <v>1</v>
      </c>
      <c r="I273" s="353">
        <v>8961</v>
      </c>
      <c r="J273" s="353">
        <v>0</v>
      </c>
      <c r="K273" s="354">
        <v>100</v>
      </c>
      <c r="L273" s="354">
        <v>36</v>
      </c>
      <c r="M273" s="285">
        <f t="shared" si="13"/>
        <v>-136</v>
      </c>
      <c r="N273" s="340" t="str">
        <f t="shared" si="15"/>
        <v/>
      </c>
      <c r="O273" s="315">
        <f t="shared" si="14"/>
        <v>0</v>
      </c>
      <c r="P273" s="314"/>
      <c r="R273" s="61"/>
      <c r="S273" s="61"/>
      <c r="T273" s="61"/>
      <c r="U273" s="61"/>
      <c r="V273" s="61"/>
      <c r="W273" s="61"/>
      <c r="X273" s="61"/>
      <c r="Y273" s="61"/>
    </row>
    <row r="274" spans="2:25" ht="17.25" hidden="1" outlineLevel="2" thickBot="1">
      <c r="B274" s="350">
        <v>42573</v>
      </c>
      <c r="C274" s="351" t="s">
        <v>3069</v>
      </c>
      <c r="D274" s="352" t="s">
        <v>3392</v>
      </c>
      <c r="E274" s="352" t="s">
        <v>1331</v>
      </c>
      <c r="F274" s="352" t="s">
        <v>1330</v>
      </c>
      <c r="G274" s="352" t="s">
        <v>102</v>
      </c>
      <c r="H274" s="353">
        <v>1</v>
      </c>
      <c r="I274" s="353">
        <v>8964</v>
      </c>
      <c r="J274" s="353">
        <v>0</v>
      </c>
      <c r="K274" s="354">
        <v>100</v>
      </c>
      <c r="L274" s="354">
        <v>36</v>
      </c>
      <c r="M274" s="285">
        <f t="shared" si="13"/>
        <v>-736</v>
      </c>
      <c r="N274" s="340">
        <f t="shared" si="15"/>
        <v>-3</v>
      </c>
      <c r="O274" s="315">
        <f t="shared" si="14"/>
        <v>0</v>
      </c>
      <c r="P274" s="314"/>
      <c r="R274" s="61"/>
      <c r="S274" s="61"/>
      <c r="T274" s="61"/>
      <c r="U274" s="61"/>
      <c r="V274" s="61"/>
      <c r="W274" s="61"/>
      <c r="X274" s="61"/>
      <c r="Y274" s="61"/>
    </row>
    <row r="275" spans="2:25" ht="17.25" hidden="1" outlineLevel="2" thickBot="1">
      <c r="B275" s="350">
        <v>42573</v>
      </c>
      <c r="C275" s="351" t="s">
        <v>3069</v>
      </c>
      <c r="D275" s="352" t="s">
        <v>3392</v>
      </c>
      <c r="E275" s="352" t="s">
        <v>1329</v>
      </c>
      <c r="F275" s="352" t="s">
        <v>2221</v>
      </c>
      <c r="G275" s="352" t="s">
        <v>102</v>
      </c>
      <c r="H275" s="353">
        <v>1</v>
      </c>
      <c r="I275" s="353">
        <v>8953</v>
      </c>
      <c r="J275" s="353">
        <v>0</v>
      </c>
      <c r="K275" s="354">
        <v>100</v>
      </c>
      <c r="L275" s="354">
        <v>36</v>
      </c>
      <c r="M275" s="285">
        <f t="shared" si="13"/>
        <v>-136</v>
      </c>
      <c r="N275" s="340" t="str">
        <f t="shared" si="15"/>
        <v/>
      </c>
      <c r="O275" s="315">
        <f t="shared" si="14"/>
        <v>0</v>
      </c>
      <c r="P275" s="314"/>
      <c r="R275" s="61"/>
      <c r="S275" s="61"/>
      <c r="T275" s="61"/>
      <c r="U275" s="61"/>
      <c r="V275" s="61"/>
      <c r="W275" s="61"/>
      <c r="X275" s="61"/>
      <c r="Y275" s="61"/>
    </row>
    <row r="276" spans="2:25" ht="17.25" hidden="1" outlineLevel="2" thickBot="1">
      <c r="B276" s="350">
        <v>42573</v>
      </c>
      <c r="C276" s="351" t="s">
        <v>3069</v>
      </c>
      <c r="D276" s="352" t="s">
        <v>3392</v>
      </c>
      <c r="E276" s="352" t="s">
        <v>1331</v>
      </c>
      <c r="F276" s="352" t="s">
        <v>1330</v>
      </c>
      <c r="G276" s="352" t="s">
        <v>102</v>
      </c>
      <c r="H276" s="353">
        <v>1</v>
      </c>
      <c r="I276" s="353">
        <v>8963</v>
      </c>
      <c r="J276" s="353">
        <v>0</v>
      </c>
      <c r="K276" s="354">
        <v>100</v>
      </c>
      <c r="L276" s="354">
        <v>36</v>
      </c>
      <c r="M276" s="285">
        <f t="shared" si="13"/>
        <v>-2136</v>
      </c>
      <c r="N276" s="340">
        <f t="shared" si="15"/>
        <v>-10</v>
      </c>
      <c r="O276" s="315">
        <f t="shared" si="14"/>
        <v>0</v>
      </c>
      <c r="P276" s="314"/>
      <c r="R276" s="61"/>
      <c r="S276" s="61"/>
      <c r="T276" s="61"/>
      <c r="U276" s="61"/>
      <c r="V276" s="61"/>
      <c r="W276" s="61"/>
      <c r="X276" s="61"/>
      <c r="Y276" s="61"/>
    </row>
    <row r="277" spans="2:25" ht="17.25" hidden="1" outlineLevel="1" collapsed="1" thickBot="1">
      <c r="B277" s="349">
        <v>42576</v>
      </c>
      <c r="C277" s="318" t="s">
        <v>3069</v>
      </c>
      <c r="D277" s="319" t="s">
        <v>3392</v>
      </c>
      <c r="E277" s="319" t="s">
        <v>1329</v>
      </c>
      <c r="F277" s="319" t="s">
        <v>1330</v>
      </c>
      <c r="G277" s="319" t="s">
        <v>102</v>
      </c>
      <c r="H277" s="320">
        <v>1</v>
      </c>
      <c r="I277" s="320">
        <v>8990</v>
      </c>
      <c r="J277" s="320">
        <v>0</v>
      </c>
      <c r="K277" s="322">
        <v>100</v>
      </c>
      <c r="L277" s="322">
        <v>36</v>
      </c>
      <c r="M277" s="123">
        <f t="shared" si="13"/>
        <v>-136</v>
      </c>
      <c r="N277" s="241" t="str">
        <f t="shared" si="15"/>
        <v/>
      </c>
      <c r="O277" s="315">
        <f t="shared" si="14"/>
        <v>0</v>
      </c>
      <c r="P277" s="34">
        <f>SUM(M277:M300)</f>
        <v>34552</v>
      </c>
      <c r="R277" s="61"/>
      <c r="S277" s="61"/>
      <c r="T277" s="61"/>
      <c r="U277" s="61"/>
      <c r="V277" s="61"/>
      <c r="W277" s="61"/>
      <c r="X277" s="61"/>
      <c r="Y277" s="61"/>
    </row>
    <row r="278" spans="2:25" ht="17.25" hidden="1" outlineLevel="2" collapsed="1" thickBot="1">
      <c r="B278" s="349">
        <v>42576</v>
      </c>
      <c r="C278" s="318" t="s">
        <v>3069</v>
      </c>
      <c r="D278" s="319" t="s">
        <v>3392</v>
      </c>
      <c r="E278" s="319" t="s">
        <v>1331</v>
      </c>
      <c r="F278" s="319" t="s">
        <v>2221</v>
      </c>
      <c r="G278" s="319" t="s">
        <v>102</v>
      </c>
      <c r="H278" s="320">
        <v>1</v>
      </c>
      <c r="I278" s="320">
        <v>9017</v>
      </c>
      <c r="J278" s="320">
        <v>0</v>
      </c>
      <c r="K278" s="322">
        <v>100</v>
      </c>
      <c r="L278" s="322">
        <v>36</v>
      </c>
      <c r="M278" s="123">
        <f t="shared" si="13"/>
        <v>5264</v>
      </c>
      <c r="N278" s="241">
        <f t="shared" si="15"/>
        <v>27</v>
      </c>
      <c r="O278" s="315">
        <f t="shared" si="14"/>
        <v>0</v>
      </c>
      <c r="P278" s="34"/>
      <c r="R278" s="61"/>
      <c r="S278" s="61"/>
      <c r="T278" s="61"/>
      <c r="U278" s="61"/>
      <c r="V278" s="61"/>
      <c r="W278" s="61"/>
      <c r="X278" s="61"/>
      <c r="Y278" s="61"/>
    </row>
    <row r="279" spans="2:25" ht="17.25" hidden="1" outlineLevel="2" collapsed="1" thickBot="1">
      <c r="B279" s="349">
        <v>42576</v>
      </c>
      <c r="C279" s="318" t="s">
        <v>3069</v>
      </c>
      <c r="D279" s="319" t="s">
        <v>3392</v>
      </c>
      <c r="E279" s="319" t="s">
        <v>1329</v>
      </c>
      <c r="F279" s="319" t="s">
        <v>1330</v>
      </c>
      <c r="G279" s="319" t="s">
        <v>102</v>
      </c>
      <c r="H279" s="320">
        <v>1</v>
      </c>
      <c r="I279" s="320">
        <v>9017</v>
      </c>
      <c r="J279" s="320">
        <v>0</v>
      </c>
      <c r="K279" s="322">
        <v>100</v>
      </c>
      <c r="L279" s="322">
        <v>36</v>
      </c>
      <c r="M279" s="123">
        <f t="shared" si="13"/>
        <v>-136</v>
      </c>
      <c r="N279" s="241" t="str">
        <f t="shared" si="15"/>
        <v/>
      </c>
      <c r="O279" s="315">
        <f t="shared" si="14"/>
        <v>0</v>
      </c>
      <c r="P279" s="34"/>
      <c r="R279" s="61"/>
      <c r="S279" s="61"/>
      <c r="T279" s="61"/>
      <c r="U279" s="61"/>
      <c r="V279" s="61"/>
      <c r="W279" s="61"/>
      <c r="X279" s="61"/>
      <c r="Y279" s="61"/>
    </row>
    <row r="280" spans="2:25" ht="17.25" hidden="1" outlineLevel="2" collapsed="1" thickBot="1">
      <c r="B280" s="349">
        <v>42576</v>
      </c>
      <c r="C280" s="318" t="s">
        <v>3069</v>
      </c>
      <c r="D280" s="319" t="s">
        <v>3392</v>
      </c>
      <c r="E280" s="319" t="s">
        <v>1331</v>
      </c>
      <c r="F280" s="319" t="s">
        <v>2221</v>
      </c>
      <c r="G280" s="319" t="s">
        <v>102</v>
      </c>
      <c r="H280" s="320">
        <v>1</v>
      </c>
      <c r="I280" s="320">
        <v>9016</v>
      </c>
      <c r="J280" s="320">
        <v>0</v>
      </c>
      <c r="K280" s="322">
        <v>100</v>
      </c>
      <c r="L280" s="322">
        <v>36</v>
      </c>
      <c r="M280" s="123">
        <f t="shared" si="13"/>
        <v>-336</v>
      </c>
      <c r="N280" s="241">
        <f t="shared" si="15"/>
        <v>-1</v>
      </c>
      <c r="O280" s="315">
        <f t="shared" si="14"/>
        <v>0</v>
      </c>
      <c r="P280" s="34"/>
      <c r="R280" s="61"/>
      <c r="S280" s="61"/>
      <c r="T280" s="61"/>
      <c r="U280" s="61"/>
      <c r="V280" s="61"/>
      <c r="W280" s="61"/>
      <c r="X280" s="61"/>
      <c r="Y280" s="61"/>
    </row>
    <row r="281" spans="2:25" ht="17.25" hidden="1" outlineLevel="2" collapsed="1" thickBot="1">
      <c r="B281" s="349">
        <v>42576</v>
      </c>
      <c r="C281" s="318" t="s">
        <v>3069</v>
      </c>
      <c r="D281" s="319" t="s">
        <v>3392</v>
      </c>
      <c r="E281" s="319" t="s">
        <v>1329</v>
      </c>
      <c r="F281" s="319" t="s">
        <v>2221</v>
      </c>
      <c r="G281" s="319" t="s">
        <v>102</v>
      </c>
      <c r="H281" s="320">
        <v>1</v>
      </c>
      <c r="I281" s="320">
        <v>8951</v>
      </c>
      <c r="J281" s="320">
        <v>0</v>
      </c>
      <c r="K281" s="322">
        <v>100</v>
      </c>
      <c r="L281" s="322">
        <v>36</v>
      </c>
      <c r="M281" s="123">
        <f t="shared" si="13"/>
        <v>-136</v>
      </c>
      <c r="N281" s="241" t="str">
        <f t="shared" si="15"/>
        <v/>
      </c>
      <c r="O281" s="315">
        <f t="shared" si="14"/>
        <v>0</v>
      </c>
      <c r="P281" s="34"/>
      <c r="R281" s="61"/>
      <c r="S281" s="61"/>
      <c r="T281" s="61"/>
      <c r="U281" s="61"/>
      <c r="V281" s="61"/>
      <c r="W281" s="61"/>
      <c r="X281" s="61"/>
      <c r="Y281" s="61"/>
    </row>
    <row r="282" spans="2:25" ht="17.25" hidden="1" outlineLevel="2" collapsed="1" thickBot="1">
      <c r="B282" s="349">
        <v>42576</v>
      </c>
      <c r="C282" s="318" t="s">
        <v>3069</v>
      </c>
      <c r="D282" s="319" t="s">
        <v>3392</v>
      </c>
      <c r="E282" s="319" t="s">
        <v>1331</v>
      </c>
      <c r="F282" s="319" t="s">
        <v>1330</v>
      </c>
      <c r="G282" s="319" t="s">
        <v>102</v>
      </c>
      <c r="H282" s="320">
        <v>1</v>
      </c>
      <c r="I282" s="320">
        <v>8957</v>
      </c>
      <c r="J282" s="320">
        <v>0</v>
      </c>
      <c r="K282" s="322">
        <v>100</v>
      </c>
      <c r="L282" s="322">
        <v>36</v>
      </c>
      <c r="M282" s="123">
        <f t="shared" si="13"/>
        <v>-1336</v>
      </c>
      <c r="N282" s="241">
        <f t="shared" si="15"/>
        <v>-6</v>
      </c>
      <c r="O282" s="315">
        <f t="shared" si="14"/>
        <v>0</v>
      </c>
      <c r="P282" s="34"/>
      <c r="R282" s="61"/>
      <c r="S282" s="61"/>
      <c r="T282" s="61"/>
      <c r="U282" s="61"/>
      <c r="V282" s="61"/>
      <c r="W282" s="61"/>
      <c r="X282" s="61"/>
      <c r="Y282" s="61"/>
    </row>
    <row r="283" spans="2:25" ht="17.25" hidden="1" outlineLevel="2" collapsed="1" thickBot="1">
      <c r="B283" s="349">
        <v>42576</v>
      </c>
      <c r="C283" s="318" t="s">
        <v>3069</v>
      </c>
      <c r="D283" s="319" t="s">
        <v>3392</v>
      </c>
      <c r="E283" s="319" t="s">
        <v>1329</v>
      </c>
      <c r="F283" s="319" t="s">
        <v>2221</v>
      </c>
      <c r="G283" s="319" t="s">
        <v>102</v>
      </c>
      <c r="H283" s="320">
        <v>1</v>
      </c>
      <c r="I283" s="320">
        <v>8951</v>
      </c>
      <c r="J283" s="320">
        <v>0</v>
      </c>
      <c r="K283" s="322">
        <v>100</v>
      </c>
      <c r="L283" s="322">
        <v>36</v>
      </c>
      <c r="M283" s="123">
        <f t="shared" si="13"/>
        <v>-136</v>
      </c>
      <c r="N283" s="241" t="str">
        <f t="shared" si="15"/>
        <v/>
      </c>
      <c r="O283" s="315">
        <f t="shared" si="14"/>
        <v>0</v>
      </c>
      <c r="P283" s="34"/>
      <c r="R283" s="61"/>
      <c r="S283" s="61"/>
      <c r="T283" s="61"/>
      <c r="U283" s="61"/>
      <c r="V283" s="61"/>
      <c r="W283" s="61"/>
      <c r="X283" s="61"/>
      <c r="Y283" s="61"/>
    </row>
    <row r="284" spans="2:25" ht="17.25" hidden="1" outlineLevel="2" collapsed="1" thickBot="1">
      <c r="B284" s="349">
        <v>42576</v>
      </c>
      <c r="C284" s="318" t="s">
        <v>3069</v>
      </c>
      <c r="D284" s="319" t="s">
        <v>3392</v>
      </c>
      <c r="E284" s="319" t="s">
        <v>1331</v>
      </c>
      <c r="F284" s="319" t="s">
        <v>1330</v>
      </c>
      <c r="G284" s="319" t="s">
        <v>102</v>
      </c>
      <c r="H284" s="320">
        <v>1</v>
      </c>
      <c r="I284" s="320">
        <v>8917</v>
      </c>
      <c r="J284" s="320">
        <v>0</v>
      </c>
      <c r="K284" s="322">
        <v>100</v>
      </c>
      <c r="L284" s="322">
        <v>36</v>
      </c>
      <c r="M284" s="123">
        <f t="shared" si="13"/>
        <v>6664</v>
      </c>
      <c r="N284" s="241">
        <f t="shared" si="15"/>
        <v>34</v>
      </c>
      <c r="O284" s="315">
        <f t="shared" si="14"/>
        <v>0</v>
      </c>
      <c r="P284" s="34"/>
      <c r="R284" s="61"/>
      <c r="S284" s="61"/>
      <c r="T284" s="61"/>
      <c r="U284" s="61"/>
      <c r="V284" s="61"/>
      <c r="W284" s="61"/>
      <c r="X284" s="61"/>
      <c r="Y284" s="61"/>
    </row>
    <row r="285" spans="2:25" ht="17.25" hidden="1" outlineLevel="2" collapsed="1" thickBot="1">
      <c r="B285" s="349">
        <v>42576</v>
      </c>
      <c r="C285" s="318" t="s">
        <v>3069</v>
      </c>
      <c r="D285" s="319" t="s">
        <v>3392</v>
      </c>
      <c r="E285" s="319" t="s">
        <v>1329</v>
      </c>
      <c r="F285" s="319" t="s">
        <v>2221</v>
      </c>
      <c r="G285" s="319" t="s">
        <v>102</v>
      </c>
      <c r="H285" s="320">
        <v>1</v>
      </c>
      <c r="I285" s="320">
        <v>8872</v>
      </c>
      <c r="J285" s="320">
        <v>0</v>
      </c>
      <c r="K285" s="322">
        <v>100</v>
      </c>
      <c r="L285" s="322">
        <v>35</v>
      </c>
      <c r="M285" s="123">
        <f t="shared" si="13"/>
        <v>-135</v>
      </c>
      <c r="N285" s="241" t="str">
        <f t="shared" si="15"/>
        <v/>
      </c>
      <c r="O285" s="315">
        <f t="shared" si="14"/>
        <v>0</v>
      </c>
      <c r="P285" s="34"/>
      <c r="R285" s="61"/>
      <c r="S285" s="61"/>
      <c r="T285" s="61"/>
      <c r="U285" s="61"/>
      <c r="V285" s="61"/>
      <c r="W285" s="61"/>
      <c r="X285" s="61"/>
      <c r="Y285" s="61"/>
    </row>
    <row r="286" spans="2:25" ht="17.25" hidden="1" outlineLevel="2" collapsed="1" thickBot="1">
      <c r="B286" s="349">
        <v>42576</v>
      </c>
      <c r="C286" s="318" t="s">
        <v>3069</v>
      </c>
      <c r="D286" s="319" t="s">
        <v>3392</v>
      </c>
      <c r="E286" s="319" t="s">
        <v>1331</v>
      </c>
      <c r="F286" s="319" t="s">
        <v>1330</v>
      </c>
      <c r="G286" s="319" t="s">
        <v>102</v>
      </c>
      <c r="H286" s="320">
        <v>1</v>
      </c>
      <c r="I286" s="320">
        <v>8850</v>
      </c>
      <c r="J286" s="320">
        <v>0</v>
      </c>
      <c r="K286" s="322">
        <v>100</v>
      </c>
      <c r="L286" s="322">
        <v>35</v>
      </c>
      <c r="M286" s="123">
        <f t="shared" si="13"/>
        <v>4265</v>
      </c>
      <c r="N286" s="241">
        <f t="shared" si="15"/>
        <v>22</v>
      </c>
      <c r="O286" s="315">
        <f t="shared" si="14"/>
        <v>0</v>
      </c>
      <c r="P286" s="34"/>
      <c r="R286" s="61"/>
      <c r="S286" s="61"/>
      <c r="T286" s="61"/>
      <c r="U286" s="61"/>
      <c r="V286" s="61"/>
      <c r="W286" s="61"/>
      <c r="X286" s="61"/>
      <c r="Y286" s="61"/>
    </row>
    <row r="287" spans="2:25" ht="17.25" hidden="1" outlineLevel="2" collapsed="1" thickBot="1">
      <c r="B287" s="349">
        <v>42576</v>
      </c>
      <c r="C287" s="318" t="s">
        <v>3069</v>
      </c>
      <c r="D287" s="319" t="s">
        <v>3392</v>
      </c>
      <c r="E287" s="319" t="s">
        <v>1329</v>
      </c>
      <c r="F287" s="319" t="s">
        <v>2221</v>
      </c>
      <c r="G287" s="319" t="s">
        <v>102</v>
      </c>
      <c r="H287" s="320">
        <v>1</v>
      </c>
      <c r="I287" s="320">
        <v>8870</v>
      </c>
      <c r="J287" s="320">
        <v>0</v>
      </c>
      <c r="K287" s="322">
        <v>100</v>
      </c>
      <c r="L287" s="322">
        <v>35</v>
      </c>
      <c r="M287" s="123">
        <f t="shared" si="13"/>
        <v>-135</v>
      </c>
      <c r="N287" s="241" t="str">
        <f t="shared" si="15"/>
        <v/>
      </c>
      <c r="O287" s="315">
        <f t="shared" si="14"/>
        <v>0</v>
      </c>
      <c r="P287" s="34"/>
      <c r="R287" s="61"/>
      <c r="S287" s="61"/>
      <c r="T287" s="61"/>
      <c r="U287" s="61"/>
      <c r="V287" s="61"/>
      <c r="W287" s="61"/>
      <c r="X287" s="61"/>
      <c r="Y287" s="61"/>
    </row>
    <row r="288" spans="2:25" ht="17.25" hidden="1" outlineLevel="2" collapsed="1" thickBot="1">
      <c r="B288" s="349">
        <v>42576</v>
      </c>
      <c r="C288" s="318" t="s">
        <v>3069</v>
      </c>
      <c r="D288" s="319" t="s">
        <v>3392</v>
      </c>
      <c r="E288" s="319" t="s">
        <v>1331</v>
      </c>
      <c r="F288" s="319" t="s">
        <v>1330</v>
      </c>
      <c r="G288" s="319" t="s">
        <v>102</v>
      </c>
      <c r="H288" s="320">
        <v>1</v>
      </c>
      <c r="I288" s="320">
        <v>8837</v>
      </c>
      <c r="J288" s="320">
        <v>0</v>
      </c>
      <c r="K288" s="322">
        <v>100</v>
      </c>
      <c r="L288" s="322">
        <v>35</v>
      </c>
      <c r="M288" s="123">
        <f t="shared" si="13"/>
        <v>6465</v>
      </c>
      <c r="N288" s="241">
        <f t="shared" si="15"/>
        <v>33</v>
      </c>
      <c r="O288" s="315">
        <f t="shared" si="14"/>
        <v>0</v>
      </c>
      <c r="P288" s="34"/>
      <c r="R288" s="61"/>
      <c r="S288" s="61"/>
      <c r="T288" s="61"/>
      <c r="U288" s="61"/>
      <c r="V288" s="61"/>
      <c r="W288" s="61"/>
      <c r="X288" s="61"/>
      <c r="Y288" s="61"/>
    </row>
    <row r="289" spans="2:25" ht="17.25" hidden="1" outlineLevel="2" collapsed="1" thickBot="1">
      <c r="B289" s="349">
        <v>42576</v>
      </c>
      <c r="C289" s="318" t="s">
        <v>3069</v>
      </c>
      <c r="D289" s="319" t="s">
        <v>3392</v>
      </c>
      <c r="E289" s="319" t="s">
        <v>1329</v>
      </c>
      <c r="F289" s="319" t="s">
        <v>2221</v>
      </c>
      <c r="G289" s="319" t="s">
        <v>102</v>
      </c>
      <c r="H289" s="320">
        <v>1</v>
      </c>
      <c r="I289" s="320">
        <v>8870</v>
      </c>
      <c r="J289" s="320">
        <v>0</v>
      </c>
      <c r="K289" s="322">
        <v>100</v>
      </c>
      <c r="L289" s="322">
        <v>35</v>
      </c>
      <c r="M289" s="123">
        <f t="shared" si="13"/>
        <v>-135</v>
      </c>
      <c r="N289" s="241" t="str">
        <f t="shared" si="15"/>
        <v/>
      </c>
      <c r="O289" s="315">
        <f t="shared" si="14"/>
        <v>0</v>
      </c>
      <c r="P289" s="34"/>
      <c r="R289" s="61"/>
      <c r="S289" s="61"/>
      <c r="T289" s="61"/>
      <c r="U289" s="61"/>
      <c r="V289" s="61"/>
      <c r="W289" s="61"/>
      <c r="X289" s="61"/>
      <c r="Y289" s="61"/>
    </row>
    <row r="290" spans="2:25" ht="17.25" hidden="1" outlineLevel="2" collapsed="1" thickBot="1">
      <c r="B290" s="349">
        <v>42576</v>
      </c>
      <c r="C290" s="318" t="s">
        <v>3069</v>
      </c>
      <c r="D290" s="319" t="s">
        <v>3392</v>
      </c>
      <c r="E290" s="319" t="s">
        <v>1331</v>
      </c>
      <c r="F290" s="319" t="s">
        <v>1330</v>
      </c>
      <c r="G290" s="319" t="s">
        <v>102</v>
      </c>
      <c r="H290" s="320">
        <v>1</v>
      </c>
      <c r="I290" s="320">
        <v>8838</v>
      </c>
      <c r="J290" s="320">
        <v>0</v>
      </c>
      <c r="K290" s="322">
        <v>100</v>
      </c>
      <c r="L290" s="322">
        <v>35</v>
      </c>
      <c r="M290" s="123">
        <f t="shared" si="13"/>
        <v>6265</v>
      </c>
      <c r="N290" s="241">
        <f t="shared" si="15"/>
        <v>32</v>
      </c>
      <c r="O290" s="315">
        <f t="shared" si="14"/>
        <v>0</v>
      </c>
      <c r="P290" s="34"/>
      <c r="R290" s="61"/>
      <c r="S290" s="61"/>
      <c r="T290" s="61"/>
      <c r="U290" s="61"/>
      <c r="V290" s="61"/>
      <c r="W290" s="61"/>
      <c r="X290" s="61"/>
      <c r="Y290" s="61"/>
    </row>
    <row r="291" spans="2:25" ht="17.25" hidden="1" outlineLevel="2" collapsed="1" thickBot="1">
      <c r="B291" s="349">
        <v>42576</v>
      </c>
      <c r="C291" s="318" t="s">
        <v>3069</v>
      </c>
      <c r="D291" s="319" t="s">
        <v>3392</v>
      </c>
      <c r="E291" s="319" t="s">
        <v>1329</v>
      </c>
      <c r="F291" s="319" t="s">
        <v>2221</v>
      </c>
      <c r="G291" s="319" t="s">
        <v>102</v>
      </c>
      <c r="H291" s="320">
        <v>1</v>
      </c>
      <c r="I291" s="320">
        <v>8832</v>
      </c>
      <c r="J291" s="320">
        <v>0</v>
      </c>
      <c r="K291" s="322">
        <v>100</v>
      </c>
      <c r="L291" s="322">
        <v>35</v>
      </c>
      <c r="M291" s="123">
        <f t="shared" si="13"/>
        <v>-135</v>
      </c>
      <c r="N291" s="241" t="str">
        <f t="shared" si="15"/>
        <v/>
      </c>
      <c r="O291" s="315">
        <f t="shared" si="14"/>
        <v>0</v>
      </c>
      <c r="P291" s="34"/>
      <c r="R291" s="61"/>
      <c r="S291" s="61"/>
      <c r="T291" s="61"/>
      <c r="U291" s="61"/>
      <c r="V291" s="61"/>
      <c r="W291" s="61"/>
      <c r="X291" s="61"/>
      <c r="Y291" s="61"/>
    </row>
    <row r="292" spans="2:25" ht="17.25" hidden="1" outlineLevel="2" collapsed="1" thickBot="1">
      <c r="B292" s="349">
        <v>42576</v>
      </c>
      <c r="C292" s="318" t="s">
        <v>3069</v>
      </c>
      <c r="D292" s="319" t="s">
        <v>3392</v>
      </c>
      <c r="E292" s="319" t="s">
        <v>1331</v>
      </c>
      <c r="F292" s="319" t="s">
        <v>1330</v>
      </c>
      <c r="G292" s="319" t="s">
        <v>102</v>
      </c>
      <c r="H292" s="320">
        <v>1</v>
      </c>
      <c r="I292" s="320">
        <v>8845</v>
      </c>
      <c r="J292" s="320">
        <v>0</v>
      </c>
      <c r="K292" s="322">
        <v>100</v>
      </c>
      <c r="L292" s="322">
        <v>35</v>
      </c>
      <c r="M292" s="123">
        <f t="shared" si="13"/>
        <v>-2735</v>
      </c>
      <c r="N292" s="241">
        <f t="shared" si="15"/>
        <v>-13</v>
      </c>
      <c r="O292" s="315">
        <f t="shared" si="14"/>
        <v>0</v>
      </c>
      <c r="P292" s="34"/>
      <c r="R292" s="61"/>
      <c r="S292" s="61"/>
      <c r="T292" s="61"/>
      <c r="U292" s="61"/>
      <c r="V292" s="61"/>
      <c r="W292" s="61"/>
      <c r="X292" s="61"/>
      <c r="Y292" s="61"/>
    </row>
    <row r="293" spans="2:25" ht="17.25" hidden="1" outlineLevel="2" collapsed="1" thickBot="1">
      <c r="B293" s="349">
        <v>42576</v>
      </c>
      <c r="C293" s="318" t="s">
        <v>3069</v>
      </c>
      <c r="D293" s="319" t="s">
        <v>3392</v>
      </c>
      <c r="E293" s="319" t="s">
        <v>1329</v>
      </c>
      <c r="F293" s="319" t="s">
        <v>2221</v>
      </c>
      <c r="G293" s="319" t="s">
        <v>102</v>
      </c>
      <c r="H293" s="320">
        <v>1</v>
      </c>
      <c r="I293" s="320">
        <v>8848</v>
      </c>
      <c r="J293" s="320">
        <v>0</v>
      </c>
      <c r="K293" s="322">
        <v>100</v>
      </c>
      <c r="L293" s="322">
        <v>35</v>
      </c>
      <c r="M293" s="123">
        <f t="shared" si="13"/>
        <v>-135</v>
      </c>
      <c r="N293" s="241" t="str">
        <f t="shared" si="15"/>
        <v/>
      </c>
      <c r="O293" s="315">
        <f t="shared" si="14"/>
        <v>0</v>
      </c>
      <c r="P293" s="34"/>
      <c r="R293" s="61"/>
      <c r="S293" s="61"/>
      <c r="T293" s="61"/>
      <c r="U293" s="61"/>
      <c r="V293" s="61"/>
      <c r="W293" s="61"/>
      <c r="X293" s="61"/>
      <c r="Y293" s="61"/>
    </row>
    <row r="294" spans="2:25" ht="17.25" hidden="1" outlineLevel="2" collapsed="1" thickBot="1">
      <c r="B294" s="349">
        <v>42576</v>
      </c>
      <c r="C294" s="318" t="s">
        <v>3069</v>
      </c>
      <c r="D294" s="319" t="s">
        <v>3392</v>
      </c>
      <c r="E294" s="319" t="s">
        <v>1331</v>
      </c>
      <c r="F294" s="319" t="s">
        <v>1330</v>
      </c>
      <c r="G294" s="319" t="s">
        <v>102</v>
      </c>
      <c r="H294" s="320">
        <v>1</v>
      </c>
      <c r="I294" s="320">
        <v>8828</v>
      </c>
      <c r="J294" s="320">
        <v>0</v>
      </c>
      <c r="K294" s="322">
        <v>100</v>
      </c>
      <c r="L294" s="322">
        <v>35</v>
      </c>
      <c r="M294" s="123">
        <f t="shared" si="13"/>
        <v>3865</v>
      </c>
      <c r="N294" s="241">
        <f t="shared" si="15"/>
        <v>20</v>
      </c>
      <c r="O294" s="315">
        <f t="shared" si="14"/>
        <v>0</v>
      </c>
      <c r="P294" s="34"/>
      <c r="R294" s="61"/>
      <c r="S294" s="61"/>
      <c r="T294" s="61"/>
      <c r="U294" s="61"/>
      <c r="V294" s="61"/>
      <c r="W294" s="61"/>
      <c r="X294" s="61"/>
      <c r="Y294" s="61"/>
    </row>
    <row r="295" spans="2:25" ht="17.25" hidden="1" outlineLevel="2" collapsed="1" thickBot="1">
      <c r="B295" s="349">
        <v>42576</v>
      </c>
      <c r="C295" s="318" t="s">
        <v>3069</v>
      </c>
      <c r="D295" s="319" t="s">
        <v>3392</v>
      </c>
      <c r="E295" s="319" t="s">
        <v>1329</v>
      </c>
      <c r="F295" s="319" t="s">
        <v>2221</v>
      </c>
      <c r="G295" s="319" t="s">
        <v>102</v>
      </c>
      <c r="H295" s="320">
        <v>1</v>
      </c>
      <c r="I295" s="320">
        <v>8848</v>
      </c>
      <c r="J295" s="320">
        <v>0</v>
      </c>
      <c r="K295" s="322">
        <v>100</v>
      </c>
      <c r="L295" s="322">
        <v>35</v>
      </c>
      <c r="M295" s="123">
        <f t="shared" si="13"/>
        <v>-135</v>
      </c>
      <c r="N295" s="241" t="str">
        <f t="shared" si="15"/>
        <v/>
      </c>
      <c r="O295" s="315">
        <f t="shared" si="14"/>
        <v>0</v>
      </c>
      <c r="P295" s="34"/>
      <c r="R295" s="61"/>
      <c r="S295" s="61"/>
      <c r="T295" s="61"/>
      <c r="U295" s="61"/>
      <c r="V295" s="61"/>
      <c r="W295" s="61"/>
      <c r="X295" s="61"/>
      <c r="Y295" s="61"/>
    </row>
    <row r="296" spans="2:25" ht="17.25" hidden="1" outlineLevel="2" collapsed="1" thickBot="1">
      <c r="B296" s="349">
        <v>42576</v>
      </c>
      <c r="C296" s="318" t="s">
        <v>3069</v>
      </c>
      <c r="D296" s="319" t="s">
        <v>3392</v>
      </c>
      <c r="E296" s="319" t="s">
        <v>1331</v>
      </c>
      <c r="F296" s="319" t="s">
        <v>1330</v>
      </c>
      <c r="G296" s="319" t="s">
        <v>102</v>
      </c>
      <c r="H296" s="320">
        <v>1</v>
      </c>
      <c r="I296" s="320">
        <v>8811</v>
      </c>
      <c r="J296" s="320">
        <v>0</v>
      </c>
      <c r="K296" s="322">
        <v>100</v>
      </c>
      <c r="L296" s="322">
        <v>35</v>
      </c>
      <c r="M296" s="123">
        <f t="shared" si="13"/>
        <v>7265</v>
      </c>
      <c r="N296" s="241">
        <f t="shared" si="15"/>
        <v>37</v>
      </c>
      <c r="O296" s="315">
        <f t="shared" si="14"/>
        <v>0</v>
      </c>
      <c r="P296" s="34"/>
      <c r="R296" s="61"/>
      <c r="S296" s="61"/>
      <c r="T296" s="61"/>
      <c r="U296" s="61"/>
      <c r="V296" s="61"/>
      <c r="W296" s="61"/>
      <c r="X296" s="61"/>
      <c r="Y296" s="61"/>
    </row>
    <row r="297" spans="2:25" ht="17.25" hidden="1" outlineLevel="2" collapsed="1" thickBot="1">
      <c r="B297" s="349">
        <v>42576</v>
      </c>
      <c r="C297" s="318" t="s">
        <v>3069</v>
      </c>
      <c r="D297" s="319" t="s">
        <v>3392</v>
      </c>
      <c r="E297" s="319" t="s">
        <v>1329</v>
      </c>
      <c r="F297" s="319" t="s">
        <v>2221</v>
      </c>
      <c r="G297" s="319" t="s">
        <v>102</v>
      </c>
      <c r="H297" s="320">
        <v>1</v>
      </c>
      <c r="I297" s="320">
        <v>8844</v>
      </c>
      <c r="J297" s="320">
        <v>0</v>
      </c>
      <c r="K297" s="322">
        <v>100</v>
      </c>
      <c r="L297" s="322">
        <v>35</v>
      </c>
      <c r="M297" s="123">
        <f t="shared" si="13"/>
        <v>-135</v>
      </c>
      <c r="N297" s="241" t="str">
        <f t="shared" si="15"/>
        <v/>
      </c>
      <c r="O297" s="315">
        <f t="shared" si="14"/>
        <v>0</v>
      </c>
      <c r="P297" s="34"/>
      <c r="R297" s="61"/>
      <c r="S297" s="61"/>
      <c r="T297" s="61"/>
      <c r="U297" s="61"/>
      <c r="V297" s="61"/>
      <c r="W297" s="61"/>
      <c r="X297" s="61"/>
      <c r="Y297" s="61"/>
    </row>
    <row r="298" spans="2:25" ht="17.25" hidden="1" outlineLevel="2" collapsed="1" thickBot="1">
      <c r="B298" s="349">
        <v>42576</v>
      </c>
      <c r="C298" s="318" t="s">
        <v>3069</v>
      </c>
      <c r="D298" s="319" t="s">
        <v>3392</v>
      </c>
      <c r="E298" s="319" t="s">
        <v>1331</v>
      </c>
      <c r="F298" s="319" t="s">
        <v>1330</v>
      </c>
      <c r="G298" s="319" t="s">
        <v>102</v>
      </c>
      <c r="H298" s="320">
        <v>1</v>
      </c>
      <c r="I298" s="320">
        <v>8845</v>
      </c>
      <c r="J298" s="320">
        <v>0</v>
      </c>
      <c r="K298" s="322">
        <v>100</v>
      </c>
      <c r="L298" s="322">
        <v>35</v>
      </c>
      <c r="M298" s="123">
        <f t="shared" si="13"/>
        <v>-335</v>
      </c>
      <c r="N298" s="241">
        <f t="shared" si="15"/>
        <v>-1</v>
      </c>
      <c r="O298" s="315">
        <f t="shared" si="14"/>
        <v>0</v>
      </c>
      <c r="P298" s="34"/>
      <c r="R298" s="61"/>
      <c r="S298" s="61"/>
      <c r="T298" s="61"/>
      <c r="U298" s="61"/>
      <c r="V298" s="61"/>
      <c r="W298" s="61"/>
      <c r="X298" s="61"/>
      <c r="Y298" s="61"/>
    </row>
    <row r="299" spans="2:25" ht="17.25" hidden="1" outlineLevel="2" collapsed="1" thickBot="1">
      <c r="B299" s="349">
        <v>42576</v>
      </c>
      <c r="C299" s="318" t="s">
        <v>3069</v>
      </c>
      <c r="D299" s="319" t="s">
        <v>3392</v>
      </c>
      <c r="E299" s="319" t="s">
        <v>1329</v>
      </c>
      <c r="F299" s="319" t="s">
        <v>2221</v>
      </c>
      <c r="G299" s="319" t="s">
        <v>102</v>
      </c>
      <c r="H299" s="320">
        <v>1</v>
      </c>
      <c r="I299" s="320">
        <v>8846</v>
      </c>
      <c r="J299" s="320">
        <v>0</v>
      </c>
      <c r="K299" s="322">
        <v>100</v>
      </c>
      <c r="L299" s="322">
        <v>35</v>
      </c>
      <c r="M299" s="123">
        <f t="shared" si="13"/>
        <v>-135</v>
      </c>
      <c r="N299" s="241" t="str">
        <f t="shared" si="15"/>
        <v/>
      </c>
      <c r="O299" s="315">
        <f t="shared" si="14"/>
        <v>0</v>
      </c>
      <c r="P299" s="34"/>
      <c r="R299" s="61"/>
      <c r="S299" s="61"/>
      <c r="T299" s="61"/>
      <c r="U299" s="61"/>
      <c r="V299" s="61"/>
      <c r="W299" s="61"/>
      <c r="X299" s="61"/>
      <c r="Y299" s="61"/>
    </row>
    <row r="300" spans="2:25" ht="17.25" hidden="1" outlineLevel="2" thickBot="1">
      <c r="B300" s="349">
        <v>42576</v>
      </c>
      <c r="C300" s="318" t="s">
        <v>3069</v>
      </c>
      <c r="D300" s="319" t="s">
        <v>3392</v>
      </c>
      <c r="E300" s="319" t="s">
        <v>1331</v>
      </c>
      <c r="F300" s="319" t="s">
        <v>1330</v>
      </c>
      <c r="G300" s="319" t="s">
        <v>102</v>
      </c>
      <c r="H300" s="320">
        <v>1</v>
      </c>
      <c r="I300" s="320">
        <v>8841</v>
      </c>
      <c r="J300" s="320">
        <v>0</v>
      </c>
      <c r="K300" s="322">
        <v>100</v>
      </c>
      <c r="L300" s="322">
        <v>35</v>
      </c>
      <c r="M300" s="123">
        <f t="shared" si="13"/>
        <v>865</v>
      </c>
      <c r="N300" s="241">
        <f t="shared" si="15"/>
        <v>5</v>
      </c>
      <c r="O300" s="315">
        <f t="shared" si="14"/>
        <v>0</v>
      </c>
      <c r="P300" s="34"/>
      <c r="R300" s="61"/>
      <c r="S300" s="61"/>
      <c r="T300" s="61"/>
      <c r="U300" s="61"/>
      <c r="V300" s="61"/>
      <c r="W300" s="61"/>
      <c r="X300" s="61"/>
      <c r="Y300" s="61"/>
    </row>
    <row r="301" spans="2:25" ht="17.25" hidden="1" outlineLevel="1" collapsed="1" thickBot="1">
      <c r="B301" s="350">
        <v>42577</v>
      </c>
      <c r="C301" s="351" t="s">
        <v>3069</v>
      </c>
      <c r="D301" s="352" t="s">
        <v>3392</v>
      </c>
      <c r="E301" s="352" t="s">
        <v>1329</v>
      </c>
      <c r="F301" s="352" t="s">
        <v>2221</v>
      </c>
      <c r="G301" s="352" t="s">
        <v>102</v>
      </c>
      <c r="H301" s="353">
        <v>1</v>
      </c>
      <c r="I301" s="353">
        <v>8882</v>
      </c>
      <c r="J301" s="353">
        <v>0</v>
      </c>
      <c r="K301" s="354">
        <v>100</v>
      </c>
      <c r="L301" s="354">
        <v>36</v>
      </c>
      <c r="M301" s="285">
        <f t="shared" si="13"/>
        <v>-136</v>
      </c>
      <c r="N301" s="340" t="str">
        <f t="shared" ref="N301:N315" si="16">IF(C301="TXO","",IF(C301="FITX",IF(E301="新倉","",IF(F301="賣",(I301-I300)*H301,(I300-I301)*H301))))</f>
        <v/>
      </c>
      <c r="O301" s="315">
        <f t="shared" si="14"/>
        <v>0</v>
      </c>
      <c r="P301" s="314">
        <f>SUM(M301:M324)</f>
        <v>-13352</v>
      </c>
      <c r="R301" s="61"/>
      <c r="S301" s="61"/>
      <c r="T301" s="61"/>
      <c r="U301" s="61"/>
      <c r="V301" s="61"/>
      <c r="W301" s="61"/>
      <c r="X301" s="61"/>
      <c r="Y301" s="61"/>
    </row>
    <row r="302" spans="2:25" ht="17.25" hidden="1" outlineLevel="2" thickBot="1">
      <c r="B302" s="350">
        <v>42577</v>
      </c>
      <c r="C302" s="351" t="s">
        <v>3069</v>
      </c>
      <c r="D302" s="352" t="s">
        <v>3392</v>
      </c>
      <c r="E302" s="352" t="s">
        <v>1331</v>
      </c>
      <c r="F302" s="352" t="s">
        <v>1330</v>
      </c>
      <c r="G302" s="352" t="s">
        <v>102</v>
      </c>
      <c r="H302" s="353">
        <v>1</v>
      </c>
      <c r="I302" s="353">
        <v>8889</v>
      </c>
      <c r="J302" s="353">
        <v>0</v>
      </c>
      <c r="K302" s="354">
        <v>100</v>
      </c>
      <c r="L302" s="354">
        <v>36</v>
      </c>
      <c r="M302" s="285">
        <f t="shared" si="13"/>
        <v>-1536</v>
      </c>
      <c r="N302" s="340">
        <f t="shared" si="16"/>
        <v>-7</v>
      </c>
      <c r="O302" s="315">
        <f t="shared" si="14"/>
        <v>0</v>
      </c>
      <c r="P302" s="314"/>
      <c r="R302" s="61"/>
      <c r="S302" s="61"/>
      <c r="T302" s="61"/>
      <c r="U302" s="61"/>
      <c r="V302" s="61"/>
      <c r="W302" s="61"/>
      <c r="X302" s="61"/>
      <c r="Y302" s="61"/>
    </row>
    <row r="303" spans="2:25" ht="17.25" hidden="1" outlineLevel="2" thickBot="1">
      <c r="B303" s="350">
        <v>42577</v>
      </c>
      <c r="C303" s="351" t="s">
        <v>3069</v>
      </c>
      <c r="D303" s="352" t="s">
        <v>3392</v>
      </c>
      <c r="E303" s="352" t="s">
        <v>1329</v>
      </c>
      <c r="F303" s="352" t="s">
        <v>2221</v>
      </c>
      <c r="G303" s="352" t="s">
        <v>102</v>
      </c>
      <c r="H303" s="353">
        <v>1</v>
      </c>
      <c r="I303" s="353">
        <v>8890</v>
      </c>
      <c r="J303" s="353">
        <v>0</v>
      </c>
      <c r="K303" s="354">
        <v>100</v>
      </c>
      <c r="L303" s="354">
        <v>36</v>
      </c>
      <c r="M303" s="285">
        <f t="shared" si="13"/>
        <v>-136</v>
      </c>
      <c r="N303" s="340" t="str">
        <f t="shared" si="16"/>
        <v/>
      </c>
      <c r="O303" s="315">
        <f t="shared" si="14"/>
        <v>0</v>
      </c>
      <c r="P303" s="314"/>
      <c r="R303" s="61"/>
      <c r="S303" s="61"/>
      <c r="T303" s="61"/>
      <c r="U303" s="61"/>
      <c r="V303" s="61"/>
      <c r="W303" s="61"/>
      <c r="X303" s="61"/>
      <c r="Y303" s="61"/>
    </row>
    <row r="304" spans="2:25" ht="17.25" hidden="1" outlineLevel="2" thickBot="1">
      <c r="B304" s="350">
        <v>42577</v>
      </c>
      <c r="C304" s="351" t="s">
        <v>3069</v>
      </c>
      <c r="D304" s="352" t="s">
        <v>3392</v>
      </c>
      <c r="E304" s="352" t="s">
        <v>1331</v>
      </c>
      <c r="F304" s="352" t="s">
        <v>1330</v>
      </c>
      <c r="G304" s="352" t="s">
        <v>102</v>
      </c>
      <c r="H304" s="353">
        <v>1</v>
      </c>
      <c r="I304" s="353">
        <v>8896</v>
      </c>
      <c r="J304" s="353">
        <v>0</v>
      </c>
      <c r="K304" s="354">
        <v>100</v>
      </c>
      <c r="L304" s="354">
        <v>36</v>
      </c>
      <c r="M304" s="285">
        <f t="shared" si="13"/>
        <v>-1336</v>
      </c>
      <c r="N304" s="340">
        <f t="shared" si="16"/>
        <v>-6</v>
      </c>
      <c r="O304" s="315">
        <f t="shared" si="14"/>
        <v>0</v>
      </c>
      <c r="P304" s="314"/>
      <c r="R304" s="61"/>
      <c r="S304" s="61"/>
      <c r="T304" s="61"/>
      <c r="U304" s="61"/>
      <c r="V304" s="61"/>
      <c r="W304" s="61"/>
      <c r="X304" s="61"/>
      <c r="Y304" s="61"/>
    </row>
    <row r="305" spans="2:25" ht="17.25" hidden="1" outlineLevel="2" thickBot="1">
      <c r="B305" s="350">
        <v>42577</v>
      </c>
      <c r="C305" s="351" t="s">
        <v>3069</v>
      </c>
      <c r="D305" s="352" t="s">
        <v>3392</v>
      </c>
      <c r="E305" s="352" t="s">
        <v>1329</v>
      </c>
      <c r="F305" s="352" t="s">
        <v>1330</v>
      </c>
      <c r="G305" s="352" t="s">
        <v>102</v>
      </c>
      <c r="H305" s="353">
        <v>1</v>
      </c>
      <c r="I305" s="353">
        <v>8923</v>
      </c>
      <c r="J305" s="353">
        <v>0</v>
      </c>
      <c r="K305" s="354">
        <v>100</v>
      </c>
      <c r="L305" s="354">
        <v>36</v>
      </c>
      <c r="M305" s="285">
        <f t="shared" si="13"/>
        <v>-136</v>
      </c>
      <c r="N305" s="340" t="str">
        <f t="shared" si="16"/>
        <v/>
      </c>
      <c r="O305" s="315">
        <f t="shared" si="14"/>
        <v>0</v>
      </c>
      <c r="P305" s="314"/>
      <c r="R305" s="61"/>
      <c r="S305" s="61"/>
      <c r="T305" s="61"/>
      <c r="U305" s="61"/>
      <c r="V305" s="61"/>
      <c r="W305" s="61"/>
      <c r="X305" s="61"/>
      <c r="Y305" s="61"/>
    </row>
    <row r="306" spans="2:25" ht="17.25" hidden="1" outlineLevel="2" thickBot="1">
      <c r="B306" s="350">
        <v>42577</v>
      </c>
      <c r="C306" s="351" t="s">
        <v>3069</v>
      </c>
      <c r="D306" s="352" t="s">
        <v>3392</v>
      </c>
      <c r="E306" s="352" t="s">
        <v>1331</v>
      </c>
      <c r="F306" s="352" t="s">
        <v>2221</v>
      </c>
      <c r="G306" s="352" t="s">
        <v>102</v>
      </c>
      <c r="H306" s="353">
        <v>1</v>
      </c>
      <c r="I306" s="353">
        <v>8906</v>
      </c>
      <c r="J306" s="353">
        <v>0</v>
      </c>
      <c r="K306" s="354">
        <v>100</v>
      </c>
      <c r="L306" s="354">
        <v>36</v>
      </c>
      <c r="M306" s="285">
        <f t="shared" si="13"/>
        <v>-3536</v>
      </c>
      <c r="N306" s="340">
        <f t="shared" si="16"/>
        <v>-17</v>
      </c>
      <c r="O306" s="315">
        <f t="shared" si="14"/>
        <v>0</v>
      </c>
      <c r="P306" s="314"/>
      <c r="R306" s="61"/>
      <c r="S306" s="61"/>
      <c r="T306" s="61"/>
      <c r="U306" s="61"/>
      <c r="V306" s="61"/>
      <c r="W306" s="61"/>
      <c r="X306" s="61"/>
      <c r="Y306" s="61"/>
    </row>
    <row r="307" spans="2:25" ht="17.25" hidden="1" outlineLevel="2" thickBot="1">
      <c r="B307" s="350">
        <v>42577</v>
      </c>
      <c r="C307" s="351" t="s">
        <v>3069</v>
      </c>
      <c r="D307" s="352" t="s">
        <v>3392</v>
      </c>
      <c r="E307" s="352" t="s">
        <v>1329</v>
      </c>
      <c r="F307" s="352" t="s">
        <v>1330</v>
      </c>
      <c r="G307" s="352" t="s">
        <v>102</v>
      </c>
      <c r="H307" s="353">
        <v>1</v>
      </c>
      <c r="I307" s="353">
        <v>8916</v>
      </c>
      <c r="J307" s="353">
        <v>0</v>
      </c>
      <c r="K307" s="354">
        <v>100</v>
      </c>
      <c r="L307" s="354">
        <v>36</v>
      </c>
      <c r="M307" s="285">
        <f t="shared" si="13"/>
        <v>-136</v>
      </c>
      <c r="N307" s="340" t="str">
        <f t="shared" si="16"/>
        <v/>
      </c>
      <c r="O307" s="315">
        <f t="shared" si="14"/>
        <v>0</v>
      </c>
      <c r="P307" s="314"/>
      <c r="R307" s="61"/>
      <c r="S307" s="61"/>
      <c r="T307" s="61"/>
      <c r="U307" s="61"/>
      <c r="V307" s="61"/>
      <c r="W307" s="61"/>
      <c r="X307" s="61"/>
      <c r="Y307" s="61"/>
    </row>
    <row r="308" spans="2:25" ht="17.25" hidden="1" outlineLevel="2" thickBot="1">
      <c r="B308" s="350">
        <v>42577</v>
      </c>
      <c r="C308" s="351" t="s">
        <v>3069</v>
      </c>
      <c r="D308" s="352" t="s">
        <v>3392</v>
      </c>
      <c r="E308" s="352" t="s">
        <v>1331</v>
      </c>
      <c r="F308" s="352" t="s">
        <v>2221</v>
      </c>
      <c r="G308" s="352" t="s">
        <v>102</v>
      </c>
      <c r="H308" s="353">
        <v>1</v>
      </c>
      <c r="I308" s="353">
        <v>8906</v>
      </c>
      <c r="J308" s="353">
        <v>0</v>
      </c>
      <c r="K308" s="354">
        <v>100</v>
      </c>
      <c r="L308" s="354">
        <v>36</v>
      </c>
      <c r="M308" s="285">
        <f t="shared" si="13"/>
        <v>-2136</v>
      </c>
      <c r="N308" s="340">
        <f t="shared" si="16"/>
        <v>-10</v>
      </c>
      <c r="O308" s="315">
        <f t="shared" si="14"/>
        <v>0</v>
      </c>
      <c r="P308" s="314"/>
      <c r="R308" s="61"/>
      <c r="S308" s="61"/>
      <c r="T308" s="61"/>
      <c r="U308" s="61"/>
      <c r="V308" s="61"/>
      <c r="W308" s="61"/>
      <c r="X308" s="61"/>
      <c r="Y308" s="61"/>
    </row>
    <row r="309" spans="2:25" ht="17.25" hidden="1" outlineLevel="2" thickBot="1">
      <c r="B309" s="350">
        <v>42577</v>
      </c>
      <c r="C309" s="351" t="s">
        <v>3069</v>
      </c>
      <c r="D309" s="352" t="s">
        <v>3392</v>
      </c>
      <c r="E309" s="352" t="s">
        <v>1329</v>
      </c>
      <c r="F309" s="352" t="s">
        <v>2221</v>
      </c>
      <c r="G309" s="352" t="s">
        <v>102</v>
      </c>
      <c r="H309" s="353">
        <v>1</v>
      </c>
      <c r="I309" s="353">
        <v>8903</v>
      </c>
      <c r="J309" s="353">
        <v>0</v>
      </c>
      <c r="K309" s="354">
        <v>100</v>
      </c>
      <c r="L309" s="354">
        <v>36</v>
      </c>
      <c r="M309" s="285">
        <f t="shared" si="13"/>
        <v>-136</v>
      </c>
      <c r="N309" s="340" t="str">
        <f t="shared" si="16"/>
        <v/>
      </c>
      <c r="O309" s="315">
        <f t="shared" si="14"/>
        <v>0</v>
      </c>
      <c r="P309" s="314"/>
      <c r="R309" s="61"/>
      <c r="S309" s="61"/>
      <c r="T309" s="61"/>
      <c r="U309" s="61"/>
      <c r="V309" s="61"/>
      <c r="W309" s="61"/>
      <c r="X309" s="61"/>
      <c r="Y309" s="61"/>
    </row>
    <row r="310" spans="2:25" ht="17.25" hidden="1" outlineLevel="2" thickBot="1">
      <c r="B310" s="350">
        <v>42577</v>
      </c>
      <c r="C310" s="351" t="s">
        <v>3069</v>
      </c>
      <c r="D310" s="352" t="s">
        <v>3392</v>
      </c>
      <c r="E310" s="352" t="s">
        <v>1331</v>
      </c>
      <c r="F310" s="352" t="s">
        <v>1330</v>
      </c>
      <c r="G310" s="352" t="s">
        <v>102</v>
      </c>
      <c r="H310" s="353">
        <v>1</v>
      </c>
      <c r="I310" s="353">
        <v>8910</v>
      </c>
      <c r="J310" s="353">
        <v>0</v>
      </c>
      <c r="K310" s="354">
        <v>100</v>
      </c>
      <c r="L310" s="354">
        <v>36</v>
      </c>
      <c r="M310" s="285">
        <f t="shared" si="13"/>
        <v>-1536</v>
      </c>
      <c r="N310" s="340">
        <f t="shared" si="16"/>
        <v>-7</v>
      </c>
      <c r="O310" s="315">
        <f t="shared" si="14"/>
        <v>0</v>
      </c>
      <c r="P310" s="314"/>
      <c r="R310" s="61"/>
      <c r="S310" s="61"/>
      <c r="T310" s="61"/>
      <c r="U310" s="61"/>
      <c r="V310" s="61"/>
      <c r="W310" s="61"/>
      <c r="X310" s="61"/>
      <c r="Y310" s="61"/>
    </row>
    <row r="311" spans="2:25" ht="17.25" hidden="1" outlineLevel="2" thickBot="1">
      <c r="B311" s="350">
        <v>42577</v>
      </c>
      <c r="C311" s="351" t="s">
        <v>3069</v>
      </c>
      <c r="D311" s="352" t="s">
        <v>3392</v>
      </c>
      <c r="E311" s="352" t="s">
        <v>1329</v>
      </c>
      <c r="F311" s="352" t="s">
        <v>2221</v>
      </c>
      <c r="G311" s="352" t="s">
        <v>102</v>
      </c>
      <c r="H311" s="353">
        <v>1</v>
      </c>
      <c r="I311" s="353">
        <v>8901</v>
      </c>
      <c r="J311" s="353">
        <v>0</v>
      </c>
      <c r="K311" s="354">
        <v>100</v>
      </c>
      <c r="L311" s="354">
        <v>36</v>
      </c>
      <c r="M311" s="285">
        <f t="shared" si="13"/>
        <v>-136</v>
      </c>
      <c r="N311" s="340" t="str">
        <f t="shared" si="16"/>
        <v/>
      </c>
      <c r="O311" s="315">
        <f t="shared" si="14"/>
        <v>0</v>
      </c>
      <c r="P311" s="314"/>
      <c r="R311" s="61"/>
      <c r="S311" s="61"/>
      <c r="T311" s="61"/>
      <c r="U311" s="61"/>
      <c r="V311" s="61"/>
      <c r="W311" s="61"/>
      <c r="X311" s="61"/>
      <c r="Y311" s="61"/>
    </row>
    <row r="312" spans="2:25" ht="17.25" hidden="1" outlineLevel="2" thickBot="1">
      <c r="B312" s="350">
        <v>42577</v>
      </c>
      <c r="C312" s="351" t="s">
        <v>3069</v>
      </c>
      <c r="D312" s="352" t="s">
        <v>3392</v>
      </c>
      <c r="E312" s="352" t="s">
        <v>1331</v>
      </c>
      <c r="F312" s="352" t="s">
        <v>1330</v>
      </c>
      <c r="G312" s="352" t="s">
        <v>102</v>
      </c>
      <c r="H312" s="353">
        <v>1</v>
      </c>
      <c r="I312" s="353">
        <v>8909</v>
      </c>
      <c r="J312" s="353">
        <v>0</v>
      </c>
      <c r="K312" s="354">
        <v>100</v>
      </c>
      <c r="L312" s="354">
        <v>36</v>
      </c>
      <c r="M312" s="285">
        <f t="shared" si="13"/>
        <v>-1736</v>
      </c>
      <c r="N312" s="340">
        <f t="shared" si="16"/>
        <v>-8</v>
      </c>
      <c r="O312" s="315">
        <f t="shared" si="14"/>
        <v>0</v>
      </c>
      <c r="P312" s="314"/>
      <c r="R312" s="61"/>
      <c r="S312" s="61"/>
      <c r="T312" s="61"/>
      <c r="U312" s="61"/>
      <c r="V312" s="61"/>
      <c r="W312" s="61"/>
      <c r="X312" s="61"/>
      <c r="Y312" s="61"/>
    </row>
    <row r="313" spans="2:25" ht="17.25" hidden="1" outlineLevel="2" thickBot="1">
      <c r="B313" s="350">
        <v>42577</v>
      </c>
      <c r="C313" s="351" t="s">
        <v>3069</v>
      </c>
      <c r="D313" s="352" t="s">
        <v>3392</v>
      </c>
      <c r="E313" s="352" t="s">
        <v>1329</v>
      </c>
      <c r="F313" s="352" t="s">
        <v>1330</v>
      </c>
      <c r="G313" s="352" t="s">
        <v>102</v>
      </c>
      <c r="H313" s="353">
        <v>1</v>
      </c>
      <c r="I313" s="353">
        <v>8915</v>
      </c>
      <c r="J313" s="353">
        <v>0</v>
      </c>
      <c r="K313" s="354">
        <v>100</v>
      </c>
      <c r="L313" s="354">
        <v>36</v>
      </c>
      <c r="M313" s="285">
        <f t="shared" si="13"/>
        <v>-136</v>
      </c>
      <c r="N313" s="340" t="str">
        <f t="shared" si="16"/>
        <v/>
      </c>
      <c r="O313" s="315">
        <f t="shared" si="14"/>
        <v>0</v>
      </c>
      <c r="P313" s="314"/>
      <c r="R313" s="61"/>
      <c r="S313" s="61"/>
      <c r="T313" s="61"/>
      <c r="U313" s="61"/>
      <c r="V313" s="61"/>
      <c r="W313" s="61"/>
      <c r="X313" s="61"/>
      <c r="Y313" s="61"/>
    </row>
    <row r="314" spans="2:25" ht="17.25" hidden="1" outlineLevel="2" thickBot="1">
      <c r="B314" s="350">
        <v>42577</v>
      </c>
      <c r="C314" s="351" t="s">
        <v>3069</v>
      </c>
      <c r="D314" s="352" t="s">
        <v>3392</v>
      </c>
      <c r="E314" s="352" t="s">
        <v>1331</v>
      </c>
      <c r="F314" s="352" t="s">
        <v>2221</v>
      </c>
      <c r="G314" s="352" t="s">
        <v>102</v>
      </c>
      <c r="H314" s="353">
        <v>1</v>
      </c>
      <c r="I314" s="353">
        <v>8920</v>
      </c>
      <c r="J314" s="353">
        <v>0</v>
      </c>
      <c r="K314" s="354">
        <v>100</v>
      </c>
      <c r="L314" s="354">
        <v>36</v>
      </c>
      <c r="M314" s="285">
        <f t="shared" si="13"/>
        <v>864</v>
      </c>
      <c r="N314" s="340">
        <f t="shared" si="16"/>
        <v>5</v>
      </c>
      <c r="O314" s="315">
        <f t="shared" si="14"/>
        <v>0</v>
      </c>
      <c r="P314" s="314"/>
      <c r="R314" s="61"/>
      <c r="S314" s="61"/>
      <c r="T314" s="61"/>
      <c r="U314" s="61"/>
      <c r="V314" s="61"/>
      <c r="W314" s="61"/>
      <c r="X314" s="61"/>
      <c r="Y314" s="61"/>
    </row>
    <row r="315" spans="2:25" ht="17.25" hidden="1" outlineLevel="2" thickBot="1">
      <c r="B315" s="350">
        <v>42577</v>
      </c>
      <c r="C315" s="351" t="s">
        <v>3069</v>
      </c>
      <c r="D315" s="352" t="s">
        <v>3392</v>
      </c>
      <c r="E315" s="352" t="s">
        <v>1329</v>
      </c>
      <c r="F315" s="352" t="s">
        <v>2221</v>
      </c>
      <c r="G315" s="352" t="s">
        <v>102</v>
      </c>
      <c r="H315" s="353">
        <v>2</v>
      </c>
      <c r="I315" s="353">
        <v>8933</v>
      </c>
      <c r="J315" s="353">
        <v>0</v>
      </c>
      <c r="K315" s="354">
        <v>200</v>
      </c>
      <c r="L315" s="354">
        <v>72</v>
      </c>
      <c r="M315" s="285">
        <f t="shared" si="13"/>
        <v>-272</v>
      </c>
      <c r="N315" s="340" t="str">
        <f t="shared" si="16"/>
        <v/>
      </c>
      <c r="O315" s="315">
        <f t="shared" si="14"/>
        <v>0</v>
      </c>
      <c r="P315" s="314"/>
      <c r="R315" s="61"/>
      <c r="S315" s="61"/>
      <c r="T315" s="61"/>
      <c r="U315" s="61"/>
      <c r="V315" s="61"/>
      <c r="W315" s="61"/>
      <c r="X315" s="61"/>
      <c r="Y315" s="61"/>
    </row>
    <row r="316" spans="2:25" ht="17.25" hidden="1" outlineLevel="2" thickBot="1">
      <c r="B316" s="350">
        <v>42577</v>
      </c>
      <c r="C316" s="351" t="s">
        <v>3069</v>
      </c>
      <c r="D316" s="352" t="s">
        <v>3392</v>
      </c>
      <c r="E316" s="352" t="s">
        <v>1331</v>
      </c>
      <c r="F316" s="352" t="s">
        <v>1330</v>
      </c>
      <c r="G316" s="352" t="s">
        <v>102</v>
      </c>
      <c r="H316" s="353">
        <v>2</v>
      </c>
      <c r="I316" s="353">
        <v>8928</v>
      </c>
      <c r="J316" s="353">
        <v>0</v>
      </c>
      <c r="K316" s="354">
        <v>200</v>
      </c>
      <c r="L316" s="354">
        <v>72</v>
      </c>
      <c r="M316" s="285">
        <f t="shared" si="13"/>
        <v>1728</v>
      </c>
      <c r="N316" s="340">
        <f>IF(C316="TXO","",IF(C316="FITX",IF(E316="新倉","",IF(F316="賣",(I316-I315)*H316,(I315-I316)*H316))))</f>
        <v>10</v>
      </c>
      <c r="O316" s="315">
        <f t="shared" si="14"/>
        <v>0</v>
      </c>
      <c r="P316" s="314"/>
      <c r="R316" s="61"/>
      <c r="S316" s="61"/>
      <c r="T316" s="61"/>
      <c r="U316" s="61"/>
      <c r="V316" s="61"/>
      <c r="W316" s="61"/>
      <c r="X316" s="61"/>
      <c r="Y316" s="61"/>
    </row>
    <row r="317" spans="2:25" ht="17.25" hidden="1" outlineLevel="2" thickBot="1">
      <c r="B317" s="350">
        <v>42577</v>
      </c>
      <c r="C317" s="351" t="s">
        <v>3069</v>
      </c>
      <c r="D317" s="352" t="s">
        <v>3392</v>
      </c>
      <c r="E317" s="352" t="s">
        <v>1329</v>
      </c>
      <c r="F317" s="352" t="s">
        <v>2221</v>
      </c>
      <c r="G317" s="352" t="s">
        <v>102</v>
      </c>
      <c r="H317" s="353">
        <v>2</v>
      </c>
      <c r="I317" s="353">
        <v>8926</v>
      </c>
      <c r="J317" s="353">
        <v>0</v>
      </c>
      <c r="K317" s="354">
        <v>200</v>
      </c>
      <c r="L317" s="354">
        <v>72</v>
      </c>
      <c r="M317" s="285">
        <f t="shared" si="13"/>
        <v>-272</v>
      </c>
      <c r="N317" s="340" t="str">
        <f t="shared" ref="N317:N351" si="17">IF(C317="TXO","",IF(C317="FITX",IF(E317="新倉","",IF(F317="賣",(I317-I316)*H317,(I316-I317)*H317))))</f>
        <v/>
      </c>
      <c r="O317" s="315">
        <f t="shared" si="14"/>
        <v>0</v>
      </c>
      <c r="P317" s="314"/>
      <c r="R317" s="61"/>
      <c r="S317" s="61"/>
      <c r="T317" s="61"/>
      <c r="U317" s="61"/>
      <c r="V317" s="61"/>
      <c r="W317" s="61"/>
      <c r="X317" s="61"/>
      <c r="Y317" s="61"/>
    </row>
    <row r="318" spans="2:25" ht="17.25" hidden="1" outlineLevel="2" thickBot="1">
      <c r="B318" s="350">
        <v>42577</v>
      </c>
      <c r="C318" s="351" t="s">
        <v>3069</v>
      </c>
      <c r="D318" s="352" t="s">
        <v>3392</v>
      </c>
      <c r="E318" s="352" t="s">
        <v>1331</v>
      </c>
      <c r="F318" s="352" t="s">
        <v>1330</v>
      </c>
      <c r="G318" s="352" t="s">
        <v>102</v>
      </c>
      <c r="H318" s="353">
        <v>2</v>
      </c>
      <c r="I318" s="353">
        <v>8927</v>
      </c>
      <c r="J318" s="353">
        <v>0</v>
      </c>
      <c r="K318" s="354">
        <v>200</v>
      </c>
      <c r="L318" s="354">
        <v>72</v>
      </c>
      <c r="M318" s="285">
        <f t="shared" si="13"/>
        <v>-672</v>
      </c>
      <c r="N318" s="340">
        <f t="shared" si="17"/>
        <v>-2</v>
      </c>
      <c r="O318" s="315">
        <f t="shared" si="14"/>
        <v>0</v>
      </c>
      <c r="P318" s="314"/>
      <c r="R318" s="61"/>
      <c r="S318" s="61"/>
      <c r="T318" s="61"/>
      <c r="U318" s="61"/>
      <c r="V318" s="61"/>
      <c r="W318" s="61"/>
      <c r="X318" s="61"/>
      <c r="Y318" s="61"/>
    </row>
    <row r="319" spans="2:25" ht="17.25" hidden="1" outlineLevel="2" thickBot="1">
      <c r="B319" s="350">
        <v>42577</v>
      </c>
      <c r="C319" s="351" t="s">
        <v>3069</v>
      </c>
      <c r="D319" s="352" t="s">
        <v>3392</v>
      </c>
      <c r="E319" s="352" t="s">
        <v>1329</v>
      </c>
      <c r="F319" s="352" t="s">
        <v>2221</v>
      </c>
      <c r="G319" s="352" t="s">
        <v>102</v>
      </c>
      <c r="H319" s="353">
        <v>2</v>
      </c>
      <c r="I319" s="353">
        <v>8909</v>
      </c>
      <c r="J319" s="353">
        <v>0</v>
      </c>
      <c r="K319" s="354">
        <v>200</v>
      </c>
      <c r="L319" s="354">
        <v>72</v>
      </c>
      <c r="M319" s="285">
        <f t="shared" si="13"/>
        <v>-272</v>
      </c>
      <c r="N319" s="340" t="str">
        <f t="shared" si="17"/>
        <v/>
      </c>
      <c r="O319" s="315">
        <f t="shared" si="14"/>
        <v>0</v>
      </c>
      <c r="P319" s="314"/>
      <c r="R319" s="61"/>
      <c r="S319" s="61"/>
      <c r="T319" s="61"/>
      <c r="U319" s="61"/>
      <c r="V319" s="61"/>
      <c r="W319" s="61"/>
      <c r="X319" s="61"/>
      <c r="Y319" s="61"/>
    </row>
    <row r="320" spans="2:25" ht="17.25" hidden="1" outlineLevel="2" thickBot="1">
      <c r="B320" s="350">
        <v>42577</v>
      </c>
      <c r="C320" s="351" t="s">
        <v>3069</v>
      </c>
      <c r="D320" s="352" t="s">
        <v>3392</v>
      </c>
      <c r="E320" s="352" t="s">
        <v>1331</v>
      </c>
      <c r="F320" s="352" t="s">
        <v>1330</v>
      </c>
      <c r="G320" s="352" t="s">
        <v>102</v>
      </c>
      <c r="H320" s="353">
        <v>2</v>
      </c>
      <c r="I320" s="353">
        <v>8905</v>
      </c>
      <c r="J320" s="353">
        <v>0</v>
      </c>
      <c r="K320" s="354">
        <v>200</v>
      </c>
      <c r="L320" s="354">
        <v>72</v>
      </c>
      <c r="M320" s="285">
        <f t="shared" si="13"/>
        <v>1328</v>
      </c>
      <c r="N320" s="340">
        <f t="shared" si="17"/>
        <v>8</v>
      </c>
      <c r="O320" s="315">
        <f t="shared" si="14"/>
        <v>0</v>
      </c>
      <c r="P320" s="314"/>
      <c r="R320" s="61"/>
      <c r="S320" s="61"/>
      <c r="T320" s="61"/>
      <c r="U320" s="61"/>
      <c r="V320" s="61"/>
      <c r="W320" s="61"/>
      <c r="X320" s="61"/>
      <c r="Y320" s="61"/>
    </row>
    <row r="321" spans="2:25" ht="17.25" hidden="1" outlineLevel="2" thickBot="1">
      <c r="B321" s="350">
        <v>42577</v>
      </c>
      <c r="C321" s="351" t="s">
        <v>3069</v>
      </c>
      <c r="D321" s="352" t="s">
        <v>3392</v>
      </c>
      <c r="E321" s="352" t="s">
        <v>1329</v>
      </c>
      <c r="F321" s="352" t="s">
        <v>2221</v>
      </c>
      <c r="G321" s="352" t="s">
        <v>102</v>
      </c>
      <c r="H321" s="353">
        <v>2</v>
      </c>
      <c r="I321" s="353">
        <v>8905</v>
      </c>
      <c r="J321" s="353">
        <v>0</v>
      </c>
      <c r="K321" s="354">
        <v>200</v>
      </c>
      <c r="L321" s="354">
        <v>72</v>
      </c>
      <c r="M321" s="285">
        <f t="shared" si="13"/>
        <v>-272</v>
      </c>
      <c r="N321" s="340" t="str">
        <f t="shared" si="17"/>
        <v/>
      </c>
      <c r="O321" s="315">
        <f t="shared" si="14"/>
        <v>0</v>
      </c>
      <c r="P321" s="314"/>
      <c r="R321" s="61"/>
      <c r="S321" s="61"/>
      <c r="T321" s="61"/>
      <c r="U321" s="61"/>
      <c r="V321" s="61"/>
      <c r="W321" s="61"/>
      <c r="X321" s="61"/>
      <c r="Y321" s="61"/>
    </row>
    <row r="322" spans="2:25" ht="17.25" hidden="1" outlineLevel="2" thickBot="1">
      <c r="B322" s="350">
        <v>42577</v>
      </c>
      <c r="C322" s="351" t="s">
        <v>3069</v>
      </c>
      <c r="D322" s="352" t="s">
        <v>3392</v>
      </c>
      <c r="E322" s="352" t="s">
        <v>1331</v>
      </c>
      <c r="F322" s="352" t="s">
        <v>1330</v>
      </c>
      <c r="G322" s="352" t="s">
        <v>102</v>
      </c>
      <c r="H322" s="353">
        <v>2</v>
      </c>
      <c r="I322" s="353">
        <v>8911</v>
      </c>
      <c r="J322" s="353">
        <v>0</v>
      </c>
      <c r="K322" s="354">
        <v>200</v>
      </c>
      <c r="L322" s="354">
        <v>72</v>
      </c>
      <c r="M322" s="285">
        <f t="shared" si="13"/>
        <v>-2672</v>
      </c>
      <c r="N322" s="340">
        <f t="shared" si="17"/>
        <v>-12</v>
      </c>
      <c r="O322" s="315">
        <f t="shared" si="14"/>
        <v>0</v>
      </c>
      <c r="P322" s="314"/>
      <c r="R322" s="61"/>
      <c r="S322" s="61"/>
      <c r="T322" s="61"/>
      <c r="U322" s="61"/>
      <c r="V322" s="61"/>
      <c r="W322" s="61"/>
      <c r="X322" s="61"/>
      <c r="Y322" s="61"/>
    </row>
    <row r="323" spans="2:25" ht="17.25" hidden="1" outlineLevel="2" thickBot="1">
      <c r="B323" s="350">
        <v>42577</v>
      </c>
      <c r="C323" s="351" t="s">
        <v>3069</v>
      </c>
      <c r="D323" s="352" t="s">
        <v>3392</v>
      </c>
      <c r="E323" s="352" t="s">
        <v>1329</v>
      </c>
      <c r="F323" s="352" t="s">
        <v>1330</v>
      </c>
      <c r="G323" s="352" t="s">
        <v>102</v>
      </c>
      <c r="H323" s="353">
        <v>1</v>
      </c>
      <c r="I323" s="353">
        <v>8916</v>
      </c>
      <c r="J323" s="353">
        <v>0</v>
      </c>
      <c r="K323" s="354">
        <v>100</v>
      </c>
      <c r="L323" s="354">
        <v>36</v>
      </c>
      <c r="M323" s="285">
        <f t="shared" si="13"/>
        <v>-136</v>
      </c>
      <c r="N323" s="340" t="str">
        <f t="shared" si="17"/>
        <v/>
      </c>
      <c r="O323" s="315">
        <f t="shared" si="14"/>
        <v>0</v>
      </c>
      <c r="P323" s="314"/>
      <c r="R323" s="61"/>
      <c r="S323" s="61"/>
      <c r="T323" s="61"/>
      <c r="U323" s="61"/>
      <c r="V323" s="61"/>
      <c r="W323" s="61"/>
      <c r="X323" s="61"/>
      <c r="Y323" s="61"/>
    </row>
    <row r="324" spans="2:25" ht="17.25" hidden="1" outlineLevel="2" thickBot="1">
      <c r="B324" s="350">
        <v>42577</v>
      </c>
      <c r="C324" s="351" t="s">
        <v>3069</v>
      </c>
      <c r="D324" s="352" t="s">
        <v>3392</v>
      </c>
      <c r="E324" s="352" t="s">
        <v>1331</v>
      </c>
      <c r="F324" s="352" t="s">
        <v>1330</v>
      </c>
      <c r="G324" s="352" t="s">
        <v>102</v>
      </c>
      <c r="H324" s="353">
        <v>1</v>
      </c>
      <c r="I324" s="353">
        <v>8915</v>
      </c>
      <c r="J324" s="353">
        <v>0</v>
      </c>
      <c r="K324" s="354">
        <v>100</v>
      </c>
      <c r="L324" s="354">
        <v>36</v>
      </c>
      <c r="M324" s="285">
        <f t="shared" si="13"/>
        <v>64</v>
      </c>
      <c r="N324" s="340">
        <f t="shared" si="17"/>
        <v>1</v>
      </c>
      <c r="O324" s="315">
        <f t="shared" si="14"/>
        <v>0</v>
      </c>
      <c r="P324" s="314"/>
      <c r="R324" s="61"/>
      <c r="S324" s="61"/>
      <c r="T324" s="61"/>
      <c r="U324" s="61"/>
      <c r="V324" s="61"/>
      <c r="W324" s="61"/>
      <c r="X324" s="61"/>
      <c r="Y324" s="61"/>
    </row>
    <row r="325" spans="2:25" ht="17.25" hidden="1" outlineLevel="1" thickBot="1">
      <c r="B325" s="349">
        <v>42578</v>
      </c>
      <c r="C325" s="318" t="s">
        <v>3069</v>
      </c>
      <c r="D325" s="319" t="s">
        <v>3392</v>
      </c>
      <c r="E325" s="319" t="s">
        <v>1329</v>
      </c>
      <c r="F325" s="319" t="s">
        <v>2221</v>
      </c>
      <c r="G325" s="319" t="s">
        <v>102</v>
      </c>
      <c r="H325" s="320">
        <v>1</v>
      </c>
      <c r="I325" s="320">
        <v>9009</v>
      </c>
      <c r="J325" s="320">
        <v>0</v>
      </c>
      <c r="K325" s="322">
        <v>100</v>
      </c>
      <c r="L325" s="322">
        <v>36</v>
      </c>
      <c r="M325" s="123">
        <f t="shared" ref="M325:M352" si="18">IF(C325="TXO",J325-SUM(K325:L325),IF(C325="FITX",IF(E325="新倉",-SUM(K325:L325),IF(F325="賣",(I325-I324)*H325*200-SUM(K325:L325),(I324-I325)*H325*200-SUM(K325:L325)))))</f>
        <v>-136</v>
      </c>
      <c r="N325" s="241" t="str">
        <f t="shared" si="17"/>
        <v/>
      </c>
      <c r="O325" s="315">
        <f t="shared" ref="O325:O388" si="19">ABS(J325)</f>
        <v>0</v>
      </c>
      <c r="P325" s="34">
        <f>SUM(M325:M326)</f>
        <v>5728</v>
      </c>
      <c r="R325" s="61"/>
      <c r="S325" s="61"/>
      <c r="T325" s="61"/>
      <c r="U325" s="61"/>
      <c r="V325" s="61"/>
      <c r="W325" s="61"/>
      <c r="X325" s="61"/>
      <c r="Y325" s="61"/>
    </row>
    <row r="326" spans="2:25" ht="17.25" hidden="1" outlineLevel="1" thickBot="1">
      <c r="B326" s="349">
        <v>42578</v>
      </c>
      <c r="C326" s="318" t="s">
        <v>3069</v>
      </c>
      <c r="D326" s="319" t="s">
        <v>3392</v>
      </c>
      <c r="E326" s="319" t="s">
        <v>1331</v>
      </c>
      <c r="F326" s="319" t="s">
        <v>1330</v>
      </c>
      <c r="G326" s="319" t="s">
        <v>102</v>
      </c>
      <c r="H326" s="320">
        <v>1</v>
      </c>
      <c r="I326" s="320">
        <v>8979</v>
      </c>
      <c r="J326" s="320">
        <v>0</v>
      </c>
      <c r="K326" s="322">
        <v>100</v>
      </c>
      <c r="L326" s="322">
        <v>36</v>
      </c>
      <c r="M326" s="123">
        <f t="shared" si="18"/>
        <v>5864</v>
      </c>
      <c r="N326" s="241">
        <f t="shared" si="17"/>
        <v>30</v>
      </c>
      <c r="O326" s="315">
        <f t="shared" si="19"/>
        <v>0</v>
      </c>
      <c r="P326" s="34"/>
      <c r="R326" s="61"/>
      <c r="S326" s="61"/>
      <c r="T326" s="61"/>
      <c r="U326" s="61"/>
      <c r="V326" s="61"/>
      <c r="W326" s="61"/>
      <c r="X326" s="61"/>
      <c r="Y326" s="61"/>
    </row>
    <row r="327" spans="2:25" ht="17.25" hidden="1" outlineLevel="1" collapsed="1" thickBot="1">
      <c r="B327" s="350">
        <v>42579</v>
      </c>
      <c r="C327" s="351" t="s">
        <v>3069</v>
      </c>
      <c r="D327" s="352" t="s">
        <v>3392</v>
      </c>
      <c r="E327" s="352" t="s">
        <v>1329</v>
      </c>
      <c r="F327" s="352" t="s">
        <v>2221</v>
      </c>
      <c r="G327" s="352" t="s">
        <v>102</v>
      </c>
      <c r="H327" s="353">
        <v>2</v>
      </c>
      <c r="I327" s="353">
        <v>8973</v>
      </c>
      <c r="J327" s="353">
        <v>0</v>
      </c>
      <c r="K327" s="354">
        <v>200</v>
      </c>
      <c r="L327" s="354">
        <v>72</v>
      </c>
      <c r="M327" s="285">
        <f t="shared" si="18"/>
        <v>-272</v>
      </c>
      <c r="N327" s="340" t="str">
        <f t="shared" si="17"/>
        <v/>
      </c>
      <c r="O327" s="315">
        <f t="shared" si="19"/>
        <v>0</v>
      </c>
      <c r="P327" s="314">
        <f>SUM(M327:M352)</f>
        <v>-12440</v>
      </c>
      <c r="R327" s="61"/>
      <c r="S327" s="61"/>
      <c r="T327" s="61"/>
      <c r="U327" s="61"/>
      <c r="V327" s="61"/>
      <c r="W327" s="61"/>
      <c r="X327" s="61"/>
      <c r="Y327" s="61"/>
    </row>
    <row r="328" spans="2:25" ht="17.25" hidden="1" outlineLevel="2" thickBot="1">
      <c r="B328" s="350">
        <v>42579</v>
      </c>
      <c r="C328" s="351" t="s">
        <v>3069</v>
      </c>
      <c r="D328" s="352" t="s">
        <v>3392</v>
      </c>
      <c r="E328" s="352" t="s">
        <v>1331</v>
      </c>
      <c r="F328" s="352" t="s">
        <v>1330</v>
      </c>
      <c r="G328" s="352" t="s">
        <v>102</v>
      </c>
      <c r="H328" s="353">
        <v>2</v>
      </c>
      <c r="I328" s="353">
        <v>8981</v>
      </c>
      <c r="J328" s="353">
        <v>0</v>
      </c>
      <c r="K328" s="354">
        <v>200</v>
      </c>
      <c r="L328" s="354">
        <v>72</v>
      </c>
      <c r="M328" s="285">
        <f t="shared" si="18"/>
        <v>-3472</v>
      </c>
      <c r="N328" s="340">
        <f t="shared" si="17"/>
        <v>-16</v>
      </c>
      <c r="O328" s="315">
        <f t="shared" si="19"/>
        <v>0</v>
      </c>
      <c r="P328" s="314"/>
      <c r="R328" s="61"/>
      <c r="S328" s="61"/>
      <c r="T328" s="61"/>
      <c r="U328" s="61"/>
      <c r="V328" s="61"/>
      <c r="W328" s="61"/>
      <c r="X328" s="61"/>
      <c r="Y328" s="61"/>
    </row>
    <row r="329" spans="2:25" ht="17.25" hidden="1" outlineLevel="2" thickBot="1">
      <c r="B329" s="350">
        <v>42579</v>
      </c>
      <c r="C329" s="351" t="s">
        <v>3069</v>
      </c>
      <c r="D329" s="352" t="s">
        <v>3392</v>
      </c>
      <c r="E329" s="352" t="s">
        <v>1329</v>
      </c>
      <c r="F329" s="352" t="s">
        <v>2221</v>
      </c>
      <c r="G329" s="352" t="s">
        <v>102</v>
      </c>
      <c r="H329" s="353">
        <v>1</v>
      </c>
      <c r="I329" s="353">
        <v>8959</v>
      </c>
      <c r="J329" s="353">
        <v>0</v>
      </c>
      <c r="K329" s="354">
        <v>100</v>
      </c>
      <c r="L329" s="354">
        <v>36</v>
      </c>
      <c r="M329" s="285">
        <f t="shared" si="18"/>
        <v>-136</v>
      </c>
      <c r="N329" s="340" t="str">
        <f t="shared" si="17"/>
        <v/>
      </c>
      <c r="O329" s="315">
        <f t="shared" si="19"/>
        <v>0</v>
      </c>
      <c r="P329" s="314"/>
      <c r="R329" s="61"/>
      <c r="S329" s="61"/>
      <c r="T329" s="61"/>
      <c r="U329" s="61"/>
      <c r="V329" s="61"/>
      <c r="W329" s="61"/>
      <c r="X329" s="61"/>
      <c r="Y329" s="61"/>
    </row>
    <row r="330" spans="2:25" ht="17.25" hidden="1" outlineLevel="2" thickBot="1">
      <c r="B330" s="350">
        <v>42579</v>
      </c>
      <c r="C330" s="351" t="s">
        <v>3069</v>
      </c>
      <c r="D330" s="352" t="s">
        <v>3392</v>
      </c>
      <c r="E330" s="352" t="s">
        <v>1331</v>
      </c>
      <c r="F330" s="352" t="s">
        <v>1330</v>
      </c>
      <c r="G330" s="352" t="s">
        <v>102</v>
      </c>
      <c r="H330" s="353">
        <v>1</v>
      </c>
      <c r="I330" s="353">
        <v>8969</v>
      </c>
      <c r="J330" s="353">
        <v>0</v>
      </c>
      <c r="K330" s="354">
        <v>100</v>
      </c>
      <c r="L330" s="354">
        <v>36</v>
      </c>
      <c r="M330" s="285">
        <f t="shared" si="18"/>
        <v>-2136</v>
      </c>
      <c r="N330" s="340">
        <f t="shared" si="17"/>
        <v>-10</v>
      </c>
      <c r="O330" s="315">
        <f t="shared" si="19"/>
        <v>0</v>
      </c>
      <c r="P330" s="314"/>
      <c r="R330" s="61"/>
      <c r="S330" s="61"/>
      <c r="T330" s="61"/>
      <c r="U330" s="61"/>
      <c r="V330" s="61"/>
      <c r="W330" s="61"/>
      <c r="X330" s="61"/>
      <c r="Y330" s="61"/>
    </row>
    <row r="331" spans="2:25" ht="17.25" hidden="1" outlineLevel="2" thickBot="1">
      <c r="B331" s="350">
        <v>42579</v>
      </c>
      <c r="C331" s="351" t="s">
        <v>3069</v>
      </c>
      <c r="D331" s="352" t="s">
        <v>3392</v>
      </c>
      <c r="E331" s="352" t="s">
        <v>1329</v>
      </c>
      <c r="F331" s="352" t="s">
        <v>2221</v>
      </c>
      <c r="G331" s="352" t="s">
        <v>102</v>
      </c>
      <c r="H331" s="353">
        <v>1</v>
      </c>
      <c r="I331" s="353">
        <v>8959</v>
      </c>
      <c r="J331" s="353">
        <v>0</v>
      </c>
      <c r="K331" s="354">
        <v>100</v>
      </c>
      <c r="L331" s="354">
        <v>36</v>
      </c>
      <c r="M331" s="285">
        <f t="shared" si="18"/>
        <v>-136</v>
      </c>
      <c r="N331" s="340" t="str">
        <f t="shared" si="17"/>
        <v/>
      </c>
      <c r="O331" s="315">
        <f t="shared" si="19"/>
        <v>0</v>
      </c>
      <c r="P331" s="314"/>
      <c r="R331" s="61"/>
      <c r="S331" s="61"/>
      <c r="T331" s="61"/>
      <c r="U331" s="61"/>
      <c r="V331" s="61"/>
      <c r="W331" s="61"/>
      <c r="X331" s="61"/>
      <c r="Y331" s="61"/>
    </row>
    <row r="332" spans="2:25" ht="17.25" hidden="1" outlineLevel="2" thickBot="1">
      <c r="B332" s="350">
        <v>42579</v>
      </c>
      <c r="C332" s="351" t="s">
        <v>3069</v>
      </c>
      <c r="D332" s="352" t="s">
        <v>3392</v>
      </c>
      <c r="E332" s="352" t="s">
        <v>1331</v>
      </c>
      <c r="F332" s="352" t="s">
        <v>1330</v>
      </c>
      <c r="G332" s="352" t="s">
        <v>102</v>
      </c>
      <c r="H332" s="353">
        <v>1</v>
      </c>
      <c r="I332" s="353">
        <v>8968</v>
      </c>
      <c r="J332" s="353">
        <v>0</v>
      </c>
      <c r="K332" s="354">
        <v>100</v>
      </c>
      <c r="L332" s="354">
        <v>36</v>
      </c>
      <c r="M332" s="285">
        <f t="shared" si="18"/>
        <v>-1936</v>
      </c>
      <c r="N332" s="340">
        <f t="shared" si="17"/>
        <v>-9</v>
      </c>
      <c r="O332" s="315">
        <f t="shared" si="19"/>
        <v>0</v>
      </c>
      <c r="P332" s="314"/>
      <c r="R332" s="61"/>
      <c r="S332" s="61"/>
      <c r="T332" s="61"/>
      <c r="U332" s="61"/>
      <c r="V332" s="61"/>
      <c r="W332" s="61"/>
      <c r="X332" s="61"/>
      <c r="Y332" s="61"/>
    </row>
    <row r="333" spans="2:25" ht="17.25" hidden="1" outlineLevel="2" thickBot="1">
      <c r="B333" s="350">
        <v>42579</v>
      </c>
      <c r="C333" s="351" t="s">
        <v>3069</v>
      </c>
      <c r="D333" s="352" t="s">
        <v>3392</v>
      </c>
      <c r="E333" s="352" t="s">
        <v>1329</v>
      </c>
      <c r="F333" s="352" t="s">
        <v>2221</v>
      </c>
      <c r="G333" s="352" t="s">
        <v>102</v>
      </c>
      <c r="H333" s="353">
        <v>2</v>
      </c>
      <c r="I333" s="353">
        <v>8970</v>
      </c>
      <c r="J333" s="353">
        <v>0</v>
      </c>
      <c r="K333" s="354">
        <v>200</v>
      </c>
      <c r="L333" s="354">
        <v>72</v>
      </c>
      <c r="M333" s="285">
        <f t="shared" si="18"/>
        <v>-272</v>
      </c>
      <c r="N333" s="340" t="str">
        <f t="shared" si="17"/>
        <v/>
      </c>
      <c r="O333" s="315">
        <f t="shared" si="19"/>
        <v>0</v>
      </c>
      <c r="P333" s="314"/>
      <c r="R333" s="61"/>
      <c r="S333" s="61"/>
      <c r="T333" s="61"/>
      <c r="U333" s="61"/>
      <c r="V333" s="61"/>
      <c r="W333" s="61"/>
      <c r="X333" s="61"/>
      <c r="Y333" s="61"/>
    </row>
    <row r="334" spans="2:25" ht="17.25" hidden="1" outlineLevel="2" thickBot="1">
      <c r="B334" s="350">
        <v>42579</v>
      </c>
      <c r="C334" s="351" t="s">
        <v>3069</v>
      </c>
      <c r="D334" s="352" t="s">
        <v>3392</v>
      </c>
      <c r="E334" s="352" t="s">
        <v>1331</v>
      </c>
      <c r="F334" s="352" t="s">
        <v>1330</v>
      </c>
      <c r="G334" s="352" t="s">
        <v>102</v>
      </c>
      <c r="H334" s="353">
        <v>2</v>
      </c>
      <c r="I334" s="353">
        <v>8979</v>
      </c>
      <c r="J334" s="353">
        <v>0</v>
      </c>
      <c r="K334" s="354">
        <v>200</v>
      </c>
      <c r="L334" s="354">
        <v>72</v>
      </c>
      <c r="M334" s="285">
        <f t="shared" si="18"/>
        <v>-3872</v>
      </c>
      <c r="N334" s="340">
        <f t="shared" si="17"/>
        <v>-18</v>
      </c>
      <c r="O334" s="315">
        <f t="shared" si="19"/>
        <v>0</v>
      </c>
      <c r="P334" s="314"/>
      <c r="R334" s="61"/>
      <c r="S334" s="61"/>
      <c r="T334" s="61"/>
      <c r="U334" s="61"/>
      <c r="V334" s="61"/>
      <c r="W334" s="61"/>
      <c r="X334" s="61"/>
      <c r="Y334" s="61"/>
    </row>
    <row r="335" spans="2:25" ht="17.25" hidden="1" outlineLevel="2" thickBot="1">
      <c r="B335" s="350">
        <v>42579</v>
      </c>
      <c r="C335" s="351" t="s">
        <v>3069</v>
      </c>
      <c r="D335" s="352" t="s">
        <v>3392</v>
      </c>
      <c r="E335" s="352" t="s">
        <v>1329</v>
      </c>
      <c r="F335" s="352" t="s">
        <v>2221</v>
      </c>
      <c r="G335" s="352" t="s">
        <v>102</v>
      </c>
      <c r="H335" s="353">
        <v>1</v>
      </c>
      <c r="I335" s="353">
        <v>8970</v>
      </c>
      <c r="J335" s="353">
        <v>0</v>
      </c>
      <c r="K335" s="354">
        <v>100</v>
      </c>
      <c r="L335" s="354">
        <v>36</v>
      </c>
      <c r="M335" s="285">
        <f t="shared" si="18"/>
        <v>-136</v>
      </c>
      <c r="N335" s="340" t="str">
        <f t="shared" si="17"/>
        <v/>
      </c>
      <c r="O335" s="315">
        <f t="shared" si="19"/>
        <v>0</v>
      </c>
      <c r="P335" s="314"/>
      <c r="R335" s="61"/>
      <c r="S335" s="61"/>
      <c r="T335" s="61"/>
      <c r="U335" s="61"/>
      <c r="V335" s="61"/>
      <c r="W335" s="61"/>
      <c r="X335" s="61"/>
      <c r="Y335" s="61"/>
    </row>
    <row r="336" spans="2:25" ht="17.25" hidden="1" outlineLevel="2" thickBot="1">
      <c r="B336" s="350">
        <v>42579</v>
      </c>
      <c r="C336" s="351" t="s">
        <v>3069</v>
      </c>
      <c r="D336" s="352" t="s">
        <v>3392</v>
      </c>
      <c r="E336" s="352" t="s">
        <v>1331</v>
      </c>
      <c r="F336" s="352" t="s">
        <v>1330</v>
      </c>
      <c r="G336" s="352" t="s">
        <v>102</v>
      </c>
      <c r="H336" s="353">
        <v>1</v>
      </c>
      <c r="I336" s="353">
        <v>8981</v>
      </c>
      <c r="J336" s="353">
        <v>0</v>
      </c>
      <c r="K336" s="354">
        <v>100</v>
      </c>
      <c r="L336" s="354">
        <v>36</v>
      </c>
      <c r="M336" s="285">
        <f t="shared" si="18"/>
        <v>-2336</v>
      </c>
      <c r="N336" s="340">
        <f t="shared" si="17"/>
        <v>-11</v>
      </c>
      <c r="O336" s="315">
        <f t="shared" si="19"/>
        <v>0</v>
      </c>
      <c r="P336" s="314"/>
      <c r="R336" s="61"/>
      <c r="S336" s="61"/>
      <c r="T336" s="61"/>
      <c r="U336" s="61"/>
      <c r="V336" s="61"/>
      <c r="W336" s="61"/>
      <c r="X336" s="61"/>
      <c r="Y336" s="61"/>
    </row>
    <row r="337" spans="2:25" ht="17.25" hidden="1" outlineLevel="2" thickBot="1">
      <c r="B337" s="350">
        <v>42579</v>
      </c>
      <c r="C337" s="351" t="s">
        <v>3069</v>
      </c>
      <c r="D337" s="352" t="s">
        <v>3392</v>
      </c>
      <c r="E337" s="352" t="s">
        <v>1329</v>
      </c>
      <c r="F337" s="352" t="s">
        <v>1330</v>
      </c>
      <c r="G337" s="352" t="s">
        <v>102</v>
      </c>
      <c r="H337" s="353">
        <v>2</v>
      </c>
      <c r="I337" s="353">
        <v>8975</v>
      </c>
      <c r="J337" s="353">
        <v>0</v>
      </c>
      <c r="K337" s="354">
        <v>200</v>
      </c>
      <c r="L337" s="354">
        <v>72</v>
      </c>
      <c r="M337" s="285">
        <f t="shared" si="18"/>
        <v>-272</v>
      </c>
      <c r="N337" s="340" t="str">
        <f t="shared" si="17"/>
        <v/>
      </c>
      <c r="O337" s="315">
        <f t="shared" si="19"/>
        <v>0</v>
      </c>
      <c r="P337" s="314"/>
      <c r="R337" s="61"/>
      <c r="S337" s="61"/>
      <c r="T337" s="61"/>
      <c r="U337" s="61"/>
      <c r="V337" s="61"/>
      <c r="W337" s="61"/>
      <c r="X337" s="61"/>
      <c r="Y337" s="61"/>
    </row>
    <row r="338" spans="2:25" ht="17.25" hidden="1" outlineLevel="2" thickBot="1">
      <c r="B338" s="350">
        <v>42579</v>
      </c>
      <c r="C338" s="351" t="s">
        <v>3069</v>
      </c>
      <c r="D338" s="352" t="s">
        <v>3392</v>
      </c>
      <c r="E338" s="352" t="s">
        <v>1331</v>
      </c>
      <c r="F338" s="352" t="s">
        <v>2221</v>
      </c>
      <c r="G338" s="352" t="s">
        <v>102</v>
      </c>
      <c r="H338" s="353">
        <v>2</v>
      </c>
      <c r="I338" s="353">
        <v>8977</v>
      </c>
      <c r="J338" s="353">
        <v>0</v>
      </c>
      <c r="K338" s="354">
        <v>200</v>
      </c>
      <c r="L338" s="354">
        <v>72</v>
      </c>
      <c r="M338" s="285">
        <f t="shared" si="18"/>
        <v>528</v>
      </c>
      <c r="N338" s="340">
        <f t="shared" si="17"/>
        <v>4</v>
      </c>
      <c r="O338" s="315">
        <f t="shared" si="19"/>
        <v>0</v>
      </c>
      <c r="P338" s="314"/>
      <c r="R338" s="61"/>
      <c r="S338" s="61"/>
      <c r="T338" s="61"/>
      <c r="U338" s="61"/>
      <c r="V338" s="61"/>
      <c r="W338" s="61"/>
      <c r="X338" s="61"/>
      <c r="Y338" s="61"/>
    </row>
    <row r="339" spans="2:25" ht="17.25" hidden="1" outlineLevel="2" thickBot="1">
      <c r="B339" s="350">
        <v>42579</v>
      </c>
      <c r="C339" s="351" t="s">
        <v>3069</v>
      </c>
      <c r="D339" s="352" t="s">
        <v>3392</v>
      </c>
      <c r="E339" s="352" t="s">
        <v>1329</v>
      </c>
      <c r="F339" s="352" t="s">
        <v>1330</v>
      </c>
      <c r="G339" s="352" t="s">
        <v>102</v>
      </c>
      <c r="H339" s="353">
        <v>2</v>
      </c>
      <c r="I339" s="353">
        <v>8980</v>
      </c>
      <c r="J339" s="353">
        <v>0</v>
      </c>
      <c r="K339" s="354">
        <v>200</v>
      </c>
      <c r="L339" s="354">
        <v>72</v>
      </c>
      <c r="M339" s="285">
        <f t="shared" si="18"/>
        <v>-272</v>
      </c>
      <c r="N339" s="340" t="str">
        <f t="shared" si="17"/>
        <v/>
      </c>
      <c r="O339" s="315">
        <f t="shared" si="19"/>
        <v>0</v>
      </c>
      <c r="P339" s="314"/>
      <c r="R339" s="61"/>
      <c r="S339" s="61"/>
      <c r="T339" s="61"/>
      <c r="U339" s="61"/>
      <c r="V339" s="61"/>
      <c r="W339" s="61"/>
      <c r="X339" s="61"/>
      <c r="Y339" s="61"/>
    </row>
    <row r="340" spans="2:25" ht="17.25" hidden="1" outlineLevel="2" thickBot="1">
      <c r="B340" s="350">
        <v>42579</v>
      </c>
      <c r="C340" s="351" t="s">
        <v>3069</v>
      </c>
      <c r="D340" s="352" t="s">
        <v>3392</v>
      </c>
      <c r="E340" s="352" t="s">
        <v>1331</v>
      </c>
      <c r="F340" s="352" t="s">
        <v>2221</v>
      </c>
      <c r="G340" s="352" t="s">
        <v>102</v>
      </c>
      <c r="H340" s="353">
        <v>2</v>
      </c>
      <c r="I340" s="353">
        <v>9000</v>
      </c>
      <c r="J340" s="353">
        <v>0</v>
      </c>
      <c r="K340" s="354">
        <v>200</v>
      </c>
      <c r="L340" s="354">
        <v>72</v>
      </c>
      <c r="M340" s="285">
        <f t="shared" si="18"/>
        <v>7728</v>
      </c>
      <c r="N340" s="340">
        <f t="shared" si="17"/>
        <v>40</v>
      </c>
      <c r="O340" s="315">
        <f t="shared" si="19"/>
        <v>0</v>
      </c>
      <c r="P340" s="314"/>
      <c r="R340" s="61"/>
      <c r="S340" s="61"/>
      <c r="T340" s="61"/>
      <c r="U340" s="61"/>
      <c r="V340" s="61"/>
      <c r="W340" s="61"/>
      <c r="X340" s="61"/>
      <c r="Y340" s="61"/>
    </row>
    <row r="341" spans="2:25" ht="17.25" hidden="1" outlineLevel="2" thickBot="1">
      <c r="B341" s="350">
        <v>42579</v>
      </c>
      <c r="C341" s="351" t="s">
        <v>3069</v>
      </c>
      <c r="D341" s="352" t="s">
        <v>3392</v>
      </c>
      <c r="E341" s="352" t="s">
        <v>1329</v>
      </c>
      <c r="F341" s="352" t="s">
        <v>1330</v>
      </c>
      <c r="G341" s="352" t="s">
        <v>102</v>
      </c>
      <c r="H341" s="353">
        <v>2</v>
      </c>
      <c r="I341" s="353">
        <v>9000</v>
      </c>
      <c r="J341" s="353">
        <v>0</v>
      </c>
      <c r="K341" s="354">
        <v>200</v>
      </c>
      <c r="L341" s="354">
        <v>72</v>
      </c>
      <c r="M341" s="285">
        <f t="shared" si="18"/>
        <v>-272</v>
      </c>
      <c r="N341" s="340" t="str">
        <f t="shared" si="17"/>
        <v/>
      </c>
      <c r="O341" s="315">
        <f t="shared" si="19"/>
        <v>0</v>
      </c>
      <c r="P341" s="314"/>
      <c r="R341" s="61"/>
      <c r="S341" s="61"/>
      <c r="T341" s="61"/>
      <c r="U341" s="61"/>
      <c r="V341" s="61"/>
      <c r="W341" s="61"/>
      <c r="X341" s="61"/>
      <c r="Y341" s="61"/>
    </row>
    <row r="342" spans="2:25" ht="17.25" hidden="1" outlineLevel="2" thickBot="1">
      <c r="B342" s="350">
        <v>42579</v>
      </c>
      <c r="C342" s="351" t="s">
        <v>3069</v>
      </c>
      <c r="D342" s="352" t="s">
        <v>3392</v>
      </c>
      <c r="E342" s="352" t="s">
        <v>1331</v>
      </c>
      <c r="F342" s="352" t="s">
        <v>2221</v>
      </c>
      <c r="G342" s="352" t="s">
        <v>102</v>
      </c>
      <c r="H342" s="353">
        <v>2</v>
      </c>
      <c r="I342" s="353">
        <v>8993</v>
      </c>
      <c r="J342" s="353">
        <v>0</v>
      </c>
      <c r="K342" s="354">
        <v>200</v>
      </c>
      <c r="L342" s="354">
        <v>72</v>
      </c>
      <c r="M342" s="285">
        <f t="shared" si="18"/>
        <v>-3072</v>
      </c>
      <c r="N342" s="340">
        <f t="shared" si="17"/>
        <v>-14</v>
      </c>
      <c r="O342" s="315">
        <f t="shared" si="19"/>
        <v>0</v>
      </c>
      <c r="P342" s="314"/>
      <c r="R342" s="61"/>
      <c r="S342" s="61"/>
      <c r="T342" s="61"/>
      <c r="U342" s="61"/>
      <c r="V342" s="61"/>
      <c r="W342" s="61"/>
      <c r="X342" s="61"/>
      <c r="Y342" s="61"/>
    </row>
    <row r="343" spans="2:25" ht="17.25" hidden="1" outlineLevel="2" thickBot="1">
      <c r="B343" s="350">
        <v>42579</v>
      </c>
      <c r="C343" s="351" t="s">
        <v>3069</v>
      </c>
      <c r="D343" s="352" t="s">
        <v>3392</v>
      </c>
      <c r="E343" s="352" t="s">
        <v>1329</v>
      </c>
      <c r="F343" s="352" t="s">
        <v>2221</v>
      </c>
      <c r="G343" s="352" t="s">
        <v>102</v>
      </c>
      <c r="H343" s="353">
        <v>2</v>
      </c>
      <c r="I343" s="353">
        <v>8997</v>
      </c>
      <c r="J343" s="353">
        <v>0</v>
      </c>
      <c r="K343" s="354">
        <v>200</v>
      </c>
      <c r="L343" s="354">
        <v>72</v>
      </c>
      <c r="M343" s="285">
        <f t="shared" si="18"/>
        <v>-272</v>
      </c>
      <c r="N343" s="340" t="str">
        <f t="shared" si="17"/>
        <v/>
      </c>
      <c r="O343" s="315">
        <f t="shared" si="19"/>
        <v>0</v>
      </c>
      <c r="P343" s="314"/>
      <c r="R343" s="61"/>
      <c r="S343" s="61"/>
      <c r="T343" s="61"/>
      <c r="U343" s="61"/>
      <c r="V343" s="61"/>
      <c r="W343" s="61"/>
      <c r="X343" s="61"/>
      <c r="Y343" s="61"/>
    </row>
    <row r="344" spans="2:25" ht="17.25" hidden="1" outlineLevel="2" thickBot="1">
      <c r="B344" s="350">
        <v>42579</v>
      </c>
      <c r="C344" s="351" t="s">
        <v>3069</v>
      </c>
      <c r="D344" s="352" t="s">
        <v>3392</v>
      </c>
      <c r="E344" s="352" t="s">
        <v>1331</v>
      </c>
      <c r="F344" s="352" t="s">
        <v>1330</v>
      </c>
      <c r="G344" s="352" t="s">
        <v>102</v>
      </c>
      <c r="H344" s="353">
        <v>2</v>
      </c>
      <c r="I344" s="353">
        <v>8999</v>
      </c>
      <c r="J344" s="353">
        <v>0</v>
      </c>
      <c r="K344" s="354">
        <v>200</v>
      </c>
      <c r="L344" s="354">
        <v>72</v>
      </c>
      <c r="M344" s="285">
        <f t="shared" si="18"/>
        <v>-1072</v>
      </c>
      <c r="N344" s="340">
        <f t="shared" si="17"/>
        <v>-4</v>
      </c>
      <c r="O344" s="315">
        <f t="shared" si="19"/>
        <v>0</v>
      </c>
      <c r="P344" s="314"/>
      <c r="R344" s="61"/>
      <c r="S344" s="61"/>
      <c r="T344" s="61"/>
      <c r="U344" s="61"/>
      <c r="V344" s="61"/>
      <c r="W344" s="61"/>
      <c r="X344" s="61"/>
      <c r="Y344" s="61"/>
    </row>
    <row r="345" spans="2:25" ht="17.25" hidden="1" outlineLevel="2" thickBot="1">
      <c r="B345" s="350">
        <v>42579</v>
      </c>
      <c r="C345" s="351" t="s">
        <v>3069</v>
      </c>
      <c r="D345" s="352" t="s">
        <v>3392</v>
      </c>
      <c r="E345" s="352" t="s">
        <v>1329</v>
      </c>
      <c r="F345" s="352" t="s">
        <v>1330</v>
      </c>
      <c r="G345" s="352" t="s">
        <v>102</v>
      </c>
      <c r="H345" s="353">
        <v>2</v>
      </c>
      <c r="I345" s="353">
        <v>8997</v>
      </c>
      <c r="J345" s="353">
        <v>0</v>
      </c>
      <c r="K345" s="354">
        <v>200</v>
      </c>
      <c r="L345" s="354">
        <v>72</v>
      </c>
      <c r="M345" s="285">
        <f t="shared" si="18"/>
        <v>-272</v>
      </c>
      <c r="N345" s="340" t="str">
        <f t="shared" si="17"/>
        <v/>
      </c>
      <c r="O345" s="315">
        <f t="shared" si="19"/>
        <v>0</v>
      </c>
      <c r="P345" s="314"/>
      <c r="R345" s="61"/>
      <c r="S345" s="61"/>
      <c r="T345" s="61"/>
      <c r="U345" s="61"/>
      <c r="V345" s="61"/>
      <c r="W345" s="61"/>
      <c r="X345" s="61"/>
      <c r="Y345" s="61"/>
    </row>
    <row r="346" spans="2:25" ht="17.25" hidden="1" outlineLevel="2" thickBot="1">
      <c r="B346" s="350">
        <v>42579</v>
      </c>
      <c r="C346" s="351" t="s">
        <v>3069</v>
      </c>
      <c r="D346" s="352" t="s">
        <v>3392</v>
      </c>
      <c r="E346" s="352" t="s">
        <v>1331</v>
      </c>
      <c r="F346" s="352" t="s">
        <v>2221</v>
      </c>
      <c r="G346" s="352" t="s">
        <v>102</v>
      </c>
      <c r="H346" s="353">
        <v>2</v>
      </c>
      <c r="I346" s="353">
        <v>8992</v>
      </c>
      <c r="J346" s="353">
        <v>0</v>
      </c>
      <c r="K346" s="354">
        <v>200</v>
      </c>
      <c r="L346" s="354">
        <v>72</v>
      </c>
      <c r="M346" s="285">
        <f t="shared" si="18"/>
        <v>-2272</v>
      </c>
      <c r="N346" s="340">
        <f t="shared" si="17"/>
        <v>-10</v>
      </c>
      <c r="O346" s="315">
        <f t="shared" si="19"/>
        <v>0</v>
      </c>
      <c r="P346" s="314"/>
      <c r="R346" s="61"/>
      <c r="S346" s="61"/>
      <c r="T346" s="61"/>
      <c r="U346" s="61"/>
      <c r="V346" s="61"/>
      <c r="W346" s="61"/>
      <c r="X346" s="61"/>
      <c r="Y346" s="61"/>
    </row>
    <row r="347" spans="2:25" ht="17.25" hidden="1" outlineLevel="2" thickBot="1">
      <c r="B347" s="350">
        <v>42579</v>
      </c>
      <c r="C347" s="351" t="s">
        <v>3069</v>
      </c>
      <c r="D347" s="352" t="s">
        <v>3392</v>
      </c>
      <c r="E347" s="352" t="s">
        <v>1329</v>
      </c>
      <c r="F347" s="352" t="s">
        <v>1330</v>
      </c>
      <c r="G347" s="352" t="s">
        <v>102</v>
      </c>
      <c r="H347" s="353">
        <v>1</v>
      </c>
      <c r="I347" s="353">
        <v>8913</v>
      </c>
      <c r="J347" s="353">
        <v>0</v>
      </c>
      <c r="K347" s="354">
        <v>100</v>
      </c>
      <c r="L347" s="354">
        <v>36</v>
      </c>
      <c r="M347" s="285">
        <f t="shared" si="18"/>
        <v>-136</v>
      </c>
      <c r="N347" s="340" t="str">
        <f t="shared" si="17"/>
        <v/>
      </c>
      <c r="O347" s="315">
        <f t="shared" si="19"/>
        <v>0</v>
      </c>
      <c r="P347" s="314"/>
      <c r="R347" s="61"/>
      <c r="S347" s="61"/>
      <c r="T347" s="61"/>
      <c r="U347" s="61"/>
      <c r="V347" s="61"/>
      <c r="W347" s="61"/>
      <c r="X347" s="61"/>
      <c r="Y347" s="61"/>
    </row>
    <row r="348" spans="2:25" ht="17.25" hidden="1" outlineLevel="2" thickBot="1">
      <c r="B348" s="350">
        <v>42579</v>
      </c>
      <c r="C348" s="351" t="s">
        <v>3069</v>
      </c>
      <c r="D348" s="352" t="s">
        <v>3392</v>
      </c>
      <c r="E348" s="352" t="s">
        <v>1331</v>
      </c>
      <c r="F348" s="352" t="s">
        <v>2221</v>
      </c>
      <c r="G348" s="352" t="s">
        <v>102</v>
      </c>
      <c r="H348" s="353">
        <v>1</v>
      </c>
      <c r="I348" s="353">
        <v>8919</v>
      </c>
      <c r="J348" s="353">
        <v>0</v>
      </c>
      <c r="K348" s="354">
        <v>100</v>
      </c>
      <c r="L348" s="354">
        <v>36</v>
      </c>
      <c r="M348" s="285">
        <f t="shared" si="18"/>
        <v>1064</v>
      </c>
      <c r="N348" s="340">
        <f t="shared" si="17"/>
        <v>6</v>
      </c>
      <c r="O348" s="315">
        <f t="shared" si="19"/>
        <v>0</v>
      </c>
      <c r="P348" s="314"/>
      <c r="R348" s="61"/>
      <c r="S348" s="61"/>
      <c r="T348" s="61"/>
      <c r="U348" s="61"/>
      <c r="V348" s="61"/>
      <c r="W348" s="61"/>
      <c r="X348" s="61"/>
      <c r="Y348" s="61"/>
    </row>
    <row r="349" spans="2:25" ht="17.25" hidden="1" outlineLevel="2" thickBot="1">
      <c r="B349" s="350">
        <v>42579</v>
      </c>
      <c r="C349" s="351" t="s">
        <v>3069</v>
      </c>
      <c r="D349" s="352" t="s">
        <v>3392</v>
      </c>
      <c r="E349" s="352" t="s">
        <v>1329</v>
      </c>
      <c r="F349" s="352" t="s">
        <v>2221</v>
      </c>
      <c r="G349" s="352" t="s">
        <v>102</v>
      </c>
      <c r="H349" s="353">
        <v>1</v>
      </c>
      <c r="I349" s="353">
        <v>9001</v>
      </c>
      <c r="J349" s="353">
        <v>0</v>
      </c>
      <c r="K349" s="354">
        <v>100</v>
      </c>
      <c r="L349" s="354">
        <v>36</v>
      </c>
      <c r="M349" s="285">
        <f t="shared" si="18"/>
        <v>-136</v>
      </c>
      <c r="N349" s="340" t="str">
        <f t="shared" si="17"/>
        <v/>
      </c>
      <c r="O349" s="315">
        <f t="shared" si="19"/>
        <v>0</v>
      </c>
      <c r="P349" s="314"/>
      <c r="R349" s="61"/>
      <c r="S349" s="61"/>
      <c r="T349" s="61"/>
      <c r="U349" s="61"/>
      <c r="V349" s="61"/>
      <c r="W349" s="61"/>
      <c r="X349" s="61"/>
      <c r="Y349" s="61"/>
    </row>
    <row r="350" spans="2:25" ht="17.25" hidden="1" outlineLevel="2" thickBot="1">
      <c r="B350" s="350">
        <v>42579</v>
      </c>
      <c r="C350" s="351" t="s">
        <v>3069</v>
      </c>
      <c r="D350" s="352" t="s">
        <v>3392</v>
      </c>
      <c r="E350" s="352" t="s">
        <v>1331</v>
      </c>
      <c r="F350" s="352" t="s">
        <v>1330</v>
      </c>
      <c r="G350" s="352" t="s">
        <v>102</v>
      </c>
      <c r="H350" s="353">
        <v>1</v>
      </c>
      <c r="I350" s="353">
        <v>9001</v>
      </c>
      <c r="J350" s="353">
        <v>0</v>
      </c>
      <c r="K350" s="354">
        <v>100</v>
      </c>
      <c r="L350" s="354">
        <v>36</v>
      </c>
      <c r="M350" s="285">
        <f t="shared" si="18"/>
        <v>-136</v>
      </c>
      <c r="N350" s="340">
        <f t="shared" si="17"/>
        <v>0</v>
      </c>
      <c r="O350" s="315">
        <f t="shared" si="19"/>
        <v>0</v>
      </c>
      <c r="P350" s="314"/>
      <c r="R350" s="61"/>
      <c r="S350" s="61"/>
      <c r="T350" s="61"/>
      <c r="U350" s="61"/>
      <c r="V350" s="61"/>
      <c r="W350" s="61"/>
      <c r="X350" s="61"/>
      <c r="Y350" s="61"/>
    </row>
    <row r="351" spans="2:25" ht="17.25" hidden="1" outlineLevel="2" thickBot="1">
      <c r="B351" s="350">
        <v>42579</v>
      </c>
      <c r="C351" s="351" t="s">
        <v>3069</v>
      </c>
      <c r="D351" s="352" t="s">
        <v>3392</v>
      </c>
      <c r="E351" s="352" t="s">
        <v>1329</v>
      </c>
      <c r="F351" s="352" t="s">
        <v>2221</v>
      </c>
      <c r="G351" s="352" t="s">
        <v>102</v>
      </c>
      <c r="H351" s="353">
        <v>1</v>
      </c>
      <c r="I351" s="353">
        <v>9007</v>
      </c>
      <c r="J351" s="353">
        <v>0</v>
      </c>
      <c r="K351" s="354">
        <v>100</v>
      </c>
      <c r="L351" s="354">
        <v>36</v>
      </c>
      <c r="M351" s="285">
        <f t="shared" si="18"/>
        <v>-136</v>
      </c>
      <c r="N351" s="340" t="str">
        <f t="shared" si="17"/>
        <v/>
      </c>
      <c r="O351" s="315">
        <f t="shared" si="19"/>
        <v>0</v>
      </c>
      <c r="P351" s="314"/>
      <c r="R351" s="61"/>
      <c r="S351" s="61"/>
      <c r="T351" s="61"/>
      <c r="U351" s="61"/>
      <c r="V351" s="61"/>
      <c r="W351" s="61"/>
      <c r="X351" s="61"/>
      <c r="Y351" s="61"/>
    </row>
    <row r="352" spans="2:25" ht="17.25" hidden="1" outlineLevel="2" thickBot="1">
      <c r="B352" s="341">
        <v>42579</v>
      </c>
      <c r="C352" s="280" t="s">
        <v>3069</v>
      </c>
      <c r="D352" s="281" t="s">
        <v>3392</v>
      </c>
      <c r="E352" s="281" t="s">
        <v>1331</v>
      </c>
      <c r="F352" s="281" t="s">
        <v>1330</v>
      </c>
      <c r="G352" s="281" t="s">
        <v>102</v>
      </c>
      <c r="H352" s="283">
        <v>1</v>
      </c>
      <c r="I352" s="283">
        <v>9000</v>
      </c>
      <c r="J352" s="283">
        <v>0</v>
      </c>
      <c r="K352" s="284">
        <v>100</v>
      </c>
      <c r="L352" s="284">
        <v>36</v>
      </c>
      <c r="M352" s="285">
        <f t="shared" si="18"/>
        <v>1264</v>
      </c>
      <c r="N352" s="340">
        <f>IF(C352="TXO","",IF(C352="FITX",IF(E352="新倉","",IF(F352="賣",(I352-I351)*H352,(I351-I352)*H352))))</f>
        <v>7</v>
      </c>
      <c r="O352" s="315">
        <f t="shared" si="19"/>
        <v>0</v>
      </c>
      <c r="P352" s="314"/>
      <c r="R352" s="61"/>
      <c r="S352" s="61"/>
      <c r="T352" s="61"/>
      <c r="U352" s="61"/>
      <c r="V352" s="61"/>
      <c r="W352" s="61"/>
      <c r="X352" s="61"/>
      <c r="Y352" s="61"/>
    </row>
    <row r="353" spans="2:25" ht="17.25" hidden="1" outlineLevel="1" collapsed="1" thickBot="1">
      <c r="B353" s="349">
        <v>42580</v>
      </c>
      <c r="C353" s="318" t="s">
        <v>3069</v>
      </c>
      <c r="D353" s="319" t="s">
        <v>3392</v>
      </c>
      <c r="E353" s="319" t="s">
        <v>1329</v>
      </c>
      <c r="F353" s="319" t="s">
        <v>1330</v>
      </c>
      <c r="G353" s="319" t="s">
        <v>102</v>
      </c>
      <c r="H353" s="320">
        <v>1</v>
      </c>
      <c r="I353" s="320">
        <v>8984</v>
      </c>
      <c r="J353" s="320">
        <v>0</v>
      </c>
      <c r="K353" s="322">
        <v>100</v>
      </c>
      <c r="L353" s="322">
        <v>36</v>
      </c>
      <c r="M353" s="123">
        <f t="shared" ref="M353:M376" si="20">IF(C353="TXO",J353-SUM(K353:L353),IF(C353="FITX",IF(E353="新倉",-SUM(K353:L353),IF(F353="賣",(I353-I352)*H353*200-SUM(K353:L353),(I352-I353)*H353*200-SUM(K353:L353)))))</f>
        <v>-136</v>
      </c>
      <c r="N353" s="241" t="str">
        <f t="shared" ref="N353:N376" si="21">IF(C353="TXO","",IF(C353="FITX",IF(E353="新倉","",IF(F353="賣",(I353-I352),(I352-I353)))))</f>
        <v/>
      </c>
      <c r="O353" s="315">
        <f t="shared" si="19"/>
        <v>0</v>
      </c>
      <c r="P353" s="34">
        <f>SUM(M353:M376)</f>
        <v>-21664</v>
      </c>
      <c r="R353" s="61"/>
      <c r="S353" s="61"/>
      <c r="T353" s="61"/>
      <c r="U353" s="61"/>
      <c r="V353" s="61"/>
      <c r="W353" s="61"/>
      <c r="X353" s="61"/>
      <c r="Y353" s="61"/>
    </row>
    <row r="354" spans="2:25" ht="17.25" hidden="1" outlineLevel="2" thickBot="1">
      <c r="B354" s="349">
        <v>42580</v>
      </c>
      <c r="C354" s="318" t="s">
        <v>3069</v>
      </c>
      <c r="D354" s="319" t="s">
        <v>3392</v>
      </c>
      <c r="E354" s="319" t="s">
        <v>1331</v>
      </c>
      <c r="F354" s="319" t="s">
        <v>2221</v>
      </c>
      <c r="G354" s="319" t="s">
        <v>102</v>
      </c>
      <c r="H354" s="320">
        <v>1</v>
      </c>
      <c r="I354" s="320">
        <v>8979</v>
      </c>
      <c r="J354" s="320">
        <v>0</v>
      </c>
      <c r="K354" s="322">
        <v>100</v>
      </c>
      <c r="L354" s="322">
        <v>36</v>
      </c>
      <c r="M354" s="123">
        <f t="shared" si="20"/>
        <v>-1136</v>
      </c>
      <c r="N354" s="241">
        <f t="shared" si="21"/>
        <v>-5</v>
      </c>
      <c r="O354" s="315">
        <f t="shared" si="19"/>
        <v>0</v>
      </c>
      <c r="P354" s="34"/>
      <c r="R354" s="61"/>
      <c r="S354" s="61"/>
      <c r="T354" s="61"/>
      <c r="U354" s="61"/>
      <c r="V354" s="61"/>
      <c r="W354" s="61"/>
      <c r="X354" s="61"/>
      <c r="Y354" s="61"/>
    </row>
    <row r="355" spans="2:25" ht="17.25" hidden="1" outlineLevel="2" thickBot="1">
      <c r="B355" s="349">
        <v>42580</v>
      </c>
      <c r="C355" s="318" t="s">
        <v>3069</v>
      </c>
      <c r="D355" s="319" t="s">
        <v>3392</v>
      </c>
      <c r="E355" s="319" t="s">
        <v>1329</v>
      </c>
      <c r="F355" s="319" t="s">
        <v>2221</v>
      </c>
      <c r="G355" s="319" t="s">
        <v>102</v>
      </c>
      <c r="H355" s="320">
        <v>1</v>
      </c>
      <c r="I355" s="320">
        <v>8983</v>
      </c>
      <c r="J355" s="320">
        <v>0</v>
      </c>
      <c r="K355" s="322">
        <v>100</v>
      </c>
      <c r="L355" s="322">
        <v>36</v>
      </c>
      <c r="M355" s="123">
        <f t="shared" si="20"/>
        <v>-136</v>
      </c>
      <c r="N355" s="241" t="str">
        <f t="shared" si="21"/>
        <v/>
      </c>
      <c r="O355" s="315">
        <f t="shared" si="19"/>
        <v>0</v>
      </c>
      <c r="P355" s="34"/>
      <c r="R355" s="61"/>
      <c r="S355" s="61"/>
      <c r="T355" s="61"/>
      <c r="U355" s="61"/>
      <c r="V355" s="61"/>
      <c r="W355" s="61"/>
      <c r="X355" s="61"/>
      <c r="Y355" s="61"/>
    </row>
    <row r="356" spans="2:25" ht="17.25" hidden="1" outlineLevel="2" thickBot="1">
      <c r="B356" s="349">
        <v>42580</v>
      </c>
      <c r="C356" s="318" t="s">
        <v>3069</v>
      </c>
      <c r="D356" s="319" t="s">
        <v>3392</v>
      </c>
      <c r="E356" s="319" t="s">
        <v>1331</v>
      </c>
      <c r="F356" s="319" t="s">
        <v>1330</v>
      </c>
      <c r="G356" s="319" t="s">
        <v>102</v>
      </c>
      <c r="H356" s="320">
        <v>1</v>
      </c>
      <c r="I356" s="320">
        <v>8995</v>
      </c>
      <c r="J356" s="320">
        <v>0</v>
      </c>
      <c r="K356" s="322">
        <v>100</v>
      </c>
      <c r="L356" s="322">
        <v>36</v>
      </c>
      <c r="M356" s="123">
        <f t="shared" si="20"/>
        <v>-2536</v>
      </c>
      <c r="N356" s="241">
        <f t="shared" si="21"/>
        <v>-12</v>
      </c>
      <c r="O356" s="315">
        <f t="shared" si="19"/>
        <v>0</v>
      </c>
      <c r="P356" s="34"/>
      <c r="R356" s="61"/>
      <c r="S356" s="61"/>
      <c r="T356" s="61"/>
      <c r="U356" s="61"/>
      <c r="V356" s="61"/>
      <c r="W356" s="61"/>
      <c r="X356" s="61"/>
      <c r="Y356" s="61"/>
    </row>
    <row r="357" spans="2:25" ht="17.25" hidden="1" outlineLevel="2" thickBot="1">
      <c r="B357" s="349">
        <v>42580</v>
      </c>
      <c r="C357" s="318" t="s">
        <v>3069</v>
      </c>
      <c r="D357" s="319" t="s">
        <v>3392</v>
      </c>
      <c r="E357" s="319" t="s">
        <v>1329</v>
      </c>
      <c r="F357" s="319" t="s">
        <v>2221</v>
      </c>
      <c r="G357" s="319" t="s">
        <v>102</v>
      </c>
      <c r="H357" s="320">
        <v>1</v>
      </c>
      <c r="I357" s="320">
        <v>8966</v>
      </c>
      <c r="J357" s="320">
        <v>0</v>
      </c>
      <c r="K357" s="322">
        <v>100</v>
      </c>
      <c r="L357" s="322">
        <v>36</v>
      </c>
      <c r="M357" s="123">
        <f t="shared" si="20"/>
        <v>-136</v>
      </c>
      <c r="N357" s="241" t="str">
        <f t="shared" si="21"/>
        <v/>
      </c>
      <c r="O357" s="315">
        <f t="shared" si="19"/>
        <v>0</v>
      </c>
      <c r="P357" s="34"/>
      <c r="R357" s="61"/>
      <c r="S357" s="61"/>
      <c r="T357" s="61"/>
      <c r="U357" s="61"/>
      <c r="V357" s="61"/>
      <c r="W357" s="61"/>
      <c r="X357" s="61"/>
      <c r="Y357" s="61"/>
    </row>
    <row r="358" spans="2:25" ht="17.25" hidden="1" outlineLevel="2" thickBot="1">
      <c r="B358" s="349">
        <v>42580</v>
      </c>
      <c r="C358" s="318" t="s">
        <v>3069</v>
      </c>
      <c r="D358" s="319" t="s">
        <v>3392</v>
      </c>
      <c r="E358" s="319" t="s">
        <v>1331</v>
      </c>
      <c r="F358" s="319" t="s">
        <v>1330</v>
      </c>
      <c r="G358" s="319" t="s">
        <v>102</v>
      </c>
      <c r="H358" s="320">
        <v>1</v>
      </c>
      <c r="I358" s="320">
        <v>8995</v>
      </c>
      <c r="J358" s="320">
        <v>0</v>
      </c>
      <c r="K358" s="322">
        <v>100</v>
      </c>
      <c r="L358" s="322">
        <v>36</v>
      </c>
      <c r="M358" s="123">
        <f t="shared" si="20"/>
        <v>-5936</v>
      </c>
      <c r="N358" s="241">
        <f t="shared" si="21"/>
        <v>-29</v>
      </c>
      <c r="O358" s="315">
        <f t="shared" si="19"/>
        <v>0</v>
      </c>
      <c r="P358" s="34"/>
      <c r="R358" s="61"/>
      <c r="S358" s="61"/>
      <c r="T358" s="61"/>
      <c r="U358" s="61"/>
      <c r="V358" s="61"/>
      <c r="W358" s="61"/>
      <c r="X358" s="61"/>
      <c r="Y358" s="61"/>
    </row>
    <row r="359" spans="2:25" ht="17.25" hidden="1" outlineLevel="2" thickBot="1">
      <c r="B359" s="349">
        <v>42580</v>
      </c>
      <c r="C359" s="318" t="s">
        <v>3069</v>
      </c>
      <c r="D359" s="319" t="s">
        <v>3392</v>
      </c>
      <c r="E359" s="319" t="s">
        <v>1329</v>
      </c>
      <c r="F359" s="319" t="s">
        <v>1330</v>
      </c>
      <c r="G359" s="319" t="s">
        <v>102</v>
      </c>
      <c r="H359" s="320">
        <v>1</v>
      </c>
      <c r="I359" s="320">
        <v>8992</v>
      </c>
      <c r="J359" s="320">
        <v>0</v>
      </c>
      <c r="K359" s="322">
        <v>100</v>
      </c>
      <c r="L359" s="322">
        <v>36</v>
      </c>
      <c r="M359" s="123">
        <f t="shared" si="20"/>
        <v>-136</v>
      </c>
      <c r="N359" s="241" t="str">
        <f t="shared" si="21"/>
        <v/>
      </c>
      <c r="O359" s="315">
        <f t="shared" si="19"/>
        <v>0</v>
      </c>
      <c r="P359" s="34"/>
      <c r="R359" s="61"/>
      <c r="S359" s="61"/>
      <c r="T359" s="61"/>
      <c r="U359" s="61"/>
      <c r="V359" s="61"/>
      <c r="W359" s="61"/>
      <c r="X359" s="61"/>
      <c r="Y359" s="61"/>
    </row>
    <row r="360" spans="2:25" ht="17.25" hidden="1" outlineLevel="2" thickBot="1">
      <c r="B360" s="349">
        <v>42580</v>
      </c>
      <c r="C360" s="318" t="s">
        <v>3069</v>
      </c>
      <c r="D360" s="319" t="s">
        <v>3392</v>
      </c>
      <c r="E360" s="319" t="s">
        <v>1331</v>
      </c>
      <c r="F360" s="319" t="s">
        <v>2221</v>
      </c>
      <c r="G360" s="319" t="s">
        <v>102</v>
      </c>
      <c r="H360" s="320">
        <v>1</v>
      </c>
      <c r="I360" s="320">
        <v>8987</v>
      </c>
      <c r="J360" s="320">
        <v>0</v>
      </c>
      <c r="K360" s="322">
        <v>100</v>
      </c>
      <c r="L360" s="322">
        <v>36</v>
      </c>
      <c r="M360" s="123">
        <f t="shared" si="20"/>
        <v>-1136</v>
      </c>
      <c r="N360" s="241">
        <f t="shared" si="21"/>
        <v>-5</v>
      </c>
      <c r="O360" s="315">
        <f t="shared" si="19"/>
        <v>0</v>
      </c>
      <c r="P360" s="34"/>
      <c r="R360" s="61"/>
      <c r="S360" s="61"/>
      <c r="T360" s="61"/>
      <c r="U360" s="61"/>
      <c r="V360" s="61"/>
      <c r="W360" s="61"/>
      <c r="X360" s="61"/>
      <c r="Y360" s="61"/>
    </row>
    <row r="361" spans="2:25" ht="17.25" hidden="1" outlineLevel="2" thickBot="1">
      <c r="B361" s="349">
        <v>42580</v>
      </c>
      <c r="C361" s="318" t="s">
        <v>3069</v>
      </c>
      <c r="D361" s="319" t="s">
        <v>3392</v>
      </c>
      <c r="E361" s="319" t="s">
        <v>1329</v>
      </c>
      <c r="F361" s="319" t="s">
        <v>2221</v>
      </c>
      <c r="G361" s="319" t="s">
        <v>102</v>
      </c>
      <c r="H361" s="320">
        <v>1</v>
      </c>
      <c r="I361" s="320">
        <v>8984</v>
      </c>
      <c r="J361" s="320">
        <v>0</v>
      </c>
      <c r="K361" s="322">
        <v>100</v>
      </c>
      <c r="L361" s="322">
        <v>36</v>
      </c>
      <c r="M361" s="123">
        <f t="shared" si="20"/>
        <v>-136</v>
      </c>
      <c r="N361" s="241" t="str">
        <f t="shared" si="21"/>
        <v/>
      </c>
      <c r="O361" s="315">
        <f t="shared" si="19"/>
        <v>0</v>
      </c>
      <c r="P361" s="34"/>
      <c r="R361" s="61"/>
      <c r="S361" s="61"/>
      <c r="T361" s="61"/>
      <c r="U361" s="61"/>
      <c r="V361" s="61"/>
      <c r="W361" s="61"/>
      <c r="X361" s="61"/>
      <c r="Y361" s="61"/>
    </row>
    <row r="362" spans="2:25" ht="17.25" hidden="1" outlineLevel="2" thickBot="1">
      <c r="B362" s="349">
        <v>42580</v>
      </c>
      <c r="C362" s="318" t="s">
        <v>3069</v>
      </c>
      <c r="D362" s="319" t="s">
        <v>3392</v>
      </c>
      <c r="E362" s="319" t="s">
        <v>1331</v>
      </c>
      <c r="F362" s="319" t="s">
        <v>1330</v>
      </c>
      <c r="G362" s="319" t="s">
        <v>102</v>
      </c>
      <c r="H362" s="320">
        <v>1</v>
      </c>
      <c r="I362" s="320">
        <v>8993</v>
      </c>
      <c r="J362" s="320">
        <v>0</v>
      </c>
      <c r="K362" s="322">
        <v>100</v>
      </c>
      <c r="L362" s="322">
        <v>36</v>
      </c>
      <c r="M362" s="123">
        <f t="shared" si="20"/>
        <v>-1936</v>
      </c>
      <c r="N362" s="241">
        <f t="shared" si="21"/>
        <v>-9</v>
      </c>
      <c r="O362" s="315">
        <f t="shared" si="19"/>
        <v>0</v>
      </c>
      <c r="P362" s="34"/>
      <c r="R362" s="61"/>
      <c r="S362" s="61"/>
      <c r="T362" s="61"/>
      <c r="U362" s="61"/>
      <c r="V362" s="61"/>
      <c r="W362" s="61"/>
      <c r="X362" s="61"/>
      <c r="Y362" s="61"/>
    </row>
    <row r="363" spans="2:25" ht="17.25" hidden="1" outlineLevel="2" thickBot="1">
      <c r="B363" s="349">
        <v>42580</v>
      </c>
      <c r="C363" s="318" t="s">
        <v>3069</v>
      </c>
      <c r="D363" s="319" t="s">
        <v>3392</v>
      </c>
      <c r="E363" s="319" t="s">
        <v>1329</v>
      </c>
      <c r="F363" s="319" t="s">
        <v>2221</v>
      </c>
      <c r="G363" s="319" t="s">
        <v>102</v>
      </c>
      <c r="H363" s="320">
        <v>1</v>
      </c>
      <c r="I363" s="320">
        <v>8942</v>
      </c>
      <c r="J363" s="320">
        <v>0</v>
      </c>
      <c r="K363" s="322">
        <v>100</v>
      </c>
      <c r="L363" s="322">
        <v>36</v>
      </c>
      <c r="M363" s="123">
        <f t="shared" si="20"/>
        <v>-136</v>
      </c>
      <c r="N363" s="241" t="str">
        <f t="shared" si="21"/>
        <v/>
      </c>
      <c r="O363" s="315">
        <f t="shared" si="19"/>
        <v>0</v>
      </c>
      <c r="P363" s="34"/>
      <c r="R363" s="61"/>
      <c r="S363" s="61"/>
      <c r="T363" s="61"/>
      <c r="U363" s="61"/>
      <c r="V363" s="61"/>
      <c r="W363" s="61"/>
      <c r="X363" s="61"/>
      <c r="Y363" s="61"/>
    </row>
    <row r="364" spans="2:25" ht="17.25" hidden="1" outlineLevel="2" thickBot="1">
      <c r="B364" s="349">
        <v>42580</v>
      </c>
      <c r="C364" s="318" t="s">
        <v>3069</v>
      </c>
      <c r="D364" s="319" t="s">
        <v>3392</v>
      </c>
      <c r="E364" s="319" t="s">
        <v>1331</v>
      </c>
      <c r="F364" s="319" t="s">
        <v>1330</v>
      </c>
      <c r="G364" s="319" t="s">
        <v>102</v>
      </c>
      <c r="H364" s="320">
        <v>1</v>
      </c>
      <c r="I364" s="320">
        <v>8950</v>
      </c>
      <c r="J364" s="320">
        <v>0</v>
      </c>
      <c r="K364" s="322">
        <v>100</v>
      </c>
      <c r="L364" s="322">
        <v>36</v>
      </c>
      <c r="M364" s="123">
        <f t="shared" si="20"/>
        <v>-1736</v>
      </c>
      <c r="N364" s="241">
        <f t="shared" si="21"/>
        <v>-8</v>
      </c>
      <c r="O364" s="315">
        <f t="shared" si="19"/>
        <v>0</v>
      </c>
      <c r="P364" s="34"/>
      <c r="R364" s="61"/>
      <c r="S364" s="61"/>
      <c r="T364" s="61"/>
      <c r="U364" s="61"/>
      <c r="V364" s="61"/>
      <c r="W364" s="61"/>
      <c r="X364" s="61"/>
      <c r="Y364" s="61"/>
    </row>
    <row r="365" spans="2:25" ht="17.25" hidden="1" outlineLevel="2" thickBot="1">
      <c r="B365" s="349">
        <v>42580</v>
      </c>
      <c r="C365" s="318" t="s">
        <v>3069</v>
      </c>
      <c r="D365" s="319" t="s">
        <v>3392</v>
      </c>
      <c r="E365" s="319" t="s">
        <v>1329</v>
      </c>
      <c r="F365" s="319" t="s">
        <v>2221</v>
      </c>
      <c r="G365" s="319" t="s">
        <v>102</v>
      </c>
      <c r="H365" s="320">
        <v>1</v>
      </c>
      <c r="I365" s="320">
        <v>8953</v>
      </c>
      <c r="J365" s="320">
        <v>0</v>
      </c>
      <c r="K365" s="322">
        <v>100</v>
      </c>
      <c r="L365" s="322">
        <v>36</v>
      </c>
      <c r="M365" s="123">
        <f t="shared" si="20"/>
        <v>-136</v>
      </c>
      <c r="N365" s="241" t="str">
        <f t="shared" si="21"/>
        <v/>
      </c>
      <c r="O365" s="315">
        <f t="shared" si="19"/>
        <v>0</v>
      </c>
      <c r="P365" s="34"/>
      <c r="R365" s="61"/>
      <c r="S365" s="61"/>
      <c r="T365" s="61"/>
      <c r="U365" s="61"/>
      <c r="V365" s="61"/>
      <c r="W365" s="61"/>
      <c r="X365" s="61"/>
      <c r="Y365" s="61"/>
    </row>
    <row r="366" spans="2:25" ht="17.25" hidden="1" outlineLevel="2" thickBot="1">
      <c r="B366" s="349">
        <v>42580</v>
      </c>
      <c r="C366" s="318" t="s">
        <v>3069</v>
      </c>
      <c r="D366" s="319" t="s">
        <v>3392</v>
      </c>
      <c r="E366" s="319" t="s">
        <v>1331</v>
      </c>
      <c r="F366" s="319" t="s">
        <v>1330</v>
      </c>
      <c r="G366" s="319" t="s">
        <v>102</v>
      </c>
      <c r="H366" s="320">
        <v>1</v>
      </c>
      <c r="I366" s="320">
        <v>8948</v>
      </c>
      <c r="J366" s="320">
        <v>0</v>
      </c>
      <c r="K366" s="322">
        <v>100</v>
      </c>
      <c r="L366" s="322">
        <v>36</v>
      </c>
      <c r="M366" s="123">
        <f t="shared" si="20"/>
        <v>864</v>
      </c>
      <c r="N366" s="241">
        <f t="shared" si="21"/>
        <v>5</v>
      </c>
      <c r="O366" s="315">
        <f t="shared" si="19"/>
        <v>0</v>
      </c>
      <c r="P366" s="34"/>
      <c r="R366" s="61"/>
      <c r="S366" s="61"/>
      <c r="T366" s="61"/>
      <c r="U366" s="61"/>
      <c r="V366" s="61"/>
      <c r="W366" s="61"/>
      <c r="X366" s="61"/>
      <c r="Y366" s="61"/>
    </row>
    <row r="367" spans="2:25" ht="17.25" hidden="1" outlineLevel="2" thickBot="1">
      <c r="B367" s="349">
        <v>42580</v>
      </c>
      <c r="C367" s="318" t="s">
        <v>3069</v>
      </c>
      <c r="D367" s="319" t="s">
        <v>3392</v>
      </c>
      <c r="E367" s="319" t="s">
        <v>1329</v>
      </c>
      <c r="F367" s="319" t="s">
        <v>2221</v>
      </c>
      <c r="G367" s="319" t="s">
        <v>102</v>
      </c>
      <c r="H367" s="320">
        <v>1</v>
      </c>
      <c r="I367" s="320">
        <v>8953</v>
      </c>
      <c r="J367" s="320">
        <v>0</v>
      </c>
      <c r="K367" s="322">
        <v>100</v>
      </c>
      <c r="L367" s="322">
        <v>36</v>
      </c>
      <c r="M367" s="123">
        <f t="shared" si="20"/>
        <v>-136</v>
      </c>
      <c r="N367" s="241" t="str">
        <f t="shared" si="21"/>
        <v/>
      </c>
      <c r="O367" s="315">
        <f t="shared" si="19"/>
        <v>0</v>
      </c>
      <c r="P367" s="34"/>
      <c r="R367" s="61"/>
      <c r="S367" s="61"/>
      <c r="T367" s="61"/>
      <c r="U367" s="61"/>
      <c r="V367" s="61"/>
      <c r="W367" s="61"/>
      <c r="X367" s="61"/>
      <c r="Y367" s="61"/>
    </row>
    <row r="368" spans="2:25" ht="17.25" hidden="1" outlineLevel="2" thickBot="1">
      <c r="B368" s="349">
        <v>42580</v>
      </c>
      <c r="C368" s="318" t="s">
        <v>3069</v>
      </c>
      <c r="D368" s="319" t="s">
        <v>3392</v>
      </c>
      <c r="E368" s="319" t="s">
        <v>1331</v>
      </c>
      <c r="F368" s="319" t="s">
        <v>1330</v>
      </c>
      <c r="G368" s="319" t="s">
        <v>102</v>
      </c>
      <c r="H368" s="320">
        <v>1</v>
      </c>
      <c r="I368" s="320">
        <v>8961</v>
      </c>
      <c r="J368" s="320">
        <v>0</v>
      </c>
      <c r="K368" s="322">
        <v>100</v>
      </c>
      <c r="L368" s="322">
        <v>36</v>
      </c>
      <c r="M368" s="123">
        <f t="shared" si="20"/>
        <v>-1736</v>
      </c>
      <c r="N368" s="241">
        <f t="shared" si="21"/>
        <v>-8</v>
      </c>
      <c r="O368" s="315">
        <f t="shared" si="19"/>
        <v>0</v>
      </c>
      <c r="P368" s="34"/>
      <c r="R368" s="61"/>
      <c r="S368" s="61"/>
      <c r="T368" s="61"/>
      <c r="U368" s="61"/>
      <c r="V368" s="61"/>
      <c r="W368" s="61"/>
      <c r="X368" s="61"/>
      <c r="Y368" s="61"/>
    </row>
    <row r="369" spans="2:25" ht="17.25" hidden="1" outlineLevel="2" thickBot="1">
      <c r="B369" s="349">
        <v>42580</v>
      </c>
      <c r="C369" s="318" t="s">
        <v>3069</v>
      </c>
      <c r="D369" s="319" t="s">
        <v>3392</v>
      </c>
      <c r="E369" s="319" t="s">
        <v>1329</v>
      </c>
      <c r="F369" s="319" t="s">
        <v>2221</v>
      </c>
      <c r="G369" s="319" t="s">
        <v>102</v>
      </c>
      <c r="H369" s="320">
        <v>1</v>
      </c>
      <c r="I369" s="320">
        <v>8956</v>
      </c>
      <c r="J369" s="320">
        <v>0</v>
      </c>
      <c r="K369" s="322">
        <v>100</v>
      </c>
      <c r="L369" s="322">
        <v>36</v>
      </c>
      <c r="M369" s="123">
        <f t="shared" si="20"/>
        <v>-136</v>
      </c>
      <c r="N369" s="241" t="str">
        <f t="shared" si="21"/>
        <v/>
      </c>
      <c r="O369" s="315">
        <f t="shared" si="19"/>
        <v>0</v>
      </c>
      <c r="P369" s="34"/>
      <c r="R369" s="61"/>
      <c r="S369" s="61"/>
      <c r="T369" s="61"/>
      <c r="U369" s="61"/>
      <c r="V369" s="61"/>
      <c r="W369" s="61"/>
      <c r="X369" s="61"/>
      <c r="Y369" s="61"/>
    </row>
    <row r="370" spans="2:25" ht="17.25" hidden="1" outlineLevel="2" thickBot="1">
      <c r="B370" s="349">
        <v>42580</v>
      </c>
      <c r="C370" s="318" t="s">
        <v>3069</v>
      </c>
      <c r="D370" s="319" t="s">
        <v>3392</v>
      </c>
      <c r="E370" s="319" t="s">
        <v>1331</v>
      </c>
      <c r="F370" s="319" t="s">
        <v>1330</v>
      </c>
      <c r="G370" s="319" t="s">
        <v>102</v>
      </c>
      <c r="H370" s="320">
        <v>1</v>
      </c>
      <c r="I370" s="320">
        <v>8965</v>
      </c>
      <c r="J370" s="320">
        <v>0</v>
      </c>
      <c r="K370" s="322">
        <v>100</v>
      </c>
      <c r="L370" s="322">
        <v>36</v>
      </c>
      <c r="M370" s="123">
        <f t="shared" si="20"/>
        <v>-1936</v>
      </c>
      <c r="N370" s="241">
        <f t="shared" si="21"/>
        <v>-9</v>
      </c>
      <c r="O370" s="315">
        <f t="shared" si="19"/>
        <v>0</v>
      </c>
      <c r="P370" s="34"/>
      <c r="R370" s="61"/>
      <c r="S370" s="61"/>
      <c r="T370" s="61"/>
      <c r="U370" s="61"/>
      <c r="V370" s="61"/>
      <c r="W370" s="61"/>
      <c r="X370" s="61"/>
      <c r="Y370" s="61"/>
    </row>
    <row r="371" spans="2:25" ht="17.25" hidden="1" outlineLevel="2" thickBot="1">
      <c r="B371" s="349">
        <v>42580</v>
      </c>
      <c r="C371" s="318" t="s">
        <v>3069</v>
      </c>
      <c r="D371" s="319" t="s">
        <v>3392</v>
      </c>
      <c r="E371" s="319" t="s">
        <v>1329</v>
      </c>
      <c r="F371" s="319" t="s">
        <v>2221</v>
      </c>
      <c r="G371" s="319" t="s">
        <v>102</v>
      </c>
      <c r="H371" s="320">
        <v>1</v>
      </c>
      <c r="I371" s="320">
        <v>8956</v>
      </c>
      <c r="J371" s="320">
        <v>0</v>
      </c>
      <c r="K371" s="322">
        <v>100</v>
      </c>
      <c r="L371" s="322">
        <v>36</v>
      </c>
      <c r="M371" s="123">
        <f t="shared" si="20"/>
        <v>-136</v>
      </c>
      <c r="N371" s="241" t="str">
        <f t="shared" si="21"/>
        <v/>
      </c>
      <c r="O371" s="315">
        <f t="shared" si="19"/>
        <v>0</v>
      </c>
      <c r="P371" s="34"/>
      <c r="R371" s="61"/>
      <c r="S371" s="61"/>
      <c r="T371" s="61"/>
      <c r="U371" s="61"/>
      <c r="V371" s="61"/>
      <c r="W371" s="61"/>
      <c r="X371" s="61"/>
      <c r="Y371" s="61"/>
    </row>
    <row r="372" spans="2:25" ht="17.25" hidden="1" outlineLevel="2" thickBot="1">
      <c r="B372" s="349">
        <v>42580</v>
      </c>
      <c r="C372" s="318" t="s">
        <v>3069</v>
      </c>
      <c r="D372" s="319" t="s">
        <v>3392</v>
      </c>
      <c r="E372" s="319" t="s">
        <v>1331</v>
      </c>
      <c r="F372" s="319" t="s">
        <v>1330</v>
      </c>
      <c r="G372" s="319" t="s">
        <v>102</v>
      </c>
      <c r="H372" s="320">
        <v>1</v>
      </c>
      <c r="I372" s="320">
        <v>8964</v>
      </c>
      <c r="J372" s="320">
        <v>0</v>
      </c>
      <c r="K372" s="322">
        <v>100</v>
      </c>
      <c r="L372" s="322">
        <v>36</v>
      </c>
      <c r="M372" s="123">
        <f t="shared" si="20"/>
        <v>-1736</v>
      </c>
      <c r="N372" s="241">
        <f t="shared" si="21"/>
        <v>-8</v>
      </c>
      <c r="O372" s="315">
        <f t="shared" si="19"/>
        <v>0</v>
      </c>
      <c r="P372" s="34"/>
      <c r="R372" s="61"/>
      <c r="S372" s="61"/>
      <c r="T372" s="61"/>
      <c r="U372" s="61"/>
      <c r="V372" s="61"/>
      <c r="W372" s="61"/>
      <c r="X372" s="61"/>
      <c r="Y372" s="61"/>
    </row>
    <row r="373" spans="2:25" ht="17.25" hidden="1" outlineLevel="2" thickBot="1">
      <c r="B373" s="349">
        <v>42580</v>
      </c>
      <c r="C373" s="318" t="s">
        <v>3069</v>
      </c>
      <c r="D373" s="319" t="s">
        <v>3392</v>
      </c>
      <c r="E373" s="319" t="s">
        <v>1329</v>
      </c>
      <c r="F373" s="319" t="s">
        <v>2221</v>
      </c>
      <c r="G373" s="319" t="s">
        <v>102</v>
      </c>
      <c r="H373" s="320">
        <v>1</v>
      </c>
      <c r="I373" s="320">
        <v>8964</v>
      </c>
      <c r="J373" s="320">
        <v>0</v>
      </c>
      <c r="K373" s="322">
        <v>100</v>
      </c>
      <c r="L373" s="322">
        <v>36</v>
      </c>
      <c r="M373" s="123">
        <f t="shared" si="20"/>
        <v>-136</v>
      </c>
      <c r="N373" s="241" t="str">
        <f t="shared" si="21"/>
        <v/>
      </c>
      <c r="O373" s="315">
        <f t="shared" si="19"/>
        <v>0</v>
      </c>
      <c r="P373" s="34"/>
      <c r="R373" s="61"/>
      <c r="S373" s="61"/>
      <c r="T373" s="61"/>
      <c r="U373" s="61"/>
      <c r="V373" s="61"/>
      <c r="W373" s="61"/>
      <c r="X373" s="61"/>
      <c r="Y373" s="61"/>
    </row>
    <row r="374" spans="2:25" ht="17.25" hidden="1" outlineLevel="2" thickBot="1">
      <c r="B374" s="349">
        <v>42580</v>
      </c>
      <c r="C374" s="318" t="s">
        <v>3069</v>
      </c>
      <c r="D374" s="319" t="s">
        <v>3392</v>
      </c>
      <c r="E374" s="319" t="s">
        <v>1331</v>
      </c>
      <c r="F374" s="319" t="s">
        <v>1330</v>
      </c>
      <c r="G374" s="319" t="s">
        <v>102</v>
      </c>
      <c r="H374" s="320">
        <v>1</v>
      </c>
      <c r="I374" s="320">
        <v>8970</v>
      </c>
      <c r="J374" s="320">
        <v>0</v>
      </c>
      <c r="K374" s="322">
        <v>100</v>
      </c>
      <c r="L374" s="322">
        <v>36</v>
      </c>
      <c r="M374" s="123">
        <f t="shared" si="20"/>
        <v>-1336</v>
      </c>
      <c r="N374" s="241">
        <f t="shared" si="21"/>
        <v>-6</v>
      </c>
      <c r="O374" s="315">
        <f t="shared" si="19"/>
        <v>0</v>
      </c>
      <c r="P374" s="34"/>
      <c r="R374" s="61"/>
      <c r="S374" s="61"/>
      <c r="T374" s="61"/>
      <c r="U374" s="61"/>
      <c r="V374" s="61"/>
      <c r="W374" s="61"/>
      <c r="X374" s="61"/>
      <c r="Y374" s="61"/>
    </row>
    <row r="375" spans="2:25" ht="17.25" hidden="1" outlineLevel="2" thickBot="1">
      <c r="B375" s="349">
        <v>42580</v>
      </c>
      <c r="C375" s="318" t="s">
        <v>3069</v>
      </c>
      <c r="D375" s="319" t="s">
        <v>3392</v>
      </c>
      <c r="E375" s="319" t="s">
        <v>1329</v>
      </c>
      <c r="F375" s="319" t="s">
        <v>1330</v>
      </c>
      <c r="G375" s="319" t="s">
        <v>102</v>
      </c>
      <c r="H375" s="320">
        <v>1</v>
      </c>
      <c r="I375" s="320">
        <v>8965</v>
      </c>
      <c r="J375" s="320">
        <v>0</v>
      </c>
      <c r="K375" s="322">
        <v>100</v>
      </c>
      <c r="L375" s="322">
        <v>36</v>
      </c>
      <c r="M375" s="123">
        <f t="shared" si="20"/>
        <v>-136</v>
      </c>
      <c r="N375" s="241" t="str">
        <f t="shared" si="21"/>
        <v/>
      </c>
      <c r="O375" s="315">
        <f t="shared" si="19"/>
        <v>0</v>
      </c>
      <c r="P375" s="34"/>
      <c r="R375" s="61"/>
      <c r="S375" s="61"/>
      <c r="T375" s="61"/>
      <c r="U375" s="61"/>
      <c r="V375" s="61"/>
      <c r="W375" s="61"/>
      <c r="X375" s="61"/>
      <c r="Y375" s="61"/>
    </row>
    <row r="376" spans="2:25" ht="17.25" hidden="1" outlineLevel="2" thickBot="1">
      <c r="B376" s="349">
        <v>42580</v>
      </c>
      <c r="C376" s="318" t="s">
        <v>3069</v>
      </c>
      <c r="D376" s="319" t="s">
        <v>3392</v>
      </c>
      <c r="E376" s="319" t="s">
        <v>1331</v>
      </c>
      <c r="F376" s="319" t="s">
        <v>2221</v>
      </c>
      <c r="G376" s="319" t="s">
        <v>102</v>
      </c>
      <c r="H376" s="320">
        <v>1</v>
      </c>
      <c r="I376" s="320">
        <v>8967</v>
      </c>
      <c r="J376" s="320">
        <v>0</v>
      </c>
      <c r="K376" s="322">
        <v>100</v>
      </c>
      <c r="L376" s="322">
        <v>36</v>
      </c>
      <c r="M376" s="123">
        <f t="shared" si="20"/>
        <v>264</v>
      </c>
      <c r="N376" s="241">
        <f t="shared" si="21"/>
        <v>2</v>
      </c>
      <c r="O376" s="315">
        <f t="shared" si="19"/>
        <v>0</v>
      </c>
      <c r="P376" s="34"/>
      <c r="R376" s="61"/>
      <c r="S376" s="61"/>
      <c r="T376" s="61"/>
      <c r="U376" s="61"/>
      <c r="V376" s="61"/>
      <c r="W376" s="61"/>
      <c r="X376" s="61"/>
      <c r="Y376" s="61"/>
    </row>
    <row r="377" spans="2:25" ht="17.25" collapsed="1" thickBot="1">
      <c r="B377" s="333" t="s">
        <v>2226</v>
      </c>
      <c r="C377" s="273"/>
      <c r="D377" s="273"/>
      <c r="E377" s="273"/>
      <c r="F377" s="273"/>
      <c r="G377" s="273"/>
      <c r="H377" s="274"/>
      <c r="I377" s="274"/>
      <c r="J377" s="274"/>
      <c r="K377" s="275"/>
      <c r="L377" s="274"/>
      <c r="M377" s="276"/>
      <c r="N377" s="309"/>
      <c r="P377" s="328">
        <f>SUM(P69:P376)</f>
        <v>-86776</v>
      </c>
    </row>
    <row r="378" spans="2:25" ht="17.25" hidden="1" outlineLevel="1" collapsed="1" thickBot="1">
      <c r="B378" s="341">
        <v>42583</v>
      </c>
      <c r="C378" s="280" t="s">
        <v>3069</v>
      </c>
      <c r="D378" s="281" t="s">
        <v>3392</v>
      </c>
      <c r="E378" s="281" t="s">
        <v>1329</v>
      </c>
      <c r="F378" s="281" t="s">
        <v>1330</v>
      </c>
      <c r="G378" s="281" t="s">
        <v>102</v>
      </c>
      <c r="H378" s="283">
        <v>1</v>
      </c>
      <c r="I378" s="283">
        <v>8990</v>
      </c>
      <c r="J378" s="283">
        <v>0</v>
      </c>
      <c r="K378" s="284">
        <v>100</v>
      </c>
      <c r="L378" s="284">
        <v>36</v>
      </c>
      <c r="M378" s="285">
        <f>IF(C378="TXO",J378-SUM(K378:L378),IF(C378="FITX",IF(E378="新倉",-SUM(K378:L378),IF(F378="賣",(I378-I377)*H378*200-SUM(K378:L378),(I377-I378)*H378*200-SUM(K378:L378)))))</f>
        <v>-136</v>
      </c>
      <c r="N378" s="340" t="str">
        <f t="shared" ref="N378:N397" si="22">IF(C378="TXO","",IF(C378="FITX",IF(E378="新倉","",IF(F378="賣",(I378-I377)*H378,(I377-I378)*H378))))</f>
        <v/>
      </c>
      <c r="O378" s="315">
        <f t="shared" si="19"/>
        <v>0</v>
      </c>
      <c r="P378" s="314">
        <f>SUM(M378:M399)</f>
        <v>-4408</v>
      </c>
      <c r="R378" s="61"/>
      <c r="S378" s="61"/>
      <c r="T378" s="61"/>
      <c r="U378" s="61"/>
      <c r="V378" s="61"/>
      <c r="W378" s="61"/>
      <c r="X378" s="61"/>
      <c r="Y378" s="61"/>
    </row>
    <row r="379" spans="2:25" ht="17.25" hidden="1" outlineLevel="2" thickBot="1">
      <c r="B379" s="341">
        <v>42583</v>
      </c>
      <c r="C379" s="280" t="s">
        <v>3069</v>
      </c>
      <c r="D379" s="281" t="s">
        <v>3392</v>
      </c>
      <c r="E379" s="281" t="s">
        <v>1331</v>
      </c>
      <c r="F379" s="281" t="s">
        <v>2221</v>
      </c>
      <c r="G379" s="281" t="s">
        <v>102</v>
      </c>
      <c r="H379" s="283">
        <v>1</v>
      </c>
      <c r="I379" s="283">
        <v>8980</v>
      </c>
      <c r="J379" s="283">
        <v>0</v>
      </c>
      <c r="K379" s="284">
        <v>100</v>
      </c>
      <c r="L379" s="284">
        <v>36</v>
      </c>
      <c r="M379" s="285">
        <f t="shared" ref="M379:M397" si="23">IF(C379="TXO",J379-SUM(K379:L379),IF(C379="FITX",IF(E379="新倉",-SUM(K379:L379),IF(F379="賣",(I379-I378)*H379*200-SUM(K379:L379),(I378-I379)*H379*200-SUM(K379:L379)))))</f>
        <v>-2136</v>
      </c>
      <c r="N379" s="340">
        <f t="shared" si="22"/>
        <v>-10</v>
      </c>
      <c r="O379" s="315">
        <f t="shared" si="19"/>
        <v>0</v>
      </c>
      <c r="P379" s="314"/>
      <c r="R379" s="61"/>
      <c r="S379" s="61"/>
      <c r="T379" s="61"/>
      <c r="U379" s="61"/>
      <c r="V379" s="61"/>
      <c r="W379" s="61"/>
      <c r="X379" s="61"/>
      <c r="Y379" s="61"/>
    </row>
    <row r="380" spans="2:25" ht="17.25" hidden="1" outlineLevel="2" thickBot="1">
      <c r="B380" s="341">
        <v>42583</v>
      </c>
      <c r="C380" s="280" t="s">
        <v>3069</v>
      </c>
      <c r="D380" s="281" t="s">
        <v>3392</v>
      </c>
      <c r="E380" s="281" t="s">
        <v>1329</v>
      </c>
      <c r="F380" s="281" t="s">
        <v>1330</v>
      </c>
      <c r="G380" s="281" t="s">
        <v>102</v>
      </c>
      <c r="H380" s="283">
        <v>1</v>
      </c>
      <c r="I380" s="283">
        <v>8987</v>
      </c>
      <c r="J380" s="283">
        <v>0</v>
      </c>
      <c r="K380" s="284">
        <v>100</v>
      </c>
      <c r="L380" s="284">
        <v>36</v>
      </c>
      <c r="M380" s="285">
        <f t="shared" si="23"/>
        <v>-136</v>
      </c>
      <c r="N380" s="340" t="str">
        <f t="shared" si="22"/>
        <v/>
      </c>
      <c r="O380" s="315">
        <f t="shared" si="19"/>
        <v>0</v>
      </c>
      <c r="P380" s="314"/>
      <c r="R380" s="61"/>
      <c r="S380" s="61"/>
      <c r="T380" s="61"/>
      <c r="U380" s="61"/>
      <c r="V380" s="61"/>
      <c r="W380" s="61"/>
      <c r="X380" s="61"/>
      <c r="Y380" s="61"/>
    </row>
    <row r="381" spans="2:25" ht="17.25" hidden="1" outlineLevel="2" thickBot="1">
      <c r="B381" s="341">
        <v>42583</v>
      </c>
      <c r="C381" s="280" t="s">
        <v>3069</v>
      </c>
      <c r="D381" s="281" t="s">
        <v>3392</v>
      </c>
      <c r="E381" s="281" t="s">
        <v>1331</v>
      </c>
      <c r="F381" s="281" t="s">
        <v>2221</v>
      </c>
      <c r="G381" s="281" t="s">
        <v>102</v>
      </c>
      <c r="H381" s="283">
        <v>1</v>
      </c>
      <c r="I381" s="283">
        <v>8986</v>
      </c>
      <c r="J381" s="283">
        <v>0</v>
      </c>
      <c r="K381" s="284">
        <v>100</v>
      </c>
      <c r="L381" s="284">
        <v>36</v>
      </c>
      <c r="M381" s="285">
        <f t="shared" si="23"/>
        <v>-336</v>
      </c>
      <c r="N381" s="340">
        <f t="shared" si="22"/>
        <v>-1</v>
      </c>
      <c r="O381" s="315">
        <f t="shared" si="19"/>
        <v>0</v>
      </c>
      <c r="P381" s="314"/>
      <c r="R381" s="61"/>
      <c r="S381" s="61"/>
      <c r="T381" s="61"/>
      <c r="U381" s="61"/>
      <c r="V381" s="61"/>
      <c r="W381" s="61"/>
      <c r="X381" s="61"/>
      <c r="Y381" s="61"/>
    </row>
    <row r="382" spans="2:25" ht="17.25" hidden="1" outlineLevel="2" thickBot="1">
      <c r="B382" s="341">
        <v>42583</v>
      </c>
      <c r="C382" s="280" t="s">
        <v>3069</v>
      </c>
      <c r="D382" s="281" t="s">
        <v>3392</v>
      </c>
      <c r="E382" s="281" t="s">
        <v>1329</v>
      </c>
      <c r="F382" s="281" t="s">
        <v>1330</v>
      </c>
      <c r="G382" s="281" t="s">
        <v>102</v>
      </c>
      <c r="H382" s="283">
        <v>1</v>
      </c>
      <c r="I382" s="283">
        <v>9006</v>
      </c>
      <c r="J382" s="283">
        <v>0</v>
      </c>
      <c r="K382" s="284">
        <v>100</v>
      </c>
      <c r="L382" s="284">
        <v>36</v>
      </c>
      <c r="M382" s="285">
        <f t="shared" si="23"/>
        <v>-136</v>
      </c>
      <c r="N382" s="340" t="str">
        <f t="shared" si="22"/>
        <v/>
      </c>
      <c r="O382" s="315">
        <f t="shared" si="19"/>
        <v>0</v>
      </c>
      <c r="P382" s="314"/>
      <c r="R382" s="61"/>
      <c r="S382" s="61"/>
      <c r="T382" s="61"/>
      <c r="U382" s="61"/>
      <c r="V382" s="61"/>
      <c r="W382" s="61"/>
      <c r="X382" s="61"/>
      <c r="Y382" s="61"/>
    </row>
    <row r="383" spans="2:25" ht="17.25" hidden="1" outlineLevel="2" thickBot="1">
      <c r="B383" s="341">
        <v>42583</v>
      </c>
      <c r="C383" s="280" t="s">
        <v>3069</v>
      </c>
      <c r="D383" s="281" t="s">
        <v>3392</v>
      </c>
      <c r="E383" s="281" t="s">
        <v>1331</v>
      </c>
      <c r="F383" s="281" t="s">
        <v>2221</v>
      </c>
      <c r="G383" s="281" t="s">
        <v>102</v>
      </c>
      <c r="H383" s="283">
        <v>1</v>
      </c>
      <c r="I383" s="283">
        <v>9011</v>
      </c>
      <c r="J383" s="283">
        <v>0</v>
      </c>
      <c r="K383" s="284">
        <v>100</v>
      </c>
      <c r="L383" s="284">
        <v>36</v>
      </c>
      <c r="M383" s="285">
        <f t="shared" si="23"/>
        <v>864</v>
      </c>
      <c r="N383" s="340">
        <f t="shared" si="22"/>
        <v>5</v>
      </c>
      <c r="O383" s="315">
        <f t="shared" si="19"/>
        <v>0</v>
      </c>
      <c r="P383" s="314"/>
      <c r="R383" s="61"/>
      <c r="S383" s="61"/>
      <c r="T383" s="61"/>
      <c r="U383" s="61"/>
      <c r="V383" s="61"/>
      <c r="W383" s="61"/>
      <c r="X383" s="61"/>
      <c r="Y383" s="61"/>
    </row>
    <row r="384" spans="2:25" ht="17.25" hidden="1" outlineLevel="2" thickBot="1">
      <c r="B384" s="341">
        <v>42583</v>
      </c>
      <c r="C384" s="280" t="s">
        <v>3069</v>
      </c>
      <c r="D384" s="281" t="s">
        <v>3392</v>
      </c>
      <c r="E384" s="281" t="s">
        <v>1329</v>
      </c>
      <c r="F384" s="281" t="s">
        <v>1330</v>
      </c>
      <c r="G384" s="281" t="s">
        <v>102</v>
      </c>
      <c r="H384" s="283">
        <v>2</v>
      </c>
      <c r="I384" s="283">
        <v>9010</v>
      </c>
      <c r="J384" s="283">
        <v>0</v>
      </c>
      <c r="K384" s="284">
        <v>200</v>
      </c>
      <c r="L384" s="284">
        <v>72</v>
      </c>
      <c r="M384" s="285">
        <f t="shared" si="23"/>
        <v>-272</v>
      </c>
      <c r="N384" s="340" t="str">
        <f t="shared" si="22"/>
        <v/>
      </c>
      <c r="O384" s="315">
        <f t="shared" si="19"/>
        <v>0</v>
      </c>
      <c r="P384" s="314"/>
      <c r="R384" s="61"/>
      <c r="S384" s="61"/>
      <c r="T384" s="61"/>
      <c r="U384" s="61"/>
      <c r="V384" s="61"/>
      <c r="W384" s="61"/>
      <c r="X384" s="61"/>
      <c r="Y384" s="61"/>
    </row>
    <row r="385" spans="2:25" ht="17.25" hidden="1" outlineLevel="2" thickBot="1">
      <c r="B385" s="341">
        <v>42583</v>
      </c>
      <c r="C385" s="280" t="s">
        <v>3069</v>
      </c>
      <c r="D385" s="281" t="s">
        <v>3392</v>
      </c>
      <c r="E385" s="281" t="s">
        <v>1331</v>
      </c>
      <c r="F385" s="281" t="s">
        <v>2221</v>
      </c>
      <c r="G385" s="281" t="s">
        <v>102</v>
      </c>
      <c r="H385" s="283">
        <v>2</v>
      </c>
      <c r="I385" s="283">
        <v>9002</v>
      </c>
      <c r="J385" s="283">
        <v>0</v>
      </c>
      <c r="K385" s="284">
        <v>200</v>
      </c>
      <c r="L385" s="284">
        <v>72</v>
      </c>
      <c r="M385" s="285">
        <f t="shared" si="23"/>
        <v>-3472</v>
      </c>
      <c r="N385" s="340">
        <f t="shared" si="22"/>
        <v>-16</v>
      </c>
      <c r="O385" s="315">
        <f t="shared" si="19"/>
        <v>0</v>
      </c>
      <c r="P385" s="314"/>
      <c r="R385" s="61"/>
      <c r="S385" s="61"/>
      <c r="T385" s="61"/>
      <c r="U385" s="61"/>
      <c r="V385" s="61"/>
      <c r="W385" s="61"/>
      <c r="X385" s="61"/>
      <c r="Y385" s="61"/>
    </row>
    <row r="386" spans="2:25" ht="17.25" hidden="1" outlineLevel="2" thickBot="1">
      <c r="B386" s="341">
        <v>42583</v>
      </c>
      <c r="C386" s="280" t="s">
        <v>3069</v>
      </c>
      <c r="D386" s="281" t="s">
        <v>3392</v>
      </c>
      <c r="E386" s="281" t="s">
        <v>1329</v>
      </c>
      <c r="F386" s="281" t="s">
        <v>1330</v>
      </c>
      <c r="G386" s="281" t="s">
        <v>102</v>
      </c>
      <c r="H386" s="283">
        <v>2</v>
      </c>
      <c r="I386" s="283">
        <v>9019</v>
      </c>
      <c r="J386" s="283">
        <v>0</v>
      </c>
      <c r="K386" s="284">
        <v>200</v>
      </c>
      <c r="L386" s="284">
        <v>72</v>
      </c>
      <c r="M386" s="285">
        <f t="shared" si="23"/>
        <v>-272</v>
      </c>
      <c r="N386" s="340" t="str">
        <f t="shared" si="22"/>
        <v/>
      </c>
      <c r="O386" s="315">
        <f t="shared" si="19"/>
        <v>0</v>
      </c>
      <c r="P386" s="314"/>
      <c r="R386" s="61"/>
      <c r="S386" s="61"/>
      <c r="T386" s="61"/>
      <c r="U386" s="61"/>
      <c r="V386" s="61"/>
      <c r="W386" s="61"/>
      <c r="X386" s="61"/>
      <c r="Y386" s="61"/>
    </row>
    <row r="387" spans="2:25" ht="17.25" hidden="1" outlineLevel="2" thickBot="1">
      <c r="B387" s="341">
        <v>42583</v>
      </c>
      <c r="C387" s="280" t="s">
        <v>3069</v>
      </c>
      <c r="D387" s="281" t="s">
        <v>3392</v>
      </c>
      <c r="E387" s="281" t="s">
        <v>1331</v>
      </c>
      <c r="F387" s="281" t="s">
        <v>2221</v>
      </c>
      <c r="G387" s="281" t="s">
        <v>102</v>
      </c>
      <c r="H387" s="283">
        <v>2</v>
      </c>
      <c r="I387" s="283">
        <v>9023</v>
      </c>
      <c r="J387" s="283">
        <v>0</v>
      </c>
      <c r="K387" s="284">
        <v>200</v>
      </c>
      <c r="L387" s="284">
        <v>72</v>
      </c>
      <c r="M387" s="285">
        <f t="shared" si="23"/>
        <v>1328</v>
      </c>
      <c r="N387" s="340">
        <f t="shared" si="22"/>
        <v>8</v>
      </c>
      <c r="O387" s="315">
        <f t="shared" si="19"/>
        <v>0</v>
      </c>
      <c r="P387" s="314"/>
      <c r="R387" s="61"/>
      <c r="S387" s="61"/>
      <c r="T387" s="61"/>
      <c r="U387" s="61"/>
      <c r="V387" s="61"/>
      <c r="W387" s="61"/>
      <c r="X387" s="61"/>
      <c r="Y387" s="61"/>
    </row>
    <row r="388" spans="2:25" ht="17.25" hidden="1" outlineLevel="2" thickBot="1">
      <c r="B388" s="341">
        <v>42583</v>
      </c>
      <c r="C388" s="280" t="s">
        <v>3069</v>
      </c>
      <c r="D388" s="281" t="s">
        <v>3392</v>
      </c>
      <c r="E388" s="281" t="s">
        <v>1329</v>
      </c>
      <c r="F388" s="281" t="s">
        <v>1330</v>
      </c>
      <c r="G388" s="281" t="s">
        <v>102</v>
      </c>
      <c r="H388" s="283">
        <v>1</v>
      </c>
      <c r="I388" s="283">
        <v>9019</v>
      </c>
      <c r="J388" s="283">
        <v>0</v>
      </c>
      <c r="K388" s="284">
        <v>100</v>
      </c>
      <c r="L388" s="284">
        <v>36</v>
      </c>
      <c r="M388" s="285">
        <f t="shared" si="23"/>
        <v>-136</v>
      </c>
      <c r="N388" s="340" t="str">
        <f t="shared" si="22"/>
        <v/>
      </c>
      <c r="O388" s="315">
        <f t="shared" si="19"/>
        <v>0</v>
      </c>
      <c r="P388" s="314"/>
      <c r="R388" s="61"/>
      <c r="S388" s="61"/>
      <c r="T388" s="61"/>
      <c r="U388" s="61"/>
      <c r="V388" s="61"/>
      <c r="W388" s="61"/>
      <c r="X388" s="61"/>
      <c r="Y388" s="61"/>
    </row>
    <row r="389" spans="2:25" ht="17.25" hidden="1" outlineLevel="2" thickBot="1">
      <c r="B389" s="341">
        <v>42583</v>
      </c>
      <c r="C389" s="280" t="s">
        <v>3069</v>
      </c>
      <c r="D389" s="281" t="s">
        <v>3392</v>
      </c>
      <c r="E389" s="281" t="s">
        <v>1331</v>
      </c>
      <c r="F389" s="281" t="s">
        <v>2221</v>
      </c>
      <c r="G389" s="281" t="s">
        <v>102</v>
      </c>
      <c r="H389" s="283">
        <v>1</v>
      </c>
      <c r="I389" s="283">
        <v>9024</v>
      </c>
      <c r="J389" s="283">
        <v>0</v>
      </c>
      <c r="K389" s="284">
        <v>100</v>
      </c>
      <c r="L389" s="284">
        <v>36</v>
      </c>
      <c r="M389" s="285">
        <f t="shared" si="23"/>
        <v>864</v>
      </c>
      <c r="N389" s="340">
        <f t="shared" si="22"/>
        <v>5</v>
      </c>
      <c r="O389" s="315">
        <f t="shared" ref="O389:O452" si="24">ABS(J389)</f>
        <v>0</v>
      </c>
      <c r="P389" s="314"/>
      <c r="R389" s="61"/>
      <c r="S389" s="61"/>
      <c r="T389" s="61"/>
      <c r="U389" s="61"/>
      <c r="V389" s="61"/>
      <c r="W389" s="61"/>
      <c r="X389" s="61"/>
      <c r="Y389" s="61"/>
    </row>
    <row r="390" spans="2:25" ht="17.25" hidden="1" outlineLevel="2" thickBot="1">
      <c r="B390" s="341">
        <v>42583</v>
      </c>
      <c r="C390" s="280" t="s">
        <v>3069</v>
      </c>
      <c r="D390" s="281" t="s">
        <v>3392</v>
      </c>
      <c r="E390" s="281" t="s">
        <v>1329</v>
      </c>
      <c r="F390" s="281" t="s">
        <v>1330</v>
      </c>
      <c r="G390" s="281" t="s">
        <v>102</v>
      </c>
      <c r="H390" s="283">
        <v>1</v>
      </c>
      <c r="I390" s="283">
        <v>9019</v>
      </c>
      <c r="J390" s="283">
        <v>0</v>
      </c>
      <c r="K390" s="284">
        <v>100</v>
      </c>
      <c r="L390" s="284">
        <v>36</v>
      </c>
      <c r="M390" s="285">
        <f t="shared" si="23"/>
        <v>-136</v>
      </c>
      <c r="N390" s="340" t="str">
        <f t="shared" si="22"/>
        <v/>
      </c>
      <c r="O390" s="315">
        <f t="shared" si="24"/>
        <v>0</v>
      </c>
      <c r="P390" s="314"/>
      <c r="R390" s="61"/>
      <c r="S390" s="61"/>
      <c r="T390" s="61"/>
      <c r="U390" s="61"/>
      <c r="V390" s="61"/>
      <c r="W390" s="61"/>
      <c r="X390" s="61"/>
      <c r="Y390" s="61"/>
    </row>
    <row r="391" spans="2:25" ht="17.25" hidden="1" outlineLevel="2" thickBot="1">
      <c r="B391" s="341">
        <v>42583</v>
      </c>
      <c r="C391" s="280" t="s">
        <v>3069</v>
      </c>
      <c r="D391" s="281" t="s">
        <v>3392</v>
      </c>
      <c r="E391" s="281" t="s">
        <v>1331</v>
      </c>
      <c r="F391" s="281" t="s">
        <v>2221</v>
      </c>
      <c r="G391" s="281" t="s">
        <v>102</v>
      </c>
      <c r="H391" s="283">
        <v>1</v>
      </c>
      <c r="I391" s="283">
        <v>9023</v>
      </c>
      <c r="J391" s="283">
        <v>0</v>
      </c>
      <c r="K391" s="284">
        <v>100</v>
      </c>
      <c r="L391" s="284">
        <v>36</v>
      </c>
      <c r="M391" s="285">
        <f t="shared" si="23"/>
        <v>664</v>
      </c>
      <c r="N391" s="340">
        <f t="shared" si="22"/>
        <v>4</v>
      </c>
      <c r="O391" s="315">
        <f t="shared" si="24"/>
        <v>0</v>
      </c>
      <c r="P391" s="314"/>
      <c r="R391" s="61"/>
      <c r="S391" s="61"/>
      <c r="T391" s="61"/>
      <c r="U391" s="61"/>
      <c r="V391" s="61"/>
      <c r="W391" s="61"/>
      <c r="X391" s="61"/>
      <c r="Y391" s="61"/>
    </row>
    <row r="392" spans="2:25" ht="17.25" hidden="1" outlineLevel="2" thickBot="1">
      <c r="B392" s="341">
        <v>42583</v>
      </c>
      <c r="C392" s="280" t="s">
        <v>3069</v>
      </c>
      <c r="D392" s="281" t="s">
        <v>3392</v>
      </c>
      <c r="E392" s="281" t="s">
        <v>1329</v>
      </c>
      <c r="F392" s="281" t="s">
        <v>1330</v>
      </c>
      <c r="G392" s="281" t="s">
        <v>102</v>
      </c>
      <c r="H392" s="283">
        <v>1</v>
      </c>
      <c r="I392" s="283">
        <v>9019</v>
      </c>
      <c r="J392" s="283">
        <v>0</v>
      </c>
      <c r="K392" s="284">
        <v>100</v>
      </c>
      <c r="L392" s="284">
        <v>36</v>
      </c>
      <c r="M392" s="285">
        <f t="shared" si="23"/>
        <v>-136</v>
      </c>
      <c r="N392" s="340" t="str">
        <f t="shared" si="22"/>
        <v/>
      </c>
      <c r="O392" s="315">
        <f t="shared" si="24"/>
        <v>0</v>
      </c>
      <c r="P392" s="314"/>
      <c r="R392" s="61"/>
      <c r="S392" s="61"/>
      <c r="T392" s="61"/>
      <c r="U392" s="61"/>
      <c r="V392" s="61"/>
      <c r="W392" s="61"/>
      <c r="X392" s="61"/>
      <c r="Y392" s="61"/>
    </row>
    <row r="393" spans="2:25" ht="17.25" hidden="1" outlineLevel="2" thickBot="1">
      <c r="B393" s="341">
        <v>42583</v>
      </c>
      <c r="C393" s="280" t="s">
        <v>3069</v>
      </c>
      <c r="D393" s="281" t="s">
        <v>3392</v>
      </c>
      <c r="E393" s="281" t="s">
        <v>1331</v>
      </c>
      <c r="F393" s="281" t="s">
        <v>2221</v>
      </c>
      <c r="G393" s="281" t="s">
        <v>102</v>
      </c>
      <c r="H393" s="283">
        <v>1</v>
      </c>
      <c r="I393" s="283">
        <v>9020</v>
      </c>
      <c r="J393" s="283">
        <v>0</v>
      </c>
      <c r="K393" s="284">
        <v>100</v>
      </c>
      <c r="L393" s="284">
        <v>36</v>
      </c>
      <c r="M393" s="285">
        <f t="shared" si="23"/>
        <v>64</v>
      </c>
      <c r="N393" s="340">
        <f t="shared" si="22"/>
        <v>1</v>
      </c>
      <c r="O393" s="315">
        <f t="shared" si="24"/>
        <v>0</v>
      </c>
      <c r="P393" s="314"/>
      <c r="R393" s="61"/>
      <c r="S393" s="61"/>
      <c r="T393" s="61"/>
      <c r="U393" s="61"/>
      <c r="V393" s="61"/>
      <c r="W393" s="61"/>
      <c r="X393" s="61"/>
      <c r="Y393" s="61"/>
    </row>
    <row r="394" spans="2:25" ht="17.25" hidden="1" outlineLevel="2" thickBot="1">
      <c r="B394" s="341">
        <v>42583</v>
      </c>
      <c r="C394" s="280" t="s">
        <v>3069</v>
      </c>
      <c r="D394" s="281" t="s">
        <v>3392</v>
      </c>
      <c r="E394" s="281" t="s">
        <v>1329</v>
      </c>
      <c r="F394" s="281" t="s">
        <v>1330</v>
      </c>
      <c r="G394" s="281" t="s">
        <v>102</v>
      </c>
      <c r="H394" s="283">
        <v>2</v>
      </c>
      <c r="I394" s="283">
        <v>9020</v>
      </c>
      <c r="J394" s="283">
        <v>0</v>
      </c>
      <c r="K394" s="284">
        <v>200</v>
      </c>
      <c r="L394" s="284">
        <v>72</v>
      </c>
      <c r="M394" s="285">
        <f t="shared" si="23"/>
        <v>-272</v>
      </c>
      <c r="N394" s="340" t="str">
        <f t="shared" si="22"/>
        <v/>
      </c>
      <c r="O394" s="315">
        <f t="shared" si="24"/>
        <v>0</v>
      </c>
      <c r="P394" s="314"/>
      <c r="R394" s="61"/>
      <c r="S394" s="61"/>
      <c r="T394" s="61"/>
      <c r="U394" s="61"/>
      <c r="V394" s="61"/>
      <c r="W394" s="61"/>
      <c r="X394" s="61"/>
      <c r="Y394" s="61"/>
    </row>
    <row r="395" spans="2:25" ht="17.25" hidden="1" outlineLevel="2" thickBot="1">
      <c r="B395" s="341">
        <v>42583</v>
      </c>
      <c r="C395" s="280" t="s">
        <v>3069</v>
      </c>
      <c r="D395" s="281" t="s">
        <v>3392</v>
      </c>
      <c r="E395" s="281" t="s">
        <v>1331</v>
      </c>
      <c r="F395" s="281" t="s">
        <v>2221</v>
      </c>
      <c r="G395" s="281" t="s">
        <v>102</v>
      </c>
      <c r="H395" s="283">
        <v>2</v>
      </c>
      <c r="I395" s="283">
        <v>9015</v>
      </c>
      <c r="J395" s="283">
        <v>0</v>
      </c>
      <c r="K395" s="284">
        <v>200</v>
      </c>
      <c r="L395" s="284">
        <v>72</v>
      </c>
      <c r="M395" s="285">
        <f t="shared" si="23"/>
        <v>-2272</v>
      </c>
      <c r="N395" s="340">
        <f t="shared" si="22"/>
        <v>-10</v>
      </c>
      <c r="O395" s="315">
        <f t="shared" si="24"/>
        <v>0</v>
      </c>
      <c r="P395" s="314"/>
      <c r="R395" s="61"/>
      <c r="S395" s="61"/>
      <c r="T395" s="61"/>
      <c r="U395" s="61"/>
      <c r="V395" s="61"/>
      <c r="W395" s="61"/>
      <c r="X395" s="61"/>
      <c r="Y395" s="61"/>
    </row>
    <row r="396" spans="2:25" ht="17.25" hidden="1" outlineLevel="2" thickBot="1">
      <c r="B396" s="341">
        <v>42583</v>
      </c>
      <c r="C396" s="280" t="s">
        <v>3069</v>
      </c>
      <c r="D396" s="281" t="s">
        <v>3392</v>
      </c>
      <c r="E396" s="281" t="s">
        <v>1329</v>
      </c>
      <c r="F396" s="281" t="s">
        <v>1330</v>
      </c>
      <c r="G396" s="281" t="s">
        <v>102</v>
      </c>
      <c r="H396" s="283">
        <v>1</v>
      </c>
      <c r="I396" s="283">
        <v>9015</v>
      </c>
      <c r="J396" s="283">
        <v>0</v>
      </c>
      <c r="K396" s="284">
        <v>100</v>
      </c>
      <c r="L396" s="284">
        <v>36</v>
      </c>
      <c r="M396" s="285">
        <f t="shared" si="23"/>
        <v>-136</v>
      </c>
      <c r="N396" s="340" t="str">
        <f t="shared" si="22"/>
        <v/>
      </c>
      <c r="O396" s="315">
        <f t="shared" si="24"/>
        <v>0</v>
      </c>
      <c r="P396" s="314"/>
      <c r="R396" s="61"/>
      <c r="S396" s="61"/>
      <c r="T396" s="61"/>
      <c r="U396" s="61"/>
      <c r="V396" s="61"/>
      <c r="W396" s="61"/>
      <c r="X396" s="61"/>
      <c r="Y396" s="61"/>
    </row>
    <row r="397" spans="2:25" ht="17.25" hidden="1" outlineLevel="2" thickBot="1">
      <c r="B397" s="341">
        <v>42583</v>
      </c>
      <c r="C397" s="280" t="s">
        <v>3069</v>
      </c>
      <c r="D397" s="281" t="s">
        <v>3392</v>
      </c>
      <c r="E397" s="281" t="s">
        <v>1331</v>
      </c>
      <c r="F397" s="281" t="s">
        <v>2221</v>
      </c>
      <c r="G397" s="281" t="s">
        <v>102</v>
      </c>
      <c r="H397" s="283">
        <v>1</v>
      </c>
      <c r="I397" s="283">
        <v>9020</v>
      </c>
      <c r="J397" s="283">
        <v>0</v>
      </c>
      <c r="K397" s="284">
        <v>100</v>
      </c>
      <c r="L397" s="284">
        <v>36</v>
      </c>
      <c r="M397" s="285">
        <f t="shared" si="23"/>
        <v>864</v>
      </c>
      <c r="N397" s="340">
        <f t="shared" si="22"/>
        <v>5</v>
      </c>
      <c r="O397" s="315">
        <f t="shared" si="24"/>
        <v>0</v>
      </c>
      <c r="P397" s="314"/>
      <c r="R397" s="61"/>
      <c r="S397" s="61"/>
      <c r="T397" s="61"/>
      <c r="U397" s="61"/>
      <c r="V397" s="61"/>
      <c r="W397" s="61"/>
      <c r="X397" s="61"/>
      <c r="Y397" s="61"/>
    </row>
    <row r="398" spans="2:25" ht="17.25" hidden="1" outlineLevel="2" thickBot="1">
      <c r="B398" s="341">
        <v>42583</v>
      </c>
      <c r="C398" s="280" t="s">
        <v>3069</v>
      </c>
      <c r="D398" s="281" t="s">
        <v>3392</v>
      </c>
      <c r="E398" s="281" t="s">
        <v>1329</v>
      </c>
      <c r="F398" s="281" t="s">
        <v>1330</v>
      </c>
      <c r="G398" s="281" t="s">
        <v>102</v>
      </c>
      <c r="H398" s="283">
        <v>1</v>
      </c>
      <c r="I398" s="283">
        <v>9016</v>
      </c>
      <c r="J398" s="283">
        <v>0</v>
      </c>
      <c r="K398" s="284">
        <v>100</v>
      </c>
      <c r="L398" s="284">
        <v>36</v>
      </c>
      <c r="M398" s="285">
        <f>IF(C398="TXO",J398-SUM(K398:L398),IF(C398="FITX",IF(E398="新倉",-SUM(K398:L398),IF(F398="賣",(I398-I397)*H398*200-SUM(K398:L398),(I397-I398)*H398*200-SUM(K398:L398)))))</f>
        <v>-136</v>
      </c>
      <c r="N398" s="340" t="str">
        <f>IF(C398="TXO","",IF(C398="FITX",IF(E398="新倉","",IF(F398="賣",(I398-I397)*H398,(I397-I398)*H398))))</f>
        <v/>
      </c>
      <c r="O398" s="315">
        <f t="shared" si="24"/>
        <v>0</v>
      </c>
      <c r="P398" s="314"/>
      <c r="R398" s="61"/>
      <c r="S398" s="61"/>
      <c r="T398" s="61"/>
      <c r="U398" s="61"/>
      <c r="V398" s="61"/>
      <c r="W398" s="61"/>
      <c r="X398" s="61"/>
      <c r="Y398" s="61"/>
    </row>
    <row r="399" spans="2:25" ht="17.25" hidden="1" outlineLevel="2" thickBot="1">
      <c r="B399" s="341">
        <v>42583</v>
      </c>
      <c r="C399" s="280" t="s">
        <v>3069</v>
      </c>
      <c r="D399" s="281" t="s">
        <v>3392</v>
      </c>
      <c r="E399" s="281" t="s">
        <v>1331</v>
      </c>
      <c r="F399" s="281" t="s">
        <v>2221</v>
      </c>
      <c r="G399" s="281" t="s">
        <v>102</v>
      </c>
      <c r="H399" s="283">
        <v>1</v>
      </c>
      <c r="I399" s="283">
        <v>9022</v>
      </c>
      <c r="J399" s="283">
        <v>0</v>
      </c>
      <c r="K399" s="284">
        <v>100</v>
      </c>
      <c r="L399" s="284">
        <v>36</v>
      </c>
      <c r="M399" s="285">
        <f>IF(C399="TXO",J399-SUM(K399:L399),IF(C399="FITX",IF(E399="新倉",-SUM(K399:L399),IF(F399="賣",(I399-I398)*H399*200-SUM(K399:L399),(I398-I399)*H399*200-SUM(K399:L399)))))</f>
        <v>1064</v>
      </c>
      <c r="N399" s="340">
        <f>IF(C399="TXO","",IF(C399="FITX",IF(E399="新倉","",IF(F399="賣",(I399-I398)*H399,(I398-I399)*H399))))</f>
        <v>6</v>
      </c>
      <c r="O399" s="315">
        <f t="shared" si="24"/>
        <v>0</v>
      </c>
      <c r="P399" s="314"/>
      <c r="R399" s="61"/>
      <c r="S399" s="61"/>
      <c r="T399" s="61"/>
      <c r="U399" s="61"/>
      <c r="V399" s="61"/>
      <c r="W399" s="61"/>
      <c r="X399" s="61"/>
      <c r="Y399" s="61"/>
    </row>
    <row r="400" spans="2:25" ht="17.25" hidden="1" outlineLevel="1" collapsed="1" thickBot="1">
      <c r="B400" s="349">
        <v>42584</v>
      </c>
      <c r="C400" s="318" t="s">
        <v>3069</v>
      </c>
      <c r="D400" s="319" t="s">
        <v>3392</v>
      </c>
      <c r="E400" s="319" t="s">
        <v>1329</v>
      </c>
      <c r="F400" s="319" t="s">
        <v>2221</v>
      </c>
      <c r="G400" s="319" t="s">
        <v>102</v>
      </c>
      <c r="H400" s="320">
        <v>1</v>
      </c>
      <c r="I400" s="320">
        <v>9016</v>
      </c>
      <c r="J400" s="320">
        <v>0</v>
      </c>
      <c r="K400" s="322">
        <v>100</v>
      </c>
      <c r="L400" s="322">
        <v>36</v>
      </c>
      <c r="M400" s="123">
        <f t="shared" ref="M400:M413" si="25">IF(C400="TXO",J400-SUM(K400:L400),IF(C400="FITX",IF(E400="新倉",-SUM(K400:L400),IF(F400="賣",(I400-I399)*H400*200-SUM(K400:L400),(I399-I400)*H400*200-SUM(K400:L400)))))</f>
        <v>-136</v>
      </c>
      <c r="N400" s="241" t="str">
        <f t="shared" ref="N400:N413" si="26">IF(C400="TXO","",IF(C400="FITX",IF(E400="新倉","",IF(F400="賣",(I400-I399),(I399-I400)))))</f>
        <v/>
      </c>
      <c r="O400" s="315">
        <f t="shared" si="24"/>
        <v>0</v>
      </c>
      <c r="P400" s="34">
        <f>SUM(M400:M421)</f>
        <v>-392</v>
      </c>
      <c r="R400" s="61"/>
      <c r="S400" s="61"/>
      <c r="T400" s="61"/>
      <c r="U400" s="61"/>
      <c r="V400" s="61"/>
      <c r="W400" s="61"/>
      <c r="X400" s="61"/>
      <c r="Y400" s="61"/>
    </row>
    <row r="401" spans="2:25" ht="17.25" hidden="1" outlineLevel="2" thickBot="1">
      <c r="B401" s="349">
        <v>42584</v>
      </c>
      <c r="C401" s="318" t="s">
        <v>3069</v>
      </c>
      <c r="D401" s="319" t="s">
        <v>3392</v>
      </c>
      <c r="E401" s="319" t="s">
        <v>1331</v>
      </c>
      <c r="F401" s="319" t="s">
        <v>1330</v>
      </c>
      <c r="G401" s="319" t="s">
        <v>102</v>
      </c>
      <c r="H401" s="320">
        <v>1</v>
      </c>
      <c r="I401" s="320">
        <v>9021</v>
      </c>
      <c r="J401" s="320">
        <v>0</v>
      </c>
      <c r="K401" s="322">
        <v>100</v>
      </c>
      <c r="L401" s="322">
        <v>36</v>
      </c>
      <c r="M401" s="123">
        <f t="shared" si="25"/>
        <v>-1136</v>
      </c>
      <c r="N401" s="241">
        <f t="shared" si="26"/>
        <v>-5</v>
      </c>
      <c r="O401" s="315">
        <f t="shared" si="24"/>
        <v>0</v>
      </c>
      <c r="P401" s="34"/>
      <c r="R401" s="61"/>
      <c r="S401" s="61"/>
      <c r="T401" s="61"/>
      <c r="U401" s="61"/>
      <c r="V401" s="61"/>
      <c r="W401" s="61"/>
      <c r="X401" s="61"/>
      <c r="Y401" s="61"/>
    </row>
    <row r="402" spans="2:25" ht="17.25" hidden="1" outlineLevel="2" thickBot="1">
      <c r="B402" s="349">
        <v>42584</v>
      </c>
      <c r="C402" s="318" t="s">
        <v>3069</v>
      </c>
      <c r="D402" s="319" t="s">
        <v>3392</v>
      </c>
      <c r="E402" s="319" t="s">
        <v>1329</v>
      </c>
      <c r="F402" s="319" t="s">
        <v>2221</v>
      </c>
      <c r="G402" s="319" t="s">
        <v>102</v>
      </c>
      <c r="H402" s="320">
        <v>1</v>
      </c>
      <c r="I402" s="320">
        <v>9016</v>
      </c>
      <c r="J402" s="320">
        <v>0</v>
      </c>
      <c r="K402" s="322">
        <v>100</v>
      </c>
      <c r="L402" s="322">
        <v>36</v>
      </c>
      <c r="M402" s="123">
        <f t="shared" si="25"/>
        <v>-136</v>
      </c>
      <c r="N402" s="241" t="str">
        <f t="shared" si="26"/>
        <v/>
      </c>
      <c r="O402" s="315">
        <f t="shared" si="24"/>
        <v>0</v>
      </c>
      <c r="P402" s="34"/>
      <c r="R402" s="61"/>
      <c r="S402" s="61"/>
      <c r="T402" s="61"/>
      <c r="U402" s="61"/>
      <c r="V402" s="61"/>
      <c r="W402" s="61"/>
      <c r="X402" s="61"/>
      <c r="Y402" s="61"/>
    </row>
    <row r="403" spans="2:25" ht="17.25" hidden="1" outlineLevel="2" thickBot="1">
      <c r="B403" s="349">
        <v>42584</v>
      </c>
      <c r="C403" s="318" t="s">
        <v>3069</v>
      </c>
      <c r="D403" s="319" t="s">
        <v>3392</v>
      </c>
      <c r="E403" s="319" t="s">
        <v>1331</v>
      </c>
      <c r="F403" s="319" t="s">
        <v>1330</v>
      </c>
      <c r="G403" s="319" t="s">
        <v>102</v>
      </c>
      <c r="H403" s="320">
        <v>1</v>
      </c>
      <c r="I403" s="320">
        <v>9019</v>
      </c>
      <c r="J403" s="320">
        <v>0</v>
      </c>
      <c r="K403" s="322">
        <v>100</v>
      </c>
      <c r="L403" s="322">
        <v>36</v>
      </c>
      <c r="M403" s="123">
        <f t="shared" si="25"/>
        <v>-736</v>
      </c>
      <c r="N403" s="241">
        <f t="shared" si="26"/>
        <v>-3</v>
      </c>
      <c r="O403" s="315">
        <f t="shared" si="24"/>
        <v>0</v>
      </c>
      <c r="P403" s="34"/>
      <c r="R403" s="61"/>
      <c r="S403" s="61"/>
      <c r="T403" s="61"/>
      <c r="U403" s="61"/>
      <c r="V403" s="61"/>
      <c r="W403" s="61"/>
      <c r="X403" s="61"/>
      <c r="Y403" s="61"/>
    </row>
    <row r="404" spans="2:25" ht="17.25" hidden="1" outlineLevel="2" thickBot="1">
      <c r="B404" s="349">
        <v>42584</v>
      </c>
      <c r="C404" s="318" t="s">
        <v>3069</v>
      </c>
      <c r="D404" s="319" t="s">
        <v>3392</v>
      </c>
      <c r="E404" s="319" t="s">
        <v>1329</v>
      </c>
      <c r="F404" s="319" t="s">
        <v>2221</v>
      </c>
      <c r="G404" s="319" t="s">
        <v>102</v>
      </c>
      <c r="H404" s="320">
        <v>1</v>
      </c>
      <c r="I404" s="320">
        <v>9022</v>
      </c>
      <c r="J404" s="320">
        <v>0</v>
      </c>
      <c r="K404" s="322">
        <v>100</v>
      </c>
      <c r="L404" s="322">
        <v>36</v>
      </c>
      <c r="M404" s="123">
        <f t="shared" si="25"/>
        <v>-136</v>
      </c>
      <c r="N404" s="241" t="str">
        <f t="shared" si="26"/>
        <v/>
      </c>
      <c r="O404" s="315">
        <f t="shared" si="24"/>
        <v>0</v>
      </c>
      <c r="P404" s="34"/>
      <c r="R404" s="61"/>
      <c r="S404" s="61"/>
      <c r="T404" s="61"/>
      <c r="U404" s="61"/>
      <c r="V404" s="61"/>
      <c r="W404" s="61"/>
      <c r="X404" s="61"/>
      <c r="Y404" s="61"/>
    </row>
    <row r="405" spans="2:25" ht="17.25" hidden="1" outlineLevel="2" thickBot="1">
      <c r="B405" s="349">
        <v>42584</v>
      </c>
      <c r="C405" s="318" t="s">
        <v>3069</v>
      </c>
      <c r="D405" s="319" t="s">
        <v>3392</v>
      </c>
      <c r="E405" s="319" t="s">
        <v>1331</v>
      </c>
      <c r="F405" s="319" t="s">
        <v>1330</v>
      </c>
      <c r="G405" s="319" t="s">
        <v>102</v>
      </c>
      <c r="H405" s="320">
        <v>1</v>
      </c>
      <c r="I405" s="320">
        <v>9024</v>
      </c>
      <c r="J405" s="320">
        <v>0</v>
      </c>
      <c r="K405" s="322">
        <v>100</v>
      </c>
      <c r="L405" s="322">
        <v>36</v>
      </c>
      <c r="M405" s="123">
        <f t="shared" si="25"/>
        <v>-536</v>
      </c>
      <c r="N405" s="241">
        <f t="shared" si="26"/>
        <v>-2</v>
      </c>
      <c r="O405" s="315">
        <f t="shared" si="24"/>
        <v>0</v>
      </c>
      <c r="P405" s="34"/>
      <c r="R405" s="61"/>
      <c r="S405" s="61"/>
      <c r="T405" s="61"/>
      <c r="U405" s="61"/>
      <c r="V405" s="61"/>
      <c r="W405" s="61"/>
      <c r="X405" s="61"/>
      <c r="Y405" s="61"/>
    </row>
    <row r="406" spans="2:25" ht="17.25" hidden="1" outlineLevel="2" thickBot="1">
      <c r="B406" s="349">
        <v>42584</v>
      </c>
      <c r="C406" s="318" t="s">
        <v>3069</v>
      </c>
      <c r="D406" s="319" t="s">
        <v>3392</v>
      </c>
      <c r="E406" s="319" t="s">
        <v>1329</v>
      </c>
      <c r="F406" s="319" t="s">
        <v>2221</v>
      </c>
      <c r="G406" s="319" t="s">
        <v>102</v>
      </c>
      <c r="H406" s="320">
        <v>1</v>
      </c>
      <c r="I406" s="320">
        <v>9014</v>
      </c>
      <c r="J406" s="320">
        <v>0</v>
      </c>
      <c r="K406" s="322">
        <v>100</v>
      </c>
      <c r="L406" s="322">
        <v>36</v>
      </c>
      <c r="M406" s="123">
        <f t="shared" si="25"/>
        <v>-136</v>
      </c>
      <c r="N406" s="241" t="str">
        <f t="shared" si="26"/>
        <v/>
      </c>
      <c r="O406" s="315">
        <f t="shared" si="24"/>
        <v>0</v>
      </c>
      <c r="P406" s="34"/>
      <c r="R406" s="61"/>
      <c r="S406" s="61"/>
      <c r="T406" s="61"/>
      <c r="U406" s="61"/>
      <c r="V406" s="61"/>
      <c r="W406" s="61"/>
      <c r="X406" s="61"/>
      <c r="Y406" s="61"/>
    </row>
    <row r="407" spans="2:25" ht="17.25" hidden="1" outlineLevel="2" thickBot="1">
      <c r="B407" s="349">
        <v>42584</v>
      </c>
      <c r="C407" s="318" t="s">
        <v>3069</v>
      </c>
      <c r="D407" s="319" t="s">
        <v>3392</v>
      </c>
      <c r="E407" s="319" t="s">
        <v>1331</v>
      </c>
      <c r="F407" s="319" t="s">
        <v>1330</v>
      </c>
      <c r="G407" s="319" t="s">
        <v>102</v>
      </c>
      <c r="H407" s="320">
        <v>1</v>
      </c>
      <c r="I407" s="320">
        <v>9011</v>
      </c>
      <c r="J407" s="320">
        <v>0</v>
      </c>
      <c r="K407" s="322">
        <v>100</v>
      </c>
      <c r="L407" s="322">
        <v>36</v>
      </c>
      <c r="M407" s="123">
        <f t="shared" si="25"/>
        <v>464</v>
      </c>
      <c r="N407" s="241">
        <f t="shared" si="26"/>
        <v>3</v>
      </c>
      <c r="O407" s="315">
        <f t="shared" si="24"/>
        <v>0</v>
      </c>
      <c r="P407" s="34"/>
      <c r="R407" s="61"/>
      <c r="S407" s="61"/>
      <c r="T407" s="61"/>
      <c r="U407" s="61"/>
      <c r="V407" s="61"/>
      <c r="W407" s="61"/>
      <c r="X407" s="61"/>
      <c r="Y407" s="61"/>
    </row>
    <row r="408" spans="2:25" ht="17.25" hidden="1" outlineLevel="2" thickBot="1">
      <c r="B408" s="349">
        <v>42584</v>
      </c>
      <c r="C408" s="318" t="s">
        <v>3069</v>
      </c>
      <c r="D408" s="319" t="s">
        <v>3392</v>
      </c>
      <c r="E408" s="319" t="s">
        <v>1329</v>
      </c>
      <c r="F408" s="319" t="s">
        <v>2221</v>
      </c>
      <c r="G408" s="319" t="s">
        <v>102</v>
      </c>
      <c r="H408" s="320">
        <v>1</v>
      </c>
      <c r="I408" s="320">
        <v>9014</v>
      </c>
      <c r="J408" s="320">
        <v>0</v>
      </c>
      <c r="K408" s="322">
        <v>100</v>
      </c>
      <c r="L408" s="322">
        <v>36</v>
      </c>
      <c r="M408" s="123">
        <f t="shared" si="25"/>
        <v>-136</v>
      </c>
      <c r="N408" s="241" t="str">
        <f t="shared" si="26"/>
        <v/>
      </c>
      <c r="O408" s="315">
        <f t="shared" si="24"/>
        <v>0</v>
      </c>
      <c r="P408" s="34"/>
      <c r="R408" s="61"/>
      <c r="S408" s="61"/>
      <c r="T408" s="61"/>
      <c r="U408" s="61"/>
      <c r="V408" s="61"/>
      <c r="W408" s="61"/>
      <c r="X408" s="61"/>
      <c r="Y408" s="61"/>
    </row>
    <row r="409" spans="2:25" ht="17.25" hidden="1" outlineLevel="2" thickBot="1">
      <c r="B409" s="349">
        <v>42584</v>
      </c>
      <c r="C409" s="318" t="s">
        <v>3069</v>
      </c>
      <c r="D409" s="319" t="s">
        <v>3392</v>
      </c>
      <c r="E409" s="319" t="s">
        <v>1331</v>
      </c>
      <c r="F409" s="319" t="s">
        <v>1330</v>
      </c>
      <c r="G409" s="319" t="s">
        <v>102</v>
      </c>
      <c r="H409" s="320">
        <v>1</v>
      </c>
      <c r="I409" s="320">
        <v>9012</v>
      </c>
      <c r="J409" s="320">
        <v>0</v>
      </c>
      <c r="K409" s="322">
        <v>100</v>
      </c>
      <c r="L409" s="322">
        <v>36</v>
      </c>
      <c r="M409" s="123">
        <f t="shared" si="25"/>
        <v>264</v>
      </c>
      <c r="N409" s="241">
        <f t="shared" si="26"/>
        <v>2</v>
      </c>
      <c r="O409" s="315">
        <f t="shared" si="24"/>
        <v>0</v>
      </c>
      <c r="P409" s="34"/>
      <c r="R409" s="61"/>
      <c r="S409" s="61"/>
      <c r="T409" s="61"/>
      <c r="U409" s="61"/>
      <c r="V409" s="61"/>
      <c r="W409" s="61"/>
      <c r="X409" s="61"/>
      <c r="Y409" s="61"/>
    </row>
    <row r="410" spans="2:25" ht="17.25" hidden="1" outlineLevel="2" thickBot="1">
      <c r="B410" s="349">
        <v>42584</v>
      </c>
      <c r="C410" s="318" t="s">
        <v>3069</v>
      </c>
      <c r="D410" s="319" t="s">
        <v>3392</v>
      </c>
      <c r="E410" s="319" t="s">
        <v>1329</v>
      </c>
      <c r="F410" s="319" t="s">
        <v>2221</v>
      </c>
      <c r="G410" s="319" t="s">
        <v>102</v>
      </c>
      <c r="H410" s="320">
        <v>1</v>
      </c>
      <c r="I410" s="320">
        <v>9014</v>
      </c>
      <c r="J410" s="320">
        <v>0</v>
      </c>
      <c r="K410" s="322">
        <v>100</v>
      </c>
      <c r="L410" s="322">
        <v>36</v>
      </c>
      <c r="M410" s="123">
        <f t="shared" si="25"/>
        <v>-136</v>
      </c>
      <c r="N410" s="241" t="str">
        <f t="shared" si="26"/>
        <v/>
      </c>
      <c r="O410" s="315">
        <f t="shared" si="24"/>
        <v>0</v>
      </c>
      <c r="P410" s="34"/>
      <c r="R410" s="61"/>
      <c r="S410" s="61"/>
      <c r="T410" s="61"/>
      <c r="U410" s="61"/>
      <c r="V410" s="61"/>
      <c r="W410" s="61"/>
      <c r="X410" s="61"/>
      <c r="Y410" s="61"/>
    </row>
    <row r="411" spans="2:25" ht="17.25" hidden="1" outlineLevel="2" thickBot="1">
      <c r="B411" s="349">
        <v>42584</v>
      </c>
      <c r="C411" s="318" t="s">
        <v>3069</v>
      </c>
      <c r="D411" s="319" t="s">
        <v>3392</v>
      </c>
      <c r="E411" s="319" t="s">
        <v>1331</v>
      </c>
      <c r="F411" s="319" t="s">
        <v>1330</v>
      </c>
      <c r="G411" s="319" t="s">
        <v>102</v>
      </c>
      <c r="H411" s="320">
        <v>1</v>
      </c>
      <c r="I411" s="320">
        <v>9020</v>
      </c>
      <c r="J411" s="320">
        <v>0</v>
      </c>
      <c r="K411" s="322">
        <v>100</v>
      </c>
      <c r="L411" s="322">
        <v>36</v>
      </c>
      <c r="M411" s="123">
        <f t="shared" si="25"/>
        <v>-1336</v>
      </c>
      <c r="N411" s="241">
        <f t="shared" si="26"/>
        <v>-6</v>
      </c>
      <c r="O411" s="315">
        <f t="shared" si="24"/>
        <v>0</v>
      </c>
      <c r="P411" s="34"/>
      <c r="R411" s="61"/>
      <c r="S411" s="61"/>
      <c r="T411" s="61"/>
      <c r="U411" s="61"/>
      <c r="V411" s="61"/>
      <c r="W411" s="61"/>
      <c r="X411" s="61"/>
      <c r="Y411" s="61"/>
    </row>
    <row r="412" spans="2:25" ht="17.25" hidden="1" outlineLevel="2" thickBot="1">
      <c r="B412" s="349">
        <v>42584</v>
      </c>
      <c r="C412" s="318" t="s">
        <v>3069</v>
      </c>
      <c r="D412" s="319" t="s">
        <v>3392</v>
      </c>
      <c r="E412" s="319" t="s">
        <v>1329</v>
      </c>
      <c r="F412" s="319" t="s">
        <v>1330</v>
      </c>
      <c r="G412" s="319" t="s">
        <v>102</v>
      </c>
      <c r="H412" s="320">
        <v>1</v>
      </c>
      <c r="I412" s="320">
        <v>9017</v>
      </c>
      <c r="J412" s="320">
        <v>0</v>
      </c>
      <c r="K412" s="322">
        <v>100</v>
      </c>
      <c r="L412" s="322">
        <v>36</v>
      </c>
      <c r="M412" s="123">
        <f t="shared" si="25"/>
        <v>-136</v>
      </c>
      <c r="N412" s="241" t="str">
        <f t="shared" si="26"/>
        <v/>
      </c>
      <c r="O412" s="315">
        <f t="shared" si="24"/>
        <v>0</v>
      </c>
      <c r="P412" s="34"/>
      <c r="R412" s="61"/>
      <c r="S412" s="61"/>
      <c r="T412" s="61"/>
      <c r="U412" s="61"/>
      <c r="V412" s="61"/>
      <c r="W412" s="61"/>
      <c r="X412" s="61"/>
      <c r="Y412" s="61"/>
    </row>
    <row r="413" spans="2:25" ht="17.25" hidden="1" outlineLevel="2" thickBot="1">
      <c r="B413" s="349">
        <v>42584</v>
      </c>
      <c r="C413" s="318" t="s">
        <v>3069</v>
      </c>
      <c r="D413" s="319" t="s">
        <v>3392</v>
      </c>
      <c r="E413" s="319" t="s">
        <v>1331</v>
      </c>
      <c r="F413" s="319" t="s">
        <v>2221</v>
      </c>
      <c r="G413" s="319" t="s">
        <v>102</v>
      </c>
      <c r="H413" s="320">
        <v>1</v>
      </c>
      <c r="I413" s="320">
        <v>9022</v>
      </c>
      <c r="J413" s="320">
        <v>0</v>
      </c>
      <c r="K413" s="322">
        <v>100</v>
      </c>
      <c r="L413" s="322">
        <v>36</v>
      </c>
      <c r="M413" s="123">
        <f t="shared" si="25"/>
        <v>864</v>
      </c>
      <c r="N413" s="241">
        <f t="shared" si="26"/>
        <v>5</v>
      </c>
      <c r="O413" s="315">
        <f t="shared" si="24"/>
        <v>0</v>
      </c>
      <c r="P413" s="34"/>
      <c r="R413" s="61"/>
      <c r="S413" s="61"/>
      <c r="T413" s="61"/>
      <c r="U413" s="61"/>
      <c r="V413" s="61"/>
      <c r="W413" s="61"/>
      <c r="X413" s="61"/>
      <c r="Y413" s="61"/>
    </row>
    <row r="414" spans="2:25" ht="17.25" hidden="1" outlineLevel="2" thickBot="1">
      <c r="B414" s="349">
        <v>42584</v>
      </c>
      <c r="C414" s="318" t="s">
        <v>3069</v>
      </c>
      <c r="D414" s="319" t="s">
        <v>3392</v>
      </c>
      <c r="E414" s="319" t="s">
        <v>1329</v>
      </c>
      <c r="F414" s="319" t="s">
        <v>1330</v>
      </c>
      <c r="G414" s="319" t="s">
        <v>102</v>
      </c>
      <c r="H414" s="320">
        <v>1</v>
      </c>
      <c r="I414" s="320">
        <v>9017</v>
      </c>
      <c r="J414" s="320">
        <v>0</v>
      </c>
      <c r="K414" s="322">
        <v>100</v>
      </c>
      <c r="L414" s="322">
        <v>36</v>
      </c>
      <c r="M414" s="123">
        <f>IF(C414="TXO",J414-SUM(K414:L414),IF(C414="FITX",IF(E414="新倉",-SUM(K414:L414),IF(F414="賣",(I414-I413)*H414*200-SUM(K414:L414),(I413-I414)*H414*200-SUM(K414:L414)))))</f>
        <v>-136</v>
      </c>
      <c r="N414" s="241" t="str">
        <f>IF(C414="TXO","",IF(C414="FITX",IF(E414="新倉","",IF(F414="賣",(I414-I413),(I413-I414)))))</f>
        <v/>
      </c>
      <c r="O414" s="315">
        <f t="shared" si="24"/>
        <v>0</v>
      </c>
      <c r="P414" s="34"/>
      <c r="R414" s="61"/>
      <c r="S414" s="61"/>
      <c r="T414" s="61"/>
      <c r="U414" s="61"/>
      <c r="V414" s="61"/>
      <c r="W414" s="61"/>
      <c r="X414" s="61"/>
      <c r="Y414" s="61"/>
    </row>
    <row r="415" spans="2:25" ht="17.25" hidden="1" outlineLevel="2" thickBot="1">
      <c r="B415" s="349">
        <v>42584</v>
      </c>
      <c r="C415" s="318" t="s">
        <v>3069</v>
      </c>
      <c r="D415" s="319" t="s">
        <v>3392</v>
      </c>
      <c r="E415" s="319" t="s">
        <v>1331</v>
      </c>
      <c r="F415" s="319" t="s">
        <v>2221</v>
      </c>
      <c r="G415" s="319" t="s">
        <v>102</v>
      </c>
      <c r="H415" s="320">
        <v>1</v>
      </c>
      <c r="I415" s="320">
        <v>9019</v>
      </c>
      <c r="J415" s="320">
        <v>0</v>
      </c>
      <c r="K415" s="322">
        <v>100</v>
      </c>
      <c r="L415" s="322">
        <v>36</v>
      </c>
      <c r="M415" s="123">
        <f>IF(C415="TXO",J415-SUM(K415:L415),IF(C415="FITX",IF(E415="新倉",-SUM(K415:L415),IF(F415="賣",(I415-I414)*H415*200-SUM(K415:L415),(I414-I415)*H415*200-SUM(K415:L415)))))</f>
        <v>264</v>
      </c>
      <c r="N415" s="241">
        <f>IF(C415="TXO","",IF(C415="FITX",IF(E415="新倉","",IF(F415="賣",(I415-I414),(I414-I415)))))</f>
        <v>2</v>
      </c>
      <c r="O415" s="315">
        <f t="shared" si="24"/>
        <v>0</v>
      </c>
      <c r="P415" s="34"/>
      <c r="R415" s="61"/>
      <c r="S415" s="61"/>
      <c r="T415" s="61"/>
      <c r="U415" s="61"/>
      <c r="V415" s="61"/>
      <c r="W415" s="61"/>
      <c r="X415" s="61"/>
      <c r="Y415" s="61"/>
    </row>
    <row r="416" spans="2:25" ht="17.25" hidden="1" outlineLevel="2" thickBot="1">
      <c r="B416" s="349">
        <v>42584</v>
      </c>
      <c r="C416" s="318" t="s">
        <v>3069</v>
      </c>
      <c r="D416" s="319" t="s">
        <v>3392</v>
      </c>
      <c r="E416" s="319" t="s">
        <v>1329</v>
      </c>
      <c r="F416" s="319" t="s">
        <v>1330</v>
      </c>
      <c r="G416" s="319" t="s">
        <v>102</v>
      </c>
      <c r="H416" s="320">
        <v>1</v>
      </c>
      <c r="I416" s="320">
        <v>9012</v>
      </c>
      <c r="J416" s="320">
        <v>0</v>
      </c>
      <c r="K416" s="322">
        <v>100</v>
      </c>
      <c r="L416" s="322">
        <v>36</v>
      </c>
      <c r="M416" s="123">
        <f t="shared" ref="M416:M421" si="27">IF(C416="TXO",J416-SUM(K416:L416),IF(C416="FITX",IF(E416="新倉",-SUM(K416:L416),IF(F416="賣",(I416-I415)*H416*200-SUM(K416:L416),(I415-I416)*H416*200-SUM(K416:L416)))))</f>
        <v>-136</v>
      </c>
      <c r="N416" s="241" t="str">
        <f t="shared" ref="N416:N421" si="28">IF(C416="TXO","",IF(C416="FITX",IF(E416="新倉","",IF(F416="賣",(I416-I415),(I415-I416)))))</f>
        <v/>
      </c>
      <c r="O416" s="315">
        <f t="shared" si="24"/>
        <v>0</v>
      </c>
      <c r="P416" s="34"/>
      <c r="R416" s="61"/>
      <c r="S416" s="61"/>
      <c r="T416" s="61"/>
      <c r="U416" s="61"/>
      <c r="V416" s="61"/>
      <c r="W416" s="61"/>
      <c r="X416" s="61"/>
      <c r="Y416" s="61"/>
    </row>
    <row r="417" spans="2:25" ht="17.25" hidden="1" outlineLevel="2" thickBot="1">
      <c r="B417" s="349">
        <v>42584</v>
      </c>
      <c r="C417" s="318" t="s">
        <v>3069</v>
      </c>
      <c r="D417" s="319" t="s">
        <v>3392</v>
      </c>
      <c r="E417" s="319" t="s">
        <v>1331</v>
      </c>
      <c r="F417" s="319" t="s">
        <v>2221</v>
      </c>
      <c r="G417" s="319" t="s">
        <v>102</v>
      </c>
      <c r="H417" s="320">
        <v>1</v>
      </c>
      <c r="I417" s="320">
        <v>9011</v>
      </c>
      <c r="J417" s="320">
        <v>0</v>
      </c>
      <c r="K417" s="322">
        <v>100</v>
      </c>
      <c r="L417" s="322">
        <v>36</v>
      </c>
      <c r="M417" s="123">
        <f t="shared" si="27"/>
        <v>-336</v>
      </c>
      <c r="N417" s="241">
        <f t="shared" si="28"/>
        <v>-1</v>
      </c>
      <c r="O417" s="315">
        <f t="shared" si="24"/>
        <v>0</v>
      </c>
      <c r="P417" s="34"/>
      <c r="R417" s="61"/>
      <c r="S417" s="61"/>
      <c r="T417" s="61"/>
      <c r="U417" s="61"/>
      <c r="V417" s="61"/>
      <c r="W417" s="61"/>
      <c r="X417" s="61"/>
      <c r="Y417" s="61"/>
    </row>
    <row r="418" spans="2:25" ht="17.25" hidden="1" outlineLevel="2" thickBot="1">
      <c r="B418" s="349">
        <v>42584</v>
      </c>
      <c r="C418" s="318" t="s">
        <v>3069</v>
      </c>
      <c r="D418" s="319" t="s">
        <v>3392</v>
      </c>
      <c r="E418" s="319" t="s">
        <v>1329</v>
      </c>
      <c r="F418" s="319" t="s">
        <v>2221</v>
      </c>
      <c r="G418" s="319" t="s">
        <v>102</v>
      </c>
      <c r="H418" s="320">
        <v>1</v>
      </c>
      <c r="I418" s="320">
        <v>9011</v>
      </c>
      <c r="J418" s="320">
        <v>0</v>
      </c>
      <c r="K418" s="322">
        <v>100</v>
      </c>
      <c r="L418" s="322">
        <v>36</v>
      </c>
      <c r="M418" s="123">
        <f t="shared" si="27"/>
        <v>-136</v>
      </c>
      <c r="N418" s="241" t="str">
        <f t="shared" si="28"/>
        <v/>
      </c>
      <c r="O418" s="315">
        <f t="shared" si="24"/>
        <v>0</v>
      </c>
      <c r="P418" s="34"/>
      <c r="R418" s="61"/>
      <c r="S418" s="61"/>
      <c r="T418" s="61"/>
      <c r="U418" s="61"/>
      <c r="V418" s="61"/>
      <c r="W418" s="61"/>
      <c r="X418" s="61"/>
      <c r="Y418" s="61"/>
    </row>
    <row r="419" spans="2:25" ht="17.25" hidden="1" outlineLevel="2" thickBot="1">
      <c r="B419" s="349">
        <v>42584</v>
      </c>
      <c r="C419" s="318" t="s">
        <v>3069</v>
      </c>
      <c r="D419" s="319" t="s">
        <v>3392</v>
      </c>
      <c r="E419" s="319" t="s">
        <v>1331</v>
      </c>
      <c r="F419" s="319" t="s">
        <v>1330</v>
      </c>
      <c r="G419" s="319" t="s">
        <v>102</v>
      </c>
      <c r="H419" s="320">
        <v>1</v>
      </c>
      <c r="I419" s="320">
        <v>9004</v>
      </c>
      <c r="J419" s="320">
        <v>0</v>
      </c>
      <c r="K419" s="322">
        <v>100</v>
      </c>
      <c r="L419" s="322">
        <v>36</v>
      </c>
      <c r="M419" s="123">
        <f t="shared" si="27"/>
        <v>1264</v>
      </c>
      <c r="N419" s="241">
        <f t="shared" si="28"/>
        <v>7</v>
      </c>
      <c r="O419" s="315">
        <f t="shared" si="24"/>
        <v>0</v>
      </c>
      <c r="P419" s="34"/>
      <c r="R419" s="61"/>
      <c r="S419" s="61"/>
      <c r="T419" s="61"/>
      <c r="U419" s="61"/>
      <c r="V419" s="61"/>
      <c r="W419" s="61"/>
      <c r="X419" s="61"/>
      <c r="Y419" s="61"/>
    </row>
    <row r="420" spans="2:25" ht="17.25" hidden="1" outlineLevel="2" thickBot="1">
      <c r="B420" s="349">
        <v>42584</v>
      </c>
      <c r="C420" s="318" t="s">
        <v>3069</v>
      </c>
      <c r="D420" s="319" t="s">
        <v>3392</v>
      </c>
      <c r="E420" s="319" t="s">
        <v>1329</v>
      </c>
      <c r="F420" s="319" t="s">
        <v>2221</v>
      </c>
      <c r="G420" s="319" t="s">
        <v>102</v>
      </c>
      <c r="H420" s="320">
        <v>1</v>
      </c>
      <c r="I420" s="320">
        <v>9016</v>
      </c>
      <c r="J420" s="320">
        <v>0</v>
      </c>
      <c r="K420" s="322">
        <v>100</v>
      </c>
      <c r="L420" s="322">
        <v>36</v>
      </c>
      <c r="M420" s="123">
        <f t="shared" si="27"/>
        <v>-136</v>
      </c>
      <c r="N420" s="241" t="str">
        <f t="shared" si="28"/>
        <v/>
      </c>
      <c r="O420" s="315">
        <f t="shared" si="24"/>
        <v>0</v>
      </c>
      <c r="P420" s="34"/>
      <c r="R420" s="61"/>
      <c r="S420" s="61"/>
      <c r="T420" s="61"/>
      <c r="U420" s="61"/>
      <c r="V420" s="61"/>
      <c r="W420" s="61"/>
      <c r="X420" s="61"/>
      <c r="Y420" s="61"/>
    </row>
    <row r="421" spans="2:25" ht="17.25" hidden="1" outlineLevel="2" thickBot="1">
      <c r="B421" s="349">
        <v>42584</v>
      </c>
      <c r="C421" s="318" t="s">
        <v>3069</v>
      </c>
      <c r="D421" s="319" t="s">
        <v>3392</v>
      </c>
      <c r="E421" s="319" t="s">
        <v>1331</v>
      </c>
      <c r="F421" s="319" t="s">
        <v>1330</v>
      </c>
      <c r="G421" s="319" t="s">
        <v>102</v>
      </c>
      <c r="H421" s="320">
        <v>1</v>
      </c>
      <c r="I421" s="320">
        <v>9005</v>
      </c>
      <c r="J421" s="320">
        <v>0</v>
      </c>
      <c r="K421" s="322">
        <v>100</v>
      </c>
      <c r="L421" s="322">
        <v>36</v>
      </c>
      <c r="M421" s="123">
        <f t="shared" si="27"/>
        <v>2064</v>
      </c>
      <c r="N421" s="241">
        <f t="shared" si="28"/>
        <v>11</v>
      </c>
      <c r="O421" s="315">
        <f t="shared" si="24"/>
        <v>0</v>
      </c>
      <c r="P421" s="34"/>
      <c r="R421" s="61"/>
      <c r="S421" s="61"/>
      <c r="T421" s="61"/>
      <c r="U421" s="61"/>
      <c r="V421" s="61"/>
      <c r="W421" s="61"/>
      <c r="X421" s="61"/>
      <c r="Y421" s="61"/>
    </row>
    <row r="422" spans="2:25" ht="17.25" hidden="1" outlineLevel="1" collapsed="1" thickBot="1">
      <c r="B422" s="350">
        <v>42585</v>
      </c>
      <c r="C422" s="351" t="s">
        <v>2236</v>
      </c>
      <c r="D422" s="352" t="s">
        <v>3393</v>
      </c>
      <c r="E422" s="352" t="s">
        <v>1329</v>
      </c>
      <c r="F422" s="352" t="s">
        <v>1330</v>
      </c>
      <c r="G422" s="352" t="s">
        <v>102</v>
      </c>
      <c r="H422" s="353">
        <v>2</v>
      </c>
      <c r="I422" s="353">
        <v>6</v>
      </c>
      <c r="J422" s="353">
        <v>-600</v>
      </c>
      <c r="K422" s="354">
        <v>80</v>
      </c>
      <c r="L422" s="354">
        <v>0</v>
      </c>
      <c r="M422" s="285">
        <f>IF(C422="TXO",J422-SUM(K422:L422),IF(C422="FITX",IF(E422="新倉",-SUM(K422:L422),IF(F422="賣",(I422-I421)*H422*200-SUM(K422:L422),(I421-I422)*H422*200-SUM(K422:L422)))))</f>
        <v>-680</v>
      </c>
      <c r="N422" s="340" t="str">
        <f>IF(C422="TXO","",IF(C422="FITX",IF(E422="新倉","",IF(F422="賣",(I422-I421)*H422,(I421-I422)*H422))))</f>
        <v/>
      </c>
      <c r="O422" s="315">
        <f t="shared" si="24"/>
        <v>600</v>
      </c>
      <c r="P422" s="314">
        <f>SUM(M422:M445)</f>
        <v>-10102</v>
      </c>
      <c r="R422" s="61"/>
      <c r="S422" s="61"/>
      <c r="T422" s="61"/>
      <c r="U422" s="61"/>
      <c r="V422" s="61"/>
      <c r="W422" s="61"/>
      <c r="X422" s="61"/>
      <c r="Y422" s="61"/>
    </row>
    <row r="423" spans="2:25" ht="17.25" hidden="1" outlineLevel="2" thickBot="1">
      <c r="B423" s="350">
        <v>42585</v>
      </c>
      <c r="C423" s="351" t="s">
        <v>2236</v>
      </c>
      <c r="D423" s="352" t="s">
        <v>3393</v>
      </c>
      <c r="E423" s="352" t="s">
        <v>1331</v>
      </c>
      <c r="F423" s="352" t="s">
        <v>2221</v>
      </c>
      <c r="G423" s="352" t="s">
        <v>102</v>
      </c>
      <c r="H423" s="353">
        <v>2</v>
      </c>
      <c r="I423" s="353">
        <v>6.5</v>
      </c>
      <c r="J423" s="353">
        <v>650</v>
      </c>
      <c r="K423" s="354">
        <v>80</v>
      </c>
      <c r="L423" s="354">
        <v>0</v>
      </c>
      <c r="M423" s="285">
        <f>IF(C423="TXO",J423-SUM(K423:L423),IF(C423="FITX",IF(E423="新倉",-SUM(K423:L423),IF(F423="賣",(I423-I422)*H423*200-SUM(K423:L423),(I422-I423)*H423*200-SUM(K423:L423)))))</f>
        <v>570</v>
      </c>
      <c r="N423" s="340" t="str">
        <f t="shared" ref="N423:N445" si="29">IF(C423="TXO","",IF(C423="FITX",IF(E423="新倉","",IF(F423="賣",(I423-I422)*H423,(I422-I423)*H423))))</f>
        <v/>
      </c>
      <c r="O423" s="315">
        <f t="shared" si="24"/>
        <v>650</v>
      </c>
      <c r="P423" s="314"/>
      <c r="R423" s="61"/>
      <c r="S423" s="61"/>
      <c r="T423" s="61"/>
      <c r="U423" s="61"/>
      <c r="V423" s="61"/>
      <c r="W423" s="61"/>
      <c r="X423" s="61"/>
      <c r="Y423" s="61"/>
    </row>
    <row r="424" spans="2:25" ht="17.25" hidden="1" outlineLevel="2" thickBot="1">
      <c r="B424" s="350">
        <v>42585</v>
      </c>
      <c r="C424" s="351" t="s">
        <v>3069</v>
      </c>
      <c r="D424" s="352" t="s">
        <v>3392</v>
      </c>
      <c r="E424" s="352" t="s">
        <v>1329</v>
      </c>
      <c r="F424" s="352" t="s">
        <v>2221</v>
      </c>
      <c r="G424" s="352" t="s">
        <v>102</v>
      </c>
      <c r="H424" s="353">
        <v>1</v>
      </c>
      <c r="I424" s="353">
        <v>8893</v>
      </c>
      <c r="J424" s="353">
        <v>0</v>
      </c>
      <c r="K424" s="354">
        <v>100</v>
      </c>
      <c r="L424" s="354">
        <v>36</v>
      </c>
      <c r="M424" s="285">
        <f t="shared" ref="M424:M445" si="30">IF(C424="TXO",J424-SUM(K424:L424),IF(C424="FITX",IF(E424="新倉",-SUM(K424:L424),IF(F424="賣",(I424-I423)*H424*200-SUM(K424:L424),(I423-I424)*H424*200-SUM(K424:L424)))))</f>
        <v>-136</v>
      </c>
      <c r="N424" s="340" t="str">
        <f t="shared" si="29"/>
        <v/>
      </c>
      <c r="O424" s="315">
        <f t="shared" si="24"/>
        <v>0</v>
      </c>
      <c r="P424" s="314"/>
      <c r="R424" s="61"/>
      <c r="S424" s="61"/>
      <c r="T424" s="61"/>
      <c r="U424" s="61"/>
      <c r="V424" s="61"/>
      <c r="W424" s="61"/>
      <c r="X424" s="61"/>
      <c r="Y424" s="61"/>
    </row>
    <row r="425" spans="2:25" ht="17.25" hidden="1" outlineLevel="2" thickBot="1">
      <c r="B425" s="350">
        <v>42585</v>
      </c>
      <c r="C425" s="351" t="s">
        <v>3069</v>
      </c>
      <c r="D425" s="352" t="s">
        <v>3392</v>
      </c>
      <c r="E425" s="352" t="s">
        <v>1331</v>
      </c>
      <c r="F425" s="352" t="s">
        <v>1330</v>
      </c>
      <c r="G425" s="352" t="s">
        <v>102</v>
      </c>
      <c r="H425" s="353">
        <v>1</v>
      </c>
      <c r="I425" s="353">
        <v>8903</v>
      </c>
      <c r="J425" s="353">
        <v>0</v>
      </c>
      <c r="K425" s="354">
        <v>100</v>
      </c>
      <c r="L425" s="354">
        <v>36</v>
      </c>
      <c r="M425" s="285">
        <f t="shared" si="30"/>
        <v>-2136</v>
      </c>
      <c r="N425" s="340">
        <f t="shared" si="29"/>
        <v>-10</v>
      </c>
      <c r="O425" s="315">
        <f t="shared" si="24"/>
        <v>0</v>
      </c>
      <c r="P425" s="314"/>
      <c r="R425" s="61"/>
      <c r="S425" s="61"/>
      <c r="T425" s="61"/>
      <c r="U425" s="61"/>
      <c r="V425" s="61"/>
      <c r="W425" s="61"/>
      <c r="X425" s="61"/>
      <c r="Y425" s="61"/>
    </row>
    <row r="426" spans="2:25" ht="17.25" hidden="1" outlineLevel="2" thickBot="1">
      <c r="B426" s="350">
        <v>42585</v>
      </c>
      <c r="C426" s="351" t="s">
        <v>3069</v>
      </c>
      <c r="D426" s="352" t="s">
        <v>3392</v>
      </c>
      <c r="E426" s="352" t="s">
        <v>1329</v>
      </c>
      <c r="F426" s="352" t="s">
        <v>1330</v>
      </c>
      <c r="G426" s="352" t="s">
        <v>102</v>
      </c>
      <c r="H426" s="353">
        <v>1</v>
      </c>
      <c r="I426" s="353">
        <v>8927</v>
      </c>
      <c r="J426" s="353">
        <v>0</v>
      </c>
      <c r="K426" s="354">
        <v>100</v>
      </c>
      <c r="L426" s="354">
        <v>36</v>
      </c>
      <c r="M426" s="285">
        <f t="shared" si="30"/>
        <v>-136</v>
      </c>
      <c r="N426" s="340" t="str">
        <f t="shared" si="29"/>
        <v/>
      </c>
      <c r="O426" s="315">
        <f t="shared" si="24"/>
        <v>0</v>
      </c>
      <c r="P426" s="314"/>
      <c r="R426" s="61"/>
      <c r="S426" s="61"/>
      <c r="T426" s="61"/>
      <c r="U426" s="61"/>
      <c r="V426" s="61"/>
      <c r="W426" s="61"/>
      <c r="X426" s="61"/>
      <c r="Y426" s="61"/>
    </row>
    <row r="427" spans="2:25" ht="17.25" hidden="1" outlineLevel="2" thickBot="1">
      <c r="B427" s="350">
        <v>42585</v>
      </c>
      <c r="C427" s="351" t="s">
        <v>3069</v>
      </c>
      <c r="D427" s="352" t="s">
        <v>3392</v>
      </c>
      <c r="E427" s="352" t="s">
        <v>1331</v>
      </c>
      <c r="F427" s="352" t="s">
        <v>2221</v>
      </c>
      <c r="G427" s="352" t="s">
        <v>102</v>
      </c>
      <c r="H427" s="353">
        <v>1</v>
      </c>
      <c r="I427" s="353">
        <v>8924</v>
      </c>
      <c r="J427" s="353">
        <v>0</v>
      </c>
      <c r="K427" s="354">
        <v>100</v>
      </c>
      <c r="L427" s="354">
        <v>36</v>
      </c>
      <c r="M427" s="285">
        <f t="shared" si="30"/>
        <v>-736</v>
      </c>
      <c r="N427" s="340">
        <f t="shared" si="29"/>
        <v>-3</v>
      </c>
      <c r="O427" s="315">
        <f t="shared" si="24"/>
        <v>0</v>
      </c>
      <c r="P427" s="314"/>
      <c r="R427" s="61"/>
      <c r="S427" s="61"/>
      <c r="T427" s="61"/>
      <c r="U427" s="61"/>
      <c r="V427" s="61"/>
      <c r="W427" s="61"/>
      <c r="X427" s="61"/>
      <c r="Y427" s="61"/>
    </row>
    <row r="428" spans="2:25" ht="17.25" hidden="1" outlineLevel="2" thickBot="1">
      <c r="B428" s="350">
        <v>42585</v>
      </c>
      <c r="C428" s="351" t="s">
        <v>3069</v>
      </c>
      <c r="D428" s="352" t="s">
        <v>3392</v>
      </c>
      <c r="E428" s="352" t="s">
        <v>1329</v>
      </c>
      <c r="F428" s="352" t="s">
        <v>2221</v>
      </c>
      <c r="G428" s="352" t="s">
        <v>102</v>
      </c>
      <c r="H428" s="353">
        <v>1</v>
      </c>
      <c r="I428" s="353">
        <v>8926</v>
      </c>
      <c r="J428" s="353">
        <v>0</v>
      </c>
      <c r="K428" s="354">
        <v>100</v>
      </c>
      <c r="L428" s="354">
        <v>36</v>
      </c>
      <c r="M428" s="285">
        <f t="shared" si="30"/>
        <v>-136</v>
      </c>
      <c r="N428" s="340" t="str">
        <f t="shared" si="29"/>
        <v/>
      </c>
      <c r="O428" s="315">
        <f t="shared" si="24"/>
        <v>0</v>
      </c>
      <c r="P428" s="314"/>
      <c r="R428" s="61"/>
      <c r="S428" s="61"/>
      <c r="T428" s="61"/>
      <c r="U428" s="61"/>
      <c r="V428" s="61"/>
      <c r="W428" s="61"/>
      <c r="X428" s="61"/>
      <c r="Y428" s="61"/>
    </row>
    <row r="429" spans="2:25" ht="17.25" hidden="1" outlineLevel="2" thickBot="1">
      <c r="B429" s="350">
        <v>42585</v>
      </c>
      <c r="C429" s="351" t="s">
        <v>3069</v>
      </c>
      <c r="D429" s="352" t="s">
        <v>3392</v>
      </c>
      <c r="E429" s="352" t="s">
        <v>1331</v>
      </c>
      <c r="F429" s="352" t="s">
        <v>1330</v>
      </c>
      <c r="G429" s="352" t="s">
        <v>102</v>
      </c>
      <c r="H429" s="353">
        <v>1</v>
      </c>
      <c r="I429" s="353">
        <v>8929</v>
      </c>
      <c r="J429" s="353">
        <v>0</v>
      </c>
      <c r="K429" s="354">
        <v>100</v>
      </c>
      <c r="L429" s="354">
        <v>36</v>
      </c>
      <c r="M429" s="285">
        <f t="shared" si="30"/>
        <v>-736</v>
      </c>
      <c r="N429" s="340">
        <f t="shared" si="29"/>
        <v>-3</v>
      </c>
      <c r="O429" s="315">
        <f t="shared" si="24"/>
        <v>0</v>
      </c>
      <c r="P429" s="314"/>
      <c r="R429" s="61"/>
      <c r="S429" s="61"/>
      <c r="T429" s="61"/>
      <c r="U429" s="61"/>
      <c r="V429" s="61"/>
      <c r="W429" s="61"/>
      <c r="X429" s="61"/>
      <c r="Y429" s="61"/>
    </row>
    <row r="430" spans="2:25" ht="17.25" hidden="1" outlineLevel="2" thickBot="1">
      <c r="B430" s="350">
        <v>42585</v>
      </c>
      <c r="C430" s="351" t="s">
        <v>3069</v>
      </c>
      <c r="D430" s="352" t="s">
        <v>3392</v>
      </c>
      <c r="E430" s="352" t="s">
        <v>1329</v>
      </c>
      <c r="F430" s="352" t="s">
        <v>1330</v>
      </c>
      <c r="G430" s="352" t="s">
        <v>102</v>
      </c>
      <c r="H430" s="353">
        <v>1</v>
      </c>
      <c r="I430" s="353">
        <v>8930</v>
      </c>
      <c r="J430" s="353">
        <v>0</v>
      </c>
      <c r="K430" s="354">
        <v>100</v>
      </c>
      <c r="L430" s="354">
        <v>36</v>
      </c>
      <c r="M430" s="285">
        <f t="shared" si="30"/>
        <v>-136</v>
      </c>
      <c r="N430" s="340" t="str">
        <f t="shared" si="29"/>
        <v/>
      </c>
      <c r="O430" s="315">
        <f t="shared" si="24"/>
        <v>0</v>
      </c>
      <c r="P430" s="314"/>
      <c r="R430" s="61"/>
      <c r="S430" s="61"/>
      <c r="T430" s="61"/>
      <c r="U430" s="61"/>
      <c r="V430" s="61"/>
      <c r="W430" s="61"/>
      <c r="X430" s="61"/>
      <c r="Y430" s="61"/>
    </row>
    <row r="431" spans="2:25" ht="17.25" hidden="1" outlineLevel="2" thickBot="1">
      <c r="B431" s="350">
        <v>42585</v>
      </c>
      <c r="C431" s="351" t="s">
        <v>3069</v>
      </c>
      <c r="D431" s="352" t="s">
        <v>3392</v>
      </c>
      <c r="E431" s="352" t="s">
        <v>1331</v>
      </c>
      <c r="F431" s="352" t="s">
        <v>2221</v>
      </c>
      <c r="G431" s="352" t="s">
        <v>102</v>
      </c>
      <c r="H431" s="353">
        <v>1</v>
      </c>
      <c r="I431" s="353">
        <v>8933</v>
      </c>
      <c r="J431" s="353">
        <v>0</v>
      </c>
      <c r="K431" s="354">
        <v>100</v>
      </c>
      <c r="L431" s="354">
        <v>36</v>
      </c>
      <c r="M431" s="285">
        <f t="shared" si="30"/>
        <v>464</v>
      </c>
      <c r="N431" s="340">
        <f t="shared" si="29"/>
        <v>3</v>
      </c>
      <c r="O431" s="315">
        <f t="shared" si="24"/>
        <v>0</v>
      </c>
      <c r="P431" s="314"/>
      <c r="R431" s="61"/>
      <c r="S431" s="61"/>
      <c r="T431" s="61"/>
      <c r="U431" s="61"/>
      <c r="V431" s="61"/>
      <c r="W431" s="61"/>
      <c r="X431" s="61"/>
      <c r="Y431" s="61"/>
    </row>
    <row r="432" spans="2:25" ht="17.25" hidden="1" outlineLevel="2" thickBot="1">
      <c r="B432" s="350">
        <v>42585</v>
      </c>
      <c r="C432" s="351" t="s">
        <v>3069</v>
      </c>
      <c r="D432" s="352" t="s">
        <v>3392</v>
      </c>
      <c r="E432" s="352" t="s">
        <v>1329</v>
      </c>
      <c r="F432" s="352" t="s">
        <v>1330</v>
      </c>
      <c r="G432" s="352" t="s">
        <v>102</v>
      </c>
      <c r="H432" s="353">
        <v>1</v>
      </c>
      <c r="I432" s="353">
        <v>9067</v>
      </c>
      <c r="J432" s="353">
        <v>0</v>
      </c>
      <c r="K432" s="354">
        <v>100</v>
      </c>
      <c r="L432" s="354">
        <v>36</v>
      </c>
      <c r="M432" s="285">
        <f t="shared" si="30"/>
        <v>-136</v>
      </c>
      <c r="N432" s="340" t="str">
        <f t="shared" si="29"/>
        <v/>
      </c>
      <c r="O432" s="315">
        <f t="shared" si="24"/>
        <v>0</v>
      </c>
      <c r="P432" s="314"/>
      <c r="R432" s="61"/>
      <c r="S432" s="61"/>
      <c r="T432" s="61"/>
      <c r="U432" s="61"/>
      <c r="V432" s="61"/>
      <c r="W432" s="61"/>
      <c r="X432" s="61"/>
      <c r="Y432" s="61"/>
    </row>
    <row r="433" spans="2:25" ht="17.25" hidden="1" outlineLevel="2" thickBot="1">
      <c r="B433" s="350">
        <v>42585</v>
      </c>
      <c r="C433" s="351" t="s">
        <v>3069</v>
      </c>
      <c r="D433" s="352" t="s">
        <v>3392</v>
      </c>
      <c r="E433" s="352" t="s">
        <v>1331</v>
      </c>
      <c r="F433" s="352" t="s">
        <v>2221</v>
      </c>
      <c r="G433" s="352" t="s">
        <v>102</v>
      </c>
      <c r="H433" s="353">
        <v>1</v>
      </c>
      <c r="I433" s="353">
        <v>9055</v>
      </c>
      <c r="J433" s="353">
        <v>0</v>
      </c>
      <c r="K433" s="354">
        <v>100</v>
      </c>
      <c r="L433" s="354">
        <v>36</v>
      </c>
      <c r="M433" s="285">
        <f t="shared" si="30"/>
        <v>-2536</v>
      </c>
      <c r="N433" s="340">
        <f t="shared" si="29"/>
        <v>-12</v>
      </c>
      <c r="O433" s="315">
        <f t="shared" si="24"/>
        <v>0</v>
      </c>
      <c r="P433" s="314"/>
      <c r="R433" s="61"/>
      <c r="S433" s="61"/>
      <c r="T433" s="61"/>
      <c r="U433" s="61"/>
      <c r="V433" s="61"/>
      <c r="W433" s="61"/>
      <c r="X433" s="61"/>
      <c r="Y433" s="61"/>
    </row>
    <row r="434" spans="2:25" ht="17.25" hidden="1" outlineLevel="2" thickBot="1">
      <c r="B434" s="350">
        <v>42585</v>
      </c>
      <c r="C434" s="351" t="s">
        <v>3069</v>
      </c>
      <c r="D434" s="352" t="s">
        <v>3392</v>
      </c>
      <c r="E434" s="352" t="s">
        <v>1329</v>
      </c>
      <c r="F434" s="352" t="s">
        <v>1330</v>
      </c>
      <c r="G434" s="352" t="s">
        <v>102</v>
      </c>
      <c r="H434" s="353">
        <v>1</v>
      </c>
      <c r="I434" s="353">
        <v>9058</v>
      </c>
      <c r="J434" s="353">
        <v>0</v>
      </c>
      <c r="K434" s="354">
        <v>100</v>
      </c>
      <c r="L434" s="354">
        <v>36</v>
      </c>
      <c r="M434" s="285">
        <f t="shared" si="30"/>
        <v>-136</v>
      </c>
      <c r="N434" s="340" t="str">
        <f t="shared" si="29"/>
        <v/>
      </c>
      <c r="O434" s="315">
        <f t="shared" si="24"/>
        <v>0</v>
      </c>
      <c r="P434" s="314"/>
      <c r="R434" s="61"/>
      <c r="S434" s="61"/>
      <c r="T434" s="61"/>
      <c r="U434" s="61"/>
      <c r="V434" s="61"/>
      <c r="W434" s="61"/>
      <c r="X434" s="61"/>
      <c r="Y434" s="61"/>
    </row>
    <row r="435" spans="2:25" ht="17.25" hidden="1" outlineLevel="2" thickBot="1">
      <c r="B435" s="350">
        <v>42585</v>
      </c>
      <c r="C435" s="351" t="s">
        <v>3069</v>
      </c>
      <c r="D435" s="352" t="s">
        <v>3392</v>
      </c>
      <c r="E435" s="352" t="s">
        <v>1331</v>
      </c>
      <c r="F435" s="352" t="s">
        <v>2221</v>
      </c>
      <c r="G435" s="352" t="s">
        <v>102</v>
      </c>
      <c r="H435" s="353">
        <v>1</v>
      </c>
      <c r="I435" s="353">
        <v>9059</v>
      </c>
      <c r="J435" s="353">
        <v>0</v>
      </c>
      <c r="K435" s="354">
        <v>100</v>
      </c>
      <c r="L435" s="354">
        <v>36</v>
      </c>
      <c r="M435" s="285">
        <f t="shared" si="30"/>
        <v>64</v>
      </c>
      <c r="N435" s="340">
        <f t="shared" si="29"/>
        <v>1</v>
      </c>
      <c r="O435" s="315">
        <f t="shared" si="24"/>
        <v>0</v>
      </c>
      <c r="P435" s="314"/>
      <c r="R435" s="61"/>
      <c r="S435" s="61"/>
      <c r="T435" s="61"/>
      <c r="U435" s="61"/>
      <c r="V435" s="61"/>
      <c r="W435" s="61"/>
      <c r="X435" s="61"/>
      <c r="Y435" s="61"/>
    </row>
    <row r="436" spans="2:25" ht="17.25" hidden="1" outlineLevel="2" thickBot="1">
      <c r="B436" s="350">
        <v>42585</v>
      </c>
      <c r="C436" s="351" t="s">
        <v>3069</v>
      </c>
      <c r="D436" s="352" t="s">
        <v>3392</v>
      </c>
      <c r="E436" s="352" t="s">
        <v>1329</v>
      </c>
      <c r="F436" s="352" t="s">
        <v>2221</v>
      </c>
      <c r="G436" s="352" t="s">
        <v>102</v>
      </c>
      <c r="H436" s="353">
        <v>1</v>
      </c>
      <c r="I436" s="353">
        <v>8905</v>
      </c>
      <c r="J436" s="353">
        <v>0</v>
      </c>
      <c r="K436" s="354">
        <v>100</v>
      </c>
      <c r="L436" s="354">
        <v>36</v>
      </c>
      <c r="M436" s="285">
        <f t="shared" si="30"/>
        <v>-136</v>
      </c>
      <c r="N436" s="340" t="str">
        <f t="shared" si="29"/>
        <v/>
      </c>
      <c r="O436" s="315">
        <f t="shared" si="24"/>
        <v>0</v>
      </c>
      <c r="P436" s="314"/>
      <c r="R436" s="61"/>
      <c r="S436" s="61"/>
      <c r="T436" s="61"/>
      <c r="U436" s="61"/>
      <c r="V436" s="61"/>
      <c r="W436" s="61"/>
      <c r="X436" s="61"/>
      <c r="Y436" s="61"/>
    </row>
    <row r="437" spans="2:25" ht="17.25" hidden="1" outlineLevel="2" thickBot="1">
      <c r="B437" s="350">
        <v>42585</v>
      </c>
      <c r="C437" s="351" t="s">
        <v>3069</v>
      </c>
      <c r="D437" s="352" t="s">
        <v>3392</v>
      </c>
      <c r="E437" s="352" t="s">
        <v>1331</v>
      </c>
      <c r="F437" s="352" t="s">
        <v>1330</v>
      </c>
      <c r="G437" s="352" t="s">
        <v>102</v>
      </c>
      <c r="H437" s="353">
        <v>1</v>
      </c>
      <c r="I437" s="353">
        <v>8908</v>
      </c>
      <c r="J437" s="353">
        <v>0</v>
      </c>
      <c r="K437" s="354">
        <v>100</v>
      </c>
      <c r="L437" s="354">
        <v>36</v>
      </c>
      <c r="M437" s="285">
        <f t="shared" si="30"/>
        <v>-736</v>
      </c>
      <c r="N437" s="340">
        <f t="shared" si="29"/>
        <v>-3</v>
      </c>
      <c r="O437" s="315">
        <f t="shared" si="24"/>
        <v>0</v>
      </c>
      <c r="P437" s="314"/>
      <c r="R437" s="61"/>
      <c r="S437" s="61"/>
      <c r="T437" s="61"/>
      <c r="U437" s="61"/>
      <c r="V437" s="61"/>
      <c r="W437" s="61"/>
      <c r="X437" s="61"/>
      <c r="Y437" s="61"/>
    </row>
    <row r="438" spans="2:25" ht="17.25" hidden="1" outlineLevel="2" thickBot="1">
      <c r="B438" s="350">
        <v>42585</v>
      </c>
      <c r="C438" s="351" t="s">
        <v>3069</v>
      </c>
      <c r="D438" s="352" t="s">
        <v>3392</v>
      </c>
      <c r="E438" s="352" t="s">
        <v>1329</v>
      </c>
      <c r="F438" s="352" t="s">
        <v>1330</v>
      </c>
      <c r="G438" s="352" t="s">
        <v>102</v>
      </c>
      <c r="H438" s="353">
        <v>1</v>
      </c>
      <c r="I438" s="353">
        <v>8959</v>
      </c>
      <c r="J438" s="353">
        <v>0</v>
      </c>
      <c r="K438" s="354">
        <v>100</v>
      </c>
      <c r="L438" s="354">
        <v>36</v>
      </c>
      <c r="M438" s="285">
        <f t="shared" si="30"/>
        <v>-136</v>
      </c>
      <c r="N438" s="340" t="str">
        <f t="shared" si="29"/>
        <v/>
      </c>
      <c r="O438" s="315">
        <f t="shared" si="24"/>
        <v>0</v>
      </c>
      <c r="P438" s="314"/>
      <c r="R438" s="61"/>
      <c r="S438" s="61"/>
      <c r="T438" s="61"/>
      <c r="U438" s="61"/>
      <c r="V438" s="61"/>
      <c r="W438" s="61"/>
      <c r="X438" s="61"/>
      <c r="Y438" s="61"/>
    </row>
    <row r="439" spans="2:25" ht="17.25" hidden="1" outlineLevel="2" thickBot="1">
      <c r="B439" s="350">
        <v>42585</v>
      </c>
      <c r="C439" s="351" t="s">
        <v>3069</v>
      </c>
      <c r="D439" s="352" t="s">
        <v>3392</v>
      </c>
      <c r="E439" s="352" t="s">
        <v>1331</v>
      </c>
      <c r="F439" s="352" t="s">
        <v>2221</v>
      </c>
      <c r="G439" s="352" t="s">
        <v>102</v>
      </c>
      <c r="H439" s="353">
        <v>1</v>
      </c>
      <c r="I439" s="353">
        <v>8963</v>
      </c>
      <c r="J439" s="353">
        <v>0</v>
      </c>
      <c r="K439" s="354">
        <v>100</v>
      </c>
      <c r="L439" s="354">
        <v>36</v>
      </c>
      <c r="M439" s="285">
        <f t="shared" si="30"/>
        <v>664</v>
      </c>
      <c r="N439" s="340">
        <f t="shared" si="29"/>
        <v>4</v>
      </c>
      <c r="O439" s="315">
        <f t="shared" si="24"/>
        <v>0</v>
      </c>
      <c r="P439" s="314"/>
      <c r="R439" s="61"/>
      <c r="S439" s="61"/>
      <c r="T439" s="61"/>
      <c r="U439" s="61"/>
      <c r="V439" s="61"/>
      <c r="W439" s="61"/>
      <c r="X439" s="61"/>
      <c r="Y439" s="61"/>
    </row>
    <row r="440" spans="2:25" ht="17.25" hidden="1" outlineLevel="2" thickBot="1">
      <c r="B440" s="350">
        <v>42585</v>
      </c>
      <c r="C440" s="351" t="s">
        <v>3069</v>
      </c>
      <c r="D440" s="352" t="s">
        <v>3392</v>
      </c>
      <c r="E440" s="352" t="s">
        <v>1329</v>
      </c>
      <c r="F440" s="352" t="s">
        <v>1330</v>
      </c>
      <c r="G440" s="352" t="s">
        <v>102</v>
      </c>
      <c r="H440" s="353">
        <v>1</v>
      </c>
      <c r="I440" s="353">
        <v>9051</v>
      </c>
      <c r="J440" s="353">
        <v>0</v>
      </c>
      <c r="K440" s="354">
        <v>100</v>
      </c>
      <c r="L440" s="354">
        <v>36</v>
      </c>
      <c r="M440" s="285">
        <f t="shared" si="30"/>
        <v>-136</v>
      </c>
      <c r="N440" s="340" t="str">
        <f t="shared" si="29"/>
        <v/>
      </c>
      <c r="O440" s="315">
        <f t="shared" si="24"/>
        <v>0</v>
      </c>
      <c r="P440" s="314"/>
      <c r="R440" s="61"/>
      <c r="S440" s="61"/>
      <c r="T440" s="61"/>
      <c r="U440" s="61"/>
      <c r="V440" s="61"/>
      <c r="W440" s="61"/>
      <c r="X440" s="61"/>
      <c r="Y440" s="61"/>
    </row>
    <row r="441" spans="2:25" ht="17.25" hidden="1" outlineLevel="2" thickBot="1">
      <c r="B441" s="350">
        <v>42585</v>
      </c>
      <c r="C441" s="351" t="s">
        <v>3069</v>
      </c>
      <c r="D441" s="352" t="s">
        <v>3392</v>
      </c>
      <c r="E441" s="352" t="s">
        <v>1331</v>
      </c>
      <c r="F441" s="352" t="s">
        <v>2221</v>
      </c>
      <c r="G441" s="352" t="s">
        <v>102</v>
      </c>
      <c r="H441" s="353">
        <v>1</v>
      </c>
      <c r="I441" s="353">
        <v>9056</v>
      </c>
      <c r="J441" s="353">
        <v>0</v>
      </c>
      <c r="K441" s="354">
        <v>100</v>
      </c>
      <c r="L441" s="354">
        <v>36</v>
      </c>
      <c r="M441" s="285">
        <f t="shared" si="30"/>
        <v>864</v>
      </c>
      <c r="N441" s="340">
        <f t="shared" si="29"/>
        <v>5</v>
      </c>
      <c r="O441" s="315">
        <f t="shared" si="24"/>
        <v>0</v>
      </c>
      <c r="P441" s="314"/>
      <c r="R441" s="61"/>
      <c r="S441" s="61"/>
      <c r="T441" s="61"/>
      <c r="U441" s="61"/>
      <c r="V441" s="61"/>
      <c r="W441" s="61"/>
      <c r="X441" s="61"/>
      <c r="Y441" s="61"/>
    </row>
    <row r="442" spans="2:25" ht="17.25" hidden="1" outlineLevel="2" thickBot="1">
      <c r="B442" s="350">
        <v>42585</v>
      </c>
      <c r="C442" s="351" t="s">
        <v>3069</v>
      </c>
      <c r="D442" s="352" t="s">
        <v>3392</v>
      </c>
      <c r="E442" s="352" t="s">
        <v>1329</v>
      </c>
      <c r="F442" s="352" t="s">
        <v>1330</v>
      </c>
      <c r="G442" s="352" t="s">
        <v>102</v>
      </c>
      <c r="H442" s="353">
        <v>1</v>
      </c>
      <c r="I442" s="353">
        <v>9053</v>
      </c>
      <c r="J442" s="353">
        <v>0</v>
      </c>
      <c r="K442" s="354">
        <v>100</v>
      </c>
      <c r="L442" s="354">
        <v>36</v>
      </c>
      <c r="M442" s="285">
        <f t="shared" si="30"/>
        <v>-136</v>
      </c>
      <c r="N442" s="340" t="str">
        <f t="shared" si="29"/>
        <v/>
      </c>
      <c r="O442" s="315">
        <f t="shared" si="24"/>
        <v>0</v>
      </c>
      <c r="P442" s="314"/>
      <c r="R442" s="61"/>
      <c r="S442" s="61"/>
      <c r="T442" s="61"/>
      <c r="U442" s="61"/>
      <c r="V442" s="61"/>
      <c r="W442" s="61"/>
      <c r="X442" s="61"/>
      <c r="Y442" s="61"/>
    </row>
    <row r="443" spans="2:25" ht="17.25" hidden="1" outlineLevel="2" thickBot="1">
      <c r="B443" s="350">
        <v>42585</v>
      </c>
      <c r="C443" s="351" t="s">
        <v>3069</v>
      </c>
      <c r="D443" s="352" t="s">
        <v>3392</v>
      </c>
      <c r="E443" s="352" t="s">
        <v>1331</v>
      </c>
      <c r="F443" s="352" t="s">
        <v>2221</v>
      </c>
      <c r="G443" s="352" t="s">
        <v>102</v>
      </c>
      <c r="H443" s="353">
        <v>1</v>
      </c>
      <c r="I443" s="353">
        <v>9046</v>
      </c>
      <c r="J443" s="353">
        <v>0</v>
      </c>
      <c r="K443" s="354">
        <v>100</v>
      </c>
      <c r="L443" s="354">
        <v>36</v>
      </c>
      <c r="M443" s="285">
        <f t="shared" si="30"/>
        <v>-1536</v>
      </c>
      <c r="N443" s="340">
        <f t="shared" si="29"/>
        <v>-7</v>
      </c>
      <c r="O443" s="315">
        <f t="shared" si="24"/>
        <v>0</v>
      </c>
      <c r="P443" s="314"/>
      <c r="R443" s="61"/>
      <c r="S443" s="61"/>
      <c r="T443" s="61"/>
      <c r="U443" s="61"/>
      <c r="V443" s="61"/>
      <c r="W443" s="61"/>
      <c r="X443" s="61"/>
      <c r="Y443" s="61"/>
    </row>
    <row r="444" spans="2:25" ht="17.25" hidden="1" outlineLevel="2" thickBot="1">
      <c r="B444" s="350">
        <v>42585</v>
      </c>
      <c r="C444" s="351" t="s">
        <v>3069</v>
      </c>
      <c r="D444" s="352" t="s">
        <v>3392</v>
      </c>
      <c r="E444" s="352" t="s">
        <v>1329</v>
      </c>
      <c r="F444" s="352" t="s">
        <v>1330</v>
      </c>
      <c r="G444" s="352" t="s">
        <v>102</v>
      </c>
      <c r="H444" s="353">
        <v>1</v>
      </c>
      <c r="I444" s="353">
        <v>9055</v>
      </c>
      <c r="J444" s="353">
        <v>0</v>
      </c>
      <c r="K444" s="354">
        <v>100</v>
      </c>
      <c r="L444" s="354">
        <v>36</v>
      </c>
      <c r="M444" s="285">
        <f t="shared" si="30"/>
        <v>-136</v>
      </c>
      <c r="N444" s="340" t="str">
        <f t="shared" si="29"/>
        <v/>
      </c>
      <c r="O444" s="315">
        <f t="shared" si="24"/>
        <v>0</v>
      </c>
      <c r="P444" s="314"/>
      <c r="R444" s="61"/>
      <c r="S444" s="61"/>
      <c r="T444" s="61"/>
      <c r="U444" s="61"/>
      <c r="V444" s="61"/>
      <c r="W444" s="61"/>
      <c r="X444" s="61"/>
      <c r="Y444" s="61"/>
    </row>
    <row r="445" spans="2:25" ht="17.25" hidden="1" outlineLevel="2" thickBot="1">
      <c r="B445" s="350">
        <v>42585</v>
      </c>
      <c r="C445" s="351" t="s">
        <v>3069</v>
      </c>
      <c r="D445" s="352" t="s">
        <v>3392</v>
      </c>
      <c r="E445" s="352" t="s">
        <v>1331</v>
      </c>
      <c r="F445" s="352" t="s">
        <v>2221</v>
      </c>
      <c r="G445" s="352" t="s">
        <v>102</v>
      </c>
      <c r="H445" s="353">
        <v>1</v>
      </c>
      <c r="I445" s="353">
        <v>9045</v>
      </c>
      <c r="J445" s="353">
        <v>0</v>
      </c>
      <c r="K445" s="354">
        <v>100</v>
      </c>
      <c r="L445" s="354">
        <v>36</v>
      </c>
      <c r="M445" s="285">
        <f t="shared" si="30"/>
        <v>-2136</v>
      </c>
      <c r="N445" s="340">
        <f t="shared" si="29"/>
        <v>-10</v>
      </c>
      <c r="O445" s="315">
        <f t="shared" si="24"/>
        <v>0</v>
      </c>
      <c r="P445" s="314"/>
      <c r="R445" s="61"/>
      <c r="S445" s="61"/>
      <c r="T445" s="61"/>
      <c r="U445" s="61"/>
      <c r="V445" s="61"/>
      <c r="W445" s="61"/>
      <c r="X445" s="61"/>
      <c r="Y445" s="61"/>
    </row>
    <row r="446" spans="2:25" ht="17.25" hidden="1" outlineLevel="1" thickBot="1">
      <c r="B446" s="349">
        <v>42584</v>
      </c>
      <c r="C446" s="318" t="s">
        <v>3069</v>
      </c>
      <c r="D446" s="319" t="s">
        <v>3392</v>
      </c>
      <c r="E446" s="319" t="s">
        <v>1329</v>
      </c>
      <c r="F446" s="319" t="s">
        <v>1330</v>
      </c>
      <c r="G446" s="319" t="s">
        <v>102</v>
      </c>
      <c r="H446" s="320">
        <v>1</v>
      </c>
      <c r="I446" s="320">
        <v>9027</v>
      </c>
      <c r="J446" s="320">
        <v>0</v>
      </c>
      <c r="K446" s="322">
        <v>100</v>
      </c>
      <c r="L446" s="322">
        <v>36</v>
      </c>
      <c r="M446" s="123">
        <f>IF(C446="TXO",J446-SUM(K446:L446),IF(C446="FITX",IF(E446="新倉",-SUM(K446:L446),IF(F446="賣",(I446-I443)*H446*200-SUM(K446:L446),(I443-I446)*H446*200-SUM(K446:L446)))))</f>
        <v>-136</v>
      </c>
      <c r="N446" s="241" t="str">
        <f>IF(C446="TXO","",IF(C446="FITX",IF(E446="新倉","",IF(F446="賣",(I446-I443),(I443-I446)))))</f>
        <v/>
      </c>
      <c r="O446" s="315">
        <f t="shared" si="24"/>
        <v>0</v>
      </c>
      <c r="P446" s="34">
        <f>SUM(M446:M447)</f>
        <v>728</v>
      </c>
      <c r="R446" s="61"/>
      <c r="S446" s="61"/>
      <c r="T446" s="61"/>
      <c r="U446" s="61"/>
      <c r="V446" s="61"/>
      <c r="W446" s="61"/>
      <c r="X446" s="61"/>
      <c r="Y446" s="61"/>
    </row>
    <row r="447" spans="2:25" ht="17.25" hidden="1" outlineLevel="1" thickBot="1">
      <c r="B447" s="349">
        <v>42584</v>
      </c>
      <c r="C447" s="318" t="s">
        <v>3069</v>
      </c>
      <c r="D447" s="319" t="s">
        <v>3392</v>
      </c>
      <c r="E447" s="319" t="s">
        <v>1331</v>
      </c>
      <c r="F447" s="319" t="s">
        <v>2221</v>
      </c>
      <c r="G447" s="319" t="s">
        <v>102</v>
      </c>
      <c r="H447" s="320">
        <v>1</v>
      </c>
      <c r="I447" s="320">
        <v>9032</v>
      </c>
      <c r="J447" s="320">
        <v>0</v>
      </c>
      <c r="K447" s="322">
        <v>100</v>
      </c>
      <c r="L447" s="322">
        <v>36</v>
      </c>
      <c r="M447" s="123">
        <f>IF(C447="TXO",J447-SUM(K447:L447),IF(C447="FITX",IF(E447="新倉",-SUM(K447:L447),IF(F447="賣",(I447-I446)*H447*200-SUM(K447:L447),(I446-I447)*H447*200-SUM(K447:L447)))))</f>
        <v>864</v>
      </c>
      <c r="N447" s="241">
        <f>IF(C447="TXO","",IF(C447="FITX",IF(E447="新倉","",IF(F447="賣",(I447-I446),(I446-I447)))))</f>
        <v>5</v>
      </c>
      <c r="O447" s="315">
        <f t="shared" si="24"/>
        <v>0</v>
      </c>
      <c r="P447" s="34"/>
      <c r="R447" s="61"/>
      <c r="S447" s="61"/>
      <c r="T447" s="61"/>
      <c r="U447" s="61"/>
      <c r="V447" s="61"/>
      <c r="W447" s="61"/>
      <c r="X447" s="61"/>
      <c r="Y447" s="61"/>
    </row>
    <row r="448" spans="2:25" ht="17.25" hidden="1" outlineLevel="1" collapsed="1" thickBot="1">
      <c r="B448" s="350">
        <v>42587</v>
      </c>
      <c r="C448" s="351" t="s">
        <v>3069</v>
      </c>
      <c r="D448" s="352" t="s">
        <v>3392</v>
      </c>
      <c r="E448" s="352" t="s">
        <v>1329</v>
      </c>
      <c r="F448" s="352" t="s">
        <v>1330</v>
      </c>
      <c r="G448" s="352" t="s">
        <v>102</v>
      </c>
      <c r="H448" s="353">
        <v>1</v>
      </c>
      <c r="I448" s="353">
        <v>9022</v>
      </c>
      <c r="J448" s="353">
        <v>0</v>
      </c>
      <c r="K448" s="354">
        <v>100</v>
      </c>
      <c r="L448" s="354">
        <v>36</v>
      </c>
      <c r="M448" s="285">
        <f t="shared" ref="M448:M457" si="31">IF(C448="TXO",J448-SUM(K448:L448),IF(C448="FITX",IF(E448="新倉",-SUM(K448:L448),IF(F448="賣",(I448-I447)*H448*200-SUM(K448:L448),(I447-I448)*H448*200-SUM(K448:L448)))))</f>
        <v>-136</v>
      </c>
      <c r="N448" s="340" t="str">
        <f t="shared" ref="N448:N457" si="32">IF(C448="TXO","",IF(C448="FITX",IF(E448="新倉","",IF(F448="賣",(I448-I447)*H448,(I447-I448)*H448))))</f>
        <v/>
      </c>
      <c r="O448" s="315">
        <f t="shared" si="24"/>
        <v>0</v>
      </c>
      <c r="P448" s="314">
        <f>SUM(M448:M459)</f>
        <v>-3032</v>
      </c>
      <c r="R448" s="61"/>
      <c r="S448" s="61"/>
      <c r="T448" s="61"/>
      <c r="U448" s="61"/>
      <c r="V448" s="61"/>
      <c r="W448" s="61"/>
      <c r="X448" s="61"/>
      <c r="Y448" s="61"/>
    </row>
    <row r="449" spans="2:25" ht="17.25" hidden="1" outlineLevel="2" thickBot="1">
      <c r="B449" s="350">
        <v>42587</v>
      </c>
      <c r="C449" s="351" t="s">
        <v>3069</v>
      </c>
      <c r="D449" s="352" t="s">
        <v>3392</v>
      </c>
      <c r="E449" s="352" t="s">
        <v>1331</v>
      </c>
      <c r="F449" s="352" t="s">
        <v>2221</v>
      </c>
      <c r="G449" s="352" t="s">
        <v>102</v>
      </c>
      <c r="H449" s="353">
        <v>1</v>
      </c>
      <c r="I449" s="353">
        <v>9042</v>
      </c>
      <c r="J449" s="353">
        <v>0</v>
      </c>
      <c r="K449" s="354">
        <v>100</v>
      </c>
      <c r="L449" s="354">
        <v>36</v>
      </c>
      <c r="M449" s="285">
        <f t="shared" si="31"/>
        <v>3864</v>
      </c>
      <c r="N449" s="340">
        <f t="shared" si="32"/>
        <v>20</v>
      </c>
      <c r="O449" s="315">
        <f t="shared" si="24"/>
        <v>0</v>
      </c>
      <c r="P449" s="314"/>
      <c r="R449" s="61"/>
      <c r="S449" s="61"/>
      <c r="T449" s="61"/>
      <c r="U449" s="61"/>
      <c r="V449" s="61"/>
      <c r="W449" s="61"/>
      <c r="X449" s="61"/>
      <c r="Y449" s="61"/>
    </row>
    <row r="450" spans="2:25" ht="17.25" hidden="1" outlineLevel="2" thickBot="1">
      <c r="B450" s="350">
        <v>42587</v>
      </c>
      <c r="C450" s="351" t="s">
        <v>3069</v>
      </c>
      <c r="D450" s="352" t="s">
        <v>3392</v>
      </c>
      <c r="E450" s="352" t="s">
        <v>1329</v>
      </c>
      <c r="F450" s="352" t="s">
        <v>1330</v>
      </c>
      <c r="G450" s="352" t="s">
        <v>102</v>
      </c>
      <c r="H450" s="353">
        <v>1</v>
      </c>
      <c r="I450" s="353">
        <v>9046</v>
      </c>
      <c r="J450" s="353">
        <v>0</v>
      </c>
      <c r="K450" s="354">
        <v>100</v>
      </c>
      <c r="L450" s="354">
        <v>36</v>
      </c>
      <c r="M450" s="285">
        <f t="shared" si="31"/>
        <v>-136</v>
      </c>
      <c r="N450" s="340" t="str">
        <f t="shared" si="32"/>
        <v/>
      </c>
      <c r="O450" s="315">
        <f t="shared" si="24"/>
        <v>0</v>
      </c>
      <c r="P450" s="314"/>
      <c r="R450" s="61"/>
      <c r="S450" s="61"/>
      <c r="T450" s="61"/>
      <c r="U450" s="61"/>
      <c r="V450" s="61"/>
      <c r="W450" s="61"/>
      <c r="X450" s="61"/>
      <c r="Y450" s="61"/>
    </row>
    <row r="451" spans="2:25" ht="17.25" hidden="1" outlineLevel="2" thickBot="1">
      <c r="B451" s="350">
        <v>42587</v>
      </c>
      <c r="C451" s="351" t="s">
        <v>3069</v>
      </c>
      <c r="D451" s="352" t="s">
        <v>3392</v>
      </c>
      <c r="E451" s="352" t="s">
        <v>1331</v>
      </c>
      <c r="F451" s="352" t="s">
        <v>2221</v>
      </c>
      <c r="G451" s="352" t="s">
        <v>102</v>
      </c>
      <c r="H451" s="353">
        <v>1</v>
      </c>
      <c r="I451" s="353">
        <v>9033</v>
      </c>
      <c r="J451" s="353">
        <v>0</v>
      </c>
      <c r="K451" s="354">
        <v>100</v>
      </c>
      <c r="L451" s="354">
        <v>36</v>
      </c>
      <c r="M451" s="285">
        <f t="shared" si="31"/>
        <v>-2736</v>
      </c>
      <c r="N451" s="340">
        <f t="shared" si="32"/>
        <v>-13</v>
      </c>
      <c r="O451" s="315">
        <f t="shared" si="24"/>
        <v>0</v>
      </c>
      <c r="P451" s="314"/>
      <c r="Q451" s="211" t="s">
        <v>3394</v>
      </c>
      <c r="R451" s="61"/>
      <c r="S451" s="61"/>
      <c r="T451" s="61"/>
      <c r="U451" s="61"/>
      <c r="V451" s="61"/>
      <c r="W451" s="61"/>
      <c r="X451" s="61"/>
      <c r="Y451" s="61"/>
    </row>
    <row r="452" spans="2:25" ht="17.25" hidden="1" outlineLevel="2" thickBot="1">
      <c r="B452" s="350">
        <v>42587</v>
      </c>
      <c r="C452" s="351" t="s">
        <v>3069</v>
      </c>
      <c r="D452" s="352" t="s">
        <v>3392</v>
      </c>
      <c r="E452" s="352" t="s">
        <v>1329</v>
      </c>
      <c r="F452" s="352" t="s">
        <v>1330</v>
      </c>
      <c r="G452" s="352" t="s">
        <v>102</v>
      </c>
      <c r="H452" s="353">
        <v>1</v>
      </c>
      <c r="I452" s="353">
        <v>9055</v>
      </c>
      <c r="J452" s="353">
        <v>0</v>
      </c>
      <c r="K452" s="354">
        <v>100</v>
      </c>
      <c r="L452" s="354">
        <v>36</v>
      </c>
      <c r="M452" s="285">
        <f t="shared" si="31"/>
        <v>-136</v>
      </c>
      <c r="N452" s="340" t="str">
        <f t="shared" si="32"/>
        <v/>
      </c>
      <c r="O452" s="315">
        <f t="shared" si="24"/>
        <v>0</v>
      </c>
      <c r="P452" s="314"/>
      <c r="R452" s="61"/>
      <c r="S452" s="61"/>
      <c r="T452" s="61"/>
      <c r="U452" s="61"/>
      <c r="V452" s="61"/>
      <c r="W452" s="61"/>
      <c r="X452" s="61"/>
      <c r="Y452" s="61"/>
    </row>
    <row r="453" spans="2:25" ht="17.25" hidden="1" outlineLevel="2" thickBot="1">
      <c r="B453" s="350">
        <v>42587</v>
      </c>
      <c r="C453" s="351" t="s">
        <v>3069</v>
      </c>
      <c r="D453" s="352" t="s">
        <v>3392</v>
      </c>
      <c r="E453" s="352" t="s">
        <v>1331</v>
      </c>
      <c r="F453" s="352" t="s">
        <v>2221</v>
      </c>
      <c r="G453" s="352" t="s">
        <v>102</v>
      </c>
      <c r="H453" s="353">
        <v>1</v>
      </c>
      <c r="I453" s="353">
        <v>9064</v>
      </c>
      <c r="J453" s="353">
        <v>0</v>
      </c>
      <c r="K453" s="354">
        <v>100</v>
      </c>
      <c r="L453" s="354">
        <v>36</v>
      </c>
      <c r="M453" s="285">
        <f t="shared" si="31"/>
        <v>1664</v>
      </c>
      <c r="N453" s="340">
        <f t="shared" si="32"/>
        <v>9</v>
      </c>
      <c r="O453" s="315">
        <f t="shared" ref="O453:O516" si="33">ABS(J453)</f>
        <v>0</v>
      </c>
      <c r="P453" s="314"/>
      <c r="R453" s="61"/>
      <c r="S453" s="61"/>
      <c r="T453" s="61"/>
      <c r="U453" s="61"/>
      <c r="V453" s="61"/>
      <c r="W453" s="61"/>
      <c r="X453" s="61"/>
      <c r="Y453" s="61"/>
    </row>
    <row r="454" spans="2:25" ht="17.25" hidden="1" outlineLevel="2" thickBot="1">
      <c r="B454" s="350">
        <v>42587</v>
      </c>
      <c r="C454" s="351" t="s">
        <v>3069</v>
      </c>
      <c r="D454" s="352" t="s">
        <v>3392</v>
      </c>
      <c r="E454" s="352" t="s">
        <v>1329</v>
      </c>
      <c r="F454" s="352" t="s">
        <v>1330</v>
      </c>
      <c r="G454" s="352" t="s">
        <v>102</v>
      </c>
      <c r="H454" s="353">
        <v>1</v>
      </c>
      <c r="I454" s="353">
        <v>9069</v>
      </c>
      <c r="J454" s="353">
        <v>0</v>
      </c>
      <c r="K454" s="354">
        <v>100</v>
      </c>
      <c r="L454" s="354">
        <v>36</v>
      </c>
      <c r="M454" s="285">
        <f t="shared" si="31"/>
        <v>-136</v>
      </c>
      <c r="N454" s="340" t="str">
        <f t="shared" si="32"/>
        <v/>
      </c>
      <c r="O454" s="315">
        <f t="shared" si="33"/>
        <v>0</v>
      </c>
      <c r="P454" s="314"/>
      <c r="R454" s="61"/>
      <c r="S454" s="61"/>
      <c r="T454" s="61"/>
      <c r="U454" s="61"/>
      <c r="V454" s="61"/>
      <c r="W454" s="61"/>
      <c r="X454" s="61"/>
      <c r="Y454" s="61"/>
    </row>
    <row r="455" spans="2:25" ht="17.25" hidden="1" outlineLevel="2" thickBot="1">
      <c r="B455" s="350">
        <v>42587</v>
      </c>
      <c r="C455" s="351" t="s">
        <v>3069</v>
      </c>
      <c r="D455" s="352" t="s">
        <v>3392</v>
      </c>
      <c r="E455" s="352" t="s">
        <v>1331</v>
      </c>
      <c r="F455" s="352" t="s">
        <v>2221</v>
      </c>
      <c r="G455" s="352" t="s">
        <v>102</v>
      </c>
      <c r="H455" s="353">
        <v>1</v>
      </c>
      <c r="I455" s="353">
        <v>9057</v>
      </c>
      <c r="J455" s="353">
        <v>0</v>
      </c>
      <c r="K455" s="354">
        <v>100</v>
      </c>
      <c r="L455" s="354">
        <v>36</v>
      </c>
      <c r="M455" s="285">
        <f t="shared" si="31"/>
        <v>-2536</v>
      </c>
      <c r="N455" s="340">
        <f t="shared" si="32"/>
        <v>-12</v>
      </c>
      <c r="O455" s="315">
        <f t="shared" si="33"/>
        <v>0</v>
      </c>
      <c r="P455" s="314"/>
      <c r="Q455" s="211" t="s">
        <v>3395</v>
      </c>
      <c r="R455" s="61"/>
      <c r="S455" s="61"/>
      <c r="T455" s="61"/>
      <c r="U455" s="61"/>
      <c r="V455" s="61"/>
      <c r="W455" s="61"/>
      <c r="X455" s="61"/>
      <c r="Y455" s="61"/>
    </row>
    <row r="456" spans="2:25" ht="17.25" hidden="1" outlineLevel="2" thickBot="1">
      <c r="B456" s="350">
        <v>42587</v>
      </c>
      <c r="C456" s="351" t="s">
        <v>3069</v>
      </c>
      <c r="D456" s="352" t="s">
        <v>3392</v>
      </c>
      <c r="E456" s="352" t="s">
        <v>1329</v>
      </c>
      <c r="F456" s="352" t="s">
        <v>1330</v>
      </c>
      <c r="G456" s="352" t="s">
        <v>102</v>
      </c>
      <c r="H456" s="353">
        <v>1</v>
      </c>
      <c r="I456" s="353">
        <v>9063</v>
      </c>
      <c r="J456" s="353">
        <v>0</v>
      </c>
      <c r="K456" s="354">
        <v>100</v>
      </c>
      <c r="L456" s="354">
        <v>36</v>
      </c>
      <c r="M456" s="285">
        <f t="shared" si="31"/>
        <v>-136</v>
      </c>
      <c r="N456" s="340" t="str">
        <f t="shared" si="32"/>
        <v/>
      </c>
      <c r="O456" s="315">
        <f t="shared" si="33"/>
        <v>0</v>
      </c>
      <c r="P456" s="314"/>
      <c r="R456" s="61"/>
      <c r="S456" s="61"/>
      <c r="T456" s="61"/>
      <c r="U456" s="61"/>
      <c r="V456" s="61"/>
      <c r="W456" s="61"/>
      <c r="X456" s="61"/>
      <c r="Y456" s="61"/>
    </row>
    <row r="457" spans="2:25" ht="17.25" hidden="1" outlineLevel="2" thickBot="1">
      <c r="B457" s="350">
        <v>42587</v>
      </c>
      <c r="C457" s="351" t="s">
        <v>3069</v>
      </c>
      <c r="D457" s="352" t="s">
        <v>3392</v>
      </c>
      <c r="E457" s="352" t="s">
        <v>1331</v>
      </c>
      <c r="F457" s="352" t="s">
        <v>2221</v>
      </c>
      <c r="G457" s="352" t="s">
        <v>102</v>
      </c>
      <c r="H457" s="353">
        <v>1</v>
      </c>
      <c r="I457" s="353">
        <v>9055</v>
      </c>
      <c r="J457" s="353">
        <v>0</v>
      </c>
      <c r="K457" s="354">
        <v>100</v>
      </c>
      <c r="L457" s="354">
        <v>36</v>
      </c>
      <c r="M457" s="285">
        <f t="shared" si="31"/>
        <v>-1736</v>
      </c>
      <c r="N457" s="340">
        <f t="shared" si="32"/>
        <v>-8</v>
      </c>
      <c r="O457" s="315">
        <f t="shared" si="33"/>
        <v>0</v>
      </c>
      <c r="P457" s="314"/>
      <c r="Q457" s="211" t="s">
        <v>3395</v>
      </c>
      <c r="R457" s="61"/>
      <c r="S457" s="61"/>
      <c r="T457" s="61"/>
      <c r="U457" s="61"/>
      <c r="V457" s="61"/>
      <c r="W457" s="61"/>
      <c r="X457" s="61"/>
      <c r="Y457" s="61"/>
    </row>
    <row r="458" spans="2:25" ht="17.25" hidden="1" outlineLevel="2" thickBot="1">
      <c r="B458" s="350">
        <v>42587</v>
      </c>
      <c r="C458" s="351" t="s">
        <v>3069</v>
      </c>
      <c r="D458" s="352" t="s">
        <v>3392</v>
      </c>
      <c r="E458" s="352" t="s">
        <v>1329</v>
      </c>
      <c r="F458" s="352" t="s">
        <v>1330</v>
      </c>
      <c r="G458" s="352" t="s">
        <v>102</v>
      </c>
      <c r="H458" s="353">
        <v>1</v>
      </c>
      <c r="I458" s="353">
        <v>9064</v>
      </c>
      <c r="J458" s="353">
        <v>0</v>
      </c>
      <c r="K458" s="354">
        <v>100</v>
      </c>
      <c r="L458" s="354">
        <v>36</v>
      </c>
      <c r="M458" s="285">
        <f t="shared" ref="M458:M467" si="34">IF(C458="TXO",J458-SUM(K458:L458),IF(C458="FITX",IF(E458="新倉",-SUM(K458:L458),IF(F458="賣",(I458-I457)*H458*200-SUM(K458:L458),(I457-I458)*H458*200-SUM(K458:L458)))))</f>
        <v>-136</v>
      </c>
      <c r="N458" s="340" t="str">
        <f>IF(C458="TXO","",IF(C458="FITX",IF(E458="新倉","",IF(F458="賣",(I458-I457)*H458,(I457-I458)*H458))))</f>
        <v/>
      </c>
      <c r="O458" s="315">
        <f t="shared" si="33"/>
        <v>0</v>
      </c>
      <c r="P458" s="314"/>
      <c r="R458" s="61"/>
      <c r="S458" s="61"/>
      <c r="T458" s="61"/>
      <c r="U458" s="61"/>
      <c r="V458" s="61"/>
      <c r="W458" s="61"/>
      <c r="X458" s="61"/>
      <c r="Y458" s="61"/>
    </row>
    <row r="459" spans="2:25" ht="17.25" hidden="1" outlineLevel="2" thickBot="1">
      <c r="B459" s="350">
        <v>42587</v>
      </c>
      <c r="C459" s="351" t="s">
        <v>3069</v>
      </c>
      <c r="D459" s="352" t="s">
        <v>3392</v>
      </c>
      <c r="E459" s="352" t="s">
        <v>1331</v>
      </c>
      <c r="F459" s="352" t="s">
        <v>2221</v>
      </c>
      <c r="G459" s="352" t="s">
        <v>102</v>
      </c>
      <c r="H459" s="353">
        <v>1</v>
      </c>
      <c r="I459" s="353">
        <v>9061</v>
      </c>
      <c r="J459" s="353">
        <v>0</v>
      </c>
      <c r="K459" s="354">
        <v>100</v>
      </c>
      <c r="L459" s="354">
        <v>36</v>
      </c>
      <c r="M459" s="285">
        <f t="shared" si="34"/>
        <v>-736</v>
      </c>
      <c r="N459" s="340">
        <f>IF(C459="TXO","",IF(C459="FITX",IF(E459="新倉","",IF(F459="賣",(I459-I458)*H459,(I458-I459)*H459))))</f>
        <v>-3</v>
      </c>
      <c r="O459" s="315">
        <f t="shared" si="33"/>
        <v>0</v>
      </c>
      <c r="P459" s="314"/>
      <c r="Q459" s="211" t="s">
        <v>3396</v>
      </c>
      <c r="R459" s="61"/>
      <c r="S459" s="61"/>
      <c r="T459" s="61"/>
      <c r="U459" s="61"/>
      <c r="V459" s="61"/>
      <c r="W459" s="61"/>
      <c r="X459" s="61"/>
      <c r="Y459" s="61"/>
    </row>
    <row r="460" spans="2:25" ht="17.25" hidden="1" outlineLevel="1" collapsed="1" thickBot="1">
      <c r="B460" s="349">
        <v>42590</v>
      </c>
      <c r="C460" s="318" t="s">
        <v>3069</v>
      </c>
      <c r="D460" s="319" t="s">
        <v>3392</v>
      </c>
      <c r="E460" s="319" t="s">
        <v>1329</v>
      </c>
      <c r="F460" s="319" t="s">
        <v>1346</v>
      </c>
      <c r="G460" s="319" t="s">
        <v>102</v>
      </c>
      <c r="H460" s="320">
        <v>1</v>
      </c>
      <c r="I460" s="320">
        <v>9018</v>
      </c>
      <c r="J460" s="320">
        <v>0</v>
      </c>
      <c r="K460" s="322">
        <v>100</v>
      </c>
      <c r="L460" s="322">
        <v>36</v>
      </c>
      <c r="M460" s="123">
        <f t="shared" si="34"/>
        <v>-136</v>
      </c>
      <c r="N460" s="241" t="str">
        <f t="shared" ref="N460:N467" si="35">IF(C460="TXO","",IF(C460="FITX",IF(E460="新倉","",IF(F460="賣",(I460-I459),(I459-I460)))))</f>
        <v/>
      </c>
      <c r="O460" s="315">
        <f t="shared" si="33"/>
        <v>0</v>
      </c>
      <c r="P460" s="34">
        <f>SUM(M460:M469)</f>
        <v>-7032</v>
      </c>
      <c r="R460" s="61"/>
      <c r="S460" s="61"/>
      <c r="T460" s="61"/>
      <c r="U460" s="61"/>
      <c r="V460" s="61"/>
      <c r="W460" s="61"/>
      <c r="X460" s="61"/>
      <c r="Y460" s="61"/>
    </row>
    <row r="461" spans="2:25" ht="17.25" hidden="1" outlineLevel="2" thickBot="1">
      <c r="B461" s="349">
        <v>42590</v>
      </c>
      <c r="C461" s="318" t="s">
        <v>3069</v>
      </c>
      <c r="D461" s="319" t="s">
        <v>3392</v>
      </c>
      <c r="E461" s="319" t="s">
        <v>1331</v>
      </c>
      <c r="F461" s="319" t="s">
        <v>1345</v>
      </c>
      <c r="G461" s="319" t="s">
        <v>102</v>
      </c>
      <c r="H461" s="320">
        <v>1</v>
      </c>
      <c r="I461" s="320">
        <v>9013</v>
      </c>
      <c r="J461" s="320">
        <v>0</v>
      </c>
      <c r="K461" s="322">
        <v>100</v>
      </c>
      <c r="L461" s="322">
        <v>36</v>
      </c>
      <c r="M461" s="123">
        <f t="shared" si="34"/>
        <v>864</v>
      </c>
      <c r="N461" s="241">
        <f t="shared" si="35"/>
        <v>5</v>
      </c>
      <c r="O461" s="315">
        <f t="shared" si="33"/>
        <v>0</v>
      </c>
      <c r="P461" s="34"/>
      <c r="R461" s="61"/>
      <c r="S461" s="61"/>
      <c r="T461" s="61"/>
      <c r="U461" s="61"/>
      <c r="V461" s="61"/>
      <c r="W461" s="61"/>
      <c r="X461" s="61"/>
      <c r="Y461" s="61"/>
    </row>
    <row r="462" spans="2:25" ht="17.25" hidden="1" outlineLevel="2" thickBot="1">
      <c r="B462" s="349">
        <v>42590</v>
      </c>
      <c r="C462" s="318" t="s">
        <v>3069</v>
      </c>
      <c r="D462" s="319" t="s">
        <v>3392</v>
      </c>
      <c r="E462" s="319" t="s">
        <v>1329</v>
      </c>
      <c r="F462" s="319" t="s">
        <v>1345</v>
      </c>
      <c r="G462" s="319" t="s">
        <v>102</v>
      </c>
      <c r="H462" s="320">
        <v>1</v>
      </c>
      <c r="I462" s="320">
        <v>9108</v>
      </c>
      <c r="J462" s="320">
        <v>0</v>
      </c>
      <c r="K462" s="322">
        <v>100</v>
      </c>
      <c r="L462" s="322">
        <v>36</v>
      </c>
      <c r="M462" s="123">
        <f t="shared" si="34"/>
        <v>-136</v>
      </c>
      <c r="N462" s="241" t="str">
        <f t="shared" si="35"/>
        <v/>
      </c>
      <c r="O462" s="315">
        <f t="shared" si="33"/>
        <v>0</v>
      </c>
      <c r="P462" s="34"/>
      <c r="R462" s="61"/>
      <c r="S462" s="61"/>
      <c r="T462" s="61"/>
      <c r="U462" s="61"/>
      <c r="V462" s="61"/>
      <c r="W462" s="61"/>
      <c r="X462" s="61"/>
      <c r="Y462" s="61"/>
    </row>
    <row r="463" spans="2:25" ht="17.25" hidden="1" outlineLevel="2" thickBot="1">
      <c r="B463" s="349">
        <v>42590</v>
      </c>
      <c r="C463" s="318" t="s">
        <v>3069</v>
      </c>
      <c r="D463" s="319" t="s">
        <v>3392</v>
      </c>
      <c r="E463" s="319" t="s">
        <v>1331</v>
      </c>
      <c r="F463" s="319" t="s">
        <v>2221</v>
      </c>
      <c r="G463" s="319" t="s">
        <v>102</v>
      </c>
      <c r="H463" s="320">
        <v>1</v>
      </c>
      <c r="I463" s="320">
        <v>9109</v>
      </c>
      <c r="J463" s="320">
        <v>0</v>
      </c>
      <c r="K463" s="322">
        <v>100</v>
      </c>
      <c r="L463" s="322">
        <v>36</v>
      </c>
      <c r="M463" s="123">
        <f t="shared" si="34"/>
        <v>64</v>
      </c>
      <c r="N463" s="241">
        <f t="shared" si="35"/>
        <v>1</v>
      </c>
      <c r="O463" s="315">
        <f t="shared" si="33"/>
        <v>0</v>
      </c>
      <c r="P463" s="34"/>
      <c r="R463" s="61"/>
      <c r="S463" s="61"/>
      <c r="T463" s="61"/>
      <c r="U463" s="61"/>
      <c r="V463" s="61"/>
      <c r="W463" s="61"/>
      <c r="X463" s="61"/>
      <c r="Y463" s="61"/>
    </row>
    <row r="464" spans="2:25" ht="17.25" hidden="1" outlineLevel="2" thickBot="1">
      <c r="B464" s="349">
        <v>42590</v>
      </c>
      <c r="C464" s="318" t="s">
        <v>3069</v>
      </c>
      <c r="D464" s="319" t="s">
        <v>3392</v>
      </c>
      <c r="E464" s="319" t="s">
        <v>1329</v>
      </c>
      <c r="F464" s="319" t="s">
        <v>1346</v>
      </c>
      <c r="G464" s="319" t="s">
        <v>102</v>
      </c>
      <c r="H464" s="320">
        <v>1</v>
      </c>
      <c r="I464" s="320">
        <v>9066</v>
      </c>
      <c r="J464" s="320">
        <v>0</v>
      </c>
      <c r="K464" s="322">
        <v>100</v>
      </c>
      <c r="L464" s="322">
        <v>36</v>
      </c>
      <c r="M464" s="123">
        <f t="shared" si="34"/>
        <v>-136</v>
      </c>
      <c r="N464" s="241" t="str">
        <f t="shared" si="35"/>
        <v/>
      </c>
      <c r="O464" s="315">
        <f t="shared" si="33"/>
        <v>0</v>
      </c>
      <c r="P464" s="34"/>
      <c r="R464" s="61"/>
      <c r="S464" s="61"/>
      <c r="T464" s="61"/>
      <c r="U464" s="61"/>
      <c r="V464" s="61"/>
      <c r="W464" s="61"/>
      <c r="X464" s="61"/>
      <c r="Y464" s="61"/>
    </row>
    <row r="465" spans="1:25" ht="17.25" hidden="1" outlineLevel="2" thickBot="1">
      <c r="B465" s="349">
        <v>42590</v>
      </c>
      <c r="C465" s="318" t="s">
        <v>3069</v>
      </c>
      <c r="D465" s="319" t="s">
        <v>3392</v>
      </c>
      <c r="E465" s="319" t="s">
        <v>1331</v>
      </c>
      <c r="F465" s="319" t="s">
        <v>1345</v>
      </c>
      <c r="G465" s="319" t="s">
        <v>102</v>
      </c>
      <c r="H465" s="320">
        <v>1</v>
      </c>
      <c r="I465" s="320">
        <v>9086</v>
      </c>
      <c r="J465" s="320">
        <v>0</v>
      </c>
      <c r="K465" s="322">
        <v>100</v>
      </c>
      <c r="L465" s="322">
        <v>36</v>
      </c>
      <c r="M465" s="123">
        <f t="shared" si="34"/>
        <v>-4136</v>
      </c>
      <c r="N465" s="241">
        <f t="shared" si="35"/>
        <v>-20</v>
      </c>
      <c r="O465" s="315">
        <f t="shared" si="33"/>
        <v>0</v>
      </c>
      <c r="P465" s="34"/>
      <c r="R465" s="61"/>
      <c r="S465" s="61"/>
      <c r="T465" s="61"/>
      <c r="U465" s="61"/>
      <c r="V465" s="61"/>
      <c r="W465" s="61"/>
      <c r="X465" s="61"/>
      <c r="Y465" s="61"/>
    </row>
    <row r="466" spans="1:25" ht="17.25" hidden="1" outlineLevel="2" thickBot="1">
      <c r="B466" s="349">
        <v>42590</v>
      </c>
      <c r="C466" s="318" t="s">
        <v>3069</v>
      </c>
      <c r="D466" s="319" t="s">
        <v>3392</v>
      </c>
      <c r="E466" s="319" t="s">
        <v>1329</v>
      </c>
      <c r="F466" s="319" t="s">
        <v>1346</v>
      </c>
      <c r="G466" s="319" t="s">
        <v>102</v>
      </c>
      <c r="H466" s="320">
        <v>1</v>
      </c>
      <c r="I466" s="320">
        <v>9078</v>
      </c>
      <c r="J466" s="320">
        <v>0</v>
      </c>
      <c r="K466" s="322">
        <v>100</v>
      </c>
      <c r="L466" s="322">
        <v>36</v>
      </c>
      <c r="M466" s="123">
        <f t="shared" si="34"/>
        <v>-136</v>
      </c>
      <c r="N466" s="241" t="str">
        <f t="shared" si="35"/>
        <v/>
      </c>
      <c r="O466" s="315">
        <f t="shared" si="33"/>
        <v>0</v>
      </c>
      <c r="P466" s="34"/>
      <c r="R466" s="61"/>
      <c r="S466" s="61"/>
      <c r="T466" s="61"/>
      <c r="U466" s="61"/>
      <c r="V466" s="61"/>
      <c r="W466" s="61"/>
      <c r="X466" s="61"/>
      <c r="Y466" s="61"/>
    </row>
    <row r="467" spans="1:25" ht="17.25" hidden="1" outlineLevel="2" thickBot="1">
      <c r="B467" s="349">
        <v>42590</v>
      </c>
      <c r="C467" s="318" t="s">
        <v>3069</v>
      </c>
      <c r="D467" s="319" t="s">
        <v>3392</v>
      </c>
      <c r="E467" s="319" t="s">
        <v>1331</v>
      </c>
      <c r="F467" s="319" t="s">
        <v>1345</v>
      </c>
      <c r="G467" s="319" t="s">
        <v>102</v>
      </c>
      <c r="H467" s="320">
        <v>1</v>
      </c>
      <c r="I467" s="320">
        <v>9087</v>
      </c>
      <c r="J467" s="320">
        <v>0</v>
      </c>
      <c r="K467" s="322">
        <v>100</v>
      </c>
      <c r="L467" s="322">
        <v>36</v>
      </c>
      <c r="M467" s="123">
        <f t="shared" si="34"/>
        <v>-1936</v>
      </c>
      <c r="N467" s="241">
        <f t="shared" si="35"/>
        <v>-9</v>
      </c>
      <c r="O467" s="315">
        <f t="shared" si="33"/>
        <v>0</v>
      </c>
      <c r="P467" s="34"/>
      <c r="R467" s="61"/>
      <c r="S467" s="61"/>
      <c r="T467" s="61"/>
      <c r="U467" s="61"/>
      <c r="V467" s="61"/>
      <c r="W467" s="61"/>
      <c r="X467" s="61"/>
      <c r="Y467" s="61"/>
    </row>
    <row r="468" spans="1:25" ht="17.25" hidden="1" outlineLevel="2" thickBot="1">
      <c r="B468" s="349">
        <v>42590</v>
      </c>
      <c r="C468" s="318" t="s">
        <v>3069</v>
      </c>
      <c r="D468" s="319" t="s">
        <v>3392</v>
      </c>
      <c r="E468" s="319" t="s">
        <v>1329</v>
      </c>
      <c r="F468" s="319" t="s">
        <v>1345</v>
      </c>
      <c r="G468" s="319" t="s">
        <v>102</v>
      </c>
      <c r="H468" s="320">
        <v>2</v>
      </c>
      <c r="I468" s="320">
        <v>9089</v>
      </c>
      <c r="J468" s="320">
        <v>0</v>
      </c>
      <c r="K468" s="322">
        <v>200</v>
      </c>
      <c r="L468" s="322">
        <v>72</v>
      </c>
      <c r="M468" s="123">
        <f>IF(C468="TXO",J468-SUM(K468:L468),IF(C468="FITX",IF(E468="新倉",-SUM(K468:L468),IF(F468="賣",(I468-I467)*H468*200-SUM(K468:L468),(I467-I468)*H468*200-SUM(K468:L468)))))</f>
        <v>-272</v>
      </c>
      <c r="N468" s="241" t="str">
        <f>IF(C468="TXO","",IF(C468="FITX",IF(E468="新倉","",IF(F468="賣",(I468-I467),(I467-I468)))))</f>
        <v/>
      </c>
      <c r="O468" s="315">
        <f t="shared" si="33"/>
        <v>0</v>
      </c>
      <c r="P468" s="34"/>
      <c r="R468" s="61"/>
      <c r="S468" s="61"/>
      <c r="T468" s="61"/>
      <c r="U468" s="61"/>
      <c r="V468" s="61"/>
      <c r="W468" s="61"/>
      <c r="X468" s="61"/>
      <c r="Y468" s="61"/>
    </row>
    <row r="469" spans="1:25" ht="17.25" hidden="1" outlineLevel="2" thickBot="1">
      <c r="B469" s="349">
        <v>42590</v>
      </c>
      <c r="C469" s="318" t="s">
        <v>3069</v>
      </c>
      <c r="D469" s="319" t="s">
        <v>3392</v>
      </c>
      <c r="E469" s="319" t="s">
        <v>1331</v>
      </c>
      <c r="F469" s="319" t="s">
        <v>2221</v>
      </c>
      <c r="G469" s="319" t="s">
        <v>102</v>
      </c>
      <c r="H469" s="320">
        <v>2</v>
      </c>
      <c r="I469" s="320">
        <v>9087</v>
      </c>
      <c r="J469" s="320">
        <v>0</v>
      </c>
      <c r="K469" s="322">
        <v>200</v>
      </c>
      <c r="L469" s="322">
        <v>72</v>
      </c>
      <c r="M469" s="123">
        <f>IF(C469="TXO",J469-SUM(K469:L469),IF(C469="FITX",IF(E469="新倉",-SUM(K469:L469),IF(F469="賣",(I469-I468)*H469*200-SUM(K469:L469),(I468-I469)*H469*200-SUM(K469:L469)))))</f>
        <v>-1072</v>
      </c>
      <c r="N469" s="241">
        <f>IF(C469="TXO","",IF(C469="FITX",IF(E469="新倉","",IF(F469="賣",(I469-I468),(I468-I469)))))</f>
        <v>-2</v>
      </c>
      <c r="O469" s="315">
        <f t="shared" si="33"/>
        <v>0</v>
      </c>
      <c r="P469" s="34"/>
      <c r="R469" s="61"/>
      <c r="S469" s="61"/>
      <c r="T469" s="61"/>
      <c r="U469" s="61"/>
      <c r="V469" s="61"/>
      <c r="W469" s="61"/>
      <c r="X469" s="61"/>
      <c r="Y469" s="61"/>
    </row>
    <row r="470" spans="1:25" ht="17.25" hidden="1" outlineLevel="1" collapsed="1" thickBot="1">
      <c r="A470" s="355"/>
      <c r="B470" s="350">
        <v>42591</v>
      </c>
      <c r="C470" s="351" t="s">
        <v>3069</v>
      </c>
      <c r="D470" s="352" t="s">
        <v>3392</v>
      </c>
      <c r="E470" s="352" t="s">
        <v>1329</v>
      </c>
      <c r="F470" s="352" t="s">
        <v>1346</v>
      </c>
      <c r="G470" s="352" t="s">
        <v>102</v>
      </c>
      <c r="H470" s="353">
        <v>1</v>
      </c>
      <c r="I470" s="353">
        <v>9107</v>
      </c>
      <c r="J470" s="353">
        <v>0</v>
      </c>
      <c r="K470" s="354">
        <v>100</v>
      </c>
      <c r="L470" s="354">
        <v>36</v>
      </c>
      <c r="M470" s="285">
        <f>IF(C470="TXO",J470-SUM(K470:L470),IF(C470="FITX",IF(E470="新倉",-SUM(K470:L470),IF(F470="賣",(I470-I469)*H470*200-SUM(K470:L470),(I469-I470)*H470*200-SUM(K470:L470)))))</f>
        <v>-136</v>
      </c>
      <c r="N470" s="340" t="str">
        <f>IF(C470="TXO","",IF(C470="FITX",IF(E470="新倉","",IF(F470="賣",(I470-I469)*H470,(I469-I470)*H470))))</f>
        <v/>
      </c>
      <c r="O470" s="315">
        <f t="shared" si="33"/>
        <v>0</v>
      </c>
      <c r="P470" s="314">
        <f>SUM(M470:M483)</f>
        <v>-7510</v>
      </c>
      <c r="Q470" s="211" t="s">
        <v>3397</v>
      </c>
      <c r="R470" s="61"/>
      <c r="S470" s="61"/>
      <c r="T470" s="61"/>
      <c r="U470" s="61"/>
      <c r="V470" s="61"/>
      <c r="W470" s="61"/>
      <c r="X470" s="61"/>
      <c r="Y470" s="61"/>
    </row>
    <row r="471" spans="1:25" ht="17.25" hidden="1" outlineLevel="2" thickBot="1">
      <c r="A471" s="355"/>
      <c r="B471" s="350">
        <v>42591</v>
      </c>
      <c r="C471" s="351" t="s">
        <v>3069</v>
      </c>
      <c r="D471" s="352" t="s">
        <v>3392</v>
      </c>
      <c r="E471" s="352" t="s">
        <v>1331</v>
      </c>
      <c r="F471" s="352" t="s">
        <v>1345</v>
      </c>
      <c r="G471" s="352" t="s">
        <v>102</v>
      </c>
      <c r="H471" s="353">
        <v>1</v>
      </c>
      <c r="I471" s="353">
        <v>9118</v>
      </c>
      <c r="J471" s="353">
        <v>0</v>
      </c>
      <c r="K471" s="354">
        <v>100</v>
      </c>
      <c r="L471" s="354">
        <v>36</v>
      </c>
      <c r="M471" s="285">
        <f t="shared" ref="M471:M484" si="36">IF(C471="TXO",J471-SUM(K471:L471),IF(C471="FITX",IF(E471="新倉",-SUM(K471:L471),IF(F471="賣",(I471-I470)*H471*200-SUM(K471:L471),(I470-I471)*H471*200-SUM(K471:L471)))))</f>
        <v>-2336</v>
      </c>
      <c r="N471" s="340">
        <f t="shared" ref="N471:N483" si="37">IF(C471="TXO","",IF(C471="FITX",IF(E471="新倉","",IF(F471="賣",(I471-I470)*H471,(I470-I471)*H471))))</f>
        <v>-11</v>
      </c>
      <c r="O471" s="315">
        <f t="shared" si="33"/>
        <v>0</v>
      </c>
      <c r="P471" s="314"/>
      <c r="R471" s="61"/>
      <c r="S471" s="61"/>
      <c r="T471" s="61"/>
      <c r="U471" s="61"/>
      <c r="V471" s="61"/>
      <c r="W471" s="61"/>
      <c r="X471" s="61"/>
      <c r="Y471" s="61"/>
    </row>
    <row r="472" spans="1:25" ht="17.25" hidden="1" outlineLevel="2" thickBot="1">
      <c r="A472" s="355"/>
      <c r="B472" s="350">
        <v>42591</v>
      </c>
      <c r="C472" s="351" t="s">
        <v>3069</v>
      </c>
      <c r="D472" s="352" t="s">
        <v>3392</v>
      </c>
      <c r="E472" s="352" t="s">
        <v>1329</v>
      </c>
      <c r="F472" s="352" t="s">
        <v>1330</v>
      </c>
      <c r="G472" s="352" t="s">
        <v>102</v>
      </c>
      <c r="H472" s="353">
        <v>1</v>
      </c>
      <c r="I472" s="353">
        <v>9108</v>
      </c>
      <c r="J472" s="353">
        <v>0</v>
      </c>
      <c r="K472" s="354">
        <v>100</v>
      </c>
      <c r="L472" s="354">
        <v>36</v>
      </c>
      <c r="M472" s="285">
        <f t="shared" si="36"/>
        <v>-136</v>
      </c>
      <c r="N472" s="340" t="str">
        <f t="shared" si="37"/>
        <v/>
      </c>
      <c r="O472" s="315">
        <f t="shared" si="33"/>
        <v>0</v>
      </c>
      <c r="P472" s="314"/>
      <c r="R472" s="61"/>
      <c r="S472" s="61"/>
      <c r="T472" s="61"/>
      <c r="U472" s="61"/>
      <c r="V472" s="61"/>
      <c r="W472" s="61"/>
      <c r="X472" s="61"/>
      <c r="Y472" s="61"/>
    </row>
    <row r="473" spans="1:25" ht="17.25" hidden="1" outlineLevel="2" thickBot="1">
      <c r="A473" s="355"/>
      <c r="B473" s="350">
        <v>42591</v>
      </c>
      <c r="C473" s="351" t="s">
        <v>3069</v>
      </c>
      <c r="D473" s="352" t="s">
        <v>3392</v>
      </c>
      <c r="E473" s="352" t="s">
        <v>1331</v>
      </c>
      <c r="F473" s="352" t="s">
        <v>2221</v>
      </c>
      <c r="G473" s="352" t="s">
        <v>102</v>
      </c>
      <c r="H473" s="353">
        <v>1</v>
      </c>
      <c r="I473" s="353">
        <v>9112</v>
      </c>
      <c r="J473" s="353">
        <v>0</v>
      </c>
      <c r="K473" s="354">
        <v>100</v>
      </c>
      <c r="L473" s="354">
        <v>36</v>
      </c>
      <c r="M473" s="285">
        <f t="shared" si="36"/>
        <v>664</v>
      </c>
      <c r="N473" s="340">
        <f t="shared" si="37"/>
        <v>4</v>
      </c>
      <c r="O473" s="315">
        <f t="shared" si="33"/>
        <v>0</v>
      </c>
      <c r="P473" s="314"/>
      <c r="Q473" s="211" t="s">
        <v>3398</v>
      </c>
      <c r="R473" s="61"/>
      <c r="S473" s="61"/>
      <c r="T473" s="61"/>
      <c r="U473" s="61"/>
      <c r="V473" s="61"/>
      <c r="W473" s="61"/>
      <c r="X473" s="61"/>
      <c r="Y473" s="61"/>
    </row>
    <row r="474" spans="1:25" ht="17.25" hidden="1" outlineLevel="2" thickBot="1">
      <c r="A474" s="355"/>
      <c r="B474" s="350">
        <v>42591</v>
      </c>
      <c r="C474" s="351" t="s">
        <v>3069</v>
      </c>
      <c r="D474" s="352" t="s">
        <v>3392</v>
      </c>
      <c r="E474" s="352" t="s">
        <v>1329</v>
      </c>
      <c r="F474" s="352" t="s">
        <v>1330</v>
      </c>
      <c r="G474" s="352" t="s">
        <v>102</v>
      </c>
      <c r="H474" s="353">
        <v>1</v>
      </c>
      <c r="I474" s="353">
        <v>9116</v>
      </c>
      <c r="J474" s="353">
        <v>0</v>
      </c>
      <c r="K474" s="354">
        <v>100</v>
      </c>
      <c r="L474" s="354">
        <v>36</v>
      </c>
      <c r="M474" s="285">
        <f t="shared" si="36"/>
        <v>-136</v>
      </c>
      <c r="N474" s="340" t="str">
        <f t="shared" si="37"/>
        <v/>
      </c>
      <c r="O474" s="315">
        <f t="shared" si="33"/>
        <v>0</v>
      </c>
      <c r="P474" s="314"/>
      <c r="R474" s="61"/>
      <c r="S474" s="61"/>
      <c r="T474" s="61"/>
      <c r="U474" s="61"/>
      <c r="V474" s="61"/>
      <c r="W474" s="61"/>
      <c r="X474" s="61"/>
      <c r="Y474" s="61"/>
    </row>
    <row r="475" spans="1:25" ht="17.25" hidden="1" outlineLevel="2" thickBot="1">
      <c r="A475" s="355"/>
      <c r="B475" s="350">
        <v>42591</v>
      </c>
      <c r="C475" s="351" t="s">
        <v>3069</v>
      </c>
      <c r="D475" s="352" t="s">
        <v>3392</v>
      </c>
      <c r="E475" s="352" t="s">
        <v>1331</v>
      </c>
      <c r="F475" s="352" t="s">
        <v>2221</v>
      </c>
      <c r="G475" s="352" t="s">
        <v>102</v>
      </c>
      <c r="H475" s="353">
        <v>1</v>
      </c>
      <c r="I475" s="353">
        <v>9116</v>
      </c>
      <c r="J475" s="353">
        <v>0</v>
      </c>
      <c r="K475" s="354">
        <v>100</v>
      </c>
      <c r="L475" s="354">
        <v>36</v>
      </c>
      <c r="M475" s="285">
        <f t="shared" si="36"/>
        <v>-136</v>
      </c>
      <c r="N475" s="340">
        <f t="shared" si="37"/>
        <v>0</v>
      </c>
      <c r="O475" s="315">
        <f t="shared" si="33"/>
        <v>0</v>
      </c>
      <c r="P475" s="314"/>
      <c r="R475" s="61"/>
      <c r="S475" s="61"/>
      <c r="T475" s="61"/>
      <c r="U475" s="61"/>
      <c r="V475" s="61"/>
      <c r="W475" s="61"/>
      <c r="X475" s="61"/>
      <c r="Y475" s="61"/>
    </row>
    <row r="476" spans="1:25" ht="17.25" hidden="1" outlineLevel="2" thickBot="1">
      <c r="A476" s="355"/>
      <c r="B476" s="350">
        <v>42591</v>
      </c>
      <c r="C476" s="351" t="s">
        <v>3069</v>
      </c>
      <c r="D476" s="352" t="s">
        <v>3392</v>
      </c>
      <c r="E476" s="352" t="s">
        <v>1329</v>
      </c>
      <c r="F476" s="352" t="s">
        <v>1346</v>
      </c>
      <c r="G476" s="352" t="s">
        <v>102</v>
      </c>
      <c r="H476" s="353">
        <v>1</v>
      </c>
      <c r="I476" s="353">
        <v>9109</v>
      </c>
      <c r="J476" s="353">
        <v>0</v>
      </c>
      <c r="K476" s="354">
        <v>100</v>
      </c>
      <c r="L476" s="354">
        <v>36</v>
      </c>
      <c r="M476" s="285">
        <f t="shared" si="36"/>
        <v>-136</v>
      </c>
      <c r="N476" s="340" t="str">
        <f t="shared" si="37"/>
        <v/>
      </c>
      <c r="O476" s="315">
        <f t="shared" si="33"/>
        <v>0</v>
      </c>
      <c r="P476" s="314"/>
      <c r="R476" s="61"/>
      <c r="S476" s="61"/>
      <c r="T476" s="61"/>
      <c r="U476" s="61"/>
      <c r="V476" s="61"/>
      <c r="W476" s="61"/>
      <c r="X476" s="61"/>
      <c r="Y476" s="61"/>
    </row>
    <row r="477" spans="1:25" ht="17.25" hidden="1" outlineLevel="2" thickBot="1">
      <c r="A477" s="355"/>
      <c r="B477" s="350">
        <v>42591</v>
      </c>
      <c r="C477" s="351" t="s">
        <v>3069</v>
      </c>
      <c r="D477" s="352" t="s">
        <v>3392</v>
      </c>
      <c r="E477" s="352" t="s">
        <v>1331</v>
      </c>
      <c r="F477" s="352" t="s">
        <v>1345</v>
      </c>
      <c r="G477" s="352" t="s">
        <v>102</v>
      </c>
      <c r="H477" s="353">
        <v>1</v>
      </c>
      <c r="I477" s="353">
        <v>9114</v>
      </c>
      <c r="J477" s="353">
        <v>0</v>
      </c>
      <c r="K477" s="354">
        <v>100</v>
      </c>
      <c r="L477" s="354">
        <v>36</v>
      </c>
      <c r="M477" s="285">
        <f t="shared" si="36"/>
        <v>-1136</v>
      </c>
      <c r="N477" s="340">
        <f t="shared" si="37"/>
        <v>-5</v>
      </c>
      <c r="O477" s="315">
        <f t="shared" si="33"/>
        <v>0</v>
      </c>
      <c r="P477" s="314"/>
      <c r="Q477" s="211" t="s">
        <v>3398</v>
      </c>
      <c r="R477" s="61"/>
      <c r="S477" s="61"/>
      <c r="T477" s="61"/>
      <c r="U477" s="61"/>
      <c r="V477" s="61"/>
      <c r="W477" s="61"/>
      <c r="X477" s="61"/>
      <c r="Y477" s="61"/>
    </row>
    <row r="478" spans="1:25" ht="17.25" hidden="1" outlineLevel="2" thickBot="1">
      <c r="A478" s="355"/>
      <c r="B478" s="350">
        <v>42591</v>
      </c>
      <c r="C478" s="351" t="s">
        <v>3069</v>
      </c>
      <c r="D478" s="352" t="s">
        <v>3392</v>
      </c>
      <c r="E478" s="352" t="s">
        <v>1329</v>
      </c>
      <c r="F478" s="352" t="s">
        <v>1330</v>
      </c>
      <c r="G478" s="352" t="s">
        <v>102</v>
      </c>
      <c r="H478" s="353">
        <v>1</v>
      </c>
      <c r="I478" s="353">
        <v>9037</v>
      </c>
      <c r="J478" s="353">
        <v>0</v>
      </c>
      <c r="K478" s="354">
        <v>100</v>
      </c>
      <c r="L478" s="354">
        <v>37</v>
      </c>
      <c r="M478" s="285">
        <f t="shared" si="36"/>
        <v>-137</v>
      </c>
      <c r="N478" s="340" t="str">
        <f t="shared" si="37"/>
        <v/>
      </c>
      <c r="O478" s="315">
        <f t="shared" si="33"/>
        <v>0</v>
      </c>
      <c r="P478" s="314"/>
      <c r="R478" s="61"/>
      <c r="S478" s="61"/>
      <c r="T478" s="61"/>
      <c r="U478" s="61"/>
      <c r="V478" s="61"/>
      <c r="W478" s="61"/>
      <c r="X478" s="61"/>
      <c r="Y478" s="61"/>
    </row>
    <row r="479" spans="1:25" ht="17.25" hidden="1" outlineLevel="2" thickBot="1">
      <c r="A479" s="355"/>
      <c r="B479" s="350">
        <v>42591</v>
      </c>
      <c r="C479" s="351" t="s">
        <v>3069</v>
      </c>
      <c r="D479" s="352" t="s">
        <v>3392</v>
      </c>
      <c r="E479" s="352" t="s">
        <v>1331</v>
      </c>
      <c r="F479" s="352" t="s">
        <v>2221</v>
      </c>
      <c r="G479" s="352" t="s">
        <v>102</v>
      </c>
      <c r="H479" s="353">
        <v>1</v>
      </c>
      <c r="I479" s="353">
        <v>9029</v>
      </c>
      <c r="J479" s="353">
        <v>0</v>
      </c>
      <c r="K479" s="354">
        <v>100</v>
      </c>
      <c r="L479" s="354">
        <v>37</v>
      </c>
      <c r="M479" s="285">
        <f t="shared" si="36"/>
        <v>-1737</v>
      </c>
      <c r="N479" s="340">
        <f t="shared" si="37"/>
        <v>-8</v>
      </c>
      <c r="O479" s="315">
        <f t="shared" si="33"/>
        <v>0</v>
      </c>
      <c r="P479" s="314"/>
      <c r="R479" s="61"/>
      <c r="S479" s="61"/>
      <c r="T479" s="61"/>
      <c r="U479" s="61"/>
      <c r="V479" s="61"/>
      <c r="W479" s="61"/>
      <c r="X479" s="61"/>
      <c r="Y479" s="61"/>
    </row>
    <row r="480" spans="1:25" ht="17.25" hidden="1" outlineLevel="2" thickBot="1">
      <c r="A480" s="355"/>
      <c r="B480" s="350">
        <v>42591</v>
      </c>
      <c r="C480" s="351" t="s">
        <v>3069</v>
      </c>
      <c r="D480" s="352" t="s">
        <v>3392</v>
      </c>
      <c r="E480" s="352" t="s">
        <v>1329</v>
      </c>
      <c r="F480" s="352" t="s">
        <v>1346</v>
      </c>
      <c r="G480" s="352" t="s">
        <v>102</v>
      </c>
      <c r="H480" s="353">
        <v>1</v>
      </c>
      <c r="I480" s="353">
        <v>9132</v>
      </c>
      <c r="J480" s="353">
        <v>0</v>
      </c>
      <c r="K480" s="354">
        <v>100</v>
      </c>
      <c r="L480" s="354">
        <v>37</v>
      </c>
      <c r="M480" s="285">
        <f t="shared" si="36"/>
        <v>-137</v>
      </c>
      <c r="N480" s="340" t="str">
        <f t="shared" si="37"/>
        <v/>
      </c>
      <c r="O480" s="315">
        <f t="shared" si="33"/>
        <v>0</v>
      </c>
      <c r="P480" s="314"/>
      <c r="R480" s="61"/>
      <c r="S480" s="61"/>
      <c r="T480" s="61"/>
      <c r="U480" s="61"/>
      <c r="V480" s="61"/>
      <c r="W480" s="61"/>
      <c r="X480" s="61"/>
      <c r="Y480" s="61"/>
    </row>
    <row r="481" spans="1:25" ht="17.25" hidden="1" outlineLevel="2" thickBot="1">
      <c r="A481" s="355">
        <v>42591.41190914352</v>
      </c>
      <c r="B481" s="350">
        <v>42591</v>
      </c>
      <c r="C481" s="351" t="s">
        <v>3069</v>
      </c>
      <c r="D481" s="352" t="s">
        <v>3392</v>
      </c>
      <c r="E481" s="352" t="s">
        <v>1331</v>
      </c>
      <c r="F481" s="352" t="s">
        <v>1345</v>
      </c>
      <c r="G481" s="352" t="s">
        <v>102</v>
      </c>
      <c r="H481" s="353">
        <v>1</v>
      </c>
      <c r="I481" s="353">
        <v>9135</v>
      </c>
      <c r="J481" s="353">
        <v>0</v>
      </c>
      <c r="K481" s="354">
        <v>100</v>
      </c>
      <c r="L481" s="354">
        <v>37</v>
      </c>
      <c r="M481" s="285">
        <f t="shared" si="36"/>
        <v>-737</v>
      </c>
      <c r="N481" s="340">
        <f t="shared" si="37"/>
        <v>-3</v>
      </c>
      <c r="O481" s="315">
        <f t="shared" si="33"/>
        <v>0</v>
      </c>
      <c r="P481" s="314"/>
      <c r="R481" s="61"/>
      <c r="S481" s="61"/>
      <c r="T481" s="61"/>
      <c r="U481" s="61"/>
      <c r="V481" s="61"/>
      <c r="W481" s="61"/>
      <c r="X481" s="61"/>
      <c r="Y481" s="61"/>
    </row>
    <row r="482" spans="1:25" ht="17.25" hidden="1" outlineLevel="2" thickBot="1">
      <c r="A482" s="355"/>
      <c r="B482" s="350">
        <v>42591</v>
      </c>
      <c r="C482" s="351" t="s">
        <v>3069</v>
      </c>
      <c r="D482" s="352" t="s">
        <v>3392</v>
      </c>
      <c r="E482" s="352" t="s">
        <v>1329</v>
      </c>
      <c r="F482" s="352" t="s">
        <v>1345</v>
      </c>
      <c r="G482" s="352" t="s">
        <v>102</v>
      </c>
      <c r="H482" s="353">
        <v>1</v>
      </c>
      <c r="I482" s="353">
        <v>9141</v>
      </c>
      <c r="J482" s="353">
        <v>0</v>
      </c>
      <c r="K482" s="354">
        <v>100</v>
      </c>
      <c r="L482" s="354">
        <v>37</v>
      </c>
      <c r="M482" s="285">
        <f t="shared" si="36"/>
        <v>-137</v>
      </c>
      <c r="N482" s="340" t="str">
        <f t="shared" si="37"/>
        <v/>
      </c>
      <c r="O482" s="315">
        <f t="shared" si="33"/>
        <v>0</v>
      </c>
      <c r="P482" s="314"/>
      <c r="R482" s="61"/>
      <c r="S482" s="61"/>
      <c r="T482" s="61"/>
      <c r="U482" s="61"/>
      <c r="V482" s="61"/>
      <c r="W482" s="61"/>
      <c r="X482" s="61"/>
      <c r="Y482" s="61"/>
    </row>
    <row r="483" spans="1:25" ht="17.25" hidden="1" outlineLevel="2" thickBot="1">
      <c r="A483" s="355">
        <v>42591.415687615743</v>
      </c>
      <c r="B483" s="350">
        <v>42591</v>
      </c>
      <c r="C483" s="351" t="s">
        <v>3069</v>
      </c>
      <c r="D483" s="352" t="s">
        <v>3392</v>
      </c>
      <c r="E483" s="352" t="s">
        <v>1331</v>
      </c>
      <c r="F483" s="352" t="s">
        <v>1346</v>
      </c>
      <c r="G483" s="352" t="s">
        <v>102</v>
      </c>
      <c r="H483" s="353">
        <v>1</v>
      </c>
      <c r="I483" s="353">
        <v>9136</v>
      </c>
      <c r="J483" s="353">
        <v>0</v>
      </c>
      <c r="K483" s="354">
        <v>100</v>
      </c>
      <c r="L483" s="354">
        <v>37</v>
      </c>
      <c r="M483" s="285">
        <f t="shared" si="36"/>
        <v>-1137</v>
      </c>
      <c r="N483" s="340">
        <f t="shared" si="37"/>
        <v>-5</v>
      </c>
      <c r="O483" s="315">
        <f t="shared" si="33"/>
        <v>0</v>
      </c>
      <c r="P483" s="314"/>
      <c r="R483" s="61"/>
      <c r="S483" s="61"/>
      <c r="T483" s="61"/>
      <c r="U483" s="61"/>
      <c r="V483" s="61"/>
      <c r="W483" s="61"/>
      <c r="X483" s="61"/>
      <c r="Y483" s="61"/>
    </row>
    <row r="484" spans="1:25" ht="17.25" hidden="1" outlineLevel="1" collapsed="1" thickBot="1">
      <c r="B484" s="349">
        <v>42593</v>
      </c>
      <c r="C484" s="318" t="s">
        <v>3069</v>
      </c>
      <c r="D484" s="319" t="s">
        <v>3392</v>
      </c>
      <c r="E484" s="319" t="s">
        <v>1329</v>
      </c>
      <c r="F484" s="319" t="s">
        <v>1345</v>
      </c>
      <c r="G484" s="319" t="s">
        <v>102</v>
      </c>
      <c r="H484" s="320">
        <v>1</v>
      </c>
      <c r="I484" s="320">
        <v>9148</v>
      </c>
      <c r="J484" s="320">
        <v>0</v>
      </c>
      <c r="K484" s="322">
        <v>100</v>
      </c>
      <c r="L484" s="322">
        <v>37</v>
      </c>
      <c r="M484" s="123">
        <f t="shared" si="36"/>
        <v>-137</v>
      </c>
      <c r="N484" s="241" t="str">
        <f>IF(C484="TXO","",IF(C484="FITX",IF(E484="新倉","",IF(F484="賣",(I484-I483),(I483-I484)))))</f>
        <v/>
      </c>
      <c r="O484" s="315">
        <f t="shared" si="33"/>
        <v>0</v>
      </c>
      <c r="P484" s="34">
        <f>SUM(M484:M499)</f>
        <v>-4178</v>
      </c>
      <c r="R484" s="61"/>
      <c r="S484" s="61"/>
      <c r="T484" s="61"/>
      <c r="U484" s="61"/>
      <c r="V484" s="61"/>
      <c r="W484" s="61"/>
      <c r="X484" s="61"/>
      <c r="Y484" s="61"/>
    </row>
    <row r="485" spans="1:25" ht="17.25" hidden="1" outlineLevel="2" thickBot="1">
      <c r="B485" s="349">
        <v>42593</v>
      </c>
      <c r="C485" s="318" t="s">
        <v>3069</v>
      </c>
      <c r="D485" s="319" t="s">
        <v>3392</v>
      </c>
      <c r="E485" s="319" t="s">
        <v>1331</v>
      </c>
      <c r="F485" s="319" t="s">
        <v>1346</v>
      </c>
      <c r="G485" s="319" t="s">
        <v>102</v>
      </c>
      <c r="H485" s="320">
        <v>1</v>
      </c>
      <c r="I485" s="320">
        <v>9149</v>
      </c>
      <c r="J485" s="320">
        <v>0</v>
      </c>
      <c r="K485" s="322">
        <v>100</v>
      </c>
      <c r="L485" s="322">
        <v>37</v>
      </c>
      <c r="M485" s="123">
        <f t="shared" ref="M485:M499" si="38">IF(C485="TXO",J485-SUM(K485:L485),IF(C485="FITX",IF(E485="新倉",-SUM(K485:L485),IF(F485="賣",(I485-I484)*H485*200-SUM(K485:L485),(I484-I485)*H485*200-SUM(K485:L485)))))</f>
        <v>63</v>
      </c>
      <c r="N485" s="241">
        <f t="shared" ref="N485:N499" si="39">IF(C485="TXO","",IF(C485="FITX",IF(E485="新倉","",IF(F485="賣",(I485-I484),(I484-I485)))))</f>
        <v>1</v>
      </c>
      <c r="O485" s="315">
        <f t="shared" si="33"/>
        <v>0</v>
      </c>
      <c r="P485" s="34"/>
      <c r="R485" s="61"/>
      <c r="S485" s="61"/>
      <c r="T485" s="61"/>
      <c r="U485" s="61"/>
      <c r="V485" s="61"/>
      <c r="W485" s="61"/>
      <c r="X485" s="61"/>
      <c r="Y485" s="61"/>
    </row>
    <row r="486" spans="1:25" ht="17.25" hidden="1" outlineLevel="2" thickBot="1">
      <c r="B486" s="349">
        <v>42593</v>
      </c>
      <c r="C486" s="318" t="s">
        <v>3069</v>
      </c>
      <c r="D486" s="319" t="s">
        <v>3392</v>
      </c>
      <c r="E486" s="319" t="s">
        <v>1329</v>
      </c>
      <c r="F486" s="319" t="s">
        <v>1346</v>
      </c>
      <c r="G486" s="319" t="s">
        <v>102</v>
      </c>
      <c r="H486" s="320">
        <v>1</v>
      </c>
      <c r="I486" s="320">
        <v>9077</v>
      </c>
      <c r="J486" s="320">
        <v>0</v>
      </c>
      <c r="K486" s="322">
        <v>100</v>
      </c>
      <c r="L486" s="322">
        <v>36</v>
      </c>
      <c r="M486" s="123">
        <f t="shared" si="38"/>
        <v>-136</v>
      </c>
      <c r="N486" s="241" t="str">
        <f t="shared" si="39"/>
        <v/>
      </c>
      <c r="O486" s="315">
        <f t="shared" si="33"/>
        <v>0</v>
      </c>
      <c r="P486" s="34"/>
      <c r="R486" s="61"/>
      <c r="S486" s="61"/>
      <c r="T486" s="61"/>
      <c r="U486" s="61"/>
      <c r="V486" s="61"/>
      <c r="W486" s="61"/>
      <c r="X486" s="61"/>
      <c r="Y486" s="61"/>
    </row>
    <row r="487" spans="1:25" ht="17.25" hidden="1" outlineLevel="2" thickBot="1">
      <c r="B487" s="349">
        <v>42593</v>
      </c>
      <c r="C487" s="318" t="s">
        <v>3069</v>
      </c>
      <c r="D487" s="319" t="s">
        <v>3392</v>
      </c>
      <c r="E487" s="319" t="s">
        <v>1331</v>
      </c>
      <c r="F487" s="319" t="s">
        <v>1345</v>
      </c>
      <c r="G487" s="319" t="s">
        <v>102</v>
      </c>
      <c r="H487" s="320">
        <v>1</v>
      </c>
      <c r="I487" s="320">
        <v>9073</v>
      </c>
      <c r="J487" s="320">
        <v>0</v>
      </c>
      <c r="K487" s="322">
        <v>100</v>
      </c>
      <c r="L487" s="322">
        <v>36</v>
      </c>
      <c r="M487" s="123">
        <f t="shared" si="38"/>
        <v>664</v>
      </c>
      <c r="N487" s="241">
        <f t="shared" si="39"/>
        <v>4</v>
      </c>
      <c r="O487" s="315">
        <f t="shared" si="33"/>
        <v>0</v>
      </c>
      <c r="P487" s="34"/>
      <c r="R487" s="61"/>
      <c r="S487" s="61"/>
      <c r="T487" s="61"/>
      <c r="U487" s="61"/>
      <c r="V487" s="61"/>
      <c r="W487" s="61"/>
      <c r="X487" s="61"/>
      <c r="Y487" s="61"/>
    </row>
    <row r="488" spans="1:25" ht="17.25" hidden="1" outlineLevel="2" thickBot="1">
      <c r="B488" s="349">
        <v>42593</v>
      </c>
      <c r="C488" s="318" t="s">
        <v>3069</v>
      </c>
      <c r="D488" s="319" t="s">
        <v>3392</v>
      </c>
      <c r="E488" s="319" t="s">
        <v>1329</v>
      </c>
      <c r="F488" s="319" t="s">
        <v>1346</v>
      </c>
      <c r="G488" s="319" t="s">
        <v>102</v>
      </c>
      <c r="H488" s="320">
        <v>1</v>
      </c>
      <c r="I488" s="320">
        <v>9030</v>
      </c>
      <c r="J488" s="320">
        <v>0</v>
      </c>
      <c r="K488" s="322">
        <v>100</v>
      </c>
      <c r="L488" s="322">
        <v>36</v>
      </c>
      <c r="M488" s="123">
        <f t="shared" si="38"/>
        <v>-136</v>
      </c>
      <c r="N488" s="241" t="str">
        <f t="shared" si="39"/>
        <v/>
      </c>
      <c r="O488" s="315">
        <f t="shared" si="33"/>
        <v>0</v>
      </c>
      <c r="P488" s="34"/>
      <c r="R488" s="61"/>
      <c r="S488" s="61"/>
      <c r="T488" s="61"/>
      <c r="U488" s="61"/>
      <c r="V488" s="61"/>
      <c r="W488" s="61"/>
      <c r="X488" s="61"/>
      <c r="Y488" s="61"/>
    </row>
    <row r="489" spans="1:25" ht="17.25" hidden="1" outlineLevel="2" thickBot="1">
      <c r="B489" s="349">
        <v>42593</v>
      </c>
      <c r="C489" s="318" t="s">
        <v>3069</v>
      </c>
      <c r="D489" s="319" t="s">
        <v>3392</v>
      </c>
      <c r="E489" s="319" t="s">
        <v>1331</v>
      </c>
      <c r="F489" s="319" t="s">
        <v>1345</v>
      </c>
      <c r="G489" s="319" t="s">
        <v>102</v>
      </c>
      <c r="H489" s="320">
        <v>1</v>
      </c>
      <c r="I489" s="320">
        <v>9040</v>
      </c>
      <c r="J489" s="320">
        <v>0</v>
      </c>
      <c r="K489" s="322">
        <v>100</v>
      </c>
      <c r="L489" s="322">
        <v>36</v>
      </c>
      <c r="M489" s="123">
        <f t="shared" si="38"/>
        <v>-2136</v>
      </c>
      <c r="N489" s="241">
        <f t="shared" si="39"/>
        <v>-10</v>
      </c>
      <c r="O489" s="315">
        <f t="shared" si="33"/>
        <v>0</v>
      </c>
      <c r="P489" s="34"/>
      <c r="R489" s="61"/>
      <c r="S489" s="61"/>
      <c r="T489" s="61"/>
      <c r="U489" s="61"/>
      <c r="V489" s="61"/>
      <c r="W489" s="61"/>
      <c r="X489" s="61"/>
      <c r="Y489" s="61"/>
    </row>
    <row r="490" spans="1:25" ht="17.25" hidden="1" outlineLevel="2" thickBot="1">
      <c r="B490" s="349">
        <v>42593</v>
      </c>
      <c r="C490" s="318" t="s">
        <v>3069</v>
      </c>
      <c r="D490" s="319" t="s">
        <v>3392</v>
      </c>
      <c r="E490" s="319" t="s">
        <v>1329</v>
      </c>
      <c r="F490" s="319" t="s">
        <v>1345</v>
      </c>
      <c r="G490" s="319" t="s">
        <v>102</v>
      </c>
      <c r="H490" s="320">
        <v>1</v>
      </c>
      <c r="I490" s="320">
        <v>9036</v>
      </c>
      <c r="J490" s="320">
        <v>0</v>
      </c>
      <c r="K490" s="322">
        <v>100</v>
      </c>
      <c r="L490" s="322">
        <v>36</v>
      </c>
      <c r="M490" s="123">
        <f t="shared" si="38"/>
        <v>-136</v>
      </c>
      <c r="N490" s="241" t="str">
        <f t="shared" si="39"/>
        <v/>
      </c>
      <c r="O490" s="315">
        <f t="shared" si="33"/>
        <v>0</v>
      </c>
      <c r="P490" s="34"/>
      <c r="R490" s="61"/>
      <c r="S490" s="61"/>
      <c r="T490" s="61"/>
      <c r="U490" s="61"/>
      <c r="V490" s="61"/>
      <c r="W490" s="61"/>
      <c r="X490" s="61"/>
      <c r="Y490" s="61"/>
    </row>
    <row r="491" spans="1:25" ht="17.25" hidden="1" outlineLevel="2" thickBot="1">
      <c r="B491" s="349">
        <v>42593</v>
      </c>
      <c r="C491" s="318" t="s">
        <v>3069</v>
      </c>
      <c r="D491" s="319" t="s">
        <v>3392</v>
      </c>
      <c r="E491" s="319" t="s">
        <v>1331</v>
      </c>
      <c r="F491" s="319" t="s">
        <v>2221</v>
      </c>
      <c r="G491" s="319" t="s">
        <v>102</v>
      </c>
      <c r="H491" s="320">
        <v>1</v>
      </c>
      <c r="I491" s="320">
        <v>9025</v>
      </c>
      <c r="J491" s="320">
        <v>0</v>
      </c>
      <c r="K491" s="322">
        <v>100</v>
      </c>
      <c r="L491" s="322">
        <v>36</v>
      </c>
      <c r="M491" s="123">
        <f t="shared" si="38"/>
        <v>-2336</v>
      </c>
      <c r="N491" s="241">
        <f t="shared" si="39"/>
        <v>-11</v>
      </c>
      <c r="O491" s="315">
        <f t="shared" si="33"/>
        <v>0</v>
      </c>
      <c r="P491" s="34"/>
      <c r="R491" s="61"/>
      <c r="S491" s="61"/>
      <c r="T491" s="61"/>
      <c r="U491" s="61"/>
      <c r="V491" s="61"/>
      <c r="W491" s="61"/>
      <c r="X491" s="61"/>
      <c r="Y491" s="61"/>
    </row>
    <row r="492" spans="1:25" ht="17.25" hidden="1" outlineLevel="2" thickBot="1">
      <c r="B492" s="349">
        <v>42593</v>
      </c>
      <c r="C492" s="318" t="s">
        <v>3069</v>
      </c>
      <c r="D492" s="319" t="s">
        <v>3392</v>
      </c>
      <c r="E492" s="319" t="s">
        <v>1329</v>
      </c>
      <c r="F492" s="319" t="s">
        <v>1345</v>
      </c>
      <c r="G492" s="319" t="s">
        <v>102</v>
      </c>
      <c r="H492" s="320">
        <v>1</v>
      </c>
      <c r="I492" s="320">
        <v>9045</v>
      </c>
      <c r="J492" s="320">
        <v>0</v>
      </c>
      <c r="K492" s="322">
        <v>100</v>
      </c>
      <c r="L492" s="322">
        <v>36</v>
      </c>
      <c r="M492" s="123">
        <f t="shared" si="38"/>
        <v>-136</v>
      </c>
      <c r="N492" s="241" t="str">
        <f t="shared" si="39"/>
        <v/>
      </c>
      <c r="O492" s="315">
        <f t="shared" si="33"/>
        <v>0</v>
      </c>
      <c r="P492" s="34"/>
      <c r="R492" s="61"/>
      <c r="S492" s="61"/>
      <c r="T492" s="61"/>
      <c r="U492" s="61"/>
      <c r="V492" s="61"/>
      <c r="W492" s="61"/>
      <c r="X492" s="61"/>
      <c r="Y492" s="61"/>
    </row>
    <row r="493" spans="1:25" ht="17.25" hidden="1" outlineLevel="2" thickBot="1">
      <c r="B493" s="349">
        <v>42593</v>
      </c>
      <c r="C493" s="318" t="s">
        <v>3069</v>
      </c>
      <c r="D493" s="319" t="s">
        <v>3392</v>
      </c>
      <c r="E493" s="319" t="s">
        <v>1331</v>
      </c>
      <c r="F493" s="319" t="s">
        <v>2221</v>
      </c>
      <c r="G493" s="319" t="s">
        <v>102</v>
      </c>
      <c r="H493" s="320">
        <v>1</v>
      </c>
      <c r="I493" s="320">
        <v>9064</v>
      </c>
      <c r="J493" s="320">
        <v>0</v>
      </c>
      <c r="K493" s="322">
        <v>100</v>
      </c>
      <c r="L493" s="322">
        <v>36</v>
      </c>
      <c r="M493" s="123">
        <f t="shared" si="38"/>
        <v>3664</v>
      </c>
      <c r="N493" s="241">
        <f t="shared" si="39"/>
        <v>19</v>
      </c>
      <c r="O493" s="315">
        <f t="shared" si="33"/>
        <v>0</v>
      </c>
      <c r="P493" s="34"/>
      <c r="R493" s="61"/>
      <c r="S493" s="61"/>
      <c r="T493" s="61"/>
      <c r="U493" s="61"/>
      <c r="V493" s="61"/>
      <c r="W493" s="61"/>
      <c r="X493" s="61"/>
      <c r="Y493" s="61"/>
    </row>
    <row r="494" spans="1:25" ht="17.25" hidden="1" outlineLevel="2" thickBot="1">
      <c r="B494" s="349">
        <v>42593</v>
      </c>
      <c r="C494" s="318" t="s">
        <v>3069</v>
      </c>
      <c r="D494" s="319" t="s">
        <v>3392</v>
      </c>
      <c r="E494" s="319" t="s">
        <v>1329</v>
      </c>
      <c r="F494" s="319" t="s">
        <v>1345</v>
      </c>
      <c r="G494" s="319" t="s">
        <v>102</v>
      </c>
      <c r="H494" s="320">
        <v>1</v>
      </c>
      <c r="I494" s="320">
        <v>9068</v>
      </c>
      <c r="J494" s="320">
        <v>0</v>
      </c>
      <c r="K494" s="322">
        <v>100</v>
      </c>
      <c r="L494" s="322">
        <v>36</v>
      </c>
      <c r="M494" s="123">
        <f t="shared" si="38"/>
        <v>-136</v>
      </c>
      <c r="N494" s="241" t="str">
        <f t="shared" si="39"/>
        <v/>
      </c>
      <c r="O494" s="315">
        <f t="shared" si="33"/>
        <v>0</v>
      </c>
      <c r="P494" s="34"/>
      <c r="R494" s="61"/>
      <c r="S494" s="61"/>
      <c r="T494" s="61"/>
      <c r="U494" s="61"/>
      <c r="V494" s="61"/>
      <c r="W494" s="61"/>
      <c r="X494" s="61"/>
      <c r="Y494" s="61"/>
    </row>
    <row r="495" spans="1:25" ht="17.25" hidden="1" outlineLevel="2" thickBot="1">
      <c r="B495" s="349">
        <v>42593</v>
      </c>
      <c r="C495" s="318" t="s">
        <v>3069</v>
      </c>
      <c r="D495" s="319" t="s">
        <v>3392</v>
      </c>
      <c r="E495" s="319" t="s">
        <v>1331</v>
      </c>
      <c r="F495" s="319" t="s">
        <v>2221</v>
      </c>
      <c r="G495" s="319" t="s">
        <v>102</v>
      </c>
      <c r="H495" s="320">
        <v>1</v>
      </c>
      <c r="I495" s="320">
        <v>9064</v>
      </c>
      <c r="J495" s="320">
        <v>0</v>
      </c>
      <c r="K495" s="322">
        <v>100</v>
      </c>
      <c r="L495" s="322">
        <v>36</v>
      </c>
      <c r="M495" s="123">
        <f t="shared" si="38"/>
        <v>-936</v>
      </c>
      <c r="N495" s="241">
        <f t="shared" si="39"/>
        <v>-4</v>
      </c>
      <c r="O495" s="315">
        <f t="shared" si="33"/>
        <v>0</v>
      </c>
      <c r="P495" s="34"/>
      <c r="R495" s="61"/>
      <c r="S495" s="61"/>
      <c r="T495" s="61"/>
      <c r="U495" s="61"/>
      <c r="V495" s="61"/>
      <c r="W495" s="61"/>
      <c r="X495" s="61"/>
      <c r="Y495" s="61"/>
    </row>
    <row r="496" spans="1:25" ht="17.25" hidden="1" outlineLevel="2" thickBot="1">
      <c r="B496" s="349">
        <v>42593</v>
      </c>
      <c r="C496" s="318" t="s">
        <v>3069</v>
      </c>
      <c r="D496" s="319" t="s">
        <v>3392</v>
      </c>
      <c r="E496" s="319" t="s">
        <v>1329</v>
      </c>
      <c r="F496" s="319" t="s">
        <v>1345</v>
      </c>
      <c r="G496" s="319" t="s">
        <v>102</v>
      </c>
      <c r="H496" s="320">
        <v>1</v>
      </c>
      <c r="I496" s="320">
        <v>9069</v>
      </c>
      <c r="J496" s="320">
        <v>0</v>
      </c>
      <c r="K496" s="322">
        <v>100</v>
      </c>
      <c r="L496" s="322">
        <v>36</v>
      </c>
      <c r="M496" s="123">
        <f t="shared" si="38"/>
        <v>-136</v>
      </c>
      <c r="N496" s="241" t="str">
        <f t="shared" si="39"/>
        <v/>
      </c>
      <c r="O496" s="315">
        <f t="shared" si="33"/>
        <v>0</v>
      </c>
      <c r="P496" s="34"/>
      <c r="R496" s="61"/>
      <c r="S496" s="61"/>
      <c r="T496" s="61"/>
      <c r="U496" s="61"/>
      <c r="V496" s="61"/>
      <c r="W496" s="61"/>
      <c r="X496" s="61"/>
      <c r="Y496" s="61"/>
    </row>
    <row r="497" spans="1:25" ht="17.25" hidden="1" outlineLevel="2" thickBot="1">
      <c r="B497" s="349">
        <v>42593</v>
      </c>
      <c r="C497" s="318" t="s">
        <v>3069</v>
      </c>
      <c r="D497" s="319" t="s">
        <v>3392</v>
      </c>
      <c r="E497" s="319" t="s">
        <v>1331</v>
      </c>
      <c r="F497" s="319" t="s">
        <v>2221</v>
      </c>
      <c r="G497" s="319" t="s">
        <v>102</v>
      </c>
      <c r="H497" s="320">
        <v>1</v>
      </c>
      <c r="I497" s="320">
        <v>9058</v>
      </c>
      <c r="J497" s="320">
        <v>0</v>
      </c>
      <c r="K497" s="322">
        <v>100</v>
      </c>
      <c r="L497" s="322">
        <v>36</v>
      </c>
      <c r="M497" s="123">
        <f t="shared" si="38"/>
        <v>-2336</v>
      </c>
      <c r="N497" s="241">
        <f t="shared" si="39"/>
        <v>-11</v>
      </c>
      <c r="O497" s="315">
        <f t="shared" si="33"/>
        <v>0</v>
      </c>
      <c r="P497" s="34"/>
      <c r="R497" s="61"/>
      <c r="S497" s="61"/>
      <c r="T497" s="61"/>
      <c r="U497" s="61"/>
      <c r="V497" s="61"/>
      <c r="W497" s="61"/>
      <c r="X497" s="61"/>
      <c r="Y497" s="61"/>
    </row>
    <row r="498" spans="1:25" ht="17.25" hidden="1" outlineLevel="2" thickBot="1">
      <c r="B498" s="349">
        <v>42593</v>
      </c>
      <c r="C498" s="318" t="s">
        <v>3069</v>
      </c>
      <c r="D498" s="319" t="s">
        <v>3392</v>
      </c>
      <c r="E498" s="319" t="s">
        <v>1329</v>
      </c>
      <c r="F498" s="319" t="s">
        <v>1345</v>
      </c>
      <c r="G498" s="319" t="s">
        <v>102</v>
      </c>
      <c r="H498" s="320">
        <v>1</v>
      </c>
      <c r="I498" s="320">
        <v>9061</v>
      </c>
      <c r="J498" s="320">
        <v>0</v>
      </c>
      <c r="K498" s="322">
        <v>100</v>
      </c>
      <c r="L498" s="322">
        <v>36</v>
      </c>
      <c r="M498" s="123">
        <f t="shared" si="38"/>
        <v>-136</v>
      </c>
      <c r="N498" s="241" t="str">
        <f t="shared" si="39"/>
        <v/>
      </c>
      <c r="O498" s="315">
        <f t="shared" si="33"/>
        <v>0</v>
      </c>
      <c r="P498" s="34"/>
      <c r="R498" s="61"/>
      <c r="S498" s="61"/>
      <c r="T498" s="61"/>
      <c r="U498" s="61"/>
      <c r="V498" s="61"/>
      <c r="W498" s="61"/>
      <c r="X498" s="61"/>
      <c r="Y498" s="61"/>
    </row>
    <row r="499" spans="1:25" ht="17.25" hidden="1" outlineLevel="2" thickBot="1">
      <c r="B499" s="349">
        <v>42593</v>
      </c>
      <c r="C499" s="318" t="s">
        <v>3069</v>
      </c>
      <c r="D499" s="319" t="s">
        <v>3392</v>
      </c>
      <c r="E499" s="319" t="s">
        <v>1331</v>
      </c>
      <c r="F499" s="319" t="s">
        <v>2221</v>
      </c>
      <c r="G499" s="319" t="s">
        <v>102</v>
      </c>
      <c r="H499" s="320">
        <v>1</v>
      </c>
      <c r="I499" s="320">
        <v>9063</v>
      </c>
      <c r="J499" s="320">
        <v>0</v>
      </c>
      <c r="K499" s="322">
        <v>100</v>
      </c>
      <c r="L499" s="322">
        <v>36</v>
      </c>
      <c r="M499" s="123">
        <f t="shared" si="38"/>
        <v>264</v>
      </c>
      <c r="N499" s="241">
        <f t="shared" si="39"/>
        <v>2</v>
      </c>
      <c r="O499" s="315">
        <f t="shared" si="33"/>
        <v>0</v>
      </c>
      <c r="P499" s="34"/>
      <c r="R499" s="61"/>
      <c r="S499" s="61"/>
      <c r="T499" s="61"/>
      <c r="U499" s="61"/>
      <c r="V499" s="61"/>
      <c r="W499" s="61"/>
      <c r="X499" s="61"/>
      <c r="Y499" s="61"/>
    </row>
    <row r="500" spans="1:25" ht="17.25" hidden="1" outlineLevel="1" collapsed="1" thickBot="1">
      <c r="A500" s="355"/>
      <c r="B500" s="350">
        <v>42594</v>
      </c>
      <c r="C500" s="351" t="s">
        <v>3069</v>
      </c>
      <c r="D500" s="352" t="s">
        <v>3392</v>
      </c>
      <c r="E500" s="352" t="s">
        <v>1329</v>
      </c>
      <c r="F500" s="352" t="s">
        <v>1345</v>
      </c>
      <c r="G500" s="352" t="s">
        <v>102</v>
      </c>
      <c r="H500" s="353">
        <v>1</v>
      </c>
      <c r="I500" s="353">
        <v>9110</v>
      </c>
      <c r="J500" s="353">
        <v>0</v>
      </c>
      <c r="K500" s="354">
        <v>100</v>
      </c>
      <c r="L500" s="354">
        <v>36</v>
      </c>
      <c r="M500" s="285">
        <f t="shared" ref="M500:M505" si="40">IF(C500="TXO",J500-SUM(K500:L500),IF(C500="FITX",IF(E500="新倉",-SUM(K500:L500),IF(F500="賣",(I500-I499)*H500*200-SUM(K500:L500),(I499-I500)*H500*200-SUM(K500:L500)))))</f>
        <v>-136</v>
      </c>
      <c r="N500" s="340" t="str">
        <f t="shared" ref="N500:N563" si="41">IF(C500="TXO","",IF(C500="FITX",IF(E500="新倉","",IF(F500="賣",(I500-I499)*H500,(I499-I500)*H500))))</f>
        <v/>
      </c>
      <c r="O500" s="315">
        <f t="shared" si="33"/>
        <v>0</v>
      </c>
      <c r="P500" s="314">
        <f>SUM(M500:M503)</f>
        <v>1656</v>
      </c>
      <c r="R500" s="61"/>
      <c r="S500" s="61"/>
      <c r="T500" s="61"/>
      <c r="U500" s="61"/>
      <c r="V500" s="61"/>
      <c r="W500" s="61"/>
      <c r="X500" s="61"/>
      <c r="Y500" s="61"/>
    </row>
    <row r="501" spans="1:25" ht="17.25" hidden="1" outlineLevel="2" thickBot="1">
      <c r="A501" s="355"/>
      <c r="B501" s="350">
        <v>42594</v>
      </c>
      <c r="C501" s="351" t="s">
        <v>3069</v>
      </c>
      <c r="D501" s="352" t="s">
        <v>3392</v>
      </c>
      <c r="E501" s="352" t="s">
        <v>1331</v>
      </c>
      <c r="F501" s="352" t="s">
        <v>1346</v>
      </c>
      <c r="G501" s="352" t="s">
        <v>102</v>
      </c>
      <c r="H501" s="353">
        <v>1</v>
      </c>
      <c r="I501" s="353">
        <v>9123</v>
      </c>
      <c r="J501" s="353">
        <v>0</v>
      </c>
      <c r="K501" s="354">
        <v>100</v>
      </c>
      <c r="L501" s="354">
        <v>36</v>
      </c>
      <c r="M501" s="285">
        <f t="shared" si="40"/>
        <v>2464</v>
      </c>
      <c r="N501" s="340">
        <f t="shared" si="41"/>
        <v>13</v>
      </c>
      <c r="O501" s="315">
        <f t="shared" si="33"/>
        <v>0</v>
      </c>
      <c r="P501" s="314"/>
      <c r="R501" s="61"/>
      <c r="S501" s="61"/>
      <c r="T501" s="61"/>
      <c r="U501" s="61"/>
      <c r="V501" s="61"/>
      <c r="W501" s="61"/>
      <c r="X501" s="61"/>
      <c r="Y501" s="61"/>
    </row>
    <row r="502" spans="1:25" ht="17.25" hidden="1" outlineLevel="2" thickBot="1">
      <c r="A502" s="355"/>
      <c r="B502" s="350">
        <v>42594</v>
      </c>
      <c r="C502" s="351" t="s">
        <v>3069</v>
      </c>
      <c r="D502" s="352" t="s">
        <v>3392</v>
      </c>
      <c r="E502" s="352" t="s">
        <v>1329</v>
      </c>
      <c r="F502" s="352" t="s">
        <v>1330</v>
      </c>
      <c r="G502" s="352" t="s">
        <v>102</v>
      </c>
      <c r="H502" s="353">
        <v>1</v>
      </c>
      <c r="I502" s="353">
        <v>9116</v>
      </c>
      <c r="J502" s="353">
        <v>0</v>
      </c>
      <c r="K502" s="354">
        <v>100</v>
      </c>
      <c r="L502" s="354">
        <v>36</v>
      </c>
      <c r="M502" s="285">
        <f t="shared" si="40"/>
        <v>-136</v>
      </c>
      <c r="N502" s="340" t="str">
        <f t="shared" si="41"/>
        <v/>
      </c>
      <c r="O502" s="315">
        <f t="shared" si="33"/>
        <v>0</v>
      </c>
      <c r="P502" s="314"/>
      <c r="R502" s="61"/>
      <c r="S502" s="61"/>
      <c r="T502" s="61"/>
      <c r="U502" s="61"/>
      <c r="V502" s="61"/>
      <c r="W502" s="61"/>
      <c r="X502" s="61"/>
      <c r="Y502" s="61"/>
    </row>
    <row r="503" spans="1:25" ht="17.25" hidden="1" outlineLevel="2" thickBot="1">
      <c r="A503" s="355"/>
      <c r="B503" s="350">
        <v>42594</v>
      </c>
      <c r="C503" s="351" t="s">
        <v>3069</v>
      </c>
      <c r="D503" s="352" t="s">
        <v>3392</v>
      </c>
      <c r="E503" s="352" t="s">
        <v>1331</v>
      </c>
      <c r="F503" s="352" t="s">
        <v>2221</v>
      </c>
      <c r="G503" s="352" t="s">
        <v>102</v>
      </c>
      <c r="H503" s="353">
        <v>1</v>
      </c>
      <c r="I503" s="353">
        <v>9114</v>
      </c>
      <c r="J503" s="353">
        <v>0</v>
      </c>
      <c r="K503" s="354">
        <v>100</v>
      </c>
      <c r="L503" s="354">
        <v>36</v>
      </c>
      <c r="M503" s="285">
        <f t="shared" si="40"/>
        <v>-536</v>
      </c>
      <c r="N503" s="340">
        <f t="shared" si="41"/>
        <v>-2</v>
      </c>
      <c r="O503" s="315">
        <f t="shared" si="33"/>
        <v>0</v>
      </c>
      <c r="P503" s="314"/>
      <c r="R503" s="61"/>
      <c r="S503" s="61"/>
      <c r="T503" s="61"/>
      <c r="U503" s="61"/>
      <c r="V503" s="61"/>
      <c r="W503" s="61"/>
      <c r="X503" s="61"/>
      <c r="Y503" s="61"/>
    </row>
    <row r="504" spans="1:25" ht="17.25" hidden="1" outlineLevel="1" thickBot="1">
      <c r="B504" s="349">
        <v>42598</v>
      </c>
      <c r="C504" s="318" t="s">
        <v>3069</v>
      </c>
      <c r="D504" s="319" t="s">
        <v>3392</v>
      </c>
      <c r="E504" s="319" t="s">
        <v>1329</v>
      </c>
      <c r="F504" s="319" t="s">
        <v>1345</v>
      </c>
      <c r="G504" s="319" t="s">
        <v>102</v>
      </c>
      <c r="H504" s="320">
        <v>1</v>
      </c>
      <c r="I504" s="320">
        <v>9082</v>
      </c>
      <c r="J504" s="320">
        <v>0</v>
      </c>
      <c r="K504" s="322">
        <v>100</v>
      </c>
      <c r="L504" s="322">
        <v>36</v>
      </c>
      <c r="M504" s="123">
        <f t="shared" si="40"/>
        <v>-136</v>
      </c>
      <c r="N504" s="241" t="str">
        <f t="shared" si="41"/>
        <v/>
      </c>
      <c r="O504" s="315">
        <f t="shared" si="33"/>
        <v>0</v>
      </c>
      <c r="P504" s="34">
        <f>SUM(M504:M505)</f>
        <v>1128</v>
      </c>
      <c r="R504" s="61"/>
      <c r="S504" s="61"/>
      <c r="T504" s="61"/>
      <c r="U504" s="61"/>
      <c r="V504" s="61"/>
      <c r="W504" s="61"/>
      <c r="X504" s="61"/>
      <c r="Y504" s="61"/>
    </row>
    <row r="505" spans="1:25" ht="17.25" hidden="1" outlineLevel="1" thickBot="1">
      <c r="B505" s="349">
        <v>42598</v>
      </c>
      <c r="C505" s="318" t="s">
        <v>3069</v>
      </c>
      <c r="D505" s="319" t="s">
        <v>3392</v>
      </c>
      <c r="E505" s="319" t="s">
        <v>1331</v>
      </c>
      <c r="F505" s="319" t="s">
        <v>1346</v>
      </c>
      <c r="G505" s="319" t="s">
        <v>102</v>
      </c>
      <c r="H505" s="320">
        <v>1</v>
      </c>
      <c r="I505" s="320">
        <v>9089</v>
      </c>
      <c r="J505" s="320">
        <v>0</v>
      </c>
      <c r="K505" s="322">
        <v>100</v>
      </c>
      <c r="L505" s="322">
        <v>36</v>
      </c>
      <c r="M505" s="123">
        <f t="shared" si="40"/>
        <v>1264</v>
      </c>
      <c r="N505" s="241">
        <f t="shared" si="41"/>
        <v>7</v>
      </c>
      <c r="O505" s="315">
        <f t="shared" si="33"/>
        <v>0</v>
      </c>
      <c r="P505" s="34"/>
      <c r="R505" s="61"/>
      <c r="S505" s="61"/>
      <c r="T505" s="61"/>
      <c r="U505" s="61"/>
      <c r="V505" s="61"/>
      <c r="W505" s="61"/>
      <c r="X505" s="61"/>
      <c r="Y505" s="61"/>
    </row>
    <row r="506" spans="1:25" ht="17.25" hidden="1" outlineLevel="1" collapsed="1" thickBot="1">
      <c r="A506" s="355"/>
      <c r="B506" s="350">
        <v>42599</v>
      </c>
      <c r="C506" s="351" t="s">
        <v>2236</v>
      </c>
      <c r="D506" s="352" t="s">
        <v>3399</v>
      </c>
      <c r="E506" s="352" t="s">
        <v>1331</v>
      </c>
      <c r="F506" s="352" t="s">
        <v>1346</v>
      </c>
      <c r="G506" s="352" t="s">
        <v>102</v>
      </c>
      <c r="H506" s="353">
        <v>1</v>
      </c>
      <c r="I506" s="353">
        <v>2</v>
      </c>
      <c r="J506" s="353">
        <v>100</v>
      </c>
      <c r="K506" s="354">
        <v>40</v>
      </c>
      <c r="L506" s="354">
        <v>0</v>
      </c>
      <c r="M506" s="285">
        <f>IF(C506="TXO",J506-SUM(K506:L506),IF(C506="FITX",IF(E506="新倉",-SUM(K506:L506),IF(F506="賣",(I506-I505)*H506*200-SUM(K506:L506),(I505-I506)*H506*200-SUM(K506:L506)))))</f>
        <v>60</v>
      </c>
      <c r="N506" s="340" t="str">
        <f t="shared" si="41"/>
        <v/>
      </c>
      <c r="O506" s="315">
        <f t="shared" si="33"/>
        <v>100</v>
      </c>
      <c r="P506" s="314">
        <f>SUM(M506:M545)</f>
        <v>-9366</v>
      </c>
      <c r="R506" s="61"/>
      <c r="S506" s="61"/>
      <c r="T506" s="61"/>
      <c r="U506" s="61"/>
      <c r="V506" s="61"/>
      <c r="W506" s="61"/>
      <c r="X506" s="61"/>
      <c r="Y506" s="61"/>
    </row>
    <row r="507" spans="1:25" ht="17.25" hidden="1" outlineLevel="2" collapsed="1" thickBot="1">
      <c r="A507" s="355"/>
      <c r="B507" s="350">
        <v>42599</v>
      </c>
      <c r="C507" s="351" t="s">
        <v>2236</v>
      </c>
      <c r="D507" s="352" t="s">
        <v>3399</v>
      </c>
      <c r="E507" s="352" t="s">
        <v>1331</v>
      </c>
      <c r="F507" s="352" t="s">
        <v>1346</v>
      </c>
      <c r="G507" s="352" t="s">
        <v>102</v>
      </c>
      <c r="H507" s="353">
        <v>1</v>
      </c>
      <c r="I507" s="353">
        <v>2</v>
      </c>
      <c r="J507" s="353">
        <v>100</v>
      </c>
      <c r="K507" s="354">
        <v>40</v>
      </c>
      <c r="L507" s="354">
        <v>0</v>
      </c>
      <c r="M507" s="285">
        <f t="shared" ref="M507:M555" si="42">IF(C507="TXO",J507-SUM(K507:L507),IF(C507="FITX",IF(E507="新倉",-SUM(K507:L507),IF(F507="賣",(I507-I506)*H507*200-SUM(K507:L507),(I506-I507)*H507*200-SUM(K507:L507)))))</f>
        <v>60</v>
      </c>
      <c r="N507" s="340" t="str">
        <f t="shared" si="41"/>
        <v/>
      </c>
      <c r="O507" s="315">
        <f t="shared" si="33"/>
        <v>100</v>
      </c>
      <c r="P507" s="314"/>
      <c r="R507" s="61"/>
      <c r="S507" s="61"/>
      <c r="T507" s="61"/>
      <c r="U507" s="61"/>
      <c r="V507" s="61"/>
      <c r="W507" s="61"/>
      <c r="X507" s="61"/>
      <c r="Y507" s="61"/>
    </row>
    <row r="508" spans="1:25" ht="17.25" hidden="1" outlineLevel="2" collapsed="1" thickBot="1">
      <c r="A508" s="355"/>
      <c r="B508" s="350">
        <v>42599</v>
      </c>
      <c r="C508" s="351" t="s">
        <v>2236</v>
      </c>
      <c r="D508" s="352" t="s">
        <v>3399</v>
      </c>
      <c r="E508" s="352" t="s">
        <v>1331</v>
      </c>
      <c r="F508" s="352" t="s">
        <v>1346</v>
      </c>
      <c r="G508" s="352" t="s">
        <v>102</v>
      </c>
      <c r="H508" s="353">
        <v>1</v>
      </c>
      <c r="I508" s="353">
        <v>2</v>
      </c>
      <c r="J508" s="353">
        <v>100</v>
      </c>
      <c r="K508" s="354">
        <v>40</v>
      </c>
      <c r="L508" s="354">
        <v>0</v>
      </c>
      <c r="M508" s="285">
        <f t="shared" si="42"/>
        <v>60</v>
      </c>
      <c r="N508" s="340" t="str">
        <f t="shared" si="41"/>
        <v/>
      </c>
      <c r="O508" s="315">
        <f t="shared" si="33"/>
        <v>100</v>
      </c>
      <c r="P508" s="314"/>
      <c r="R508" s="61"/>
      <c r="S508" s="61"/>
      <c r="T508" s="61"/>
      <c r="U508" s="61"/>
      <c r="V508" s="61"/>
      <c r="W508" s="61"/>
      <c r="X508" s="61"/>
      <c r="Y508" s="61"/>
    </row>
    <row r="509" spans="1:25" ht="17.25" hidden="1" outlineLevel="2" collapsed="1" thickBot="1">
      <c r="A509" s="355"/>
      <c r="B509" s="350">
        <v>42599</v>
      </c>
      <c r="C509" s="351" t="s">
        <v>2236</v>
      </c>
      <c r="D509" s="352" t="s">
        <v>3399</v>
      </c>
      <c r="E509" s="352" t="s">
        <v>1331</v>
      </c>
      <c r="F509" s="352" t="s">
        <v>1346</v>
      </c>
      <c r="G509" s="352" t="s">
        <v>102</v>
      </c>
      <c r="H509" s="353">
        <v>1</v>
      </c>
      <c r="I509" s="353">
        <v>2</v>
      </c>
      <c r="J509" s="353">
        <v>100</v>
      </c>
      <c r="K509" s="354">
        <v>40</v>
      </c>
      <c r="L509" s="354">
        <v>0</v>
      </c>
      <c r="M509" s="285">
        <f t="shared" si="42"/>
        <v>60</v>
      </c>
      <c r="N509" s="340" t="str">
        <f t="shared" si="41"/>
        <v/>
      </c>
      <c r="O509" s="315">
        <f t="shared" si="33"/>
        <v>100</v>
      </c>
      <c r="P509" s="314"/>
      <c r="R509" s="61"/>
      <c r="S509" s="61"/>
      <c r="T509" s="61"/>
      <c r="U509" s="61"/>
      <c r="V509" s="61"/>
      <c r="W509" s="61"/>
      <c r="X509" s="61"/>
      <c r="Y509" s="61"/>
    </row>
    <row r="510" spans="1:25" ht="17.25" hidden="1" outlineLevel="2" collapsed="1" thickBot="1">
      <c r="A510" s="355"/>
      <c r="B510" s="350">
        <v>42599</v>
      </c>
      <c r="C510" s="351" t="s">
        <v>2236</v>
      </c>
      <c r="D510" s="352" t="s">
        <v>3399</v>
      </c>
      <c r="E510" s="352" t="s">
        <v>1331</v>
      </c>
      <c r="F510" s="352" t="s">
        <v>1346</v>
      </c>
      <c r="G510" s="352" t="s">
        <v>102</v>
      </c>
      <c r="H510" s="353">
        <v>1</v>
      </c>
      <c r="I510" s="353">
        <v>2</v>
      </c>
      <c r="J510" s="353">
        <v>100</v>
      </c>
      <c r="K510" s="354">
        <v>40</v>
      </c>
      <c r="L510" s="354">
        <v>0</v>
      </c>
      <c r="M510" s="285">
        <f t="shared" si="42"/>
        <v>60</v>
      </c>
      <c r="N510" s="340" t="str">
        <f t="shared" si="41"/>
        <v/>
      </c>
      <c r="O510" s="315">
        <f t="shared" si="33"/>
        <v>100</v>
      </c>
      <c r="P510" s="314"/>
      <c r="R510" s="61"/>
      <c r="S510" s="61"/>
      <c r="T510" s="61"/>
      <c r="U510" s="61"/>
      <c r="V510" s="61"/>
      <c r="W510" s="61"/>
      <c r="X510" s="61"/>
      <c r="Y510" s="61"/>
    </row>
    <row r="511" spans="1:25" ht="17.25" hidden="1" outlineLevel="2" collapsed="1" thickBot="1">
      <c r="A511" s="355"/>
      <c r="B511" s="350">
        <v>42599</v>
      </c>
      <c r="C511" s="351" t="s">
        <v>2236</v>
      </c>
      <c r="D511" s="352" t="s">
        <v>3399</v>
      </c>
      <c r="E511" s="352" t="s">
        <v>1331</v>
      </c>
      <c r="F511" s="352" t="s">
        <v>1346</v>
      </c>
      <c r="G511" s="352" t="s">
        <v>102</v>
      </c>
      <c r="H511" s="353">
        <v>1</v>
      </c>
      <c r="I511" s="353">
        <v>2</v>
      </c>
      <c r="J511" s="353">
        <v>100</v>
      </c>
      <c r="K511" s="354">
        <v>40</v>
      </c>
      <c r="L511" s="354">
        <v>0</v>
      </c>
      <c r="M511" s="285">
        <f t="shared" si="42"/>
        <v>60</v>
      </c>
      <c r="N511" s="340" t="str">
        <f t="shared" si="41"/>
        <v/>
      </c>
      <c r="O511" s="315">
        <f t="shared" si="33"/>
        <v>100</v>
      </c>
      <c r="P511" s="314"/>
      <c r="R511" s="61"/>
      <c r="S511" s="61"/>
      <c r="T511" s="61"/>
      <c r="U511" s="61"/>
      <c r="V511" s="61"/>
      <c r="W511" s="61"/>
      <c r="X511" s="61"/>
      <c r="Y511" s="61"/>
    </row>
    <row r="512" spans="1:25" ht="17.25" hidden="1" outlineLevel="2" collapsed="1" thickBot="1">
      <c r="A512" s="355"/>
      <c r="B512" s="350">
        <v>42599</v>
      </c>
      <c r="C512" s="351" t="s">
        <v>2236</v>
      </c>
      <c r="D512" s="352" t="s">
        <v>3399</v>
      </c>
      <c r="E512" s="352" t="s">
        <v>1331</v>
      </c>
      <c r="F512" s="352" t="s">
        <v>1346</v>
      </c>
      <c r="G512" s="352" t="s">
        <v>102</v>
      </c>
      <c r="H512" s="353">
        <v>1</v>
      </c>
      <c r="I512" s="353">
        <v>2</v>
      </c>
      <c r="J512" s="353">
        <v>100</v>
      </c>
      <c r="K512" s="354">
        <v>40</v>
      </c>
      <c r="L512" s="354">
        <v>0</v>
      </c>
      <c r="M512" s="285">
        <f t="shared" si="42"/>
        <v>60</v>
      </c>
      <c r="N512" s="340" t="str">
        <f t="shared" si="41"/>
        <v/>
      </c>
      <c r="O512" s="315">
        <f t="shared" si="33"/>
        <v>100</v>
      </c>
      <c r="P512" s="314"/>
      <c r="R512" s="61"/>
      <c r="S512" s="61"/>
      <c r="T512" s="61"/>
      <c r="U512" s="61"/>
      <c r="V512" s="61"/>
      <c r="W512" s="61"/>
      <c r="X512" s="61"/>
      <c r="Y512" s="61"/>
    </row>
    <row r="513" spans="1:25" ht="17.25" hidden="1" outlineLevel="2" collapsed="1" thickBot="1">
      <c r="A513" s="355"/>
      <c r="B513" s="350">
        <v>42599</v>
      </c>
      <c r="C513" s="351" t="s">
        <v>2236</v>
      </c>
      <c r="D513" s="352" t="s">
        <v>3399</v>
      </c>
      <c r="E513" s="352" t="s">
        <v>1331</v>
      </c>
      <c r="F513" s="352" t="s">
        <v>1346</v>
      </c>
      <c r="G513" s="352" t="s">
        <v>102</v>
      </c>
      <c r="H513" s="353">
        <v>1</v>
      </c>
      <c r="I513" s="353">
        <v>2</v>
      </c>
      <c r="J513" s="353">
        <v>100</v>
      </c>
      <c r="K513" s="354">
        <v>40</v>
      </c>
      <c r="L513" s="354">
        <v>0</v>
      </c>
      <c r="M513" s="285">
        <f t="shared" si="42"/>
        <v>60</v>
      </c>
      <c r="N513" s="340" t="str">
        <f t="shared" si="41"/>
        <v/>
      </c>
      <c r="O513" s="315">
        <f t="shared" si="33"/>
        <v>100</v>
      </c>
      <c r="P513" s="314"/>
      <c r="R513" s="61"/>
      <c r="S513" s="61"/>
      <c r="T513" s="61"/>
      <c r="U513" s="61"/>
      <c r="V513" s="61"/>
      <c r="W513" s="61"/>
      <c r="X513" s="61"/>
      <c r="Y513" s="61"/>
    </row>
    <row r="514" spans="1:25" ht="17.25" hidden="1" outlineLevel="2" collapsed="1" thickBot="1">
      <c r="A514" s="355"/>
      <c r="B514" s="350">
        <v>42599</v>
      </c>
      <c r="C514" s="351" t="s">
        <v>2236</v>
      </c>
      <c r="D514" s="352" t="s">
        <v>3399</v>
      </c>
      <c r="E514" s="352" t="s">
        <v>1331</v>
      </c>
      <c r="F514" s="352" t="s">
        <v>1346</v>
      </c>
      <c r="G514" s="352" t="s">
        <v>102</v>
      </c>
      <c r="H514" s="353">
        <v>1</v>
      </c>
      <c r="I514" s="353">
        <v>2</v>
      </c>
      <c r="J514" s="353">
        <v>100</v>
      </c>
      <c r="K514" s="354">
        <v>40</v>
      </c>
      <c r="L514" s="354">
        <v>0</v>
      </c>
      <c r="M514" s="285">
        <f t="shared" si="42"/>
        <v>60</v>
      </c>
      <c r="N514" s="340" t="str">
        <f t="shared" si="41"/>
        <v/>
      </c>
      <c r="O514" s="315">
        <f t="shared" si="33"/>
        <v>100</v>
      </c>
      <c r="P514" s="314"/>
      <c r="R514" s="61"/>
      <c r="S514" s="61"/>
      <c r="T514" s="61"/>
      <c r="U514" s="61"/>
      <c r="V514" s="61"/>
      <c r="W514" s="61"/>
      <c r="X514" s="61"/>
      <c r="Y514" s="61"/>
    </row>
    <row r="515" spans="1:25" ht="17.25" hidden="1" outlineLevel="2" collapsed="1" thickBot="1">
      <c r="A515" s="355"/>
      <c r="B515" s="350">
        <v>42599</v>
      </c>
      <c r="C515" s="351" t="s">
        <v>2236</v>
      </c>
      <c r="D515" s="352" t="s">
        <v>3399</v>
      </c>
      <c r="E515" s="352" t="s">
        <v>1331</v>
      </c>
      <c r="F515" s="352" t="s">
        <v>1346</v>
      </c>
      <c r="G515" s="352" t="s">
        <v>102</v>
      </c>
      <c r="H515" s="353">
        <v>1</v>
      </c>
      <c r="I515" s="353">
        <v>2</v>
      </c>
      <c r="J515" s="353">
        <v>100</v>
      </c>
      <c r="K515" s="354">
        <v>40</v>
      </c>
      <c r="L515" s="354">
        <v>0</v>
      </c>
      <c r="M515" s="285">
        <f t="shared" si="42"/>
        <v>60</v>
      </c>
      <c r="N515" s="340" t="str">
        <f t="shared" si="41"/>
        <v/>
      </c>
      <c r="O515" s="315">
        <f t="shared" si="33"/>
        <v>100</v>
      </c>
      <c r="P515" s="314"/>
      <c r="R515" s="61"/>
      <c r="S515" s="61"/>
      <c r="T515" s="61"/>
      <c r="U515" s="61"/>
      <c r="V515" s="61"/>
      <c r="W515" s="61"/>
      <c r="X515" s="61"/>
      <c r="Y515" s="61"/>
    </row>
    <row r="516" spans="1:25" ht="17.25" hidden="1" outlineLevel="2" collapsed="1" thickBot="1">
      <c r="A516" s="355"/>
      <c r="B516" s="350">
        <v>42599</v>
      </c>
      <c r="C516" s="351" t="s">
        <v>2236</v>
      </c>
      <c r="D516" s="352" t="s">
        <v>3399</v>
      </c>
      <c r="E516" s="352" t="s">
        <v>1331</v>
      </c>
      <c r="F516" s="352" t="s">
        <v>1346</v>
      </c>
      <c r="G516" s="352" t="s">
        <v>102</v>
      </c>
      <c r="H516" s="353">
        <v>1</v>
      </c>
      <c r="I516" s="353">
        <v>2</v>
      </c>
      <c r="J516" s="353">
        <v>100</v>
      </c>
      <c r="K516" s="354">
        <v>40</v>
      </c>
      <c r="L516" s="354">
        <v>0</v>
      </c>
      <c r="M516" s="285">
        <f t="shared" si="42"/>
        <v>60</v>
      </c>
      <c r="N516" s="340" t="str">
        <f t="shared" si="41"/>
        <v/>
      </c>
      <c r="O516" s="315">
        <f t="shared" si="33"/>
        <v>100</v>
      </c>
      <c r="P516" s="314"/>
      <c r="R516" s="61"/>
      <c r="S516" s="61"/>
      <c r="T516" s="61"/>
      <c r="U516" s="61"/>
      <c r="V516" s="61"/>
      <c r="W516" s="61"/>
      <c r="X516" s="61"/>
      <c r="Y516" s="61"/>
    </row>
    <row r="517" spans="1:25" ht="17.25" hidden="1" outlineLevel="2" collapsed="1" thickBot="1">
      <c r="A517" s="355"/>
      <c r="B517" s="350">
        <v>42599</v>
      </c>
      <c r="C517" s="351" t="s">
        <v>2236</v>
      </c>
      <c r="D517" s="352" t="s">
        <v>3399</v>
      </c>
      <c r="E517" s="352" t="s">
        <v>1331</v>
      </c>
      <c r="F517" s="352" t="s">
        <v>1346</v>
      </c>
      <c r="G517" s="352" t="s">
        <v>102</v>
      </c>
      <c r="H517" s="353">
        <v>1</v>
      </c>
      <c r="I517" s="353">
        <v>2</v>
      </c>
      <c r="J517" s="353">
        <v>100</v>
      </c>
      <c r="K517" s="354">
        <v>40</v>
      </c>
      <c r="L517" s="354">
        <v>0</v>
      </c>
      <c r="M517" s="285">
        <f t="shared" si="42"/>
        <v>60</v>
      </c>
      <c r="N517" s="340" t="str">
        <f t="shared" si="41"/>
        <v/>
      </c>
      <c r="O517" s="315">
        <f t="shared" ref="O517:O580" si="43">ABS(J517)</f>
        <v>100</v>
      </c>
      <c r="P517" s="314"/>
      <c r="R517" s="61"/>
      <c r="S517" s="61"/>
      <c r="T517" s="61"/>
      <c r="U517" s="61"/>
      <c r="V517" s="61"/>
      <c r="W517" s="61"/>
      <c r="X517" s="61"/>
      <c r="Y517" s="61"/>
    </row>
    <row r="518" spans="1:25" ht="17.25" hidden="1" outlineLevel="2" collapsed="1" thickBot="1">
      <c r="A518" s="355"/>
      <c r="B518" s="350">
        <v>42599</v>
      </c>
      <c r="C518" s="351" t="s">
        <v>2236</v>
      </c>
      <c r="D518" s="352" t="s">
        <v>3399</v>
      </c>
      <c r="E518" s="352" t="s">
        <v>1331</v>
      </c>
      <c r="F518" s="352" t="s">
        <v>1346</v>
      </c>
      <c r="G518" s="352" t="s">
        <v>102</v>
      </c>
      <c r="H518" s="353">
        <v>1</v>
      </c>
      <c r="I518" s="353">
        <v>2</v>
      </c>
      <c r="J518" s="353">
        <v>100</v>
      </c>
      <c r="K518" s="354">
        <v>40</v>
      </c>
      <c r="L518" s="354">
        <v>0</v>
      </c>
      <c r="M518" s="285">
        <f t="shared" si="42"/>
        <v>60</v>
      </c>
      <c r="N518" s="340" t="str">
        <f t="shared" si="41"/>
        <v/>
      </c>
      <c r="O518" s="315">
        <f t="shared" si="43"/>
        <v>100</v>
      </c>
      <c r="P518" s="314"/>
      <c r="R518" s="61"/>
      <c r="S518" s="61"/>
      <c r="T518" s="61"/>
      <c r="U518" s="61"/>
      <c r="V518" s="61"/>
      <c r="W518" s="61"/>
      <c r="X518" s="61"/>
      <c r="Y518" s="61"/>
    </row>
    <row r="519" spans="1:25" ht="17.25" hidden="1" outlineLevel="2" collapsed="1" thickBot="1">
      <c r="A519" s="355"/>
      <c r="B519" s="350">
        <v>42599</v>
      </c>
      <c r="C519" s="351" t="s">
        <v>2236</v>
      </c>
      <c r="D519" s="352" t="s">
        <v>3399</v>
      </c>
      <c r="E519" s="352" t="s">
        <v>1331</v>
      </c>
      <c r="F519" s="352" t="s">
        <v>1346</v>
      </c>
      <c r="G519" s="352" t="s">
        <v>102</v>
      </c>
      <c r="H519" s="353">
        <v>1</v>
      </c>
      <c r="I519" s="353">
        <v>2</v>
      </c>
      <c r="J519" s="353">
        <v>100</v>
      </c>
      <c r="K519" s="354">
        <v>40</v>
      </c>
      <c r="L519" s="354">
        <v>0</v>
      </c>
      <c r="M519" s="285">
        <f t="shared" si="42"/>
        <v>60</v>
      </c>
      <c r="N519" s="340" t="str">
        <f t="shared" si="41"/>
        <v/>
      </c>
      <c r="O519" s="315">
        <f t="shared" si="43"/>
        <v>100</v>
      </c>
      <c r="P519" s="314"/>
      <c r="R519" s="61"/>
      <c r="S519" s="61"/>
      <c r="T519" s="61"/>
      <c r="U519" s="61"/>
      <c r="V519" s="61"/>
      <c r="W519" s="61"/>
      <c r="X519" s="61"/>
      <c r="Y519" s="61"/>
    </row>
    <row r="520" spans="1:25" ht="17.25" hidden="1" outlineLevel="2" collapsed="1" thickBot="1">
      <c r="A520" s="355"/>
      <c r="B520" s="350">
        <v>42599</v>
      </c>
      <c r="C520" s="351" t="s">
        <v>2236</v>
      </c>
      <c r="D520" s="352" t="s">
        <v>3399</v>
      </c>
      <c r="E520" s="352" t="s">
        <v>1331</v>
      </c>
      <c r="F520" s="352" t="s">
        <v>1346</v>
      </c>
      <c r="G520" s="352" t="s">
        <v>102</v>
      </c>
      <c r="H520" s="353">
        <v>1</v>
      </c>
      <c r="I520" s="353">
        <v>2</v>
      </c>
      <c r="J520" s="353">
        <v>100</v>
      </c>
      <c r="K520" s="354">
        <v>40</v>
      </c>
      <c r="L520" s="354">
        <v>0</v>
      </c>
      <c r="M520" s="285">
        <f t="shared" si="42"/>
        <v>60</v>
      </c>
      <c r="N520" s="340" t="str">
        <f t="shared" si="41"/>
        <v/>
      </c>
      <c r="O520" s="315">
        <f t="shared" si="43"/>
        <v>100</v>
      </c>
      <c r="P520" s="314"/>
      <c r="R520" s="61"/>
      <c r="S520" s="61"/>
      <c r="T520" s="61"/>
      <c r="U520" s="61"/>
      <c r="V520" s="61"/>
      <c r="W520" s="61"/>
      <c r="X520" s="61"/>
      <c r="Y520" s="61"/>
    </row>
    <row r="521" spans="1:25" ht="17.25" hidden="1" outlineLevel="2" collapsed="1" thickBot="1">
      <c r="A521" s="355"/>
      <c r="B521" s="350">
        <v>42599</v>
      </c>
      <c r="C521" s="351" t="s">
        <v>2236</v>
      </c>
      <c r="D521" s="352" t="s">
        <v>3399</v>
      </c>
      <c r="E521" s="352" t="s">
        <v>1331</v>
      </c>
      <c r="F521" s="352" t="s">
        <v>1346</v>
      </c>
      <c r="G521" s="352" t="s">
        <v>102</v>
      </c>
      <c r="H521" s="353">
        <v>1</v>
      </c>
      <c r="I521" s="353">
        <v>2</v>
      </c>
      <c r="J521" s="353">
        <v>100</v>
      </c>
      <c r="K521" s="354">
        <v>40</v>
      </c>
      <c r="L521" s="354">
        <v>0</v>
      </c>
      <c r="M521" s="285">
        <f t="shared" si="42"/>
        <v>60</v>
      </c>
      <c r="N521" s="340" t="str">
        <f t="shared" si="41"/>
        <v/>
      </c>
      <c r="O521" s="315">
        <f t="shared" si="43"/>
        <v>100</v>
      </c>
      <c r="P521" s="314"/>
      <c r="R521" s="61"/>
      <c r="S521" s="61"/>
      <c r="T521" s="61"/>
      <c r="U521" s="61"/>
      <c r="V521" s="61"/>
      <c r="W521" s="61"/>
      <c r="X521" s="61"/>
      <c r="Y521" s="61"/>
    </row>
    <row r="522" spans="1:25" ht="17.25" hidden="1" outlineLevel="2" collapsed="1" thickBot="1">
      <c r="A522" s="355"/>
      <c r="B522" s="350">
        <v>42599</v>
      </c>
      <c r="C522" s="351" t="s">
        <v>2236</v>
      </c>
      <c r="D522" s="352" t="s">
        <v>3399</v>
      </c>
      <c r="E522" s="352" t="s">
        <v>1331</v>
      </c>
      <c r="F522" s="352" t="s">
        <v>1346</v>
      </c>
      <c r="G522" s="352" t="s">
        <v>102</v>
      </c>
      <c r="H522" s="353">
        <v>1</v>
      </c>
      <c r="I522" s="353">
        <v>2</v>
      </c>
      <c r="J522" s="353">
        <v>100</v>
      </c>
      <c r="K522" s="354">
        <v>40</v>
      </c>
      <c r="L522" s="354">
        <v>0</v>
      </c>
      <c r="M522" s="285">
        <f t="shared" si="42"/>
        <v>60</v>
      </c>
      <c r="N522" s="340" t="str">
        <f t="shared" si="41"/>
        <v/>
      </c>
      <c r="O522" s="315">
        <f t="shared" si="43"/>
        <v>100</v>
      </c>
      <c r="P522" s="314"/>
      <c r="R522" s="61"/>
      <c r="S522" s="61"/>
      <c r="T522" s="61"/>
      <c r="U522" s="61"/>
      <c r="V522" s="61"/>
      <c r="W522" s="61"/>
      <c r="X522" s="61"/>
      <c r="Y522" s="61"/>
    </row>
    <row r="523" spans="1:25" ht="17.25" hidden="1" outlineLevel="2" collapsed="1" thickBot="1">
      <c r="A523" s="355"/>
      <c r="B523" s="350">
        <v>42599</v>
      </c>
      <c r="C523" s="351" t="s">
        <v>2236</v>
      </c>
      <c r="D523" s="352" t="s">
        <v>3399</v>
      </c>
      <c r="E523" s="352" t="s">
        <v>1331</v>
      </c>
      <c r="F523" s="352" t="s">
        <v>1346</v>
      </c>
      <c r="G523" s="352" t="s">
        <v>102</v>
      </c>
      <c r="H523" s="353">
        <v>1</v>
      </c>
      <c r="I523" s="353">
        <v>2</v>
      </c>
      <c r="J523" s="353">
        <v>100</v>
      </c>
      <c r="K523" s="354">
        <v>40</v>
      </c>
      <c r="L523" s="354">
        <v>0</v>
      </c>
      <c r="M523" s="285">
        <f t="shared" si="42"/>
        <v>60</v>
      </c>
      <c r="N523" s="340" t="str">
        <f t="shared" si="41"/>
        <v/>
      </c>
      <c r="O523" s="315">
        <f t="shared" si="43"/>
        <v>100</v>
      </c>
      <c r="P523" s="314"/>
      <c r="R523" s="61"/>
      <c r="S523" s="61"/>
      <c r="T523" s="61"/>
      <c r="U523" s="61"/>
      <c r="V523" s="61"/>
      <c r="W523" s="61"/>
      <c r="X523" s="61"/>
      <c r="Y523" s="61"/>
    </row>
    <row r="524" spans="1:25" ht="17.25" hidden="1" outlineLevel="2" collapsed="1" thickBot="1">
      <c r="A524" s="355"/>
      <c r="B524" s="350">
        <v>42599</v>
      </c>
      <c r="C524" s="351" t="s">
        <v>2236</v>
      </c>
      <c r="D524" s="352" t="s">
        <v>3399</v>
      </c>
      <c r="E524" s="352" t="s">
        <v>1331</v>
      </c>
      <c r="F524" s="352" t="s">
        <v>1346</v>
      </c>
      <c r="G524" s="352" t="s">
        <v>102</v>
      </c>
      <c r="H524" s="353">
        <v>1</v>
      </c>
      <c r="I524" s="353">
        <v>2</v>
      </c>
      <c r="J524" s="353">
        <v>100</v>
      </c>
      <c r="K524" s="354">
        <v>40</v>
      </c>
      <c r="L524" s="354">
        <v>0</v>
      </c>
      <c r="M524" s="285">
        <f t="shared" si="42"/>
        <v>60</v>
      </c>
      <c r="N524" s="340" t="str">
        <f t="shared" si="41"/>
        <v/>
      </c>
      <c r="O524" s="315">
        <f t="shared" si="43"/>
        <v>100</v>
      </c>
      <c r="P524" s="314"/>
      <c r="R524" s="61"/>
      <c r="S524" s="61"/>
      <c r="T524" s="61"/>
      <c r="U524" s="61"/>
      <c r="V524" s="61"/>
      <c r="W524" s="61"/>
      <c r="X524" s="61"/>
      <c r="Y524" s="61"/>
    </row>
    <row r="525" spans="1:25" ht="17.25" hidden="1" outlineLevel="2" collapsed="1" thickBot="1">
      <c r="A525" s="355"/>
      <c r="B525" s="350">
        <v>42599</v>
      </c>
      <c r="C525" s="351" t="s">
        <v>2236</v>
      </c>
      <c r="D525" s="352" t="s">
        <v>3399</v>
      </c>
      <c r="E525" s="352" t="s">
        <v>1331</v>
      </c>
      <c r="F525" s="352" t="s">
        <v>1346</v>
      </c>
      <c r="G525" s="352" t="s">
        <v>102</v>
      </c>
      <c r="H525" s="353">
        <v>1</v>
      </c>
      <c r="I525" s="353">
        <v>2</v>
      </c>
      <c r="J525" s="353">
        <v>100</v>
      </c>
      <c r="K525" s="354">
        <v>40</v>
      </c>
      <c r="L525" s="354">
        <v>0</v>
      </c>
      <c r="M525" s="285">
        <f t="shared" si="42"/>
        <v>60</v>
      </c>
      <c r="N525" s="340" t="str">
        <f t="shared" si="41"/>
        <v/>
      </c>
      <c r="O525" s="315">
        <f t="shared" si="43"/>
        <v>100</v>
      </c>
      <c r="P525" s="314"/>
      <c r="R525" s="61"/>
      <c r="S525" s="61"/>
      <c r="T525" s="61"/>
      <c r="U525" s="61"/>
      <c r="V525" s="61"/>
      <c r="W525" s="61"/>
      <c r="X525" s="61"/>
      <c r="Y525" s="61"/>
    </row>
    <row r="526" spans="1:25" ht="17.25" hidden="1" outlineLevel="2" collapsed="1" thickBot="1">
      <c r="A526" s="355"/>
      <c r="B526" s="350">
        <v>42599</v>
      </c>
      <c r="C526" s="351" t="s">
        <v>2236</v>
      </c>
      <c r="D526" s="352" t="s">
        <v>3399</v>
      </c>
      <c r="E526" s="352" t="s">
        <v>1331</v>
      </c>
      <c r="F526" s="352" t="s">
        <v>1346</v>
      </c>
      <c r="G526" s="352" t="s">
        <v>102</v>
      </c>
      <c r="H526" s="353">
        <v>1</v>
      </c>
      <c r="I526" s="353">
        <v>2</v>
      </c>
      <c r="J526" s="353">
        <v>100</v>
      </c>
      <c r="K526" s="354">
        <v>40</v>
      </c>
      <c r="L526" s="354">
        <v>0</v>
      </c>
      <c r="M526" s="285">
        <f t="shared" si="42"/>
        <v>60</v>
      </c>
      <c r="N526" s="340" t="str">
        <f t="shared" si="41"/>
        <v/>
      </c>
      <c r="O526" s="315">
        <f t="shared" si="43"/>
        <v>100</v>
      </c>
      <c r="P526" s="314"/>
      <c r="R526" s="61"/>
      <c r="S526" s="61"/>
      <c r="T526" s="61"/>
      <c r="U526" s="61"/>
      <c r="V526" s="61"/>
      <c r="W526" s="61"/>
      <c r="X526" s="61"/>
      <c r="Y526" s="61"/>
    </row>
    <row r="527" spans="1:25" ht="17.25" hidden="1" outlineLevel="2" collapsed="1" thickBot="1">
      <c r="A527" s="355"/>
      <c r="B527" s="350">
        <v>42599</v>
      </c>
      <c r="C527" s="351" t="s">
        <v>2236</v>
      </c>
      <c r="D527" s="352" t="s">
        <v>3399</v>
      </c>
      <c r="E527" s="352" t="s">
        <v>1331</v>
      </c>
      <c r="F527" s="352" t="s">
        <v>1346</v>
      </c>
      <c r="G527" s="352" t="s">
        <v>102</v>
      </c>
      <c r="H527" s="353">
        <v>1</v>
      </c>
      <c r="I527" s="353">
        <v>2</v>
      </c>
      <c r="J527" s="353">
        <v>100</v>
      </c>
      <c r="K527" s="354">
        <v>40</v>
      </c>
      <c r="L527" s="354">
        <v>0</v>
      </c>
      <c r="M527" s="285">
        <f t="shared" si="42"/>
        <v>60</v>
      </c>
      <c r="N527" s="340" t="str">
        <f t="shared" si="41"/>
        <v/>
      </c>
      <c r="O527" s="315">
        <f t="shared" si="43"/>
        <v>100</v>
      </c>
      <c r="P527" s="314"/>
      <c r="R527" s="61"/>
      <c r="S527" s="61"/>
      <c r="T527" s="61"/>
      <c r="U527" s="61"/>
      <c r="V527" s="61"/>
      <c r="W527" s="61"/>
      <c r="X527" s="61"/>
      <c r="Y527" s="61"/>
    </row>
    <row r="528" spans="1:25" ht="17.25" hidden="1" outlineLevel="2" collapsed="1" thickBot="1">
      <c r="A528" s="355"/>
      <c r="B528" s="350">
        <v>42599</v>
      </c>
      <c r="C528" s="351" t="s">
        <v>2236</v>
      </c>
      <c r="D528" s="352" t="s">
        <v>3399</v>
      </c>
      <c r="E528" s="352" t="s">
        <v>1331</v>
      </c>
      <c r="F528" s="352" t="s">
        <v>1346</v>
      </c>
      <c r="G528" s="352" t="s">
        <v>102</v>
      </c>
      <c r="H528" s="353">
        <v>1</v>
      </c>
      <c r="I528" s="353">
        <v>2</v>
      </c>
      <c r="J528" s="353">
        <v>100</v>
      </c>
      <c r="K528" s="354">
        <v>40</v>
      </c>
      <c r="L528" s="354">
        <v>0</v>
      </c>
      <c r="M528" s="285">
        <f t="shared" si="42"/>
        <v>60</v>
      </c>
      <c r="N528" s="340" t="str">
        <f t="shared" si="41"/>
        <v/>
      </c>
      <c r="O528" s="315">
        <f t="shared" si="43"/>
        <v>100</v>
      </c>
      <c r="P528" s="314"/>
      <c r="R528" s="61"/>
      <c r="S528" s="61"/>
      <c r="T528" s="61"/>
      <c r="U528" s="61"/>
      <c r="V528" s="61"/>
      <c r="W528" s="61"/>
      <c r="X528" s="61"/>
      <c r="Y528" s="61"/>
    </row>
    <row r="529" spans="1:25" ht="17.25" hidden="1" outlineLevel="2" collapsed="1" thickBot="1">
      <c r="A529" s="355"/>
      <c r="B529" s="350">
        <v>42599</v>
      </c>
      <c r="C529" s="351" t="s">
        <v>2236</v>
      </c>
      <c r="D529" s="352" t="s">
        <v>3399</v>
      </c>
      <c r="E529" s="352" t="s">
        <v>1331</v>
      </c>
      <c r="F529" s="352" t="s">
        <v>1346</v>
      </c>
      <c r="G529" s="352" t="s">
        <v>102</v>
      </c>
      <c r="H529" s="353">
        <v>1</v>
      </c>
      <c r="I529" s="353">
        <v>2</v>
      </c>
      <c r="J529" s="353">
        <v>100</v>
      </c>
      <c r="K529" s="354">
        <v>40</v>
      </c>
      <c r="L529" s="354">
        <v>0</v>
      </c>
      <c r="M529" s="285">
        <f t="shared" si="42"/>
        <v>60</v>
      </c>
      <c r="N529" s="340" t="str">
        <f t="shared" si="41"/>
        <v/>
      </c>
      <c r="O529" s="315">
        <f t="shared" si="43"/>
        <v>100</v>
      </c>
      <c r="P529" s="314"/>
      <c r="R529" s="61"/>
      <c r="S529" s="61"/>
      <c r="T529" s="61"/>
      <c r="U529" s="61"/>
      <c r="V529" s="61"/>
      <c r="W529" s="61"/>
      <c r="X529" s="61"/>
      <c r="Y529" s="61"/>
    </row>
    <row r="530" spans="1:25" ht="17.25" hidden="1" outlineLevel="2" collapsed="1" thickBot="1">
      <c r="A530" s="355"/>
      <c r="B530" s="350">
        <v>42599</v>
      </c>
      <c r="C530" s="351" t="s">
        <v>2236</v>
      </c>
      <c r="D530" s="352" t="s">
        <v>3399</v>
      </c>
      <c r="E530" s="352" t="s">
        <v>1331</v>
      </c>
      <c r="F530" s="352" t="s">
        <v>1346</v>
      </c>
      <c r="G530" s="352" t="s">
        <v>102</v>
      </c>
      <c r="H530" s="353">
        <v>1</v>
      </c>
      <c r="I530" s="353">
        <v>2</v>
      </c>
      <c r="J530" s="353">
        <v>100</v>
      </c>
      <c r="K530" s="354">
        <v>40</v>
      </c>
      <c r="L530" s="354">
        <v>0</v>
      </c>
      <c r="M530" s="285">
        <f t="shared" si="42"/>
        <v>60</v>
      </c>
      <c r="N530" s="340" t="str">
        <f t="shared" si="41"/>
        <v/>
      </c>
      <c r="O530" s="315">
        <f t="shared" si="43"/>
        <v>100</v>
      </c>
      <c r="P530" s="314"/>
      <c r="R530" s="61"/>
      <c r="S530" s="61"/>
      <c r="T530" s="61"/>
      <c r="U530" s="61"/>
      <c r="V530" s="61"/>
      <c r="W530" s="61"/>
      <c r="X530" s="61"/>
      <c r="Y530" s="61"/>
    </row>
    <row r="531" spans="1:25" ht="17.25" hidden="1" outlineLevel="2" collapsed="1" thickBot="1">
      <c r="A531" s="355"/>
      <c r="B531" s="350">
        <v>42599</v>
      </c>
      <c r="C531" s="351" t="s">
        <v>2236</v>
      </c>
      <c r="D531" s="352" t="s">
        <v>3399</v>
      </c>
      <c r="E531" s="352" t="s">
        <v>1331</v>
      </c>
      <c r="F531" s="352" t="s">
        <v>1346</v>
      </c>
      <c r="G531" s="352" t="s">
        <v>102</v>
      </c>
      <c r="H531" s="353">
        <v>1</v>
      </c>
      <c r="I531" s="353">
        <v>2</v>
      </c>
      <c r="J531" s="353">
        <v>100</v>
      </c>
      <c r="K531" s="354">
        <v>40</v>
      </c>
      <c r="L531" s="354">
        <v>0</v>
      </c>
      <c r="M531" s="285">
        <f t="shared" si="42"/>
        <v>60</v>
      </c>
      <c r="N531" s="340" t="str">
        <f t="shared" si="41"/>
        <v/>
      </c>
      <c r="O531" s="315">
        <f t="shared" si="43"/>
        <v>100</v>
      </c>
      <c r="P531" s="314"/>
      <c r="R531" s="61"/>
      <c r="S531" s="61"/>
      <c r="T531" s="61"/>
      <c r="U531" s="61"/>
      <c r="V531" s="61"/>
      <c r="W531" s="61"/>
      <c r="X531" s="61"/>
      <c r="Y531" s="61"/>
    </row>
    <row r="532" spans="1:25" ht="17.25" hidden="1" outlineLevel="2" collapsed="1" thickBot="1">
      <c r="A532" s="355"/>
      <c r="B532" s="350">
        <v>42599</v>
      </c>
      <c r="C532" s="351" t="s">
        <v>2236</v>
      </c>
      <c r="D532" s="352" t="s">
        <v>3399</v>
      </c>
      <c r="E532" s="352" t="s">
        <v>1331</v>
      </c>
      <c r="F532" s="352" t="s">
        <v>1346</v>
      </c>
      <c r="G532" s="352" t="s">
        <v>102</v>
      </c>
      <c r="H532" s="353">
        <v>1</v>
      </c>
      <c r="I532" s="353">
        <v>2</v>
      </c>
      <c r="J532" s="353">
        <v>100</v>
      </c>
      <c r="K532" s="354">
        <v>40</v>
      </c>
      <c r="L532" s="354">
        <v>0</v>
      </c>
      <c r="M532" s="285">
        <f t="shared" si="42"/>
        <v>60</v>
      </c>
      <c r="N532" s="340" t="str">
        <f t="shared" si="41"/>
        <v/>
      </c>
      <c r="O532" s="315">
        <f t="shared" si="43"/>
        <v>100</v>
      </c>
      <c r="P532" s="314"/>
      <c r="R532" s="61"/>
      <c r="S532" s="61"/>
      <c r="T532" s="61"/>
      <c r="U532" s="61"/>
      <c r="V532" s="61"/>
      <c r="W532" s="61"/>
      <c r="X532" s="61"/>
      <c r="Y532" s="61"/>
    </row>
    <row r="533" spans="1:25" ht="17.25" hidden="1" outlineLevel="2" collapsed="1" thickBot="1">
      <c r="A533" s="355"/>
      <c r="B533" s="350">
        <v>42599</v>
      </c>
      <c r="C533" s="351" t="s">
        <v>2236</v>
      </c>
      <c r="D533" s="352" t="s">
        <v>3399</v>
      </c>
      <c r="E533" s="352" t="s">
        <v>1331</v>
      </c>
      <c r="F533" s="352" t="s">
        <v>1346</v>
      </c>
      <c r="G533" s="352" t="s">
        <v>102</v>
      </c>
      <c r="H533" s="353">
        <v>1</v>
      </c>
      <c r="I533" s="353">
        <v>2</v>
      </c>
      <c r="J533" s="353">
        <v>100</v>
      </c>
      <c r="K533" s="354">
        <v>40</v>
      </c>
      <c r="L533" s="354">
        <v>0</v>
      </c>
      <c r="M533" s="285">
        <f t="shared" si="42"/>
        <v>60</v>
      </c>
      <c r="N533" s="340" t="str">
        <f t="shared" si="41"/>
        <v/>
      </c>
      <c r="O533" s="315">
        <f t="shared" si="43"/>
        <v>100</v>
      </c>
      <c r="P533" s="314"/>
      <c r="R533" s="61"/>
      <c r="S533" s="61"/>
      <c r="T533" s="61"/>
      <c r="U533" s="61"/>
      <c r="V533" s="61"/>
      <c r="W533" s="61"/>
      <c r="X533" s="61"/>
      <c r="Y533" s="61"/>
    </row>
    <row r="534" spans="1:25" ht="17.25" hidden="1" outlineLevel="2" collapsed="1" thickBot="1">
      <c r="A534" s="355"/>
      <c r="B534" s="350">
        <v>42599</v>
      </c>
      <c r="C534" s="351" t="s">
        <v>2236</v>
      </c>
      <c r="D534" s="352" t="s">
        <v>3399</v>
      </c>
      <c r="E534" s="352" t="s">
        <v>1329</v>
      </c>
      <c r="F534" s="352" t="s">
        <v>1345</v>
      </c>
      <c r="G534" s="352" t="s">
        <v>102</v>
      </c>
      <c r="H534" s="353">
        <v>1</v>
      </c>
      <c r="I534" s="353">
        <v>3.5</v>
      </c>
      <c r="J534" s="353">
        <v>-175</v>
      </c>
      <c r="K534" s="354">
        <v>40</v>
      </c>
      <c r="L534" s="354">
        <v>0</v>
      </c>
      <c r="M534" s="285">
        <f t="shared" si="42"/>
        <v>-215</v>
      </c>
      <c r="N534" s="340" t="str">
        <f t="shared" si="41"/>
        <v/>
      </c>
      <c r="O534" s="315">
        <f t="shared" si="43"/>
        <v>175</v>
      </c>
      <c r="P534" s="314"/>
      <c r="R534" s="61"/>
      <c r="S534" s="61"/>
      <c r="T534" s="61"/>
      <c r="U534" s="61"/>
      <c r="V534" s="61"/>
      <c r="W534" s="61"/>
      <c r="X534" s="61"/>
      <c r="Y534" s="61"/>
    </row>
    <row r="535" spans="1:25" ht="17.25" hidden="1" outlineLevel="2" collapsed="1" thickBot="1">
      <c r="A535" s="355"/>
      <c r="B535" s="350">
        <v>42599</v>
      </c>
      <c r="C535" s="351" t="s">
        <v>2236</v>
      </c>
      <c r="D535" s="352" t="s">
        <v>3399</v>
      </c>
      <c r="E535" s="352" t="s">
        <v>1329</v>
      </c>
      <c r="F535" s="352" t="s">
        <v>1345</v>
      </c>
      <c r="G535" s="352" t="s">
        <v>102</v>
      </c>
      <c r="H535" s="353">
        <v>2</v>
      </c>
      <c r="I535" s="353">
        <v>3.3</v>
      </c>
      <c r="J535" s="353">
        <v>-330</v>
      </c>
      <c r="K535" s="354">
        <v>80</v>
      </c>
      <c r="L535" s="354">
        <v>0</v>
      </c>
      <c r="M535" s="285">
        <f t="shared" si="42"/>
        <v>-410</v>
      </c>
      <c r="N535" s="340" t="str">
        <f t="shared" si="41"/>
        <v/>
      </c>
      <c r="O535" s="315">
        <f t="shared" si="43"/>
        <v>330</v>
      </c>
      <c r="P535" s="314"/>
      <c r="R535" s="61"/>
      <c r="S535" s="61"/>
      <c r="T535" s="61"/>
      <c r="U535" s="61"/>
      <c r="V535" s="61"/>
      <c r="W535" s="61"/>
      <c r="X535" s="61"/>
      <c r="Y535" s="61"/>
    </row>
    <row r="536" spans="1:25" ht="17.25" hidden="1" outlineLevel="2" collapsed="1" thickBot="1">
      <c r="A536" s="355"/>
      <c r="B536" s="350">
        <v>42599</v>
      </c>
      <c r="C536" s="351" t="s">
        <v>2236</v>
      </c>
      <c r="D536" s="352" t="s">
        <v>3399</v>
      </c>
      <c r="E536" s="352" t="s">
        <v>1329</v>
      </c>
      <c r="F536" s="352" t="s">
        <v>1345</v>
      </c>
      <c r="G536" s="352" t="s">
        <v>102</v>
      </c>
      <c r="H536" s="353">
        <v>3</v>
      </c>
      <c r="I536" s="353">
        <v>5.3</v>
      </c>
      <c r="J536" s="353">
        <v>-795</v>
      </c>
      <c r="K536" s="354">
        <v>120</v>
      </c>
      <c r="L536" s="354">
        <v>0</v>
      </c>
      <c r="M536" s="285">
        <f t="shared" si="42"/>
        <v>-915</v>
      </c>
      <c r="N536" s="340" t="str">
        <f t="shared" si="41"/>
        <v/>
      </c>
      <c r="O536" s="315">
        <f t="shared" si="43"/>
        <v>795</v>
      </c>
      <c r="P536" s="314"/>
      <c r="R536" s="61"/>
      <c r="S536" s="61"/>
      <c r="T536" s="61"/>
      <c r="U536" s="61"/>
      <c r="V536" s="61"/>
      <c r="W536" s="61"/>
      <c r="X536" s="61"/>
      <c r="Y536" s="61"/>
    </row>
    <row r="537" spans="1:25" ht="17.25" hidden="1" outlineLevel="2" collapsed="1" thickBot="1">
      <c r="A537" s="355"/>
      <c r="B537" s="350">
        <v>42599</v>
      </c>
      <c r="C537" s="351" t="s">
        <v>2236</v>
      </c>
      <c r="D537" s="352" t="s">
        <v>3399</v>
      </c>
      <c r="E537" s="352" t="s">
        <v>1329</v>
      </c>
      <c r="F537" s="352" t="s">
        <v>1345</v>
      </c>
      <c r="G537" s="352" t="s">
        <v>102</v>
      </c>
      <c r="H537" s="353">
        <v>2</v>
      </c>
      <c r="I537" s="353">
        <v>6</v>
      </c>
      <c r="J537" s="353">
        <v>-600</v>
      </c>
      <c r="K537" s="354">
        <v>80</v>
      </c>
      <c r="L537" s="354">
        <v>0</v>
      </c>
      <c r="M537" s="285">
        <f t="shared" si="42"/>
        <v>-680</v>
      </c>
      <c r="N537" s="340" t="str">
        <f t="shared" si="41"/>
        <v/>
      </c>
      <c r="O537" s="315">
        <f t="shared" si="43"/>
        <v>600</v>
      </c>
      <c r="P537" s="314"/>
      <c r="R537" s="61"/>
      <c r="S537" s="61"/>
      <c r="T537" s="61"/>
      <c r="U537" s="61"/>
      <c r="V537" s="61"/>
      <c r="W537" s="61"/>
      <c r="X537" s="61"/>
      <c r="Y537" s="61"/>
    </row>
    <row r="538" spans="1:25" ht="17.25" hidden="1" outlineLevel="2" collapsed="1" thickBot="1">
      <c r="A538" s="355"/>
      <c r="B538" s="350">
        <v>42599</v>
      </c>
      <c r="C538" s="351" t="s">
        <v>2236</v>
      </c>
      <c r="D538" s="352" t="s">
        <v>3399</v>
      </c>
      <c r="E538" s="352" t="s">
        <v>1329</v>
      </c>
      <c r="F538" s="352" t="s">
        <v>1345</v>
      </c>
      <c r="G538" s="352" t="s">
        <v>102</v>
      </c>
      <c r="H538" s="353">
        <v>1</v>
      </c>
      <c r="I538" s="353">
        <v>7</v>
      </c>
      <c r="J538" s="353">
        <v>-350</v>
      </c>
      <c r="K538" s="354">
        <v>40</v>
      </c>
      <c r="L538" s="354">
        <v>0</v>
      </c>
      <c r="M538" s="285">
        <f t="shared" si="42"/>
        <v>-390</v>
      </c>
      <c r="N538" s="340" t="str">
        <f t="shared" si="41"/>
        <v/>
      </c>
      <c r="O538" s="315">
        <f t="shared" si="43"/>
        <v>350</v>
      </c>
      <c r="P538" s="314"/>
      <c r="R538" s="61"/>
      <c r="S538" s="61"/>
      <c r="T538" s="61"/>
      <c r="U538" s="61"/>
      <c r="V538" s="61"/>
      <c r="W538" s="61"/>
      <c r="X538" s="61"/>
      <c r="Y538" s="61"/>
    </row>
    <row r="539" spans="1:25" ht="17.25" hidden="1" outlineLevel="2" collapsed="1" thickBot="1">
      <c r="A539" s="355"/>
      <c r="B539" s="350">
        <v>42599</v>
      </c>
      <c r="C539" s="351" t="s">
        <v>2236</v>
      </c>
      <c r="D539" s="352" t="s">
        <v>3399</v>
      </c>
      <c r="E539" s="352" t="s">
        <v>1329</v>
      </c>
      <c r="F539" s="352" t="s">
        <v>1345</v>
      </c>
      <c r="G539" s="352" t="s">
        <v>102</v>
      </c>
      <c r="H539" s="353">
        <v>4</v>
      </c>
      <c r="I539" s="353">
        <v>7</v>
      </c>
      <c r="J539" s="353">
        <v>-1400</v>
      </c>
      <c r="K539" s="354">
        <v>160</v>
      </c>
      <c r="L539" s="354">
        <v>0</v>
      </c>
      <c r="M539" s="285">
        <f t="shared" si="42"/>
        <v>-1560</v>
      </c>
      <c r="N539" s="340" t="str">
        <f t="shared" si="41"/>
        <v/>
      </c>
      <c r="O539" s="315">
        <f t="shared" si="43"/>
        <v>1400</v>
      </c>
      <c r="P539" s="314"/>
      <c r="R539" s="61"/>
      <c r="S539" s="61"/>
      <c r="T539" s="61"/>
      <c r="U539" s="61"/>
      <c r="V539" s="61"/>
      <c r="W539" s="61"/>
      <c r="X539" s="61"/>
      <c r="Y539" s="61"/>
    </row>
    <row r="540" spans="1:25" ht="17.25" hidden="1" outlineLevel="2" collapsed="1" thickBot="1">
      <c r="A540" s="355"/>
      <c r="B540" s="350">
        <v>42599</v>
      </c>
      <c r="C540" s="351" t="s">
        <v>2236</v>
      </c>
      <c r="D540" s="352" t="s">
        <v>3399</v>
      </c>
      <c r="E540" s="352" t="s">
        <v>1329</v>
      </c>
      <c r="F540" s="352" t="s">
        <v>1345</v>
      </c>
      <c r="G540" s="352" t="s">
        <v>102</v>
      </c>
      <c r="H540" s="353">
        <v>2</v>
      </c>
      <c r="I540" s="353">
        <v>8.6</v>
      </c>
      <c r="J540" s="353">
        <v>-860</v>
      </c>
      <c r="K540" s="354">
        <v>80</v>
      </c>
      <c r="L540" s="354">
        <v>0</v>
      </c>
      <c r="M540" s="285">
        <f t="shared" si="42"/>
        <v>-940</v>
      </c>
      <c r="N540" s="340" t="str">
        <f t="shared" si="41"/>
        <v/>
      </c>
      <c r="O540" s="315">
        <f t="shared" si="43"/>
        <v>860</v>
      </c>
      <c r="P540" s="314"/>
      <c r="R540" s="61"/>
      <c r="S540" s="61"/>
      <c r="T540" s="61"/>
      <c r="U540" s="61"/>
      <c r="V540" s="61"/>
      <c r="W540" s="61"/>
      <c r="X540" s="61"/>
      <c r="Y540" s="61"/>
    </row>
    <row r="541" spans="1:25" ht="17.25" hidden="1" outlineLevel="2" collapsed="1" thickBot="1">
      <c r="A541" s="355"/>
      <c r="B541" s="350">
        <v>42599</v>
      </c>
      <c r="C541" s="351" t="s">
        <v>2236</v>
      </c>
      <c r="D541" s="352" t="s">
        <v>3399</v>
      </c>
      <c r="E541" s="352" t="s">
        <v>1329</v>
      </c>
      <c r="F541" s="352" t="s">
        <v>1345</v>
      </c>
      <c r="G541" s="352" t="s">
        <v>102</v>
      </c>
      <c r="H541" s="353">
        <v>5</v>
      </c>
      <c r="I541" s="353">
        <v>8.9</v>
      </c>
      <c r="J541" s="353">
        <v>-2225</v>
      </c>
      <c r="K541" s="354">
        <v>200</v>
      </c>
      <c r="L541" s="354">
        <v>0</v>
      </c>
      <c r="M541" s="285">
        <f t="shared" si="42"/>
        <v>-2425</v>
      </c>
      <c r="N541" s="340" t="str">
        <f t="shared" si="41"/>
        <v/>
      </c>
      <c r="O541" s="315">
        <f t="shared" si="43"/>
        <v>2225</v>
      </c>
      <c r="P541" s="314"/>
      <c r="R541" s="61"/>
      <c r="S541" s="61"/>
      <c r="T541" s="61"/>
      <c r="U541" s="61"/>
      <c r="V541" s="61"/>
      <c r="W541" s="61"/>
      <c r="X541" s="61"/>
      <c r="Y541" s="61"/>
    </row>
    <row r="542" spans="1:25" ht="17.25" hidden="1" outlineLevel="2" collapsed="1" thickBot="1">
      <c r="A542" s="355"/>
      <c r="B542" s="350">
        <v>42599</v>
      </c>
      <c r="C542" s="351" t="s">
        <v>2236</v>
      </c>
      <c r="D542" s="352" t="s">
        <v>3399</v>
      </c>
      <c r="E542" s="352" t="s">
        <v>1329</v>
      </c>
      <c r="F542" s="352" t="s">
        <v>1345</v>
      </c>
      <c r="G542" s="352" t="s">
        <v>102</v>
      </c>
      <c r="H542" s="353">
        <v>1</v>
      </c>
      <c r="I542" s="353">
        <v>8.9</v>
      </c>
      <c r="J542" s="353">
        <v>-445</v>
      </c>
      <c r="K542" s="354">
        <v>40</v>
      </c>
      <c r="L542" s="354">
        <v>0</v>
      </c>
      <c r="M542" s="285">
        <f t="shared" si="42"/>
        <v>-485</v>
      </c>
      <c r="N542" s="340" t="str">
        <f t="shared" si="41"/>
        <v/>
      </c>
      <c r="O542" s="315">
        <f t="shared" si="43"/>
        <v>445</v>
      </c>
      <c r="P542" s="314"/>
      <c r="R542" s="61"/>
      <c r="S542" s="61"/>
      <c r="T542" s="61"/>
      <c r="U542" s="61"/>
      <c r="V542" s="61"/>
      <c r="W542" s="61"/>
      <c r="X542" s="61"/>
      <c r="Y542" s="61"/>
    </row>
    <row r="543" spans="1:25" ht="17.25" hidden="1" outlineLevel="2" collapsed="1" thickBot="1">
      <c r="A543" s="355"/>
      <c r="B543" s="350">
        <v>42599</v>
      </c>
      <c r="C543" s="351" t="s">
        <v>2236</v>
      </c>
      <c r="D543" s="352" t="s">
        <v>3399</v>
      </c>
      <c r="E543" s="352" t="s">
        <v>1329</v>
      </c>
      <c r="F543" s="352" t="s">
        <v>1345</v>
      </c>
      <c r="G543" s="352" t="s">
        <v>102</v>
      </c>
      <c r="H543" s="353">
        <v>5</v>
      </c>
      <c r="I543" s="353">
        <v>7</v>
      </c>
      <c r="J543" s="353">
        <v>-1750</v>
      </c>
      <c r="K543" s="354">
        <v>200</v>
      </c>
      <c r="L543" s="354">
        <v>0</v>
      </c>
      <c r="M543" s="285">
        <f t="shared" si="42"/>
        <v>-1950</v>
      </c>
      <c r="N543" s="340" t="str">
        <f t="shared" si="41"/>
        <v/>
      </c>
      <c r="O543" s="315">
        <f t="shared" si="43"/>
        <v>1750</v>
      </c>
      <c r="P543" s="314"/>
      <c r="R543" s="61"/>
      <c r="S543" s="61"/>
      <c r="T543" s="61"/>
      <c r="U543" s="61"/>
      <c r="V543" s="61"/>
      <c r="W543" s="61"/>
      <c r="X543" s="61"/>
      <c r="Y543" s="61"/>
    </row>
    <row r="544" spans="1:25" ht="17.25" hidden="1" outlineLevel="2" collapsed="1" thickBot="1">
      <c r="A544" s="355"/>
      <c r="B544" s="350">
        <v>42599</v>
      </c>
      <c r="C544" s="351" t="s">
        <v>2236</v>
      </c>
      <c r="D544" s="352" t="s">
        <v>3399</v>
      </c>
      <c r="E544" s="352" t="s">
        <v>1329</v>
      </c>
      <c r="F544" s="352" t="s">
        <v>1345</v>
      </c>
      <c r="G544" s="352" t="s">
        <v>102</v>
      </c>
      <c r="H544" s="353">
        <v>1</v>
      </c>
      <c r="I544" s="353">
        <v>8.9</v>
      </c>
      <c r="J544" s="353">
        <v>-445</v>
      </c>
      <c r="K544" s="354">
        <v>40</v>
      </c>
      <c r="L544" s="354">
        <v>0</v>
      </c>
      <c r="M544" s="285">
        <f t="shared" si="42"/>
        <v>-485</v>
      </c>
      <c r="N544" s="340" t="str">
        <f t="shared" si="41"/>
        <v/>
      </c>
      <c r="O544" s="315">
        <f t="shared" si="43"/>
        <v>445</v>
      </c>
      <c r="P544" s="314"/>
      <c r="R544" s="61"/>
      <c r="S544" s="61"/>
      <c r="T544" s="61"/>
      <c r="U544" s="61"/>
      <c r="V544" s="61"/>
      <c r="W544" s="61"/>
      <c r="X544" s="61"/>
      <c r="Y544" s="61"/>
    </row>
    <row r="545" spans="1:25" ht="17.25" hidden="1" outlineLevel="2" collapsed="1" thickBot="1">
      <c r="A545" s="355"/>
      <c r="B545" s="350">
        <v>42599</v>
      </c>
      <c r="C545" s="351" t="s">
        <v>2236</v>
      </c>
      <c r="D545" s="352" t="s">
        <v>3399</v>
      </c>
      <c r="E545" s="352" t="s">
        <v>1329</v>
      </c>
      <c r="F545" s="352" t="s">
        <v>1345</v>
      </c>
      <c r="G545" s="352" t="s">
        <v>102</v>
      </c>
      <c r="H545" s="353">
        <v>1</v>
      </c>
      <c r="I545" s="353">
        <v>11</v>
      </c>
      <c r="J545" s="353">
        <v>-550</v>
      </c>
      <c r="K545" s="354">
        <v>40</v>
      </c>
      <c r="L545" s="354">
        <v>1</v>
      </c>
      <c r="M545" s="285">
        <f t="shared" si="42"/>
        <v>-591</v>
      </c>
      <c r="N545" s="340" t="str">
        <f t="shared" si="41"/>
        <v/>
      </c>
      <c r="O545" s="315">
        <f t="shared" si="43"/>
        <v>550</v>
      </c>
      <c r="P545" s="314"/>
      <c r="R545" s="61"/>
      <c r="S545" s="61"/>
      <c r="T545" s="61"/>
      <c r="U545" s="61"/>
      <c r="V545" s="61"/>
      <c r="W545" s="61"/>
      <c r="X545" s="61"/>
      <c r="Y545" s="61"/>
    </row>
    <row r="546" spans="1:25" ht="17.25" hidden="1" outlineLevel="1" collapsed="1" thickBot="1">
      <c r="B546" s="349">
        <v>42601</v>
      </c>
      <c r="C546" s="318" t="s">
        <v>3069</v>
      </c>
      <c r="D546" s="319" t="s">
        <v>3109</v>
      </c>
      <c r="E546" s="319" t="s">
        <v>1329</v>
      </c>
      <c r="F546" s="319" t="s">
        <v>1345</v>
      </c>
      <c r="G546" s="319" t="s">
        <v>102</v>
      </c>
      <c r="H546" s="320">
        <v>1</v>
      </c>
      <c r="I546" s="320">
        <v>9075</v>
      </c>
      <c r="J546" s="320">
        <v>0</v>
      </c>
      <c r="K546" s="322">
        <v>100</v>
      </c>
      <c r="L546" s="322">
        <v>36</v>
      </c>
      <c r="M546" s="123">
        <f t="shared" si="42"/>
        <v>-136</v>
      </c>
      <c r="N546" s="241" t="str">
        <f t="shared" si="41"/>
        <v/>
      </c>
      <c r="O546" s="315">
        <f t="shared" si="43"/>
        <v>0</v>
      </c>
      <c r="P546" s="34">
        <f>SUM(M546:M551)</f>
        <v>1584</v>
      </c>
      <c r="R546" s="61"/>
      <c r="S546" s="61"/>
      <c r="T546" s="61"/>
      <c r="U546" s="61"/>
      <c r="V546" s="61"/>
      <c r="W546" s="61"/>
      <c r="X546" s="61"/>
      <c r="Y546" s="61"/>
    </row>
    <row r="547" spans="1:25" ht="17.25" hidden="1" outlineLevel="2" thickBot="1">
      <c r="B547" s="349">
        <v>42601</v>
      </c>
      <c r="C547" s="318" t="s">
        <v>3069</v>
      </c>
      <c r="D547" s="319" t="s">
        <v>3109</v>
      </c>
      <c r="E547" s="319" t="s">
        <v>1331</v>
      </c>
      <c r="F547" s="319" t="s">
        <v>1346</v>
      </c>
      <c r="G547" s="319" t="s">
        <v>102</v>
      </c>
      <c r="H547" s="320">
        <v>1</v>
      </c>
      <c r="I547" s="320">
        <v>9085</v>
      </c>
      <c r="J547" s="320">
        <v>0</v>
      </c>
      <c r="K547" s="322">
        <v>100</v>
      </c>
      <c r="L547" s="322">
        <v>36</v>
      </c>
      <c r="M547" s="123">
        <f t="shared" si="42"/>
        <v>1864</v>
      </c>
      <c r="N547" s="241">
        <f t="shared" si="41"/>
        <v>10</v>
      </c>
      <c r="O547" s="315">
        <f t="shared" si="43"/>
        <v>0</v>
      </c>
      <c r="P547" s="34"/>
      <c r="R547" s="61"/>
      <c r="S547" s="61"/>
      <c r="T547" s="61"/>
      <c r="U547" s="61"/>
      <c r="V547" s="61"/>
      <c r="W547" s="61"/>
      <c r="X547" s="61"/>
      <c r="Y547" s="61"/>
    </row>
    <row r="548" spans="1:25" ht="17.25" hidden="1" outlineLevel="2" thickBot="1">
      <c r="B548" s="349">
        <v>42601</v>
      </c>
      <c r="C548" s="318" t="s">
        <v>3069</v>
      </c>
      <c r="D548" s="319" t="s">
        <v>3109</v>
      </c>
      <c r="E548" s="319" t="s">
        <v>1329</v>
      </c>
      <c r="F548" s="319" t="s">
        <v>1345</v>
      </c>
      <c r="G548" s="319" t="s">
        <v>102</v>
      </c>
      <c r="H548" s="320">
        <v>1</v>
      </c>
      <c r="I548" s="320">
        <v>9092</v>
      </c>
      <c r="J548" s="320">
        <v>0</v>
      </c>
      <c r="K548" s="322">
        <v>100</v>
      </c>
      <c r="L548" s="322">
        <v>36</v>
      </c>
      <c r="M548" s="123">
        <f t="shared" si="42"/>
        <v>-136</v>
      </c>
      <c r="N548" s="241" t="str">
        <f t="shared" si="41"/>
        <v/>
      </c>
      <c r="O548" s="315">
        <f t="shared" si="43"/>
        <v>0</v>
      </c>
      <c r="P548" s="34"/>
      <c r="R548" s="61"/>
      <c r="S548" s="61"/>
      <c r="T548" s="61"/>
      <c r="U548" s="61"/>
      <c r="V548" s="61"/>
      <c r="W548" s="61"/>
      <c r="X548" s="61"/>
      <c r="Y548" s="61"/>
    </row>
    <row r="549" spans="1:25" ht="17.25" hidden="1" outlineLevel="2" thickBot="1">
      <c r="B549" s="349">
        <v>42601</v>
      </c>
      <c r="C549" s="318" t="s">
        <v>3069</v>
      </c>
      <c r="D549" s="319" t="s">
        <v>3109</v>
      </c>
      <c r="E549" s="319" t="s">
        <v>1331</v>
      </c>
      <c r="F549" s="319" t="s">
        <v>1346</v>
      </c>
      <c r="G549" s="319" t="s">
        <v>102</v>
      </c>
      <c r="H549" s="320">
        <v>1</v>
      </c>
      <c r="I549" s="320">
        <v>9098</v>
      </c>
      <c r="J549" s="320">
        <v>0</v>
      </c>
      <c r="K549" s="322">
        <v>100</v>
      </c>
      <c r="L549" s="322">
        <v>36</v>
      </c>
      <c r="M549" s="123">
        <f t="shared" si="42"/>
        <v>1064</v>
      </c>
      <c r="N549" s="241">
        <f t="shared" si="41"/>
        <v>6</v>
      </c>
      <c r="O549" s="315">
        <f t="shared" si="43"/>
        <v>0</v>
      </c>
      <c r="P549" s="34"/>
      <c r="R549" s="61"/>
      <c r="S549" s="61"/>
      <c r="T549" s="61"/>
      <c r="U549" s="61"/>
      <c r="V549" s="61"/>
      <c r="W549" s="61"/>
      <c r="X549" s="61"/>
      <c r="Y549" s="61"/>
    </row>
    <row r="550" spans="1:25" ht="17.25" hidden="1" outlineLevel="2" thickBot="1">
      <c r="B550" s="349">
        <v>42601</v>
      </c>
      <c r="C550" s="318" t="s">
        <v>3069</v>
      </c>
      <c r="D550" s="319" t="s">
        <v>3109</v>
      </c>
      <c r="E550" s="319" t="s">
        <v>1329</v>
      </c>
      <c r="F550" s="319" t="s">
        <v>1346</v>
      </c>
      <c r="G550" s="319" t="s">
        <v>102</v>
      </c>
      <c r="H550" s="320">
        <v>1</v>
      </c>
      <c r="I550" s="320">
        <v>9093</v>
      </c>
      <c r="J550" s="320">
        <v>0</v>
      </c>
      <c r="K550" s="322">
        <v>100</v>
      </c>
      <c r="L550" s="322">
        <v>36</v>
      </c>
      <c r="M550" s="123">
        <f t="shared" si="42"/>
        <v>-136</v>
      </c>
      <c r="N550" s="241" t="str">
        <f t="shared" si="41"/>
        <v/>
      </c>
      <c r="O550" s="315">
        <f t="shared" si="43"/>
        <v>0</v>
      </c>
      <c r="P550" s="34"/>
      <c r="R550" s="61"/>
      <c r="S550" s="61"/>
      <c r="T550" s="61"/>
      <c r="U550" s="61"/>
      <c r="V550" s="61"/>
      <c r="W550" s="61"/>
      <c r="X550" s="61"/>
      <c r="Y550" s="61"/>
    </row>
    <row r="551" spans="1:25" ht="17.25" hidden="1" outlineLevel="2" thickBot="1">
      <c r="B551" s="349">
        <v>42601</v>
      </c>
      <c r="C551" s="318" t="s">
        <v>3069</v>
      </c>
      <c r="D551" s="319" t="s">
        <v>3109</v>
      </c>
      <c r="E551" s="319" t="s">
        <v>1331</v>
      </c>
      <c r="F551" s="319" t="s">
        <v>1345</v>
      </c>
      <c r="G551" s="319" t="s">
        <v>102</v>
      </c>
      <c r="H551" s="320">
        <v>1</v>
      </c>
      <c r="I551" s="320">
        <v>9097</v>
      </c>
      <c r="J551" s="320">
        <v>0</v>
      </c>
      <c r="K551" s="322">
        <v>100</v>
      </c>
      <c r="L551" s="322">
        <v>36</v>
      </c>
      <c r="M551" s="123">
        <f t="shared" si="42"/>
        <v>-936</v>
      </c>
      <c r="N551" s="241">
        <f t="shared" si="41"/>
        <v>-4</v>
      </c>
      <c r="O551" s="315">
        <f t="shared" si="43"/>
        <v>0</v>
      </c>
      <c r="P551" s="34"/>
      <c r="R551" s="61"/>
      <c r="S551" s="61"/>
      <c r="T551" s="61"/>
      <c r="U551" s="61"/>
      <c r="V551" s="61"/>
      <c r="W551" s="61"/>
      <c r="X551" s="61"/>
      <c r="Y551" s="61"/>
    </row>
    <row r="552" spans="1:25" ht="17.25" hidden="1" outlineLevel="1" collapsed="1" thickBot="1">
      <c r="A552" s="355"/>
      <c r="B552" s="350">
        <v>42604</v>
      </c>
      <c r="C552" s="351" t="s">
        <v>3069</v>
      </c>
      <c r="D552" s="352" t="s">
        <v>3109</v>
      </c>
      <c r="E552" s="352" t="s">
        <v>1329</v>
      </c>
      <c r="F552" s="352" t="s">
        <v>1346</v>
      </c>
      <c r="G552" s="352" t="s">
        <v>102</v>
      </c>
      <c r="H552" s="353">
        <v>1</v>
      </c>
      <c r="I552" s="353">
        <v>8912</v>
      </c>
      <c r="J552" s="353">
        <v>0</v>
      </c>
      <c r="K552" s="354">
        <v>100</v>
      </c>
      <c r="L552" s="354">
        <v>36</v>
      </c>
      <c r="M552" s="285">
        <f t="shared" si="42"/>
        <v>-136</v>
      </c>
      <c r="N552" s="340" t="str">
        <f t="shared" si="41"/>
        <v/>
      </c>
      <c r="O552" s="315">
        <f t="shared" si="43"/>
        <v>0</v>
      </c>
      <c r="P552" s="314">
        <f>SUM(M552:M559)</f>
        <v>-4687</v>
      </c>
      <c r="R552" s="61"/>
      <c r="S552" s="61"/>
      <c r="T552" s="61"/>
      <c r="U552" s="61"/>
      <c r="V552" s="61"/>
      <c r="W552" s="61"/>
      <c r="X552" s="61"/>
      <c r="Y552" s="61"/>
    </row>
    <row r="553" spans="1:25" ht="17.25" hidden="1" outlineLevel="2" collapsed="1" thickBot="1">
      <c r="A553" s="355"/>
      <c r="B553" s="350">
        <v>42604</v>
      </c>
      <c r="C553" s="351" t="s">
        <v>3069</v>
      </c>
      <c r="D553" s="352" t="s">
        <v>3109</v>
      </c>
      <c r="E553" s="352" t="s">
        <v>1331</v>
      </c>
      <c r="F553" s="352" t="s">
        <v>1345</v>
      </c>
      <c r="G553" s="352" t="s">
        <v>102</v>
      </c>
      <c r="H553" s="353">
        <v>1</v>
      </c>
      <c r="I553" s="353">
        <v>8927</v>
      </c>
      <c r="J553" s="353">
        <v>0</v>
      </c>
      <c r="K553" s="354">
        <v>100</v>
      </c>
      <c r="L553" s="354">
        <v>36</v>
      </c>
      <c r="M553" s="285">
        <f t="shared" si="42"/>
        <v>-3136</v>
      </c>
      <c r="N553" s="340">
        <f t="shared" si="41"/>
        <v>-15</v>
      </c>
      <c r="O553" s="315">
        <f t="shared" si="43"/>
        <v>0</v>
      </c>
      <c r="P553" s="314"/>
      <c r="R553" s="61"/>
      <c r="S553" s="61"/>
      <c r="T553" s="61"/>
      <c r="U553" s="61"/>
      <c r="V553" s="61"/>
      <c r="W553" s="61"/>
      <c r="X553" s="61"/>
      <c r="Y553" s="61"/>
    </row>
    <row r="554" spans="1:25" ht="17.25" hidden="1" outlineLevel="2" collapsed="1" thickBot="1">
      <c r="A554" s="355"/>
      <c r="B554" s="350">
        <v>42604</v>
      </c>
      <c r="C554" s="351" t="s">
        <v>3069</v>
      </c>
      <c r="D554" s="352" t="s">
        <v>3109</v>
      </c>
      <c r="E554" s="352" t="s">
        <v>1329</v>
      </c>
      <c r="F554" s="352" t="s">
        <v>1346</v>
      </c>
      <c r="G554" s="352" t="s">
        <v>102</v>
      </c>
      <c r="H554" s="353">
        <v>1</v>
      </c>
      <c r="I554" s="353">
        <v>8916</v>
      </c>
      <c r="J554" s="353">
        <v>0</v>
      </c>
      <c r="K554" s="354">
        <v>100</v>
      </c>
      <c r="L554" s="354">
        <v>36</v>
      </c>
      <c r="M554" s="285">
        <f t="shared" si="42"/>
        <v>-136</v>
      </c>
      <c r="N554" s="340" t="str">
        <f t="shared" si="41"/>
        <v/>
      </c>
      <c r="O554" s="315">
        <f t="shared" si="43"/>
        <v>0</v>
      </c>
      <c r="P554" s="314"/>
      <c r="R554" s="61"/>
      <c r="S554" s="61"/>
      <c r="T554" s="61"/>
      <c r="U554" s="61"/>
      <c r="V554" s="61"/>
      <c r="W554" s="61"/>
      <c r="X554" s="61"/>
      <c r="Y554" s="61"/>
    </row>
    <row r="555" spans="1:25" ht="17.25" hidden="1" outlineLevel="2" collapsed="1" thickBot="1">
      <c r="A555" s="355"/>
      <c r="B555" s="350">
        <v>42604</v>
      </c>
      <c r="C555" s="351" t="s">
        <v>3069</v>
      </c>
      <c r="D555" s="352" t="s">
        <v>3109</v>
      </c>
      <c r="E555" s="352" t="s">
        <v>1331</v>
      </c>
      <c r="F555" s="352" t="s">
        <v>1345</v>
      </c>
      <c r="G555" s="352" t="s">
        <v>102</v>
      </c>
      <c r="H555" s="353">
        <v>1</v>
      </c>
      <c r="I555" s="353">
        <v>8915</v>
      </c>
      <c r="J555" s="353">
        <v>0</v>
      </c>
      <c r="K555" s="354">
        <v>100</v>
      </c>
      <c r="L555" s="354">
        <v>36</v>
      </c>
      <c r="M555" s="285">
        <f t="shared" si="42"/>
        <v>64</v>
      </c>
      <c r="N555" s="340">
        <f t="shared" si="41"/>
        <v>1</v>
      </c>
      <c r="O555" s="315">
        <f t="shared" si="43"/>
        <v>0</v>
      </c>
      <c r="P555" s="314"/>
      <c r="R555" s="61"/>
      <c r="S555" s="61"/>
      <c r="T555" s="61"/>
      <c r="U555" s="61"/>
      <c r="V555" s="61"/>
      <c r="W555" s="61"/>
      <c r="X555" s="61"/>
      <c r="Y555" s="61"/>
    </row>
    <row r="556" spans="1:25" ht="17.25" hidden="1" outlineLevel="2" collapsed="1" thickBot="1">
      <c r="A556" s="355"/>
      <c r="B556" s="350">
        <v>42604</v>
      </c>
      <c r="C556" s="351" t="s">
        <v>3069</v>
      </c>
      <c r="D556" s="352" t="s">
        <v>3109</v>
      </c>
      <c r="E556" s="352" t="s">
        <v>1329</v>
      </c>
      <c r="F556" s="352" t="s">
        <v>1346</v>
      </c>
      <c r="G556" s="352" t="s">
        <v>102</v>
      </c>
      <c r="H556" s="353">
        <v>1</v>
      </c>
      <c r="I556" s="353">
        <v>8895</v>
      </c>
      <c r="J556" s="353">
        <v>0</v>
      </c>
      <c r="K556" s="354">
        <v>100</v>
      </c>
      <c r="L556" s="354">
        <v>36</v>
      </c>
      <c r="M556" s="285">
        <f t="shared" ref="M556:M573" si="44">IF(C556="TXO",J556-SUM(K556:L556),IF(C556="FITX",IF(E556="新倉",-SUM(K556:L556),IF(F556="賣",(I556-I555)*H556*200-SUM(K556:L556),(I555-I556)*H556*200-SUM(K556:L556)))))</f>
        <v>-136</v>
      </c>
      <c r="N556" s="340" t="str">
        <f t="shared" si="41"/>
        <v/>
      </c>
      <c r="O556" s="315">
        <f t="shared" si="43"/>
        <v>0</v>
      </c>
      <c r="P556" s="314"/>
      <c r="R556" s="61"/>
      <c r="S556" s="61"/>
      <c r="T556" s="61"/>
      <c r="U556" s="61"/>
      <c r="V556" s="61"/>
      <c r="W556" s="61"/>
      <c r="X556" s="61"/>
      <c r="Y556" s="61"/>
    </row>
    <row r="557" spans="1:25" ht="17.25" hidden="1" outlineLevel="2" collapsed="1" thickBot="1">
      <c r="A557" s="355"/>
      <c r="B557" s="350">
        <v>42604</v>
      </c>
      <c r="C557" s="351" t="s">
        <v>3069</v>
      </c>
      <c r="D557" s="352" t="s">
        <v>3109</v>
      </c>
      <c r="E557" s="352" t="s">
        <v>1331</v>
      </c>
      <c r="F557" s="352" t="s">
        <v>1345</v>
      </c>
      <c r="G557" s="352" t="s">
        <v>102</v>
      </c>
      <c r="H557" s="353">
        <v>1</v>
      </c>
      <c r="I557" s="353">
        <v>8885</v>
      </c>
      <c r="J557" s="353">
        <v>0</v>
      </c>
      <c r="K557" s="354">
        <v>100</v>
      </c>
      <c r="L557" s="354">
        <v>36</v>
      </c>
      <c r="M557" s="285">
        <f t="shared" si="44"/>
        <v>1864</v>
      </c>
      <c r="N557" s="340">
        <f t="shared" si="41"/>
        <v>10</v>
      </c>
      <c r="O557" s="315">
        <f t="shared" si="43"/>
        <v>0</v>
      </c>
      <c r="P557" s="314"/>
      <c r="R557" s="61"/>
      <c r="S557" s="61"/>
      <c r="T557" s="61"/>
      <c r="U557" s="61"/>
      <c r="V557" s="61"/>
      <c r="W557" s="61"/>
      <c r="X557" s="61"/>
      <c r="Y557" s="61"/>
    </row>
    <row r="558" spans="1:25" ht="17.25" hidden="1" outlineLevel="2" collapsed="1" thickBot="1">
      <c r="A558" s="355"/>
      <c r="B558" s="350">
        <v>42604</v>
      </c>
      <c r="C558" s="351" t="s">
        <v>3069</v>
      </c>
      <c r="D558" s="352" t="s">
        <v>3109</v>
      </c>
      <c r="E558" s="352" t="s">
        <v>1329</v>
      </c>
      <c r="F558" s="352" t="s">
        <v>1346</v>
      </c>
      <c r="G558" s="352" t="s">
        <v>102</v>
      </c>
      <c r="H558" s="353">
        <v>1</v>
      </c>
      <c r="I558" s="353">
        <v>8873</v>
      </c>
      <c r="J558" s="353">
        <v>0</v>
      </c>
      <c r="K558" s="354">
        <v>100</v>
      </c>
      <c r="L558" s="354">
        <v>35</v>
      </c>
      <c r="M558" s="285">
        <f t="shared" si="44"/>
        <v>-135</v>
      </c>
      <c r="N558" s="340" t="str">
        <f t="shared" si="41"/>
        <v/>
      </c>
      <c r="O558" s="315">
        <f t="shared" si="43"/>
        <v>0</v>
      </c>
      <c r="P558" s="314"/>
      <c r="R558" s="61"/>
      <c r="S558" s="61"/>
      <c r="T558" s="61"/>
      <c r="U558" s="61"/>
      <c r="V558" s="61"/>
      <c r="W558" s="61"/>
      <c r="X558" s="61"/>
      <c r="Y558" s="61"/>
    </row>
    <row r="559" spans="1:25" ht="17.25" hidden="1" outlineLevel="2" collapsed="1" thickBot="1">
      <c r="A559" s="355"/>
      <c r="B559" s="350">
        <v>42604</v>
      </c>
      <c r="C559" s="351" t="s">
        <v>3069</v>
      </c>
      <c r="D559" s="352" t="s">
        <v>3109</v>
      </c>
      <c r="E559" s="352" t="s">
        <v>1331</v>
      </c>
      <c r="F559" s="352" t="s">
        <v>1345</v>
      </c>
      <c r="G559" s="352" t="s">
        <v>102</v>
      </c>
      <c r="H559" s="353">
        <v>1</v>
      </c>
      <c r="I559" s="353">
        <v>8887</v>
      </c>
      <c r="J559" s="353">
        <v>0</v>
      </c>
      <c r="K559" s="354">
        <v>100</v>
      </c>
      <c r="L559" s="354">
        <v>36</v>
      </c>
      <c r="M559" s="285">
        <f t="shared" si="44"/>
        <v>-2936</v>
      </c>
      <c r="N559" s="340">
        <f t="shared" si="41"/>
        <v>-14</v>
      </c>
      <c r="O559" s="315">
        <f t="shared" si="43"/>
        <v>0</v>
      </c>
      <c r="P559" s="314"/>
      <c r="R559" s="61"/>
      <c r="S559" s="61"/>
      <c r="T559" s="61"/>
      <c r="U559" s="61"/>
      <c r="V559" s="61"/>
      <c r="W559" s="61"/>
      <c r="X559" s="61"/>
      <c r="Y559" s="61"/>
    </row>
    <row r="560" spans="1:25" ht="17.25" hidden="1" outlineLevel="1" collapsed="1" thickBot="1">
      <c r="B560" s="349">
        <v>42605</v>
      </c>
      <c r="C560" s="318" t="s">
        <v>3069</v>
      </c>
      <c r="D560" s="319" t="s">
        <v>3109</v>
      </c>
      <c r="E560" s="319" t="s">
        <v>1329</v>
      </c>
      <c r="F560" s="319" t="s">
        <v>1345</v>
      </c>
      <c r="G560" s="319" t="s">
        <v>102</v>
      </c>
      <c r="H560" s="320">
        <v>1</v>
      </c>
      <c r="I560" s="320">
        <v>8924</v>
      </c>
      <c r="J560" s="320">
        <v>0</v>
      </c>
      <c r="K560" s="322">
        <v>100</v>
      </c>
      <c r="L560" s="322">
        <v>36</v>
      </c>
      <c r="M560" s="123">
        <f t="shared" si="44"/>
        <v>-136</v>
      </c>
      <c r="N560" s="241" t="str">
        <f t="shared" si="41"/>
        <v/>
      </c>
      <c r="O560" s="315">
        <f t="shared" si="43"/>
        <v>0</v>
      </c>
      <c r="P560" s="34">
        <f>SUM(M560:M567)</f>
        <v>-1688</v>
      </c>
      <c r="R560" s="61"/>
      <c r="S560" s="61"/>
      <c r="T560" s="61"/>
      <c r="U560" s="61"/>
      <c r="V560" s="61"/>
      <c r="W560" s="61"/>
      <c r="X560" s="61"/>
      <c r="Y560" s="61"/>
    </row>
    <row r="561" spans="1:25" ht="16.5" hidden="1" customHeight="1" outlineLevel="2" collapsed="1">
      <c r="B561" s="349">
        <v>42605</v>
      </c>
      <c r="C561" s="318" t="s">
        <v>3069</v>
      </c>
      <c r="D561" s="319" t="s">
        <v>3109</v>
      </c>
      <c r="E561" s="319" t="s">
        <v>1331</v>
      </c>
      <c r="F561" s="319" t="s">
        <v>1346</v>
      </c>
      <c r="G561" s="319" t="s">
        <v>102</v>
      </c>
      <c r="H561" s="320">
        <v>1</v>
      </c>
      <c r="I561" s="320">
        <v>8927</v>
      </c>
      <c r="J561" s="320">
        <v>0</v>
      </c>
      <c r="K561" s="322">
        <v>100</v>
      </c>
      <c r="L561" s="322">
        <v>36</v>
      </c>
      <c r="M561" s="123">
        <f t="shared" si="44"/>
        <v>464</v>
      </c>
      <c r="N561" s="241">
        <f t="shared" si="41"/>
        <v>3</v>
      </c>
      <c r="O561" s="315">
        <f t="shared" si="43"/>
        <v>0</v>
      </c>
      <c r="P561" s="34"/>
      <c r="R561" s="61"/>
      <c r="S561" s="61"/>
      <c r="T561" s="61"/>
      <c r="U561" s="61"/>
      <c r="V561" s="61"/>
      <c r="W561" s="61"/>
      <c r="X561" s="61"/>
      <c r="Y561" s="61"/>
    </row>
    <row r="562" spans="1:25" ht="16.5" hidden="1" customHeight="1" outlineLevel="2" collapsed="1">
      <c r="B562" s="349">
        <v>42605</v>
      </c>
      <c r="C562" s="318" t="s">
        <v>3069</v>
      </c>
      <c r="D562" s="319" t="s">
        <v>3109</v>
      </c>
      <c r="E562" s="319" t="s">
        <v>1329</v>
      </c>
      <c r="F562" s="319" t="s">
        <v>1345</v>
      </c>
      <c r="G562" s="319" t="s">
        <v>102</v>
      </c>
      <c r="H562" s="320">
        <v>1</v>
      </c>
      <c r="I562" s="320">
        <v>8924</v>
      </c>
      <c r="J562" s="320">
        <v>0</v>
      </c>
      <c r="K562" s="322">
        <v>100</v>
      </c>
      <c r="L562" s="322">
        <v>36</v>
      </c>
      <c r="M562" s="123">
        <f t="shared" si="44"/>
        <v>-136</v>
      </c>
      <c r="N562" s="241" t="str">
        <f t="shared" si="41"/>
        <v/>
      </c>
      <c r="O562" s="315">
        <f t="shared" si="43"/>
        <v>0</v>
      </c>
      <c r="P562" s="34"/>
      <c r="R562" s="61"/>
      <c r="S562" s="61"/>
      <c r="T562" s="61"/>
      <c r="U562" s="61"/>
      <c r="V562" s="61"/>
      <c r="W562" s="61"/>
      <c r="X562" s="61"/>
      <c r="Y562" s="61"/>
    </row>
    <row r="563" spans="1:25" ht="16.5" hidden="1" customHeight="1" outlineLevel="2" collapsed="1">
      <c r="B563" s="349">
        <v>42605</v>
      </c>
      <c r="C563" s="318" t="s">
        <v>3069</v>
      </c>
      <c r="D563" s="319" t="s">
        <v>3109</v>
      </c>
      <c r="E563" s="319" t="s">
        <v>1331</v>
      </c>
      <c r="F563" s="319" t="s">
        <v>1346</v>
      </c>
      <c r="G563" s="319" t="s">
        <v>102</v>
      </c>
      <c r="H563" s="320">
        <v>1</v>
      </c>
      <c r="I563" s="320">
        <v>8922</v>
      </c>
      <c r="J563" s="320">
        <v>0</v>
      </c>
      <c r="K563" s="322">
        <v>100</v>
      </c>
      <c r="L563" s="322">
        <v>36</v>
      </c>
      <c r="M563" s="123">
        <f t="shared" si="44"/>
        <v>-536</v>
      </c>
      <c r="N563" s="241">
        <f t="shared" si="41"/>
        <v>-2</v>
      </c>
      <c r="O563" s="315">
        <f t="shared" si="43"/>
        <v>0</v>
      </c>
      <c r="P563" s="34"/>
      <c r="R563" s="61"/>
      <c r="S563" s="61"/>
      <c r="T563" s="61"/>
      <c r="U563" s="61"/>
      <c r="V563" s="61"/>
      <c r="W563" s="61"/>
      <c r="X563" s="61"/>
      <c r="Y563" s="61"/>
    </row>
    <row r="564" spans="1:25" ht="16.5" hidden="1" customHeight="1" outlineLevel="2" collapsed="1">
      <c r="B564" s="349">
        <v>42605</v>
      </c>
      <c r="C564" s="318" t="s">
        <v>3069</v>
      </c>
      <c r="D564" s="319" t="s">
        <v>3109</v>
      </c>
      <c r="E564" s="319" t="s">
        <v>1329</v>
      </c>
      <c r="F564" s="319" t="s">
        <v>1345</v>
      </c>
      <c r="G564" s="319" t="s">
        <v>102</v>
      </c>
      <c r="H564" s="320">
        <v>1</v>
      </c>
      <c r="I564" s="320">
        <v>8929</v>
      </c>
      <c r="J564" s="320">
        <v>0</v>
      </c>
      <c r="K564" s="322">
        <v>100</v>
      </c>
      <c r="L564" s="322">
        <v>36</v>
      </c>
      <c r="M564" s="123">
        <f t="shared" si="44"/>
        <v>-136</v>
      </c>
      <c r="N564" s="241" t="str">
        <f t="shared" ref="N564:N607" si="45">IF(C564="TXO","",IF(C564="FITX",IF(E564="新倉","",IF(F564="賣",(I564-I563)*H564,(I563-I564)*H564))))</f>
        <v/>
      </c>
      <c r="O564" s="315">
        <f t="shared" si="43"/>
        <v>0</v>
      </c>
      <c r="P564" s="34"/>
      <c r="R564" s="61"/>
      <c r="S564" s="61"/>
      <c r="T564" s="61"/>
      <c r="U564" s="61"/>
      <c r="V564" s="61"/>
      <c r="W564" s="61"/>
      <c r="X564" s="61"/>
      <c r="Y564" s="61"/>
    </row>
    <row r="565" spans="1:25" ht="16.5" hidden="1" customHeight="1" outlineLevel="2" collapsed="1">
      <c r="B565" s="349">
        <v>42605</v>
      </c>
      <c r="C565" s="318" t="s">
        <v>3069</v>
      </c>
      <c r="D565" s="319" t="s">
        <v>3109</v>
      </c>
      <c r="E565" s="319" t="s">
        <v>1331</v>
      </c>
      <c r="F565" s="319" t="s">
        <v>1346</v>
      </c>
      <c r="G565" s="319" t="s">
        <v>102</v>
      </c>
      <c r="H565" s="320">
        <v>1</v>
      </c>
      <c r="I565" s="320">
        <v>8921</v>
      </c>
      <c r="J565" s="320">
        <v>0</v>
      </c>
      <c r="K565" s="322">
        <v>100</v>
      </c>
      <c r="L565" s="322">
        <v>36</v>
      </c>
      <c r="M565" s="123">
        <f t="shared" si="44"/>
        <v>-1736</v>
      </c>
      <c r="N565" s="241">
        <f t="shared" si="45"/>
        <v>-8</v>
      </c>
      <c r="O565" s="315">
        <f t="shared" si="43"/>
        <v>0</v>
      </c>
      <c r="P565" s="34"/>
      <c r="R565" s="61"/>
      <c r="S565" s="61"/>
      <c r="T565" s="61"/>
      <c r="U565" s="61"/>
      <c r="V565" s="61"/>
      <c r="W565" s="61"/>
      <c r="X565" s="61"/>
      <c r="Y565" s="61"/>
    </row>
    <row r="566" spans="1:25" ht="16.5" hidden="1" customHeight="1" outlineLevel="2" collapsed="1">
      <c r="B566" s="349">
        <v>42605</v>
      </c>
      <c r="C566" s="318" t="s">
        <v>3069</v>
      </c>
      <c r="D566" s="319" t="s">
        <v>3109</v>
      </c>
      <c r="E566" s="319" t="s">
        <v>1329</v>
      </c>
      <c r="F566" s="319" t="s">
        <v>1345</v>
      </c>
      <c r="G566" s="319" t="s">
        <v>102</v>
      </c>
      <c r="H566" s="320">
        <v>1</v>
      </c>
      <c r="I566" s="320">
        <v>8960</v>
      </c>
      <c r="J566" s="320">
        <v>0</v>
      </c>
      <c r="K566" s="322">
        <v>100</v>
      </c>
      <c r="L566" s="322">
        <v>36</v>
      </c>
      <c r="M566" s="123">
        <f t="shared" si="44"/>
        <v>-136</v>
      </c>
      <c r="N566" s="241" t="str">
        <f t="shared" si="45"/>
        <v/>
      </c>
      <c r="O566" s="315">
        <f t="shared" si="43"/>
        <v>0</v>
      </c>
      <c r="P566" s="34"/>
      <c r="R566" s="61"/>
      <c r="S566" s="61"/>
      <c r="T566" s="61"/>
      <c r="U566" s="61"/>
      <c r="V566" s="61"/>
      <c r="W566" s="61"/>
      <c r="X566" s="61"/>
      <c r="Y566" s="61"/>
    </row>
    <row r="567" spans="1:25" ht="16.5" hidden="1" customHeight="1" outlineLevel="2" collapsed="1">
      <c r="B567" s="349">
        <v>42605</v>
      </c>
      <c r="C567" s="318" t="s">
        <v>3069</v>
      </c>
      <c r="D567" s="319" t="s">
        <v>3109</v>
      </c>
      <c r="E567" s="319" t="s">
        <v>1331</v>
      </c>
      <c r="F567" s="319" t="s">
        <v>1346</v>
      </c>
      <c r="G567" s="319" t="s">
        <v>102</v>
      </c>
      <c r="H567" s="320">
        <v>1</v>
      </c>
      <c r="I567" s="320">
        <v>8964</v>
      </c>
      <c r="J567" s="320">
        <v>0</v>
      </c>
      <c r="K567" s="322">
        <v>100</v>
      </c>
      <c r="L567" s="322">
        <v>36</v>
      </c>
      <c r="M567" s="123">
        <f t="shared" si="44"/>
        <v>664</v>
      </c>
      <c r="N567" s="241">
        <f t="shared" si="45"/>
        <v>4</v>
      </c>
      <c r="O567" s="315">
        <f t="shared" si="43"/>
        <v>0</v>
      </c>
      <c r="P567" s="34"/>
      <c r="R567" s="61"/>
      <c r="S567" s="61"/>
      <c r="T567" s="61"/>
      <c r="U567" s="61"/>
      <c r="V567" s="61"/>
      <c r="W567" s="61"/>
      <c r="X567" s="61"/>
      <c r="Y567" s="61"/>
    </row>
    <row r="568" spans="1:25" ht="16.5" hidden="1" customHeight="1" outlineLevel="1" collapsed="1">
      <c r="A568" s="355"/>
      <c r="B568" s="350">
        <v>42607</v>
      </c>
      <c r="C568" s="351" t="s">
        <v>3069</v>
      </c>
      <c r="D568" s="352" t="s">
        <v>3109</v>
      </c>
      <c r="E568" s="352" t="s">
        <v>1329</v>
      </c>
      <c r="F568" s="352" t="s">
        <v>1345</v>
      </c>
      <c r="G568" s="352" t="s">
        <v>102</v>
      </c>
      <c r="H568" s="353">
        <v>1</v>
      </c>
      <c r="I568" s="353">
        <v>8972</v>
      </c>
      <c r="J568" s="353">
        <v>0</v>
      </c>
      <c r="K568" s="354">
        <v>100</v>
      </c>
      <c r="L568" s="354">
        <v>36</v>
      </c>
      <c r="M568" s="285">
        <f t="shared" si="44"/>
        <v>-136</v>
      </c>
      <c r="N568" s="340" t="str">
        <f t="shared" si="45"/>
        <v/>
      </c>
      <c r="O568" s="315">
        <f t="shared" si="43"/>
        <v>0</v>
      </c>
      <c r="P568" s="314">
        <f>SUM(M568:M589)</f>
        <v>-4792</v>
      </c>
      <c r="R568" s="61"/>
      <c r="S568" s="61"/>
      <c r="T568" s="61"/>
      <c r="U568" s="61"/>
      <c r="V568" s="61"/>
      <c r="W568" s="61"/>
      <c r="X568" s="61"/>
      <c r="Y568" s="61"/>
    </row>
    <row r="569" spans="1:25" ht="16.5" hidden="1" customHeight="1" outlineLevel="2">
      <c r="A569" s="355"/>
      <c r="B569" s="350">
        <v>42607</v>
      </c>
      <c r="C569" s="351" t="s">
        <v>3069</v>
      </c>
      <c r="D569" s="352" t="s">
        <v>3109</v>
      </c>
      <c r="E569" s="352" t="s">
        <v>1331</v>
      </c>
      <c r="F569" s="352" t="s">
        <v>1346</v>
      </c>
      <c r="G569" s="352" t="s">
        <v>102</v>
      </c>
      <c r="H569" s="353">
        <v>1</v>
      </c>
      <c r="I569" s="353">
        <v>8987</v>
      </c>
      <c r="J569" s="353">
        <v>0</v>
      </c>
      <c r="K569" s="354">
        <v>100</v>
      </c>
      <c r="L569" s="354">
        <v>36</v>
      </c>
      <c r="M569" s="285">
        <f t="shared" si="44"/>
        <v>2864</v>
      </c>
      <c r="N569" s="340">
        <f t="shared" si="45"/>
        <v>15</v>
      </c>
      <c r="O569" s="315">
        <f t="shared" si="43"/>
        <v>0</v>
      </c>
      <c r="P569" s="314"/>
      <c r="R569" s="61"/>
      <c r="S569" s="61"/>
      <c r="T569" s="61"/>
      <c r="U569" s="61"/>
      <c r="V569" s="61"/>
      <c r="W569" s="61"/>
      <c r="X569" s="61"/>
      <c r="Y569" s="61"/>
    </row>
    <row r="570" spans="1:25" ht="16.5" hidden="1" customHeight="1" outlineLevel="2">
      <c r="A570" s="355"/>
      <c r="B570" s="350">
        <v>42607</v>
      </c>
      <c r="C570" s="351" t="s">
        <v>3069</v>
      </c>
      <c r="D570" s="352" t="s">
        <v>3109</v>
      </c>
      <c r="E570" s="352" t="s">
        <v>1329</v>
      </c>
      <c r="F570" s="352" t="s">
        <v>1345</v>
      </c>
      <c r="G570" s="352" t="s">
        <v>102</v>
      </c>
      <c r="H570" s="353">
        <v>1</v>
      </c>
      <c r="I570" s="353">
        <v>9006</v>
      </c>
      <c r="J570" s="353">
        <v>0</v>
      </c>
      <c r="K570" s="354">
        <v>100</v>
      </c>
      <c r="L570" s="354">
        <v>36</v>
      </c>
      <c r="M570" s="285">
        <f t="shared" si="44"/>
        <v>-136</v>
      </c>
      <c r="N570" s="340" t="str">
        <f t="shared" si="45"/>
        <v/>
      </c>
      <c r="O570" s="315">
        <f t="shared" si="43"/>
        <v>0</v>
      </c>
      <c r="P570" s="314"/>
      <c r="R570" s="61"/>
      <c r="S570" s="61"/>
      <c r="T570" s="61"/>
      <c r="U570" s="61"/>
      <c r="V570" s="61"/>
      <c r="W570" s="61"/>
      <c r="X570" s="61"/>
      <c r="Y570" s="61"/>
    </row>
    <row r="571" spans="1:25" ht="16.5" hidden="1" customHeight="1" outlineLevel="2">
      <c r="A571" s="355"/>
      <c r="B571" s="350">
        <v>42607</v>
      </c>
      <c r="C571" s="351" t="s">
        <v>3069</v>
      </c>
      <c r="D571" s="352" t="s">
        <v>3109</v>
      </c>
      <c r="E571" s="352" t="s">
        <v>1331</v>
      </c>
      <c r="F571" s="352" t="s">
        <v>1346</v>
      </c>
      <c r="G571" s="352" t="s">
        <v>102</v>
      </c>
      <c r="H571" s="353">
        <v>1</v>
      </c>
      <c r="I571" s="353">
        <v>8997</v>
      </c>
      <c r="J571" s="353">
        <v>0</v>
      </c>
      <c r="K571" s="354">
        <v>100</v>
      </c>
      <c r="L571" s="354">
        <v>36</v>
      </c>
      <c r="M571" s="285">
        <f t="shared" si="44"/>
        <v>-1936</v>
      </c>
      <c r="N571" s="340">
        <f t="shared" si="45"/>
        <v>-9</v>
      </c>
      <c r="O571" s="315">
        <f t="shared" si="43"/>
        <v>0</v>
      </c>
      <c r="P571" s="314"/>
      <c r="R571" s="61"/>
      <c r="S571" s="61"/>
      <c r="T571" s="61"/>
      <c r="U571" s="61"/>
      <c r="V571" s="61"/>
      <c r="W571" s="61"/>
      <c r="X571" s="61"/>
      <c r="Y571" s="61"/>
    </row>
    <row r="572" spans="1:25" ht="16.5" hidden="1" customHeight="1" outlineLevel="2">
      <c r="A572" s="355"/>
      <c r="B572" s="350">
        <v>42607</v>
      </c>
      <c r="C572" s="351" t="s">
        <v>3069</v>
      </c>
      <c r="D572" s="352" t="s">
        <v>3109</v>
      </c>
      <c r="E572" s="352" t="s">
        <v>1329</v>
      </c>
      <c r="F572" s="352" t="s">
        <v>1345</v>
      </c>
      <c r="G572" s="352" t="s">
        <v>102</v>
      </c>
      <c r="H572" s="353">
        <v>1</v>
      </c>
      <c r="I572" s="353">
        <v>8999</v>
      </c>
      <c r="J572" s="353">
        <v>0</v>
      </c>
      <c r="K572" s="354">
        <v>100</v>
      </c>
      <c r="L572" s="354">
        <v>36</v>
      </c>
      <c r="M572" s="285">
        <f t="shared" si="44"/>
        <v>-136</v>
      </c>
      <c r="N572" s="340" t="str">
        <f t="shared" si="45"/>
        <v/>
      </c>
      <c r="O572" s="315">
        <f t="shared" si="43"/>
        <v>0</v>
      </c>
      <c r="P572" s="314"/>
      <c r="R572" s="61"/>
      <c r="S572" s="61"/>
      <c r="T572" s="61"/>
      <c r="U572" s="61"/>
      <c r="V572" s="61"/>
      <c r="W572" s="61"/>
      <c r="X572" s="61"/>
      <c r="Y572" s="61"/>
    </row>
    <row r="573" spans="1:25" ht="16.5" hidden="1" customHeight="1" outlineLevel="2">
      <c r="A573" s="355"/>
      <c r="B573" s="350">
        <v>42607</v>
      </c>
      <c r="C573" s="351" t="s">
        <v>3069</v>
      </c>
      <c r="D573" s="352" t="s">
        <v>3109</v>
      </c>
      <c r="E573" s="352" t="s">
        <v>1331</v>
      </c>
      <c r="F573" s="352" t="s">
        <v>1346</v>
      </c>
      <c r="G573" s="352" t="s">
        <v>102</v>
      </c>
      <c r="H573" s="353">
        <v>1</v>
      </c>
      <c r="I573" s="353">
        <v>9001</v>
      </c>
      <c r="J573" s="353">
        <v>0</v>
      </c>
      <c r="K573" s="354">
        <v>100</v>
      </c>
      <c r="L573" s="354">
        <v>36</v>
      </c>
      <c r="M573" s="285">
        <f t="shared" si="44"/>
        <v>264</v>
      </c>
      <c r="N573" s="340">
        <f t="shared" si="45"/>
        <v>2</v>
      </c>
      <c r="O573" s="315">
        <f t="shared" si="43"/>
        <v>0</v>
      </c>
      <c r="P573" s="314"/>
      <c r="R573" s="61"/>
      <c r="S573" s="61"/>
      <c r="T573" s="61"/>
      <c r="U573" s="61"/>
      <c r="V573" s="61"/>
      <c r="W573" s="61"/>
      <c r="X573" s="61"/>
      <c r="Y573" s="61"/>
    </row>
    <row r="574" spans="1:25" ht="16.5" hidden="1" customHeight="1" outlineLevel="2">
      <c r="A574" s="355"/>
      <c r="B574" s="350">
        <v>42607</v>
      </c>
      <c r="C574" s="351" t="s">
        <v>3069</v>
      </c>
      <c r="D574" s="352" t="s">
        <v>3109</v>
      </c>
      <c r="E574" s="352" t="s">
        <v>1329</v>
      </c>
      <c r="F574" s="352" t="s">
        <v>1345</v>
      </c>
      <c r="G574" s="352" t="s">
        <v>102</v>
      </c>
      <c r="H574" s="353">
        <v>1</v>
      </c>
      <c r="I574" s="353">
        <v>9024</v>
      </c>
      <c r="J574" s="353">
        <v>0</v>
      </c>
      <c r="K574" s="354">
        <v>100</v>
      </c>
      <c r="L574" s="354">
        <v>36</v>
      </c>
      <c r="M574" s="285">
        <f t="shared" ref="M574:M607" si="46">IF(C574="TXO",J574-SUM(K574:L574),IF(C574="FITX",IF(E574="新倉",-SUM(K574:L574),IF(F574="賣",(I574-I573)*H574*200-SUM(K574:L574),(I573-I574)*H574*200-SUM(K574:L574)))))</f>
        <v>-136</v>
      </c>
      <c r="N574" s="340" t="str">
        <f t="shared" si="45"/>
        <v/>
      </c>
      <c r="O574" s="315">
        <f t="shared" si="43"/>
        <v>0</v>
      </c>
      <c r="P574" s="314"/>
      <c r="R574" s="61"/>
      <c r="S574" s="61"/>
      <c r="T574" s="61"/>
      <c r="U574" s="61"/>
      <c r="V574" s="61"/>
      <c r="W574" s="61"/>
      <c r="X574" s="61"/>
      <c r="Y574" s="61"/>
    </row>
    <row r="575" spans="1:25" ht="16.5" hidden="1" customHeight="1" outlineLevel="2">
      <c r="A575" s="355"/>
      <c r="B575" s="350">
        <v>42607</v>
      </c>
      <c r="C575" s="351" t="s">
        <v>3069</v>
      </c>
      <c r="D575" s="352" t="s">
        <v>3109</v>
      </c>
      <c r="E575" s="352" t="s">
        <v>1331</v>
      </c>
      <c r="F575" s="352" t="s">
        <v>1346</v>
      </c>
      <c r="G575" s="352" t="s">
        <v>102</v>
      </c>
      <c r="H575" s="353">
        <v>1</v>
      </c>
      <c r="I575" s="353">
        <v>9017</v>
      </c>
      <c r="J575" s="353">
        <v>0</v>
      </c>
      <c r="K575" s="354">
        <v>100</v>
      </c>
      <c r="L575" s="354">
        <v>36</v>
      </c>
      <c r="M575" s="285">
        <f t="shared" si="46"/>
        <v>-1536</v>
      </c>
      <c r="N575" s="340">
        <f t="shared" si="45"/>
        <v>-7</v>
      </c>
      <c r="O575" s="315">
        <f t="shared" si="43"/>
        <v>0</v>
      </c>
      <c r="P575" s="314"/>
      <c r="R575" s="61"/>
      <c r="S575" s="61"/>
      <c r="T575" s="61"/>
      <c r="U575" s="61"/>
      <c r="V575" s="61"/>
      <c r="W575" s="61"/>
      <c r="X575" s="61"/>
      <c r="Y575" s="61"/>
    </row>
    <row r="576" spans="1:25" ht="17.25" hidden="1" outlineLevel="2" thickBot="1">
      <c r="A576" s="355"/>
      <c r="B576" s="350">
        <v>42607</v>
      </c>
      <c r="C576" s="351" t="s">
        <v>3069</v>
      </c>
      <c r="D576" s="352" t="s">
        <v>3109</v>
      </c>
      <c r="E576" s="352" t="s">
        <v>1329</v>
      </c>
      <c r="F576" s="352" t="s">
        <v>1345</v>
      </c>
      <c r="G576" s="352" t="s">
        <v>102</v>
      </c>
      <c r="H576" s="353">
        <v>1</v>
      </c>
      <c r="I576" s="353">
        <v>9019</v>
      </c>
      <c r="J576" s="353">
        <v>0</v>
      </c>
      <c r="K576" s="354">
        <v>100</v>
      </c>
      <c r="L576" s="354">
        <v>36</v>
      </c>
      <c r="M576" s="285">
        <f t="shared" si="46"/>
        <v>-136</v>
      </c>
      <c r="N576" s="340" t="str">
        <f t="shared" si="45"/>
        <v/>
      </c>
      <c r="O576" s="315">
        <f t="shared" si="43"/>
        <v>0</v>
      </c>
      <c r="P576" s="314"/>
      <c r="R576" s="61"/>
      <c r="S576" s="61"/>
      <c r="T576" s="61"/>
      <c r="U576" s="61"/>
      <c r="V576" s="61"/>
      <c r="W576" s="61"/>
      <c r="X576" s="61"/>
      <c r="Y576" s="61"/>
    </row>
    <row r="577" spans="1:25" ht="17.25" hidden="1" outlineLevel="2" thickBot="1">
      <c r="A577" s="355"/>
      <c r="B577" s="350">
        <v>42607</v>
      </c>
      <c r="C577" s="351" t="s">
        <v>3069</v>
      </c>
      <c r="D577" s="352" t="s">
        <v>3109</v>
      </c>
      <c r="E577" s="352" t="s">
        <v>1331</v>
      </c>
      <c r="F577" s="352" t="s">
        <v>1346</v>
      </c>
      <c r="G577" s="352" t="s">
        <v>102</v>
      </c>
      <c r="H577" s="353">
        <v>1</v>
      </c>
      <c r="I577" s="353">
        <v>9015</v>
      </c>
      <c r="J577" s="353">
        <v>0</v>
      </c>
      <c r="K577" s="354">
        <v>100</v>
      </c>
      <c r="L577" s="354">
        <v>36</v>
      </c>
      <c r="M577" s="285">
        <f t="shared" si="46"/>
        <v>-936</v>
      </c>
      <c r="N577" s="340">
        <f t="shared" si="45"/>
        <v>-4</v>
      </c>
      <c r="O577" s="315">
        <f t="shared" si="43"/>
        <v>0</v>
      </c>
      <c r="P577" s="314"/>
      <c r="R577" s="61"/>
      <c r="S577" s="61"/>
      <c r="T577" s="61"/>
      <c r="U577" s="61"/>
      <c r="V577" s="61"/>
      <c r="W577" s="61"/>
      <c r="X577" s="61"/>
      <c r="Y577" s="61"/>
    </row>
    <row r="578" spans="1:25" ht="17.25" hidden="1" outlineLevel="2" thickBot="1">
      <c r="A578" s="355"/>
      <c r="B578" s="350">
        <v>42607</v>
      </c>
      <c r="C578" s="351" t="s">
        <v>3069</v>
      </c>
      <c r="D578" s="352" t="s">
        <v>3109</v>
      </c>
      <c r="E578" s="352" t="s">
        <v>1329</v>
      </c>
      <c r="F578" s="352" t="s">
        <v>1345</v>
      </c>
      <c r="G578" s="352" t="s">
        <v>102</v>
      </c>
      <c r="H578" s="353">
        <v>1</v>
      </c>
      <c r="I578" s="353">
        <v>9016</v>
      </c>
      <c r="J578" s="353">
        <v>0</v>
      </c>
      <c r="K578" s="354">
        <v>100</v>
      </c>
      <c r="L578" s="354">
        <v>36</v>
      </c>
      <c r="M578" s="285">
        <f t="shared" si="46"/>
        <v>-136</v>
      </c>
      <c r="N578" s="340" t="str">
        <f t="shared" si="45"/>
        <v/>
      </c>
      <c r="O578" s="315">
        <f t="shared" si="43"/>
        <v>0</v>
      </c>
      <c r="P578" s="314"/>
      <c r="R578" s="61"/>
      <c r="S578" s="61"/>
      <c r="T578" s="61"/>
      <c r="U578" s="61"/>
      <c r="V578" s="61"/>
      <c r="W578" s="61"/>
      <c r="X578" s="61"/>
      <c r="Y578" s="61"/>
    </row>
    <row r="579" spans="1:25" ht="17.25" hidden="1" outlineLevel="2" thickBot="1">
      <c r="A579" s="355"/>
      <c r="B579" s="350">
        <v>42607</v>
      </c>
      <c r="C579" s="351" t="s">
        <v>3069</v>
      </c>
      <c r="D579" s="352" t="s">
        <v>3109</v>
      </c>
      <c r="E579" s="352" t="s">
        <v>1331</v>
      </c>
      <c r="F579" s="352" t="s">
        <v>1346</v>
      </c>
      <c r="G579" s="352" t="s">
        <v>102</v>
      </c>
      <c r="H579" s="353">
        <v>1</v>
      </c>
      <c r="I579" s="353">
        <v>9011</v>
      </c>
      <c r="J579" s="353">
        <v>0</v>
      </c>
      <c r="K579" s="354">
        <v>100</v>
      </c>
      <c r="L579" s="354">
        <v>36</v>
      </c>
      <c r="M579" s="285">
        <f t="shared" si="46"/>
        <v>-1136</v>
      </c>
      <c r="N579" s="340">
        <f t="shared" si="45"/>
        <v>-5</v>
      </c>
      <c r="O579" s="315">
        <f t="shared" si="43"/>
        <v>0</v>
      </c>
      <c r="P579" s="314"/>
      <c r="R579" s="61"/>
      <c r="S579" s="61"/>
      <c r="T579" s="61"/>
      <c r="U579" s="61"/>
      <c r="V579" s="61"/>
      <c r="W579" s="61"/>
      <c r="X579" s="61"/>
      <c r="Y579" s="61"/>
    </row>
    <row r="580" spans="1:25" ht="17.25" hidden="1" outlineLevel="2" thickBot="1">
      <c r="A580" s="355"/>
      <c r="B580" s="350">
        <v>42607</v>
      </c>
      <c r="C580" s="351" t="s">
        <v>3069</v>
      </c>
      <c r="D580" s="352" t="s">
        <v>3109</v>
      </c>
      <c r="E580" s="352" t="s">
        <v>1329</v>
      </c>
      <c r="F580" s="352" t="s">
        <v>1346</v>
      </c>
      <c r="G580" s="352" t="s">
        <v>102</v>
      </c>
      <c r="H580" s="353">
        <v>1</v>
      </c>
      <c r="I580" s="353">
        <v>9010</v>
      </c>
      <c r="J580" s="353">
        <v>0</v>
      </c>
      <c r="K580" s="354">
        <v>100</v>
      </c>
      <c r="L580" s="354">
        <v>36</v>
      </c>
      <c r="M580" s="285">
        <f t="shared" si="46"/>
        <v>-136</v>
      </c>
      <c r="N580" s="340" t="str">
        <f t="shared" si="45"/>
        <v/>
      </c>
      <c r="O580" s="315">
        <f t="shared" si="43"/>
        <v>0</v>
      </c>
      <c r="P580" s="314"/>
      <c r="R580" s="61"/>
      <c r="S580" s="61"/>
      <c r="T580" s="61"/>
      <c r="U580" s="61"/>
      <c r="V580" s="61"/>
      <c r="W580" s="61"/>
      <c r="X580" s="61"/>
      <c r="Y580" s="61"/>
    </row>
    <row r="581" spans="1:25" ht="17.25" hidden="1" outlineLevel="2" thickBot="1">
      <c r="A581" s="355"/>
      <c r="B581" s="350">
        <v>42607</v>
      </c>
      <c r="C581" s="351" t="s">
        <v>3069</v>
      </c>
      <c r="D581" s="352" t="s">
        <v>3109</v>
      </c>
      <c r="E581" s="352" t="s">
        <v>1331</v>
      </c>
      <c r="F581" s="352" t="s">
        <v>1345</v>
      </c>
      <c r="G581" s="352" t="s">
        <v>102</v>
      </c>
      <c r="H581" s="353">
        <v>1</v>
      </c>
      <c r="I581" s="353">
        <v>9016</v>
      </c>
      <c r="J581" s="353">
        <v>0</v>
      </c>
      <c r="K581" s="354">
        <v>100</v>
      </c>
      <c r="L581" s="354">
        <v>36</v>
      </c>
      <c r="M581" s="285">
        <f t="shared" si="46"/>
        <v>-1336</v>
      </c>
      <c r="N581" s="340">
        <f t="shared" si="45"/>
        <v>-6</v>
      </c>
      <c r="O581" s="315">
        <f t="shared" ref="O581:O644" si="47">ABS(J581)</f>
        <v>0</v>
      </c>
      <c r="P581" s="314"/>
      <c r="R581" s="61"/>
      <c r="S581" s="61"/>
      <c r="T581" s="61"/>
      <c r="U581" s="61"/>
      <c r="V581" s="61"/>
      <c r="W581" s="61"/>
      <c r="X581" s="61"/>
      <c r="Y581" s="61"/>
    </row>
    <row r="582" spans="1:25" ht="17.25" hidden="1" outlineLevel="2" thickBot="1">
      <c r="A582" s="355"/>
      <c r="B582" s="350">
        <v>42607</v>
      </c>
      <c r="C582" s="351" t="s">
        <v>3069</v>
      </c>
      <c r="D582" s="352" t="s">
        <v>3109</v>
      </c>
      <c r="E582" s="352" t="s">
        <v>1329</v>
      </c>
      <c r="F582" s="352" t="s">
        <v>1345</v>
      </c>
      <c r="G582" s="352" t="s">
        <v>102</v>
      </c>
      <c r="H582" s="353">
        <v>1</v>
      </c>
      <c r="I582" s="353">
        <v>9016</v>
      </c>
      <c r="J582" s="353">
        <v>0</v>
      </c>
      <c r="K582" s="354">
        <v>100</v>
      </c>
      <c r="L582" s="354">
        <v>36</v>
      </c>
      <c r="M582" s="285">
        <f t="shared" si="46"/>
        <v>-136</v>
      </c>
      <c r="N582" s="340" t="str">
        <f t="shared" si="45"/>
        <v/>
      </c>
      <c r="O582" s="315">
        <f t="shared" si="47"/>
        <v>0</v>
      </c>
      <c r="P582" s="314"/>
      <c r="R582" s="61"/>
      <c r="S582" s="61"/>
      <c r="T582" s="61"/>
      <c r="U582" s="61"/>
      <c r="V582" s="61"/>
      <c r="W582" s="61"/>
      <c r="X582" s="61"/>
      <c r="Y582" s="61"/>
    </row>
    <row r="583" spans="1:25" ht="17.25" hidden="1" outlineLevel="2" thickBot="1">
      <c r="A583" s="355"/>
      <c r="B583" s="350">
        <v>42607</v>
      </c>
      <c r="C583" s="351" t="s">
        <v>3069</v>
      </c>
      <c r="D583" s="352" t="s">
        <v>3109</v>
      </c>
      <c r="E583" s="352" t="s">
        <v>1331</v>
      </c>
      <c r="F583" s="352" t="s">
        <v>1346</v>
      </c>
      <c r="G583" s="352" t="s">
        <v>102</v>
      </c>
      <c r="H583" s="353">
        <v>1</v>
      </c>
      <c r="I583" s="353">
        <v>9017</v>
      </c>
      <c r="J583" s="353">
        <v>0</v>
      </c>
      <c r="K583" s="354">
        <v>100</v>
      </c>
      <c r="L583" s="354">
        <v>36</v>
      </c>
      <c r="M583" s="285">
        <f t="shared" si="46"/>
        <v>64</v>
      </c>
      <c r="N583" s="340">
        <f t="shared" si="45"/>
        <v>1</v>
      </c>
      <c r="O583" s="315">
        <f t="shared" si="47"/>
        <v>0</v>
      </c>
      <c r="P583" s="314"/>
      <c r="R583" s="61"/>
      <c r="S583" s="61"/>
      <c r="T583" s="61"/>
      <c r="U583" s="61"/>
      <c r="V583" s="61"/>
      <c r="W583" s="61"/>
      <c r="X583" s="61"/>
      <c r="Y583" s="61"/>
    </row>
    <row r="584" spans="1:25" ht="17.25" hidden="1" outlineLevel="2" thickBot="1">
      <c r="A584" s="355"/>
      <c r="B584" s="350">
        <v>42607</v>
      </c>
      <c r="C584" s="351" t="s">
        <v>3069</v>
      </c>
      <c r="D584" s="352" t="s">
        <v>3109</v>
      </c>
      <c r="E584" s="352" t="s">
        <v>1329</v>
      </c>
      <c r="F584" s="352" t="s">
        <v>1345</v>
      </c>
      <c r="G584" s="352" t="s">
        <v>102</v>
      </c>
      <c r="H584" s="353">
        <v>1</v>
      </c>
      <c r="I584" s="353">
        <v>9022</v>
      </c>
      <c r="J584" s="353">
        <v>0</v>
      </c>
      <c r="K584" s="354">
        <v>100</v>
      </c>
      <c r="L584" s="354">
        <v>36</v>
      </c>
      <c r="M584" s="285">
        <f t="shared" si="46"/>
        <v>-136</v>
      </c>
      <c r="N584" s="340" t="str">
        <f t="shared" si="45"/>
        <v/>
      </c>
      <c r="O584" s="315">
        <f t="shared" si="47"/>
        <v>0</v>
      </c>
      <c r="P584" s="314"/>
      <c r="R584" s="61"/>
      <c r="S584" s="61"/>
      <c r="T584" s="61"/>
      <c r="U584" s="61"/>
      <c r="V584" s="61"/>
      <c r="W584" s="61"/>
      <c r="X584" s="61"/>
      <c r="Y584" s="61"/>
    </row>
    <row r="585" spans="1:25" ht="17.25" hidden="1" outlineLevel="2" thickBot="1">
      <c r="A585" s="355"/>
      <c r="B585" s="350">
        <v>42607</v>
      </c>
      <c r="C585" s="351" t="s">
        <v>3069</v>
      </c>
      <c r="D585" s="352" t="s">
        <v>3109</v>
      </c>
      <c r="E585" s="352" t="s">
        <v>1331</v>
      </c>
      <c r="F585" s="352" t="s">
        <v>1346</v>
      </c>
      <c r="G585" s="352" t="s">
        <v>102</v>
      </c>
      <c r="H585" s="353">
        <v>1</v>
      </c>
      <c r="I585" s="353">
        <v>9025</v>
      </c>
      <c r="J585" s="353">
        <v>0</v>
      </c>
      <c r="K585" s="354">
        <v>100</v>
      </c>
      <c r="L585" s="354">
        <v>36</v>
      </c>
      <c r="M585" s="285">
        <f t="shared" si="46"/>
        <v>464</v>
      </c>
      <c r="N585" s="340">
        <f t="shared" si="45"/>
        <v>3</v>
      </c>
      <c r="O585" s="315">
        <f t="shared" si="47"/>
        <v>0</v>
      </c>
      <c r="P585" s="314"/>
      <c r="R585" s="61"/>
      <c r="S585" s="61"/>
      <c r="T585" s="61"/>
      <c r="U585" s="61"/>
      <c r="V585" s="61"/>
      <c r="W585" s="61"/>
      <c r="X585" s="61"/>
      <c r="Y585" s="61"/>
    </row>
    <row r="586" spans="1:25" ht="17.25" hidden="1" outlineLevel="2" thickBot="1">
      <c r="A586" s="355"/>
      <c r="B586" s="350">
        <v>42607</v>
      </c>
      <c r="C586" s="351" t="s">
        <v>3069</v>
      </c>
      <c r="D586" s="352" t="s">
        <v>3109</v>
      </c>
      <c r="E586" s="352" t="s">
        <v>1329</v>
      </c>
      <c r="F586" s="352" t="s">
        <v>1345</v>
      </c>
      <c r="G586" s="352" t="s">
        <v>102</v>
      </c>
      <c r="H586" s="353">
        <v>1</v>
      </c>
      <c r="I586" s="353">
        <v>9038</v>
      </c>
      <c r="J586" s="353">
        <v>0</v>
      </c>
      <c r="K586" s="354">
        <v>100</v>
      </c>
      <c r="L586" s="354">
        <v>36</v>
      </c>
      <c r="M586" s="285">
        <f t="shared" si="46"/>
        <v>-136</v>
      </c>
      <c r="N586" s="340" t="str">
        <f t="shared" si="45"/>
        <v/>
      </c>
      <c r="O586" s="315">
        <f t="shared" si="47"/>
        <v>0</v>
      </c>
      <c r="P586" s="314"/>
      <c r="R586" s="61"/>
      <c r="S586" s="61"/>
      <c r="T586" s="61"/>
      <c r="U586" s="61"/>
      <c r="V586" s="61"/>
      <c r="W586" s="61"/>
      <c r="X586" s="61"/>
      <c r="Y586" s="61"/>
    </row>
    <row r="587" spans="1:25" ht="17.25" hidden="1" outlineLevel="2" thickBot="1">
      <c r="A587" s="355"/>
      <c r="B587" s="350">
        <v>42607</v>
      </c>
      <c r="C587" s="351" t="s">
        <v>3069</v>
      </c>
      <c r="D587" s="352" t="s">
        <v>3109</v>
      </c>
      <c r="E587" s="352" t="s">
        <v>1331</v>
      </c>
      <c r="F587" s="352" t="s">
        <v>1346</v>
      </c>
      <c r="G587" s="352" t="s">
        <v>102</v>
      </c>
      <c r="H587" s="353">
        <v>1</v>
      </c>
      <c r="I587" s="353">
        <v>9041</v>
      </c>
      <c r="J587" s="353">
        <v>0</v>
      </c>
      <c r="K587" s="354">
        <v>100</v>
      </c>
      <c r="L587" s="354">
        <v>36</v>
      </c>
      <c r="M587" s="285">
        <f t="shared" si="46"/>
        <v>464</v>
      </c>
      <c r="N587" s="340">
        <f t="shared" si="45"/>
        <v>3</v>
      </c>
      <c r="O587" s="315">
        <f t="shared" si="47"/>
        <v>0</v>
      </c>
      <c r="P587" s="314"/>
      <c r="R587" s="61"/>
      <c r="S587" s="61"/>
      <c r="T587" s="61"/>
      <c r="U587" s="61"/>
      <c r="V587" s="61"/>
      <c r="W587" s="61"/>
      <c r="X587" s="61"/>
      <c r="Y587" s="61"/>
    </row>
    <row r="588" spans="1:25" ht="17.25" hidden="1" outlineLevel="2" thickBot="1">
      <c r="A588" s="355"/>
      <c r="B588" s="350">
        <v>42607</v>
      </c>
      <c r="C588" s="351" t="s">
        <v>3069</v>
      </c>
      <c r="D588" s="352" t="s">
        <v>3109</v>
      </c>
      <c r="E588" s="352" t="s">
        <v>1329</v>
      </c>
      <c r="F588" s="352" t="s">
        <v>1345</v>
      </c>
      <c r="G588" s="352" t="s">
        <v>102</v>
      </c>
      <c r="H588" s="353">
        <v>1</v>
      </c>
      <c r="I588" s="353">
        <v>9046</v>
      </c>
      <c r="J588" s="353">
        <v>0</v>
      </c>
      <c r="K588" s="354">
        <v>100</v>
      </c>
      <c r="L588" s="354">
        <v>36</v>
      </c>
      <c r="M588" s="285">
        <f t="shared" si="46"/>
        <v>-136</v>
      </c>
      <c r="N588" s="340" t="str">
        <f t="shared" si="45"/>
        <v/>
      </c>
      <c r="O588" s="315">
        <f t="shared" si="47"/>
        <v>0</v>
      </c>
      <c r="P588" s="314"/>
      <c r="R588" s="61"/>
      <c r="S588" s="61"/>
      <c r="T588" s="61"/>
      <c r="U588" s="61"/>
      <c r="V588" s="61"/>
      <c r="W588" s="61"/>
      <c r="X588" s="61"/>
      <c r="Y588" s="61"/>
    </row>
    <row r="589" spans="1:25" ht="17.25" hidden="1" outlineLevel="2" thickBot="1">
      <c r="A589" s="355"/>
      <c r="B589" s="350">
        <v>42607</v>
      </c>
      <c r="C589" s="351" t="s">
        <v>3069</v>
      </c>
      <c r="D589" s="352" t="s">
        <v>3109</v>
      </c>
      <c r="E589" s="352" t="s">
        <v>1331</v>
      </c>
      <c r="F589" s="352" t="s">
        <v>1346</v>
      </c>
      <c r="G589" s="352" t="s">
        <v>102</v>
      </c>
      <c r="H589" s="353">
        <v>1</v>
      </c>
      <c r="I589" s="353">
        <v>9044</v>
      </c>
      <c r="J589" s="353">
        <v>0</v>
      </c>
      <c r="K589" s="354">
        <v>100</v>
      </c>
      <c r="L589" s="354">
        <v>36</v>
      </c>
      <c r="M589" s="285">
        <f t="shared" si="46"/>
        <v>-536</v>
      </c>
      <c r="N589" s="340">
        <f t="shared" si="45"/>
        <v>-2</v>
      </c>
      <c r="O589" s="315">
        <f t="shared" si="47"/>
        <v>0</v>
      </c>
      <c r="P589" s="314"/>
      <c r="R589" s="61"/>
      <c r="S589" s="61"/>
      <c r="T589" s="61"/>
      <c r="U589" s="61"/>
      <c r="V589" s="61"/>
      <c r="W589" s="61"/>
      <c r="X589" s="61"/>
      <c r="Y589" s="61"/>
    </row>
    <row r="590" spans="1:25" ht="17.25" hidden="1" outlineLevel="1" collapsed="1" thickBot="1">
      <c r="B590" s="349">
        <v>42608</v>
      </c>
      <c r="C590" s="318" t="s">
        <v>3069</v>
      </c>
      <c r="D590" s="319" t="s">
        <v>3109</v>
      </c>
      <c r="E590" s="319" t="s">
        <v>1329</v>
      </c>
      <c r="F590" s="319" t="s">
        <v>1346</v>
      </c>
      <c r="G590" s="319" t="s">
        <v>102</v>
      </c>
      <c r="H590" s="320">
        <v>1</v>
      </c>
      <c r="I590" s="320">
        <v>9067</v>
      </c>
      <c r="J590" s="320">
        <v>0</v>
      </c>
      <c r="K590" s="322">
        <v>100</v>
      </c>
      <c r="L590" s="322">
        <v>36</v>
      </c>
      <c r="M590" s="123">
        <f t="shared" si="46"/>
        <v>-136</v>
      </c>
      <c r="N590" s="241" t="str">
        <f t="shared" si="45"/>
        <v/>
      </c>
      <c r="O590" s="315">
        <f t="shared" si="47"/>
        <v>0</v>
      </c>
      <c r="P590" s="34">
        <f>SUM(M590:M605)</f>
        <v>-7576</v>
      </c>
      <c r="R590" s="61"/>
      <c r="S590" s="61"/>
      <c r="T590" s="61"/>
      <c r="U590" s="61"/>
      <c r="V590" s="61"/>
      <c r="W590" s="61"/>
      <c r="X590" s="61"/>
      <c r="Y590" s="61"/>
    </row>
    <row r="591" spans="1:25" ht="17.25" hidden="1" outlineLevel="2" collapsed="1" thickBot="1">
      <c r="B591" s="349">
        <v>42608</v>
      </c>
      <c r="C591" s="318" t="s">
        <v>3069</v>
      </c>
      <c r="D591" s="319" t="s">
        <v>3109</v>
      </c>
      <c r="E591" s="319" t="s">
        <v>1331</v>
      </c>
      <c r="F591" s="319" t="s">
        <v>1345</v>
      </c>
      <c r="G591" s="319" t="s">
        <v>102</v>
      </c>
      <c r="H591" s="320">
        <v>1</v>
      </c>
      <c r="I591" s="320">
        <v>9063</v>
      </c>
      <c r="J591" s="320">
        <v>0</v>
      </c>
      <c r="K591" s="322">
        <v>100</v>
      </c>
      <c r="L591" s="322">
        <v>36</v>
      </c>
      <c r="M591" s="123">
        <f t="shared" si="46"/>
        <v>664</v>
      </c>
      <c r="N591" s="241">
        <f t="shared" si="45"/>
        <v>4</v>
      </c>
      <c r="O591" s="315">
        <f t="shared" si="47"/>
        <v>0</v>
      </c>
      <c r="P591" s="34"/>
      <c r="R591" s="61"/>
      <c r="S591" s="61"/>
      <c r="T591" s="61"/>
      <c r="U591" s="61"/>
      <c r="V591" s="61"/>
      <c r="W591" s="61"/>
      <c r="X591" s="61"/>
      <c r="Y591" s="61"/>
    </row>
    <row r="592" spans="1:25" ht="17.25" hidden="1" outlineLevel="2" collapsed="1" thickBot="1">
      <c r="B592" s="349">
        <v>42608</v>
      </c>
      <c r="C592" s="318" t="s">
        <v>3069</v>
      </c>
      <c r="D592" s="319" t="s">
        <v>3109</v>
      </c>
      <c r="E592" s="319" t="s">
        <v>1329</v>
      </c>
      <c r="F592" s="319" t="s">
        <v>1346</v>
      </c>
      <c r="G592" s="319" t="s">
        <v>102</v>
      </c>
      <c r="H592" s="320">
        <v>1</v>
      </c>
      <c r="I592" s="320">
        <v>9061</v>
      </c>
      <c r="J592" s="320">
        <v>0</v>
      </c>
      <c r="K592" s="322">
        <v>100</v>
      </c>
      <c r="L592" s="322">
        <v>36</v>
      </c>
      <c r="M592" s="123">
        <f t="shared" si="46"/>
        <v>-136</v>
      </c>
      <c r="N592" s="241" t="str">
        <f t="shared" si="45"/>
        <v/>
      </c>
      <c r="O592" s="315">
        <f t="shared" si="47"/>
        <v>0</v>
      </c>
      <c r="P592" s="34"/>
      <c r="R592" s="61"/>
      <c r="S592" s="61"/>
      <c r="T592" s="61"/>
      <c r="U592" s="61"/>
      <c r="V592" s="61"/>
      <c r="W592" s="61"/>
      <c r="X592" s="61"/>
      <c r="Y592" s="61"/>
    </row>
    <row r="593" spans="1:25" ht="17.25" hidden="1" outlineLevel="2" collapsed="1" thickBot="1">
      <c r="B593" s="349">
        <v>42608</v>
      </c>
      <c r="C593" s="318" t="s">
        <v>3069</v>
      </c>
      <c r="D593" s="319" t="s">
        <v>3109</v>
      </c>
      <c r="E593" s="319" t="s">
        <v>1331</v>
      </c>
      <c r="F593" s="319" t="s">
        <v>1345</v>
      </c>
      <c r="G593" s="319" t="s">
        <v>102</v>
      </c>
      <c r="H593" s="320">
        <v>1</v>
      </c>
      <c r="I593" s="320">
        <v>9060</v>
      </c>
      <c r="J593" s="320">
        <v>0</v>
      </c>
      <c r="K593" s="322">
        <v>100</v>
      </c>
      <c r="L593" s="322">
        <v>36</v>
      </c>
      <c r="M593" s="123">
        <f t="shared" si="46"/>
        <v>64</v>
      </c>
      <c r="N593" s="241">
        <f t="shared" si="45"/>
        <v>1</v>
      </c>
      <c r="O593" s="315">
        <f t="shared" si="47"/>
        <v>0</v>
      </c>
      <c r="P593" s="34"/>
      <c r="R593" s="61"/>
      <c r="S593" s="61"/>
      <c r="T593" s="61"/>
      <c r="U593" s="61"/>
      <c r="V593" s="61"/>
      <c r="W593" s="61"/>
      <c r="X593" s="61"/>
      <c r="Y593" s="61"/>
    </row>
    <row r="594" spans="1:25" ht="17.25" hidden="1" outlineLevel="2" collapsed="1" thickBot="1">
      <c r="B594" s="349">
        <v>42608</v>
      </c>
      <c r="C594" s="318" t="s">
        <v>3069</v>
      </c>
      <c r="D594" s="319" t="s">
        <v>3109</v>
      </c>
      <c r="E594" s="319" t="s">
        <v>1329</v>
      </c>
      <c r="F594" s="319" t="s">
        <v>1346</v>
      </c>
      <c r="G594" s="319" t="s">
        <v>102</v>
      </c>
      <c r="H594" s="320">
        <v>1</v>
      </c>
      <c r="I594" s="320">
        <v>9060</v>
      </c>
      <c r="J594" s="320">
        <v>0</v>
      </c>
      <c r="K594" s="322">
        <v>100</v>
      </c>
      <c r="L594" s="322">
        <v>36</v>
      </c>
      <c r="M594" s="123">
        <f t="shared" si="46"/>
        <v>-136</v>
      </c>
      <c r="N594" s="241" t="str">
        <f t="shared" si="45"/>
        <v/>
      </c>
      <c r="O594" s="315">
        <f t="shared" si="47"/>
        <v>0</v>
      </c>
      <c r="P594" s="34"/>
      <c r="R594" s="61"/>
      <c r="S594" s="61"/>
      <c r="T594" s="61"/>
      <c r="U594" s="61"/>
      <c r="V594" s="61"/>
      <c r="W594" s="61"/>
      <c r="X594" s="61"/>
      <c r="Y594" s="61"/>
    </row>
    <row r="595" spans="1:25" ht="17.25" hidden="1" outlineLevel="2" collapsed="1" thickBot="1">
      <c r="B595" s="349">
        <v>42608</v>
      </c>
      <c r="C595" s="318" t="s">
        <v>3069</v>
      </c>
      <c r="D595" s="319" t="s">
        <v>3109</v>
      </c>
      <c r="E595" s="319" t="s">
        <v>1331</v>
      </c>
      <c r="F595" s="319" t="s">
        <v>1345</v>
      </c>
      <c r="G595" s="319" t="s">
        <v>102</v>
      </c>
      <c r="H595" s="320">
        <v>1</v>
      </c>
      <c r="I595" s="320">
        <v>9079</v>
      </c>
      <c r="J595" s="320">
        <v>0</v>
      </c>
      <c r="K595" s="322">
        <v>100</v>
      </c>
      <c r="L595" s="322">
        <v>36</v>
      </c>
      <c r="M595" s="123">
        <f t="shared" si="46"/>
        <v>-3936</v>
      </c>
      <c r="N595" s="241">
        <f t="shared" si="45"/>
        <v>-19</v>
      </c>
      <c r="O595" s="315">
        <f t="shared" si="47"/>
        <v>0</v>
      </c>
      <c r="P595" s="34"/>
      <c r="R595" s="61"/>
      <c r="S595" s="61"/>
      <c r="T595" s="61"/>
      <c r="U595" s="61"/>
      <c r="V595" s="61"/>
      <c r="W595" s="61"/>
      <c r="X595" s="61"/>
      <c r="Y595" s="61"/>
    </row>
    <row r="596" spans="1:25" ht="17.25" hidden="1" outlineLevel="2" collapsed="1" thickBot="1">
      <c r="B596" s="349">
        <v>42608</v>
      </c>
      <c r="C596" s="318" t="s">
        <v>3069</v>
      </c>
      <c r="D596" s="319" t="s">
        <v>3109</v>
      </c>
      <c r="E596" s="319" t="s">
        <v>1329</v>
      </c>
      <c r="F596" s="319" t="s">
        <v>1346</v>
      </c>
      <c r="G596" s="319" t="s">
        <v>102</v>
      </c>
      <c r="H596" s="320">
        <v>1</v>
      </c>
      <c r="I596" s="320">
        <v>9081</v>
      </c>
      <c r="J596" s="320">
        <v>0</v>
      </c>
      <c r="K596" s="322">
        <v>100</v>
      </c>
      <c r="L596" s="322">
        <v>36</v>
      </c>
      <c r="M596" s="123">
        <f t="shared" si="46"/>
        <v>-136</v>
      </c>
      <c r="N596" s="241" t="str">
        <f t="shared" si="45"/>
        <v/>
      </c>
      <c r="O596" s="315">
        <f t="shared" si="47"/>
        <v>0</v>
      </c>
      <c r="P596" s="34"/>
      <c r="R596" s="61"/>
      <c r="S596" s="61"/>
      <c r="T596" s="61"/>
      <c r="U596" s="61"/>
      <c r="V596" s="61"/>
      <c r="W596" s="61"/>
      <c r="X596" s="61"/>
      <c r="Y596" s="61"/>
    </row>
    <row r="597" spans="1:25" ht="17.25" hidden="1" outlineLevel="2" collapsed="1" thickBot="1">
      <c r="B597" s="349">
        <v>42608</v>
      </c>
      <c r="C597" s="318" t="s">
        <v>3069</v>
      </c>
      <c r="D597" s="319" t="s">
        <v>3109</v>
      </c>
      <c r="E597" s="319" t="s">
        <v>1331</v>
      </c>
      <c r="F597" s="319" t="s">
        <v>1345</v>
      </c>
      <c r="G597" s="319" t="s">
        <v>102</v>
      </c>
      <c r="H597" s="320">
        <v>1</v>
      </c>
      <c r="I597" s="320">
        <v>9076</v>
      </c>
      <c r="J597" s="320">
        <v>0</v>
      </c>
      <c r="K597" s="322">
        <v>100</v>
      </c>
      <c r="L597" s="322">
        <v>36</v>
      </c>
      <c r="M597" s="123">
        <f t="shared" si="46"/>
        <v>864</v>
      </c>
      <c r="N597" s="241">
        <f t="shared" si="45"/>
        <v>5</v>
      </c>
      <c r="O597" s="315">
        <f t="shared" si="47"/>
        <v>0</v>
      </c>
      <c r="P597" s="34"/>
      <c r="R597" s="61"/>
      <c r="S597" s="61"/>
      <c r="T597" s="61"/>
      <c r="U597" s="61"/>
      <c r="V597" s="61"/>
      <c r="W597" s="61"/>
      <c r="X597" s="61"/>
      <c r="Y597" s="61"/>
    </row>
    <row r="598" spans="1:25" ht="17.25" hidden="1" outlineLevel="2" collapsed="1" thickBot="1">
      <c r="B598" s="349">
        <v>42608</v>
      </c>
      <c r="C598" s="318" t="s">
        <v>3069</v>
      </c>
      <c r="D598" s="319" t="s">
        <v>3109</v>
      </c>
      <c r="E598" s="319" t="s">
        <v>1329</v>
      </c>
      <c r="F598" s="319" t="s">
        <v>1346</v>
      </c>
      <c r="G598" s="319" t="s">
        <v>102</v>
      </c>
      <c r="H598" s="320">
        <v>1</v>
      </c>
      <c r="I598" s="320">
        <v>9068</v>
      </c>
      <c r="J598" s="320">
        <v>0</v>
      </c>
      <c r="K598" s="322">
        <v>100</v>
      </c>
      <c r="L598" s="322">
        <v>36</v>
      </c>
      <c r="M598" s="123">
        <f t="shared" si="46"/>
        <v>-136</v>
      </c>
      <c r="N598" s="241" t="str">
        <f t="shared" si="45"/>
        <v/>
      </c>
      <c r="O598" s="315">
        <f t="shared" si="47"/>
        <v>0</v>
      </c>
      <c r="P598" s="34"/>
      <c r="R598" s="61"/>
      <c r="S598" s="61"/>
      <c r="T598" s="61"/>
      <c r="U598" s="61"/>
      <c r="V598" s="61"/>
      <c r="W598" s="61"/>
      <c r="X598" s="61"/>
      <c r="Y598" s="61"/>
    </row>
    <row r="599" spans="1:25" ht="17.25" hidden="1" outlineLevel="2" collapsed="1" thickBot="1">
      <c r="B599" s="349">
        <v>42608</v>
      </c>
      <c r="C599" s="318" t="s">
        <v>3069</v>
      </c>
      <c r="D599" s="319" t="s">
        <v>3109</v>
      </c>
      <c r="E599" s="319" t="s">
        <v>1331</v>
      </c>
      <c r="F599" s="319" t="s">
        <v>1345</v>
      </c>
      <c r="G599" s="319" t="s">
        <v>102</v>
      </c>
      <c r="H599" s="320">
        <v>1</v>
      </c>
      <c r="I599" s="320">
        <v>9064</v>
      </c>
      <c r="J599" s="320">
        <v>0</v>
      </c>
      <c r="K599" s="322">
        <v>100</v>
      </c>
      <c r="L599" s="322">
        <v>36</v>
      </c>
      <c r="M599" s="123">
        <f t="shared" si="46"/>
        <v>664</v>
      </c>
      <c r="N599" s="241">
        <f t="shared" si="45"/>
        <v>4</v>
      </c>
      <c r="O599" s="315">
        <f t="shared" si="47"/>
        <v>0</v>
      </c>
      <c r="P599" s="34"/>
      <c r="R599" s="61"/>
      <c r="S599" s="61"/>
      <c r="T599" s="61"/>
      <c r="U599" s="61"/>
      <c r="V599" s="61"/>
      <c r="W599" s="61"/>
      <c r="X599" s="61"/>
      <c r="Y599" s="61"/>
    </row>
    <row r="600" spans="1:25" ht="17.25" hidden="1" outlineLevel="2" collapsed="1" thickBot="1">
      <c r="B600" s="349">
        <v>42608</v>
      </c>
      <c r="C600" s="318" t="s">
        <v>3069</v>
      </c>
      <c r="D600" s="319" t="s">
        <v>3109</v>
      </c>
      <c r="E600" s="319" t="s">
        <v>1329</v>
      </c>
      <c r="F600" s="319" t="s">
        <v>1346</v>
      </c>
      <c r="G600" s="319" t="s">
        <v>102</v>
      </c>
      <c r="H600" s="320">
        <v>1</v>
      </c>
      <c r="I600" s="320">
        <v>9064</v>
      </c>
      <c r="J600" s="320">
        <v>0</v>
      </c>
      <c r="K600" s="322">
        <v>100</v>
      </c>
      <c r="L600" s="322">
        <v>36</v>
      </c>
      <c r="M600" s="123">
        <f t="shared" si="46"/>
        <v>-136</v>
      </c>
      <c r="N600" s="241" t="str">
        <f t="shared" si="45"/>
        <v/>
      </c>
      <c r="O600" s="315">
        <f t="shared" si="47"/>
        <v>0</v>
      </c>
      <c r="P600" s="34"/>
      <c r="R600" s="61"/>
      <c r="S600" s="61"/>
      <c r="T600" s="61"/>
      <c r="U600" s="61"/>
      <c r="V600" s="61"/>
      <c r="W600" s="61"/>
      <c r="X600" s="61"/>
      <c r="Y600" s="61"/>
    </row>
    <row r="601" spans="1:25" ht="17.25" hidden="1" outlineLevel="2" collapsed="1" thickBot="1">
      <c r="B601" s="349">
        <v>42608</v>
      </c>
      <c r="C601" s="318" t="s">
        <v>3069</v>
      </c>
      <c r="D601" s="319" t="s">
        <v>3109</v>
      </c>
      <c r="E601" s="319" t="s">
        <v>1331</v>
      </c>
      <c r="F601" s="319" t="s">
        <v>1345</v>
      </c>
      <c r="G601" s="319" t="s">
        <v>102</v>
      </c>
      <c r="H601" s="320">
        <v>1</v>
      </c>
      <c r="I601" s="320">
        <v>9078</v>
      </c>
      <c r="J601" s="320">
        <v>0</v>
      </c>
      <c r="K601" s="322">
        <v>100</v>
      </c>
      <c r="L601" s="322">
        <v>36</v>
      </c>
      <c r="M601" s="123">
        <f t="shared" si="46"/>
        <v>-2936</v>
      </c>
      <c r="N601" s="241">
        <f t="shared" si="45"/>
        <v>-14</v>
      </c>
      <c r="O601" s="315">
        <f t="shared" si="47"/>
        <v>0</v>
      </c>
      <c r="P601" s="34"/>
      <c r="R601" s="61"/>
      <c r="S601" s="61"/>
      <c r="T601" s="61"/>
      <c r="U601" s="61"/>
      <c r="V601" s="61"/>
      <c r="W601" s="61"/>
      <c r="X601" s="61"/>
      <c r="Y601" s="61"/>
    </row>
    <row r="602" spans="1:25" ht="17.25" hidden="1" outlineLevel="2" collapsed="1" thickBot="1">
      <c r="B602" s="349">
        <v>42608</v>
      </c>
      <c r="C602" s="318" t="s">
        <v>3069</v>
      </c>
      <c r="D602" s="319" t="s">
        <v>3109</v>
      </c>
      <c r="E602" s="319" t="s">
        <v>1329</v>
      </c>
      <c r="F602" s="319" t="s">
        <v>1346</v>
      </c>
      <c r="G602" s="319" t="s">
        <v>102</v>
      </c>
      <c r="H602" s="320">
        <v>1</v>
      </c>
      <c r="I602" s="320">
        <v>9082</v>
      </c>
      <c r="J602" s="320">
        <v>0</v>
      </c>
      <c r="K602" s="322">
        <v>100</v>
      </c>
      <c r="L602" s="322">
        <v>36</v>
      </c>
      <c r="M602" s="123">
        <f t="shared" si="46"/>
        <v>-136</v>
      </c>
      <c r="N602" s="241" t="str">
        <f t="shared" si="45"/>
        <v/>
      </c>
      <c r="O602" s="315">
        <f t="shared" si="47"/>
        <v>0</v>
      </c>
      <c r="P602" s="34"/>
      <c r="R602" s="61"/>
      <c r="S602" s="61"/>
      <c r="T602" s="61"/>
      <c r="U602" s="61"/>
      <c r="V602" s="61"/>
      <c r="W602" s="61"/>
      <c r="X602" s="61"/>
      <c r="Y602" s="61"/>
    </row>
    <row r="603" spans="1:25" ht="17.25" hidden="1" outlineLevel="2" collapsed="1" thickBot="1">
      <c r="B603" s="349">
        <v>42608</v>
      </c>
      <c r="C603" s="318" t="s">
        <v>3069</v>
      </c>
      <c r="D603" s="319" t="s">
        <v>3109</v>
      </c>
      <c r="E603" s="319" t="s">
        <v>1331</v>
      </c>
      <c r="F603" s="319" t="s">
        <v>1345</v>
      </c>
      <c r="G603" s="319" t="s">
        <v>102</v>
      </c>
      <c r="H603" s="320">
        <v>1</v>
      </c>
      <c r="I603" s="320">
        <v>9077</v>
      </c>
      <c r="J603" s="320">
        <v>0</v>
      </c>
      <c r="K603" s="322">
        <v>100</v>
      </c>
      <c r="L603" s="322">
        <v>36</v>
      </c>
      <c r="M603" s="123">
        <f t="shared" si="46"/>
        <v>864</v>
      </c>
      <c r="N603" s="241">
        <f t="shared" si="45"/>
        <v>5</v>
      </c>
      <c r="O603" s="315">
        <f t="shared" si="47"/>
        <v>0</v>
      </c>
      <c r="P603" s="34"/>
      <c r="R603" s="61"/>
      <c r="S603" s="61"/>
      <c r="T603" s="61"/>
      <c r="U603" s="61"/>
      <c r="V603" s="61"/>
      <c r="W603" s="61"/>
      <c r="X603" s="61"/>
      <c r="Y603" s="61"/>
    </row>
    <row r="604" spans="1:25" ht="17.25" hidden="1" outlineLevel="2" collapsed="1" thickBot="1">
      <c r="B604" s="349">
        <v>42608</v>
      </c>
      <c r="C604" s="318" t="s">
        <v>3069</v>
      </c>
      <c r="D604" s="319" t="s">
        <v>3109</v>
      </c>
      <c r="E604" s="319" t="s">
        <v>1329</v>
      </c>
      <c r="F604" s="319" t="s">
        <v>1346</v>
      </c>
      <c r="G604" s="319" t="s">
        <v>102</v>
      </c>
      <c r="H604" s="320">
        <v>1</v>
      </c>
      <c r="I604" s="320">
        <v>9049</v>
      </c>
      <c r="J604" s="320">
        <v>0</v>
      </c>
      <c r="K604" s="322">
        <v>100</v>
      </c>
      <c r="L604" s="322">
        <v>36</v>
      </c>
      <c r="M604" s="123">
        <f t="shared" si="46"/>
        <v>-136</v>
      </c>
      <c r="N604" s="241" t="str">
        <f t="shared" si="45"/>
        <v/>
      </c>
      <c r="O604" s="315">
        <f t="shared" si="47"/>
        <v>0</v>
      </c>
      <c r="P604" s="34"/>
      <c r="R604" s="61"/>
      <c r="S604" s="61"/>
      <c r="T604" s="61"/>
      <c r="U604" s="61"/>
      <c r="V604" s="61"/>
      <c r="W604" s="61"/>
      <c r="X604" s="61"/>
      <c r="Y604" s="61"/>
    </row>
    <row r="605" spans="1:25" ht="17.25" hidden="1" outlineLevel="2" thickBot="1">
      <c r="B605" s="349">
        <v>42608</v>
      </c>
      <c r="C605" s="318" t="s">
        <v>3069</v>
      </c>
      <c r="D605" s="319" t="s">
        <v>3109</v>
      </c>
      <c r="E605" s="319" t="s">
        <v>1331</v>
      </c>
      <c r="F605" s="319" t="s">
        <v>1345</v>
      </c>
      <c r="G605" s="319" t="s">
        <v>102</v>
      </c>
      <c r="H605" s="320">
        <v>1</v>
      </c>
      <c r="I605" s="320">
        <v>9062</v>
      </c>
      <c r="J605" s="320">
        <v>0</v>
      </c>
      <c r="K605" s="322">
        <v>100</v>
      </c>
      <c r="L605" s="322">
        <v>36</v>
      </c>
      <c r="M605" s="123">
        <f t="shared" si="46"/>
        <v>-2736</v>
      </c>
      <c r="N605" s="241">
        <f t="shared" si="45"/>
        <v>-13</v>
      </c>
      <c r="O605" s="315">
        <f t="shared" si="47"/>
        <v>0</v>
      </c>
      <c r="P605" s="34"/>
      <c r="R605" s="61"/>
      <c r="S605" s="61"/>
      <c r="T605" s="61"/>
      <c r="U605" s="61"/>
      <c r="V605" s="61"/>
      <c r="W605" s="61"/>
      <c r="X605" s="61"/>
      <c r="Y605" s="61"/>
    </row>
    <row r="606" spans="1:25" ht="17.25" hidden="1" outlineLevel="1" thickBot="1">
      <c r="A606" s="355"/>
      <c r="B606" s="350">
        <v>42611</v>
      </c>
      <c r="C606" s="351" t="s">
        <v>3069</v>
      </c>
      <c r="D606" s="352" t="s">
        <v>3109</v>
      </c>
      <c r="E606" s="352" t="s">
        <v>1329</v>
      </c>
      <c r="F606" s="352" t="s">
        <v>1345</v>
      </c>
      <c r="G606" s="352" t="s">
        <v>102</v>
      </c>
      <c r="H606" s="353">
        <v>1</v>
      </c>
      <c r="I606" s="353">
        <v>8991</v>
      </c>
      <c r="J606" s="353">
        <v>0</v>
      </c>
      <c r="K606" s="354">
        <v>100</v>
      </c>
      <c r="L606" s="354">
        <v>36</v>
      </c>
      <c r="M606" s="285">
        <f t="shared" si="46"/>
        <v>-136</v>
      </c>
      <c r="N606" s="340" t="str">
        <f t="shared" si="45"/>
        <v/>
      </c>
      <c r="O606" s="315">
        <f t="shared" si="47"/>
        <v>0</v>
      </c>
      <c r="P606" s="314">
        <f>SUM(M606:M607)</f>
        <v>1728</v>
      </c>
      <c r="R606" s="61"/>
      <c r="S606" s="61"/>
      <c r="T606" s="61"/>
      <c r="U606" s="61"/>
      <c r="V606" s="61"/>
      <c r="W606" s="61"/>
      <c r="X606" s="61"/>
      <c r="Y606" s="61"/>
    </row>
    <row r="607" spans="1:25" ht="17.25" hidden="1" outlineLevel="1" thickBot="1">
      <c r="A607" s="355"/>
      <c r="B607" s="350">
        <v>42611</v>
      </c>
      <c r="C607" s="351" t="s">
        <v>3069</v>
      </c>
      <c r="D607" s="352" t="s">
        <v>3109</v>
      </c>
      <c r="E607" s="352" t="s">
        <v>1331</v>
      </c>
      <c r="F607" s="352" t="s">
        <v>1346</v>
      </c>
      <c r="G607" s="352" t="s">
        <v>102</v>
      </c>
      <c r="H607" s="353">
        <v>1</v>
      </c>
      <c r="I607" s="353">
        <v>9001</v>
      </c>
      <c r="J607" s="353">
        <v>0</v>
      </c>
      <c r="K607" s="354">
        <v>100</v>
      </c>
      <c r="L607" s="354">
        <v>36</v>
      </c>
      <c r="M607" s="285">
        <f t="shared" si="46"/>
        <v>1864</v>
      </c>
      <c r="N607" s="340">
        <f t="shared" si="45"/>
        <v>10</v>
      </c>
      <c r="O607" s="315">
        <f t="shared" si="47"/>
        <v>0</v>
      </c>
      <c r="P607" s="314"/>
      <c r="R607" s="61"/>
      <c r="S607" s="61"/>
      <c r="T607" s="61"/>
      <c r="U607" s="61"/>
      <c r="V607" s="61"/>
      <c r="W607" s="61"/>
      <c r="X607" s="61"/>
      <c r="Y607" s="61"/>
    </row>
    <row r="608" spans="1:25" ht="17.25" collapsed="1" thickBot="1">
      <c r="B608" s="333" t="s">
        <v>1347</v>
      </c>
      <c r="C608" s="273"/>
      <c r="D608" s="273"/>
      <c r="E608" s="273"/>
      <c r="F608" s="273"/>
      <c r="G608" s="273"/>
      <c r="H608" s="274"/>
      <c r="I608" s="274"/>
      <c r="J608" s="274"/>
      <c r="K608" s="275"/>
      <c r="L608" s="274"/>
      <c r="M608" s="276"/>
      <c r="N608" s="309"/>
      <c r="P608" s="328">
        <f>SUM(P378:P607)</f>
        <v>-57939</v>
      </c>
    </row>
    <row r="609" spans="1:25" ht="17.25" hidden="1" outlineLevel="1" collapsed="1" thickBot="1">
      <c r="B609" s="349">
        <v>42614</v>
      </c>
      <c r="C609" s="318" t="s">
        <v>3069</v>
      </c>
      <c r="D609" s="319" t="s">
        <v>3109</v>
      </c>
      <c r="E609" s="319" t="s">
        <v>1329</v>
      </c>
      <c r="F609" s="319" t="s">
        <v>1346</v>
      </c>
      <c r="G609" s="319" t="s">
        <v>102</v>
      </c>
      <c r="H609" s="320">
        <v>1</v>
      </c>
      <c r="I609" s="320">
        <v>8941</v>
      </c>
      <c r="J609" s="320">
        <v>0</v>
      </c>
      <c r="K609" s="322">
        <v>100</v>
      </c>
      <c r="L609" s="322">
        <v>36</v>
      </c>
      <c r="M609" s="123">
        <f>IF(C609="TXO",J609-SUM(K609:L609),IF(C609="FITX",IF(E609="新倉",-SUM(K609:L609),IF(F609="賣",(I609-I608)*H609*200-SUM(K609:L609),(I608-I609)*H609*200-SUM(K609:L609)))))</f>
        <v>-136</v>
      </c>
      <c r="N609" s="241" t="str">
        <f>IF(C609="TXO","",IF(C609="FITX",IF(E609="新倉","",IF(F609="賣",(I609-I608)*H609,(I608-I609)*H609))))</f>
        <v/>
      </c>
      <c r="O609" s="315">
        <f t="shared" si="47"/>
        <v>0</v>
      </c>
      <c r="P609" s="34">
        <f>SUM(M609:M612)</f>
        <v>256</v>
      </c>
      <c r="R609" s="61"/>
      <c r="S609" s="61"/>
      <c r="T609" s="61"/>
      <c r="U609" s="61"/>
      <c r="V609" s="61"/>
      <c r="W609" s="61"/>
      <c r="X609" s="61"/>
      <c r="Y609" s="61"/>
    </row>
    <row r="610" spans="1:25" ht="17.25" hidden="1" outlineLevel="2" thickBot="1">
      <c r="B610" s="349">
        <v>42614</v>
      </c>
      <c r="C610" s="318" t="s">
        <v>3069</v>
      </c>
      <c r="D610" s="319" t="s">
        <v>3109</v>
      </c>
      <c r="E610" s="319" t="s">
        <v>1331</v>
      </c>
      <c r="F610" s="319" t="s">
        <v>1345</v>
      </c>
      <c r="G610" s="319" t="s">
        <v>102</v>
      </c>
      <c r="H610" s="320">
        <v>1</v>
      </c>
      <c r="I610" s="320">
        <v>8957</v>
      </c>
      <c r="J610" s="320">
        <v>0</v>
      </c>
      <c r="K610" s="322">
        <v>100</v>
      </c>
      <c r="L610" s="322">
        <v>36</v>
      </c>
      <c r="M610" s="123">
        <f t="shared" ref="M610:M673" si="48">IF(C610="TXO",J610-SUM(K610:L610),IF(C610="FITX",IF(E610="新倉",-SUM(K610:L610),IF(F610="賣",(I610-I609)*H610*200-SUM(K610:L610),(I609-I610)*H610*200-SUM(K610:L610)))))</f>
        <v>-3336</v>
      </c>
      <c r="N610" s="241">
        <f>IF(C610="TXO","",IF(C610="FITX",IF(E610="新倉","",IF(F610="賣",(I610-I609)*H610,(I609-I610)*H610))))</f>
        <v>-16</v>
      </c>
      <c r="O610" s="315">
        <f t="shared" si="47"/>
        <v>0</v>
      </c>
      <c r="P610" s="207"/>
      <c r="R610" s="61"/>
      <c r="S610" s="61"/>
      <c r="T610" s="61"/>
      <c r="U610" s="61"/>
      <c r="V610" s="61"/>
      <c r="W610" s="61"/>
      <c r="X610" s="61"/>
      <c r="Y610" s="61"/>
    </row>
    <row r="611" spans="1:25" ht="17.25" hidden="1" outlineLevel="2" thickBot="1">
      <c r="B611" s="349">
        <v>42614</v>
      </c>
      <c r="C611" s="318" t="s">
        <v>3069</v>
      </c>
      <c r="D611" s="319" t="s">
        <v>3109</v>
      </c>
      <c r="E611" s="319" t="s">
        <v>1329</v>
      </c>
      <c r="F611" s="319" t="s">
        <v>1346</v>
      </c>
      <c r="G611" s="319" t="s">
        <v>102</v>
      </c>
      <c r="H611" s="320">
        <v>1</v>
      </c>
      <c r="I611" s="320">
        <v>8910</v>
      </c>
      <c r="J611" s="320">
        <v>0</v>
      </c>
      <c r="K611" s="322">
        <v>100</v>
      </c>
      <c r="L611" s="322">
        <v>36</v>
      </c>
      <c r="M611" s="123">
        <f t="shared" si="48"/>
        <v>-136</v>
      </c>
      <c r="N611" s="241" t="str">
        <f t="shared" ref="N611:N674" si="49">IF(C611="TXO","",IF(C611="FITX",IF(E611="新倉","",IF(F611="賣",(I611-I610)*H611,(I610-I611)*H611))))</f>
        <v/>
      </c>
      <c r="O611" s="315">
        <f t="shared" si="47"/>
        <v>0</v>
      </c>
      <c r="P611" s="34"/>
      <c r="R611" s="61"/>
      <c r="S611" s="61"/>
      <c r="T611" s="61"/>
      <c r="U611" s="61"/>
      <c r="V611" s="61"/>
      <c r="W611" s="61"/>
      <c r="X611" s="61"/>
      <c r="Y611" s="61"/>
    </row>
    <row r="612" spans="1:25" ht="17.25" hidden="1" outlineLevel="2" thickBot="1">
      <c r="B612" s="349">
        <v>42614</v>
      </c>
      <c r="C612" s="318" t="s">
        <v>3069</v>
      </c>
      <c r="D612" s="319" t="s">
        <v>3109</v>
      </c>
      <c r="E612" s="319" t="s">
        <v>1331</v>
      </c>
      <c r="F612" s="319" t="s">
        <v>1345</v>
      </c>
      <c r="G612" s="319" t="s">
        <v>102</v>
      </c>
      <c r="H612" s="320">
        <v>1</v>
      </c>
      <c r="I612" s="320">
        <v>8890</v>
      </c>
      <c r="J612" s="320">
        <v>0</v>
      </c>
      <c r="K612" s="322">
        <v>100</v>
      </c>
      <c r="L612" s="322">
        <v>36</v>
      </c>
      <c r="M612" s="123">
        <f t="shared" si="48"/>
        <v>3864</v>
      </c>
      <c r="N612" s="241">
        <f t="shared" si="49"/>
        <v>20</v>
      </c>
      <c r="O612" s="315">
        <f t="shared" si="47"/>
        <v>0</v>
      </c>
      <c r="P612" s="34"/>
      <c r="R612" s="61"/>
      <c r="S612" s="61"/>
      <c r="T612" s="61"/>
      <c r="U612" s="61"/>
      <c r="V612" s="61"/>
      <c r="W612" s="61"/>
      <c r="X612" s="61"/>
      <c r="Y612" s="61"/>
    </row>
    <row r="613" spans="1:25" ht="17.25" hidden="1" outlineLevel="1" thickBot="1">
      <c r="A613" s="355"/>
      <c r="B613" s="350">
        <v>42619</v>
      </c>
      <c r="C613" s="351" t="s">
        <v>3069</v>
      </c>
      <c r="D613" s="352" t="s">
        <v>3109</v>
      </c>
      <c r="E613" s="352" t="s">
        <v>1329</v>
      </c>
      <c r="F613" s="352" t="s">
        <v>1346</v>
      </c>
      <c r="G613" s="352" t="s">
        <v>102</v>
      </c>
      <c r="H613" s="353">
        <v>1</v>
      </c>
      <c r="I613" s="353">
        <v>9098</v>
      </c>
      <c r="J613" s="353">
        <v>0</v>
      </c>
      <c r="K613" s="354">
        <v>100</v>
      </c>
      <c r="L613" s="354">
        <v>36</v>
      </c>
      <c r="M613" s="285">
        <f t="shared" si="48"/>
        <v>-136</v>
      </c>
      <c r="N613" s="340" t="str">
        <f t="shared" si="49"/>
        <v/>
      </c>
      <c r="O613" s="315">
        <f t="shared" si="47"/>
        <v>0</v>
      </c>
      <c r="P613" s="314">
        <f>SUM(M613:M614)</f>
        <v>1128</v>
      </c>
      <c r="R613" s="61"/>
      <c r="S613" s="61"/>
      <c r="T613" s="61"/>
      <c r="U613" s="61"/>
      <c r="V613" s="61"/>
      <c r="W613" s="61"/>
      <c r="X613" s="61"/>
      <c r="Y613" s="61"/>
    </row>
    <row r="614" spans="1:25" ht="17.25" hidden="1" outlineLevel="1" thickBot="1">
      <c r="A614" s="355"/>
      <c r="B614" s="350">
        <v>42619</v>
      </c>
      <c r="C614" s="351" t="s">
        <v>3069</v>
      </c>
      <c r="D614" s="352" t="s">
        <v>3109</v>
      </c>
      <c r="E614" s="352" t="s">
        <v>1331</v>
      </c>
      <c r="F614" s="352" t="s">
        <v>1345</v>
      </c>
      <c r="G614" s="352" t="s">
        <v>102</v>
      </c>
      <c r="H614" s="353">
        <v>1</v>
      </c>
      <c r="I614" s="353">
        <v>9091</v>
      </c>
      <c r="J614" s="353">
        <v>0</v>
      </c>
      <c r="K614" s="354">
        <v>100</v>
      </c>
      <c r="L614" s="354">
        <v>36</v>
      </c>
      <c r="M614" s="285">
        <f t="shared" si="48"/>
        <v>1264</v>
      </c>
      <c r="N614" s="340">
        <f t="shared" si="49"/>
        <v>7</v>
      </c>
      <c r="O614" s="315">
        <f t="shared" si="47"/>
        <v>0</v>
      </c>
      <c r="P614" s="314"/>
      <c r="R614" s="61"/>
      <c r="S614" s="61"/>
      <c r="T614" s="61"/>
      <c r="U614" s="61"/>
      <c r="V614" s="61"/>
      <c r="W614" s="61"/>
      <c r="X614" s="61"/>
      <c r="Y614" s="61"/>
    </row>
    <row r="615" spans="1:25" ht="17.25" hidden="1" outlineLevel="1" collapsed="1" thickBot="1">
      <c r="B615" s="349">
        <v>42623</v>
      </c>
      <c r="C615" s="318" t="s">
        <v>3069</v>
      </c>
      <c r="D615" s="319" t="s">
        <v>3109</v>
      </c>
      <c r="E615" s="319" t="s">
        <v>1329</v>
      </c>
      <c r="F615" s="319" t="s">
        <v>1346</v>
      </c>
      <c r="G615" s="319" t="s">
        <v>102</v>
      </c>
      <c r="H615" s="320">
        <v>1</v>
      </c>
      <c r="I615" s="320">
        <v>8986</v>
      </c>
      <c r="J615" s="320">
        <v>0</v>
      </c>
      <c r="K615" s="322">
        <v>100</v>
      </c>
      <c r="L615" s="322">
        <v>36</v>
      </c>
      <c r="M615" s="123">
        <f t="shared" si="48"/>
        <v>-136</v>
      </c>
      <c r="N615" s="241" t="str">
        <f t="shared" si="49"/>
        <v/>
      </c>
      <c r="O615" s="315">
        <f t="shared" si="47"/>
        <v>0</v>
      </c>
      <c r="P615" s="34">
        <f>SUM(M615:M648)</f>
        <v>-8824</v>
      </c>
      <c r="R615" s="61"/>
      <c r="S615" s="61"/>
      <c r="T615" s="61"/>
      <c r="U615" s="61"/>
      <c r="V615" s="61"/>
      <c r="W615" s="61"/>
      <c r="X615" s="61"/>
      <c r="Y615" s="61"/>
    </row>
    <row r="616" spans="1:25" ht="17.25" hidden="1" outlineLevel="2" thickBot="1">
      <c r="B616" s="349">
        <v>42623</v>
      </c>
      <c r="C616" s="318" t="s">
        <v>3069</v>
      </c>
      <c r="D616" s="319" t="s">
        <v>3109</v>
      </c>
      <c r="E616" s="319" t="s">
        <v>1331</v>
      </c>
      <c r="F616" s="319" t="s">
        <v>1345</v>
      </c>
      <c r="G616" s="319" t="s">
        <v>102</v>
      </c>
      <c r="H616" s="320">
        <v>1</v>
      </c>
      <c r="I616" s="320">
        <v>8988</v>
      </c>
      <c r="J616" s="320">
        <v>0</v>
      </c>
      <c r="K616" s="322">
        <v>100</v>
      </c>
      <c r="L616" s="322">
        <v>36</v>
      </c>
      <c r="M616" s="123">
        <f t="shared" si="48"/>
        <v>-536</v>
      </c>
      <c r="N616" s="241">
        <f t="shared" si="49"/>
        <v>-2</v>
      </c>
      <c r="O616" s="315">
        <f t="shared" si="47"/>
        <v>0</v>
      </c>
      <c r="P616" s="34"/>
      <c r="R616" s="61"/>
      <c r="S616" s="61"/>
      <c r="T616" s="61"/>
      <c r="U616" s="61"/>
      <c r="V616" s="61"/>
      <c r="W616" s="61"/>
      <c r="X616" s="61"/>
      <c r="Y616" s="61"/>
    </row>
    <row r="617" spans="1:25" ht="17.25" hidden="1" outlineLevel="2" thickBot="1">
      <c r="B617" s="349">
        <v>42623</v>
      </c>
      <c r="C617" s="318" t="s">
        <v>3069</v>
      </c>
      <c r="D617" s="319" t="s">
        <v>3109</v>
      </c>
      <c r="E617" s="319" t="s">
        <v>1329</v>
      </c>
      <c r="F617" s="319" t="s">
        <v>1346</v>
      </c>
      <c r="G617" s="319" t="s">
        <v>102</v>
      </c>
      <c r="H617" s="320">
        <v>1</v>
      </c>
      <c r="I617" s="320">
        <v>8981</v>
      </c>
      <c r="J617" s="320">
        <v>0</v>
      </c>
      <c r="K617" s="322">
        <v>100</v>
      </c>
      <c r="L617" s="322">
        <v>36</v>
      </c>
      <c r="M617" s="123">
        <f t="shared" si="48"/>
        <v>-136</v>
      </c>
      <c r="N617" s="241" t="str">
        <f t="shared" si="49"/>
        <v/>
      </c>
      <c r="O617" s="315">
        <f t="shared" si="47"/>
        <v>0</v>
      </c>
      <c r="P617" s="34"/>
      <c r="R617" s="61"/>
      <c r="S617" s="61"/>
      <c r="T617" s="61"/>
      <c r="U617" s="61"/>
      <c r="V617" s="61"/>
      <c r="W617" s="61"/>
      <c r="X617" s="61"/>
      <c r="Y617" s="61"/>
    </row>
    <row r="618" spans="1:25" ht="17.25" hidden="1" outlineLevel="2" thickBot="1">
      <c r="B618" s="349">
        <v>42623</v>
      </c>
      <c r="C618" s="318" t="s">
        <v>3069</v>
      </c>
      <c r="D618" s="319" t="s">
        <v>3109</v>
      </c>
      <c r="E618" s="319" t="s">
        <v>1331</v>
      </c>
      <c r="F618" s="319" t="s">
        <v>1345</v>
      </c>
      <c r="G618" s="319" t="s">
        <v>102</v>
      </c>
      <c r="H618" s="320">
        <v>1</v>
      </c>
      <c r="I618" s="320">
        <v>8967</v>
      </c>
      <c r="J618" s="320">
        <v>0</v>
      </c>
      <c r="K618" s="322">
        <v>100</v>
      </c>
      <c r="L618" s="322">
        <v>36</v>
      </c>
      <c r="M618" s="123">
        <f t="shared" si="48"/>
        <v>2664</v>
      </c>
      <c r="N618" s="241">
        <f t="shared" si="49"/>
        <v>14</v>
      </c>
      <c r="O618" s="315">
        <f t="shared" si="47"/>
        <v>0</v>
      </c>
      <c r="P618" s="34"/>
      <c r="R618" s="61"/>
      <c r="S618" s="61"/>
      <c r="T618" s="61"/>
      <c r="U618" s="61"/>
      <c r="V618" s="61"/>
      <c r="W618" s="61"/>
      <c r="X618" s="61"/>
      <c r="Y618" s="61"/>
    </row>
    <row r="619" spans="1:25" ht="17.25" hidden="1" outlineLevel="2" thickBot="1">
      <c r="B619" s="349">
        <v>42623</v>
      </c>
      <c r="C619" s="318" t="s">
        <v>3069</v>
      </c>
      <c r="D619" s="319" t="s">
        <v>3109</v>
      </c>
      <c r="E619" s="319" t="s">
        <v>1329</v>
      </c>
      <c r="F619" s="319" t="s">
        <v>1346</v>
      </c>
      <c r="G619" s="319" t="s">
        <v>102</v>
      </c>
      <c r="H619" s="320">
        <v>1</v>
      </c>
      <c r="I619" s="320">
        <v>8956</v>
      </c>
      <c r="J619" s="320">
        <v>0</v>
      </c>
      <c r="K619" s="322">
        <v>100</v>
      </c>
      <c r="L619" s="322">
        <v>36</v>
      </c>
      <c r="M619" s="123">
        <f t="shared" si="48"/>
        <v>-136</v>
      </c>
      <c r="N619" s="241" t="str">
        <f t="shared" si="49"/>
        <v/>
      </c>
      <c r="O619" s="315">
        <f t="shared" si="47"/>
        <v>0</v>
      </c>
      <c r="P619" s="34"/>
      <c r="R619" s="61"/>
      <c r="S619" s="61"/>
      <c r="T619" s="61"/>
      <c r="U619" s="61"/>
      <c r="V619" s="61"/>
      <c r="W619" s="61"/>
      <c r="X619" s="61"/>
      <c r="Y619" s="61"/>
    </row>
    <row r="620" spans="1:25" ht="17.25" hidden="1" outlineLevel="2" thickBot="1">
      <c r="B620" s="349">
        <v>42623</v>
      </c>
      <c r="C620" s="318" t="s">
        <v>3069</v>
      </c>
      <c r="D620" s="319" t="s">
        <v>3109</v>
      </c>
      <c r="E620" s="319" t="s">
        <v>1331</v>
      </c>
      <c r="F620" s="319" t="s">
        <v>1345</v>
      </c>
      <c r="G620" s="319" t="s">
        <v>102</v>
      </c>
      <c r="H620" s="320">
        <v>1</v>
      </c>
      <c r="I620" s="320">
        <v>8962</v>
      </c>
      <c r="J620" s="320">
        <v>0</v>
      </c>
      <c r="K620" s="322">
        <v>100</v>
      </c>
      <c r="L620" s="322">
        <v>36</v>
      </c>
      <c r="M620" s="123">
        <f t="shared" si="48"/>
        <v>-1336</v>
      </c>
      <c r="N620" s="241">
        <f t="shared" si="49"/>
        <v>-6</v>
      </c>
      <c r="O620" s="315">
        <f t="shared" si="47"/>
        <v>0</v>
      </c>
      <c r="P620" s="34"/>
      <c r="R620" s="61"/>
      <c r="S620" s="61"/>
      <c r="T620" s="61"/>
      <c r="U620" s="61"/>
      <c r="V620" s="61"/>
      <c r="W620" s="61"/>
      <c r="X620" s="61"/>
      <c r="Y620" s="61"/>
    </row>
    <row r="621" spans="1:25" ht="17.25" hidden="1" outlineLevel="2" thickBot="1">
      <c r="B621" s="349">
        <v>42623</v>
      </c>
      <c r="C621" s="318" t="s">
        <v>3069</v>
      </c>
      <c r="D621" s="319" t="s">
        <v>3109</v>
      </c>
      <c r="E621" s="319" t="s">
        <v>1329</v>
      </c>
      <c r="F621" s="319" t="s">
        <v>1346</v>
      </c>
      <c r="G621" s="319" t="s">
        <v>102</v>
      </c>
      <c r="H621" s="320">
        <v>1</v>
      </c>
      <c r="I621" s="320">
        <v>8955</v>
      </c>
      <c r="J621" s="320">
        <v>0</v>
      </c>
      <c r="K621" s="322">
        <v>100</v>
      </c>
      <c r="L621" s="322">
        <v>36</v>
      </c>
      <c r="M621" s="123">
        <f t="shared" si="48"/>
        <v>-136</v>
      </c>
      <c r="N621" s="241" t="str">
        <f t="shared" si="49"/>
        <v/>
      </c>
      <c r="O621" s="315">
        <f t="shared" si="47"/>
        <v>0</v>
      </c>
      <c r="P621" s="34"/>
      <c r="R621" s="61"/>
      <c r="S621" s="61"/>
      <c r="T621" s="61"/>
      <c r="U621" s="61"/>
      <c r="V621" s="61"/>
      <c r="W621" s="61"/>
      <c r="X621" s="61"/>
      <c r="Y621" s="61"/>
    </row>
    <row r="622" spans="1:25" ht="17.25" hidden="1" outlineLevel="2" thickBot="1">
      <c r="B622" s="349">
        <v>42623</v>
      </c>
      <c r="C622" s="318" t="s">
        <v>3069</v>
      </c>
      <c r="D622" s="319" t="s">
        <v>3109</v>
      </c>
      <c r="E622" s="319" t="s">
        <v>1331</v>
      </c>
      <c r="F622" s="319" t="s">
        <v>1345</v>
      </c>
      <c r="G622" s="319" t="s">
        <v>102</v>
      </c>
      <c r="H622" s="320">
        <v>1</v>
      </c>
      <c r="I622" s="320">
        <v>8947</v>
      </c>
      <c r="J622" s="320">
        <v>0</v>
      </c>
      <c r="K622" s="322">
        <v>100</v>
      </c>
      <c r="L622" s="322">
        <v>36</v>
      </c>
      <c r="M622" s="123">
        <f t="shared" si="48"/>
        <v>1464</v>
      </c>
      <c r="N622" s="241">
        <f t="shared" si="49"/>
        <v>8</v>
      </c>
      <c r="O622" s="315">
        <f t="shared" si="47"/>
        <v>0</v>
      </c>
      <c r="P622" s="34"/>
      <c r="R622" s="61"/>
      <c r="S622" s="61"/>
      <c r="T622" s="61"/>
      <c r="U622" s="61"/>
      <c r="V622" s="61"/>
      <c r="W622" s="61"/>
      <c r="X622" s="61"/>
      <c r="Y622" s="61"/>
    </row>
    <row r="623" spans="1:25" ht="17.25" hidden="1" outlineLevel="2" thickBot="1">
      <c r="B623" s="349">
        <v>42623</v>
      </c>
      <c r="C623" s="318" t="s">
        <v>3069</v>
      </c>
      <c r="D623" s="319" t="s">
        <v>3109</v>
      </c>
      <c r="E623" s="319" t="s">
        <v>1329</v>
      </c>
      <c r="F623" s="319" t="s">
        <v>1346</v>
      </c>
      <c r="G623" s="319" t="s">
        <v>102</v>
      </c>
      <c r="H623" s="320">
        <v>1</v>
      </c>
      <c r="I623" s="320">
        <v>8961</v>
      </c>
      <c r="J623" s="320">
        <v>0</v>
      </c>
      <c r="K623" s="322">
        <v>100</v>
      </c>
      <c r="L623" s="322">
        <v>36</v>
      </c>
      <c r="M623" s="123">
        <f t="shared" si="48"/>
        <v>-136</v>
      </c>
      <c r="N623" s="241" t="str">
        <f t="shared" si="49"/>
        <v/>
      </c>
      <c r="O623" s="315">
        <f t="shared" si="47"/>
        <v>0</v>
      </c>
      <c r="P623" s="34"/>
      <c r="R623" s="61"/>
      <c r="S623" s="61"/>
      <c r="T623" s="61"/>
      <c r="U623" s="61"/>
      <c r="V623" s="61"/>
      <c r="W623" s="61"/>
      <c r="X623" s="61"/>
      <c r="Y623" s="61"/>
    </row>
    <row r="624" spans="1:25" ht="17.25" hidden="1" outlineLevel="2" thickBot="1">
      <c r="B624" s="349">
        <v>42623</v>
      </c>
      <c r="C624" s="318" t="s">
        <v>3069</v>
      </c>
      <c r="D624" s="319" t="s">
        <v>3109</v>
      </c>
      <c r="E624" s="319" t="s">
        <v>1331</v>
      </c>
      <c r="F624" s="319" t="s">
        <v>1345</v>
      </c>
      <c r="G624" s="319" t="s">
        <v>102</v>
      </c>
      <c r="H624" s="320">
        <v>1</v>
      </c>
      <c r="I624" s="320">
        <v>8960</v>
      </c>
      <c r="J624" s="320">
        <v>0</v>
      </c>
      <c r="K624" s="322">
        <v>100</v>
      </c>
      <c r="L624" s="322">
        <v>36</v>
      </c>
      <c r="M624" s="123">
        <f t="shared" si="48"/>
        <v>64</v>
      </c>
      <c r="N624" s="241">
        <f t="shared" si="49"/>
        <v>1</v>
      </c>
      <c r="O624" s="315">
        <f t="shared" si="47"/>
        <v>0</v>
      </c>
      <c r="P624" s="34"/>
      <c r="R624" s="61"/>
      <c r="S624" s="61"/>
      <c r="T624" s="61"/>
      <c r="U624" s="61"/>
      <c r="V624" s="61"/>
      <c r="W624" s="61"/>
      <c r="X624" s="61"/>
      <c r="Y624" s="61"/>
    </row>
    <row r="625" spans="2:25" ht="17.25" hidden="1" outlineLevel="2" thickBot="1">
      <c r="B625" s="349">
        <v>42623</v>
      </c>
      <c r="C625" s="318" t="s">
        <v>3069</v>
      </c>
      <c r="D625" s="319" t="s">
        <v>3109</v>
      </c>
      <c r="E625" s="319" t="s">
        <v>1329</v>
      </c>
      <c r="F625" s="319" t="s">
        <v>1346</v>
      </c>
      <c r="G625" s="319" t="s">
        <v>102</v>
      </c>
      <c r="H625" s="320">
        <v>1</v>
      </c>
      <c r="I625" s="320">
        <v>8988</v>
      </c>
      <c r="J625" s="320">
        <v>0</v>
      </c>
      <c r="K625" s="322">
        <v>100</v>
      </c>
      <c r="L625" s="322">
        <v>36</v>
      </c>
      <c r="M625" s="123">
        <f t="shared" si="48"/>
        <v>-136</v>
      </c>
      <c r="N625" s="241" t="str">
        <f t="shared" si="49"/>
        <v/>
      </c>
      <c r="O625" s="315">
        <f t="shared" si="47"/>
        <v>0</v>
      </c>
      <c r="P625" s="34"/>
      <c r="R625" s="61"/>
      <c r="S625" s="61"/>
      <c r="T625" s="61"/>
      <c r="U625" s="61"/>
      <c r="V625" s="61"/>
      <c r="W625" s="61"/>
      <c r="X625" s="61"/>
      <c r="Y625" s="61"/>
    </row>
    <row r="626" spans="2:25" ht="17.25" hidden="1" outlineLevel="2" thickBot="1">
      <c r="B626" s="349">
        <v>42623</v>
      </c>
      <c r="C626" s="318" t="s">
        <v>3069</v>
      </c>
      <c r="D626" s="319" t="s">
        <v>3109</v>
      </c>
      <c r="E626" s="319" t="s">
        <v>1331</v>
      </c>
      <c r="F626" s="319" t="s">
        <v>1345</v>
      </c>
      <c r="G626" s="319" t="s">
        <v>102</v>
      </c>
      <c r="H626" s="320">
        <v>1</v>
      </c>
      <c r="I626" s="320">
        <v>8995</v>
      </c>
      <c r="J626" s="320">
        <v>0</v>
      </c>
      <c r="K626" s="322">
        <v>100</v>
      </c>
      <c r="L626" s="322">
        <v>36</v>
      </c>
      <c r="M626" s="123">
        <f t="shared" si="48"/>
        <v>-1536</v>
      </c>
      <c r="N626" s="241">
        <f t="shared" si="49"/>
        <v>-7</v>
      </c>
      <c r="O626" s="315">
        <f t="shared" si="47"/>
        <v>0</v>
      </c>
      <c r="P626" s="34"/>
      <c r="R626" s="61"/>
      <c r="S626" s="61"/>
      <c r="T626" s="61"/>
      <c r="U626" s="61"/>
      <c r="V626" s="61"/>
      <c r="W626" s="61"/>
      <c r="X626" s="61"/>
      <c r="Y626" s="61"/>
    </row>
    <row r="627" spans="2:25" ht="17.25" hidden="1" outlineLevel="2" thickBot="1">
      <c r="B627" s="349">
        <v>42623</v>
      </c>
      <c r="C627" s="318" t="s">
        <v>3069</v>
      </c>
      <c r="D627" s="319" t="s">
        <v>3109</v>
      </c>
      <c r="E627" s="319" t="s">
        <v>1329</v>
      </c>
      <c r="F627" s="319" t="s">
        <v>1346</v>
      </c>
      <c r="G627" s="319" t="s">
        <v>102</v>
      </c>
      <c r="H627" s="320">
        <v>1</v>
      </c>
      <c r="I627" s="320">
        <v>8974</v>
      </c>
      <c r="J627" s="320">
        <v>0</v>
      </c>
      <c r="K627" s="322">
        <v>100</v>
      </c>
      <c r="L627" s="322">
        <v>36</v>
      </c>
      <c r="M627" s="123">
        <f t="shared" si="48"/>
        <v>-136</v>
      </c>
      <c r="N627" s="241" t="str">
        <f t="shared" si="49"/>
        <v/>
      </c>
      <c r="O627" s="315">
        <f t="shared" si="47"/>
        <v>0</v>
      </c>
      <c r="P627" s="34"/>
      <c r="R627" s="61"/>
      <c r="S627" s="61"/>
      <c r="T627" s="61"/>
      <c r="U627" s="61"/>
      <c r="V627" s="61"/>
      <c r="W627" s="61"/>
      <c r="X627" s="61"/>
      <c r="Y627" s="61"/>
    </row>
    <row r="628" spans="2:25" ht="17.25" hidden="1" outlineLevel="2" thickBot="1">
      <c r="B628" s="349">
        <v>42623</v>
      </c>
      <c r="C628" s="318" t="s">
        <v>3069</v>
      </c>
      <c r="D628" s="319" t="s">
        <v>3109</v>
      </c>
      <c r="E628" s="319" t="s">
        <v>1331</v>
      </c>
      <c r="F628" s="319" t="s">
        <v>1345</v>
      </c>
      <c r="G628" s="319" t="s">
        <v>102</v>
      </c>
      <c r="H628" s="320">
        <v>1</v>
      </c>
      <c r="I628" s="320">
        <v>8974</v>
      </c>
      <c r="J628" s="320">
        <v>0</v>
      </c>
      <c r="K628" s="322">
        <v>100</v>
      </c>
      <c r="L628" s="322">
        <v>36</v>
      </c>
      <c r="M628" s="123">
        <f t="shared" si="48"/>
        <v>-136</v>
      </c>
      <c r="N628" s="241">
        <f t="shared" si="49"/>
        <v>0</v>
      </c>
      <c r="O628" s="315">
        <f t="shared" si="47"/>
        <v>0</v>
      </c>
      <c r="P628" s="34"/>
      <c r="R628" s="61"/>
      <c r="S628" s="61"/>
      <c r="T628" s="61"/>
      <c r="U628" s="61"/>
      <c r="V628" s="61"/>
      <c r="W628" s="61"/>
      <c r="X628" s="61"/>
      <c r="Y628" s="61"/>
    </row>
    <row r="629" spans="2:25" ht="17.25" hidden="1" outlineLevel="2" thickBot="1">
      <c r="B629" s="349">
        <v>42623</v>
      </c>
      <c r="C629" s="318" t="s">
        <v>3069</v>
      </c>
      <c r="D629" s="319" t="s">
        <v>3109</v>
      </c>
      <c r="E629" s="319" t="s">
        <v>1329</v>
      </c>
      <c r="F629" s="319" t="s">
        <v>1346</v>
      </c>
      <c r="G629" s="319" t="s">
        <v>102</v>
      </c>
      <c r="H629" s="320">
        <v>1</v>
      </c>
      <c r="I629" s="320">
        <v>8976</v>
      </c>
      <c r="J629" s="320">
        <v>0</v>
      </c>
      <c r="K629" s="322">
        <v>100</v>
      </c>
      <c r="L629" s="322">
        <v>36</v>
      </c>
      <c r="M629" s="123">
        <f t="shared" si="48"/>
        <v>-136</v>
      </c>
      <c r="N629" s="241" t="str">
        <f t="shared" si="49"/>
        <v/>
      </c>
      <c r="O629" s="315">
        <f t="shared" si="47"/>
        <v>0</v>
      </c>
      <c r="P629" s="34"/>
      <c r="R629" s="61"/>
      <c r="S629" s="61"/>
      <c r="T629" s="61"/>
      <c r="U629" s="61"/>
      <c r="V629" s="61"/>
      <c r="W629" s="61"/>
      <c r="X629" s="61"/>
      <c r="Y629" s="61"/>
    </row>
    <row r="630" spans="2:25" ht="17.25" hidden="1" outlineLevel="2" thickBot="1">
      <c r="B630" s="349">
        <v>42623</v>
      </c>
      <c r="C630" s="318" t="s">
        <v>3069</v>
      </c>
      <c r="D630" s="319" t="s">
        <v>3109</v>
      </c>
      <c r="E630" s="319" t="s">
        <v>1331</v>
      </c>
      <c r="F630" s="319" t="s">
        <v>1345</v>
      </c>
      <c r="G630" s="319" t="s">
        <v>102</v>
      </c>
      <c r="H630" s="320">
        <v>1</v>
      </c>
      <c r="I630" s="320">
        <v>8980</v>
      </c>
      <c r="J630" s="320">
        <v>0</v>
      </c>
      <c r="K630" s="322">
        <v>100</v>
      </c>
      <c r="L630" s="322">
        <v>36</v>
      </c>
      <c r="M630" s="123">
        <f t="shared" si="48"/>
        <v>-936</v>
      </c>
      <c r="N630" s="241">
        <f t="shared" si="49"/>
        <v>-4</v>
      </c>
      <c r="O630" s="315">
        <f t="shared" si="47"/>
        <v>0</v>
      </c>
      <c r="P630" s="34"/>
      <c r="R630" s="61"/>
      <c r="S630" s="61"/>
      <c r="T630" s="61"/>
      <c r="U630" s="61"/>
      <c r="V630" s="61"/>
      <c r="W630" s="61"/>
      <c r="X630" s="61"/>
      <c r="Y630" s="61"/>
    </row>
    <row r="631" spans="2:25" ht="17.25" hidden="1" outlineLevel="2" thickBot="1">
      <c r="B631" s="349">
        <v>42623</v>
      </c>
      <c r="C631" s="318" t="s">
        <v>3069</v>
      </c>
      <c r="D631" s="319" t="s">
        <v>3109</v>
      </c>
      <c r="E631" s="319" t="s">
        <v>1329</v>
      </c>
      <c r="F631" s="319" t="s">
        <v>1346</v>
      </c>
      <c r="G631" s="319" t="s">
        <v>102</v>
      </c>
      <c r="H631" s="320">
        <v>1</v>
      </c>
      <c r="I631" s="320">
        <v>8971</v>
      </c>
      <c r="J631" s="320">
        <v>0</v>
      </c>
      <c r="K631" s="322">
        <v>100</v>
      </c>
      <c r="L631" s="322">
        <v>36</v>
      </c>
      <c r="M631" s="123">
        <f t="shared" si="48"/>
        <v>-136</v>
      </c>
      <c r="N631" s="241" t="str">
        <f t="shared" si="49"/>
        <v/>
      </c>
      <c r="O631" s="315">
        <f t="shared" si="47"/>
        <v>0</v>
      </c>
      <c r="P631" s="34"/>
      <c r="R631" s="61"/>
      <c r="S631" s="61"/>
      <c r="T631" s="61"/>
      <c r="U631" s="61"/>
      <c r="V631" s="61"/>
      <c r="W631" s="61"/>
      <c r="X631" s="61"/>
      <c r="Y631" s="61"/>
    </row>
    <row r="632" spans="2:25" ht="17.25" hidden="1" outlineLevel="2" thickBot="1">
      <c r="B632" s="349">
        <v>42623</v>
      </c>
      <c r="C632" s="318" t="s">
        <v>3069</v>
      </c>
      <c r="D632" s="319" t="s">
        <v>3109</v>
      </c>
      <c r="E632" s="319" t="s">
        <v>1331</v>
      </c>
      <c r="F632" s="319" t="s">
        <v>1345</v>
      </c>
      <c r="G632" s="319" t="s">
        <v>102</v>
      </c>
      <c r="H632" s="320">
        <v>1</v>
      </c>
      <c r="I632" s="320">
        <v>8980</v>
      </c>
      <c r="J632" s="320">
        <v>0</v>
      </c>
      <c r="K632" s="322">
        <v>100</v>
      </c>
      <c r="L632" s="322">
        <v>36</v>
      </c>
      <c r="M632" s="123">
        <f t="shared" si="48"/>
        <v>-1936</v>
      </c>
      <c r="N632" s="241">
        <f t="shared" si="49"/>
        <v>-9</v>
      </c>
      <c r="O632" s="315">
        <f t="shared" si="47"/>
        <v>0</v>
      </c>
      <c r="P632" s="34"/>
      <c r="R632" s="61"/>
      <c r="S632" s="61"/>
      <c r="T632" s="61"/>
      <c r="U632" s="61"/>
      <c r="V632" s="61"/>
      <c r="W632" s="61"/>
      <c r="X632" s="61"/>
      <c r="Y632" s="61"/>
    </row>
    <row r="633" spans="2:25" ht="17.25" hidden="1" outlineLevel="2" thickBot="1">
      <c r="B633" s="349">
        <v>42623</v>
      </c>
      <c r="C633" s="318" t="s">
        <v>3069</v>
      </c>
      <c r="D633" s="319" t="s">
        <v>3109</v>
      </c>
      <c r="E633" s="319" t="s">
        <v>1329</v>
      </c>
      <c r="F633" s="319" t="s">
        <v>1346</v>
      </c>
      <c r="G633" s="319" t="s">
        <v>102</v>
      </c>
      <c r="H633" s="320">
        <v>1</v>
      </c>
      <c r="I633" s="320">
        <v>8966</v>
      </c>
      <c r="J633" s="320">
        <v>0</v>
      </c>
      <c r="K633" s="322">
        <v>100</v>
      </c>
      <c r="L633" s="322">
        <v>36</v>
      </c>
      <c r="M633" s="123">
        <f t="shared" si="48"/>
        <v>-136</v>
      </c>
      <c r="N633" s="241" t="str">
        <f t="shared" si="49"/>
        <v/>
      </c>
      <c r="O633" s="315">
        <f t="shared" si="47"/>
        <v>0</v>
      </c>
      <c r="P633" s="34"/>
      <c r="R633" s="61"/>
      <c r="S633" s="61"/>
      <c r="T633" s="61"/>
      <c r="U633" s="61"/>
      <c r="V633" s="61"/>
      <c r="W633" s="61"/>
      <c r="X633" s="61"/>
      <c r="Y633" s="61"/>
    </row>
    <row r="634" spans="2:25" ht="17.25" hidden="1" outlineLevel="2" thickBot="1">
      <c r="B634" s="349">
        <v>42623</v>
      </c>
      <c r="C634" s="318" t="s">
        <v>3069</v>
      </c>
      <c r="D634" s="319" t="s">
        <v>3109</v>
      </c>
      <c r="E634" s="319" t="s">
        <v>1331</v>
      </c>
      <c r="F634" s="319" t="s">
        <v>1345</v>
      </c>
      <c r="G634" s="319" t="s">
        <v>102</v>
      </c>
      <c r="H634" s="320">
        <v>1</v>
      </c>
      <c r="I634" s="320">
        <v>8966</v>
      </c>
      <c r="J634" s="320">
        <v>0</v>
      </c>
      <c r="K634" s="322">
        <v>100</v>
      </c>
      <c r="L634" s="322">
        <v>36</v>
      </c>
      <c r="M634" s="123">
        <f t="shared" si="48"/>
        <v>-136</v>
      </c>
      <c r="N634" s="241">
        <f t="shared" si="49"/>
        <v>0</v>
      </c>
      <c r="O634" s="315">
        <f t="shared" si="47"/>
        <v>0</v>
      </c>
      <c r="P634" s="34"/>
      <c r="R634" s="61"/>
      <c r="S634" s="61"/>
      <c r="T634" s="61"/>
      <c r="U634" s="61"/>
      <c r="V634" s="61"/>
      <c r="W634" s="61"/>
      <c r="X634" s="61"/>
      <c r="Y634" s="61"/>
    </row>
    <row r="635" spans="2:25" ht="17.25" hidden="1" outlineLevel="2" thickBot="1">
      <c r="B635" s="349">
        <v>42623</v>
      </c>
      <c r="C635" s="318" t="s">
        <v>3069</v>
      </c>
      <c r="D635" s="319" t="s">
        <v>3109</v>
      </c>
      <c r="E635" s="319" t="s">
        <v>1329</v>
      </c>
      <c r="F635" s="319" t="s">
        <v>1346</v>
      </c>
      <c r="G635" s="319" t="s">
        <v>102</v>
      </c>
      <c r="H635" s="320">
        <v>1</v>
      </c>
      <c r="I635" s="320">
        <v>8974</v>
      </c>
      <c r="J635" s="320">
        <v>0</v>
      </c>
      <c r="K635" s="322">
        <v>100</v>
      </c>
      <c r="L635" s="322">
        <v>36</v>
      </c>
      <c r="M635" s="123">
        <f t="shared" si="48"/>
        <v>-136</v>
      </c>
      <c r="N635" s="241" t="str">
        <f t="shared" si="49"/>
        <v/>
      </c>
      <c r="O635" s="315">
        <f t="shared" si="47"/>
        <v>0</v>
      </c>
      <c r="P635" s="34"/>
      <c r="R635" s="61"/>
      <c r="S635" s="61"/>
      <c r="T635" s="61"/>
      <c r="U635" s="61"/>
      <c r="V635" s="61"/>
      <c r="W635" s="61"/>
      <c r="X635" s="61"/>
      <c r="Y635" s="61"/>
    </row>
    <row r="636" spans="2:25" ht="17.25" hidden="1" outlineLevel="2" thickBot="1">
      <c r="B636" s="349">
        <v>42623</v>
      </c>
      <c r="C636" s="318" t="s">
        <v>3069</v>
      </c>
      <c r="D636" s="319" t="s">
        <v>3109</v>
      </c>
      <c r="E636" s="319" t="s">
        <v>1331</v>
      </c>
      <c r="F636" s="319" t="s">
        <v>1345</v>
      </c>
      <c r="G636" s="319" t="s">
        <v>102</v>
      </c>
      <c r="H636" s="320">
        <v>1</v>
      </c>
      <c r="I636" s="320">
        <v>8979</v>
      </c>
      <c r="J636" s="320">
        <v>0</v>
      </c>
      <c r="K636" s="322">
        <v>100</v>
      </c>
      <c r="L636" s="322">
        <v>36</v>
      </c>
      <c r="M636" s="123">
        <f t="shared" si="48"/>
        <v>-1136</v>
      </c>
      <c r="N636" s="241">
        <f t="shared" si="49"/>
        <v>-5</v>
      </c>
      <c r="O636" s="315">
        <f t="shared" si="47"/>
        <v>0</v>
      </c>
      <c r="P636" s="34"/>
      <c r="R636" s="61"/>
      <c r="S636" s="61"/>
      <c r="T636" s="61"/>
      <c r="U636" s="61"/>
      <c r="V636" s="61"/>
      <c r="W636" s="61"/>
      <c r="X636" s="61"/>
      <c r="Y636" s="61"/>
    </row>
    <row r="637" spans="2:25" ht="17.25" hidden="1" outlineLevel="2" thickBot="1">
      <c r="B637" s="349">
        <v>42623</v>
      </c>
      <c r="C637" s="318" t="s">
        <v>3069</v>
      </c>
      <c r="D637" s="319" t="s">
        <v>3109</v>
      </c>
      <c r="E637" s="319" t="s">
        <v>1329</v>
      </c>
      <c r="F637" s="319" t="s">
        <v>1346</v>
      </c>
      <c r="G637" s="319" t="s">
        <v>102</v>
      </c>
      <c r="H637" s="320">
        <v>1</v>
      </c>
      <c r="I637" s="320">
        <v>8966</v>
      </c>
      <c r="J637" s="320">
        <v>0</v>
      </c>
      <c r="K637" s="322">
        <v>100</v>
      </c>
      <c r="L637" s="322">
        <v>36</v>
      </c>
      <c r="M637" s="123">
        <f t="shared" si="48"/>
        <v>-136</v>
      </c>
      <c r="N637" s="241" t="str">
        <f t="shared" si="49"/>
        <v/>
      </c>
      <c r="O637" s="315">
        <f t="shared" si="47"/>
        <v>0</v>
      </c>
      <c r="P637" s="34"/>
      <c r="R637" s="61"/>
      <c r="S637" s="61"/>
      <c r="T637" s="61"/>
      <c r="U637" s="61"/>
      <c r="V637" s="61"/>
      <c r="W637" s="61"/>
      <c r="X637" s="61"/>
      <c r="Y637" s="61"/>
    </row>
    <row r="638" spans="2:25" ht="17.25" hidden="1" outlineLevel="2" thickBot="1">
      <c r="B638" s="349">
        <v>42623</v>
      </c>
      <c r="C638" s="318" t="s">
        <v>3069</v>
      </c>
      <c r="D638" s="319" t="s">
        <v>3109</v>
      </c>
      <c r="E638" s="319" t="s">
        <v>1331</v>
      </c>
      <c r="F638" s="319" t="s">
        <v>1345</v>
      </c>
      <c r="G638" s="319" t="s">
        <v>102</v>
      </c>
      <c r="H638" s="320">
        <v>1</v>
      </c>
      <c r="I638" s="320">
        <v>8967</v>
      </c>
      <c r="J638" s="320">
        <v>0</v>
      </c>
      <c r="K638" s="322">
        <v>100</v>
      </c>
      <c r="L638" s="322">
        <v>36</v>
      </c>
      <c r="M638" s="123">
        <f t="shared" si="48"/>
        <v>-336</v>
      </c>
      <c r="N638" s="241">
        <f t="shared" si="49"/>
        <v>-1</v>
      </c>
      <c r="O638" s="315">
        <f t="shared" si="47"/>
        <v>0</v>
      </c>
      <c r="P638" s="34"/>
      <c r="R638" s="61"/>
      <c r="S638" s="61"/>
      <c r="T638" s="61"/>
      <c r="U638" s="61"/>
      <c r="V638" s="61"/>
      <c r="W638" s="61"/>
      <c r="X638" s="61"/>
      <c r="Y638" s="61"/>
    </row>
    <row r="639" spans="2:25" ht="17.25" hidden="1" outlineLevel="2" thickBot="1">
      <c r="B639" s="349">
        <v>42623</v>
      </c>
      <c r="C639" s="318" t="s">
        <v>3069</v>
      </c>
      <c r="D639" s="319" t="s">
        <v>3109</v>
      </c>
      <c r="E639" s="319" t="s">
        <v>1329</v>
      </c>
      <c r="F639" s="319" t="s">
        <v>1346</v>
      </c>
      <c r="G639" s="319" t="s">
        <v>102</v>
      </c>
      <c r="H639" s="320">
        <v>1</v>
      </c>
      <c r="I639" s="320">
        <v>8981</v>
      </c>
      <c r="J639" s="320">
        <v>0</v>
      </c>
      <c r="K639" s="322">
        <v>100</v>
      </c>
      <c r="L639" s="322">
        <v>36</v>
      </c>
      <c r="M639" s="123">
        <f t="shared" si="48"/>
        <v>-136</v>
      </c>
      <c r="N639" s="241" t="str">
        <f t="shared" si="49"/>
        <v/>
      </c>
      <c r="O639" s="315">
        <f t="shared" si="47"/>
        <v>0</v>
      </c>
      <c r="P639" s="34"/>
      <c r="R639" s="61"/>
      <c r="S639" s="61"/>
      <c r="T639" s="61"/>
      <c r="U639" s="61"/>
      <c r="V639" s="61"/>
      <c r="W639" s="61"/>
      <c r="X639" s="61"/>
      <c r="Y639" s="61"/>
    </row>
    <row r="640" spans="2:25" ht="17.25" hidden="1" outlineLevel="2" thickBot="1">
      <c r="B640" s="349">
        <v>42623</v>
      </c>
      <c r="C640" s="318" t="s">
        <v>3069</v>
      </c>
      <c r="D640" s="319" t="s">
        <v>3109</v>
      </c>
      <c r="E640" s="319" t="s">
        <v>1331</v>
      </c>
      <c r="F640" s="319" t="s">
        <v>1345</v>
      </c>
      <c r="G640" s="319" t="s">
        <v>102</v>
      </c>
      <c r="H640" s="320">
        <v>1</v>
      </c>
      <c r="I640" s="320">
        <v>8985</v>
      </c>
      <c r="J640" s="320">
        <v>0</v>
      </c>
      <c r="K640" s="322">
        <v>100</v>
      </c>
      <c r="L640" s="322">
        <v>36</v>
      </c>
      <c r="M640" s="123">
        <f t="shared" si="48"/>
        <v>-936</v>
      </c>
      <c r="N640" s="241">
        <f t="shared" si="49"/>
        <v>-4</v>
      </c>
      <c r="O640" s="315">
        <f t="shared" si="47"/>
        <v>0</v>
      </c>
      <c r="P640" s="34"/>
      <c r="R640" s="61"/>
      <c r="S640" s="61"/>
      <c r="T640" s="61"/>
      <c r="U640" s="61"/>
      <c r="V640" s="61"/>
      <c r="W640" s="61"/>
      <c r="X640" s="61"/>
      <c r="Y640" s="61"/>
    </row>
    <row r="641" spans="1:25" ht="17.25" hidden="1" outlineLevel="2" thickBot="1">
      <c r="B641" s="349">
        <v>42623</v>
      </c>
      <c r="C641" s="318" t="s">
        <v>3069</v>
      </c>
      <c r="D641" s="319" t="s">
        <v>3109</v>
      </c>
      <c r="E641" s="319" t="s">
        <v>1329</v>
      </c>
      <c r="F641" s="319" t="s">
        <v>1346</v>
      </c>
      <c r="G641" s="319" t="s">
        <v>102</v>
      </c>
      <c r="H641" s="320">
        <v>1</v>
      </c>
      <c r="I641" s="320">
        <v>8984</v>
      </c>
      <c r="J641" s="320">
        <v>0</v>
      </c>
      <c r="K641" s="322">
        <v>100</v>
      </c>
      <c r="L641" s="322">
        <v>36</v>
      </c>
      <c r="M641" s="123">
        <f t="shared" si="48"/>
        <v>-136</v>
      </c>
      <c r="N641" s="241" t="str">
        <f t="shared" si="49"/>
        <v/>
      </c>
      <c r="O641" s="315">
        <f t="shared" si="47"/>
        <v>0</v>
      </c>
      <c r="P641" s="34"/>
      <c r="R641" s="61"/>
      <c r="S641" s="61"/>
      <c r="T641" s="61"/>
      <c r="U641" s="61"/>
      <c r="V641" s="61"/>
      <c r="W641" s="61"/>
      <c r="X641" s="61"/>
      <c r="Y641" s="61"/>
    </row>
    <row r="642" spans="1:25" ht="17.25" hidden="1" outlineLevel="2" thickBot="1">
      <c r="B642" s="349">
        <v>42623</v>
      </c>
      <c r="C642" s="318" t="s">
        <v>3069</v>
      </c>
      <c r="D642" s="319" t="s">
        <v>3109</v>
      </c>
      <c r="E642" s="319" t="s">
        <v>1331</v>
      </c>
      <c r="F642" s="319" t="s">
        <v>1345</v>
      </c>
      <c r="G642" s="319" t="s">
        <v>102</v>
      </c>
      <c r="H642" s="320">
        <v>1</v>
      </c>
      <c r="I642" s="320">
        <v>8982</v>
      </c>
      <c r="J642" s="320">
        <v>0</v>
      </c>
      <c r="K642" s="322">
        <v>100</v>
      </c>
      <c r="L642" s="322">
        <v>36</v>
      </c>
      <c r="M642" s="123">
        <f t="shared" si="48"/>
        <v>264</v>
      </c>
      <c r="N642" s="241">
        <f t="shared" si="49"/>
        <v>2</v>
      </c>
      <c r="O642" s="315">
        <f t="shared" si="47"/>
        <v>0</v>
      </c>
      <c r="P642" s="34"/>
      <c r="R642" s="61"/>
      <c r="S642" s="61"/>
      <c r="T642" s="61"/>
      <c r="U642" s="61"/>
      <c r="V642" s="61"/>
      <c r="W642" s="61"/>
      <c r="X642" s="61"/>
      <c r="Y642" s="61"/>
    </row>
    <row r="643" spans="1:25" ht="17.25" hidden="1" outlineLevel="2" thickBot="1">
      <c r="B643" s="349">
        <v>42623</v>
      </c>
      <c r="C643" s="318" t="s">
        <v>3069</v>
      </c>
      <c r="D643" s="319" t="s">
        <v>3109</v>
      </c>
      <c r="E643" s="319" t="s">
        <v>1329</v>
      </c>
      <c r="F643" s="319" t="s">
        <v>1346</v>
      </c>
      <c r="G643" s="319" t="s">
        <v>102</v>
      </c>
      <c r="H643" s="320">
        <v>1</v>
      </c>
      <c r="I643" s="320">
        <v>8970</v>
      </c>
      <c r="J643" s="320">
        <v>0</v>
      </c>
      <c r="K643" s="322">
        <v>100</v>
      </c>
      <c r="L643" s="322">
        <v>36</v>
      </c>
      <c r="M643" s="123">
        <f t="shared" si="48"/>
        <v>-136</v>
      </c>
      <c r="N643" s="241" t="str">
        <f t="shared" si="49"/>
        <v/>
      </c>
      <c r="O643" s="315">
        <f t="shared" si="47"/>
        <v>0</v>
      </c>
      <c r="P643" s="34"/>
      <c r="R643" s="61"/>
      <c r="S643" s="61"/>
      <c r="T643" s="61"/>
      <c r="U643" s="61"/>
      <c r="V643" s="61"/>
      <c r="W643" s="61"/>
      <c r="X643" s="61"/>
      <c r="Y643" s="61"/>
    </row>
    <row r="644" spans="1:25" ht="17.25" hidden="1" outlineLevel="2" thickBot="1">
      <c r="B644" s="349">
        <v>42623</v>
      </c>
      <c r="C644" s="318" t="s">
        <v>3069</v>
      </c>
      <c r="D644" s="319" t="s">
        <v>3109</v>
      </c>
      <c r="E644" s="319" t="s">
        <v>1331</v>
      </c>
      <c r="F644" s="319" t="s">
        <v>1345</v>
      </c>
      <c r="G644" s="319" t="s">
        <v>102</v>
      </c>
      <c r="H644" s="320">
        <v>1</v>
      </c>
      <c r="I644" s="320">
        <v>8976</v>
      </c>
      <c r="J644" s="320">
        <v>0</v>
      </c>
      <c r="K644" s="322">
        <v>100</v>
      </c>
      <c r="L644" s="322">
        <v>36</v>
      </c>
      <c r="M644" s="123">
        <f t="shared" si="48"/>
        <v>-1336</v>
      </c>
      <c r="N644" s="241">
        <f t="shared" si="49"/>
        <v>-6</v>
      </c>
      <c r="O644" s="315">
        <f t="shared" si="47"/>
        <v>0</v>
      </c>
      <c r="P644" s="34"/>
      <c r="R644" s="61"/>
      <c r="S644" s="61"/>
      <c r="T644" s="61"/>
      <c r="U644" s="61"/>
      <c r="V644" s="61"/>
      <c r="W644" s="61"/>
      <c r="X644" s="61"/>
      <c r="Y644" s="61"/>
    </row>
    <row r="645" spans="1:25" ht="17.25" hidden="1" outlineLevel="2" thickBot="1">
      <c r="B645" s="349">
        <v>42623</v>
      </c>
      <c r="C645" s="318" t="s">
        <v>3069</v>
      </c>
      <c r="D645" s="319" t="s">
        <v>3109</v>
      </c>
      <c r="E645" s="319" t="s">
        <v>1329</v>
      </c>
      <c r="F645" s="319" t="s">
        <v>1346</v>
      </c>
      <c r="G645" s="319" t="s">
        <v>102</v>
      </c>
      <c r="H645" s="320">
        <v>1</v>
      </c>
      <c r="I645" s="320">
        <v>8973</v>
      </c>
      <c r="J645" s="320">
        <v>0</v>
      </c>
      <c r="K645" s="322">
        <v>100</v>
      </c>
      <c r="L645" s="322">
        <v>36</v>
      </c>
      <c r="M645" s="123">
        <f t="shared" si="48"/>
        <v>-136</v>
      </c>
      <c r="N645" s="241" t="str">
        <f t="shared" si="49"/>
        <v/>
      </c>
      <c r="O645" s="315">
        <f t="shared" ref="O645:O684" si="50">ABS(J645)</f>
        <v>0</v>
      </c>
      <c r="P645" s="34"/>
      <c r="R645" s="61"/>
      <c r="S645" s="61"/>
      <c r="T645" s="61"/>
      <c r="U645" s="61"/>
      <c r="V645" s="61"/>
      <c r="W645" s="61"/>
      <c r="X645" s="61"/>
      <c r="Y645" s="61"/>
    </row>
    <row r="646" spans="1:25" ht="17.25" hidden="1" outlineLevel="2" thickBot="1">
      <c r="B646" s="349">
        <v>42623</v>
      </c>
      <c r="C646" s="318" t="s">
        <v>3069</v>
      </c>
      <c r="D646" s="319" t="s">
        <v>3109</v>
      </c>
      <c r="E646" s="319" t="s">
        <v>1331</v>
      </c>
      <c r="F646" s="319" t="s">
        <v>1345</v>
      </c>
      <c r="G646" s="319" t="s">
        <v>102</v>
      </c>
      <c r="H646" s="320">
        <v>1</v>
      </c>
      <c r="I646" s="320">
        <v>8973</v>
      </c>
      <c r="J646" s="320">
        <v>0</v>
      </c>
      <c r="K646" s="322">
        <v>100</v>
      </c>
      <c r="L646" s="322">
        <v>36</v>
      </c>
      <c r="M646" s="123">
        <f t="shared" si="48"/>
        <v>-136</v>
      </c>
      <c r="N646" s="241">
        <f t="shared" si="49"/>
        <v>0</v>
      </c>
      <c r="O646" s="315">
        <f t="shared" si="50"/>
        <v>0</v>
      </c>
      <c r="P646" s="34"/>
      <c r="R646" s="61"/>
      <c r="S646" s="61"/>
      <c r="T646" s="61"/>
      <c r="U646" s="61"/>
      <c r="V646" s="61"/>
      <c r="W646" s="61"/>
      <c r="X646" s="61"/>
      <c r="Y646" s="61"/>
    </row>
    <row r="647" spans="1:25" ht="17.25" hidden="1" outlineLevel="2" thickBot="1">
      <c r="B647" s="349">
        <v>42623</v>
      </c>
      <c r="C647" s="318" t="s">
        <v>3069</v>
      </c>
      <c r="D647" s="319" t="s">
        <v>3109</v>
      </c>
      <c r="E647" s="319" t="s">
        <v>1329</v>
      </c>
      <c r="F647" s="319" t="s">
        <v>1346</v>
      </c>
      <c r="G647" s="319" t="s">
        <v>102</v>
      </c>
      <c r="H647" s="320">
        <v>1</v>
      </c>
      <c r="I647" s="320">
        <v>8981</v>
      </c>
      <c r="J647" s="320">
        <v>0</v>
      </c>
      <c r="K647" s="322">
        <v>100</v>
      </c>
      <c r="L647" s="322">
        <v>36</v>
      </c>
      <c r="M647" s="123">
        <f t="shared" si="48"/>
        <v>-136</v>
      </c>
      <c r="N647" s="241" t="str">
        <f t="shared" si="49"/>
        <v/>
      </c>
      <c r="O647" s="315">
        <f t="shared" si="50"/>
        <v>0</v>
      </c>
      <c r="P647" s="34"/>
      <c r="R647" s="61"/>
      <c r="S647" s="61"/>
      <c r="T647" s="61"/>
      <c r="U647" s="61"/>
      <c r="V647" s="61"/>
      <c r="W647" s="61"/>
      <c r="X647" s="61"/>
      <c r="Y647" s="61"/>
    </row>
    <row r="648" spans="1:25" ht="17.25" hidden="1" outlineLevel="2" thickBot="1">
      <c r="B648" s="349">
        <v>42623</v>
      </c>
      <c r="C648" s="318" t="s">
        <v>3069</v>
      </c>
      <c r="D648" s="319" t="s">
        <v>3109</v>
      </c>
      <c r="E648" s="319" t="s">
        <v>1331</v>
      </c>
      <c r="F648" s="319" t="s">
        <v>1345</v>
      </c>
      <c r="G648" s="319" t="s">
        <v>102</v>
      </c>
      <c r="H648" s="320">
        <v>1</v>
      </c>
      <c r="I648" s="320">
        <v>8983</v>
      </c>
      <c r="J648" s="320">
        <v>0</v>
      </c>
      <c r="K648" s="322">
        <v>100</v>
      </c>
      <c r="L648" s="322">
        <v>36</v>
      </c>
      <c r="M648" s="123">
        <f t="shared" si="48"/>
        <v>-536</v>
      </c>
      <c r="N648" s="241">
        <f t="shared" si="49"/>
        <v>-2</v>
      </c>
      <c r="O648" s="315">
        <f t="shared" si="50"/>
        <v>0</v>
      </c>
      <c r="P648" s="34"/>
      <c r="R648" s="61"/>
      <c r="S648" s="61"/>
      <c r="T648" s="61"/>
      <c r="U648" s="61"/>
      <c r="V648" s="61"/>
      <c r="W648" s="61"/>
      <c r="X648" s="61"/>
      <c r="Y648" s="61"/>
    </row>
    <row r="649" spans="1:25" ht="17.25" hidden="1" outlineLevel="1" collapsed="1" thickBot="1">
      <c r="A649" s="355"/>
      <c r="B649" s="350">
        <v>42625</v>
      </c>
      <c r="C649" s="351" t="s">
        <v>3069</v>
      </c>
      <c r="D649" s="352" t="s">
        <v>3109</v>
      </c>
      <c r="E649" s="352" t="s">
        <v>1329</v>
      </c>
      <c r="F649" s="352" t="s">
        <v>1346</v>
      </c>
      <c r="G649" s="352" t="s">
        <v>102</v>
      </c>
      <c r="H649" s="353">
        <v>1</v>
      </c>
      <c r="I649" s="353">
        <v>8959</v>
      </c>
      <c r="J649" s="353">
        <v>0</v>
      </c>
      <c r="K649" s="354">
        <v>100</v>
      </c>
      <c r="L649" s="354">
        <v>36</v>
      </c>
      <c r="M649" s="285">
        <f t="shared" si="48"/>
        <v>-136</v>
      </c>
      <c r="N649" s="340" t="str">
        <f t="shared" si="49"/>
        <v/>
      </c>
      <c r="O649" s="315">
        <f t="shared" si="50"/>
        <v>0</v>
      </c>
      <c r="P649" s="314">
        <f>SUM(M649:M670)</f>
        <v>-7592</v>
      </c>
      <c r="R649" s="61"/>
      <c r="S649" s="61"/>
      <c r="T649" s="61"/>
      <c r="U649" s="61"/>
      <c r="V649" s="61"/>
      <c r="W649" s="61"/>
      <c r="X649" s="61"/>
      <c r="Y649" s="61"/>
    </row>
    <row r="650" spans="1:25" ht="17.25" hidden="1" outlineLevel="2" thickBot="1">
      <c r="A650" s="355"/>
      <c r="B650" s="350">
        <v>42625</v>
      </c>
      <c r="C650" s="351" t="s">
        <v>3069</v>
      </c>
      <c r="D650" s="352" t="s">
        <v>3109</v>
      </c>
      <c r="E650" s="352" t="s">
        <v>1331</v>
      </c>
      <c r="F650" s="352" t="s">
        <v>1345</v>
      </c>
      <c r="G650" s="352" t="s">
        <v>102</v>
      </c>
      <c r="H650" s="353">
        <v>1</v>
      </c>
      <c r="I650" s="353">
        <v>8960</v>
      </c>
      <c r="J650" s="353">
        <v>0</v>
      </c>
      <c r="K650" s="354">
        <v>100</v>
      </c>
      <c r="L650" s="354">
        <v>36</v>
      </c>
      <c r="M650" s="285">
        <f t="shared" si="48"/>
        <v>-336</v>
      </c>
      <c r="N650" s="340">
        <f t="shared" si="49"/>
        <v>-1</v>
      </c>
      <c r="O650" s="315">
        <f t="shared" si="50"/>
        <v>0</v>
      </c>
      <c r="P650" s="314"/>
      <c r="R650" s="61"/>
      <c r="S650" s="61"/>
      <c r="T650" s="61"/>
      <c r="U650" s="61"/>
      <c r="V650" s="61"/>
      <c r="W650" s="61"/>
      <c r="X650" s="61"/>
      <c r="Y650" s="61"/>
    </row>
    <row r="651" spans="1:25" ht="17.25" hidden="1" outlineLevel="2" thickBot="1">
      <c r="A651" s="355"/>
      <c r="B651" s="350">
        <v>42625</v>
      </c>
      <c r="C651" s="351" t="s">
        <v>3069</v>
      </c>
      <c r="D651" s="352" t="s">
        <v>3109</v>
      </c>
      <c r="E651" s="352" t="s">
        <v>1329</v>
      </c>
      <c r="F651" s="352" t="s">
        <v>1346</v>
      </c>
      <c r="G651" s="352" t="s">
        <v>102</v>
      </c>
      <c r="H651" s="353">
        <v>1</v>
      </c>
      <c r="I651" s="353">
        <v>8955</v>
      </c>
      <c r="J651" s="353">
        <v>0</v>
      </c>
      <c r="K651" s="354">
        <v>100</v>
      </c>
      <c r="L651" s="354">
        <v>36</v>
      </c>
      <c r="M651" s="285">
        <f t="shared" si="48"/>
        <v>-136</v>
      </c>
      <c r="N651" s="340" t="str">
        <f t="shared" si="49"/>
        <v/>
      </c>
      <c r="O651" s="315">
        <f t="shared" si="50"/>
        <v>0</v>
      </c>
      <c r="P651" s="314"/>
      <c r="R651" s="61"/>
      <c r="S651" s="61"/>
      <c r="T651" s="61"/>
      <c r="U651" s="61"/>
      <c r="V651" s="61"/>
      <c r="W651" s="61"/>
      <c r="X651" s="61"/>
      <c r="Y651" s="61"/>
    </row>
    <row r="652" spans="1:25" ht="17.25" hidden="1" outlineLevel="2" thickBot="1">
      <c r="A652" s="355"/>
      <c r="B652" s="350">
        <v>42625</v>
      </c>
      <c r="C652" s="351" t="s">
        <v>3069</v>
      </c>
      <c r="D652" s="352" t="s">
        <v>3109</v>
      </c>
      <c r="E652" s="352" t="s">
        <v>1331</v>
      </c>
      <c r="F652" s="352" t="s">
        <v>1345</v>
      </c>
      <c r="G652" s="352" t="s">
        <v>102</v>
      </c>
      <c r="H652" s="353">
        <v>1</v>
      </c>
      <c r="I652" s="353">
        <v>8956</v>
      </c>
      <c r="J652" s="353">
        <v>0</v>
      </c>
      <c r="K652" s="354">
        <v>100</v>
      </c>
      <c r="L652" s="354">
        <v>36</v>
      </c>
      <c r="M652" s="285">
        <f t="shared" si="48"/>
        <v>-336</v>
      </c>
      <c r="N652" s="340">
        <f t="shared" si="49"/>
        <v>-1</v>
      </c>
      <c r="O652" s="315">
        <f t="shared" si="50"/>
        <v>0</v>
      </c>
      <c r="P652" s="314"/>
      <c r="R652" s="61"/>
      <c r="S652" s="61"/>
      <c r="T652" s="61"/>
      <c r="U652" s="61"/>
      <c r="V652" s="61"/>
      <c r="W652" s="61"/>
      <c r="X652" s="61"/>
      <c r="Y652" s="61"/>
    </row>
    <row r="653" spans="1:25" ht="17.25" hidden="1" outlineLevel="2" thickBot="1">
      <c r="A653" s="355"/>
      <c r="B653" s="350">
        <v>42625</v>
      </c>
      <c r="C653" s="351" t="s">
        <v>3069</v>
      </c>
      <c r="D653" s="352" t="s">
        <v>3109</v>
      </c>
      <c r="E653" s="352" t="s">
        <v>1329</v>
      </c>
      <c r="F653" s="352" t="s">
        <v>1346</v>
      </c>
      <c r="G653" s="352" t="s">
        <v>102</v>
      </c>
      <c r="H653" s="353">
        <v>1</v>
      </c>
      <c r="I653" s="353">
        <v>8921</v>
      </c>
      <c r="J653" s="353">
        <v>0</v>
      </c>
      <c r="K653" s="354">
        <v>100</v>
      </c>
      <c r="L653" s="354">
        <v>36</v>
      </c>
      <c r="M653" s="285">
        <f t="shared" si="48"/>
        <v>-136</v>
      </c>
      <c r="N653" s="340" t="str">
        <f t="shared" si="49"/>
        <v/>
      </c>
      <c r="O653" s="315">
        <f t="shared" si="50"/>
        <v>0</v>
      </c>
      <c r="P653" s="314"/>
      <c r="R653" s="61"/>
      <c r="S653" s="61"/>
      <c r="T653" s="61"/>
      <c r="U653" s="61"/>
      <c r="V653" s="61"/>
      <c r="W653" s="61"/>
      <c r="X653" s="61"/>
      <c r="Y653" s="61"/>
    </row>
    <row r="654" spans="1:25" ht="17.25" hidden="1" outlineLevel="2" thickBot="1">
      <c r="A654" s="355"/>
      <c r="B654" s="350">
        <v>42625</v>
      </c>
      <c r="C654" s="351" t="s">
        <v>3069</v>
      </c>
      <c r="D654" s="352" t="s">
        <v>3109</v>
      </c>
      <c r="E654" s="352" t="s">
        <v>1331</v>
      </c>
      <c r="F654" s="352" t="s">
        <v>1345</v>
      </c>
      <c r="G654" s="352" t="s">
        <v>102</v>
      </c>
      <c r="H654" s="353">
        <v>1</v>
      </c>
      <c r="I654" s="353">
        <v>8918</v>
      </c>
      <c r="J654" s="353">
        <v>0</v>
      </c>
      <c r="K654" s="354">
        <v>100</v>
      </c>
      <c r="L654" s="354">
        <v>36</v>
      </c>
      <c r="M654" s="285">
        <f t="shared" si="48"/>
        <v>464</v>
      </c>
      <c r="N654" s="340">
        <f t="shared" si="49"/>
        <v>3</v>
      </c>
      <c r="O654" s="315">
        <f t="shared" si="50"/>
        <v>0</v>
      </c>
      <c r="P654" s="314"/>
      <c r="R654" s="61"/>
      <c r="S654" s="61"/>
      <c r="T654" s="61"/>
      <c r="U654" s="61"/>
      <c r="V654" s="61"/>
      <c r="W654" s="61"/>
      <c r="X654" s="61"/>
      <c r="Y654" s="61"/>
    </row>
    <row r="655" spans="1:25" ht="17.25" hidden="1" outlineLevel="2" thickBot="1">
      <c r="A655" s="355"/>
      <c r="B655" s="350">
        <v>42625</v>
      </c>
      <c r="C655" s="351" t="s">
        <v>3069</v>
      </c>
      <c r="D655" s="352" t="s">
        <v>3109</v>
      </c>
      <c r="E655" s="352" t="s">
        <v>1329</v>
      </c>
      <c r="F655" s="352" t="s">
        <v>1346</v>
      </c>
      <c r="G655" s="352" t="s">
        <v>102</v>
      </c>
      <c r="H655" s="353">
        <v>1</v>
      </c>
      <c r="I655" s="353">
        <v>8918</v>
      </c>
      <c r="J655" s="353">
        <v>0</v>
      </c>
      <c r="K655" s="354">
        <v>100</v>
      </c>
      <c r="L655" s="354">
        <v>36</v>
      </c>
      <c r="M655" s="285">
        <f t="shared" si="48"/>
        <v>-136</v>
      </c>
      <c r="N655" s="340" t="str">
        <f t="shared" si="49"/>
        <v/>
      </c>
      <c r="O655" s="315">
        <f t="shared" si="50"/>
        <v>0</v>
      </c>
      <c r="P655" s="314"/>
      <c r="R655" s="61"/>
      <c r="S655" s="61"/>
      <c r="T655" s="61"/>
      <c r="U655" s="61"/>
      <c r="V655" s="61"/>
      <c r="W655" s="61"/>
      <c r="X655" s="61"/>
      <c r="Y655" s="61"/>
    </row>
    <row r="656" spans="1:25" ht="17.25" hidden="1" outlineLevel="2" thickBot="1">
      <c r="A656" s="355"/>
      <c r="B656" s="350">
        <v>42625</v>
      </c>
      <c r="C656" s="351" t="s">
        <v>3069</v>
      </c>
      <c r="D656" s="352" t="s">
        <v>3109</v>
      </c>
      <c r="E656" s="352" t="s">
        <v>1331</v>
      </c>
      <c r="F656" s="352" t="s">
        <v>1345</v>
      </c>
      <c r="G656" s="352" t="s">
        <v>102</v>
      </c>
      <c r="H656" s="353">
        <v>1</v>
      </c>
      <c r="I656" s="353">
        <v>8939</v>
      </c>
      <c r="J656" s="353">
        <v>0</v>
      </c>
      <c r="K656" s="354">
        <v>100</v>
      </c>
      <c r="L656" s="354">
        <v>36</v>
      </c>
      <c r="M656" s="285">
        <f t="shared" si="48"/>
        <v>-4336</v>
      </c>
      <c r="N656" s="340">
        <f t="shared" si="49"/>
        <v>-21</v>
      </c>
      <c r="O656" s="315">
        <f t="shared" si="50"/>
        <v>0</v>
      </c>
      <c r="P656" s="314"/>
      <c r="R656" s="61"/>
      <c r="S656" s="61"/>
      <c r="T656" s="61"/>
      <c r="U656" s="61"/>
      <c r="V656" s="61"/>
      <c r="W656" s="61"/>
      <c r="X656" s="61"/>
      <c r="Y656" s="61"/>
    </row>
    <row r="657" spans="1:25" ht="17.25" hidden="1" outlineLevel="2" thickBot="1">
      <c r="A657" s="355"/>
      <c r="B657" s="350">
        <v>42625</v>
      </c>
      <c r="C657" s="351" t="s">
        <v>3069</v>
      </c>
      <c r="D657" s="352" t="s">
        <v>3109</v>
      </c>
      <c r="E657" s="352" t="s">
        <v>1329</v>
      </c>
      <c r="F657" s="352" t="s">
        <v>1346</v>
      </c>
      <c r="G657" s="352" t="s">
        <v>102</v>
      </c>
      <c r="H657" s="353">
        <v>1</v>
      </c>
      <c r="I657" s="353">
        <v>8920</v>
      </c>
      <c r="J657" s="353">
        <v>0</v>
      </c>
      <c r="K657" s="354">
        <v>100</v>
      </c>
      <c r="L657" s="354">
        <v>36</v>
      </c>
      <c r="M657" s="285">
        <f t="shared" si="48"/>
        <v>-136</v>
      </c>
      <c r="N657" s="340" t="str">
        <f t="shared" si="49"/>
        <v/>
      </c>
      <c r="O657" s="315">
        <f t="shared" si="50"/>
        <v>0</v>
      </c>
      <c r="P657" s="314"/>
      <c r="R657" s="61"/>
      <c r="S657" s="61"/>
      <c r="T657" s="61"/>
      <c r="U657" s="61"/>
      <c r="V657" s="61"/>
      <c r="W657" s="61"/>
      <c r="X657" s="61"/>
      <c r="Y657" s="61"/>
    </row>
    <row r="658" spans="1:25" ht="17.25" hidden="1" outlineLevel="2" thickBot="1">
      <c r="A658" s="355"/>
      <c r="B658" s="350">
        <v>42625</v>
      </c>
      <c r="C658" s="351" t="s">
        <v>3069</v>
      </c>
      <c r="D658" s="352" t="s">
        <v>3109</v>
      </c>
      <c r="E658" s="352" t="s">
        <v>1331</v>
      </c>
      <c r="F658" s="352" t="s">
        <v>1345</v>
      </c>
      <c r="G658" s="352" t="s">
        <v>102</v>
      </c>
      <c r="H658" s="353">
        <v>1</v>
      </c>
      <c r="I658" s="353">
        <v>8934</v>
      </c>
      <c r="J658" s="353">
        <v>0</v>
      </c>
      <c r="K658" s="354">
        <v>100</v>
      </c>
      <c r="L658" s="354">
        <v>36</v>
      </c>
      <c r="M658" s="285">
        <f t="shared" si="48"/>
        <v>-2936</v>
      </c>
      <c r="N658" s="340">
        <f t="shared" si="49"/>
        <v>-14</v>
      </c>
      <c r="O658" s="315">
        <f t="shared" si="50"/>
        <v>0</v>
      </c>
      <c r="P658" s="314"/>
      <c r="R658" s="61"/>
      <c r="S658" s="61"/>
      <c r="T658" s="61"/>
      <c r="U658" s="61"/>
      <c r="V658" s="61"/>
      <c r="W658" s="61"/>
      <c r="X658" s="61"/>
      <c r="Y658" s="61"/>
    </row>
    <row r="659" spans="1:25" ht="17.25" hidden="1" outlineLevel="2" thickBot="1">
      <c r="A659" s="355"/>
      <c r="B659" s="350">
        <v>42625</v>
      </c>
      <c r="C659" s="351" t="s">
        <v>3069</v>
      </c>
      <c r="D659" s="352" t="s">
        <v>3109</v>
      </c>
      <c r="E659" s="352" t="s">
        <v>1329</v>
      </c>
      <c r="F659" s="352" t="s">
        <v>1346</v>
      </c>
      <c r="G659" s="352" t="s">
        <v>102</v>
      </c>
      <c r="H659" s="353">
        <v>1</v>
      </c>
      <c r="I659" s="353">
        <v>8947</v>
      </c>
      <c r="J659" s="353">
        <v>0</v>
      </c>
      <c r="K659" s="354">
        <v>100</v>
      </c>
      <c r="L659" s="354">
        <v>36</v>
      </c>
      <c r="M659" s="285">
        <f t="shared" si="48"/>
        <v>-136</v>
      </c>
      <c r="N659" s="340" t="str">
        <f t="shared" si="49"/>
        <v/>
      </c>
      <c r="O659" s="315">
        <f t="shared" si="50"/>
        <v>0</v>
      </c>
      <c r="P659" s="314"/>
      <c r="R659" s="61"/>
      <c r="S659" s="61"/>
      <c r="T659" s="61"/>
      <c r="U659" s="61"/>
      <c r="V659" s="61"/>
      <c r="W659" s="61"/>
      <c r="X659" s="61"/>
      <c r="Y659" s="61"/>
    </row>
    <row r="660" spans="1:25" ht="17.25" hidden="1" outlineLevel="2" thickBot="1">
      <c r="A660" s="355"/>
      <c r="B660" s="350">
        <v>42625</v>
      </c>
      <c r="C660" s="351" t="s">
        <v>3069</v>
      </c>
      <c r="D660" s="352" t="s">
        <v>3109</v>
      </c>
      <c r="E660" s="352" t="s">
        <v>1331</v>
      </c>
      <c r="F660" s="352" t="s">
        <v>1345</v>
      </c>
      <c r="G660" s="352" t="s">
        <v>102</v>
      </c>
      <c r="H660" s="353">
        <v>1</v>
      </c>
      <c r="I660" s="353">
        <v>8961</v>
      </c>
      <c r="J660" s="353">
        <v>0</v>
      </c>
      <c r="K660" s="354">
        <v>100</v>
      </c>
      <c r="L660" s="354">
        <v>36</v>
      </c>
      <c r="M660" s="285">
        <f t="shared" si="48"/>
        <v>-2936</v>
      </c>
      <c r="N660" s="340">
        <f t="shared" si="49"/>
        <v>-14</v>
      </c>
      <c r="O660" s="315">
        <f t="shared" si="50"/>
        <v>0</v>
      </c>
      <c r="P660" s="314"/>
      <c r="R660" s="61"/>
      <c r="S660" s="61"/>
      <c r="T660" s="61"/>
      <c r="U660" s="61"/>
      <c r="V660" s="61"/>
      <c r="W660" s="61"/>
      <c r="X660" s="61"/>
      <c r="Y660" s="61"/>
    </row>
    <row r="661" spans="1:25" ht="17.25" hidden="1" outlineLevel="2" thickBot="1">
      <c r="A661" s="355"/>
      <c r="B661" s="350">
        <v>42625</v>
      </c>
      <c r="C661" s="351" t="s">
        <v>3069</v>
      </c>
      <c r="D661" s="352" t="s">
        <v>3109</v>
      </c>
      <c r="E661" s="352" t="s">
        <v>1329</v>
      </c>
      <c r="F661" s="352" t="s">
        <v>1346</v>
      </c>
      <c r="G661" s="352" t="s">
        <v>102</v>
      </c>
      <c r="H661" s="353">
        <v>1</v>
      </c>
      <c r="I661" s="353">
        <v>8959</v>
      </c>
      <c r="J661" s="353">
        <v>0</v>
      </c>
      <c r="K661" s="354">
        <v>100</v>
      </c>
      <c r="L661" s="354">
        <v>36</v>
      </c>
      <c r="M661" s="285">
        <f t="shared" si="48"/>
        <v>-136</v>
      </c>
      <c r="N661" s="340" t="str">
        <f t="shared" si="49"/>
        <v/>
      </c>
      <c r="O661" s="315">
        <f t="shared" si="50"/>
        <v>0</v>
      </c>
      <c r="P661" s="314"/>
      <c r="R661" s="61"/>
      <c r="S661" s="61"/>
      <c r="T661" s="61"/>
      <c r="U661" s="61"/>
      <c r="V661" s="61"/>
      <c r="W661" s="61"/>
      <c r="X661" s="61"/>
      <c r="Y661" s="61"/>
    </row>
    <row r="662" spans="1:25" ht="17.25" hidden="1" outlineLevel="2" thickBot="1">
      <c r="A662" s="355"/>
      <c r="B662" s="350">
        <v>42625</v>
      </c>
      <c r="C662" s="351" t="s">
        <v>3069</v>
      </c>
      <c r="D662" s="352" t="s">
        <v>3109</v>
      </c>
      <c r="E662" s="352" t="s">
        <v>1331</v>
      </c>
      <c r="F662" s="352" t="s">
        <v>1345</v>
      </c>
      <c r="G662" s="352" t="s">
        <v>102</v>
      </c>
      <c r="H662" s="353">
        <v>1</v>
      </c>
      <c r="I662" s="353">
        <v>8946</v>
      </c>
      <c r="J662" s="353">
        <v>0</v>
      </c>
      <c r="K662" s="354">
        <v>100</v>
      </c>
      <c r="L662" s="354">
        <v>36</v>
      </c>
      <c r="M662" s="285">
        <f t="shared" si="48"/>
        <v>2464</v>
      </c>
      <c r="N662" s="340">
        <f t="shared" si="49"/>
        <v>13</v>
      </c>
      <c r="O662" s="315">
        <f t="shared" si="50"/>
        <v>0</v>
      </c>
      <c r="P662" s="314"/>
      <c r="R662" s="61"/>
      <c r="S662" s="61"/>
      <c r="T662" s="61"/>
      <c r="U662" s="61"/>
      <c r="V662" s="61"/>
      <c r="W662" s="61"/>
      <c r="X662" s="61"/>
      <c r="Y662" s="61"/>
    </row>
    <row r="663" spans="1:25" ht="17.25" hidden="1" outlineLevel="2" thickBot="1">
      <c r="A663" s="355"/>
      <c r="B663" s="350">
        <v>42625</v>
      </c>
      <c r="C663" s="351" t="s">
        <v>3069</v>
      </c>
      <c r="D663" s="352" t="s">
        <v>3109</v>
      </c>
      <c r="E663" s="352" t="s">
        <v>1329</v>
      </c>
      <c r="F663" s="352" t="s">
        <v>1346</v>
      </c>
      <c r="G663" s="352" t="s">
        <v>102</v>
      </c>
      <c r="H663" s="353">
        <v>1</v>
      </c>
      <c r="I663" s="353">
        <v>8935</v>
      </c>
      <c r="J663" s="353">
        <v>0</v>
      </c>
      <c r="K663" s="354">
        <v>100</v>
      </c>
      <c r="L663" s="354">
        <v>36</v>
      </c>
      <c r="M663" s="285">
        <f t="shared" si="48"/>
        <v>-136</v>
      </c>
      <c r="N663" s="340" t="str">
        <f t="shared" si="49"/>
        <v/>
      </c>
      <c r="O663" s="315">
        <f t="shared" si="50"/>
        <v>0</v>
      </c>
      <c r="P663" s="314"/>
      <c r="R663" s="61"/>
      <c r="S663" s="61"/>
      <c r="T663" s="61"/>
      <c r="U663" s="61"/>
      <c r="V663" s="61"/>
      <c r="W663" s="61"/>
      <c r="X663" s="61"/>
      <c r="Y663" s="61"/>
    </row>
    <row r="664" spans="1:25" ht="17.25" hidden="1" outlineLevel="2" thickBot="1">
      <c r="A664" s="355"/>
      <c r="B664" s="350">
        <v>42625</v>
      </c>
      <c r="C664" s="351" t="s">
        <v>3069</v>
      </c>
      <c r="D664" s="352" t="s">
        <v>3109</v>
      </c>
      <c r="E664" s="352" t="s">
        <v>1331</v>
      </c>
      <c r="F664" s="352" t="s">
        <v>1345</v>
      </c>
      <c r="G664" s="352" t="s">
        <v>102</v>
      </c>
      <c r="H664" s="353">
        <v>1</v>
      </c>
      <c r="I664" s="353">
        <v>8931</v>
      </c>
      <c r="J664" s="353">
        <v>0</v>
      </c>
      <c r="K664" s="354">
        <v>100</v>
      </c>
      <c r="L664" s="354">
        <v>36</v>
      </c>
      <c r="M664" s="285">
        <f t="shared" si="48"/>
        <v>664</v>
      </c>
      <c r="N664" s="340">
        <f t="shared" si="49"/>
        <v>4</v>
      </c>
      <c r="O664" s="315">
        <f t="shared" si="50"/>
        <v>0</v>
      </c>
      <c r="P664" s="314"/>
      <c r="R664" s="61"/>
      <c r="S664" s="61"/>
      <c r="T664" s="61"/>
      <c r="U664" s="61"/>
      <c r="V664" s="61"/>
      <c r="W664" s="61"/>
      <c r="X664" s="61"/>
      <c r="Y664" s="61"/>
    </row>
    <row r="665" spans="1:25" ht="17.25" hidden="1" outlineLevel="2" thickBot="1">
      <c r="A665" s="355"/>
      <c r="B665" s="350">
        <v>42625</v>
      </c>
      <c r="C665" s="351" t="s">
        <v>3069</v>
      </c>
      <c r="D665" s="352" t="s">
        <v>3109</v>
      </c>
      <c r="E665" s="352" t="s">
        <v>1329</v>
      </c>
      <c r="F665" s="352" t="s">
        <v>1346</v>
      </c>
      <c r="G665" s="352" t="s">
        <v>102</v>
      </c>
      <c r="H665" s="353">
        <v>1</v>
      </c>
      <c r="I665" s="353">
        <v>8959</v>
      </c>
      <c r="J665" s="353">
        <v>0</v>
      </c>
      <c r="K665" s="354">
        <v>100</v>
      </c>
      <c r="L665" s="354">
        <v>36</v>
      </c>
      <c r="M665" s="285">
        <f t="shared" si="48"/>
        <v>-136</v>
      </c>
      <c r="N665" s="340" t="str">
        <f t="shared" si="49"/>
        <v/>
      </c>
      <c r="O665" s="315">
        <f t="shared" si="50"/>
        <v>0</v>
      </c>
      <c r="P665" s="314"/>
      <c r="R665" s="61"/>
      <c r="S665" s="61"/>
      <c r="T665" s="61"/>
      <c r="U665" s="61"/>
      <c r="V665" s="61"/>
      <c r="W665" s="61"/>
      <c r="X665" s="61"/>
      <c r="Y665" s="61"/>
    </row>
    <row r="666" spans="1:25" ht="17.25" hidden="1" outlineLevel="2" thickBot="1">
      <c r="A666" s="355"/>
      <c r="B666" s="350">
        <v>42625</v>
      </c>
      <c r="C666" s="351" t="s">
        <v>3069</v>
      </c>
      <c r="D666" s="352" t="s">
        <v>3109</v>
      </c>
      <c r="E666" s="352" t="s">
        <v>1331</v>
      </c>
      <c r="F666" s="352" t="s">
        <v>1345</v>
      </c>
      <c r="G666" s="352" t="s">
        <v>102</v>
      </c>
      <c r="H666" s="353">
        <v>1</v>
      </c>
      <c r="I666" s="353">
        <v>8951</v>
      </c>
      <c r="J666" s="353">
        <v>0</v>
      </c>
      <c r="K666" s="354">
        <v>100</v>
      </c>
      <c r="L666" s="354">
        <v>36</v>
      </c>
      <c r="M666" s="285">
        <f t="shared" si="48"/>
        <v>1464</v>
      </c>
      <c r="N666" s="340">
        <f t="shared" si="49"/>
        <v>8</v>
      </c>
      <c r="O666" s="315">
        <f t="shared" si="50"/>
        <v>0</v>
      </c>
      <c r="P666" s="314"/>
      <c r="R666" s="61"/>
      <c r="S666" s="61"/>
      <c r="T666" s="61"/>
      <c r="U666" s="61"/>
      <c r="V666" s="61"/>
      <c r="W666" s="61"/>
      <c r="X666" s="61"/>
      <c r="Y666" s="61"/>
    </row>
    <row r="667" spans="1:25" ht="17.25" hidden="1" outlineLevel="2" thickBot="1">
      <c r="A667" s="355"/>
      <c r="B667" s="350">
        <v>42625</v>
      </c>
      <c r="C667" s="351" t="s">
        <v>3069</v>
      </c>
      <c r="D667" s="352" t="s">
        <v>3109</v>
      </c>
      <c r="E667" s="352" t="s">
        <v>1329</v>
      </c>
      <c r="F667" s="352" t="s">
        <v>1346</v>
      </c>
      <c r="G667" s="352" t="s">
        <v>102</v>
      </c>
      <c r="H667" s="353">
        <v>1</v>
      </c>
      <c r="I667" s="353">
        <v>8943</v>
      </c>
      <c r="J667" s="353">
        <v>0</v>
      </c>
      <c r="K667" s="354">
        <v>100</v>
      </c>
      <c r="L667" s="354">
        <v>36</v>
      </c>
      <c r="M667" s="285">
        <f t="shared" si="48"/>
        <v>-136</v>
      </c>
      <c r="N667" s="340" t="str">
        <f t="shared" si="49"/>
        <v/>
      </c>
      <c r="O667" s="315">
        <f t="shared" si="50"/>
        <v>0</v>
      </c>
      <c r="P667" s="314"/>
      <c r="R667" s="61"/>
      <c r="S667" s="61"/>
      <c r="T667" s="61"/>
      <c r="U667" s="61"/>
      <c r="V667" s="61"/>
      <c r="W667" s="61"/>
      <c r="X667" s="61"/>
      <c r="Y667" s="61"/>
    </row>
    <row r="668" spans="1:25" ht="17.25" hidden="1" outlineLevel="2" thickBot="1">
      <c r="A668" s="355"/>
      <c r="B668" s="350">
        <v>42625</v>
      </c>
      <c r="C668" s="351" t="s">
        <v>3069</v>
      </c>
      <c r="D668" s="352" t="s">
        <v>3109</v>
      </c>
      <c r="E668" s="352" t="s">
        <v>1331</v>
      </c>
      <c r="F668" s="352" t="s">
        <v>1345</v>
      </c>
      <c r="G668" s="352" t="s">
        <v>102</v>
      </c>
      <c r="H668" s="353">
        <v>1</v>
      </c>
      <c r="I668" s="353">
        <v>8943</v>
      </c>
      <c r="J668" s="353">
        <v>0</v>
      </c>
      <c r="K668" s="354">
        <v>100</v>
      </c>
      <c r="L668" s="354">
        <v>36</v>
      </c>
      <c r="M668" s="285">
        <f t="shared" si="48"/>
        <v>-136</v>
      </c>
      <c r="N668" s="340">
        <f t="shared" si="49"/>
        <v>0</v>
      </c>
      <c r="O668" s="315">
        <f t="shared" si="50"/>
        <v>0</v>
      </c>
      <c r="P668" s="314"/>
      <c r="R668" s="61"/>
      <c r="S668" s="61"/>
      <c r="T668" s="61"/>
      <c r="U668" s="61"/>
      <c r="V668" s="61"/>
      <c r="W668" s="61"/>
      <c r="X668" s="61"/>
      <c r="Y668" s="61"/>
    </row>
    <row r="669" spans="1:25" ht="17.25" hidden="1" outlineLevel="2" thickBot="1">
      <c r="A669" s="355"/>
      <c r="B669" s="350">
        <v>42625</v>
      </c>
      <c r="C669" s="351" t="s">
        <v>3069</v>
      </c>
      <c r="D669" s="352" t="s">
        <v>3109</v>
      </c>
      <c r="E669" s="352" t="s">
        <v>1329</v>
      </c>
      <c r="F669" s="352" t="s">
        <v>1345</v>
      </c>
      <c r="G669" s="352" t="s">
        <v>102</v>
      </c>
      <c r="H669" s="353">
        <v>1</v>
      </c>
      <c r="I669" s="353">
        <v>8936</v>
      </c>
      <c r="J669" s="353">
        <v>0</v>
      </c>
      <c r="K669" s="354">
        <v>100</v>
      </c>
      <c r="L669" s="354">
        <v>36</v>
      </c>
      <c r="M669" s="285">
        <f t="shared" si="48"/>
        <v>-136</v>
      </c>
      <c r="N669" s="340" t="str">
        <f t="shared" si="49"/>
        <v/>
      </c>
      <c r="O669" s="315">
        <f t="shared" si="50"/>
        <v>0</v>
      </c>
      <c r="P669" s="314"/>
      <c r="R669" s="61"/>
      <c r="S669" s="61"/>
      <c r="T669" s="61"/>
      <c r="U669" s="61"/>
      <c r="V669" s="61"/>
      <c r="W669" s="61"/>
      <c r="X669" s="61"/>
      <c r="Y669" s="61"/>
    </row>
    <row r="670" spans="1:25" ht="17.25" hidden="1" outlineLevel="2" thickBot="1">
      <c r="A670" s="355"/>
      <c r="B670" s="350">
        <v>42625</v>
      </c>
      <c r="C670" s="351" t="s">
        <v>3069</v>
      </c>
      <c r="D670" s="352" t="s">
        <v>3109</v>
      </c>
      <c r="E670" s="352" t="s">
        <v>1331</v>
      </c>
      <c r="F670" s="352" t="s">
        <v>1346</v>
      </c>
      <c r="G670" s="352" t="s">
        <v>102</v>
      </c>
      <c r="H670" s="353">
        <v>1</v>
      </c>
      <c r="I670" s="353">
        <v>8936</v>
      </c>
      <c r="J670" s="353">
        <v>0</v>
      </c>
      <c r="K670" s="354">
        <v>100</v>
      </c>
      <c r="L670" s="354">
        <v>36</v>
      </c>
      <c r="M670" s="285">
        <f t="shared" si="48"/>
        <v>-136</v>
      </c>
      <c r="N670" s="340">
        <f t="shared" si="49"/>
        <v>0</v>
      </c>
      <c r="O670" s="315">
        <f t="shared" si="50"/>
        <v>0</v>
      </c>
      <c r="P670" s="314"/>
      <c r="R670" s="61"/>
      <c r="S670" s="61"/>
      <c r="T670" s="61"/>
      <c r="U670" s="61"/>
      <c r="V670" s="61"/>
      <c r="W670" s="61"/>
      <c r="X670" s="61"/>
      <c r="Y670" s="61"/>
    </row>
    <row r="671" spans="1:25" ht="17.25" hidden="1" outlineLevel="1" collapsed="1" thickBot="1">
      <c r="B671" s="349">
        <v>42633</v>
      </c>
      <c r="C671" s="318" t="s">
        <v>3069</v>
      </c>
      <c r="D671" s="319" t="s">
        <v>3109</v>
      </c>
      <c r="E671" s="319" t="s">
        <v>1329</v>
      </c>
      <c r="F671" s="319" t="s">
        <v>1346</v>
      </c>
      <c r="G671" s="319" t="s">
        <v>102</v>
      </c>
      <c r="H671" s="320">
        <v>1</v>
      </c>
      <c r="I671" s="320">
        <v>9134</v>
      </c>
      <c r="J671" s="320">
        <v>0</v>
      </c>
      <c r="K671" s="322">
        <v>100</v>
      </c>
      <c r="L671" s="322">
        <v>37</v>
      </c>
      <c r="M671" s="123">
        <f t="shared" si="48"/>
        <v>-137</v>
      </c>
      <c r="N671" s="241" t="str">
        <f t="shared" si="49"/>
        <v/>
      </c>
      <c r="O671" s="315">
        <f t="shared" si="50"/>
        <v>0</v>
      </c>
      <c r="P671" s="34">
        <f>SUM(M671:M674)</f>
        <v>853</v>
      </c>
      <c r="R671" s="61"/>
      <c r="S671" s="61"/>
      <c r="T671" s="61"/>
      <c r="U671" s="61"/>
      <c r="V671" s="61"/>
      <c r="W671" s="61"/>
      <c r="X671" s="61"/>
      <c r="Y671" s="61"/>
    </row>
    <row r="672" spans="1:25" ht="17.25" hidden="1" outlineLevel="2" thickBot="1">
      <c r="B672" s="349">
        <v>42633</v>
      </c>
      <c r="C672" s="318" t="s">
        <v>3069</v>
      </c>
      <c r="D672" s="319" t="s">
        <v>3109</v>
      </c>
      <c r="E672" s="319" t="s">
        <v>1331</v>
      </c>
      <c r="F672" s="319" t="s">
        <v>1345</v>
      </c>
      <c r="G672" s="319" t="s">
        <v>102</v>
      </c>
      <c r="H672" s="320">
        <v>1</v>
      </c>
      <c r="I672" s="320">
        <v>9130</v>
      </c>
      <c r="J672" s="320">
        <v>0</v>
      </c>
      <c r="K672" s="322">
        <v>100</v>
      </c>
      <c r="L672" s="322">
        <v>37</v>
      </c>
      <c r="M672" s="123">
        <f t="shared" si="48"/>
        <v>663</v>
      </c>
      <c r="N672" s="241">
        <f t="shared" si="49"/>
        <v>4</v>
      </c>
      <c r="O672" s="315">
        <f t="shared" si="50"/>
        <v>0</v>
      </c>
      <c r="P672" s="34"/>
      <c r="R672" s="61"/>
      <c r="S672" s="61"/>
      <c r="T672" s="61"/>
      <c r="U672" s="61"/>
      <c r="V672" s="61"/>
      <c r="W672" s="61"/>
      <c r="X672" s="61"/>
      <c r="Y672" s="61"/>
    </row>
    <row r="673" spans="1:25" ht="17.25" hidden="1" outlineLevel="2" thickBot="1">
      <c r="B673" s="349">
        <v>42633</v>
      </c>
      <c r="C673" s="318" t="s">
        <v>3069</v>
      </c>
      <c r="D673" s="319" t="s">
        <v>3109</v>
      </c>
      <c r="E673" s="319" t="s">
        <v>1329</v>
      </c>
      <c r="F673" s="319" t="s">
        <v>1346</v>
      </c>
      <c r="G673" s="319" t="s">
        <v>102</v>
      </c>
      <c r="H673" s="320">
        <v>1</v>
      </c>
      <c r="I673" s="320">
        <v>9125</v>
      </c>
      <c r="J673" s="320">
        <v>0</v>
      </c>
      <c r="K673" s="322">
        <v>100</v>
      </c>
      <c r="L673" s="322">
        <v>36</v>
      </c>
      <c r="M673" s="123">
        <f t="shared" si="48"/>
        <v>-136</v>
      </c>
      <c r="N673" s="241" t="str">
        <f t="shared" si="49"/>
        <v/>
      </c>
      <c r="O673" s="315">
        <f t="shared" si="50"/>
        <v>0</v>
      </c>
      <c r="P673" s="34"/>
      <c r="R673" s="61"/>
      <c r="S673" s="61"/>
      <c r="T673" s="61"/>
      <c r="U673" s="61"/>
      <c r="V673" s="61"/>
      <c r="W673" s="61"/>
      <c r="X673" s="61"/>
      <c r="Y673" s="61"/>
    </row>
    <row r="674" spans="1:25" ht="17.25" hidden="1" outlineLevel="2" thickBot="1">
      <c r="B674" s="349">
        <v>42633</v>
      </c>
      <c r="C674" s="318" t="s">
        <v>3069</v>
      </c>
      <c r="D674" s="319" t="s">
        <v>3109</v>
      </c>
      <c r="E674" s="319" t="s">
        <v>1331</v>
      </c>
      <c r="F674" s="319" t="s">
        <v>1345</v>
      </c>
      <c r="G674" s="319" t="s">
        <v>102</v>
      </c>
      <c r="H674" s="320">
        <v>1</v>
      </c>
      <c r="I674" s="320">
        <v>9122</v>
      </c>
      <c r="J674" s="320">
        <v>0</v>
      </c>
      <c r="K674" s="322">
        <v>100</v>
      </c>
      <c r="L674" s="322">
        <v>37</v>
      </c>
      <c r="M674" s="123">
        <f t="shared" ref="M674:M684" si="51">IF(C674="TXO",J674-SUM(K674:L674),IF(C674="FITX",IF(E674="新倉",-SUM(K674:L674),IF(F674="賣",(I674-I673)*H674*200-SUM(K674:L674),(I673-I674)*H674*200-SUM(K674:L674)))))</f>
        <v>463</v>
      </c>
      <c r="N674" s="241">
        <f t="shared" si="49"/>
        <v>3</v>
      </c>
      <c r="O674" s="315">
        <f t="shared" si="50"/>
        <v>0</v>
      </c>
      <c r="P674" s="34"/>
      <c r="R674" s="61"/>
      <c r="S674" s="61"/>
      <c r="T674" s="61"/>
      <c r="U674" s="61"/>
      <c r="V674" s="61"/>
      <c r="W674" s="61"/>
      <c r="X674" s="61"/>
      <c r="Y674" s="61"/>
    </row>
    <row r="675" spans="1:25" ht="17.25" hidden="1" outlineLevel="1" collapsed="1" thickBot="1">
      <c r="A675" s="355"/>
      <c r="B675" s="350">
        <v>42635</v>
      </c>
      <c r="C675" s="351" t="s">
        <v>3069</v>
      </c>
      <c r="D675" s="352" t="s">
        <v>3109</v>
      </c>
      <c r="E675" s="352" t="s">
        <v>1329</v>
      </c>
      <c r="F675" s="352" t="s">
        <v>1346</v>
      </c>
      <c r="G675" s="352" t="s">
        <v>102</v>
      </c>
      <c r="H675" s="353">
        <v>1</v>
      </c>
      <c r="I675" s="353">
        <v>9203</v>
      </c>
      <c r="J675" s="353">
        <v>0</v>
      </c>
      <c r="K675" s="354">
        <v>100</v>
      </c>
      <c r="L675" s="354">
        <v>37</v>
      </c>
      <c r="M675" s="285">
        <f t="shared" si="51"/>
        <v>-137</v>
      </c>
      <c r="N675" s="340" t="str">
        <f t="shared" ref="N675:N684" si="52">IF(C675="TXO","",IF(C675="FITX",IF(E675="新倉","",IF(F675="賣",(I675-I674)*H675,(I674-I675)*H675))))</f>
        <v/>
      </c>
      <c r="O675" s="315">
        <f t="shared" si="50"/>
        <v>0</v>
      </c>
      <c r="P675" s="314">
        <f>SUM(M675:M680)</f>
        <v>-23222</v>
      </c>
      <c r="R675" s="61"/>
      <c r="S675" s="61"/>
      <c r="T675" s="61"/>
      <c r="U675" s="61"/>
      <c r="V675" s="61"/>
      <c r="W675" s="61"/>
      <c r="X675" s="61"/>
      <c r="Y675" s="61"/>
    </row>
    <row r="676" spans="1:25" ht="17.25" hidden="1" outlineLevel="2" thickBot="1">
      <c r="A676" s="355"/>
      <c r="B676" s="350">
        <v>42635</v>
      </c>
      <c r="C676" s="351" t="s">
        <v>3069</v>
      </c>
      <c r="D676" s="352" t="s">
        <v>3109</v>
      </c>
      <c r="E676" s="352" t="s">
        <v>1331</v>
      </c>
      <c r="F676" s="352" t="s">
        <v>1345</v>
      </c>
      <c r="G676" s="352" t="s">
        <v>102</v>
      </c>
      <c r="H676" s="353">
        <v>1</v>
      </c>
      <c r="I676" s="353">
        <v>9254</v>
      </c>
      <c r="J676" s="353">
        <v>0</v>
      </c>
      <c r="K676" s="354">
        <v>100</v>
      </c>
      <c r="L676" s="354">
        <v>37</v>
      </c>
      <c r="M676" s="285">
        <f t="shared" si="51"/>
        <v>-10337</v>
      </c>
      <c r="N676" s="340">
        <f t="shared" si="52"/>
        <v>-51</v>
      </c>
      <c r="O676" s="315">
        <f t="shared" si="50"/>
        <v>0</v>
      </c>
      <c r="P676" s="314"/>
      <c r="R676" s="61"/>
      <c r="S676" s="61"/>
      <c r="T676" s="61"/>
      <c r="U676" s="61"/>
      <c r="V676" s="61"/>
      <c r="W676" s="61"/>
      <c r="X676" s="61"/>
      <c r="Y676" s="61"/>
    </row>
    <row r="677" spans="1:25" ht="17.25" hidden="1" outlineLevel="2" thickBot="1">
      <c r="A677" s="355"/>
      <c r="B677" s="350">
        <v>42635</v>
      </c>
      <c r="C677" s="351" t="s">
        <v>3069</v>
      </c>
      <c r="D677" s="352" t="s">
        <v>3109</v>
      </c>
      <c r="E677" s="352" t="s">
        <v>1329</v>
      </c>
      <c r="F677" s="352" t="s">
        <v>1346</v>
      </c>
      <c r="G677" s="352" t="s">
        <v>102</v>
      </c>
      <c r="H677" s="353">
        <v>1</v>
      </c>
      <c r="I677" s="353">
        <v>9206</v>
      </c>
      <c r="J677" s="353">
        <v>0</v>
      </c>
      <c r="K677" s="354">
        <v>100</v>
      </c>
      <c r="L677" s="354">
        <v>37</v>
      </c>
      <c r="M677" s="285">
        <f t="shared" si="51"/>
        <v>-137</v>
      </c>
      <c r="N677" s="340" t="str">
        <f t="shared" si="52"/>
        <v/>
      </c>
      <c r="O677" s="315">
        <f t="shared" si="50"/>
        <v>0</v>
      </c>
      <c r="P677" s="314"/>
      <c r="R677" s="61"/>
      <c r="S677" s="61"/>
      <c r="T677" s="61"/>
      <c r="U677" s="61"/>
      <c r="V677" s="61"/>
      <c r="W677" s="61"/>
      <c r="X677" s="61"/>
      <c r="Y677" s="61"/>
    </row>
    <row r="678" spans="1:25" ht="17.25" hidden="1" outlineLevel="2" thickBot="1">
      <c r="A678" s="355"/>
      <c r="B678" s="350">
        <v>42635</v>
      </c>
      <c r="C678" s="351" t="s">
        <v>3069</v>
      </c>
      <c r="D678" s="352" t="s">
        <v>3109</v>
      </c>
      <c r="E678" s="352" t="s">
        <v>1331</v>
      </c>
      <c r="F678" s="352" t="s">
        <v>1345</v>
      </c>
      <c r="G678" s="352" t="s">
        <v>102</v>
      </c>
      <c r="H678" s="353">
        <v>1</v>
      </c>
      <c r="I678" s="353">
        <v>9258</v>
      </c>
      <c r="J678" s="353">
        <v>0</v>
      </c>
      <c r="K678" s="354">
        <v>100</v>
      </c>
      <c r="L678" s="354">
        <v>37</v>
      </c>
      <c r="M678" s="285">
        <f t="shared" si="51"/>
        <v>-10537</v>
      </c>
      <c r="N678" s="340">
        <f t="shared" si="52"/>
        <v>-52</v>
      </c>
      <c r="O678" s="315">
        <f t="shared" si="50"/>
        <v>0</v>
      </c>
      <c r="P678" s="314"/>
      <c r="R678" s="61"/>
      <c r="S678" s="61"/>
      <c r="T678" s="61"/>
      <c r="U678" s="61"/>
      <c r="V678" s="61"/>
      <c r="W678" s="61"/>
      <c r="X678" s="61"/>
      <c r="Y678" s="61"/>
    </row>
    <row r="679" spans="1:25" ht="17.25" hidden="1" outlineLevel="2" thickBot="1">
      <c r="A679" s="355"/>
      <c r="B679" s="350">
        <v>42635</v>
      </c>
      <c r="C679" s="351" t="s">
        <v>3069</v>
      </c>
      <c r="D679" s="352" t="s">
        <v>3109</v>
      </c>
      <c r="E679" s="352" t="s">
        <v>1329</v>
      </c>
      <c r="F679" s="352" t="s">
        <v>1346</v>
      </c>
      <c r="G679" s="352" t="s">
        <v>102</v>
      </c>
      <c r="H679" s="353">
        <v>1</v>
      </c>
      <c r="I679" s="353">
        <v>9183</v>
      </c>
      <c r="J679" s="353">
        <v>0</v>
      </c>
      <c r="K679" s="354">
        <v>100</v>
      </c>
      <c r="L679" s="354">
        <v>37</v>
      </c>
      <c r="M679" s="285">
        <f t="shared" si="51"/>
        <v>-137</v>
      </c>
      <c r="N679" s="340" t="str">
        <f t="shared" si="52"/>
        <v/>
      </c>
      <c r="O679" s="315">
        <f t="shared" si="50"/>
        <v>0</v>
      </c>
      <c r="P679" s="314"/>
      <c r="R679" s="61"/>
      <c r="S679" s="61"/>
      <c r="T679" s="61"/>
      <c r="U679" s="61"/>
      <c r="V679" s="61"/>
      <c r="W679" s="61"/>
      <c r="X679" s="61"/>
      <c r="Y679" s="61"/>
    </row>
    <row r="680" spans="1:25" ht="17.25" hidden="1" outlineLevel="2" thickBot="1">
      <c r="A680" s="355"/>
      <c r="B680" s="350">
        <v>42635</v>
      </c>
      <c r="C680" s="351" t="s">
        <v>3069</v>
      </c>
      <c r="D680" s="352" t="s">
        <v>3109</v>
      </c>
      <c r="E680" s="352" t="s">
        <v>1331</v>
      </c>
      <c r="F680" s="352" t="s">
        <v>1345</v>
      </c>
      <c r="G680" s="352" t="s">
        <v>102</v>
      </c>
      <c r="H680" s="353">
        <v>1</v>
      </c>
      <c r="I680" s="353">
        <v>9192</v>
      </c>
      <c r="J680" s="353">
        <v>0</v>
      </c>
      <c r="K680" s="354">
        <v>100</v>
      </c>
      <c r="L680" s="354">
        <v>37</v>
      </c>
      <c r="M680" s="285">
        <f t="shared" si="51"/>
        <v>-1937</v>
      </c>
      <c r="N680" s="340">
        <f t="shared" si="52"/>
        <v>-9</v>
      </c>
      <c r="O680" s="315">
        <f t="shared" si="50"/>
        <v>0</v>
      </c>
      <c r="P680" s="314"/>
      <c r="R680" s="61"/>
      <c r="S680" s="61"/>
      <c r="T680" s="61"/>
      <c r="U680" s="61"/>
      <c r="V680" s="61"/>
      <c r="W680" s="61"/>
      <c r="X680" s="61"/>
      <c r="Y680" s="61"/>
    </row>
    <row r="681" spans="1:25" ht="17.25" hidden="1" outlineLevel="1" collapsed="1" thickBot="1">
      <c r="B681" s="349">
        <v>42639</v>
      </c>
      <c r="C681" s="318" t="s">
        <v>3069</v>
      </c>
      <c r="D681" s="319" t="s">
        <v>3109</v>
      </c>
      <c r="E681" s="319" t="s">
        <v>1329</v>
      </c>
      <c r="F681" s="319" t="s">
        <v>1346</v>
      </c>
      <c r="G681" s="319" t="s">
        <v>102</v>
      </c>
      <c r="H681" s="320">
        <v>1</v>
      </c>
      <c r="I681" s="320">
        <v>9192</v>
      </c>
      <c r="J681" s="320">
        <v>0</v>
      </c>
      <c r="K681" s="322">
        <v>100</v>
      </c>
      <c r="L681" s="322">
        <v>37</v>
      </c>
      <c r="M681" s="123">
        <f t="shared" si="51"/>
        <v>-137</v>
      </c>
      <c r="N681" s="241" t="str">
        <f t="shared" si="52"/>
        <v/>
      </c>
      <c r="O681" s="315">
        <f t="shared" si="50"/>
        <v>0</v>
      </c>
      <c r="P681" s="34">
        <f>SUM(M681:M684)</f>
        <v>1652</v>
      </c>
      <c r="R681" s="61"/>
      <c r="S681" s="61"/>
      <c r="T681" s="61"/>
      <c r="U681" s="61"/>
      <c r="V681" s="61"/>
      <c r="W681" s="61"/>
      <c r="X681" s="61"/>
      <c r="Y681" s="61"/>
    </row>
    <row r="682" spans="1:25" ht="17.25" hidden="1" outlineLevel="2" thickBot="1">
      <c r="B682" s="349">
        <v>42639</v>
      </c>
      <c r="C682" s="318" t="s">
        <v>3069</v>
      </c>
      <c r="D682" s="319" t="s">
        <v>3109</v>
      </c>
      <c r="E682" s="319" t="s">
        <v>1331</v>
      </c>
      <c r="F682" s="319" t="s">
        <v>1345</v>
      </c>
      <c r="G682" s="319" t="s">
        <v>102</v>
      </c>
      <c r="H682" s="320">
        <v>1</v>
      </c>
      <c r="I682" s="320">
        <v>9184</v>
      </c>
      <c r="J682" s="320">
        <v>0</v>
      </c>
      <c r="K682" s="322">
        <v>100</v>
      </c>
      <c r="L682" s="322">
        <v>37</v>
      </c>
      <c r="M682" s="123">
        <f t="shared" si="51"/>
        <v>1463</v>
      </c>
      <c r="N682" s="241">
        <f t="shared" si="52"/>
        <v>8</v>
      </c>
      <c r="O682" s="315">
        <f t="shared" si="50"/>
        <v>0</v>
      </c>
      <c r="P682" s="34"/>
      <c r="R682" s="61"/>
      <c r="S682" s="61"/>
      <c r="T682" s="61"/>
      <c r="U682" s="61"/>
      <c r="V682" s="61"/>
      <c r="W682" s="61"/>
      <c r="X682" s="61"/>
      <c r="Y682" s="61"/>
    </row>
    <row r="683" spans="1:25" ht="17.25" hidden="1" outlineLevel="2" thickBot="1">
      <c r="B683" s="349">
        <v>42639</v>
      </c>
      <c r="C683" s="318" t="s">
        <v>3069</v>
      </c>
      <c r="D683" s="319" t="s">
        <v>3109</v>
      </c>
      <c r="E683" s="319" t="s">
        <v>1329</v>
      </c>
      <c r="F683" s="319" t="s">
        <v>1346</v>
      </c>
      <c r="G683" s="319" t="s">
        <v>102</v>
      </c>
      <c r="H683" s="320">
        <v>1</v>
      </c>
      <c r="I683" s="320">
        <v>9185</v>
      </c>
      <c r="J683" s="320">
        <v>0</v>
      </c>
      <c r="K683" s="322">
        <v>100</v>
      </c>
      <c r="L683" s="322">
        <v>37</v>
      </c>
      <c r="M683" s="123">
        <f t="shared" si="51"/>
        <v>-137</v>
      </c>
      <c r="N683" s="241" t="str">
        <f t="shared" si="52"/>
        <v/>
      </c>
      <c r="O683" s="315">
        <f t="shared" si="50"/>
        <v>0</v>
      </c>
      <c r="P683" s="34"/>
      <c r="R683" s="61"/>
      <c r="S683" s="61"/>
      <c r="T683" s="61"/>
      <c r="U683" s="61"/>
      <c r="V683" s="61"/>
      <c r="W683" s="61"/>
      <c r="X683" s="61"/>
      <c r="Y683" s="61"/>
    </row>
    <row r="684" spans="1:25" ht="17.25" hidden="1" outlineLevel="2" thickBot="1">
      <c r="B684" s="349">
        <v>42639</v>
      </c>
      <c r="C684" s="318" t="s">
        <v>3069</v>
      </c>
      <c r="D684" s="319" t="s">
        <v>3109</v>
      </c>
      <c r="E684" s="319" t="s">
        <v>1331</v>
      </c>
      <c r="F684" s="319" t="s">
        <v>1345</v>
      </c>
      <c r="G684" s="319" t="s">
        <v>102</v>
      </c>
      <c r="H684" s="320">
        <v>1</v>
      </c>
      <c r="I684" s="320">
        <v>9182</v>
      </c>
      <c r="J684" s="320">
        <v>0</v>
      </c>
      <c r="K684" s="322">
        <v>100</v>
      </c>
      <c r="L684" s="322">
        <v>37</v>
      </c>
      <c r="M684" s="123">
        <f t="shared" si="51"/>
        <v>463</v>
      </c>
      <c r="N684" s="241">
        <f t="shared" si="52"/>
        <v>3</v>
      </c>
      <c r="O684" s="315">
        <f t="shared" si="50"/>
        <v>0</v>
      </c>
      <c r="P684" s="34"/>
      <c r="R684" s="61"/>
      <c r="S684" s="61"/>
      <c r="T684" s="61"/>
      <c r="U684" s="61"/>
      <c r="V684" s="61"/>
      <c r="W684" s="61"/>
      <c r="X684" s="61"/>
      <c r="Y684" s="61"/>
    </row>
    <row r="685" spans="1:25" ht="17.25" collapsed="1" thickBot="1">
      <c r="B685" s="333" t="s">
        <v>1349</v>
      </c>
      <c r="C685" s="273"/>
      <c r="D685" s="273"/>
      <c r="E685" s="273"/>
      <c r="F685" s="273"/>
      <c r="G685" s="273"/>
      <c r="H685" s="274"/>
      <c r="I685" s="274"/>
      <c r="J685" s="274"/>
      <c r="K685" s="275"/>
      <c r="L685" s="274"/>
      <c r="M685" s="276"/>
      <c r="N685" s="309"/>
      <c r="P685" s="328">
        <f>SUM(P609:P684)</f>
        <v>-35749</v>
      </c>
    </row>
    <row r="686" spans="1:25">
      <c r="A686" s="355">
        <v>42735</v>
      </c>
      <c r="B686" s="356"/>
      <c r="C686" s="222"/>
      <c r="F686" s="207"/>
      <c r="H686" s="241"/>
      <c r="I686" s="241"/>
      <c r="J686" s="241"/>
      <c r="K686" s="34"/>
      <c r="L686" s="34"/>
      <c r="M686" s="357"/>
      <c r="P686" s="34"/>
      <c r="R686" s="61"/>
      <c r="S686" s="61"/>
      <c r="T686" s="61"/>
      <c r="U686" s="61"/>
      <c r="V686" s="61"/>
      <c r="W686" s="61"/>
      <c r="X686" s="61"/>
      <c r="Y686" s="61"/>
    </row>
    <row r="687" spans="1:25" ht="17.25" thickBot="1">
      <c r="B687" s="358"/>
      <c r="C687" s="359"/>
      <c r="D687" s="360"/>
      <c r="E687" s="360"/>
      <c r="F687" s="360"/>
      <c r="G687" s="360"/>
      <c r="H687" s="360"/>
      <c r="I687" s="360"/>
      <c r="J687" s="360"/>
      <c r="K687" s="359"/>
      <c r="L687" s="361"/>
      <c r="M687" s="362"/>
      <c r="P687" s="34"/>
      <c r="R687" s="61"/>
      <c r="S687" s="61"/>
      <c r="T687" s="61"/>
      <c r="U687" s="61"/>
      <c r="V687" s="61"/>
      <c r="W687" s="61"/>
      <c r="X687" s="61"/>
      <c r="Y687" s="61"/>
    </row>
    <row r="688" spans="1:25" ht="17.25" thickBot="1">
      <c r="B688" s="222"/>
      <c r="C688" s="222"/>
      <c r="F688" s="207"/>
      <c r="K688" s="30"/>
      <c r="L688" s="31"/>
      <c r="M688" s="34"/>
      <c r="P688" s="34"/>
      <c r="R688" s="61"/>
      <c r="S688" s="61"/>
      <c r="T688" s="61"/>
      <c r="U688" s="61"/>
      <c r="V688" s="61"/>
      <c r="W688" s="61"/>
      <c r="X688" s="61"/>
      <c r="Y688" s="61"/>
    </row>
    <row r="689" spans="2:25" ht="17.25" thickBot="1">
      <c r="F689" s="125" t="s">
        <v>1325</v>
      </c>
      <c r="G689" s="127" t="s">
        <v>7</v>
      </c>
      <c r="H689" s="127" t="s">
        <v>10</v>
      </c>
      <c r="I689" s="127" t="s">
        <v>13</v>
      </c>
      <c r="J689" s="128" t="s">
        <v>1336</v>
      </c>
    </row>
    <row r="690" spans="2:25" ht="17.25" thickBot="1">
      <c r="B690" s="129" t="s">
        <v>3400</v>
      </c>
      <c r="C690" s="130"/>
      <c r="D690" s="131"/>
      <c r="E690" s="132"/>
      <c r="F690" s="125">
        <f>SUMIF($C3:$C687,"TXO",J3:J687)</f>
        <v>-9005</v>
      </c>
      <c r="G690" s="127">
        <f>SUMIF($C3:$C687,"TXO",K3:K687)</f>
        <v>4328</v>
      </c>
      <c r="H690" s="127">
        <f>SUMIF($C3:$C687,"TXO",L3:L687)</f>
        <v>33</v>
      </c>
      <c r="I690" s="127">
        <f>SUMIF($C3:$C687,"TXO",M3:M687)</f>
        <v>-13366</v>
      </c>
      <c r="J690" s="363">
        <f>I690/SUMIF($C3:$C687,"TXO",O3:O687)</f>
        <v>-0.32500911854103343</v>
      </c>
      <c r="K690" s="545" t="s">
        <v>22</v>
      </c>
      <c r="L690" s="136">
        <f ca="1">IF(J690&lt;0,-((1+ABS(J690))^(1/((TODAY()-B2)/365.25))-1),(1+ABS(J690))^(1/((TODAY()-B2)/365.25))-1)</f>
        <v>-2.6880989391170562E-2</v>
      </c>
      <c r="R690" s="61"/>
      <c r="S690" s="61"/>
      <c r="T690" s="61"/>
      <c r="U690" s="61"/>
      <c r="V690" s="61"/>
      <c r="W690" s="61"/>
      <c r="X690" s="61"/>
      <c r="Y690" s="61"/>
    </row>
    <row r="691" spans="2:25" ht="17.25" thickBot="1">
      <c r="B691" s="129" t="s">
        <v>1339</v>
      </c>
      <c r="C691" s="130"/>
      <c r="D691" s="131"/>
      <c r="E691" s="132"/>
      <c r="F691" s="125">
        <f>SUMIF($C3:$C687,"FITX",J3:J687)</f>
        <v>0</v>
      </c>
      <c r="G691" s="127">
        <f>SUMIF($C3:$C687,"FITX",K3:K687)</f>
        <v>68800</v>
      </c>
      <c r="H691" s="127">
        <f>SUMIF($C3:$C687,"FITX",L3:L687)</f>
        <v>22824</v>
      </c>
      <c r="I691" s="127">
        <f>SUMIF($C3:$C687,"FITX",M3:M687)</f>
        <v>-172624</v>
      </c>
      <c r="J691" s="363">
        <f>I691/D693</f>
        <v>-0.45427368421052633</v>
      </c>
      <c r="K691" s="534"/>
      <c r="L691" s="443">
        <v>-0.95473827983040582</v>
      </c>
      <c r="R691" s="61"/>
      <c r="S691" s="61"/>
      <c r="T691" s="61"/>
      <c r="U691" s="61"/>
      <c r="V691" s="61"/>
      <c r="W691" s="61"/>
      <c r="X691" s="61"/>
      <c r="Y691" s="61"/>
    </row>
    <row r="692" spans="2:25" ht="17.25" thickBot="1">
      <c r="B692" s="129" t="s">
        <v>3364</v>
      </c>
      <c r="C692" s="130"/>
      <c r="D692" s="131"/>
      <c r="E692" s="132"/>
      <c r="F692" s="125">
        <f>SUM(F690:F691)</f>
        <v>-9005</v>
      </c>
      <c r="G692" s="127">
        <f>SUM(G690:G691)</f>
        <v>73128</v>
      </c>
      <c r="H692" s="127">
        <f>SUM(H690:H691)</f>
        <v>22857</v>
      </c>
      <c r="I692" s="127">
        <f>SUM(M2:M687)</f>
        <v>-196694</v>
      </c>
      <c r="J692" s="363">
        <f>I692/D693</f>
        <v>-0.51761578947368425</v>
      </c>
      <c r="K692" s="535"/>
      <c r="L692" s="443">
        <v>-1.0878631662628711</v>
      </c>
    </row>
    <row r="693" spans="2:25" ht="17.25" thickBot="1">
      <c r="B693" s="137" t="s">
        <v>3401</v>
      </c>
      <c r="C693" s="129"/>
      <c r="D693" s="553">
        <v>380000</v>
      </c>
      <c r="E693" s="551"/>
    </row>
    <row r="694" spans="2:25" ht="17.25" thickBot="1">
      <c r="B694" s="137" t="s">
        <v>3402</v>
      </c>
      <c r="C694" s="129"/>
      <c r="D694" s="541">
        <f>D693+I692-M2</f>
        <v>198306</v>
      </c>
      <c r="E694" s="542"/>
    </row>
    <row r="695" spans="2:25">
      <c r="B695" s="62"/>
      <c r="C695" s="62"/>
      <c r="E695" s="61"/>
      <c r="F695" s="207"/>
    </row>
    <row r="696" spans="2:25">
      <c r="B696" s="62"/>
      <c r="C696" s="62"/>
      <c r="E696" s="61"/>
      <c r="F696" s="207"/>
    </row>
    <row r="697" spans="2:25">
      <c r="B697" s="62"/>
      <c r="C697" s="62"/>
      <c r="E697" s="61"/>
      <c r="F697" s="207"/>
    </row>
    <row r="698" spans="2:25">
      <c r="B698" s="62"/>
      <c r="C698" s="62"/>
      <c r="E698" s="61"/>
      <c r="F698" s="207"/>
    </row>
    <row r="699" spans="2:25">
      <c r="B699" s="62"/>
      <c r="C699" s="62"/>
      <c r="E699" s="61"/>
      <c r="F699" s="207"/>
    </row>
    <row r="700" spans="2:25">
      <c r="B700" s="62"/>
      <c r="C700" s="62"/>
      <c r="E700" s="61"/>
      <c r="F700" s="207"/>
    </row>
    <row r="701" spans="2:25">
      <c r="D701" s="226"/>
      <c r="E701" s="269"/>
      <c r="F701" s="207"/>
    </row>
    <row r="702" spans="2:25">
      <c r="D702" s="226"/>
      <c r="E702" s="269"/>
      <c r="F702" s="207"/>
    </row>
    <row r="703" spans="2:25">
      <c r="D703" s="226"/>
      <c r="E703" s="269"/>
      <c r="F703" s="207"/>
    </row>
    <row r="704" spans="2:25">
      <c r="D704" s="226"/>
      <c r="E704" s="269"/>
      <c r="F704" s="207"/>
    </row>
    <row r="705" spans="2:6">
      <c r="D705" s="226"/>
      <c r="E705" s="269"/>
      <c r="F705" s="207"/>
    </row>
    <row r="706" spans="2:6">
      <c r="D706" s="226"/>
      <c r="E706" s="269"/>
      <c r="F706" s="207"/>
    </row>
    <row r="707" spans="2:6">
      <c r="D707" s="226"/>
      <c r="E707" s="226"/>
      <c r="F707" s="207"/>
    </row>
    <row r="708" spans="2:6">
      <c r="D708" s="226"/>
      <c r="E708" s="226"/>
      <c r="F708" s="207"/>
    </row>
    <row r="709" spans="2:6">
      <c r="D709" s="226"/>
      <c r="E709" s="226"/>
      <c r="F709" s="207"/>
    </row>
    <row r="710" spans="2:6">
      <c r="D710" s="226"/>
      <c r="E710" s="226"/>
      <c r="F710" s="207"/>
    </row>
    <row r="711" spans="2:6">
      <c r="D711" s="226"/>
      <c r="E711" s="226"/>
      <c r="F711" s="207"/>
    </row>
    <row r="712" spans="2:6">
      <c r="D712" s="226"/>
      <c r="E712" s="226"/>
      <c r="F712" s="207"/>
    </row>
    <row r="713" spans="2:6">
      <c r="B713" s="226"/>
      <c r="C713" s="226"/>
      <c r="D713" s="226"/>
      <c r="E713" s="226"/>
      <c r="F713" s="207"/>
    </row>
    <row r="714" spans="2:6">
      <c r="B714" s="226"/>
      <c r="C714" s="226"/>
      <c r="D714" s="226"/>
      <c r="E714" s="226"/>
      <c r="F714" s="207"/>
    </row>
    <row r="715" spans="2:6">
      <c r="B715" s="226"/>
      <c r="C715" s="226"/>
      <c r="D715" s="226"/>
      <c r="E715" s="226"/>
      <c r="F715" s="207"/>
    </row>
    <row r="716" spans="2:6">
      <c r="B716" s="226"/>
      <c r="C716" s="226"/>
      <c r="D716" s="226"/>
      <c r="E716" s="226"/>
      <c r="F716" s="207"/>
    </row>
    <row r="717" spans="2:6">
      <c r="B717" s="226"/>
      <c r="C717" s="226"/>
      <c r="D717" s="226"/>
      <c r="E717" s="226"/>
      <c r="F717" s="207"/>
    </row>
    <row r="718" spans="2:6">
      <c r="B718" s="226"/>
      <c r="C718" s="226"/>
      <c r="D718" s="226"/>
      <c r="E718" s="226"/>
      <c r="F718" s="207"/>
    </row>
    <row r="719" spans="2:6">
      <c r="B719" s="226"/>
      <c r="C719" s="226"/>
      <c r="D719" s="226"/>
      <c r="E719" s="226"/>
      <c r="F719" s="207"/>
    </row>
    <row r="720" spans="2:6">
      <c r="B720" s="226"/>
      <c r="C720" s="226"/>
      <c r="D720" s="226"/>
      <c r="E720" s="226"/>
      <c r="F720" s="207"/>
    </row>
  </sheetData>
  <mergeCells count="3">
    <mergeCell ref="K690:K692"/>
    <mergeCell ref="D693:E693"/>
    <mergeCell ref="D694:E694"/>
  </mergeCells>
  <phoneticPr fontId="48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794-55D9-47BA-A297-83B528561904}">
  <sheetPr codeName="Sheet6">
    <outlinePr summaryBelow="0" summaryRight="0"/>
  </sheetPr>
  <dimension ref="A1:AA179"/>
  <sheetViews>
    <sheetView zoomScale="85" zoomScaleNormal="85" workbookViewId="0">
      <pane xSplit="4" ySplit="1" topLeftCell="F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1" outlineLevelCol="1"/>
  <cols>
    <col min="1" max="1" width="11.125" style="207" customWidth="1"/>
    <col min="2" max="2" width="10" style="207" customWidth="1"/>
    <col min="3" max="3" width="11.375" style="207" customWidth="1"/>
    <col min="4" max="4" width="11.375" style="226" customWidth="1"/>
    <col min="5" max="5" width="7.125" style="207" hidden="1" customWidth="1"/>
    <col min="6" max="6" width="9.125" style="207" customWidth="1"/>
    <col min="7" max="7" width="11.87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1.125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8.5" style="207" bestFit="1" customWidth="1" collapsed="1"/>
    <col min="19" max="19" width="10.125" style="207" hidden="1" customWidth="1" outlineLevel="1"/>
    <col min="20" max="20" width="16.875" style="207" hidden="1" customWidth="1" outlineLevel="1"/>
    <col min="21" max="21" width="16.875" style="207" customWidth="1" collapsed="1"/>
    <col min="22" max="23" width="12.375" style="207" hidden="1" customWidth="1" outlineLevel="1"/>
    <col min="24" max="24" width="13.875" style="207" customWidth="1"/>
    <col min="25" max="25" width="13.125" style="207" bestFit="1" customWidth="1"/>
    <col min="26" max="26" width="10.625" style="207" bestFit="1" customWidth="1"/>
    <col min="27" max="27" width="11" style="207" bestFit="1" customWidth="1"/>
    <col min="28" max="16384" width="9" style="207"/>
  </cols>
  <sheetData>
    <row r="1" spans="1:27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81"/>
    </row>
    <row r="2" spans="1:27">
      <c r="A2" s="259">
        <v>42004</v>
      </c>
      <c r="B2" s="210"/>
      <c r="C2" s="210"/>
      <c r="D2" s="210" t="str">
        <f>'14股'!D63</f>
        <v>2014 總計</v>
      </c>
      <c r="E2" s="210">
        <f>'14股'!E63</f>
        <v>0</v>
      </c>
      <c r="F2" s="210">
        <f>'14股'!F63</f>
        <v>0</v>
      </c>
      <c r="G2" s="210">
        <f>'14股'!G63</f>
        <v>3121360</v>
      </c>
      <c r="H2" s="210">
        <f>'14股'!H63</f>
        <v>2958</v>
      </c>
      <c r="I2" s="210">
        <f>'14股'!I63</f>
        <v>0</v>
      </c>
      <c r="J2" s="210">
        <f>'14股'!J63</f>
        <v>0</v>
      </c>
      <c r="K2" s="210">
        <f>'14股'!K63</f>
        <v>3074149</v>
      </c>
      <c r="L2" s="210">
        <f>'14股'!L63</f>
        <v>2732</v>
      </c>
      <c r="M2" s="210">
        <f>'14股'!M63</f>
        <v>8934</v>
      </c>
      <c r="N2" s="210">
        <f>'14股'!N63</f>
        <v>0</v>
      </c>
      <c r="O2" s="210">
        <f>'14股'!O63</f>
        <v>0</v>
      </c>
      <c r="P2" s="261">
        <f>'14股'!P63</f>
        <v>-29302.159999999996</v>
      </c>
      <c r="Q2" s="14">
        <f t="shared" ref="Q2:Q36" si="0">IF(I2="",(O2-G2-(O2*0.1425%*0.65)-(O2*0.3%)-S2-T2),0)</f>
        <v>0</v>
      </c>
      <c r="R2" s="210">
        <f>'14股'!R63</f>
        <v>55701</v>
      </c>
      <c r="S2" s="210"/>
      <c r="T2" s="14">
        <f t="shared" ref="T2:T24" si="1">IF(ROUND(R2*(1+V2),0)&gt;5000,ROUND(ROUND(R2*(1+V2),0)*2%,0),0)</f>
        <v>1114</v>
      </c>
      <c r="U2" s="65">
        <f t="shared" ref="U2:U24" si="2">(V2*50%)/(1+50%*V2)</f>
        <v>0</v>
      </c>
      <c r="V2" s="266"/>
      <c r="W2" s="267"/>
      <c r="X2" s="266">
        <f>'14股'!W63</f>
        <v>-9.3876259066560715E-3</v>
      </c>
      <c r="Y2" s="210"/>
      <c r="Z2" s="38"/>
      <c r="AA2" s="364"/>
    </row>
    <row r="3" spans="1:27" collapsed="1">
      <c r="A3" s="209">
        <v>41954</v>
      </c>
      <c r="B3" s="210" t="s">
        <v>19</v>
      </c>
      <c r="C3" s="210">
        <v>2404</v>
      </c>
      <c r="D3" s="210" t="str">
        <f>VLOOKUP(C3,每日行情!A:B,2,FALSE)</f>
        <v>漢唐</v>
      </c>
      <c r="E3" s="210">
        <v>1000</v>
      </c>
      <c r="F3" s="210">
        <v>28.75</v>
      </c>
      <c r="G3" s="210">
        <f>E3*F3</f>
        <v>28750</v>
      </c>
      <c r="H3" s="210">
        <v>24</v>
      </c>
      <c r="I3" s="306">
        <v>42072</v>
      </c>
      <c r="J3" s="17">
        <v>32.9</v>
      </c>
      <c r="K3" s="210">
        <f t="shared" ref="K3:K24" si="3">E3*J3</f>
        <v>32900</v>
      </c>
      <c r="L3" s="17">
        <v>28</v>
      </c>
      <c r="M3" s="210">
        <v>98</v>
      </c>
      <c r="N3" s="210">
        <v>0</v>
      </c>
      <c r="O3" s="13">
        <f t="shared" ref="O3:O24" si="4">IF(I3="",E3*Y3,0)</f>
        <v>0</v>
      </c>
      <c r="P3" s="14">
        <f t="shared" ref="P3:P24" si="5">IF(I3="",R3-H3,(K3-H3-SUM(L3:N3)+R3-S3-T3)-G3)+(ROUND(R3*V3,0)-ROUND(R3*(1+V3),0)*W3)</f>
        <v>4000</v>
      </c>
      <c r="Q3" s="14">
        <f t="shared" si="0"/>
        <v>0</v>
      </c>
      <c r="R3" s="14"/>
      <c r="S3" s="14"/>
      <c r="T3" s="14">
        <f t="shared" si="1"/>
        <v>0</v>
      </c>
      <c r="U3" s="65">
        <f t="shared" si="2"/>
        <v>0</v>
      </c>
      <c r="V3" s="65"/>
      <c r="W3" s="66"/>
      <c r="X3" s="15">
        <f>(P3+Q3)/G3</f>
        <v>0.1391304347826087</v>
      </c>
      <c r="Y3" s="16" t="e">
        <f>VLOOKUP(C3,#REF!,3,FALSE)</f>
        <v>#REF!</v>
      </c>
      <c r="Z3" s="38"/>
      <c r="AA3" s="82">
        <f>((I3-A3)*G3)/365.24</f>
        <v>9288.4130982367751</v>
      </c>
    </row>
    <row r="4" spans="1:27" hidden="1" outlineLevel="1">
      <c r="A4" s="209">
        <v>42002</v>
      </c>
      <c r="B4" s="210" t="s">
        <v>19</v>
      </c>
      <c r="C4" s="210">
        <v>2015</v>
      </c>
      <c r="D4" s="210" t="str">
        <f>VLOOKUP(C4,每日行情!A:B,2,FALSE)</f>
        <v>豐興</v>
      </c>
      <c r="E4" s="210">
        <v>1000</v>
      </c>
      <c r="F4" s="210">
        <v>39.299999999999997</v>
      </c>
      <c r="G4" s="210">
        <f>E4*F4</f>
        <v>39300</v>
      </c>
      <c r="H4" s="210">
        <v>33</v>
      </c>
      <c r="I4" s="306">
        <v>42072</v>
      </c>
      <c r="J4" s="17">
        <v>39.049999999999997</v>
      </c>
      <c r="K4" s="210">
        <f t="shared" si="3"/>
        <v>39050</v>
      </c>
      <c r="L4" s="17">
        <v>33</v>
      </c>
      <c r="M4" s="210">
        <v>117</v>
      </c>
      <c r="N4" s="210">
        <v>0</v>
      </c>
      <c r="O4" s="13">
        <f t="shared" si="4"/>
        <v>0</v>
      </c>
      <c r="P4" s="14">
        <f t="shared" si="5"/>
        <v>-433</v>
      </c>
      <c r="Q4" s="14">
        <f t="shared" si="0"/>
        <v>0</v>
      </c>
      <c r="R4" s="14"/>
      <c r="S4" s="14"/>
      <c r="T4" s="14">
        <f t="shared" si="1"/>
        <v>0</v>
      </c>
      <c r="U4" s="65">
        <f t="shared" si="2"/>
        <v>0</v>
      </c>
      <c r="V4" s="65"/>
      <c r="W4" s="66"/>
      <c r="X4" s="15">
        <f>(P4+Q4)/G4</f>
        <v>-1.1017811704834606E-2</v>
      </c>
      <c r="Y4" s="16" t="e">
        <f>VLOOKUP(C4,#REF!,3,FALSE)</f>
        <v>#REF!</v>
      </c>
      <c r="Z4" s="38"/>
      <c r="AA4" s="82">
        <f t="shared" ref="AA4:AA67" si="6">((I4-A4)*G4)/365.24</f>
        <v>7532.0337312452084</v>
      </c>
    </row>
    <row r="5" spans="1:27" hidden="1" outlineLevel="1">
      <c r="A5" s="209">
        <v>42013</v>
      </c>
      <c r="B5" s="210" t="s">
        <v>19</v>
      </c>
      <c r="C5" s="210" t="s">
        <v>3403</v>
      </c>
      <c r="D5" s="210" t="e">
        <f>VLOOKUP(C5,每日行情!A:B,2,FALSE)</f>
        <v>#N/A</v>
      </c>
      <c r="E5" s="210">
        <v>1000</v>
      </c>
      <c r="F5" s="210">
        <v>42.1</v>
      </c>
      <c r="G5" s="210">
        <f>E5*F5</f>
        <v>42100</v>
      </c>
      <c r="H5" s="210">
        <v>35</v>
      </c>
      <c r="I5" s="305">
        <v>42023</v>
      </c>
      <c r="J5" s="17">
        <v>44.4</v>
      </c>
      <c r="K5" s="210">
        <f t="shared" si="3"/>
        <v>44400</v>
      </c>
      <c r="L5" s="17">
        <v>37</v>
      </c>
      <c r="M5" s="210">
        <v>44</v>
      </c>
      <c r="N5" s="210">
        <v>0</v>
      </c>
      <c r="O5" s="13">
        <f t="shared" si="4"/>
        <v>0</v>
      </c>
      <c r="P5" s="14">
        <f t="shared" si="5"/>
        <v>2184</v>
      </c>
      <c r="Q5" s="14">
        <f t="shared" si="0"/>
        <v>0</v>
      </c>
      <c r="R5" s="14"/>
      <c r="S5" s="14"/>
      <c r="T5" s="14">
        <f t="shared" si="1"/>
        <v>0</v>
      </c>
      <c r="U5" s="65">
        <f t="shared" si="2"/>
        <v>0</v>
      </c>
      <c r="V5" s="65"/>
      <c r="W5" s="66"/>
      <c r="X5" s="15">
        <f>(P5+Q5)/G5</f>
        <v>5.187648456057007E-2</v>
      </c>
      <c r="Y5" s="16" t="e">
        <f>VLOOKUP(C5,#REF!,3,FALSE)</f>
        <v>#REF!</v>
      </c>
      <c r="Z5" s="38"/>
      <c r="AA5" s="82">
        <f t="shared" si="6"/>
        <v>1152.6667396780199</v>
      </c>
    </row>
    <row r="6" spans="1:27" hidden="1" outlineLevel="1">
      <c r="A6" s="209">
        <v>42003</v>
      </c>
      <c r="B6" s="210" t="s">
        <v>19</v>
      </c>
      <c r="C6" s="210">
        <v>6147</v>
      </c>
      <c r="D6" s="210" t="str">
        <f>VLOOKUP(C6,每日行情!A:B,2,FALSE)</f>
        <v>頎邦</v>
      </c>
      <c r="E6" s="210">
        <v>1000</v>
      </c>
      <c r="F6" s="210">
        <v>58.4</v>
      </c>
      <c r="G6" s="210">
        <f>E6*F6</f>
        <v>58400</v>
      </c>
      <c r="H6" s="210">
        <v>49</v>
      </c>
      <c r="I6" s="305">
        <v>42023</v>
      </c>
      <c r="J6" s="16">
        <v>63.3</v>
      </c>
      <c r="K6" s="210">
        <f t="shared" si="3"/>
        <v>63300</v>
      </c>
      <c r="L6" s="365">
        <v>54</v>
      </c>
      <c r="M6" s="210">
        <v>189</v>
      </c>
      <c r="N6" s="210">
        <v>0</v>
      </c>
      <c r="O6" s="13">
        <f t="shared" si="4"/>
        <v>0</v>
      </c>
      <c r="P6" s="14">
        <f t="shared" si="5"/>
        <v>4608</v>
      </c>
      <c r="Q6" s="14">
        <f t="shared" si="0"/>
        <v>0</v>
      </c>
      <c r="R6" s="14"/>
      <c r="S6" s="14"/>
      <c r="T6" s="14">
        <f t="shared" si="1"/>
        <v>0</v>
      </c>
      <c r="U6" s="65">
        <f t="shared" si="2"/>
        <v>0</v>
      </c>
      <c r="V6" s="65"/>
      <c r="W6" s="66"/>
      <c r="X6" s="15">
        <f>(P6+Q6)/G6</f>
        <v>7.8904109589041094E-2</v>
      </c>
      <c r="Y6" s="16" t="e">
        <f>VLOOKUP(C6,#REF!,3,FALSE)</f>
        <v>#REF!</v>
      </c>
      <c r="Z6" s="38"/>
      <c r="AA6" s="82">
        <f t="shared" si="6"/>
        <v>3197.8972730259557</v>
      </c>
    </row>
    <row r="7" spans="1:27" hidden="1" outlineLevel="1">
      <c r="A7" s="209">
        <v>42018</v>
      </c>
      <c r="B7" s="210" t="s">
        <v>19</v>
      </c>
      <c r="C7" s="210" t="s">
        <v>3403</v>
      </c>
      <c r="D7" s="210" t="e">
        <f>VLOOKUP(C7,每日行情!A:B,2,FALSE)</f>
        <v>#N/A</v>
      </c>
      <c r="E7" s="210">
        <v>1000</v>
      </c>
      <c r="F7" s="210">
        <v>40.4</v>
      </c>
      <c r="G7" s="210">
        <f>E7*F7</f>
        <v>40400</v>
      </c>
      <c r="H7" s="210">
        <v>34</v>
      </c>
      <c r="I7" s="305">
        <v>42024</v>
      </c>
      <c r="J7" s="17">
        <v>44.4</v>
      </c>
      <c r="K7" s="210">
        <f t="shared" si="3"/>
        <v>44400</v>
      </c>
      <c r="L7" s="17">
        <v>37</v>
      </c>
      <c r="M7" s="210">
        <v>44</v>
      </c>
      <c r="N7" s="210">
        <v>0</v>
      </c>
      <c r="O7" s="13">
        <f t="shared" si="4"/>
        <v>0</v>
      </c>
      <c r="P7" s="14">
        <f t="shared" si="5"/>
        <v>3885</v>
      </c>
      <c r="Q7" s="14">
        <f t="shared" si="0"/>
        <v>0</v>
      </c>
      <c r="R7" s="14"/>
      <c r="S7" s="14"/>
      <c r="T7" s="14">
        <f t="shared" si="1"/>
        <v>0</v>
      </c>
      <c r="U7" s="65">
        <f t="shared" si="2"/>
        <v>0</v>
      </c>
      <c r="V7" s="65"/>
      <c r="W7" s="66"/>
      <c r="X7" s="15">
        <f>(P7+Q7)/G7</f>
        <v>9.6163366336633666E-2</v>
      </c>
      <c r="Y7" s="16" t="e">
        <f>VLOOKUP(C7,#REF!,3,FALSE)</f>
        <v>#REF!</v>
      </c>
      <c r="Z7" s="38"/>
      <c r="AA7" s="82">
        <f t="shared" si="6"/>
        <v>663.67320118278394</v>
      </c>
    </row>
    <row r="8" spans="1:27" hidden="1" outlineLevel="1">
      <c r="A8" s="209">
        <v>42010</v>
      </c>
      <c r="B8" s="210" t="s">
        <v>19</v>
      </c>
      <c r="C8" s="210">
        <v>2330</v>
      </c>
      <c r="D8" s="210" t="str">
        <f>VLOOKUP(C8,每日行情!A:B,2,FALSE)</f>
        <v>台積電</v>
      </c>
      <c r="E8" s="210">
        <v>1000</v>
      </c>
      <c r="F8" s="210">
        <v>136.5</v>
      </c>
      <c r="G8" s="210">
        <f t="shared" ref="G8:G24" si="7">E8*F8</f>
        <v>136500</v>
      </c>
      <c r="H8" s="210">
        <v>116</v>
      </c>
      <c r="I8" s="305">
        <v>42024</v>
      </c>
      <c r="J8" s="17">
        <v>138.5</v>
      </c>
      <c r="K8" s="210">
        <f t="shared" si="3"/>
        <v>138500</v>
      </c>
      <c r="L8" s="17">
        <v>118</v>
      </c>
      <c r="M8" s="210">
        <v>415</v>
      </c>
      <c r="N8" s="210">
        <v>0</v>
      </c>
      <c r="O8" s="13">
        <f t="shared" si="4"/>
        <v>0</v>
      </c>
      <c r="P8" s="14">
        <f t="shared" si="5"/>
        <v>1351</v>
      </c>
      <c r="Q8" s="14">
        <f t="shared" si="0"/>
        <v>0</v>
      </c>
      <c r="R8" s="14"/>
      <c r="S8" s="14"/>
      <c r="T8" s="14">
        <f t="shared" si="1"/>
        <v>0</v>
      </c>
      <c r="U8" s="65">
        <f t="shared" si="2"/>
        <v>0</v>
      </c>
      <c r="V8" s="65"/>
      <c r="W8" s="66"/>
      <c r="X8" s="15">
        <f t="shared" ref="X8:X24" si="8">(P8+Q8)/G8</f>
        <v>9.8974358974358977E-3</v>
      </c>
      <c r="Y8" s="16" t="e">
        <f>VLOOKUP(C8,#REF!,3,FALSE)</f>
        <v>#REF!</v>
      </c>
      <c r="Z8" s="38"/>
      <c r="AA8" s="82">
        <f t="shared" si="6"/>
        <v>5232.1761033840758</v>
      </c>
    </row>
    <row r="9" spans="1:27" hidden="1" outlineLevel="1">
      <c r="A9" s="209">
        <v>42010</v>
      </c>
      <c r="B9" s="210" t="s">
        <v>19</v>
      </c>
      <c r="C9" s="210">
        <v>2412</v>
      </c>
      <c r="D9" s="210" t="str">
        <f>VLOOKUP(C9,每日行情!A:B,2,FALSE)</f>
        <v>中華電</v>
      </c>
      <c r="E9" s="210">
        <v>1000</v>
      </c>
      <c r="F9" s="210">
        <v>92.3</v>
      </c>
      <c r="G9" s="210">
        <f t="shared" si="7"/>
        <v>92300</v>
      </c>
      <c r="H9" s="210">
        <v>78</v>
      </c>
      <c r="I9" s="215">
        <v>42061</v>
      </c>
      <c r="J9" s="210">
        <v>98.3</v>
      </c>
      <c r="K9" s="210">
        <f t="shared" si="3"/>
        <v>98300</v>
      </c>
      <c r="L9" s="210">
        <v>84</v>
      </c>
      <c r="M9" s="210">
        <v>294</v>
      </c>
      <c r="N9" s="210">
        <v>0</v>
      </c>
      <c r="O9" s="13">
        <f t="shared" si="4"/>
        <v>0</v>
      </c>
      <c r="P9" s="14">
        <f t="shared" si="5"/>
        <v>5544</v>
      </c>
      <c r="Q9" s="14">
        <f t="shared" si="0"/>
        <v>0</v>
      </c>
      <c r="R9" s="14"/>
      <c r="S9" s="14"/>
      <c r="T9" s="14">
        <f t="shared" si="1"/>
        <v>0</v>
      </c>
      <c r="U9" s="65">
        <f t="shared" si="2"/>
        <v>0</v>
      </c>
      <c r="V9" s="65"/>
      <c r="W9" s="66"/>
      <c r="X9" s="15">
        <f t="shared" si="8"/>
        <v>6.0065005417118095E-2</v>
      </c>
      <c r="Y9" s="16" t="e">
        <f>VLOOKUP(C9,#REF!,3,FALSE)</f>
        <v>#REF!</v>
      </c>
      <c r="Z9" s="38"/>
      <c r="AA9" s="82">
        <f t="shared" si="6"/>
        <v>12888.237870988938</v>
      </c>
    </row>
    <row r="10" spans="1:27" hidden="1" outlineLevel="1">
      <c r="A10" s="209">
        <v>42018</v>
      </c>
      <c r="B10" s="210" t="s">
        <v>19</v>
      </c>
      <c r="C10" s="210">
        <v>2330</v>
      </c>
      <c r="D10" s="210" t="str">
        <f>VLOOKUP(C10,每日行情!A:B,2,FALSE)</f>
        <v>台積電</v>
      </c>
      <c r="E10" s="210">
        <v>1000</v>
      </c>
      <c r="F10" s="210">
        <v>131</v>
      </c>
      <c r="G10" s="210">
        <f t="shared" si="7"/>
        <v>131000</v>
      </c>
      <c r="H10" s="210">
        <v>112</v>
      </c>
      <c r="I10" s="305">
        <v>42025</v>
      </c>
      <c r="J10" s="17">
        <v>140.5</v>
      </c>
      <c r="K10" s="210">
        <f t="shared" si="3"/>
        <v>140500</v>
      </c>
      <c r="L10" s="17">
        <v>120</v>
      </c>
      <c r="M10" s="210">
        <v>421</v>
      </c>
      <c r="N10" s="210">
        <v>0</v>
      </c>
      <c r="O10" s="13">
        <f t="shared" si="4"/>
        <v>0</v>
      </c>
      <c r="P10" s="14">
        <f t="shared" si="5"/>
        <v>8847</v>
      </c>
      <c r="Q10" s="14">
        <f t="shared" si="0"/>
        <v>0</v>
      </c>
      <c r="R10" s="14"/>
      <c r="S10" s="14"/>
      <c r="T10" s="14">
        <f t="shared" si="1"/>
        <v>0</v>
      </c>
      <c r="U10" s="65">
        <f t="shared" si="2"/>
        <v>0</v>
      </c>
      <c r="V10" s="65"/>
      <c r="W10" s="66"/>
      <c r="X10" s="15">
        <f t="shared" si="8"/>
        <v>6.7534351145038168E-2</v>
      </c>
      <c r="Y10" s="16" t="e">
        <f>VLOOKUP(C10,#REF!,3,FALSE)</f>
        <v>#REF!</v>
      </c>
      <c r="Z10" s="38"/>
      <c r="AA10" s="82">
        <f t="shared" si="6"/>
        <v>2510.6779104150696</v>
      </c>
    </row>
    <row r="11" spans="1:27" hidden="1" outlineLevel="1">
      <c r="A11" s="209">
        <v>42024</v>
      </c>
      <c r="B11" s="210" t="s">
        <v>19</v>
      </c>
      <c r="C11" s="210">
        <v>1416</v>
      </c>
      <c r="D11" s="210" t="str">
        <f>VLOOKUP(C11,每日行情!A:B,2,FALSE)</f>
        <v>廣豐</v>
      </c>
      <c r="E11" s="210">
        <v>1000</v>
      </c>
      <c r="F11" s="210">
        <v>18.05</v>
      </c>
      <c r="G11" s="210">
        <f t="shared" si="7"/>
        <v>18050</v>
      </c>
      <c r="H11" s="210">
        <v>20</v>
      </c>
      <c r="I11" s="305">
        <v>42087</v>
      </c>
      <c r="J11" s="17">
        <v>19.149999999999999</v>
      </c>
      <c r="K11" s="210">
        <f t="shared" si="3"/>
        <v>19150</v>
      </c>
      <c r="L11" s="17">
        <v>20</v>
      </c>
      <c r="M11" s="210">
        <v>57</v>
      </c>
      <c r="N11" s="210">
        <v>0</v>
      </c>
      <c r="O11" s="13">
        <f t="shared" si="4"/>
        <v>0</v>
      </c>
      <c r="P11" s="14">
        <f t="shared" si="5"/>
        <v>1003</v>
      </c>
      <c r="Q11" s="14">
        <f t="shared" si="0"/>
        <v>0</v>
      </c>
      <c r="R11" s="14"/>
      <c r="S11" s="14"/>
      <c r="T11" s="14">
        <f t="shared" si="1"/>
        <v>0</v>
      </c>
      <c r="U11" s="65">
        <f t="shared" si="2"/>
        <v>0</v>
      </c>
      <c r="V11" s="65"/>
      <c r="W11" s="66"/>
      <c r="X11" s="15">
        <f t="shared" si="8"/>
        <v>5.5567867036011083E-2</v>
      </c>
      <c r="Y11" s="16" t="e">
        <f>VLOOKUP(C11,#REF!,3,FALSE)</f>
        <v>#REF!</v>
      </c>
      <c r="Z11" s="38"/>
      <c r="AA11" s="82">
        <f t="shared" si="6"/>
        <v>3113.432263717008</v>
      </c>
    </row>
    <row r="12" spans="1:27" hidden="1" outlineLevel="1">
      <c r="A12" s="209">
        <v>42024</v>
      </c>
      <c r="B12" s="210" t="s">
        <v>19</v>
      </c>
      <c r="C12" s="210">
        <v>2015</v>
      </c>
      <c r="D12" s="210" t="str">
        <f>VLOOKUP(C12,每日行情!A:B,2,FALSE)</f>
        <v>豐興</v>
      </c>
      <c r="E12" s="210">
        <v>1000</v>
      </c>
      <c r="F12" s="210">
        <v>38.299999999999997</v>
      </c>
      <c r="G12" s="210">
        <f t="shared" si="7"/>
        <v>38300</v>
      </c>
      <c r="H12" s="210">
        <v>32</v>
      </c>
      <c r="I12" s="306">
        <v>42087</v>
      </c>
      <c r="J12" s="17">
        <v>38.6</v>
      </c>
      <c r="K12" s="210">
        <f t="shared" si="3"/>
        <v>38600</v>
      </c>
      <c r="L12" s="17">
        <v>33</v>
      </c>
      <c r="M12" s="210">
        <v>155</v>
      </c>
      <c r="N12" s="210">
        <v>0</v>
      </c>
      <c r="O12" s="13">
        <f t="shared" si="4"/>
        <v>0</v>
      </c>
      <c r="P12" s="14">
        <f t="shared" si="5"/>
        <v>80</v>
      </c>
      <c r="Q12" s="14">
        <f t="shared" si="0"/>
        <v>0</v>
      </c>
      <c r="R12" s="14"/>
      <c r="S12" s="14"/>
      <c r="T12" s="14">
        <f t="shared" si="1"/>
        <v>0</v>
      </c>
      <c r="U12" s="65">
        <f t="shared" si="2"/>
        <v>0</v>
      </c>
      <c r="V12" s="65"/>
      <c r="W12" s="66"/>
      <c r="X12" s="15">
        <f t="shared" si="8"/>
        <v>2.0887728459530026E-3</v>
      </c>
      <c r="Y12" s="16" t="e">
        <f>VLOOKUP(C12,#REF!,3,FALSE)</f>
        <v>#REF!</v>
      </c>
      <c r="Z12" s="38"/>
      <c r="AA12" s="82">
        <f t="shared" si="6"/>
        <v>6606.3410360311027</v>
      </c>
    </row>
    <row r="13" spans="1:27" ht="15.75" hidden="1" customHeight="1" outlineLevel="1">
      <c r="A13" s="209">
        <v>42041</v>
      </c>
      <c r="B13" s="210" t="s">
        <v>19</v>
      </c>
      <c r="C13" s="210">
        <v>2618</v>
      </c>
      <c r="D13" s="210" t="str">
        <f>VLOOKUP(C13,每日行情!A:B,2,FALSE)</f>
        <v>長榮航</v>
      </c>
      <c r="E13" s="210">
        <v>294</v>
      </c>
      <c r="F13" s="210">
        <v>17</v>
      </c>
      <c r="G13" s="210">
        <f t="shared" si="7"/>
        <v>4998</v>
      </c>
      <c r="H13" s="210">
        <v>0</v>
      </c>
      <c r="I13" s="306">
        <v>42072</v>
      </c>
      <c r="J13" s="17">
        <v>21.35</v>
      </c>
      <c r="K13" s="210">
        <f t="shared" si="3"/>
        <v>6276.9000000000005</v>
      </c>
      <c r="L13" s="17">
        <v>20</v>
      </c>
      <c r="M13" s="210">
        <v>18</v>
      </c>
      <c r="N13" s="210">
        <v>0</v>
      </c>
      <c r="O13" s="13">
        <f t="shared" si="4"/>
        <v>0</v>
      </c>
      <c r="P13" s="14">
        <f t="shared" si="5"/>
        <v>1240.9000000000005</v>
      </c>
      <c r="Q13" s="14">
        <f t="shared" si="0"/>
        <v>0</v>
      </c>
      <c r="R13" s="14"/>
      <c r="S13" s="14"/>
      <c r="T13" s="14">
        <f t="shared" si="1"/>
        <v>0</v>
      </c>
      <c r="U13" s="65">
        <f t="shared" si="2"/>
        <v>0</v>
      </c>
      <c r="V13" s="65"/>
      <c r="W13" s="66"/>
      <c r="X13" s="15">
        <f t="shared" si="8"/>
        <v>0.24827931172468998</v>
      </c>
      <c r="Y13" s="16" t="e">
        <f>VLOOKUP(C13,#REF!,3,FALSE)</f>
        <v>#REF!</v>
      </c>
      <c r="Z13" s="38"/>
      <c r="AA13" s="82">
        <f t="shared" si="6"/>
        <v>424.20873945898586</v>
      </c>
    </row>
    <row r="14" spans="1:27" hidden="1" outlineLevel="1">
      <c r="A14" s="209">
        <v>42061</v>
      </c>
      <c r="B14" s="210" t="s">
        <v>19</v>
      </c>
      <c r="C14" s="210">
        <v>1723</v>
      </c>
      <c r="D14" s="210" t="str">
        <f>VLOOKUP(C14,每日行情!A:B,2,FALSE)</f>
        <v>中碳</v>
      </c>
      <c r="E14" s="210">
        <v>1000</v>
      </c>
      <c r="F14" s="210">
        <v>146.5</v>
      </c>
      <c r="G14" s="210">
        <f t="shared" si="7"/>
        <v>146500</v>
      </c>
      <c r="H14" s="210">
        <v>125</v>
      </c>
      <c r="I14" s="306">
        <v>42067</v>
      </c>
      <c r="J14" s="17">
        <v>148.5</v>
      </c>
      <c r="K14" s="210">
        <f t="shared" si="3"/>
        <v>148500</v>
      </c>
      <c r="L14" s="17">
        <v>126</v>
      </c>
      <c r="M14" s="210">
        <v>445</v>
      </c>
      <c r="N14" s="210">
        <v>0</v>
      </c>
      <c r="O14" s="13">
        <f t="shared" si="4"/>
        <v>0</v>
      </c>
      <c r="P14" s="14">
        <f t="shared" si="5"/>
        <v>1304</v>
      </c>
      <c r="Q14" s="14">
        <f t="shared" si="0"/>
        <v>0</v>
      </c>
      <c r="R14" s="14"/>
      <c r="S14" s="14"/>
      <c r="T14" s="14">
        <f t="shared" si="1"/>
        <v>0</v>
      </c>
      <c r="U14" s="65">
        <f t="shared" si="2"/>
        <v>0</v>
      </c>
      <c r="V14" s="65"/>
      <c r="W14" s="66"/>
      <c r="X14" s="15">
        <f t="shared" si="8"/>
        <v>8.9010238907849832E-3</v>
      </c>
      <c r="Y14" s="16" t="e">
        <f>VLOOKUP(C14,#REF!,3,FALSE)</f>
        <v>#REF!</v>
      </c>
      <c r="Z14" s="38"/>
      <c r="AA14" s="82">
        <f t="shared" si="6"/>
        <v>2406.6367320118279</v>
      </c>
    </row>
    <row r="15" spans="1:27" hidden="1" outlineLevel="1">
      <c r="A15" s="209">
        <v>42061</v>
      </c>
      <c r="B15" s="210" t="s">
        <v>19</v>
      </c>
      <c r="C15" s="210">
        <v>2881</v>
      </c>
      <c r="D15" s="210" t="str">
        <f>VLOOKUP(C15,每日行情!A:B,2,FALSE)</f>
        <v>富邦金</v>
      </c>
      <c r="E15" s="210">
        <v>1000</v>
      </c>
      <c r="F15" s="210">
        <v>54.8</v>
      </c>
      <c r="G15" s="210">
        <f t="shared" si="7"/>
        <v>54800</v>
      </c>
      <c r="H15" s="210">
        <v>46</v>
      </c>
      <c r="I15" s="306">
        <v>42072</v>
      </c>
      <c r="J15" s="17">
        <v>55.4</v>
      </c>
      <c r="K15" s="210">
        <f t="shared" si="3"/>
        <v>55400</v>
      </c>
      <c r="L15" s="17">
        <v>47</v>
      </c>
      <c r="M15" s="210">
        <v>166</v>
      </c>
      <c r="N15" s="210">
        <v>0</v>
      </c>
      <c r="O15" s="13">
        <f t="shared" si="4"/>
        <v>0</v>
      </c>
      <c r="P15" s="14">
        <f t="shared" si="5"/>
        <v>341</v>
      </c>
      <c r="Q15" s="14">
        <f t="shared" si="0"/>
        <v>0</v>
      </c>
      <c r="R15" s="14"/>
      <c r="S15" s="14"/>
      <c r="T15" s="14">
        <f t="shared" si="1"/>
        <v>0</v>
      </c>
      <c r="U15" s="65">
        <f t="shared" si="2"/>
        <v>0</v>
      </c>
      <c r="V15" s="65"/>
      <c r="W15" s="66"/>
      <c r="X15" s="15">
        <f t="shared" si="8"/>
        <v>6.2226277372262771E-3</v>
      </c>
      <c r="Y15" s="16" t="e">
        <f>VLOOKUP(C15,#REF!,3,FALSE)</f>
        <v>#REF!</v>
      </c>
      <c r="Z15" s="38"/>
      <c r="AA15" s="82">
        <f t="shared" si="6"/>
        <v>1650.4216405651077</v>
      </c>
    </row>
    <row r="16" spans="1:27" hidden="1" outlineLevel="1">
      <c r="A16" s="209">
        <v>42061</v>
      </c>
      <c r="B16" s="210" t="s">
        <v>19</v>
      </c>
      <c r="C16" s="210">
        <v>4938</v>
      </c>
      <c r="D16" s="210" t="str">
        <f>VLOOKUP(C16,每日行情!A:B,2,FALSE)</f>
        <v>和碩</v>
      </c>
      <c r="E16" s="210">
        <v>1000</v>
      </c>
      <c r="F16" s="210">
        <v>86.3</v>
      </c>
      <c r="G16" s="210">
        <f t="shared" si="7"/>
        <v>86300</v>
      </c>
      <c r="H16" s="210">
        <v>73</v>
      </c>
      <c r="I16" s="306">
        <v>42088</v>
      </c>
      <c r="J16" s="17">
        <v>86.5</v>
      </c>
      <c r="K16" s="210">
        <f t="shared" si="3"/>
        <v>86500</v>
      </c>
      <c r="L16" s="17">
        <v>73</v>
      </c>
      <c r="M16" s="210">
        <v>259</v>
      </c>
      <c r="N16" s="210">
        <v>0</v>
      </c>
      <c r="O16" s="13">
        <f t="shared" si="4"/>
        <v>0</v>
      </c>
      <c r="P16" s="14">
        <f t="shared" si="5"/>
        <v>-205</v>
      </c>
      <c r="Q16" s="14">
        <f t="shared" si="0"/>
        <v>0</v>
      </c>
      <c r="R16" s="14"/>
      <c r="S16" s="14"/>
      <c r="T16" s="14">
        <f t="shared" si="1"/>
        <v>0</v>
      </c>
      <c r="U16" s="65">
        <f t="shared" si="2"/>
        <v>0</v>
      </c>
      <c r="V16" s="65"/>
      <c r="W16" s="66"/>
      <c r="X16" s="15">
        <f t="shared" si="8"/>
        <v>-2.3754345307068366E-3</v>
      </c>
      <c r="Y16" s="16" t="e">
        <f>VLOOKUP(C16,#REF!,3,FALSE)</f>
        <v>#REF!</v>
      </c>
      <c r="Z16" s="38"/>
      <c r="AA16" s="82">
        <f t="shared" si="6"/>
        <v>6379.6407841419341</v>
      </c>
    </row>
    <row r="17" spans="1:27" hidden="1" outlineLevel="1">
      <c r="A17" s="209">
        <v>42066</v>
      </c>
      <c r="B17" s="210" t="s">
        <v>19</v>
      </c>
      <c r="C17" s="210">
        <v>2420</v>
      </c>
      <c r="D17" s="210" t="str">
        <f>VLOOKUP(C17,每日行情!A:B,2,FALSE)</f>
        <v>新巨</v>
      </c>
      <c r="E17" s="210">
        <v>1000</v>
      </c>
      <c r="F17" s="210">
        <v>46.25</v>
      </c>
      <c r="G17" s="210">
        <f t="shared" si="7"/>
        <v>46250</v>
      </c>
      <c r="H17" s="210">
        <v>39</v>
      </c>
      <c r="I17" s="306">
        <v>42072</v>
      </c>
      <c r="J17" s="17">
        <v>47.4</v>
      </c>
      <c r="K17" s="210">
        <f t="shared" si="3"/>
        <v>47400</v>
      </c>
      <c r="L17" s="17">
        <v>40</v>
      </c>
      <c r="M17" s="210">
        <v>142</v>
      </c>
      <c r="N17" s="210">
        <v>0</v>
      </c>
      <c r="O17" s="13">
        <f t="shared" si="4"/>
        <v>0</v>
      </c>
      <c r="P17" s="14">
        <f t="shared" si="5"/>
        <v>929</v>
      </c>
      <c r="Q17" s="14">
        <f t="shared" si="0"/>
        <v>0</v>
      </c>
      <c r="R17" s="14"/>
      <c r="S17" s="14"/>
      <c r="T17" s="14">
        <f t="shared" si="1"/>
        <v>0</v>
      </c>
      <c r="U17" s="65">
        <f t="shared" si="2"/>
        <v>0</v>
      </c>
      <c r="V17" s="65"/>
      <c r="W17" s="66"/>
      <c r="X17" s="15">
        <f t="shared" si="8"/>
        <v>2.0086486486486487E-2</v>
      </c>
      <c r="Y17" s="16" t="e">
        <f>VLOOKUP(C17,#REF!,3,FALSE)</f>
        <v>#REF!</v>
      </c>
      <c r="Z17" s="38"/>
      <c r="AA17" s="82">
        <f t="shared" si="6"/>
        <v>759.77439491840983</v>
      </c>
    </row>
    <row r="18" spans="1:27" hidden="1" outlineLevel="1">
      <c r="A18" s="209">
        <v>42066</v>
      </c>
      <c r="B18" s="210" t="s">
        <v>19</v>
      </c>
      <c r="C18" s="210">
        <v>2330</v>
      </c>
      <c r="D18" s="210" t="str">
        <f>VLOOKUP(C18,每日行情!A:B,2,FALSE)</f>
        <v>台積電</v>
      </c>
      <c r="E18" s="210">
        <v>1000</v>
      </c>
      <c r="F18" s="210">
        <v>149</v>
      </c>
      <c r="G18" s="210">
        <f t="shared" si="7"/>
        <v>149000</v>
      </c>
      <c r="H18" s="210">
        <v>127</v>
      </c>
      <c r="I18" s="306">
        <v>42088</v>
      </c>
      <c r="J18" s="17">
        <v>151.5</v>
      </c>
      <c r="K18" s="210">
        <f t="shared" si="3"/>
        <v>151500</v>
      </c>
      <c r="L18" s="17">
        <v>129</v>
      </c>
      <c r="M18" s="210">
        <v>454</v>
      </c>
      <c r="N18" s="210">
        <v>0</v>
      </c>
      <c r="O18" s="13">
        <f t="shared" si="4"/>
        <v>0</v>
      </c>
      <c r="P18" s="14">
        <f t="shared" si="5"/>
        <v>1790</v>
      </c>
      <c r="Q18" s="14">
        <f t="shared" si="0"/>
        <v>0</v>
      </c>
      <c r="R18" s="14"/>
      <c r="S18" s="14"/>
      <c r="T18" s="14">
        <f t="shared" si="1"/>
        <v>0</v>
      </c>
      <c r="U18" s="65">
        <f t="shared" si="2"/>
        <v>0</v>
      </c>
      <c r="V18" s="65"/>
      <c r="W18" s="66"/>
      <c r="X18" s="15">
        <f t="shared" si="8"/>
        <v>1.2013422818791947E-2</v>
      </c>
      <c r="Y18" s="16" t="e">
        <f>VLOOKUP(C18,#REF!,3,FALSE)</f>
        <v>#REF!</v>
      </c>
      <c r="Z18" s="38"/>
      <c r="AA18" s="82">
        <f t="shared" si="6"/>
        <v>8974.9206001533239</v>
      </c>
    </row>
    <row r="19" spans="1:27" hidden="1" outlineLevel="1">
      <c r="A19" s="209">
        <v>42067</v>
      </c>
      <c r="B19" s="210" t="s">
        <v>19</v>
      </c>
      <c r="C19" s="210">
        <v>6147</v>
      </c>
      <c r="D19" s="210" t="str">
        <f>VLOOKUP(C19,每日行情!A:B,2,FALSE)</f>
        <v>頎邦</v>
      </c>
      <c r="E19" s="210">
        <v>1000</v>
      </c>
      <c r="F19" s="210">
        <v>61.7</v>
      </c>
      <c r="G19" s="210">
        <f t="shared" si="7"/>
        <v>61700</v>
      </c>
      <c r="H19" s="210">
        <v>52</v>
      </c>
      <c r="I19" s="305">
        <v>42086</v>
      </c>
      <c r="J19" s="16">
        <v>66.099999999999994</v>
      </c>
      <c r="K19" s="210">
        <f t="shared" si="3"/>
        <v>66100</v>
      </c>
      <c r="L19" s="365">
        <v>56</v>
      </c>
      <c r="M19" s="210">
        <v>198</v>
      </c>
      <c r="N19" s="210">
        <v>0</v>
      </c>
      <c r="O19" s="13">
        <f t="shared" si="4"/>
        <v>0</v>
      </c>
      <c r="P19" s="14">
        <f t="shared" si="5"/>
        <v>4094</v>
      </c>
      <c r="Q19" s="14">
        <f t="shared" si="0"/>
        <v>0</v>
      </c>
      <c r="R19" s="14"/>
      <c r="S19" s="14"/>
      <c r="T19" s="14">
        <f t="shared" si="1"/>
        <v>0</v>
      </c>
      <c r="U19" s="65">
        <f t="shared" si="2"/>
        <v>0</v>
      </c>
      <c r="V19" s="65"/>
      <c r="W19" s="66"/>
      <c r="X19" s="15">
        <f t="shared" si="8"/>
        <v>6.635332252836304E-2</v>
      </c>
      <c r="Y19" s="16" t="e">
        <f>VLOOKUP(C19,#REF!,3,FALSE)</f>
        <v>#REF!</v>
      </c>
      <c r="Z19" s="38"/>
      <c r="AA19" s="82">
        <f t="shared" si="6"/>
        <v>3209.6703537400067</v>
      </c>
    </row>
    <row r="20" spans="1:27" hidden="1" outlineLevel="1">
      <c r="A20" s="209">
        <v>42072</v>
      </c>
      <c r="B20" s="210" t="s">
        <v>19</v>
      </c>
      <c r="C20" s="210">
        <v>4938</v>
      </c>
      <c r="D20" s="210" t="str">
        <f>VLOOKUP(C20,每日行情!A:B,2,FALSE)</f>
        <v>和碩</v>
      </c>
      <c r="E20" s="210">
        <v>1000</v>
      </c>
      <c r="F20" s="210">
        <v>88.5</v>
      </c>
      <c r="G20" s="210">
        <f t="shared" si="7"/>
        <v>88500</v>
      </c>
      <c r="H20" s="210">
        <v>75</v>
      </c>
      <c r="I20" s="306">
        <v>42072</v>
      </c>
      <c r="J20" s="17">
        <v>88.8</v>
      </c>
      <c r="K20" s="210">
        <f t="shared" si="3"/>
        <v>88800</v>
      </c>
      <c r="L20" s="17">
        <v>75</v>
      </c>
      <c r="M20" s="210">
        <v>266</v>
      </c>
      <c r="N20" s="210">
        <v>0</v>
      </c>
      <c r="O20" s="13">
        <f t="shared" si="4"/>
        <v>0</v>
      </c>
      <c r="P20" s="14">
        <f t="shared" si="5"/>
        <v>-116</v>
      </c>
      <c r="Q20" s="14">
        <f t="shared" si="0"/>
        <v>0</v>
      </c>
      <c r="R20" s="14"/>
      <c r="S20" s="14"/>
      <c r="T20" s="14">
        <f t="shared" si="1"/>
        <v>0</v>
      </c>
      <c r="U20" s="65">
        <f t="shared" si="2"/>
        <v>0</v>
      </c>
      <c r="V20" s="65"/>
      <c r="W20" s="66"/>
      <c r="X20" s="15">
        <f t="shared" si="8"/>
        <v>-1.3107344632768362E-3</v>
      </c>
      <c r="Y20" s="16" t="e">
        <f>VLOOKUP(C20,#REF!,3,FALSE)</f>
        <v>#REF!</v>
      </c>
      <c r="Z20" s="38"/>
      <c r="AA20" s="82">
        <f t="shared" si="6"/>
        <v>0</v>
      </c>
    </row>
    <row r="21" spans="1:27" hidden="1" outlineLevel="1">
      <c r="A21" s="209">
        <v>42072</v>
      </c>
      <c r="B21" s="210" t="s">
        <v>19</v>
      </c>
      <c r="C21" s="210">
        <v>4958</v>
      </c>
      <c r="D21" s="210" t="str">
        <f>VLOOKUP(C21,每日行情!A:B,2,FALSE)</f>
        <v>臻鼎-KY</v>
      </c>
      <c r="E21" s="210">
        <v>1000</v>
      </c>
      <c r="F21" s="210">
        <v>104.5</v>
      </c>
      <c r="G21" s="210">
        <f t="shared" si="7"/>
        <v>104500</v>
      </c>
      <c r="H21" s="210">
        <v>89</v>
      </c>
      <c r="I21" s="305">
        <v>42083</v>
      </c>
      <c r="J21" s="16">
        <v>104</v>
      </c>
      <c r="K21" s="210">
        <f t="shared" si="3"/>
        <v>104000</v>
      </c>
      <c r="L21" s="365">
        <v>88</v>
      </c>
      <c r="M21" s="210">
        <v>312</v>
      </c>
      <c r="N21" s="210">
        <v>0</v>
      </c>
      <c r="O21" s="13">
        <f t="shared" si="4"/>
        <v>0</v>
      </c>
      <c r="P21" s="14">
        <f t="shared" si="5"/>
        <v>-989</v>
      </c>
      <c r="Q21" s="14">
        <f t="shared" si="0"/>
        <v>0</v>
      </c>
      <c r="R21" s="14"/>
      <c r="S21" s="14"/>
      <c r="T21" s="14">
        <f t="shared" si="1"/>
        <v>0</v>
      </c>
      <c r="U21" s="65">
        <f t="shared" si="2"/>
        <v>0</v>
      </c>
      <c r="V21" s="65"/>
      <c r="W21" s="66"/>
      <c r="X21" s="15">
        <f t="shared" si="8"/>
        <v>-9.4641148325358849E-3</v>
      </c>
      <c r="Y21" s="16" t="e">
        <f>VLOOKUP(C21,#REF!,3,FALSE)</f>
        <v>#REF!</v>
      </c>
      <c r="Z21" s="38"/>
      <c r="AA21" s="82">
        <f t="shared" si="6"/>
        <v>3147.2456466980616</v>
      </c>
    </row>
    <row r="22" spans="1:27" hidden="1" outlineLevel="1">
      <c r="A22" s="209">
        <v>42072</v>
      </c>
      <c r="B22" s="210" t="s">
        <v>19</v>
      </c>
      <c r="C22" s="210">
        <v>1108</v>
      </c>
      <c r="D22" s="210" t="str">
        <f>VLOOKUP(C22,每日行情!A:B,2,FALSE)</f>
        <v>幸福</v>
      </c>
      <c r="E22" s="210">
        <v>1000</v>
      </c>
      <c r="F22" s="210">
        <v>10.6</v>
      </c>
      <c r="G22" s="210">
        <f t="shared" si="7"/>
        <v>10600</v>
      </c>
      <c r="H22" s="210">
        <v>20</v>
      </c>
      <c r="I22" s="305">
        <v>42086</v>
      </c>
      <c r="J22" s="16">
        <v>11.1</v>
      </c>
      <c r="K22" s="210">
        <f t="shared" si="3"/>
        <v>11100</v>
      </c>
      <c r="L22" s="365">
        <v>20</v>
      </c>
      <c r="M22" s="210">
        <v>33</v>
      </c>
      <c r="N22" s="210">
        <v>0</v>
      </c>
      <c r="O22" s="13">
        <f t="shared" si="4"/>
        <v>0</v>
      </c>
      <c r="P22" s="14">
        <f t="shared" si="5"/>
        <v>427</v>
      </c>
      <c r="Q22" s="14">
        <f t="shared" si="0"/>
        <v>0</v>
      </c>
      <c r="R22" s="14"/>
      <c r="S22" s="14"/>
      <c r="T22" s="14">
        <f t="shared" si="1"/>
        <v>0</v>
      </c>
      <c r="U22" s="65">
        <f t="shared" si="2"/>
        <v>0</v>
      </c>
      <c r="V22" s="65"/>
      <c r="W22" s="66"/>
      <c r="X22" s="15">
        <f t="shared" si="8"/>
        <v>4.0283018867924528E-2</v>
      </c>
      <c r="Y22" s="16" t="e">
        <f>VLOOKUP(C22,#REF!,3,FALSE)</f>
        <v>#REF!</v>
      </c>
      <c r="Z22" s="38"/>
      <c r="AA22" s="82">
        <f t="shared" si="6"/>
        <v>406.30818092213337</v>
      </c>
    </row>
    <row r="23" spans="1:27" hidden="1" outlineLevel="1">
      <c r="A23" s="209">
        <v>42073</v>
      </c>
      <c r="B23" s="210" t="s">
        <v>19</v>
      </c>
      <c r="C23" s="210">
        <v>4958</v>
      </c>
      <c r="D23" s="210" t="str">
        <f>VLOOKUP(C23,每日行情!A:B,2,FALSE)</f>
        <v>臻鼎-KY</v>
      </c>
      <c r="E23" s="210">
        <v>1000</v>
      </c>
      <c r="F23" s="210">
        <v>103.5</v>
      </c>
      <c r="G23" s="210">
        <f t="shared" si="7"/>
        <v>103500</v>
      </c>
      <c r="H23" s="210">
        <v>88</v>
      </c>
      <c r="I23" s="305">
        <v>42088</v>
      </c>
      <c r="J23" s="16">
        <v>101.5</v>
      </c>
      <c r="K23" s="210">
        <f t="shared" si="3"/>
        <v>101500</v>
      </c>
      <c r="L23" s="365">
        <v>86</v>
      </c>
      <c r="M23" s="210">
        <v>304</v>
      </c>
      <c r="N23" s="210">
        <v>0</v>
      </c>
      <c r="O23" s="13">
        <f t="shared" si="4"/>
        <v>0</v>
      </c>
      <c r="P23" s="14">
        <f t="shared" si="5"/>
        <v>-2478</v>
      </c>
      <c r="Q23" s="14">
        <f t="shared" si="0"/>
        <v>0</v>
      </c>
      <c r="R23" s="14"/>
      <c r="S23" s="14"/>
      <c r="T23" s="14">
        <f t="shared" si="1"/>
        <v>0</v>
      </c>
      <c r="U23" s="65">
        <f t="shared" si="2"/>
        <v>0</v>
      </c>
      <c r="V23" s="65"/>
      <c r="W23" s="66"/>
      <c r="X23" s="15">
        <f t="shared" si="8"/>
        <v>-2.3942028985507246E-2</v>
      </c>
      <c r="Y23" s="16" t="e">
        <f>VLOOKUP(C23,#REF!,3,FALSE)</f>
        <v>#REF!</v>
      </c>
      <c r="Z23" s="38"/>
      <c r="AA23" s="82">
        <f t="shared" si="6"/>
        <v>4250.6297229219144</v>
      </c>
    </row>
    <row r="24" spans="1:27" hidden="1" outlineLevel="1">
      <c r="A24" s="209">
        <v>42086</v>
      </c>
      <c r="B24" s="210" t="s">
        <v>19</v>
      </c>
      <c r="C24" s="210">
        <v>2489</v>
      </c>
      <c r="D24" s="210" t="str">
        <f>VLOOKUP(C24,每日行情!A:B,2,FALSE)</f>
        <v>瑞軒</v>
      </c>
      <c r="E24" s="210">
        <v>1000</v>
      </c>
      <c r="F24" s="210">
        <v>17.8</v>
      </c>
      <c r="G24" s="210">
        <f t="shared" si="7"/>
        <v>17800</v>
      </c>
      <c r="H24" s="210">
        <v>20</v>
      </c>
      <c r="I24" s="305">
        <v>42090</v>
      </c>
      <c r="J24" s="16">
        <v>17.600000000000001</v>
      </c>
      <c r="K24" s="210">
        <f t="shared" si="3"/>
        <v>17600</v>
      </c>
      <c r="L24" s="365">
        <v>20</v>
      </c>
      <c r="M24" s="210">
        <v>52</v>
      </c>
      <c r="N24" s="210">
        <v>0</v>
      </c>
      <c r="O24" s="13">
        <f t="shared" si="4"/>
        <v>0</v>
      </c>
      <c r="P24" s="14">
        <f t="shared" si="5"/>
        <v>-292</v>
      </c>
      <c r="Q24" s="14">
        <f t="shared" si="0"/>
        <v>0</v>
      </c>
      <c r="R24" s="14"/>
      <c r="S24" s="14"/>
      <c r="T24" s="14">
        <f t="shared" si="1"/>
        <v>0</v>
      </c>
      <c r="U24" s="65">
        <f t="shared" si="2"/>
        <v>0</v>
      </c>
      <c r="V24" s="65"/>
      <c r="W24" s="66"/>
      <c r="X24" s="15">
        <f t="shared" si="8"/>
        <v>-1.6404494382022471E-2</v>
      </c>
      <c r="Y24" s="16" t="e">
        <f>VLOOKUP(C24,#REF!,3,FALSE)</f>
        <v>#REF!</v>
      </c>
      <c r="Z24" s="38"/>
      <c r="AA24" s="82">
        <f t="shared" si="6"/>
        <v>194.94031321870551</v>
      </c>
    </row>
    <row r="25" spans="1:27" hidden="1" outlineLevel="1">
      <c r="A25" s="366">
        <v>42086</v>
      </c>
      <c r="B25" s="367" t="s">
        <v>19</v>
      </c>
      <c r="C25" s="367"/>
      <c r="D25" s="367" t="s">
        <v>37</v>
      </c>
      <c r="E25" s="367"/>
      <c r="F25" s="367"/>
      <c r="G25" s="367"/>
      <c r="H25" s="367"/>
      <c r="I25" s="368"/>
      <c r="J25" s="369"/>
      <c r="K25" s="367"/>
      <c r="L25" s="369">
        <f>20*17</f>
        <v>340</v>
      </c>
      <c r="M25" s="367"/>
      <c r="N25" s="367"/>
      <c r="O25" s="370"/>
      <c r="P25" s="371">
        <f>-L25</f>
        <v>-340</v>
      </c>
      <c r="Q25" s="371">
        <f t="shared" si="0"/>
        <v>0</v>
      </c>
      <c r="R25" s="371"/>
      <c r="S25" s="371"/>
      <c r="T25" s="371"/>
      <c r="U25" s="372"/>
      <c r="V25" s="372"/>
      <c r="W25" s="373"/>
      <c r="X25" s="374"/>
      <c r="Y25" s="375"/>
      <c r="Z25" s="376"/>
      <c r="AA25" s="82"/>
    </row>
    <row r="26" spans="1:27" hidden="1" outlineLevel="1">
      <c r="A26" s="209">
        <v>42086</v>
      </c>
      <c r="B26" s="210" t="s">
        <v>19</v>
      </c>
      <c r="C26" s="210">
        <v>2546</v>
      </c>
      <c r="D26" s="210" t="str">
        <f>VLOOKUP(C26,每日行情!A:B,2,FALSE)</f>
        <v>根基</v>
      </c>
      <c r="E26" s="210">
        <v>1000</v>
      </c>
      <c r="F26" s="210">
        <v>17.45</v>
      </c>
      <c r="G26" s="210">
        <f t="shared" ref="G26:G36" si="9">E26*F26</f>
        <v>17450</v>
      </c>
      <c r="H26" s="210">
        <v>20</v>
      </c>
      <c r="I26" s="306">
        <v>42123</v>
      </c>
      <c r="J26" s="16">
        <v>18.149999999999999</v>
      </c>
      <c r="K26" s="210">
        <f t="shared" ref="K26:K36" si="10">E26*J26</f>
        <v>18150</v>
      </c>
      <c r="L26" s="365">
        <v>20</v>
      </c>
      <c r="M26" s="210">
        <v>54</v>
      </c>
      <c r="N26" s="210">
        <v>0</v>
      </c>
      <c r="O26" s="13">
        <f t="shared" ref="O26:O37" si="11">IF(I26="",E26*Y26,0)</f>
        <v>0</v>
      </c>
      <c r="P26" s="14">
        <f t="shared" ref="P26:P36" si="12">IF(I26="",R26-H26,(K26-H26-SUM(L26:N26)+R26-S26-T26)-G26)+(ROUND(R26*V26,0)-ROUND(R26*(1+V26),0)*W26)</f>
        <v>606</v>
      </c>
      <c r="Q26" s="14">
        <f t="shared" si="0"/>
        <v>0</v>
      </c>
      <c r="R26" s="14"/>
      <c r="S26" s="14"/>
      <c r="T26" s="14">
        <f t="shared" ref="T26:T36" si="13">IF(ROUND(R26*(1+V26),0)&gt;5000,ROUND(ROUND(R26*(1+V26),0)*2%,0),0)</f>
        <v>0</v>
      </c>
      <c r="U26" s="65">
        <f t="shared" ref="U26:U36" si="14">(V26*50%)/(1+50%*V26)</f>
        <v>0</v>
      </c>
      <c r="V26" s="65"/>
      <c r="W26" s="66"/>
      <c r="X26" s="15">
        <f t="shared" ref="X26:X36" si="15">(P26+Q26)/G26</f>
        <v>3.4727793696275072E-2</v>
      </c>
      <c r="Y26" s="16" t="e">
        <f>VLOOKUP(C26,#REF!,3,FALSE)</f>
        <v>#REF!</v>
      </c>
      <c r="Z26" s="38"/>
      <c r="AA26" s="82">
        <f t="shared" si="6"/>
        <v>1767.7417588435001</v>
      </c>
    </row>
    <row r="27" spans="1:27" hidden="1" outlineLevel="1">
      <c r="A27" s="209">
        <v>42086</v>
      </c>
      <c r="B27" s="210" t="s">
        <v>19</v>
      </c>
      <c r="C27" s="210">
        <v>2107</v>
      </c>
      <c r="D27" s="210" t="str">
        <f>VLOOKUP(C27,每日行情!A:B,2,FALSE)</f>
        <v>厚生</v>
      </c>
      <c r="E27" s="210">
        <v>1000</v>
      </c>
      <c r="F27" s="210">
        <v>31.75</v>
      </c>
      <c r="G27" s="210">
        <f>E27*F27</f>
        <v>31750</v>
      </c>
      <c r="H27" s="210">
        <v>27</v>
      </c>
      <c r="I27" s="306">
        <v>42278</v>
      </c>
      <c r="J27" s="16">
        <v>18</v>
      </c>
      <c r="K27" s="210">
        <f>E27*J27</f>
        <v>18000</v>
      </c>
      <c r="L27" s="365">
        <v>20</v>
      </c>
      <c r="M27" s="210">
        <v>45</v>
      </c>
      <c r="N27" s="210">
        <v>0</v>
      </c>
      <c r="O27" s="13">
        <f t="shared" si="11"/>
        <v>0</v>
      </c>
      <c r="P27" s="14">
        <f>IF(I27="",R27-H27,(K27-H27-SUM(L27:N27)+R27-S27-T27)-G27)+(ROUND(R27*V27,0)-ROUND(R27*(1+V27),0)*W27)</f>
        <v>-11226.96</v>
      </c>
      <c r="Q27" s="14">
        <f>IF(I27="",(O27-G27-(O27*0.1425%*0.65)-(O27*0.3%)-S27-T27),0)</f>
        <v>0</v>
      </c>
      <c r="R27" s="14">
        <v>2800</v>
      </c>
      <c r="S27" s="14">
        <v>10</v>
      </c>
      <c r="T27" s="14">
        <f>IF(ROUND(R27*(1+V27),0)&gt;5000,ROUND(ROUND(R27*(1+V27),0)*2%,0),0)</f>
        <v>0</v>
      </c>
      <c r="U27" s="65">
        <f>(V27*50%)/(1+50%*V27)</f>
        <v>3.1617682661114602E-2</v>
      </c>
      <c r="V27" s="65">
        <v>6.5299999999999997E-2</v>
      </c>
      <c r="W27" s="66">
        <v>0.12</v>
      </c>
      <c r="X27" s="15">
        <f>(P27+Q27)/G27</f>
        <v>-0.3536050393700787</v>
      </c>
      <c r="Y27" s="16" t="e">
        <f>VLOOKUP(C27,#REF!,3,FALSE)</f>
        <v>#REF!</v>
      </c>
      <c r="Z27" s="38"/>
      <c r="AA27" s="82">
        <f t="shared" si="6"/>
        <v>16690.395356477933</v>
      </c>
    </row>
    <row r="28" spans="1:27" hidden="1" outlineLevel="1">
      <c r="A28" s="209">
        <v>42087</v>
      </c>
      <c r="B28" s="210" t="s">
        <v>19</v>
      </c>
      <c r="C28" s="210">
        <v>4930</v>
      </c>
      <c r="D28" s="210" t="str">
        <f>VLOOKUP(C28,每日行情!A:B,2,FALSE)</f>
        <v>燦星網</v>
      </c>
      <c r="E28" s="210">
        <v>1000</v>
      </c>
      <c r="F28" s="210">
        <v>33</v>
      </c>
      <c r="G28" s="210">
        <f t="shared" si="9"/>
        <v>33000</v>
      </c>
      <c r="H28" s="210">
        <v>28</v>
      </c>
      <c r="I28" s="305">
        <v>42135</v>
      </c>
      <c r="J28" s="16">
        <v>34.4</v>
      </c>
      <c r="K28" s="210">
        <f t="shared" si="10"/>
        <v>34400</v>
      </c>
      <c r="L28" s="365">
        <v>29</v>
      </c>
      <c r="M28" s="210">
        <v>103</v>
      </c>
      <c r="N28" s="210">
        <v>0</v>
      </c>
      <c r="O28" s="13">
        <f t="shared" si="11"/>
        <v>0</v>
      </c>
      <c r="P28" s="14">
        <f t="shared" si="12"/>
        <v>1240</v>
      </c>
      <c r="Q28" s="14">
        <f t="shared" si="0"/>
        <v>0</v>
      </c>
      <c r="R28" s="14"/>
      <c r="S28" s="14"/>
      <c r="T28" s="14">
        <f t="shared" si="13"/>
        <v>0</v>
      </c>
      <c r="U28" s="65">
        <f t="shared" si="14"/>
        <v>0</v>
      </c>
      <c r="V28" s="65"/>
      <c r="W28" s="66"/>
      <c r="X28" s="15">
        <f t="shared" si="15"/>
        <v>3.7575757575757575E-2</v>
      </c>
      <c r="Y28" s="16" t="e">
        <f>VLOOKUP(C28,#REF!,3,FALSE)</f>
        <v>#REF!</v>
      </c>
      <c r="Z28" s="38"/>
      <c r="AA28" s="82">
        <f t="shared" si="6"/>
        <v>4336.8743839667068</v>
      </c>
    </row>
    <row r="29" spans="1:27" hidden="1" outlineLevel="1">
      <c r="A29" s="209">
        <v>42088</v>
      </c>
      <c r="B29" s="210" t="s">
        <v>19</v>
      </c>
      <c r="C29" s="210">
        <v>2451</v>
      </c>
      <c r="D29" s="210" t="str">
        <f>VLOOKUP(C29,每日行情!A:B,2,FALSE)</f>
        <v>創見</v>
      </c>
      <c r="E29" s="210">
        <v>1000</v>
      </c>
      <c r="F29" s="210">
        <v>111.5</v>
      </c>
      <c r="G29" s="210">
        <f t="shared" si="9"/>
        <v>111500</v>
      </c>
      <c r="H29" s="210">
        <v>95</v>
      </c>
      <c r="I29" s="305">
        <v>42111</v>
      </c>
      <c r="J29" s="16">
        <v>115</v>
      </c>
      <c r="K29" s="210">
        <f t="shared" si="10"/>
        <v>115000</v>
      </c>
      <c r="L29" s="365">
        <v>98</v>
      </c>
      <c r="M29" s="210">
        <v>345</v>
      </c>
      <c r="N29" s="210">
        <v>0</v>
      </c>
      <c r="O29" s="13">
        <f t="shared" si="11"/>
        <v>0</v>
      </c>
      <c r="P29" s="14">
        <f t="shared" si="12"/>
        <v>2962</v>
      </c>
      <c r="Q29" s="14">
        <f t="shared" si="0"/>
        <v>0</v>
      </c>
      <c r="R29" s="14"/>
      <c r="S29" s="14"/>
      <c r="T29" s="14">
        <f t="shared" si="13"/>
        <v>0</v>
      </c>
      <c r="U29" s="65">
        <f t="shared" si="14"/>
        <v>0</v>
      </c>
      <c r="V29" s="65"/>
      <c r="W29" s="66"/>
      <c r="X29" s="15">
        <f t="shared" si="15"/>
        <v>2.6565022421524663E-2</v>
      </c>
      <c r="Y29" s="16" t="e">
        <f>VLOOKUP(C29,#REF!,3,FALSE)</f>
        <v>#REF!</v>
      </c>
      <c r="Z29" s="38"/>
      <c r="AA29" s="82">
        <f t="shared" si="6"/>
        <v>7021.4105793450881</v>
      </c>
    </row>
    <row r="30" spans="1:27" hidden="1" outlineLevel="1">
      <c r="A30" s="209">
        <v>42088</v>
      </c>
      <c r="B30" s="210" t="s">
        <v>19</v>
      </c>
      <c r="C30" s="210">
        <v>2548</v>
      </c>
      <c r="D30" s="210" t="str">
        <f>VLOOKUP(C30,每日行情!A:B,2,FALSE)</f>
        <v>華固</v>
      </c>
      <c r="E30" s="210">
        <v>1000</v>
      </c>
      <c r="F30" s="210">
        <v>62.5</v>
      </c>
      <c r="G30" s="210">
        <f t="shared" si="9"/>
        <v>62500</v>
      </c>
      <c r="H30" s="210">
        <v>53</v>
      </c>
      <c r="I30" s="305">
        <v>42111</v>
      </c>
      <c r="J30" s="16">
        <v>67.3</v>
      </c>
      <c r="K30" s="210">
        <f t="shared" si="10"/>
        <v>67300</v>
      </c>
      <c r="L30" s="365">
        <v>57</v>
      </c>
      <c r="M30" s="210">
        <v>201</v>
      </c>
      <c r="N30" s="210">
        <v>0</v>
      </c>
      <c r="O30" s="13">
        <f t="shared" si="11"/>
        <v>0</v>
      </c>
      <c r="P30" s="14">
        <f t="shared" si="12"/>
        <v>4489</v>
      </c>
      <c r="Q30" s="14">
        <f t="shared" si="0"/>
        <v>0</v>
      </c>
      <c r="R30" s="14"/>
      <c r="S30" s="14"/>
      <c r="T30" s="14">
        <f t="shared" si="13"/>
        <v>0</v>
      </c>
      <c r="U30" s="65">
        <f t="shared" si="14"/>
        <v>0</v>
      </c>
      <c r="V30" s="65"/>
      <c r="W30" s="66"/>
      <c r="X30" s="15">
        <f t="shared" si="15"/>
        <v>7.1823999999999999E-2</v>
      </c>
      <c r="Y30" s="16" t="e">
        <f>VLOOKUP(C30,#REF!,3,FALSE)</f>
        <v>#REF!</v>
      </c>
      <c r="Z30" s="38"/>
      <c r="AA30" s="82">
        <f t="shared" si="6"/>
        <v>3935.7682619647353</v>
      </c>
    </row>
    <row r="31" spans="1:27" hidden="1" outlineLevel="1">
      <c r="A31" s="209">
        <v>42088</v>
      </c>
      <c r="B31" s="210" t="s">
        <v>19</v>
      </c>
      <c r="C31" s="210">
        <v>5203</v>
      </c>
      <c r="D31" s="210" t="str">
        <f>VLOOKUP(C31,每日行情!A:B,2,FALSE)</f>
        <v>訊連</v>
      </c>
      <c r="E31" s="210">
        <v>1000</v>
      </c>
      <c r="F31" s="210">
        <v>92.8</v>
      </c>
      <c r="G31" s="210">
        <f t="shared" si="9"/>
        <v>92800</v>
      </c>
      <c r="H31" s="210">
        <v>79</v>
      </c>
      <c r="I31" s="305">
        <v>42122</v>
      </c>
      <c r="J31" s="16">
        <v>93.5</v>
      </c>
      <c r="K31" s="210">
        <f t="shared" si="10"/>
        <v>93500</v>
      </c>
      <c r="L31" s="365">
        <v>79</v>
      </c>
      <c r="M31" s="210">
        <v>280</v>
      </c>
      <c r="N31" s="210">
        <v>0</v>
      </c>
      <c r="O31" s="13">
        <f t="shared" si="11"/>
        <v>0</v>
      </c>
      <c r="P31" s="14">
        <f t="shared" si="12"/>
        <v>262</v>
      </c>
      <c r="Q31" s="14">
        <f t="shared" si="0"/>
        <v>0</v>
      </c>
      <c r="R31" s="14"/>
      <c r="S31" s="14"/>
      <c r="T31" s="14">
        <f t="shared" si="13"/>
        <v>0</v>
      </c>
      <c r="U31" s="65">
        <f t="shared" si="14"/>
        <v>0</v>
      </c>
      <c r="V31" s="65"/>
      <c r="W31" s="66"/>
      <c r="X31" s="15">
        <f t="shared" si="15"/>
        <v>2.8232758620689653E-3</v>
      </c>
      <c r="Y31" s="16" t="e">
        <f>VLOOKUP(C31,#REF!,3,FALSE)</f>
        <v>#REF!</v>
      </c>
      <c r="Z31" s="38"/>
      <c r="AA31" s="82">
        <f t="shared" si="6"/>
        <v>8638.703318366006</v>
      </c>
    </row>
    <row r="32" spans="1:27" hidden="1" outlineLevel="1">
      <c r="A32" s="209">
        <v>42089</v>
      </c>
      <c r="B32" s="210" t="s">
        <v>19</v>
      </c>
      <c r="C32" s="210">
        <v>6177</v>
      </c>
      <c r="D32" s="210" t="str">
        <f>VLOOKUP(C32,每日行情!A:B,2,FALSE)</f>
        <v>達麗</v>
      </c>
      <c r="E32" s="210">
        <v>1000</v>
      </c>
      <c r="F32" s="210">
        <v>45.8</v>
      </c>
      <c r="G32" s="210">
        <f t="shared" si="9"/>
        <v>45800</v>
      </c>
      <c r="H32" s="210">
        <v>39</v>
      </c>
      <c r="I32" s="306">
        <v>42118</v>
      </c>
      <c r="J32" s="17">
        <v>42.7</v>
      </c>
      <c r="K32" s="210">
        <f t="shared" si="10"/>
        <v>42700</v>
      </c>
      <c r="L32" s="17">
        <v>36</v>
      </c>
      <c r="M32" s="210">
        <v>128</v>
      </c>
      <c r="N32" s="210">
        <v>0</v>
      </c>
      <c r="O32" s="13">
        <f t="shared" si="11"/>
        <v>0</v>
      </c>
      <c r="P32" s="14">
        <f t="shared" si="12"/>
        <v>-3303</v>
      </c>
      <c r="Q32" s="14">
        <f t="shared" si="0"/>
        <v>0</v>
      </c>
      <c r="R32" s="14"/>
      <c r="S32" s="14"/>
      <c r="T32" s="14">
        <f t="shared" si="13"/>
        <v>0</v>
      </c>
      <c r="U32" s="65">
        <f t="shared" si="14"/>
        <v>0</v>
      </c>
      <c r="V32" s="65"/>
      <c r="W32" s="66"/>
      <c r="X32" s="15">
        <f t="shared" si="15"/>
        <v>-7.2117903930131011E-2</v>
      </c>
      <c r="Y32" s="16" t="e">
        <f>VLOOKUP(C32,#REF!,3,FALSE)</f>
        <v>#REF!</v>
      </c>
      <c r="Z32" s="38"/>
      <c r="AA32" s="82">
        <f t="shared" si="6"/>
        <v>3636.5129777680427</v>
      </c>
    </row>
    <row r="33" spans="1:27" hidden="1" outlineLevel="1">
      <c r="A33" s="209">
        <v>42089</v>
      </c>
      <c r="B33" s="210" t="s">
        <v>19</v>
      </c>
      <c r="C33" s="210">
        <v>2511</v>
      </c>
      <c r="D33" s="210" t="str">
        <f>VLOOKUP(C33,每日行情!A:B,2,FALSE)</f>
        <v>太子</v>
      </c>
      <c r="E33" s="210">
        <v>1000</v>
      </c>
      <c r="F33" s="210">
        <v>12.85</v>
      </c>
      <c r="G33" s="210">
        <f t="shared" si="9"/>
        <v>12850</v>
      </c>
      <c r="H33" s="210">
        <v>20</v>
      </c>
      <c r="I33" s="306">
        <v>42118</v>
      </c>
      <c r="J33" s="17">
        <v>13.05</v>
      </c>
      <c r="K33" s="210">
        <f t="shared" si="10"/>
        <v>13050</v>
      </c>
      <c r="L33" s="17">
        <v>20</v>
      </c>
      <c r="M33" s="210">
        <v>39</v>
      </c>
      <c r="N33" s="210">
        <v>0</v>
      </c>
      <c r="O33" s="13">
        <f t="shared" si="11"/>
        <v>0</v>
      </c>
      <c r="P33" s="14">
        <f t="shared" si="12"/>
        <v>121</v>
      </c>
      <c r="Q33" s="14">
        <f t="shared" si="0"/>
        <v>0</v>
      </c>
      <c r="R33" s="14"/>
      <c r="S33" s="14"/>
      <c r="T33" s="14">
        <f t="shared" si="13"/>
        <v>0</v>
      </c>
      <c r="U33" s="65">
        <f t="shared" si="14"/>
        <v>0</v>
      </c>
      <c r="V33" s="65"/>
      <c r="W33" s="66"/>
      <c r="X33" s="15">
        <f t="shared" si="15"/>
        <v>9.4163424124513624E-3</v>
      </c>
      <c r="Y33" s="16" t="e">
        <f>VLOOKUP(C33,#REF!,3,FALSE)</f>
        <v>#REF!</v>
      </c>
      <c r="Z33" s="38"/>
      <c r="AA33" s="82">
        <f t="shared" si="6"/>
        <v>1020.2880297886321</v>
      </c>
    </row>
    <row r="34" spans="1:27" hidden="1" outlineLevel="1">
      <c r="A34" s="209">
        <v>42089</v>
      </c>
      <c r="B34" s="210" t="s">
        <v>19</v>
      </c>
      <c r="C34" s="210">
        <v>2330</v>
      </c>
      <c r="D34" s="210" t="str">
        <f>VLOOKUP(C34,每日行情!A:B,2,FALSE)</f>
        <v>台積電</v>
      </c>
      <c r="E34" s="210">
        <v>1000</v>
      </c>
      <c r="F34" s="210">
        <v>146</v>
      </c>
      <c r="G34" s="210">
        <f t="shared" si="9"/>
        <v>146000</v>
      </c>
      <c r="H34" s="210">
        <v>127</v>
      </c>
      <c r="I34" s="306">
        <v>42118</v>
      </c>
      <c r="J34" s="17">
        <v>151.5</v>
      </c>
      <c r="K34" s="210">
        <f t="shared" si="10"/>
        <v>151500</v>
      </c>
      <c r="L34" s="17">
        <v>129</v>
      </c>
      <c r="M34" s="210">
        <v>454</v>
      </c>
      <c r="N34" s="210">
        <v>0</v>
      </c>
      <c r="O34" s="13">
        <f t="shared" si="11"/>
        <v>0</v>
      </c>
      <c r="P34" s="14">
        <f t="shared" si="12"/>
        <v>4790</v>
      </c>
      <c r="Q34" s="14">
        <f t="shared" si="0"/>
        <v>0</v>
      </c>
      <c r="R34" s="14"/>
      <c r="S34" s="14"/>
      <c r="T34" s="14">
        <f t="shared" si="13"/>
        <v>0</v>
      </c>
      <c r="U34" s="65">
        <f t="shared" si="14"/>
        <v>0</v>
      </c>
      <c r="V34" s="65"/>
      <c r="W34" s="66"/>
      <c r="X34" s="15">
        <f t="shared" si="15"/>
        <v>3.2808219178082194E-2</v>
      </c>
      <c r="Y34" s="16" t="e">
        <f>VLOOKUP(C34,#REF!,3,FALSE)</f>
        <v>#REF!</v>
      </c>
      <c r="Z34" s="38"/>
      <c r="AA34" s="82">
        <f t="shared" si="6"/>
        <v>11592.377614719089</v>
      </c>
    </row>
    <row r="35" spans="1:27" hidden="1" outlineLevel="1">
      <c r="A35" s="209">
        <v>42089</v>
      </c>
      <c r="B35" s="210" t="s">
        <v>19</v>
      </c>
      <c r="C35" s="210">
        <v>2527</v>
      </c>
      <c r="D35" s="210" t="str">
        <f>VLOOKUP(C35,每日行情!A:B,2,FALSE)</f>
        <v>宏璟</v>
      </c>
      <c r="E35" s="210">
        <v>1000</v>
      </c>
      <c r="F35" s="210">
        <v>23.6</v>
      </c>
      <c r="G35" s="210">
        <f t="shared" si="9"/>
        <v>23600</v>
      </c>
      <c r="H35" s="210">
        <v>20</v>
      </c>
      <c r="I35" s="306">
        <v>42123</v>
      </c>
      <c r="J35" s="17">
        <v>23.25</v>
      </c>
      <c r="K35" s="210">
        <f t="shared" si="10"/>
        <v>23250</v>
      </c>
      <c r="L35" s="17">
        <v>20</v>
      </c>
      <c r="M35" s="210">
        <v>69</v>
      </c>
      <c r="N35" s="210">
        <v>0</v>
      </c>
      <c r="O35" s="13">
        <f t="shared" si="11"/>
        <v>0</v>
      </c>
      <c r="P35" s="14">
        <f t="shared" si="12"/>
        <v>-459</v>
      </c>
      <c r="Q35" s="14">
        <f t="shared" si="0"/>
        <v>0</v>
      </c>
      <c r="R35" s="14"/>
      <c r="S35" s="14"/>
      <c r="T35" s="14">
        <f t="shared" si="13"/>
        <v>0</v>
      </c>
      <c r="U35" s="65">
        <f t="shared" si="14"/>
        <v>0</v>
      </c>
      <c r="V35" s="65"/>
      <c r="W35" s="66"/>
      <c r="X35" s="15">
        <f t="shared" si="15"/>
        <v>-1.944915254237288E-2</v>
      </c>
      <c r="Y35" s="16" t="e">
        <f>VLOOKUP(C35,#REF!,3,FALSE)</f>
        <v>#REF!</v>
      </c>
      <c r="Z35" s="38"/>
      <c r="AA35" s="82">
        <f t="shared" si="6"/>
        <v>2196.9116197568719</v>
      </c>
    </row>
    <row r="36" spans="1:27" hidden="1" outlineLevel="1">
      <c r="A36" s="209">
        <v>42094</v>
      </c>
      <c r="B36" s="210" t="s">
        <v>19</v>
      </c>
      <c r="C36" s="210">
        <v>4938</v>
      </c>
      <c r="D36" s="210" t="str">
        <f>VLOOKUP(C36,每日行情!A:B,2,FALSE)</f>
        <v>和碩</v>
      </c>
      <c r="E36" s="210">
        <v>1000</v>
      </c>
      <c r="F36" s="210">
        <v>85.2</v>
      </c>
      <c r="G36" s="210">
        <f t="shared" si="9"/>
        <v>85200</v>
      </c>
      <c r="H36" s="210">
        <v>72</v>
      </c>
      <c r="I36" s="306">
        <v>42123</v>
      </c>
      <c r="J36" s="17">
        <v>92.4</v>
      </c>
      <c r="K36" s="210">
        <f t="shared" si="10"/>
        <v>92400</v>
      </c>
      <c r="L36" s="17">
        <v>79</v>
      </c>
      <c r="M36" s="210">
        <v>227</v>
      </c>
      <c r="N36" s="210">
        <v>0</v>
      </c>
      <c r="O36" s="13">
        <f t="shared" si="11"/>
        <v>0</v>
      </c>
      <c r="P36" s="14">
        <f t="shared" si="12"/>
        <v>6822</v>
      </c>
      <c r="Q36" s="14">
        <f t="shared" si="0"/>
        <v>0</v>
      </c>
      <c r="R36" s="14"/>
      <c r="S36" s="14"/>
      <c r="T36" s="14">
        <f t="shared" si="13"/>
        <v>0</v>
      </c>
      <c r="U36" s="65">
        <f t="shared" si="14"/>
        <v>0</v>
      </c>
      <c r="V36" s="65"/>
      <c r="W36" s="66"/>
      <c r="X36" s="15">
        <f t="shared" si="15"/>
        <v>8.0070422535211266E-2</v>
      </c>
      <c r="Y36" s="16" t="e">
        <f>VLOOKUP(C36,#REF!,3,FALSE)</f>
        <v>#REF!</v>
      </c>
      <c r="Z36" s="38"/>
      <c r="AA36" s="82">
        <f t="shared" si="6"/>
        <v>6764.8669368086739</v>
      </c>
    </row>
    <row r="37" spans="1:27" hidden="1" outlineLevel="1">
      <c r="A37" s="209">
        <v>42094</v>
      </c>
      <c r="B37" s="210" t="s">
        <v>19</v>
      </c>
      <c r="C37" s="210">
        <v>6115</v>
      </c>
      <c r="D37" s="210" t="str">
        <f>VLOOKUP(C37,每日行情!A:B,2,FALSE)</f>
        <v>鎰勝</v>
      </c>
      <c r="E37" s="210">
        <v>1000</v>
      </c>
      <c r="F37" s="210">
        <v>45.8</v>
      </c>
      <c r="G37" s="210">
        <f>E37*F37</f>
        <v>45800</v>
      </c>
      <c r="H37" s="210">
        <v>39</v>
      </c>
      <c r="I37" s="306">
        <v>42278</v>
      </c>
      <c r="J37" s="17">
        <v>31.3</v>
      </c>
      <c r="K37" s="210">
        <f>E37*J37</f>
        <v>31300</v>
      </c>
      <c r="L37" s="17">
        <v>26</v>
      </c>
      <c r="M37" s="210">
        <v>93</v>
      </c>
      <c r="N37" s="210">
        <v>0</v>
      </c>
      <c r="O37" s="13">
        <f t="shared" si="11"/>
        <v>0</v>
      </c>
      <c r="P37" s="14">
        <f>IF(I37="",R37-H37,(K37-H37-SUM(L37:N37)+R37-S37-T37)-G37)+(ROUND(R37*V37,0)-ROUND(R37*(1+V37),0)*W37)</f>
        <v>-11249.2</v>
      </c>
      <c r="Q37" s="14">
        <f>IF(I37="",(O37-G37-(O37*0.1425%*0.65)-(O37*0.3%)-S37-T37),0)</f>
        <v>0</v>
      </c>
      <c r="R37" s="14">
        <v>3500</v>
      </c>
      <c r="S37" s="14">
        <v>10</v>
      </c>
      <c r="T37" s="14">
        <f>IF(ROUND(R37*(1+V37),0)&gt;5000,ROUND(ROUND(R37*(1+V37),0)*2%,0),0)</f>
        <v>0</v>
      </c>
      <c r="U37" s="65">
        <f>(V37*50%)/(1+50%*V37)</f>
        <v>5.2132701421800952E-2</v>
      </c>
      <c r="V37" s="65">
        <v>0.11</v>
      </c>
      <c r="W37" s="66">
        <v>0.12</v>
      </c>
      <c r="X37" s="15">
        <f>(P37+Q37)/G37</f>
        <v>-0.24561572052401748</v>
      </c>
      <c r="Y37" s="16" t="e">
        <f>VLOOKUP(C37,#REF!,3,FALSE)</f>
        <v>#REF!</v>
      </c>
      <c r="Z37" s="38"/>
      <c r="AA37" s="82">
        <f t="shared" si="6"/>
        <v>23073.047858942064</v>
      </c>
    </row>
    <row r="38" spans="1:27" collapsed="1">
      <c r="A38" s="212">
        <v>42110</v>
      </c>
      <c r="B38" s="213"/>
      <c r="C38" s="213">
        <v>93204</v>
      </c>
      <c r="D38" s="213"/>
      <c r="E38" s="213"/>
      <c r="F38" s="213"/>
      <c r="G38" s="213"/>
      <c r="H38" s="213"/>
      <c r="I38" s="214"/>
      <c r="J38" s="42"/>
      <c r="K38" s="213"/>
      <c r="L38" s="43"/>
      <c r="M38" s="213"/>
      <c r="N38" s="213"/>
      <c r="O38" s="44"/>
      <c r="P38" s="45">
        <v>-1070</v>
      </c>
      <c r="Q38" s="45"/>
      <c r="R38" s="45"/>
      <c r="S38" s="45"/>
      <c r="T38" s="45"/>
      <c r="U38" s="69"/>
      <c r="V38" s="69"/>
      <c r="W38" s="71"/>
      <c r="X38" s="46"/>
      <c r="Y38" s="42"/>
      <c r="Z38" s="47"/>
      <c r="AA38" s="82"/>
    </row>
    <row r="39" spans="1:27" hidden="1" outlineLevel="1">
      <c r="A39" s="212">
        <v>42110</v>
      </c>
      <c r="B39" s="213"/>
      <c r="C39" s="213">
        <v>93205</v>
      </c>
      <c r="D39" s="213"/>
      <c r="E39" s="213"/>
      <c r="F39" s="213"/>
      <c r="G39" s="213"/>
      <c r="H39" s="213"/>
      <c r="I39" s="214"/>
      <c r="J39" s="42"/>
      <c r="K39" s="213"/>
      <c r="L39" s="43"/>
      <c r="M39" s="213"/>
      <c r="N39" s="213"/>
      <c r="O39" s="44"/>
      <c r="P39" s="45">
        <v>-1313</v>
      </c>
      <c r="Q39" s="45"/>
      <c r="R39" s="45"/>
      <c r="S39" s="45"/>
      <c r="T39" s="45"/>
      <c r="U39" s="69"/>
      <c r="V39" s="69"/>
      <c r="W39" s="71"/>
      <c r="X39" s="46"/>
      <c r="Y39" s="42"/>
      <c r="Z39" s="47"/>
      <c r="AA39" s="82">
        <f t="shared" si="6"/>
        <v>0</v>
      </c>
    </row>
    <row r="40" spans="1:27" hidden="1" outlineLevel="1">
      <c r="A40" s="212">
        <v>42110</v>
      </c>
      <c r="B40" s="213"/>
      <c r="C40" s="213">
        <v>93207</v>
      </c>
      <c r="D40" s="213"/>
      <c r="E40" s="213"/>
      <c r="F40" s="213"/>
      <c r="G40" s="213"/>
      <c r="H40" s="213"/>
      <c r="I40" s="214"/>
      <c r="J40" s="42"/>
      <c r="K40" s="213"/>
      <c r="L40" s="43"/>
      <c r="M40" s="213"/>
      <c r="N40" s="213"/>
      <c r="O40" s="44"/>
      <c r="P40" s="45">
        <v>-3606</v>
      </c>
      <c r="Q40" s="45"/>
      <c r="R40" s="45"/>
      <c r="S40" s="45"/>
      <c r="T40" s="45"/>
      <c r="U40" s="69"/>
      <c r="V40" s="69"/>
      <c r="W40" s="71"/>
      <c r="X40" s="46"/>
      <c r="Y40" s="42"/>
      <c r="Z40" s="47"/>
      <c r="AA40" s="82">
        <f t="shared" si="6"/>
        <v>0</v>
      </c>
    </row>
    <row r="41" spans="1:27" hidden="1" outlineLevel="1">
      <c r="A41" s="212">
        <v>42110</v>
      </c>
      <c r="B41" s="213"/>
      <c r="C41" s="213">
        <v>93211</v>
      </c>
      <c r="D41" s="213"/>
      <c r="E41" s="213"/>
      <c r="F41" s="213"/>
      <c r="G41" s="213"/>
      <c r="H41" s="213"/>
      <c r="I41" s="214"/>
      <c r="J41" s="42"/>
      <c r="K41" s="213"/>
      <c r="L41" s="43"/>
      <c r="M41" s="213"/>
      <c r="N41" s="213"/>
      <c r="O41" s="44"/>
      <c r="P41" s="45">
        <v>-2147</v>
      </c>
      <c r="Q41" s="45"/>
      <c r="R41" s="45"/>
      <c r="S41" s="45"/>
      <c r="T41" s="45"/>
      <c r="U41" s="69"/>
      <c r="V41" s="69"/>
      <c r="W41" s="71"/>
      <c r="X41" s="46"/>
      <c r="Y41" s="42"/>
      <c r="Z41" s="47"/>
      <c r="AA41" s="82">
        <f t="shared" si="6"/>
        <v>0</v>
      </c>
    </row>
    <row r="42" spans="1:27" hidden="1" outlineLevel="1">
      <c r="A42" s="209">
        <v>42111</v>
      </c>
      <c r="B42" s="210" t="s">
        <v>19</v>
      </c>
      <c r="C42" s="210">
        <v>2330</v>
      </c>
      <c r="D42" s="210" t="str">
        <f>VLOOKUP(C42,每日行情!A:B,2,FALSE)</f>
        <v>台積電</v>
      </c>
      <c r="E42" s="210">
        <v>1000</v>
      </c>
      <c r="F42" s="210">
        <v>143</v>
      </c>
      <c r="G42" s="210">
        <f t="shared" ref="G42:G75" si="16">E42*F42</f>
        <v>143000</v>
      </c>
      <c r="H42" s="210">
        <v>122</v>
      </c>
      <c r="I42" s="306">
        <v>42123</v>
      </c>
      <c r="J42" s="17">
        <v>149.5</v>
      </c>
      <c r="K42" s="210">
        <f t="shared" ref="K42:K75" si="17">E42*J42</f>
        <v>149500</v>
      </c>
      <c r="L42" s="17">
        <v>127</v>
      </c>
      <c r="M42" s="210">
        <v>448</v>
      </c>
      <c r="N42" s="210">
        <v>0</v>
      </c>
      <c r="O42" s="13">
        <f t="shared" ref="O42:O75" si="18">IF(I42="",E42*Y42,0)</f>
        <v>0</v>
      </c>
      <c r="P42" s="14">
        <f t="shared" ref="P42:P75" si="19">IF(I42="",R42-H42,(K42-H42-SUM(L42:N42)+R42-S42-T42)-G42)+(ROUND(R42*V42,0)-ROUND(R42*(1+V42),0)*W42)</f>
        <v>5803</v>
      </c>
      <c r="Q42" s="14">
        <f t="shared" ref="Q42:Q75" si="20">IF(I42="",(O42-G42-(O42*0.1425%*0.65)-(O42*0.3%)-S42-T42),0)</f>
        <v>0</v>
      </c>
      <c r="R42" s="14"/>
      <c r="S42" s="14"/>
      <c r="T42" s="14">
        <f>IF(ROUND(R42*(1+V42),0)&gt;5000,ROUND(ROUND(R42*(1+V42),0)*2%,0),0)</f>
        <v>0</v>
      </c>
      <c r="U42" s="65">
        <f t="shared" ref="U42:U75" si="21">(V42*50%)/(1+50%*V42)</f>
        <v>0</v>
      </c>
      <c r="V42" s="65"/>
      <c r="W42" s="66"/>
      <c r="X42" s="15">
        <f t="shared" ref="X42:X75" si="22">(P42+Q42)/G42</f>
        <v>4.058041958041958E-2</v>
      </c>
      <c r="Y42" s="16" t="e">
        <f>VLOOKUP(C42,#REF!,3,FALSE)</f>
        <v>#REF!</v>
      </c>
      <c r="Z42" s="38"/>
      <c r="AA42" s="82">
        <f t="shared" si="6"/>
        <v>4698.2805826305994</v>
      </c>
    </row>
    <row r="43" spans="1:27" hidden="1" outlineLevel="1">
      <c r="A43" s="209">
        <v>42121</v>
      </c>
      <c r="B43" s="210" t="s">
        <v>19</v>
      </c>
      <c r="C43" s="210">
        <v>3265</v>
      </c>
      <c r="D43" s="210" t="str">
        <f>VLOOKUP(C43,每日行情!A:B,2,FALSE)</f>
        <v>台星科</v>
      </c>
      <c r="E43" s="210">
        <v>1000</v>
      </c>
      <c r="F43" s="210">
        <v>45.55</v>
      </c>
      <c r="G43" s="210">
        <f t="shared" si="16"/>
        <v>45550</v>
      </c>
      <c r="H43" s="210">
        <v>38</v>
      </c>
      <c r="I43" s="305">
        <v>42187</v>
      </c>
      <c r="J43" s="17">
        <v>33.549999999999997</v>
      </c>
      <c r="K43" s="210">
        <f t="shared" si="17"/>
        <v>33550</v>
      </c>
      <c r="L43" s="17">
        <v>28</v>
      </c>
      <c r="M43" s="210">
        <v>100</v>
      </c>
      <c r="N43" s="210">
        <v>0</v>
      </c>
      <c r="O43" s="13">
        <f t="shared" si="18"/>
        <v>0</v>
      </c>
      <c r="P43" s="14">
        <f t="shared" si="19"/>
        <v>-9798.36</v>
      </c>
      <c r="Q43" s="14">
        <f t="shared" si="20"/>
        <v>0</v>
      </c>
      <c r="R43" s="14">
        <v>2265</v>
      </c>
      <c r="S43" s="14">
        <v>5</v>
      </c>
      <c r="T43" s="14">
        <v>50</v>
      </c>
      <c r="U43" s="65">
        <f t="shared" si="21"/>
        <v>9.718773980950661E-2</v>
      </c>
      <c r="V43" s="65">
        <v>0.21529999999999999</v>
      </c>
      <c r="W43" s="66">
        <v>0.12</v>
      </c>
      <c r="X43" s="15">
        <f t="shared" si="22"/>
        <v>-0.21511218441273328</v>
      </c>
      <c r="Y43" s="16" t="e">
        <f>VLOOKUP(C43,#REF!,3,FALSE)</f>
        <v>#REF!</v>
      </c>
      <c r="Z43" s="38"/>
      <c r="AA43" s="82">
        <f t="shared" si="6"/>
        <v>8231.0261745701446</v>
      </c>
    </row>
    <row r="44" spans="1:27" hidden="1" outlineLevel="1">
      <c r="A44" s="209">
        <v>42122</v>
      </c>
      <c r="B44" s="210" t="s">
        <v>19</v>
      </c>
      <c r="C44" s="210">
        <v>4938</v>
      </c>
      <c r="D44" s="210" t="str">
        <f>VLOOKUP(C44,每日行情!A:B,2,FALSE)</f>
        <v>和碩</v>
      </c>
      <c r="E44" s="210">
        <v>1000</v>
      </c>
      <c r="F44" s="210">
        <v>92.5</v>
      </c>
      <c r="G44" s="210">
        <f t="shared" si="16"/>
        <v>92500</v>
      </c>
      <c r="H44" s="210">
        <v>79</v>
      </c>
      <c r="I44" s="306">
        <v>42156</v>
      </c>
      <c r="J44" s="17">
        <v>90.3</v>
      </c>
      <c r="K44" s="210">
        <f t="shared" si="17"/>
        <v>90300</v>
      </c>
      <c r="L44" s="17">
        <v>77</v>
      </c>
      <c r="M44" s="210">
        <v>270</v>
      </c>
      <c r="N44" s="210">
        <v>0</v>
      </c>
      <c r="O44" s="13">
        <f t="shared" si="18"/>
        <v>0</v>
      </c>
      <c r="P44" s="14">
        <f t="shared" si="19"/>
        <v>-2626</v>
      </c>
      <c r="Q44" s="14">
        <f t="shared" si="20"/>
        <v>0</v>
      </c>
      <c r="R44" s="14"/>
      <c r="S44" s="14"/>
      <c r="T44" s="14">
        <f t="shared" ref="T44:T81" si="23">IF(ROUND(R44*(1+V44),0)&gt;5000,ROUND(ROUND(R44*(1+V44),0)*2%,0),0)</f>
        <v>0</v>
      </c>
      <c r="U44" s="65">
        <f t="shared" si="21"/>
        <v>0</v>
      </c>
      <c r="V44" s="65"/>
      <c r="W44" s="66"/>
      <c r="X44" s="15">
        <f t="shared" si="22"/>
        <v>-2.8389189189189191E-2</v>
      </c>
      <c r="Y44" s="16" t="e">
        <f>VLOOKUP(C44,#REF!,3,FALSE)</f>
        <v>#REF!</v>
      </c>
      <c r="Z44" s="38"/>
      <c r="AA44" s="82">
        <f t="shared" si="6"/>
        <v>8610.7764757419773</v>
      </c>
    </row>
    <row r="45" spans="1:27" hidden="1" outlineLevel="1">
      <c r="A45" s="209">
        <v>42123</v>
      </c>
      <c r="B45" s="210" t="s">
        <v>19</v>
      </c>
      <c r="C45" s="210">
        <v>4938</v>
      </c>
      <c r="D45" s="210" t="str">
        <f>VLOOKUP(C45,每日行情!A:B,2,FALSE)</f>
        <v>和碩</v>
      </c>
      <c r="E45" s="210">
        <v>1000</v>
      </c>
      <c r="F45" s="210">
        <v>92</v>
      </c>
      <c r="G45" s="210">
        <f t="shared" si="16"/>
        <v>92000</v>
      </c>
      <c r="H45" s="210">
        <v>78</v>
      </c>
      <c r="I45" s="306">
        <v>42136</v>
      </c>
      <c r="J45" s="17">
        <v>92.2</v>
      </c>
      <c r="K45" s="210">
        <f t="shared" si="17"/>
        <v>92200</v>
      </c>
      <c r="L45" s="17">
        <v>78</v>
      </c>
      <c r="M45" s="210">
        <v>276</v>
      </c>
      <c r="N45" s="210">
        <v>0</v>
      </c>
      <c r="O45" s="13">
        <f t="shared" si="18"/>
        <v>0</v>
      </c>
      <c r="P45" s="14">
        <f t="shared" si="19"/>
        <v>-232</v>
      </c>
      <c r="Q45" s="14">
        <f t="shared" si="20"/>
        <v>0</v>
      </c>
      <c r="R45" s="14"/>
      <c r="S45" s="14"/>
      <c r="T45" s="14">
        <f t="shared" si="23"/>
        <v>0</v>
      </c>
      <c r="U45" s="65">
        <f t="shared" si="21"/>
        <v>0</v>
      </c>
      <c r="V45" s="65"/>
      <c r="W45" s="66"/>
      <c r="X45" s="15">
        <f t="shared" si="22"/>
        <v>-2.5217391304347826E-3</v>
      </c>
      <c r="Y45" s="16" t="e">
        <f>VLOOKUP(C45,#REF!,3,FALSE)</f>
        <v>#REF!</v>
      </c>
      <c r="Z45" s="38"/>
      <c r="AA45" s="82">
        <f t="shared" si="6"/>
        <v>3274.5591939546598</v>
      </c>
    </row>
    <row r="46" spans="1:27" hidden="1" outlineLevel="1">
      <c r="A46" s="209">
        <v>42123</v>
      </c>
      <c r="B46" s="210" t="s">
        <v>19</v>
      </c>
      <c r="C46" s="210">
        <v>3265</v>
      </c>
      <c r="D46" s="210" t="str">
        <f>VLOOKUP(C46,每日行情!A:B,2,FALSE)</f>
        <v>台星科</v>
      </c>
      <c r="E46" s="210">
        <v>1000</v>
      </c>
      <c r="F46" s="210">
        <v>45</v>
      </c>
      <c r="G46" s="210">
        <f>E46*F46</f>
        <v>45000</v>
      </c>
      <c r="H46" s="210">
        <v>38</v>
      </c>
      <c r="I46" s="306">
        <v>42194</v>
      </c>
      <c r="J46" s="17">
        <v>26.05</v>
      </c>
      <c r="K46" s="210">
        <f>E46*J46</f>
        <v>26050</v>
      </c>
      <c r="L46" s="17">
        <v>22</v>
      </c>
      <c r="M46" s="210">
        <v>78</v>
      </c>
      <c r="N46" s="210">
        <v>0</v>
      </c>
      <c r="O46" s="13">
        <f t="shared" si="18"/>
        <v>0</v>
      </c>
      <c r="P46" s="14">
        <f>IF(I46="",R46-H46,(K46-H46-SUM(L46:N46)+R46-S46-T46)-G46)+(ROUND(R46*V46,0)-ROUND(R46*(1+V46),0)*W46)</f>
        <v>-16722.12</v>
      </c>
      <c r="Q46" s="14">
        <f>IF(I46="",(O46-G46-(O46*0.1425%*0.65)-(O46*0.3%)-S46-T46),0)</f>
        <v>0</v>
      </c>
      <c r="R46" s="14">
        <v>2264</v>
      </c>
      <c r="S46" s="14">
        <v>5</v>
      </c>
      <c r="T46" s="14">
        <v>50</v>
      </c>
      <c r="U46" s="65">
        <f>(V46*50%)/(1+50%*V46)</f>
        <v>9.718773980950661E-2</v>
      </c>
      <c r="V46" s="65">
        <v>0.21529999999999999</v>
      </c>
      <c r="W46" s="66">
        <v>0.12</v>
      </c>
      <c r="X46" s="15">
        <f>(P46+Q46)/G46</f>
        <v>-0.37160266666666664</v>
      </c>
      <c r="Y46" s="16" t="e">
        <f>VLOOKUP(C46,#REF!,3,FALSE)</f>
        <v>#REF!</v>
      </c>
      <c r="Z46" s="38"/>
      <c r="AA46" s="82">
        <f t="shared" si="6"/>
        <v>8747.6727631146641</v>
      </c>
    </row>
    <row r="47" spans="1:27" hidden="1" outlineLevel="1">
      <c r="A47" s="209">
        <v>42131</v>
      </c>
      <c r="B47" s="210" t="s">
        <v>19</v>
      </c>
      <c r="C47" s="210">
        <v>4938</v>
      </c>
      <c r="D47" s="210" t="str">
        <f>VLOOKUP(C47,每日行情!A:B,2,FALSE)</f>
        <v>和碩</v>
      </c>
      <c r="E47" s="210">
        <v>1000</v>
      </c>
      <c r="F47" s="210">
        <v>92.5</v>
      </c>
      <c r="G47" s="210">
        <f>E47*F47</f>
        <v>92500</v>
      </c>
      <c r="H47" s="210">
        <v>79</v>
      </c>
      <c r="I47" s="306">
        <v>42192</v>
      </c>
      <c r="J47" s="17">
        <v>93.1</v>
      </c>
      <c r="K47" s="210">
        <f>E47*J47</f>
        <v>93100</v>
      </c>
      <c r="L47" s="17">
        <v>79</v>
      </c>
      <c r="M47" s="210">
        <v>279</v>
      </c>
      <c r="N47" s="210">
        <v>0</v>
      </c>
      <c r="O47" s="13">
        <f t="shared" si="18"/>
        <v>0</v>
      </c>
      <c r="P47" s="14">
        <f>IF(I47="",R47-H47,(K47-H47-SUM(L47:N47)+R47-S47-T47)-G47)+(ROUND(R47*V47,0)-ROUND(R47*(1+V47),0)*W47)</f>
        <v>163</v>
      </c>
      <c r="Q47" s="14">
        <f>IF(I47="",(O47-G47-(O47*0.1425%*0.65)-(O47*0.3%)-S47-T47),0)</f>
        <v>0</v>
      </c>
      <c r="R47" s="14"/>
      <c r="S47" s="14"/>
      <c r="T47" s="14">
        <f>IF(ROUND(R47*(1+V47),0)&gt;5000,ROUND(ROUND(R47*(1+V47),0)*2%,0),0)</f>
        <v>0</v>
      </c>
      <c r="U47" s="65">
        <f>(V47*50%)/(1+50%*V47)</f>
        <v>0</v>
      </c>
      <c r="V47" s="65"/>
      <c r="W47" s="66"/>
      <c r="X47" s="15">
        <f>(P47+Q47)/G47</f>
        <v>1.7621621621621622E-3</v>
      </c>
      <c r="Y47" s="16" t="e">
        <f>VLOOKUP(C47,#REF!,3,FALSE)</f>
        <v>#REF!</v>
      </c>
      <c r="Z47" s="38"/>
      <c r="AA47" s="82">
        <f t="shared" si="6"/>
        <v>15448.746030007665</v>
      </c>
    </row>
    <row r="48" spans="1:27" hidden="1" outlineLevel="1">
      <c r="A48" s="209">
        <v>42135</v>
      </c>
      <c r="B48" s="210" t="s">
        <v>19</v>
      </c>
      <c r="C48" s="210">
        <v>2330</v>
      </c>
      <c r="D48" s="210" t="str">
        <f>VLOOKUP(C48,每日行情!A:B,2,FALSE)</f>
        <v>台積電</v>
      </c>
      <c r="E48" s="210">
        <v>1000</v>
      </c>
      <c r="F48" s="210">
        <v>147.5</v>
      </c>
      <c r="G48" s="210">
        <f t="shared" si="16"/>
        <v>147500</v>
      </c>
      <c r="H48" s="210">
        <v>126</v>
      </c>
      <c r="I48" s="306">
        <v>42157</v>
      </c>
      <c r="J48" s="17">
        <v>144</v>
      </c>
      <c r="K48" s="210">
        <f t="shared" si="17"/>
        <v>144000</v>
      </c>
      <c r="L48" s="17">
        <v>123</v>
      </c>
      <c r="M48" s="210">
        <v>432</v>
      </c>
      <c r="N48" s="210">
        <v>0</v>
      </c>
      <c r="O48" s="13">
        <f t="shared" si="18"/>
        <v>0</v>
      </c>
      <c r="P48" s="14">
        <f t="shared" si="19"/>
        <v>-4181</v>
      </c>
      <c r="Q48" s="14">
        <f t="shared" si="20"/>
        <v>0</v>
      </c>
      <c r="R48" s="14"/>
      <c r="S48" s="14"/>
      <c r="T48" s="14">
        <f t="shared" si="23"/>
        <v>0</v>
      </c>
      <c r="U48" s="65">
        <f t="shared" si="21"/>
        <v>0</v>
      </c>
      <c r="V48" s="65"/>
      <c r="W48" s="66"/>
      <c r="X48" s="15">
        <f t="shared" si="22"/>
        <v>-2.8345762711864408E-2</v>
      </c>
      <c r="Y48" s="16" t="e">
        <f>VLOOKUP(C48,#REF!,3,FALSE)</f>
        <v>#REF!</v>
      </c>
      <c r="Z48" s="38"/>
      <c r="AA48" s="82">
        <f t="shared" si="6"/>
        <v>8884.569050487351</v>
      </c>
    </row>
    <row r="49" spans="1:27" hidden="1" outlineLevel="1">
      <c r="A49" s="209">
        <v>42135</v>
      </c>
      <c r="B49" s="210" t="s">
        <v>19</v>
      </c>
      <c r="C49" s="210">
        <v>2881</v>
      </c>
      <c r="D49" s="210" t="str">
        <f>VLOOKUP(C49,每日行情!A:B,2,FALSE)</f>
        <v>富邦金</v>
      </c>
      <c r="E49" s="210">
        <v>1000</v>
      </c>
      <c r="F49" s="210">
        <v>67.400000000000006</v>
      </c>
      <c r="G49" s="210">
        <f>E49*F49</f>
        <v>67400</v>
      </c>
      <c r="H49" s="210">
        <v>57</v>
      </c>
      <c r="I49" s="306">
        <v>42235</v>
      </c>
      <c r="J49" s="17">
        <v>49.95</v>
      </c>
      <c r="K49" s="210">
        <f>E49*J49</f>
        <v>49950</v>
      </c>
      <c r="L49" s="17">
        <v>42</v>
      </c>
      <c r="M49" s="210">
        <v>149</v>
      </c>
      <c r="N49" s="210">
        <v>0</v>
      </c>
      <c r="O49" s="13">
        <f t="shared" si="18"/>
        <v>0</v>
      </c>
      <c r="P49" s="14">
        <f>IF(I49="",R49-H49,(K49-H49-SUM(L49:N49)+R49-S49-T49)-G49)+(ROUND(R49*V49,0)-ROUND(R49*(1+V49),0)*W49)</f>
        <v>-14732.72</v>
      </c>
      <c r="Q49" s="14">
        <f>IF(I49="",(O49-G49-(O49*0.1425%*0.65)-(O49*0.3%)-S49-T49),0)</f>
        <v>0</v>
      </c>
      <c r="R49" s="14">
        <v>3000</v>
      </c>
      <c r="S49" s="14">
        <v>10</v>
      </c>
      <c r="T49" s="14">
        <f>IF(ROUND(R49*(1+V49),0)&gt;5000,ROUND(ROUND(R49*(1+V49),0)*2%,0),0)</f>
        <v>0</v>
      </c>
      <c r="U49" s="65">
        <f>(V49*50%)/(1+50%*V49)</f>
        <v>5.9664300155155399E-2</v>
      </c>
      <c r="V49" s="65">
        <v>0.12690000000000001</v>
      </c>
      <c r="W49" s="66">
        <v>0.12</v>
      </c>
      <c r="X49" s="15">
        <f>(P49+Q49)/G49</f>
        <v>-0.21858635014836794</v>
      </c>
      <c r="Y49" s="16" t="e">
        <f>VLOOKUP(C49,#REF!,3,FALSE)</f>
        <v>#REF!</v>
      </c>
      <c r="Z49" s="38"/>
      <c r="AA49" s="82">
        <f t="shared" si="6"/>
        <v>18453.619537838134</v>
      </c>
    </row>
    <row r="50" spans="1:27" hidden="1" outlineLevel="1">
      <c r="A50" s="209">
        <v>42139</v>
      </c>
      <c r="B50" s="210" t="s">
        <v>19</v>
      </c>
      <c r="C50" s="210">
        <v>3231</v>
      </c>
      <c r="D50" s="210" t="str">
        <f>VLOOKUP(C50,每日行情!A:B,2,FALSE)</f>
        <v>緯創</v>
      </c>
      <c r="E50" s="210">
        <v>1000</v>
      </c>
      <c r="F50" s="210">
        <v>25.7</v>
      </c>
      <c r="G50" s="210">
        <f t="shared" si="16"/>
        <v>25700</v>
      </c>
      <c r="H50" s="210">
        <v>21</v>
      </c>
      <c r="I50" s="305">
        <v>42187</v>
      </c>
      <c r="J50" s="17">
        <v>24.15</v>
      </c>
      <c r="K50" s="210">
        <f t="shared" si="17"/>
        <v>24150</v>
      </c>
      <c r="L50" s="17">
        <v>20</v>
      </c>
      <c r="M50" s="210">
        <v>72</v>
      </c>
      <c r="N50" s="210">
        <v>0</v>
      </c>
      <c r="O50" s="13">
        <f t="shared" si="18"/>
        <v>0</v>
      </c>
      <c r="P50" s="14">
        <f t="shared" si="19"/>
        <v>-1663</v>
      </c>
      <c r="Q50" s="14">
        <f t="shared" si="20"/>
        <v>0</v>
      </c>
      <c r="R50" s="14"/>
      <c r="S50" s="14"/>
      <c r="T50" s="14">
        <f t="shared" si="23"/>
        <v>0</v>
      </c>
      <c r="U50" s="65">
        <f t="shared" si="21"/>
        <v>0</v>
      </c>
      <c r="V50" s="65"/>
      <c r="W50" s="66"/>
      <c r="X50" s="15">
        <f t="shared" si="22"/>
        <v>-6.4708171206225684E-2</v>
      </c>
      <c r="Y50" s="16" t="e">
        <f>VLOOKUP(C50,#REF!,3,FALSE)</f>
        <v>#REF!</v>
      </c>
      <c r="Z50" s="38"/>
      <c r="AA50" s="82">
        <f t="shared" si="6"/>
        <v>3377.5052020589201</v>
      </c>
    </row>
    <row r="51" spans="1:27" hidden="1" outlineLevel="1">
      <c r="A51" s="209">
        <v>42150</v>
      </c>
      <c r="B51" s="210" t="s">
        <v>19</v>
      </c>
      <c r="C51" s="210">
        <v>5225</v>
      </c>
      <c r="D51" s="210" t="str">
        <f>VLOOKUP(C51,每日行情!A:B,2,FALSE)</f>
        <v>東科-KY</v>
      </c>
      <c r="E51" s="210">
        <v>1000</v>
      </c>
      <c r="F51" s="210">
        <v>67.400000000000006</v>
      </c>
      <c r="G51" s="210">
        <f t="shared" si="16"/>
        <v>67400</v>
      </c>
      <c r="H51" s="210">
        <v>57</v>
      </c>
      <c r="I51" s="306">
        <v>42185</v>
      </c>
      <c r="J51" s="17">
        <v>48.4</v>
      </c>
      <c r="K51" s="210">
        <f t="shared" si="17"/>
        <v>48400</v>
      </c>
      <c r="L51" s="17">
        <v>41</v>
      </c>
      <c r="M51" s="210">
        <v>145</v>
      </c>
      <c r="N51" s="210">
        <v>0</v>
      </c>
      <c r="O51" s="13">
        <f t="shared" si="18"/>
        <v>0</v>
      </c>
      <c r="P51" s="14">
        <f t="shared" si="19"/>
        <v>-14853</v>
      </c>
      <c r="Q51" s="14">
        <f t="shared" si="20"/>
        <v>0</v>
      </c>
      <c r="R51" s="14">
        <v>5000</v>
      </c>
      <c r="S51" s="14">
        <v>10</v>
      </c>
      <c r="T51" s="14">
        <f t="shared" si="23"/>
        <v>0</v>
      </c>
      <c r="U51" s="65">
        <f t="shared" si="21"/>
        <v>0</v>
      </c>
      <c r="V51" s="65">
        <v>0</v>
      </c>
      <c r="W51" s="66">
        <v>0.12</v>
      </c>
      <c r="X51" s="15">
        <f t="shared" si="22"/>
        <v>-0.22037091988130564</v>
      </c>
      <c r="Y51" s="16" t="e">
        <f>VLOOKUP(C51,#REF!,3,FALSE)</f>
        <v>#REF!</v>
      </c>
      <c r="Z51" s="38"/>
      <c r="AA51" s="82">
        <f t="shared" si="6"/>
        <v>6458.7668382433467</v>
      </c>
    </row>
    <row r="52" spans="1:27" hidden="1" outlineLevel="1">
      <c r="A52" s="209">
        <v>42159</v>
      </c>
      <c r="B52" s="210" t="s">
        <v>19</v>
      </c>
      <c r="C52" s="210">
        <v>1813</v>
      </c>
      <c r="D52" s="210" t="str">
        <f>VLOOKUP(C52,每日行情!A:B,2,FALSE)</f>
        <v>寶利徠</v>
      </c>
      <c r="E52" s="210">
        <v>1000</v>
      </c>
      <c r="F52" s="210">
        <v>30</v>
      </c>
      <c r="G52" s="210">
        <f t="shared" si="16"/>
        <v>30000</v>
      </c>
      <c r="H52" s="210">
        <v>25</v>
      </c>
      <c r="I52" s="306">
        <v>42186</v>
      </c>
      <c r="J52" s="17">
        <v>25.65</v>
      </c>
      <c r="K52" s="210">
        <f t="shared" si="17"/>
        <v>25650</v>
      </c>
      <c r="L52" s="17">
        <v>21</v>
      </c>
      <c r="M52" s="210">
        <v>76</v>
      </c>
      <c r="N52" s="210">
        <v>0</v>
      </c>
      <c r="O52" s="13">
        <f t="shared" si="18"/>
        <v>0</v>
      </c>
      <c r="P52" s="14">
        <f t="shared" si="19"/>
        <v>-3342.4</v>
      </c>
      <c r="Q52" s="14">
        <f t="shared" si="20"/>
        <v>0</v>
      </c>
      <c r="R52" s="14">
        <v>1000</v>
      </c>
      <c r="S52" s="14">
        <v>10</v>
      </c>
      <c r="T52" s="14">
        <f t="shared" si="23"/>
        <v>0</v>
      </c>
      <c r="U52" s="65">
        <f t="shared" si="21"/>
        <v>0.12865420642181849</v>
      </c>
      <c r="V52" s="65">
        <v>0.29530000000000001</v>
      </c>
      <c r="W52" s="66">
        <v>0.12</v>
      </c>
      <c r="X52" s="15">
        <f t="shared" si="22"/>
        <v>-0.11141333333333334</v>
      </c>
      <c r="Y52" s="16" t="e">
        <f>VLOOKUP(C52,#REF!,3,FALSE)</f>
        <v>#REF!</v>
      </c>
      <c r="Z52" s="38"/>
      <c r="AA52" s="82">
        <f t="shared" si="6"/>
        <v>2217.7198554375204</v>
      </c>
    </row>
    <row r="53" spans="1:27" hidden="1" outlineLevel="1">
      <c r="A53" s="209">
        <v>42166</v>
      </c>
      <c r="B53" s="210" t="s">
        <v>19</v>
      </c>
      <c r="C53" s="210">
        <v>8942</v>
      </c>
      <c r="D53" s="210" t="str">
        <f>VLOOKUP(C53,每日行情!A:B,2,FALSE)</f>
        <v>森鉅</v>
      </c>
      <c r="E53" s="210">
        <v>1000</v>
      </c>
      <c r="F53" s="210">
        <v>101.5</v>
      </c>
      <c r="G53" s="210">
        <f>E53*F53</f>
        <v>101500</v>
      </c>
      <c r="H53" s="210">
        <v>86</v>
      </c>
      <c r="I53" s="306">
        <v>42187</v>
      </c>
      <c r="J53" s="17">
        <v>92.2</v>
      </c>
      <c r="K53" s="210">
        <f>E53*J53</f>
        <v>92200</v>
      </c>
      <c r="L53" s="17">
        <v>78</v>
      </c>
      <c r="M53" s="210">
        <v>296</v>
      </c>
      <c r="N53" s="210">
        <v>0</v>
      </c>
      <c r="O53" s="13">
        <f t="shared" si="18"/>
        <v>0</v>
      </c>
      <c r="P53" s="14">
        <f>IF(I53="",R53-H53,(K53-H53-SUM(L53:N53)+R53-S53-T53)-G53)+(ROUND(R53*V53,0)-ROUND(R53*(1+V53),0)*W53)</f>
        <v>-5377.92</v>
      </c>
      <c r="Q53" s="14">
        <f>IF(I53="",(O53-G53-(O53*0.1425%*0.65)-(O53*0.3%)-S53-T53),0)</f>
        <v>0</v>
      </c>
      <c r="R53" s="14">
        <v>3998</v>
      </c>
      <c r="S53" s="14">
        <v>10</v>
      </c>
      <c r="T53" s="14">
        <f>IF(ROUND(R53*(1+V53),0)&gt;5000,ROUND(ROUND(R53*(1+V53),0)*2%,0),0)</f>
        <v>0</v>
      </c>
      <c r="U53" s="65">
        <f>(V53*50%)/(1+50%*V53)</f>
        <v>0.11043899835431215</v>
      </c>
      <c r="V53" s="65">
        <v>0.24829999999999999</v>
      </c>
      <c r="W53" s="66">
        <v>0.12</v>
      </c>
      <c r="X53" s="15">
        <f>(P53+Q53)/G53</f>
        <v>-5.2984433497536947E-2</v>
      </c>
      <c r="Y53" s="16" t="e">
        <f>VLOOKUP(C53,#REF!,3,FALSE)</f>
        <v>#REF!</v>
      </c>
      <c r="Z53" s="38"/>
      <c r="AA53" s="82">
        <f t="shared" si="6"/>
        <v>5835.888730697623</v>
      </c>
    </row>
    <row r="54" spans="1:27" hidden="1" outlineLevel="1">
      <c r="A54" s="209">
        <v>42171</v>
      </c>
      <c r="B54" s="210" t="s">
        <v>19</v>
      </c>
      <c r="C54" s="210">
        <v>4144</v>
      </c>
      <c r="D54" s="210" t="e">
        <f>VLOOKUP(C54,每日行情!A:B,2,FALSE)</f>
        <v>#N/A</v>
      </c>
      <c r="E54" s="210">
        <v>1000</v>
      </c>
      <c r="F54" s="210">
        <v>67.400000000000006</v>
      </c>
      <c r="G54" s="210">
        <f t="shared" si="16"/>
        <v>67400</v>
      </c>
      <c r="H54" s="210">
        <v>57</v>
      </c>
      <c r="I54" s="306">
        <v>42180</v>
      </c>
      <c r="J54" s="17">
        <v>65.2</v>
      </c>
      <c r="K54" s="210">
        <f t="shared" si="17"/>
        <v>65200</v>
      </c>
      <c r="L54" s="17">
        <v>55</v>
      </c>
      <c r="M54" s="210">
        <v>195</v>
      </c>
      <c r="N54" s="210">
        <v>0</v>
      </c>
      <c r="O54" s="13">
        <f t="shared" si="18"/>
        <v>0</v>
      </c>
      <c r="P54" s="14">
        <f t="shared" si="19"/>
        <v>665.08</v>
      </c>
      <c r="Q54" s="14">
        <f t="shared" si="20"/>
        <v>0</v>
      </c>
      <c r="R54" s="14">
        <v>3616</v>
      </c>
      <c r="S54" s="14">
        <v>10</v>
      </c>
      <c r="T54" s="14">
        <f t="shared" si="23"/>
        <v>0</v>
      </c>
      <c r="U54" s="65">
        <f t="shared" si="21"/>
        <v>0</v>
      </c>
      <c r="V54" s="65">
        <v>0</v>
      </c>
      <c r="W54" s="66">
        <v>0.12</v>
      </c>
      <c r="X54" s="15">
        <f t="shared" si="22"/>
        <v>9.8676557863501494E-3</v>
      </c>
      <c r="Y54" s="16" t="e">
        <f>VLOOKUP(C54,#REF!,3,FALSE)</f>
        <v>#REF!</v>
      </c>
      <c r="Z54" s="38"/>
      <c r="AA54" s="82">
        <f t="shared" si="6"/>
        <v>1660.825758405432</v>
      </c>
    </row>
    <row r="55" spans="1:27" hidden="1" outlineLevel="1">
      <c r="A55" s="209">
        <v>42180</v>
      </c>
      <c r="B55" s="210" t="s">
        <v>19</v>
      </c>
      <c r="C55" s="210">
        <v>3045</v>
      </c>
      <c r="D55" s="210" t="str">
        <f>VLOOKUP(C55,每日行情!A:B,2,FALSE)</f>
        <v>台灣大</v>
      </c>
      <c r="E55" s="210">
        <v>1000</v>
      </c>
      <c r="F55" s="210">
        <v>108</v>
      </c>
      <c r="G55" s="210">
        <f t="shared" si="16"/>
        <v>108000</v>
      </c>
      <c r="H55" s="210">
        <v>92</v>
      </c>
      <c r="I55" s="306">
        <v>42184</v>
      </c>
      <c r="J55" s="17">
        <v>103</v>
      </c>
      <c r="K55" s="210">
        <f t="shared" si="17"/>
        <v>103000</v>
      </c>
      <c r="L55" s="17">
        <v>88</v>
      </c>
      <c r="M55" s="210">
        <v>309</v>
      </c>
      <c r="N55" s="210">
        <v>0</v>
      </c>
      <c r="O55" s="13">
        <f t="shared" si="18"/>
        <v>0</v>
      </c>
      <c r="P55" s="14">
        <f t="shared" si="19"/>
        <v>99.12</v>
      </c>
      <c r="Q55" s="14">
        <f t="shared" si="20"/>
        <v>0</v>
      </c>
      <c r="R55" s="14">
        <v>5600</v>
      </c>
      <c r="S55" s="14">
        <v>10</v>
      </c>
      <c r="T55" s="14">
        <v>121</v>
      </c>
      <c r="U55" s="65">
        <f t="shared" si="21"/>
        <v>7.4331204295103204E-2</v>
      </c>
      <c r="V55" s="65">
        <v>0.16059999999999999</v>
      </c>
      <c r="W55" s="66">
        <v>0.12</v>
      </c>
      <c r="X55" s="15">
        <f t="shared" si="22"/>
        <v>9.1777777777777778E-4</v>
      </c>
      <c r="Y55" s="16" t="e">
        <f>VLOOKUP(C55,#REF!,3,FALSE)</f>
        <v>#REF!</v>
      </c>
      <c r="Z55" s="38"/>
      <c r="AA55" s="82">
        <f t="shared" si="6"/>
        <v>1182.783922900011</v>
      </c>
    </row>
    <row r="56" spans="1:27" hidden="1" outlineLevel="1">
      <c r="A56" s="209">
        <v>42184</v>
      </c>
      <c r="B56" s="210" t="s">
        <v>19</v>
      </c>
      <c r="C56" s="210">
        <v>2330</v>
      </c>
      <c r="D56" s="210" t="str">
        <f>VLOOKUP(C56,每日行情!A:B,2,FALSE)</f>
        <v>台積電</v>
      </c>
      <c r="E56" s="210">
        <v>1000</v>
      </c>
      <c r="F56" s="210">
        <v>140</v>
      </c>
      <c r="G56" s="210">
        <f>E56*F56</f>
        <v>140000</v>
      </c>
      <c r="H56" s="210">
        <v>119</v>
      </c>
      <c r="I56" s="306">
        <v>42192</v>
      </c>
      <c r="J56" s="17">
        <v>141.5</v>
      </c>
      <c r="K56" s="210">
        <f>E56*J56</f>
        <v>141500</v>
      </c>
      <c r="L56" s="17">
        <v>120</v>
      </c>
      <c r="M56" s="210">
        <v>424</v>
      </c>
      <c r="N56" s="210">
        <v>0</v>
      </c>
      <c r="O56" s="13">
        <f t="shared" si="18"/>
        <v>0</v>
      </c>
      <c r="P56" s="14">
        <f>IF(I56="",R56-H56,(K56-H56-SUM(L56:N56)+R56-S56-T56)-G56)+(ROUND(R56*V56,0)-ROUND(R56*(1+V56),0)*W56)</f>
        <v>837</v>
      </c>
      <c r="Q56" s="14">
        <f>IF(I56="",(O56-G56-(O56*0.1425%*0.65)-(O56*0.3%)-S56-T56),0)</f>
        <v>0</v>
      </c>
      <c r="R56" s="14"/>
      <c r="S56" s="14"/>
      <c r="T56" s="14">
        <f>IF(ROUND(R56*(1+V56),0)&gt;5000,ROUND(ROUND(R56*(1+V56),0)*2%,0),0)</f>
        <v>0</v>
      </c>
      <c r="U56" s="65">
        <f>(V56*50%)/(1+50%*V56)</f>
        <v>0</v>
      </c>
      <c r="V56" s="65"/>
      <c r="W56" s="66"/>
      <c r="X56" s="15">
        <f>(P56+Q56)/G56</f>
        <v>5.9785714285714286E-3</v>
      </c>
      <c r="Y56" s="16" t="e">
        <f>VLOOKUP(C56,#REF!,3,FALSE)</f>
        <v>#REF!</v>
      </c>
      <c r="Z56" s="38"/>
      <c r="AA56" s="82">
        <f t="shared" si="6"/>
        <v>3066.4768371481764</v>
      </c>
    </row>
    <row r="57" spans="1:27" collapsed="1">
      <c r="A57" s="209">
        <v>42186</v>
      </c>
      <c r="B57" s="210" t="s">
        <v>19</v>
      </c>
      <c r="C57" s="210">
        <v>1710</v>
      </c>
      <c r="D57" s="210" t="str">
        <f>VLOOKUP(C57,每日行情!A:B,2,FALSE)</f>
        <v>東聯</v>
      </c>
      <c r="E57" s="210">
        <v>1000</v>
      </c>
      <c r="F57" s="210">
        <v>24.4</v>
      </c>
      <c r="G57" s="210">
        <f>E57*F57</f>
        <v>24400</v>
      </c>
      <c r="H57" s="210">
        <v>20</v>
      </c>
      <c r="I57" s="306">
        <v>42194</v>
      </c>
      <c r="J57" s="16">
        <v>21.3</v>
      </c>
      <c r="K57" s="210">
        <f>E57*J57</f>
        <v>21300</v>
      </c>
      <c r="L57" s="365">
        <v>20</v>
      </c>
      <c r="M57" s="210">
        <v>64</v>
      </c>
      <c r="N57" s="210">
        <v>0</v>
      </c>
      <c r="O57" s="13">
        <f t="shared" si="18"/>
        <v>0</v>
      </c>
      <c r="P57" s="14">
        <f>IF(I57="",R57-H57,(K57-H57-SUM(L57:N57)+R57-S57-T57)-G57)+(ROUND(R57*V57,0)-ROUND(R57*(1+V57),0)*W57)</f>
        <v>-2023.6399999999999</v>
      </c>
      <c r="Q57" s="14">
        <f>IF(I57="",(O57-G57-(O57*0.1425%*0.65)-(O57*0.3%)-S57-T57),0)</f>
        <v>0</v>
      </c>
      <c r="R57" s="14">
        <v>1000</v>
      </c>
      <c r="S57" s="14">
        <v>5</v>
      </c>
      <c r="T57" s="14">
        <f>IF(ROUND(R57*(1+V57),0)&gt;5000,ROUND(ROUND(R57*(1+V57),0)*2%,0),0)</f>
        <v>0</v>
      </c>
      <c r="U57" s="65">
        <f>(V57*50%)/(1+50%*V57)</f>
        <v>0.14788462357803248</v>
      </c>
      <c r="V57" s="65">
        <v>0.34710000000000002</v>
      </c>
      <c r="W57" s="66">
        <v>0.12</v>
      </c>
      <c r="X57" s="15">
        <f>(P57+Q57)/G57</f>
        <v>-8.2936065573770493E-2</v>
      </c>
      <c r="Y57" s="16" t="e">
        <f>VLOOKUP(C57,#REF!,3,FALSE)</f>
        <v>#REF!</v>
      </c>
      <c r="Z57" s="38"/>
      <c r="AA57" s="82">
        <f t="shared" si="6"/>
        <v>534.44310590296789</v>
      </c>
    </row>
    <row r="58" spans="1:27" hidden="1" outlineLevel="1">
      <c r="A58" s="209">
        <v>42186</v>
      </c>
      <c r="B58" s="210" t="s">
        <v>19</v>
      </c>
      <c r="C58" s="210">
        <v>1710</v>
      </c>
      <c r="D58" s="210" t="str">
        <f>VLOOKUP(C58,每日行情!A:B,2,FALSE)</f>
        <v>東聯</v>
      </c>
      <c r="E58" s="210">
        <v>1000</v>
      </c>
      <c r="F58" s="210">
        <v>24.4</v>
      </c>
      <c r="G58" s="210">
        <f t="shared" si="16"/>
        <v>24400</v>
      </c>
      <c r="H58" s="210">
        <v>20</v>
      </c>
      <c r="I58" s="305">
        <v>42187</v>
      </c>
      <c r="J58" s="16">
        <v>23.35</v>
      </c>
      <c r="K58" s="210">
        <f t="shared" si="17"/>
        <v>23350</v>
      </c>
      <c r="L58" s="365">
        <v>20</v>
      </c>
      <c r="M58" s="210">
        <v>70</v>
      </c>
      <c r="N58" s="210">
        <v>0</v>
      </c>
      <c r="O58" s="13">
        <f t="shared" si="18"/>
        <v>0</v>
      </c>
      <c r="P58" s="14">
        <f t="shared" si="19"/>
        <v>20.360000000000014</v>
      </c>
      <c r="Q58" s="14">
        <f t="shared" si="20"/>
        <v>0</v>
      </c>
      <c r="R58" s="14">
        <v>1000</v>
      </c>
      <c r="S58" s="14">
        <v>5</v>
      </c>
      <c r="T58" s="14">
        <f t="shared" si="23"/>
        <v>0</v>
      </c>
      <c r="U58" s="65">
        <f t="shared" si="21"/>
        <v>0.14788462357803248</v>
      </c>
      <c r="V58" s="65">
        <v>0.34710000000000002</v>
      </c>
      <c r="W58" s="66">
        <v>0.12</v>
      </c>
      <c r="X58" s="15">
        <f t="shared" si="22"/>
        <v>8.3442622950819726E-4</v>
      </c>
      <c r="Y58" s="16" t="e">
        <f>VLOOKUP(C58,#REF!,3,FALSE)</f>
        <v>#REF!</v>
      </c>
      <c r="Z58" s="38"/>
      <c r="AA58" s="82">
        <f t="shared" si="6"/>
        <v>66.805388237870986</v>
      </c>
    </row>
    <row r="59" spans="1:27" hidden="1" outlineLevel="1">
      <c r="A59" s="209">
        <v>42187</v>
      </c>
      <c r="B59" s="210" t="s">
        <v>19</v>
      </c>
      <c r="C59" s="210">
        <v>8401</v>
      </c>
      <c r="D59" s="210" t="str">
        <f>VLOOKUP(C59,每日行情!A:B,2,FALSE)</f>
        <v>白紗科</v>
      </c>
      <c r="E59" s="210">
        <v>1000</v>
      </c>
      <c r="F59" s="210">
        <v>15.15</v>
      </c>
      <c r="G59" s="210">
        <f t="shared" si="16"/>
        <v>15150</v>
      </c>
      <c r="H59" s="210">
        <v>20</v>
      </c>
      <c r="I59" s="306">
        <v>42194</v>
      </c>
      <c r="J59" s="17">
        <v>13.2</v>
      </c>
      <c r="K59" s="210">
        <f t="shared" si="17"/>
        <v>13200</v>
      </c>
      <c r="L59" s="17">
        <v>20</v>
      </c>
      <c r="M59" s="210">
        <v>39</v>
      </c>
      <c r="N59" s="210">
        <v>0</v>
      </c>
      <c r="O59" s="13">
        <f t="shared" si="18"/>
        <v>0</v>
      </c>
      <c r="P59" s="14">
        <f t="shared" si="19"/>
        <v>-832.52</v>
      </c>
      <c r="Q59" s="14">
        <f t="shared" si="20"/>
        <v>0</v>
      </c>
      <c r="R59" s="14">
        <v>1138</v>
      </c>
      <c r="S59" s="14">
        <v>10</v>
      </c>
      <c r="T59" s="14">
        <f t="shared" si="23"/>
        <v>0</v>
      </c>
      <c r="U59" s="65">
        <f t="shared" si="21"/>
        <v>9.2888243831640058E-2</v>
      </c>
      <c r="V59" s="65">
        <v>0.20480000000000001</v>
      </c>
      <c r="W59" s="66">
        <v>0.12</v>
      </c>
      <c r="X59" s="15">
        <f t="shared" si="22"/>
        <v>-5.4951815181518149E-2</v>
      </c>
      <c r="Y59" s="16" t="e">
        <f>VLOOKUP(C59,#REF!,3,FALSE)</f>
        <v>#REF!</v>
      </c>
      <c r="Z59" s="38"/>
      <c r="AA59" s="82">
        <f t="shared" si="6"/>
        <v>290.35702551746795</v>
      </c>
    </row>
    <row r="60" spans="1:27" hidden="1" outlineLevel="1">
      <c r="A60" s="209">
        <v>42187</v>
      </c>
      <c r="B60" s="210" t="s">
        <v>19</v>
      </c>
      <c r="C60" s="210">
        <v>3213</v>
      </c>
      <c r="D60" s="210" t="str">
        <f>VLOOKUP(C60,每日行情!A:B,2,FALSE)</f>
        <v>茂訊</v>
      </c>
      <c r="E60" s="210">
        <v>1000</v>
      </c>
      <c r="F60" s="210">
        <v>47.95</v>
      </c>
      <c r="G60" s="210">
        <f t="shared" si="16"/>
        <v>47950</v>
      </c>
      <c r="H60" s="210">
        <v>40</v>
      </c>
      <c r="I60" s="306">
        <v>42194</v>
      </c>
      <c r="J60" s="17">
        <v>39.6</v>
      </c>
      <c r="K60" s="210">
        <f t="shared" si="17"/>
        <v>39600</v>
      </c>
      <c r="L60" s="17">
        <v>33</v>
      </c>
      <c r="M60" s="210">
        <v>18</v>
      </c>
      <c r="N60" s="210">
        <v>0</v>
      </c>
      <c r="O60" s="13">
        <f t="shared" si="18"/>
        <v>0</v>
      </c>
      <c r="P60" s="14">
        <f t="shared" si="19"/>
        <v>-5077.96</v>
      </c>
      <c r="Q60" s="14">
        <f t="shared" si="20"/>
        <v>0</v>
      </c>
      <c r="R60" s="14">
        <v>3100</v>
      </c>
      <c r="S60" s="14">
        <v>10</v>
      </c>
      <c r="T60" s="14">
        <f t="shared" si="23"/>
        <v>0</v>
      </c>
      <c r="U60" s="65">
        <f t="shared" si="21"/>
        <v>0.10574558461882405</v>
      </c>
      <c r="V60" s="65">
        <v>0.23649999999999999</v>
      </c>
      <c r="W60" s="66">
        <v>0.12</v>
      </c>
      <c r="X60" s="15">
        <f t="shared" si="22"/>
        <v>-0.10590114702815433</v>
      </c>
      <c r="Y60" s="16" t="e">
        <f>VLOOKUP(C60,#REF!,3,FALSE)</f>
        <v>#REF!</v>
      </c>
      <c r="Z60" s="38"/>
      <c r="AA60" s="82">
        <f t="shared" si="6"/>
        <v>918.9847771328441</v>
      </c>
    </row>
    <row r="61" spans="1:27" hidden="1" outlineLevel="1">
      <c r="A61" s="209">
        <v>42187</v>
      </c>
      <c r="B61" s="210" t="s">
        <v>19</v>
      </c>
      <c r="C61" s="210">
        <v>2362</v>
      </c>
      <c r="D61" s="210" t="str">
        <f>VLOOKUP(C61,每日行情!A:B,2,FALSE)</f>
        <v>藍天</v>
      </c>
      <c r="E61" s="210">
        <v>1000</v>
      </c>
      <c r="F61" s="210">
        <v>37.1</v>
      </c>
      <c r="G61" s="210">
        <f t="shared" si="16"/>
        <v>37100</v>
      </c>
      <c r="H61" s="210">
        <v>31</v>
      </c>
      <c r="I61" s="306">
        <v>42277</v>
      </c>
      <c r="J61" s="17">
        <v>36.4</v>
      </c>
      <c r="K61" s="210">
        <f t="shared" si="17"/>
        <v>36400</v>
      </c>
      <c r="L61" s="17">
        <v>31</v>
      </c>
      <c r="M61" s="210">
        <v>109</v>
      </c>
      <c r="N61" s="210">
        <v>0</v>
      </c>
      <c r="O61" s="13">
        <f t="shared" si="18"/>
        <v>0</v>
      </c>
      <c r="P61" s="14">
        <f t="shared" si="19"/>
        <v>1411.4</v>
      </c>
      <c r="Q61" s="14">
        <f t="shared" si="20"/>
        <v>0</v>
      </c>
      <c r="R61" s="14">
        <v>2500</v>
      </c>
      <c r="S61" s="14">
        <v>10</v>
      </c>
      <c r="T61" s="14">
        <f t="shared" si="23"/>
        <v>0</v>
      </c>
      <c r="U61" s="65">
        <f t="shared" si="21"/>
        <v>2.0616032515547719E-2</v>
      </c>
      <c r="V61" s="65">
        <v>4.2099999999999999E-2</v>
      </c>
      <c r="W61" s="66">
        <v>0.12</v>
      </c>
      <c r="X61" s="15">
        <f t="shared" si="22"/>
        <v>3.8043126684636122E-2</v>
      </c>
      <c r="Y61" s="16" t="e">
        <f>VLOOKUP(C61,#REF!,3,FALSE)</f>
        <v>#REF!</v>
      </c>
      <c r="Z61" s="38"/>
      <c r="AA61" s="82">
        <f t="shared" si="6"/>
        <v>9141.9340707480005</v>
      </c>
    </row>
    <row r="62" spans="1:27" hidden="1" outlineLevel="1">
      <c r="A62" s="209">
        <v>42192</v>
      </c>
      <c r="B62" s="210" t="s">
        <v>19</v>
      </c>
      <c r="C62" s="210">
        <v>2904</v>
      </c>
      <c r="D62" s="210" t="str">
        <f>VLOOKUP(C62,每日行情!A:B,2,FALSE)</f>
        <v>匯僑</v>
      </c>
      <c r="E62" s="210">
        <v>1000</v>
      </c>
      <c r="F62" s="210">
        <v>25.85</v>
      </c>
      <c r="G62" s="210">
        <f t="shared" si="16"/>
        <v>25850</v>
      </c>
      <c r="H62" s="210">
        <v>22</v>
      </c>
      <c r="I62" s="306">
        <v>42212</v>
      </c>
      <c r="J62" s="17">
        <v>25.9</v>
      </c>
      <c r="K62" s="210">
        <f t="shared" si="17"/>
        <v>25900</v>
      </c>
      <c r="L62" s="17">
        <v>22</v>
      </c>
      <c r="M62" s="210">
        <v>77</v>
      </c>
      <c r="N62" s="210">
        <v>0</v>
      </c>
      <c r="O62" s="13">
        <f t="shared" si="18"/>
        <v>0</v>
      </c>
      <c r="P62" s="14">
        <f t="shared" si="19"/>
        <v>2647.88</v>
      </c>
      <c r="Q62" s="14">
        <f t="shared" si="20"/>
        <v>0</v>
      </c>
      <c r="R62" s="14">
        <v>2800</v>
      </c>
      <c r="S62" s="14">
        <v>10</v>
      </c>
      <c r="T62" s="14">
        <f t="shared" si="23"/>
        <v>0</v>
      </c>
      <c r="U62" s="377">
        <f t="shared" si="21"/>
        <v>5.1008303677342826E-2</v>
      </c>
      <c r="V62" s="377">
        <v>0.1075</v>
      </c>
      <c r="W62" s="66">
        <v>0.12</v>
      </c>
      <c r="X62" s="15">
        <f t="shared" si="22"/>
        <v>0.10243249516441007</v>
      </c>
      <c r="Y62" s="16" t="e">
        <f>VLOOKUP(C62,#REF!,3,FALSE)</f>
        <v>#REF!</v>
      </c>
      <c r="Z62" s="38"/>
      <c r="AA62" s="82">
        <f t="shared" si="6"/>
        <v>1415.5076114335779</v>
      </c>
    </row>
    <row r="63" spans="1:27" hidden="1" outlineLevel="1">
      <c r="A63" s="209">
        <v>42192</v>
      </c>
      <c r="B63" s="210" t="s">
        <v>19</v>
      </c>
      <c r="C63" s="210">
        <v>6281</v>
      </c>
      <c r="D63" s="210" t="str">
        <f>VLOOKUP(C63,每日行情!A:B,2,FALSE)</f>
        <v>全國電</v>
      </c>
      <c r="E63" s="210">
        <v>1000</v>
      </c>
      <c r="F63" s="210">
        <v>64.099999999999994</v>
      </c>
      <c r="G63" s="210">
        <f t="shared" si="16"/>
        <v>64099.999999999993</v>
      </c>
      <c r="H63" s="210">
        <v>54</v>
      </c>
      <c r="I63" s="306">
        <v>42235</v>
      </c>
      <c r="J63" s="17">
        <v>57.8</v>
      </c>
      <c r="K63" s="210">
        <f t="shared" si="17"/>
        <v>57800</v>
      </c>
      <c r="L63" s="17">
        <v>49</v>
      </c>
      <c r="M63" s="210">
        <v>173</v>
      </c>
      <c r="N63" s="210">
        <v>0</v>
      </c>
      <c r="O63" s="13">
        <f t="shared" si="18"/>
        <v>0</v>
      </c>
      <c r="P63" s="14">
        <f t="shared" si="19"/>
        <v>-2450.8799999999928</v>
      </c>
      <c r="Q63" s="14">
        <f t="shared" si="20"/>
        <v>0</v>
      </c>
      <c r="R63" s="14">
        <v>3900</v>
      </c>
      <c r="S63" s="14">
        <v>10</v>
      </c>
      <c r="T63" s="14">
        <f t="shared" si="23"/>
        <v>0</v>
      </c>
      <c r="U63" s="65">
        <f t="shared" si="21"/>
        <v>9.2888243831640058E-2</v>
      </c>
      <c r="V63" s="65">
        <v>0.20480000000000001</v>
      </c>
      <c r="W63" s="66">
        <v>0.12</v>
      </c>
      <c r="X63" s="15">
        <f t="shared" si="22"/>
        <v>-3.8235257410296306E-2</v>
      </c>
      <c r="Y63" s="16" t="e">
        <f>VLOOKUP(C63,#REF!,3,FALSE)</f>
        <v>#REF!</v>
      </c>
      <c r="Z63" s="38"/>
      <c r="AA63" s="82">
        <f t="shared" si="6"/>
        <v>7546.5447377067121</v>
      </c>
    </row>
    <row r="64" spans="1:27" hidden="1" outlineLevel="1">
      <c r="A64" s="209">
        <v>42200</v>
      </c>
      <c r="B64" s="210" t="s">
        <v>19</v>
      </c>
      <c r="C64" s="210">
        <v>6147</v>
      </c>
      <c r="D64" s="210" t="str">
        <f>VLOOKUP(C64,每日行情!A:B,2,FALSE)</f>
        <v>頎邦</v>
      </c>
      <c r="E64" s="210">
        <v>1000</v>
      </c>
      <c r="F64" s="210">
        <v>56.8</v>
      </c>
      <c r="G64" s="210">
        <f t="shared" si="16"/>
        <v>56800</v>
      </c>
      <c r="H64" s="210">
        <v>48</v>
      </c>
      <c r="I64" s="305">
        <v>42237</v>
      </c>
      <c r="J64" s="16">
        <v>44.6</v>
      </c>
      <c r="K64" s="210">
        <f t="shared" si="17"/>
        <v>44600</v>
      </c>
      <c r="L64" s="365">
        <v>38</v>
      </c>
      <c r="M64" s="210">
        <v>133</v>
      </c>
      <c r="N64" s="210">
        <v>0</v>
      </c>
      <c r="O64" s="13">
        <f t="shared" si="18"/>
        <v>0</v>
      </c>
      <c r="P64" s="14">
        <f t="shared" si="19"/>
        <v>-9809.24</v>
      </c>
      <c r="Q64" s="14">
        <f t="shared" si="20"/>
        <v>0</v>
      </c>
      <c r="R64" s="14">
        <v>2600</v>
      </c>
      <c r="S64" s="14">
        <v>10</v>
      </c>
      <c r="T64" s="14">
        <f t="shared" si="23"/>
        <v>0</v>
      </c>
      <c r="U64" s="65">
        <f t="shared" si="21"/>
        <v>6.7642534147592179E-2</v>
      </c>
      <c r="V64" s="65">
        <v>0.14510000000000001</v>
      </c>
      <c r="W64" s="66">
        <v>0.12</v>
      </c>
      <c r="X64" s="15">
        <f t="shared" si="22"/>
        <v>-0.17269788732394367</v>
      </c>
      <c r="Y64" s="16" t="e">
        <f>VLOOKUP(C64,#REF!,3,FALSE)</f>
        <v>#REF!</v>
      </c>
      <c r="Z64" s="38"/>
      <c r="AA64" s="82">
        <f t="shared" si="6"/>
        <v>5754.0247508487564</v>
      </c>
    </row>
    <row r="65" spans="1:27" hidden="1" outlineLevel="1">
      <c r="A65" s="209">
        <v>42201</v>
      </c>
      <c r="B65" s="210" t="s">
        <v>19</v>
      </c>
      <c r="C65" s="210">
        <v>2412</v>
      </c>
      <c r="D65" s="210" t="str">
        <f>VLOOKUP(C65,每日行情!A:B,2,FALSE)</f>
        <v>中華電</v>
      </c>
      <c r="E65" s="210">
        <v>1000</v>
      </c>
      <c r="F65" s="210">
        <v>94.4</v>
      </c>
      <c r="G65" s="210">
        <f t="shared" si="16"/>
        <v>94400</v>
      </c>
      <c r="H65" s="210">
        <v>80</v>
      </c>
      <c r="I65" s="305">
        <v>42222</v>
      </c>
      <c r="J65" s="16">
        <v>98.9</v>
      </c>
      <c r="K65" s="210">
        <f t="shared" si="17"/>
        <v>98900</v>
      </c>
      <c r="L65" s="365">
        <v>84</v>
      </c>
      <c r="M65" s="210">
        <v>269</v>
      </c>
      <c r="N65" s="210">
        <v>0</v>
      </c>
      <c r="O65" s="13">
        <f t="shared" si="18"/>
        <v>0</v>
      </c>
      <c r="P65" s="14">
        <f t="shared" si="19"/>
        <v>4067</v>
      </c>
      <c r="Q65" s="14">
        <f t="shared" si="20"/>
        <v>0</v>
      </c>
      <c r="R65" s="14"/>
      <c r="S65" s="14"/>
      <c r="T65" s="14">
        <f t="shared" si="23"/>
        <v>0</v>
      </c>
      <c r="U65" s="65">
        <f t="shared" si="21"/>
        <v>0</v>
      </c>
      <c r="V65" s="65"/>
      <c r="W65" s="66"/>
      <c r="X65" s="15">
        <f t="shared" si="22"/>
        <v>4.3082627118644065E-2</v>
      </c>
      <c r="Y65" s="16" t="e">
        <f>VLOOKUP(C65,#REF!,3,FALSE)</f>
        <v>#REF!</v>
      </c>
      <c r="Z65" s="38"/>
      <c r="AA65" s="82">
        <f t="shared" si="6"/>
        <v>5427.6640017522723</v>
      </c>
    </row>
    <row r="66" spans="1:27" hidden="1" outlineLevel="1">
      <c r="A66" s="209">
        <v>42201</v>
      </c>
      <c r="B66" s="210" t="s">
        <v>19</v>
      </c>
      <c r="C66" s="210">
        <v>2610</v>
      </c>
      <c r="D66" s="210" t="str">
        <f>VLOOKUP(C66,每日行情!A:B,2,FALSE)</f>
        <v>華航</v>
      </c>
      <c r="E66" s="210">
        <v>1000</v>
      </c>
      <c r="F66" s="210">
        <v>14.35</v>
      </c>
      <c r="G66" s="210">
        <f t="shared" si="16"/>
        <v>14350</v>
      </c>
      <c r="H66" s="210">
        <v>20</v>
      </c>
      <c r="I66" s="305">
        <v>42338</v>
      </c>
      <c r="J66" s="16">
        <v>10.7</v>
      </c>
      <c r="K66" s="210">
        <f t="shared" si="17"/>
        <v>10700</v>
      </c>
      <c r="L66" s="17">
        <v>20</v>
      </c>
      <c r="M66" s="210">
        <v>32</v>
      </c>
      <c r="N66" s="210">
        <v>0</v>
      </c>
      <c r="O66" s="13">
        <f>IF(I66="",E66*Y66,0)</f>
        <v>0</v>
      </c>
      <c r="P66" s="14">
        <f t="shared" si="19"/>
        <v>-3722</v>
      </c>
      <c r="Q66" s="14">
        <f t="shared" si="20"/>
        <v>0</v>
      </c>
      <c r="R66" s="14"/>
      <c r="S66" s="14"/>
      <c r="T66" s="14">
        <f t="shared" si="23"/>
        <v>0</v>
      </c>
      <c r="U66" s="65">
        <f t="shared" si="21"/>
        <v>0</v>
      </c>
      <c r="V66" s="65"/>
      <c r="W66" s="66"/>
      <c r="X66" s="15">
        <f t="shared" si="22"/>
        <v>-0.25937282229965158</v>
      </c>
      <c r="Y66" s="16" t="e">
        <f>VLOOKUP(C66,#REF!,3,FALSE)</f>
        <v>#REF!</v>
      </c>
      <c r="Z66" s="38"/>
      <c r="AA66" s="82">
        <f t="shared" si="6"/>
        <v>5382.6251232066588</v>
      </c>
    </row>
    <row r="67" spans="1:27" hidden="1" outlineLevel="1">
      <c r="A67" s="209">
        <v>42212</v>
      </c>
      <c r="B67" s="210" t="s">
        <v>19</v>
      </c>
      <c r="C67" s="210">
        <v>1730</v>
      </c>
      <c r="D67" s="210" t="str">
        <f>VLOOKUP(C67,每日行情!A:B,2,FALSE)</f>
        <v>花仙子</v>
      </c>
      <c r="E67" s="210">
        <v>1000</v>
      </c>
      <c r="F67" s="210">
        <v>30</v>
      </c>
      <c r="G67" s="210">
        <f t="shared" si="16"/>
        <v>30000</v>
      </c>
      <c r="H67" s="210">
        <v>25</v>
      </c>
      <c r="I67" s="305">
        <v>42214</v>
      </c>
      <c r="J67" s="16">
        <v>28.9</v>
      </c>
      <c r="K67" s="210">
        <f t="shared" si="17"/>
        <v>28900</v>
      </c>
      <c r="L67" s="365">
        <v>24</v>
      </c>
      <c r="M67" s="210">
        <v>86</v>
      </c>
      <c r="N67" s="210">
        <v>0</v>
      </c>
      <c r="O67" s="13">
        <f t="shared" si="18"/>
        <v>0</v>
      </c>
      <c r="P67" s="14">
        <f t="shared" si="19"/>
        <v>547.55999999999995</v>
      </c>
      <c r="Q67" s="14">
        <f t="shared" si="20"/>
        <v>0</v>
      </c>
      <c r="R67" s="14">
        <v>1700</v>
      </c>
      <c r="S67" s="14">
        <v>10</v>
      </c>
      <c r="T67" s="14">
        <f t="shared" si="23"/>
        <v>0</v>
      </c>
      <c r="U67" s="65">
        <f t="shared" si="21"/>
        <v>9.0123288294436096E-2</v>
      </c>
      <c r="V67" s="65">
        <v>0.1981</v>
      </c>
      <c r="W67" s="66">
        <v>0.12</v>
      </c>
      <c r="X67" s="15">
        <f t="shared" si="22"/>
        <v>1.8251999999999997E-2</v>
      </c>
      <c r="Y67" s="16" t="e">
        <f>VLOOKUP(C67,#REF!,3,FALSE)</f>
        <v>#REF!</v>
      </c>
      <c r="Z67" s="38"/>
      <c r="AA67" s="82">
        <f t="shared" si="6"/>
        <v>164.27554484722373</v>
      </c>
    </row>
    <row r="68" spans="1:27" hidden="1" outlineLevel="1">
      <c r="A68" s="209">
        <v>42213</v>
      </c>
      <c r="B68" s="210" t="s">
        <v>19</v>
      </c>
      <c r="C68" s="210">
        <v>2393</v>
      </c>
      <c r="D68" s="210" t="str">
        <f>VLOOKUP(C68,每日行情!A:B,2,FALSE)</f>
        <v>億光</v>
      </c>
      <c r="E68" s="210">
        <v>1000</v>
      </c>
      <c r="F68" s="210">
        <v>44.3</v>
      </c>
      <c r="G68" s="210">
        <f t="shared" si="16"/>
        <v>44300</v>
      </c>
      <c r="H68" s="210">
        <v>37</v>
      </c>
      <c r="I68" s="305">
        <v>42214</v>
      </c>
      <c r="J68" s="16">
        <v>43.3</v>
      </c>
      <c r="K68" s="210">
        <f t="shared" si="17"/>
        <v>43300</v>
      </c>
      <c r="L68" s="365">
        <v>37</v>
      </c>
      <c r="M68" s="210">
        <v>129</v>
      </c>
      <c r="N68" s="210">
        <v>0</v>
      </c>
      <c r="O68" s="13">
        <f t="shared" si="18"/>
        <v>0</v>
      </c>
      <c r="P68" s="14">
        <f t="shared" si="19"/>
        <v>-1203</v>
      </c>
      <c r="Q68" s="14">
        <f t="shared" si="20"/>
        <v>0</v>
      </c>
      <c r="R68" s="14"/>
      <c r="S68" s="14"/>
      <c r="T68" s="14">
        <f t="shared" si="23"/>
        <v>0</v>
      </c>
      <c r="U68" s="65">
        <f t="shared" si="21"/>
        <v>0</v>
      </c>
      <c r="V68" s="65"/>
      <c r="W68" s="66"/>
      <c r="X68" s="15">
        <f t="shared" si="22"/>
        <v>-2.7155756207674943E-2</v>
      </c>
      <c r="Y68" s="16" t="e">
        <f>VLOOKUP(C68,#REF!,3,FALSE)</f>
        <v>#REF!</v>
      </c>
      <c r="Z68" s="38"/>
      <c r="AA68" s="82">
        <f t="shared" ref="AA68:AA131" si="24">((I68-A68)*G68)/365.24</f>
        <v>121.29011061220019</v>
      </c>
    </row>
    <row r="69" spans="1:27" hidden="1" outlineLevel="1">
      <c r="A69" s="209">
        <v>42215</v>
      </c>
      <c r="B69" s="210" t="s">
        <v>19</v>
      </c>
      <c r="C69" s="210">
        <v>2303</v>
      </c>
      <c r="D69" s="210" t="str">
        <f>VLOOKUP(C69,每日行情!A:B,2,FALSE)</f>
        <v>聯電</v>
      </c>
      <c r="E69" s="210">
        <v>1000</v>
      </c>
      <c r="F69" s="210">
        <v>11.2</v>
      </c>
      <c r="G69" s="210">
        <f t="shared" si="16"/>
        <v>11200</v>
      </c>
      <c r="H69" s="210">
        <v>20</v>
      </c>
      <c r="I69" s="305">
        <v>42290</v>
      </c>
      <c r="J69" s="16">
        <v>11.4</v>
      </c>
      <c r="K69" s="210">
        <f t="shared" si="17"/>
        <v>11400</v>
      </c>
      <c r="L69" s="17">
        <v>20</v>
      </c>
      <c r="M69" s="210">
        <v>34</v>
      </c>
      <c r="N69" s="210">
        <v>0</v>
      </c>
      <c r="O69" s="13">
        <f t="shared" si="18"/>
        <v>0</v>
      </c>
      <c r="P69" s="14">
        <f t="shared" si="19"/>
        <v>126</v>
      </c>
      <c r="Q69" s="14">
        <f t="shared" si="20"/>
        <v>0</v>
      </c>
      <c r="R69" s="14"/>
      <c r="S69" s="14"/>
      <c r="T69" s="14">
        <f t="shared" si="23"/>
        <v>0</v>
      </c>
      <c r="U69" s="65">
        <f t="shared" si="21"/>
        <v>0</v>
      </c>
      <c r="V69" s="65"/>
      <c r="W69" s="66"/>
      <c r="X69" s="15">
        <f t="shared" si="22"/>
        <v>1.125E-2</v>
      </c>
      <c r="Y69" s="16" t="e">
        <f>VLOOKUP(C69,#REF!,3,FALSE)</f>
        <v>#REF!</v>
      </c>
      <c r="Z69" s="38"/>
      <c r="AA69" s="82">
        <f t="shared" si="24"/>
        <v>2299.8576278611322</v>
      </c>
    </row>
    <row r="70" spans="1:27" hidden="1" outlineLevel="1">
      <c r="A70" s="209">
        <v>42215</v>
      </c>
      <c r="B70" s="210" t="s">
        <v>19</v>
      </c>
      <c r="C70" s="210">
        <v>2303</v>
      </c>
      <c r="D70" s="210" t="str">
        <f>VLOOKUP(C70,每日行情!A:B,2,FALSE)</f>
        <v>聯電</v>
      </c>
      <c r="E70" s="210">
        <v>1000</v>
      </c>
      <c r="F70" s="210">
        <v>12.1</v>
      </c>
      <c r="G70" s="210">
        <f t="shared" si="16"/>
        <v>12100</v>
      </c>
      <c r="H70" s="210">
        <v>20</v>
      </c>
      <c r="I70" s="305">
        <v>42317</v>
      </c>
      <c r="J70" s="16">
        <v>12.15</v>
      </c>
      <c r="K70" s="210">
        <f t="shared" si="17"/>
        <v>12150</v>
      </c>
      <c r="L70" s="17">
        <v>20</v>
      </c>
      <c r="M70" s="210">
        <v>36</v>
      </c>
      <c r="N70" s="210">
        <v>0</v>
      </c>
      <c r="O70" s="13">
        <f>IF(I70="",E70*Y70,0)</f>
        <v>0</v>
      </c>
      <c r="P70" s="14">
        <f t="shared" si="19"/>
        <v>-26</v>
      </c>
      <c r="Q70" s="14">
        <f t="shared" si="20"/>
        <v>0</v>
      </c>
      <c r="R70" s="14"/>
      <c r="S70" s="14"/>
      <c r="T70" s="14">
        <f t="shared" si="23"/>
        <v>0</v>
      </c>
      <c r="U70" s="65">
        <f t="shared" si="21"/>
        <v>0</v>
      </c>
      <c r="V70" s="65"/>
      <c r="W70" s="66"/>
      <c r="X70" s="15">
        <f t="shared" si="22"/>
        <v>-2.1487603305785125E-3</v>
      </c>
      <c r="Y70" s="16" t="e">
        <f>VLOOKUP(C70,#REF!,3,FALSE)</f>
        <v>#REF!</v>
      </c>
      <c r="Z70" s="38"/>
      <c r="AA70" s="82">
        <f t="shared" si="24"/>
        <v>3379.1479575073922</v>
      </c>
    </row>
    <row r="71" spans="1:27" hidden="1" outlineLevel="1">
      <c r="A71" s="209">
        <v>42219</v>
      </c>
      <c r="B71" s="210" t="s">
        <v>19</v>
      </c>
      <c r="C71" s="210">
        <v>4938</v>
      </c>
      <c r="D71" s="210" t="str">
        <f>VLOOKUP(C71,每日行情!A:B,2,FALSE)</f>
        <v>和碩</v>
      </c>
      <c r="E71" s="210">
        <v>1000</v>
      </c>
      <c r="F71" s="210">
        <v>88.8</v>
      </c>
      <c r="G71" s="210">
        <f t="shared" si="16"/>
        <v>88800</v>
      </c>
      <c r="H71" s="210">
        <v>75</v>
      </c>
      <c r="I71" s="306">
        <v>42235</v>
      </c>
      <c r="J71" s="17">
        <v>85.9</v>
      </c>
      <c r="K71" s="210">
        <f t="shared" si="17"/>
        <v>85900</v>
      </c>
      <c r="L71" s="17">
        <v>73</v>
      </c>
      <c r="M71" s="210">
        <v>257</v>
      </c>
      <c r="N71" s="210">
        <v>0</v>
      </c>
      <c r="O71" s="13">
        <f t="shared" si="18"/>
        <v>0</v>
      </c>
      <c r="P71" s="14">
        <f t="shared" si="19"/>
        <v>681.08</v>
      </c>
      <c r="Q71" s="14">
        <f t="shared" si="20"/>
        <v>0</v>
      </c>
      <c r="R71" s="14">
        <v>4037</v>
      </c>
      <c r="S71" s="14">
        <v>10</v>
      </c>
      <c r="T71" s="14">
        <f t="shared" si="23"/>
        <v>0</v>
      </c>
      <c r="U71" s="65">
        <f t="shared" si="21"/>
        <v>5.8779236669960946E-2</v>
      </c>
      <c r="V71" s="65">
        <v>0.1249</v>
      </c>
      <c r="W71" s="66">
        <v>0.12</v>
      </c>
      <c r="X71" s="15">
        <f t="shared" si="22"/>
        <v>7.6698198198198201E-3</v>
      </c>
      <c r="Y71" s="16" t="e">
        <f>VLOOKUP(C71,#REF!,3,FALSE)</f>
        <v>#REF!</v>
      </c>
      <c r="Z71" s="38"/>
      <c r="AA71" s="82">
        <f t="shared" si="24"/>
        <v>3890.0449019822581</v>
      </c>
    </row>
    <row r="72" spans="1:27" hidden="1" outlineLevel="1">
      <c r="A72" s="209">
        <v>42222</v>
      </c>
      <c r="B72" s="210" t="s">
        <v>19</v>
      </c>
      <c r="C72" s="210">
        <v>3231</v>
      </c>
      <c r="D72" s="210" t="str">
        <f>VLOOKUP(C72,每日行情!A:B,2,FALSE)</f>
        <v>緯創</v>
      </c>
      <c r="E72" s="210">
        <v>1000</v>
      </c>
      <c r="F72" s="210">
        <v>18.149999999999999</v>
      </c>
      <c r="G72" s="210">
        <f t="shared" si="16"/>
        <v>18150</v>
      </c>
      <c r="H72" s="210">
        <v>20</v>
      </c>
      <c r="I72" s="306">
        <v>42235</v>
      </c>
      <c r="J72" s="17">
        <v>13.55</v>
      </c>
      <c r="K72" s="210">
        <f t="shared" si="17"/>
        <v>13550</v>
      </c>
      <c r="L72" s="17">
        <v>20</v>
      </c>
      <c r="M72" s="210">
        <v>40</v>
      </c>
      <c r="N72" s="210">
        <v>0</v>
      </c>
      <c r="O72" s="13">
        <f t="shared" si="18"/>
        <v>0</v>
      </c>
      <c r="P72" s="14">
        <f t="shared" si="19"/>
        <v>-4680</v>
      </c>
      <c r="Q72" s="14">
        <f t="shared" si="20"/>
        <v>0</v>
      </c>
      <c r="R72" s="14"/>
      <c r="S72" s="14"/>
      <c r="T72" s="14">
        <f t="shared" si="23"/>
        <v>0</v>
      </c>
      <c r="U72" s="65">
        <f t="shared" si="21"/>
        <v>0</v>
      </c>
      <c r="V72" s="65"/>
      <c r="W72" s="66"/>
      <c r="X72" s="15">
        <f t="shared" si="22"/>
        <v>-0.25785123966942147</v>
      </c>
      <c r="Y72" s="16" t="e">
        <f>VLOOKUP(C72,#REF!,3,FALSE)</f>
        <v>#REF!</v>
      </c>
      <c r="Z72" s="38"/>
      <c r="AA72" s="82">
        <f t="shared" si="24"/>
        <v>646.01358011170737</v>
      </c>
    </row>
    <row r="73" spans="1:27" hidden="1" outlineLevel="1">
      <c r="A73" s="209">
        <v>42222</v>
      </c>
      <c r="B73" s="210" t="s">
        <v>19</v>
      </c>
      <c r="C73" s="210">
        <v>2618</v>
      </c>
      <c r="D73" s="210" t="str">
        <f>VLOOKUP(C73,每日行情!A:B,2,FALSE)</f>
        <v>長榮航</v>
      </c>
      <c r="E73" s="210">
        <v>1000</v>
      </c>
      <c r="F73" s="210">
        <v>22.8</v>
      </c>
      <c r="G73" s="210">
        <f t="shared" si="16"/>
        <v>22800</v>
      </c>
      <c r="H73" s="210">
        <v>20</v>
      </c>
      <c r="I73" s="305">
        <v>42284</v>
      </c>
      <c r="J73" s="17">
        <v>18.2</v>
      </c>
      <c r="K73" s="210">
        <f t="shared" si="17"/>
        <v>18200</v>
      </c>
      <c r="L73" s="17">
        <v>20</v>
      </c>
      <c r="M73" s="210">
        <v>54</v>
      </c>
      <c r="N73" s="210">
        <v>0</v>
      </c>
      <c r="O73" s="13">
        <f t="shared" si="18"/>
        <v>0</v>
      </c>
      <c r="P73" s="14">
        <f t="shared" si="19"/>
        <v>-4694</v>
      </c>
      <c r="Q73" s="14">
        <f t="shared" si="20"/>
        <v>0</v>
      </c>
      <c r="R73" s="14"/>
      <c r="S73" s="14"/>
      <c r="T73" s="14">
        <f>IF(ROUND(R73*(1+V73),0)&gt;5000,ROUND(ROUND(R73*(1+V73),0)*2%,0),0)</f>
        <v>0</v>
      </c>
      <c r="U73" s="65">
        <f t="shared" si="21"/>
        <v>0</v>
      </c>
      <c r="V73" s="65"/>
      <c r="W73" s="66"/>
      <c r="X73" s="15">
        <f t="shared" si="22"/>
        <v>-0.20587719298245613</v>
      </c>
      <c r="Y73" s="16" t="e">
        <f>VLOOKUP(C73,#REF!,3,FALSE)</f>
        <v>#REF!</v>
      </c>
      <c r="Z73" s="38"/>
      <c r="AA73" s="82">
        <f t="shared" si="24"/>
        <v>3870.3318366005915</v>
      </c>
    </row>
    <row r="74" spans="1:27" hidden="1" outlineLevel="1">
      <c r="A74" s="306">
        <v>42235</v>
      </c>
      <c r="B74" s="210" t="s">
        <v>19</v>
      </c>
      <c r="C74" s="210">
        <v>6147</v>
      </c>
      <c r="D74" s="210" t="str">
        <f>VLOOKUP(C74,每日行情!A:B,2,FALSE)</f>
        <v>頎邦</v>
      </c>
      <c r="E74" s="210">
        <v>1000</v>
      </c>
      <c r="F74" s="210">
        <v>50.5</v>
      </c>
      <c r="G74" s="210">
        <f t="shared" si="16"/>
        <v>50500</v>
      </c>
      <c r="H74" s="210">
        <v>43</v>
      </c>
      <c r="I74" s="305">
        <v>42237</v>
      </c>
      <c r="J74" s="16">
        <v>43.45</v>
      </c>
      <c r="K74" s="210">
        <f t="shared" si="17"/>
        <v>43450</v>
      </c>
      <c r="L74" s="365">
        <v>37</v>
      </c>
      <c r="M74" s="210">
        <v>130</v>
      </c>
      <c r="N74" s="210">
        <v>0</v>
      </c>
      <c r="O74" s="13">
        <f t="shared" si="18"/>
        <v>0</v>
      </c>
      <c r="P74" s="14">
        <f t="shared" si="19"/>
        <v>-7260</v>
      </c>
      <c r="Q74" s="14">
        <f t="shared" si="20"/>
        <v>0</v>
      </c>
      <c r="R74" s="14"/>
      <c r="S74" s="14"/>
      <c r="T74" s="14">
        <f t="shared" si="23"/>
        <v>0</v>
      </c>
      <c r="U74" s="65">
        <f t="shared" si="21"/>
        <v>0</v>
      </c>
      <c r="V74" s="65"/>
      <c r="W74" s="66"/>
      <c r="X74" s="15">
        <f t="shared" si="22"/>
        <v>-0.14376237623762375</v>
      </c>
      <c r="Y74" s="16" t="e">
        <f>VLOOKUP(C74,#REF!,3,FALSE)</f>
        <v>#REF!</v>
      </c>
      <c r="Z74" s="38"/>
      <c r="AA74" s="82">
        <f t="shared" si="24"/>
        <v>276.5305004928266</v>
      </c>
    </row>
    <row r="75" spans="1:27" hidden="1" outlineLevel="1">
      <c r="A75" s="306">
        <v>42235</v>
      </c>
      <c r="B75" s="210" t="s">
        <v>19</v>
      </c>
      <c r="C75" s="210">
        <v>6147</v>
      </c>
      <c r="D75" s="210" t="str">
        <f>VLOOKUP(C75,每日行情!A:B,2,FALSE)</f>
        <v>頎邦</v>
      </c>
      <c r="E75" s="210">
        <v>1000</v>
      </c>
      <c r="F75" s="210">
        <v>49</v>
      </c>
      <c r="G75" s="210">
        <f t="shared" si="16"/>
        <v>49000</v>
      </c>
      <c r="H75" s="210">
        <v>41</v>
      </c>
      <c r="I75" s="306">
        <v>42278</v>
      </c>
      <c r="J75" s="16">
        <v>49.25</v>
      </c>
      <c r="K75" s="210">
        <f t="shared" si="17"/>
        <v>49250</v>
      </c>
      <c r="L75" s="365">
        <v>42</v>
      </c>
      <c r="M75" s="210">
        <v>147</v>
      </c>
      <c r="N75" s="210">
        <v>0</v>
      </c>
      <c r="O75" s="13">
        <f t="shared" si="18"/>
        <v>0</v>
      </c>
      <c r="P75" s="14">
        <f t="shared" si="19"/>
        <v>20</v>
      </c>
      <c r="Q75" s="14">
        <f t="shared" si="20"/>
        <v>0</v>
      </c>
      <c r="R75" s="14"/>
      <c r="S75" s="14"/>
      <c r="T75" s="14">
        <f t="shared" si="23"/>
        <v>0</v>
      </c>
      <c r="U75" s="65">
        <f t="shared" si="21"/>
        <v>0</v>
      </c>
      <c r="V75" s="65"/>
      <c r="W75" s="66"/>
      <c r="X75" s="15">
        <f t="shared" si="22"/>
        <v>4.0816326530612246E-4</v>
      </c>
      <c r="Y75" s="16" t="e">
        <f>VLOOKUP(C75,#REF!,3,FALSE)</f>
        <v>#REF!</v>
      </c>
      <c r="Z75" s="38"/>
      <c r="AA75" s="82">
        <f t="shared" si="24"/>
        <v>5768.8095498850071</v>
      </c>
    </row>
    <row r="76" spans="1:27" hidden="1" outlineLevel="1">
      <c r="A76" s="212">
        <v>42247</v>
      </c>
      <c r="B76" s="213"/>
      <c r="C76" s="213">
        <v>93207</v>
      </c>
      <c r="D76" s="213"/>
      <c r="E76" s="213"/>
      <c r="F76" s="213"/>
      <c r="G76" s="213"/>
      <c r="H76" s="213"/>
      <c r="I76" s="214"/>
      <c r="J76" s="42"/>
      <c r="K76" s="213"/>
      <c r="L76" s="43"/>
      <c r="M76" s="213"/>
      <c r="N76" s="213"/>
      <c r="O76" s="44"/>
      <c r="P76" s="45">
        <v>-1262</v>
      </c>
      <c r="Q76" s="45"/>
      <c r="R76" s="45"/>
      <c r="S76" s="45"/>
      <c r="T76" s="45"/>
      <c r="U76" s="69"/>
      <c r="V76" s="69"/>
      <c r="W76" s="71"/>
      <c r="X76" s="46"/>
      <c r="Y76" s="42"/>
      <c r="Z76" s="47"/>
      <c r="AA76" s="82">
        <f t="shared" si="24"/>
        <v>0</v>
      </c>
    </row>
    <row r="77" spans="1:27" hidden="1" outlineLevel="1">
      <c r="A77" s="306">
        <v>42254</v>
      </c>
      <c r="B77" s="210" t="s">
        <v>19</v>
      </c>
      <c r="C77" s="210">
        <v>2325</v>
      </c>
      <c r="D77" s="210" t="e">
        <f>VLOOKUP(C77,每日行情!A:B,2,FALSE)</f>
        <v>#N/A</v>
      </c>
      <c r="E77" s="210">
        <v>1000</v>
      </c>
      <c r="F77" s="210">
        <v>40.799999999999997</v>
      </c>
      <c r="G77" s="210">
        <f t="shared" ref="G77:G84" si="25">E77*F77</f>
        <v>40800</v>
      </c>
      <c r="H77" s="210">
        <v>34</v>
      </c>
      <c r="I77" s="305">
        <v>42293</v>
      </c>
      <c r="J77" s="16">
        <v>43.2</v>
      </c>
      <c r="K77" s="210">
        <f t="shared" ref="K77:K84" si="26">E77*J77</f>
        <v>43200</v>
      </c>
      <c r="L77" s="17">
        <v>36</v>
      </c>
      <c r="M77" s="210">
        <v>129</v>
      </c>
      <c r="N77" s="210">
        <v>0</v>
      </c>
      <c r="O77" s="13">
        <f t="shared" ref="O77:O84" si="27">IF(I77="",E77*Y77,0)</f>
        <v>0</v>
      </c>
      <c r="P77" s="14">
        <f t="shared" ref="P77:P84" si="28">IF(I77="",R77-H77,(K77-H77-SUM(L77:N77)+R77-S77-T77)-G77)+(ROUND(R77*V77,0)-ROUND(R77*(1+V77),0)*W77)</f>
        <v>2201</v>
      </c>
      <c r="Q77" s="14">
        <f t="shared" ref="Q77:Q84" si="29">IF(I77="",(O77-G77-(O77*0.1425%*0.65)-(O77*0.3%)-S77-T77),0)</f>
        <v>0</v>
      </c>
      <c r="R77" s="14"/>
      <c r="S77" s="14"/>
      <c r="T77" s="14">
        <f>IF(ROUND(R77*(1+V77),0)&gt;5000,ROUND(ROUND(R77*(1+V77),0)*2%,0),0)</f>
        <v>0</v>
      </c>
      <c r="U77" s="65">
        <f t="shared" ref="U77:U84" si="30">(V77*50%)/(1+50%*V77)</f>
        <v>0</v>
      </c>
      <c r="V77" s="65"/>
      <c r="W77" s="66"/>
      <c r="X77" s="15">
        <f t="shared" ref="X77:X84" si="31">(P77+Q77)/G77</f>
        <v>5.394607843137255E-2</v>
      </c>
      <c r="Y77" s="16" t="e">
        <f>VLOOKUP(C77,#REF!,3,FALSE)</f>
        <v>#REF!</v>
      </c>
      <c r="Z77" s="38"/>
      <c r="AA77" s="82">
        <f t="shared" si="24"/>
        <v>4356.5874493483734</v>
      </c>
    </row>
    <row r="78" spans="1:27" hidden="1" outlineLevel="1">
      <c r="A78" s="209">
        <v>42262</v>
      </c>
      <c r="B78" s="210" t="s">
        <v>19</v>
      </c>
      <c r="C78" s="210">
        <v>4938</v>
      </c>
      <c r="D78" s="210" t="str">
        <f>VLOOKUP(C78,每日行情!A:B,2,FALSE)</f>
        <v>和碩</v>
      </c>
      <c r="E78" s="210">
        <v>1000</v>
      </c>
      <c r="F78" s="210">
        <v>87</v>
      </c>
      <c r="G78" s="210">
        <f t="shared" si="25"/>
        <v>87000</v>
      </c>
      <c r="H78" s="210">
        <v>74</v>
      </c>
      <c r="I78" s="305">
        <v>42284</v>
      </c>
      <c r="J78" s="17">
        <v>79.900000000000006</v>
      </c>
      <c r="K78" s="210">
        <f t="shared" si="26"/>
        <v>79900</v>
      </c>
      <c r="L78" s="17">
        <v>68</v>
      </c>
      <c r="M78" s="210">
        <v>239</v>
      </c>
      <c r="N78" s="210">
        <v>0</v>
      </c>
      <c r="O78" s="13">
        <f t="shared" si="27"/>
        <v>0</v>
      </c>
      <c r="P78" s="14">
        <f t="shared" si="28"/>
        <v>-7481</v>
      </c>
      <c r="Q78" s="14">
        <f t="shared" si="29"/>
        <v>0</v>
      </c>
      <c r="R78" s="14"/>
      <c r="S78" s="14"/>
      <c r="T78" s="14">
        <f>IF(ROUND(R78*(1+V78),0)&gt;5000,ROUND(ROUND(R78*(1+V78),0)*2%,0),0)</f>
        <v>0</v>
      </c>
      <c r="U78" s="65">
        <f t="shared" si="30"/>
        <v>0</v>
      </c>
      <c r="V78" s="65"/>
      <c r="W78" s="66"/>
      <c r="X78" s="15">
        <f t="shared" si="31"/>
        <v>-8.5988505747126437E-2</v>
      </c>
      <c r="Y78" s="16" t="e">
        <f>VLOOKUP(C78,#REF!,3,FALSE)</f>
        <v>#REF!</v>
      </c>
      <c r="Z78" s="38"/>
      <c r="AA78" s="82">
        <f t="shared" si="24"/>
        <v>5240.3898806264369</v>
      </c>
    </row>
    <row r="79" spans="1:27" hidden="1" outlineLevel="1">
      <c r="A79" s="209">
        <v>42262</v>
      </c>
      <c r="B79" s="210" t="s">
        <v>19</v>
      </c>
      <c r="C79" s="210">
        <v>3515</v>
      </c>
      <c r="D79" s="210" t="str">
        <f>VLOOKUP(C79,每日行情!A:B,2,FALSE)</f>
        <v>華擎</v>
      </c>
      <c r="E79" s="210">
        <v>1000</v>
      </c>
      <c r="F79" s="210">
        <v>39.6</v>
      </c>
      <c r="G79" s="210">
        <f t="shared" si="25"/>
        <v>39600</v>
      </c>
      <c r="H79" s="210">
        <v>33</v>
      </c>
      <c r="I79" s="305">
        <v>42293</v>
      </c>
      <c r="J79" s="17">
        <v>41.5</v>
      </c>
      <c r="K79" s="210">
        <f t="shared" si="26"/>
        <v>41500</v>
      </c>
      <c r="L79" s="17">
        <v>35</v>
      </c>
      <c r="M79" s="210">
        <v>124</v>
      </c>
      <c r="N79" s="210">
        <v>0</v>
      </c>
      <c r="O79" s="13">
        <f t="shared" si="27"/>
        <v>0</v>
      </c>
      <c r="P79" s="14">
        <f t="shared" si="28"/>
        <v>1708</v>
      </c>
      <c r="Q79" s="14">
        <f t="shared" si="29"/>
        <v>0</v>
      </c>
      <c r="R79" s="14"/>
      <c r="S79" s="14"/>
      <c r="T79" s="14">
        <f>IF(ROUND(R79*(1+V79),0)&gt;5000,ROUND(ROUND(R79*(1+V79),0)*2%,0),0)</f>
        <v>0</v>
      </c>
      <c r="U79" s="65">
        <f t="shared" si="30"/>
        <v>0</v>
      </c>
      <c r="V79" s="65"/>
      <c r="W79" s="66"/>
      <c r="X79" s="15">
        <f t="shared" si="31"/>
        <v>4.3131313131313131E-2</v>
      </c>
      <c r="Y79" s="16" t="e">
        <f>VLOOKUP(C79,#REF!,3,FALSE)</f>
        <v>#REF!</v>
      </c>
      <c r="Z79" s="38"/>
      <c r="AA79" s="82">
        <f t="shared" si="24"/>
        <v>3361.0776475741977</v>
      </c>
    </row>
    <row r="80" spans="1:27" hidden="1" outlineLevel="1">
      <c r="A80" s="306">
        <v>42269</v>
      </c>
      <c r="B80" s="210" t="s">
        <v>19</v>
      </c>
      <c r="C80" s="210">
        <v>2325</v>
      </c>
      <c r="D80" s="210" t="e">
        <f>VLOOKUP(C80,每日行情!A:B,2,FALSE)</f>
        <v>#N/A</v>
      </c>
      <c r="E80" s="210">
        <v>1000</v>
      </c>
      <c r="F80" s="210">
        <v>40.700000000000003</v>
      </c>
      <c r="G80" s="210">
        <f t="shared" si="25"/>
        <v>40700</v>
      </c>
      <c r="H80" s="210">
        <v>34</v>
      </c>
      <c r="I80" s="305">
        <v>42297</v>
      </c>
      <c r="J80" s="16">
        <v>42.7</v>
      </c>
      <c r="K80" s="210">
        <f t="shared" si="26"/>
        <v>42700</v>
      </c>
      <c r="L80" s="17">
        <v>36</v>
      </c>
      <c r="M80" s="210">
        <v>128</v>
      </c>
      <c r="N80" s="210">
        <v>0</v>
      </c>
      <c r="O80" s="13">
        <f t="shared" si="27"/>
        <v>0</v>
      </c>
      <c r="P80" s="14">
        <f t="shared" si="28"/>
        <v>1802</v>
      </c>
      <c r="Q80" s="14">
        <f t="shared" si="29"/>
        <v>0</v>
      </c>
      <c r="R80" s="14"/>
      <c r="S80" s="14"/>
      <c r="T80" s="14">
        <f>IF(ROUND(R80*(1+V80),0)&gt;5000,ROUND(ROUND(R80*(1+V80),0)*2%,0),0)</f>
        <v>0</v>
      </c>
      <c r="U80" s="65">
        <f t="shared" si="30"/>
        <v>0</v>
      </c>
      <c r="V80" s="65"/>
      <c r="W80" s="66"/>
      <c r="X80" s="15">
        <f t="shared" si="31"/>
        <v>4.4275184275184273E-2</v>
      </c>
      <c r="Y80" s="16" t="e">
        <f>VLOOKUP(C80,#REF!,3,FALSE)</f>
        <v>#REF!</v>
      </c>
      <c r="Z80" s="38"/>
      <c r="AA80" s="82">
        <f t="shared" si="24"/>
        <v>3120.1401817982696</v>
      </c>
    </row>
    <row r="81" spans="1:27" hidden="1" outlineLevel="1">
      <c r="A81" s="306">
        <v>42270</v>
      </c>
      <c r="B81" s="210" t="s">
        <v>19</v>
      </c>
      <c r="C81" s="210">
        <v>2325</v>
      </c>
      <c r="D81" s="210" t="e">
        <f>VLOOKUP(C81,每日行情!A:B,2,FALSE)</f>
        <v>#N/A</v>
      </c>
      <c r="E81" s="210">
        <v>1000</v>
      </c>
      <c r="F81" s="210">
        <v>39.700000000000003</v>
      </c>
      <c r="G81" s="210">
        <f t="shared" si="25"/>
        <v>39700</v>
      </c>
      <c r="H81" s="210">
        <v>33</v>
      </c>
      <c r="I81" s="306">
        <v>42278</v>
      </c>
      <c r="J81" s="17">
        <v>40.4</v>
      </c>
      <c r="K81" s="210">
        <f t="shared" si="26"/>
        <v>40400</v>
      </c>
      <c r="L81" s="17">
        <v>34</v>
      </c>
      <c r="M81" s="210">
        <v>121</v>
      </c>
      <c r="N81" s="210">
        <v>0</v>
      </c>
      <c r="O81" s="13">
        <f t="shared" si="27"/>
        <v>0</v>
      </c>
      <c r="P81" s="14">
        <f t="shared" si="28"/>
        <v>512</v>
      </c>
      <c r="Q81" s="14">
        <f t="shared" si="29"/>
        <v>0</v>
      </c>
      <c r="R81" s="14"/>
      <c r="S81" s="14"/>
      <c r="T81" s="14">
        <f t="shared" si="23"/>
        <v>0</v>
      </c>
      <c r="U81" s="65">
        <f t="shared" si="30"/>
        <v>0</v>
      </c>
      <c r="V81" s="65"/>
      <c r="W81" s="66"/>
      <c r="X81" s="15">
        <f t="shared" si="31"/>
        <v>1.2896725440806046E-2</v>
      </c>
      <c r="Y81" s="16" t="e">
        <f>VLOOKUP(C81,#REF!,3,FALSE)</f>
        <v>#REF!</v>
      </c>
      <c r="Z81" s="38"/>
      <c r="AA81" s="82">
        <f t="shared" si="24"/>
        <v>869.56521739130437</v>
      </c>
    </row>
    <row r="82" spans="1:27" hidden="1" outlineLevel="1">
      <c r="A82" s="306">
        <v>42270</v>
      </c>
      <c r="B82" s="210" t="s">
        <v>19</v>
      </c>
      <c r="C82" s="210">
        <v>3265</v>
      </c>
      <c r="D82" s="210" t="str">
        <f>VLOOKUP(C82,每日行情!A:B,2,FALSE)</f>
        <v>台星科</v>
      </c>
      <c r="E82" s="210">
        <v>1000</v>
      </c>
      <c r="F82" s="210">
        <v>26.45</v>
      </c>
      <c r="G82" s="210">
        <f t="shared" si="25"/>
        <v>26450</v>
      </c>
      <c r="H82" s="210">
        <v>22</v>
      </c>
      <c r="I82" s="306">
        <v>42278</v>
      </c>
      <c r="J82" s="17">
        <v>28.3</v>
      </c>
      <c r="K82" s="210">
        <f t="shared" si="26"/>
        <v>28300</v>
      </c>
      <c r="L82" s="17">
        <v>24</v>
      </c>
      <c r="M82" s="210">
        <v>84</v>
      </c>
      <c r="N82" s="210">
        <v>0</v>
      </c>
      <c r="O82" s="13">
        <f t="shared" si="27"/>
        <v>0</v>
      </c>
      <c r="P82" s="14">
        <f t="shared" si="28"/>
        <v>1720</v>
      </c>
      <c r="Q82" s="14">
        <f t="shared" si="29"/>
        <v>0</v>
      </c>
      <c r="R82" s="14"/>
      <c r="S82" s="14"/>
      <c r="T82" s="14">
        <f>IF(ROUND(R82*(1+V82),0)&gt;5000,ROUND(ROUND(R82*(1+V82),0)*2%,0),0)</f>
        <v>0</v>
      </c>
      <c r="U82" s="65">
        <f t="shared" si="30"/>
        <v>0</v>
      </c>
      <c r="V82" s="65"/>
      <c r="W82" s="66"/>
      <c r="X82" s="15">
        <f t="shared" si="31"/>
        <v>6.5028355387523634E-2</v>
      </c>
      <c r="Y82" s="16" t="e">
        <f>VLOOKUP(C82,#REF!,3,FALSE)</f>
        <v>#REF!</v>
      </c>
      <c r="Z82" s="38"/>
      <c r="AA82" s="82">
        <f t="shared" si="24"/>
        <v>579.34508816120911</v>
      </c>
    </row>
    <row r="83" spans="1:27" hidden="1" outlineLevel="1">
      <c r="A83" s="306">
        <v>42271</v>
      </c>
      <c r="B83" s="210" t="s">
        <v>19</v>
      </c>
      <c r="C83" s="330" t="s">
        <v>3366</v>
      </c>
      <c r="D83" s="210" t="e">
        <f>VLOOKUP(C83,每日行情!A:B,2,FALSE)</f>
        <v>#N/A</v>
      </c>
      <c r="E83" s="210">
        <v>1000</v>
      </c>
      <c r="F83" s="210">
        <v>62</v>
      </c>
      <c r="G83" s="210">
        <f t="shared" si="25"/>
        <v>62000</v>
      </c>
      <c r="H83" s="210">
        <v>53</v>
      </c>
      <c r="I83" s="306">
        <v>42278</v>
      </c>
      <c r="J83" s="17">
        <v>63.6</v>
      </c>
      <c r="K83" s="210">
        <f t="shared" si="26"/>
        <v>63600</v>
      </c>
      <c r="L83" s="17">
        <v>54</v>
      </c>
      <c r="M83" s="210">
        <v>63</v>
      </c>
      <c r="N83" s="210">
        <v>0</v>
      </c>
      <c r="O83" s="13">
        <f t="shared" si="27"/>
        <v>0</v>
      </c>
      <c r="P83" s="14">
        <f t="shared" si="28"/>
        <v>1430</v>
      </c>
      <c r="Q83" s="14">
        <f t="shared" si="29"/>
        <v>0</v>
      </c>
      <c r="R83" s="14"/>
      <c r="S83" s="14"/>
      <c r="T83" s="14">
        <f>IF(ROUND(R83*(1+V83),0)&gt;5000,ROUND(ROUND(R83*(1+V83),0)*2%,0),0)</f>
        <v>0</v>
      </c>
      <c r="U83" s="65">
        <f t="shared" si="30"/>
        <v>0</v>
      </c>
      <c r="V83" s="65"/>
      <c r="W83" s="66"/>
      <c r="X83" s="15">
        <f t="shared" si="31"/>
        <v>2.3064516129032257E-2</v>
      </c>
      <c r="Y83" s="16" t="e">
        <f>VLOOKUP(C83,#REF!,3,FALSE)</f>
        <v>#REF!</v>
      </c>
      <c r="Z83" s="38"/>
      <c r="AA83" s="82">
        <f t="shared" si="24"/>
        <v>1188.2597743949184</v>
      </c>
    </row>
    <row r="84" spans="1:27" hidden="1" outlineLevel="1">
      <c r="A84" s="306">
        <v>42277</v>
      </c>
      <c r="B84" s="210" t="s">
        <v>19</v>
      </c>
      <c r="C84" s="330" t="s">
        <v>3366</v>
      </c>
      <c r="D84" s="210" t="e">
        <f>VLOOKUP(C84,每日行情!A:B,2,FALSE)</f>
        <v>#N/A</v>
      </c>
      <c r="E84" s="210">
        <v>1000</v>
      </c>
      <c r="F84" s="210">
        <v>62.15</v>
      </c>
      <c r="G84" s="210">
        <f t="shared" si="25"/>
        <v>62150</v>
      </c>
      <c r="H84" s="210">
        <v>50</v>
      </c>
      <c r="I84" s="305">
        <v>42284</v>
      </c>
      <c r="J84" s="17">
        <v>64.5</v>
      </c>
      <c r="K84" s="210">
        <f t="shared" si="26"/>
        <v>64500</v>
      </c>
      <c r="L84" s="17">
        <v>55</v>
      </c>
      <c r="M84" s="210">
        <v>64</v>
      </c>
      <c r="N84" s="210">
        <v>0</v>
      </c>
      <c r="O84" s="13">
        <f t="shared" si="27"/>
        <v>0</v>
      </c>
      <c r="P84" s="14">
        <f t="shared" si="28"/>
        <v>2181</v>
      </c>
      <c r="Q84" s="14">
        <f t="shared" si="29"/>
        <v>0</v>
      </c>
      <c r="R84" s="14"/>
      <c r="S84" s="14"/>
      <c r="T84" s="14">
        <f>IF(ROUND(R84*(1+V84),0)&gt;5000,ROUND(ROUND(R84*(1+V84),0)*2%,0),0)</f>
        <v>0</v>
      </c>
      <c r="U84" s="65">
        <f t="shared" si="30"/>
        <v>0</v>
      </c>
      <c r="V84" s="65"/>
      <c r="W84" s="66"/>
      <c r="X84" s="15">
        <f t="shared" si="31"/>
        <v>3.509251810136766E-2</v>
      </c>
      <c r="Y84" s="16" t="e">
        <f>VLOOKUP(C84,#REF!,3,FALSE)</f>
        <v>#REF!</v>
      </c>
      <c r="Z84" s="38"/>
      <c r="AA84" s="82">
        <f t="shared" si="24"/>
        <v>1191.1345964297448</v>
      </c>
    </row>
    <row r="85" spans="1:27" hidden="1" outlineLevel="1">
      <c r="A85" s="212">
        <v>42277</v>
      </c>
      <c r="B85" s="213"/>
      <c r="C85" s="213">
        <v>93204</v>
      </c>
      <c r="D85" s="213"/>
      <c r="E85" s="213"/>
      <c r="F85" s="213"/>
      <c r="G85" s="213"/>
      <c r="H85" s="213"/>
      <c r="I85" s="214"/>
      <c r="J85" s="42"/>
      <c r="K85" s="213"/>
      <c r="L85" s="43"/>
      <c r="M85" s="213"/>
      <c r="N85" s="213"/>
      <c r="O85" s="44"/>
      <c r="P85" s="45">
        <v>-981</v>
      </c>
      <c r="Q85" s="45"/>
      <c r="R85" s="45"/>
      <c r="S85" s="45"/>
      <c r="T85" s="45"/>
      <c r="U85" s="69"/>
      <c r="V85" s="69"/>
      <c r="W85" s="71"/>
      <c r="X85" s="46"/>
      <c r="Y85" s="42"/>
      <c r="Z85" s="47"/>
      <c r="AA85" s="82">
        <f t="shared" si="24"/>
        <v>0</v>
      </c>
    </row>
    <row r="86" spans="1:27" hidden="1" outlineLevel="1">
      <c r="A86" s="212">
        <v>42277</v>
      </c>
      <c r="B86" s="213"/>
      <c r="C86" s="213">
        <v>93207</v>
      </c>
      <c r="D86" s="213"/>
      <c r="E86" s="213"/>
      <c r="F86" s="213"/>
      <c r="G86" s="213"/>
      <c r="H86" s="213"/>
      <c r="I86" s="214"/>
      <c r="J86" s="42"/>
      <c r="K86" s="213"/>
      <c r="L86" s="43"/>
      <c r="M86" s="213"/>
      <c r="N86" s="213"/>
      <c r="O86" s="44"/>
      <c r="P86" s="45">
        <v>-763</v>
      </c>
      <c r="Q86" s="45"/>
      <c r="R86" s="45"/>
      <c r="S86" s="45"/>
      <c r="T86" s="45"/>
      <c r="U86" s="69"/>
      <c r="V86" s="69"/>
      <c r="W86" s="71"/>
      <c r="X86" s="46"/>
      <c r="Y86" s="42"/>
      <c r="Z86" s="47"/>
      <c r="AA86" s="82">
        <f t="shared" si="24"/>
        <v>0</v>
      </c>
    </row>
    <row r="87" spans="1:27" hidden="1" outlineLevel="1">
      <c r="A87" s="212">
        <v>42277</v>
      </c>
      <c r="B87" s="213"/>
      <c r="C87" s="213">
        <v>93211</v>
      </c>
      <c r="D87" s="213"/>
      <c r="E87" s="213"/>
      <c r="F87" s="213"/>
      <c r="G87" s="213"/>
      <c r="H87" s="213"/>
      <c r="I87" s="214"/>
      <c r="J87" s="42"/>
      <c r="K87" s="213"/>
      <c r="L87" s="43"/>
      <c r="M87" s="213"/>
      <c r="N87" s="213"/>
      <c r="O87" s="44"/>
      <c r="P87" s="45">
        <v>-2621</v>
      </c>
      <c r="Q87" s="45"/>
      <c r="R87" s="45"/>
      <c r="S87" s="45"/>
      <c r="T87" s="45"/>
      <c r="U87" s="69"/>
      <c r="V87" s="69"/>
      <c r="W87" s="71"/>
      <c r="X87" s="46"/>
      <c r="Y87" s="42"/>
      <c r="Z87" s="47"/>
      <c r="AA87" s="82">
        <f t="shared" si="24"/>
        <v>0</v>
      </c>
    </row>
    <row r="88" spans="1:27" collapsed="1">
      <c r="A88" s="209">
        <v>42278</v>
      </c>
      <c r="B88" s="210" t="s">
        <v>19</v>
      </c>
      <c r="C88" s="210">
        <v>2618</v>
      </c>
      <c r="D88" s="210" t="str">
        <f>VLOOKUP(C88,每日行情!A:B,2,FALSE)</f>
        <v>長榮航</v>
      </c>
      <c r="E88" s="210">
        <v>1000</v>
      </c>
      <c r="F88" s="210">
        <v>19.149999999999999</v>
      </c>
      <c r="G88" s="210">
        <f t="shared" ref="G88:G97" si="32">E88*F88</f>
        <v>19150</v>
      </c>
      <c r="H88" s="210">
        <v>20</v>
      </c>
      <c r="I88" s="306">
        <v>42278</v>
      </c>
      <c r="J88" s="17">
        <v>19.7</v>
      </c>
      <c r="K88" s="210">
        <f t="shared" ref="K88:K97" si="33">E88*J88</f>
        <v>19700</v>
      </c>
      <c r="L88" s="17">
        <v>20</v>
      </c>
      <c r="M88" s="210">
        <v>59</v>
      </c>
      <c r="N88" s="210">
        <v>0</v>
      </c>
      <c r="O88" s="13">
        <f t="shared" ref="O88:O97" si="34">IF(I88="",E88*Y88,0)</f>
        <v>0</v>
      </c>
      <c r="P88" s="14">
        <f t="shared" ref="P88:P97" si="35">IF(I88="",R88-H88,(K88-H88-SUM(L88:N88)+R88-S88-T88)-G88)+(ROUND(R88*V88,0)-ROUND(R88*(1+V88),0)*W88)</f>
        <v>451</v>
      </c>
      <c r="Q88" s="14">
        <f t="shared" ref="Q88:Q97" si="36">IF(I88="",(O88-G88-(O88*0.1425%*0.65)-(O88*0.3%)-S88-T88),0)</f>
        <v>0</v>
      </c>
      <c r="R88" s="14"/>
      <c r="S88" s="14"/>
      <c r="T88" s="14">
        <f t="shared" ref="T88:T97" si="37">IF(ROUND(R88*(1+V88),0)&gt;5000,ROUND(ROUND(R88*(1+V88),0)*2%,0),0)</f>
        <v>0</v>
      </c>
      <c r="U88" s="65">
        <f t="shared" ref="U88:U97" si="38">(V88*50%)/(1+50%*V88)</f>
        <v>0</v>
      </c>
      <c r="V88" s="65"/>
      <c r="W88" s="66"/>
      <c r="X88" s="15">
        <f t="shared" ref="X88:X97" si="39">(P88+Q88)/G88</f>
        <v>2.3550913838120104E-2</v>
      </c>
      <c r="Y88" s="16" t="e">
        <f>VLOOKUP(C88,#REF!,3,FALSE)</f>
        <v>#REF!</v>
      </c>
      <c r="Z88" s="38"/>
      <c r="AA88" s="82">
        <f t="shared" si="24"/>
        <v>0</v>
      </c>
    </row>
    <row r="89" spans="1:27" hidden="1" outlineLevel="1">
      <c r="A89" s="209">
        <v>42278</v>
      </c>
      <c r="B89" s="210" t="s">
        <v>19</v>
      </c>
      <c r="C89" s="210">
        <v>2610</v>
      </c>
      <c r="D89" s="210" t="str">
        <f>VLOOKUP(C89,每日行情!A:B,2,FALSE)</f>
        <v>華航</v>
      </c>
      <c r="E89" s="210">
        <v>1000</v>
      </c>
      <c r="F89" s="210">
        <v>11.65</v>
      </c>
      <c r="G89" s="210">
        <f t="shared" si="32"/>
        <v>11650</v>
      </c>
      <c r="H89" s="210">
        <v>20</v>
      </c>
      <c r="I89" s="306">
        <v>42278</v>
      </c>
      <c r="J89" s="16">
        <v>11.85</v>
      </c>
      <c r="K89" s="210">
        <f t="shared" si="33"/>
        <v>11850</v>
      </c>
      <c r="L89" s="365">
        <v>20</v>
      </c>
      <c r="M89" s="210">
        <v>35</v>
      </c>
      <c r="N89" s="210">
        <v>0</v>
      </c>
      <c r="O89" s="13">
        <f t="shared" si="34"/>
        <v>0</v>
      </c>
      <c r="P89" s="14">
        <f t="shared" si="35"/>
        <v>125</v>
      </c>
      <c r="Q89" s="14">
        <f t="shared" si="36"/>
        <v>0</v>
      </c>
      <c r="R89" s="14"/>
      <c r="S89" s="14"/>
      <c r="T89" s="14">
        <f t="shared" si="37"/>
        <v>0</v>
      </c>
      <c r="U89" s="65">
        <f t="shared" si="38"/>
        <v>0</v>
      </c>
      <c r="V89" s="65"/>
      <c r="W89" s="66"/>
      <c r="X89" s="15">
        <f t="shared" si="39"/>
        <v>1.0729613733905579E-2</v>
      </c>
      <c r="Y89" s="16" t="e">
        <f>VLOOKUP(C89,#REF!,3,FALSE)</f>
        <v>#REF!</v>
      </c>
      <c r="Z89" s="38"/>
      <c r="AA89" s="82">
        <f t="shared" si="24"/>
        <v>0</v>
      </c>
    </row>
    <row r="90" spans="1:27" hidden="1" outlineLevel="1">
      <c r="A90" s="209">
        <v>42278</v>
      </c>
      <c r="B90" s="210" t="s">
        <v>19</v>
      </c>
      <c r="C90" s="210">
        <v>4105</v>
      </c>
      <c r="D90" s="210" t="str">
        <f>VLOOKUP(C90,每日行情!A:B,2,FALSE)</f>
        <v>東洋</v>
      </c>
      <c r="E90" s="210">
        <v>1000</v>
      </c>
      <c r="F90" s="210">
        <v>99.3</v>
      </c>
      <c r="G90" s="210">
        <f t="shared" si="32"/>
        <v>99300</v>
      </c>
      <c r="H90" s="210">
        <v>84</v>
      </c>
      <c r="I90" s="305">
        <v>42284</v>
      </c>
      <c r="J90" s="210">
        <v>93.6</v>
      </c>
      <c r="K90" s="210">
        <f t="shared" si="33"/>
        <v>93600</v>
      </c>
      <c r="L90" s="17">
        <v>80</v>
      </c>
      <c r="M90" s="210">
        <v>280</v>
      </c>
      <c r="N90" s="210">
        <v>0</v>
      </c>
      <c r="O90" s="13">
        <f t="shared" si="34"/>
        <v>0</v>
      </c>
      <c r="P90" s="14">
        <f t="shared" si="35"/>
        <v>-6144</v>
      </c>
      <c r="Q90" s="14">
        <f t="shared" si="36"/>
        <v>0</v>
      </c>
      <c r="R90" s="14"/>
      <c r="S90" s="14"/>
      <c r="T90" s="14">
        <f t="shared" si="37"/>
        <v>0</v>
      </c>
      <c r="U90" s="65">
        <f t="shared" si="38"/>
        <v>0</v>
      </c>
      <c r="V90" s="65"/>
      <c r="W90" s="66"/>
      <c r="X90" s="15">
        <f t="shared" si="39"/>
        <v>-6.1873111782477341E-2</v>
      </c>
      <c r="Y90" s="16" t="e">
        <f>VLOOKUP(C90,#REF!,3,FALSE)</f>
        <v>#REF!</v>
      </c>
      <c r="Z90" s="38"/>
      <c r="AA90" s="82">
        <f t="shared" si="24"/>
        <v>1631.2561603329318</v>
      </c>
    </row>
    <row r="91" spans="1:27" hidden="1" outlineLevel="1">
      <c r="A91" s="209">
        <v>42279</v>
      </c>
      <c r="B91" s="210" t="s">
        <v>19</v>
      </c>
      <c r="C91" s="210">
        <v>8383</v>
      </c>
      <c r="D91" s="210" t="str">
        <f>VLOOKUP(C91,每日行情!A:B,2,FALSE)</f>
        <v>千附</v>
      </c>
      <c r="E91" s="210">
        <v>1000</v>
      </c>
      <c r="F91" s="210">
        <v>59.6</v>
      </c>
      <c r="G91" s="210">
        <f t="shared" si="32"/>
        <v>59600</v>
      </c>
      <c r="H91" s="210">
        <v>50</v>
      </c>
      <c r="I91" s="305">
        <v>42279</v>
      </c>
      <c r="J91" s="210">
        <v>60</v>
      </c>
      <c r="K91" s="210">
        <f t="shared" si="33"/>
        <v>60000</v>
      </c>
      <c r="L91" s="17">
        <v>51</v>
      </c>
      <c r="M91" s="210">
        <v>180</v>
      </c>
      <c r="N91" s="210">
        <v>0</v>
      </c>
      <c r="O91" s="13">
        <f t="shared" si="34"/>
        <v>0</v>
      </c>
      <c r="P91" s="14">
        <f t="shared" si="35"/>
        <v>119</v>
      </c>
      <c r="Q91" s="14">
        <f t="shared" si="36"/>
        <v>0</v>
      </c>
      <c r="R91" s="14"/>
      <c r="S91" s="14"/>
      <c r="T91" s="14">
        <f t="shared" si="37"/>
        <v>0</v>
      </c>
      <c r="U91" s="65">
        <f t="shared" si="38"/>
        <v>0</v>
      </c>
      <c r="V91" s="65"/>
      <c r="W91" s="66"/>
      <c r="X91" s="15">
        <f t="shared" si="39"/>
        <v>1.9966442953020134E-3</v>
      </c>
      <c r="Y91" s="16" t="e">
        <f>VLOOKUP(C91,#REF!,3,FALSE)</f>
        <v>#REF!</v>
      </c>
      <c r="Z91" s="38"/>
      <c r="AA91" s="82">
        <f t="shared" si="24"/>
        <v>0</v>
      </c>
    </row>
    <row r="92" spans="1:27" hidden="1" outlineLevel="1">
      <c r="A92" s="209">
        <v>42279</v>
      </c>
      <c r="B92" s="210" t="s">
        <v>19</v>
      </c>
      <c r="C92" s="210">
        <v>3105</v>
      </c>
      <c r="D92" s="210" t="str">
        <f>VLOOKUP(C92,每日行情!A:B,2,FALSE)</f>
        <v>穩懋</v>
      </c>
      <c r="E92" s="210">
        <v>1000</v>
      </c>
      <c r="F92" s="210">
        <v>40.700000000000003</v>
      </c>
      <c r="G92" s="210">
        <f t="shared" si="32"/>
        <v>40700</v>
      </c>
      <c r="H92" s="210">
        <v>34</v>
      </c>
      <c r="I92" s="305">
        <v>42282</v>
      </c>
      <c r="J92" s="210">
        <v>42.85</v>
      </c>
      <c r="K92" s="210">
        <f t="shared" si="33"/>
        <v>42850</v>
      </c>
      <c r="L92" s="17">
        <v>36</v>
      </c>
      <c r="M92" s="210">
        <v>128</v>
      </c>
      <c r="N92" s="210">
        <v>0</v>
      </c>
      <c r="O92" s="13">
        <f t="shared" si="34"/>
        <v>0</v>
      </c>
      <c r="P92" s="14">
        <f t="shared" si="35"/>
        <v>1952</v>
      </c>
      <c r="Q92" s="14">
        <f t="shared" si="36"/>
        <v>0</v>
      </c>
      <c r="R92" s="14"/>
      <c r="S92" s="14"/>
      <c r="T92" s="14">
        <f t="shared" si="37"/>
        <v>0</v>
      </c>
      <c r="U92" s="65">
        <f t="shared" si="38"/>
        <v>0</v>
      </c>
      <c r="V92" s="65"/>
      <c r="W92" s="66"/>
      <c r="X92" s="15">
        <f t="shared" si="39"/>
        <v>4.7960687960687962E-2</v>
      </c>
      <c r="Y92" s="16" t="e">
        <f>VLOOKUP(C92,#REF!,3,FALSE)</f>
        <v>#REF!</v>
      </c>
      <c r="Z92" s="38"/>
      <c r="AA92" s="82">
        <f t="shared" si="24"/>
        <v>334.3007337641003</v>
      </c>
    </row>
    <row r="93" spans="1:27" hidden="1" outlineLevel="1">
      <c r="A93" s="209">
        <v>42279</v>
      </c>
      <c r="B93" s="210" t="s">
        <v>19</v>
      </c>
      <c r="C93" s="210">
        <v>6282</v>
      </c>
      <c r="D93" s="210" t="str">
        <f>VLOOKUP(C93,每日行情!A:B,2,FALSE)</f>
        <v>康舒</v>
      </c>
      <c r="E93" s="210">
        <v>1000</v>
      </c>
      <c r="F93" s="210">
        <v>22.25</v>
      </c>
      <c r="G93" s="210">
        <f t="shared" si="32"/>
        <v>22250</v>
      </c>
      <c r="H93" s="210">
        <v>20</v>
      </c>
      <c r="I93" s="305">
        <v>42289</v>
      </c>
      <c r="J93" s="210">
        <v>22.35</v>
      </c>
      <c r="K93" s="210">
        <f t="shared" si="33"/>
        <v>22350</v>
      </c>
      <c r="L93" s="17">
        <v>20</v>
      </c>
      <c r="M93" s="210">
        <v>67</v>
      </c>
      <c r="N93" s="210">
        <v>0</v>
      </c>
      <c r="O93" s="13">
        <f t="shared" si="34"/>
        <v>0</v>
      </c>
      <c r="P93" s="14">
        <f t="shared" si="35"/>
        <v>-7</v>
      </c>
      <c r="Q93" s="14">
        <f t="shared" si="36"/>
        <v>0</v>
      </c>
      <c r="R93" s="14"/>
      <c r="S93" s="14"/>
      <c r="T93" s="14">
        <f t="shared" si="37"/>
        <v>0</v>
      </c>
      <c r="U93" s="65">
        <f t="shared" si="38"/>
        <v>0</v>
      </c>
      <c r="V93" s="65"/>
      <c r="W93" s="66"/>
      <c r="X93" s="15">
        <f t="shared" si="39"/>
        <v>-3.1460674157303371E-4</v>
      </c>
      <c r="Y93" s="16" t="e">
        <f>VLOOKUP(C93,#REF!,3,FALSE)</f>
        <v>#REF!</v>
      </c>
      <c r="Z93" s="38"/>
      <c r="AA93" s="82">
        <f t="shared" si="24"/>
        <v>609.18847880845465</v>
      </c>
    </row>
    <row r="94" spans="1:27" hidden="1" outlineLevel="1">
      <c r="A94" s="209">
        <v>42284</v>
      </c>
      <c r="B94" s="210" t="s">
        <v>19</v>
      </c>
      <c r="C94" s="210">
        <v>2404</v>
      </c>
      <c r="D94" s="210" t="str">
        <f>VLOOKUP(C94,每日行情!A:B,2,FALSE)</f>
        <v>漢唐</v>
      </c>
      <c r="E94" s="210">
        <v>1000</v>
      </c>
      <c r="F94" s="210">
        <v>37.75</v>
      </c>
      <c r="G94" s="210">
        <f t="shared" si="32"/>
        <v>37750</v>
      </c>
      <c r="H94" s="210">
        <v>32</v>
      </c>
      <c r="I94" s="305">
        <v>42289</v>
      </c>
      <c r="J94" s="210">
        <v>38.35</v>
      </c>
      <c r="K94" s="210">
        <f t="shared" si="33"/>
        <v>38350</v>
      </c>
      <c r="L94" s="17">
        <v>32</v>
      </c>
      <c r="M94" s="210">
        <v>115</v>
      </c>
      <c r="N94" s="210">
        <v>0</v>
      </c>
      <c r="O94" s="13">
        <f t="shared" si="34"/>
        <v>0</v>
      </c>
      <c r="P94" s="14">
        <f t="shared" si="35"/>
        <v>421</v>
      </c>
      <c r="Q94" s="14">
        <f t="shared" si="36"/>
        <v>0</v>
      </c>
      <c r="R94" s="14"/>
      <c r="S94" s="14"/>
      <c r="T94" s="14">
        <f t="shared" si="37"/>
        <v>0</v>
      </c>
      <c r="U94" s="65">
        <f t="shared" si="38"/>
        <v>0</v>
      </c>
      <c r="V94" s="65"/>
      <c r="W94" s="66"/>
      <c r="X94" s="15">
        <f t="shared" si="39"/>
        <v>1.1152317880794701E-2</v>
      </c>
      <c r="Y94" s="16" t="e">
        <f>VLOOKUP(C94,#REF!,3,FALSE)</f>
        <v>#REF!</v>
      </c>
      <c r="Z94" s="38"/>
      <c r="AA94" s="82">
        <f t="shared" si="24"/>
        <v>516.78348483189131</v>
      </c>
    </row>
    <row r="95" spans="1:27" hidden="1" outlineLevel="1">
      <c r="A95" s="209">
        <v>42284</v>
      </c>
      <c r="B95" s="210" t="s">
        <v>19</v>
      </c>
      <c r="C95" s="210">
        <v>4958</v>
      </c>
      <c r="D95" s="210" t="str">
        <f>VLOOKUP(C95,每日行情!A:B,2,FALSE)</f>
        <v>臻鼎-KY</v>
      </c>
      <c r="E95" s="210">
        <v>1000</v>
      </c>
      <c r="F95" s="210">
        <v>98.3</v>
      </c>
      <c r="G95" s="210">
        <f t="shared" si="32"/>
        <v>98300</v>
      </c>
      <c r="H95" s="210">
        <v>84</v>
      </c>
      <c r="I95" s="305">
        <v>42290</v>
      </c>
      <c r="J95" s="210">
        <v>97.6</v>
      </c>
      <c r="K95" s="210">
        <f t="shared" si="33"/>
        <v>97600</v>
      </c>
      <c r="L95" s="17">
        <v>83</v>
      </c>
      <c r="M95" s="210">
        <v>292</v>
      </c>
      <c r="N95" s="210">
        <v>0</v>
      </c>
      <c r="O95" s="13">
        <f t="shared" si="34"/>
        <v>0</v>
      </c>
      <c r="P95" s="14">
        <f t="shared" si="35"/>
        <v>-1159</v>
      </c>
      <c r="Q95" s="14">
        <f t="shared" si="36"/>
        <v>0</v>
      </c>
      <c r="R95" s="14"/>
      <c r="S95" s="14"/>
      <c r="T95" s="14">
        <f t="shared" si="37"/>
        <v>0</v>
      </c>
      <c r="U95" s="65">
        <f t="shared" si="38"/>
        <v>0</v>
      </c>
      <c r="V95" s="65"/>
      <c r="W95" s="66"/>
      <c r="X95" s="15">
        <f t="shared" si="39"/>
        <v>-1.1790437436419126E-2</v>
      </c>
      <c r="Y95" s="16" t="e">
        <f>VLOOKUP(C95,#REF!,3,FALSE)</f>
        <v>#REF!</v>
      </c>
      <c r="Z95" s="38"/>
      <c r="AA95" s="82">
        <f t="shared" si="24"/>
        <v>1614.8286058482095</v>
      </c>
    </row>
    <row r="96" spans="1:27" hidden="1" outlineLevel="1">
      <c r="A96" s="209">
        <v>42284</v>
      </c>
      <c r="B96" s="210" t="s">
        <v>19</v>
      </c>
      <c r="C96" s="210">
        <v>1301</v>
      </c>
      <c r="D96" s="210" t="str">
        <f>VLOOKUP(C96,每日行情!A:B,2,FALSE)</f>
        <v>台塑</v>
      </c>
      <c r="E96" s="210">
        <v>1000</v>
      </c>
      <c r="F96" s="210">
        <v>73.7</v>
      </c>
      <c r="G96" s="210">
        <f t="shared" si="32"/>
        <v>73700</v>
      </c>
      <c r="H96" s="210">
        <v>63</v>
      </c>
      <c r="I96" s="305">
        <v>42290</v>
      </c>
      <c r="J96" s="210">
        <v>77.099999999999994</v>
      </c>
      <c r="K96" s="210">
        <f t="shared" si="33"/>
        <v>77100</v>
      </c>
      <c r="L96" s="17">
        <v>65</v>
      </c>
      <c r="M96" s="210">
        <v>231</v>
      </c>
      <c r="N96" s="210">
        <v>0</v>
      </c>
      <c r="O96" s="13">
        <f t="shared" si="34"/>
        <v>0</v>
      </c>
      <c r="P96" s="14">
        <f t="shared" si="35"/>
        <v>3041</v>
      </c>
      <c r="Q96" s="14">
        <f t="shared" si="36"/>
        <v>0</v>
      </c>
      <c r="R96" s="14"/>
      <c r="S96" s="14"/>
      <c r="T96" s="14">
        <f t="shared" si="37"/>
        <v>0</v>
      </c>
      <c r="U96" s="65">
        <f t="shared" si="38"/>
        <v>0</v>
      </c>
      <c r="V96" s="65"/>
      <c r="W96" s="66"/>
      <c r="X96" s="15">
        <f t="shared" si="39"/>
        <v>4.1261872455902307E-2</v>
      </c>
      <c r="Y96" s="16" t="e">
        <f>VLOOKUP(C96,#REF!,3,FALSE)</f>
        <v>#REF!</v>
      </c>
      <c r="Z96" s="38"/>
      <c r="AA96" s="82">
        <f t="shared" si="24"/>
        <v>1210.7107655240391</v>
      </c>
    </row>
    <row r="97" spans="1:27" hidden="1" outlineLevel="1">
      <c r="A97" s="209">
        <v>42289</v>
      </c>
      <c r="B97" s="210" t="s">
        <v>19</v>
      </c>
      <c r="C97" s="210">
        <v>2610</v>
      </c>
      <c r="D97" s="210" t="str">
        <f>VLOOKUP(C97,每日行情!A:B,2,FALSE)</f>
        <v>華航</v>
      </c>
      <c r="E97" s="210">
        <v>1000</v>
      </c>
      <c r="F97" s="210">
        <v>11</v>
      </c>
      <c r="G97" s="210">
        <f t="shared" si="32"/>
        <v>11000</v>
      </c>
      <c r="H97" s="210">
        <v>20</v>
      </c>
      <c r="I97" s="305">
        <v>42293</v>
      </c>
      <c r="J97" s="16">
        <v>11.6</v>
      </c>
      <c r="K97" s="210">
        <f t="shared" si="33"/>
        <v>11600</v>
      </c>
      <c r="L97" s="17">
        <v>20</v>
      </c>
      <c r="M97" s="210">
        <v>34</v>
      </c>
      <c r="N97" s="210">
        <v>0</v>
      </c>
      <c r="O97" s="13">
        <f t="shared" si="34"/>
        <v>0</v>
      </c>
      <c r="P97" s="14">
        <f t="shared" si="35"/>
        <v>526</v>
      </c>
      <c r="Q97" s="14">
        <f t="shared" si="36"/>
        <v>0</v>
      </c>
      <c r="R97" s="14"/>
      <c r="S97" s="14"/>
      <c r="T97" s="14">
        <f t="shared" si="37"/>
        <v>0</v>
      </c>
      <c r="U97" s="65">
        <f t="shared" si="38"/>
        <v>0</v>
      </c>
      <c r="V97" s="65"/>
      <c r="W97" s="66"/>
      <c r="X97" s="15">
        <f t="shared" si="39"/>
        <v>4.7818181818181815E-2</v>
      </c>
      <c r="Y97" s="16" t="e">
        <f>VLOOKUP(C97,#REF!,3,FALSE)</f>
        <v>#REF!</v>
      </c>
      <c r="Z97" s="38"/>
      <c r="AA97" s="82">
        <f t="shared" si="24"/>
        <v>120.46873288796408</v>
      </c>
    </row>
    <row r="98" spans="1:27" hidden="1" outlineLevel="1">
      <c r="A98" s="212">
        <v>42289</v>
      </c>
      <c r="B98" s="213"/>
      <c r="C98" s="213">
        <v>93204</v>
      </c>
      <c r="D98" s="213"/>
      <c r="E98" s="213"/>
      <c r="F98" s="213"/>
      <c r="G98" s="213"/>
      <c r="H98" s="213"/>
      <c r="I98" s="214"/>
      <c r="J98" s="42"/>
      <c r="K98" s="213"/>
      <c r="L98" s="43"/>
      <c r="M98" s="213"/>
      <c r="N98" s="213"/>
      <c r="O98" s="44"/>
      <c r="P98" s="45">
        <v>-32</v>
      </c>
      <c r="Q98" s="45"/>
      <c r="R98" s="45"/>
      <c r="S98" s="45"/>
      <c r="T98" s="45"/>
      <c r="U98" s="69"/>
      <c r="V98" s="69"/>
      <c r="W98" s="71"/>
      <c r="X98" s="46"/>
      <c r="Y98" s="42"/>
      <c r="Z98" s="47"/>
      <c r="AA98" s="82">
        <f t="shared" si="24"/>
        <v>0</v>
      </c>
    </row>
    <row r="99" spans="1:27" hidden="1" outlineLevel="1">
      <c r="A99" s="212">
        <v>42289</v>
      </c>
      <c r="B99" s="213"/>
      <c r="C99" s="213">
        <v>93205</v>
      </c>
      <c r="D99" s="213"/>
      <c r="E99" s="213"/>
      <c r="F99" s="213"/>
      <c r="G99" s="213"/>
      <c r="H99" s="213"/>
      <c r="I99" s="214"/>
      <c r="J99" s="42"/>
      <c r="K99" s="213"/>
      <c r="L99" s="43"/>
      <c r="M99" s="213"/>
      <c r="N99" s="213"/>
      <c r="O99" s="44"/>
      <c r="P99" s="45">
        <v>-1130</v>
      </c>
      <c r="Q99" s="45"/>
      <c r="R99" s="45"/>
      <c r="S99" s="45"/>
      <c r="T99" s="45"/>
      <c r="U99" s="69"/>
      <c r="V99" s="69"/>
      <c r="W99" s="71"/>
      <c r="X99" s="46"/>
      <c r="Y99" s="42"/>
      <c r="Z99" s="47"/>
      <c r="AA99" s="82">
        <f t="shared" si="24"/>
        <v>0</v>
      </c>
    </row>
    <row r="100" spans="1:27" hidden="1" outlineLevel="1">
      <c r="A100" s="209">
        <v>42292</v>
      </c>
      <c r="B100" s="210" t="s">
        <v>19</v>
      </c>
      <c r="C100" s="210">
        <v>2412</v>
      </c>
      <c r="D100" s="210" t="str">
        <f>VLOOKUP(C100,每日行情!A:B,2,FALSE)</f>
        <v>中華電</v>
      </c>
      <c r="E100" s="210">
        <v>1000</v>
      </c>
      <c r="F100" s="210">
        <v>99.2</v>
      </c>
      <c r="G100" s="210">
        <f>E100*F100</f>
        <v>99200</v>
      </c>
      <c r="H100" s="210">
        <v>84</v>
      </c>
      <c r="I100" s="305">
        <v>42293</v>
      </c>
      <c r="J100" s="16">
        <v>99.6</v>
      </c>
      <c r="K100" s="210">
        <f t="shared" ref="K100:K118" si="40">E100*J100</f>
        <v>99600</v>
      </c>
      <c r="L100" s="17">
        <v>85</v>
      </c>
      <c r="M100" s="210">
        <v>298</v>
      </c>
      <c r="N100" s="210">
        <v>0</v>
      </c>
      <c r="O100" s="13">
        <f t="shared" ref="O100:O118" si="41">IF(I100="",E100*Y100,0)</f>
        <v>0</v>
      </c>
      <c r="P100" s="14">
        <f t="shared" ref="P100:P118" si="42">IF(I100="",R100-H100,(K100-H100-SUM(L100:N100)+R100-S100-T100)-G100)+(ROUND(R100*V100,0)-ROUND(R100*(1+V100),0)*W100)</f>
        <v>-67</v>
      </c>
      <c r="Q100" s="14">
        <f t="shared" ref="Q100:Q118" si="43">IF(I100="",(O100-G100-(O100*0.1425%*0.65)-(O100*0.3%)-S100-T100),0)</f>
        <v>0</v>
      </c>
      <c r="R100" s="14"/>
      <c r="S100" s="14"/>
      <c r="T100" s="14">
        <f t="shared" ref="T100:T118" si="44">IF(ROUND(R100*(1+V100),0)&gt;5000,ROUND(ROUND(R100*(1+V100),0)*2%,0),0)</f>
        <v>0</v>
      </c>
      <c r="U100" s="65">
        <f>(V100*50%)/(1+50%*V100)</f>
        <v>0</v>
      </c>
      <c r="V100" s="65"/>
      <c r="W100" s="66"/>
      <c r="X100" s="15">
        <f>(P100+Q100)/G100</f>
        <v>-6.7540322580645165E-4</v>
      </c>
      <c r="Y100" s="16" t="e">
        <f>VLOOKUP(C100,#REF!,3,FALSE)</f>
        <v>#REF!</v>
      </c>
      <c r="Z100" s="38"/>
      <c r="AA100" s="82">
        <f t="shared" si="24"/>
        <v>271.60223414740989</v>
      </c>
    </row>
    <row r="101" spans="1:27" hidden="1" outlineLevel="1">
      <c r="A101" s="209">
        <v>42292</v>
      </c>
      <c r="B101" s="210" t="s">
        <v>19</v>
      </c>
      <c r="C101" s="210">
        <v>2881</v>
      </c>
      <c r="D101" s="210" t="str">
        <f>VLOOKUP(C101,每日行情!A:B,2,FALSE)</f>
        <v>富邦金</v>
      </c>
      <c r="E101" s="210">
        <v>1000</v>
      </c>
      <c r="F101" s="210">
        <v>52.4</v>
      </c>
      <c r="G101" s="210">
        <f>E101*F101</f>
        <v>52400</v>
      </c>
      <c r="H101" s="210">
        <v>44</v>
      </c>
      <c r="I101" s="305">
        <v>42293</v>
      </c>
      <c r="J101" s="16">
        <v>52.7</v>
      </c>
      <c r="K101" s="210">
        <f t="shared" si="40"/>
        <v>52700</v>
      </c>
      <c r="L101" s="17">
        <v>45</v>
      </c>
      <c r="M101" s="210">
        <v>158</v>
      </c>
      <c r="N101" s="210">
        <v>0</v>
      </c>
      <c r="O101" s="13">
        <f t="shared" si="41"/>
        <v>0</v>
      </c>
      <c r="P101" s="14">
        <f t="shared" si="42"/>
        <v>53</v>
      </c>
      <c r="Q101" s="14">
        <f t="shared" si="43"/>
        <v>0</v>
      </c>
      <c r="R101" s="14"/>
      <c r="S101" s="14"/>
      <c r="T101" s="14">
        <f t="shared" si="44"/>
        <v>0</v>
      </c>
      <c r="U101" s="65">
        <f>(V101*50%)/(1+50%*V101)</f>
        <v>0</v>
      </c>
      <c r="V101" s="65"/>
      <c r="W101" s="66"/>
      <c r="X101" s="15">
        <f>(P101+Q101)/G101</f>
        <v>1.0114503816793894E-3</v>
      </c>
      <c r="Y101" s="16" t="e">
        <f>VLOOKUP(C101,#REF!,3,FALSE)</f>
        <v>#REF!</v>
      </c>
      <c r="Z101" s="38"/>
      <c r="AA101" s="82">
        <f t="shared" si="24"/>
        <v>143.4673091665754</v>
      </c>
    </row>
    <row r="102" spans="1:27" hidden="1" outlineLevel="1">
      <c r="A102" s="209">
        <v>42292</v>
      </c>
      <c r="B102" s="210" t="s">
        <v>19</v>
      </c>
      <c r="C102" s="210">
        <v>2330</v>
      </c>
      <c r="D102" s="210" t="str">
        <f>VLOOKUP(C102,每日行情!A:B,2,FALSE)</f>
        <v>台積電</v>
      </c>
      <c r="E102" s="210">
        <v>1000</v>
      </c>
      <c r="F102" s="210">
        <v>137</v>
      </c>
      <c r="G102" s="210">
        <f>E102*F102</f>
        <v>137000</v>
      </c>
      <c r="H102" s="210">
        <v>117</v>
      </c>
      <c r="I102" s="305">
        <v>42298</v>
      </c>
      <c r="J102" s="16">
        <v>138</v>
      </c>
      <c r="K102" s="210">
        <f t="shared" si="40"/>
        <v>138000</v>
      </c>
      <c r="L102" s="17">
        <v>117</v>
      </c>
      <c r="M102" s="210">
        <v>414</v>
      </c>
      <c r="N102" s="210">
        <v>0</v>
      </c>
      <c r="O102" s="13">
        <f t="shared" si="41"/>
        <v>0</v>
      </c>
      <c r="P102" s="14">
        <f t="shared" si="42"/>
        <v>352</v>
      </c>
      <c r="Q102" s="14">
        <f t="shared" si="43"/>
        <v>0</v>
      </c>
      <c r="R102" s="14"/>
      <c r="S102" s="14"/>
      <c r="T102" s="14">
        <f t="shared" si="44"/>
        <v>0</v>
      </c>
      <c r="U102" s="65">
        <f>(V102*50%)/(1+50%*V102)</f>
        <v>0</v>
      </c>
      <c r="V102" s="65"/>
      <c r="W102" s="66"/>
      <c r="X102" s="15">
        <f>(P102+Q102)/G102</f>
        <v>2.5693430656934307E-3</v>
      </c>
      <c r="Y102" s="16" t="e">
        <f>VLOOKUP(C102,#REF!,3,FALSE)</f>
        <v>#REF!</v>
      </c>
      <c r="Z102" s="38"/>
      <c r="AA102" s="82">
        <f t="shared" si="24"/>
        <v>2250.5749644069651</v>
      </c>
    </row>
    <row r="103" spans="1:27" hidden="1" outlineLevel="1">
      <c r="A103" s="209">
        <v>42293</v>
      </c>
      <c r="B103" s="210" t="s">
        <v>19</v>
      </c>
      <c r="C103" s="210">
        <v>2330</v>
      </c>
      <c r="D103" s="210" t="str">
        <f>VLOOKUP(C103,每日行情!A:B,2,FALSE)</f>
        <v>台積電</v>
      </c>
      <c r="E103" s="210">
        <v>1000</v>
      </c>
      <c r="F103" s="210">
        <v>140</v>
      </c>
      <c r="G103" s="210">
        <f t="shared" ref="G103:G118" si="45">E103*F103</f>
        <v>140000</v>
      </c>
      <c r="H103" s="210">
        <v>119</v>
      </c>
      <c r="I103" s="305">
        <v>42313</v>
      </c>
      <c r="J103" s="16">
        <v>143</v>
      </c>
      <c r="K103" s="210">
        <f t="shared" si="40"/>
        <v>143000</v>
      </c>
      <c r="L103" s="17">
        <f>K103*0.1425%*0.6</f>
        <v>122.26499999999999</v>
      </c>
      <c r="M103" s="210">
        <f>K103*0.3%</f>
        <v>429</v>
      </c>
      <c r="N103" s="210">
        <v>0</v>
      </c>
      <c r="O103" s="13">
        <f t="shared" si="41"/>
        <v>0</v>
      </c>
      <c r="P103" s="14">
        <f t="shared" si="42"/>
        <v>2329.734999999986</v>
      </c>
      <c r="Q103" s="14">
        <f t="shared" si="43"/>
        <v>0</v>
      </c>
      <c r="R103" s="14"/>
      <c r="S103" s="14"/>
      <c r="T103" s="14">
        <f t="shared" si="44"/>
        <v>0</v>
      </c>
      <c r="U103" s="65">
        <f t="shared" ref="U103:U118" si="46">(V103*50%)/(1+50%*V103)</f>
        <v>0</v>
      </c>
      <c r="V103" s="65"/>
      <c r="W103" s="66"/>
      <c r="X103" s="15">
        <f t="shared" ref="X103:X118" si="47">(P103+Q103)/G103</f>
        <v>1.6640964285714186E-2</v>
      </c>
      <c r="Y103" s="16" t="e">
        <f>VLOOKUP(C103,#REF!,3,FALSE)</f>
        <v>#REF!</v>
      </c>
      <c r="Z103" s="38"/>
      <c r="AA103" s="82">
        <f t="shared" si="24"/>
        <v>7666.1920928704412</v>
      </c>
    </row>
    <row r="104" spans="1:27" hidden="1" outlineLevel="1">
      <c r="A104" s="209">
        <v>42314</v>
      </c>
      <c r="B104" s="210" t="s">
        <v>19</v>
      </c>
      <c r="C104" s="210">
        <v>2330</v>
      </c>
      <c r="D104" s="210" t="str">
        <f>VLOOKUP(C104,每日行情!A:B,2,FALSE)</f>
        <v>台積電</v>
      </c>
      <c r="E104" s="210">
        <v>1000</v>
      </c>
      <c r="F104" s="210">
        <v>139.5</v>
      </c>
      <c r="G104" s="210">
        <f t="shared" si="45"/>
        <v>139500</v>
      </c>
      <c r="H104" s="210">
        <v>119</v>
      </c>
      <c r="I104" s="305">
        <v>42317</v>
      </c>
      <c r="J104" s="16">
        <v>142</v>
      </c>
      <c r="K104" s="210">
        <f t="shared" si="40"/>
        <v>142000</v>
      </c>
      <c r="L104" s="17">
        <v>121</v>
      </c>
      <c r="M104" s="210">
        <v>426</v>
      </c>
      <c r="N104" s="210">
        <v>0</v>
      </c>
      <c r="O104" s="13">
        <f t="shared" si="41"/>
        <v>0</v>
      </c>
      <c r="P104" s="14">
        <f t="shared" si="42"/>
        <v>1834</v>
      </c>
      <c r="Q104" s="14">
        <f t="shared" si="43"/>
        <v>0</v>
      </c>
      <c r="R104" s="14"/>
      <c r="S104" s="14"/>
      <c r="T104" s="14">
        <f t="shared" si="44"/>
        <v>0</v>
      </c>
      <c r="U104" s="65">
        <f t="shared" si="46"/>
        <v>0</v>
      </c>
      <c r="V104" s="65"/>
      <c r="W104" s="66"/>
      <c r="X104" s="15">
        <f t="shared" si="47"/>
        <v>1.3146953405017921E-2</v>
      </c>
      <c r="Y104" s="16" t="e">
        <f>VLOOKUP(C104,#REF!,3,FALSE)</f>
        <v>#REF!</v>
      </c>
      <c r="Z104" s="38"/>
      <c r="AA104" s="82">
        <f t="shared" si="24"/>
        <v>1145.8219253093855</v>
      </c>
    </row>
    <row r="105" spans="1:27" hidden="1" outlineLevel="1">
      <c r="A105" s="209">
        <v>42314</v>
      </c>
      <c r="B105" s="210" t="s">
        <v>19</v>
      </c>
      <c r="C105" s="210">
        <v>2881</v>
      </c>
      <c r="D105" s="210" t="str">
        <f>VLOOKUP(C105,每日行情!A:B,2,FALSE)</f>
        <v>富邦金</v>
      </c>
      <c r="E105" s="210">
        <v>1000</v>
      </c>
      <c r="F105" s="210">
        <v>54.8</v>
      </c>
      <c r="G105" s="210">
        <f t="shared" si="45"/>
        <v>54800</v>
      </c>
      <c r="H105" s="210">
        <v>46</v>
      </c>
      <c r="I105" s="305">
        <v>42317</v>
      </c>
      <c r="J105" s="17">
        <v>55.4</v>
      </c>
      <c r="K105" s="210">
        <f t="shared" si="40"/>
        <v>55400</v>
      </c>
      <c r="L105" s="17">
        <v>47</v>
      </c>
      <c r="M105" s="210">
        <v>166</v>
      </c>
      <c r="N105" s="210">
        <v>0</v>
      </c>
      <c r="O105" s="13">
        <f t="shared" si="41"/>
        <v>0</v>
      </c>
      <c r="P105" s="14">
        <f t="shared" si="42"/>
        <v>341</v>
      </c>
      <c r="Q105" s="14">
        <f t="shared" si="43"/>
        <v>0</v>
      </c>
      <c r="R105" s="14"/>
      <c r="S105" s="14"/>
      <c r="T105" s="14">
        <f t="shared" si="44"/>
        <v>0</v>
      </c>
      <c r="U105" s="65">
        <f t="shared" si="46"/>
        <v>0</v>
      </c>
      <c r="V105" s="65"/>
      <c r="W105" s="66"/>
      <c r="X105" s="15">
        <f t="shared" si="47"/>
        <v>6.2226277372262771E-3</v>
      </c>
      <c r="Y105" s="16" t="e">
        <f>VLOOKUP(C105,#REF!,3,FALSE)</f>
        <v>#REF!</v>
      </c>
      <c r="Z105" s="38"/>
      <c r="AA105" s="82">
        <f t="shared" si="24"/>
        <v>450.11499288139305</v>
      </c>
    </row>
    <row r="106" spans="1:27" hidden="1" outlineLevel="1">
      <c r="A106" s="209">
        <v>42318</v>
      </c>
      <c r="B106" s="210" t="s">
        <v>19</v>
      </c>
      <c r="C106" s="210">
        <v>4938</v>
      </c>
      <c r="D106" s="210" t="str">
        <f>VLOOKUP(C106,每日行情!A:B,2,FALSE)</f>
        <v>和碩</v>
      </c>
      <c r="E106" s="210">
        <v>1000</v>
      </c>
      <c r="F106" s="210">
        <v>82.7</v>
      </c>
      <c r="G106" s="210">
        <f t="shared" si="45"/>
        <v>82700</v>
      </c>
      <c r="H106" s="210">
        <v>70</v>
      </c>
      <c r="I106" s="305">
        <v>42319</v>
      </c>
      <c r="J106" s="17">
        <v>83.2</v>
      </c>
      <c r="K106" s="210">
        <f t="shared" si="40"/>
        <v>83200</v>
      </c>
      <c r="L106" s="17">
        <v>71</v>
      </c>
      <c r="M106" s="210">
        <v>249</v>
      </c>
      <c r="N106" s="210">
        <v>0</v>
      </c>
      <c r="O106" s="13">
        <f t="shared" si="41"/>
        <v>0</v>
      </c>
      <c r="P106" s="14">
        <f t="shared" si="42"/>
        <v>110</v>
      </c>
      <c r="Q106" s="14">
        <f t="shared" si="43"/>
        <v>0</v>
      </c>
      <c r="R106" s="14"/>
      <c r="S106" s="14"/>
      <c r="T106" s="14">
        <f t="shared" si="44"/>
        <v>0</v>
      </c>
      <c r="U106" s="65">
        <f t="shared" si="46"/>
        <v>0</v>
      </c>
      <c r="V106" s="65"/>
      <c r="W106" s="66"/>
      <c r="X106" s="15">
        <f t="shared" si="47"/>
        <v>1.3301088270858525E-3</v>
      </c>
      <c r="Y106" s="16" t="e">
        <f>VLOOKUP(C106,#REF!,3,FALSE)</f>
        <v>#REF!</v>
      </c>
      <c r="Z106" s="38"/>
      <c r="AA106" s="82">
        <f t="shared" si="24"/>
        <v>226.4264593144234</v>
      </c>
    </row>
    <row r="107" spans="1:27" hidden="1" outlineLevel="1">
      <c r="A107" s="209">
        <v>42324</v>
      </c>
      <c r="B107" s="210" t="s">
        <v>19</v>
      </c>
      <c r="C107" s="210">
        <v>2412</v>
      </c>
      <c r="D107" s="210" t="str">
        <f>VLOOKUP(C107,每日行情!A:B,2,FALSE)</f>
        <v>中華電</v>
      </c>
      <c r="E107" s="210">
        <v>1000</v>
      </c>
      <c r="F107" s="210">
        <v>97.6</v>
      </c>
      <c r="G107" s="210">
        <f t="shared" si="45"/>
        <v>97600</v>
      </c>
      <c r="H107" s="210">
        <v>83</v>
      </c>
      <c r="I107" s="305">
        <v>42325</v>
      </c>
      <c r="J107" s="16">
        <v>99.7</v>
      </c>
      <c r="K107" s="210">
        <f t="shared" si="40"/>
        <v>99700</v>
      </c>
      <c r="L107" s="17">
        <v>85</v>
      </c>
      <c r="M107" s="210">
        <v>299</v>
      </c>
      <c r="N107" s="210">
        <v>0</v>
      </c>
      <c r="O107" s="13">
        <f t="shared" si="41"/>
        <v>0</v>
      </c>
      <c r="P107" s="14">
        <f t="shared" si="42"/>
        <v>1633</v>
      </c>
      <c r="Q107" s="14">
        <f t="shared" si="43"/>
        <v>0</v>
      </c>
      <c r="R107" s="14"/>
      <c r="S107" s="14"/>
      <c r="T107" s="14">
        <f t="shared" si="44"/>
        <v>0</v>
      </c>
      <c r="U107" s="65">
        <f t="shared" si="46"/>
        <v>0</v>
      </c>
      <c r="V107" s="65"/>
      <c r="W107" s="66"/>
      <c r="X107" s="15">
        <f t="shared" si="47"/>
        <v>1.6731557377049181E-2</v>
      </c>
      <c r="Y107" s="16" t="e">
        <f>VLOOKUP(C107,#REF!,3,FALSE)</f>
        <v>#REF!</v>
      </c>
      <c r="Z107" s="38"/>
      <c r="AA107" s="82">
        <f t="shared" si="24"/>
        <v>267.22155295148394</v>
      </c>
    </row>
    <row r="108" spans="1:27" hidden="1" outlineLevel="1">
      <c r="A108" s="209">
        <v>42324</v>
      </c>
      <c r="B108" s="210" t="s">
        <v>19</v>
      </c>
      <c r="C108" s="210">
        <v>2330</v>
      </c>
      <c r="D108" s="210" t="str">
        <f>VLOOKUP(C108,每日行情!A:B,2,FALSE)</f>
        <v>台積電</v>
      </c>
      <c r="E108" s="210">
        <v>1000</v>
      </c>
      <c r="F108" s="210">
        <v>135</v>
      </c>
      <c r="G108" s="210">
        <f t="shared" si="45"/>
        <v>135000</v>
      </c>
      <c r="H108" s="210">
        <v>115</v>
      </c>
      <c r="I108" s="305">
        <v>42326</v>
      </c>
      <c r="J108" s="16">
        <v>138</v>
      </c>
      <c r="K108" s="210">
        <f t="shared" si="40"/>
        <v>138000</v>
      </c>
      <c r="L108" s="17">
        <v>117</v>
      </c>
      <c r="M108" s="210">
        <v>414</v>
      </c>
      <c r="N108" s="210">
        <v>0</v>
      </c>
      <c r="O108" s="13">
        <f t="shared" si="41"/>
        <v>0</v>
      </c>
      <c r="P108" s="14">
        <f t="shared" si="42"/>
        <v>2354</v>
      </c>
      <c r="Q108" s="14">
        <f t="shared" si="43"/>
        <v>0</v>
      </c>
      <c r="R108" s="14"/>
      <c r="S108" s="14"/>
      <c r="T108" s="14">
        <f t="shared" si="44"/>
        <v>0</v>
      </c>
      <c r="U108" s="65">
        <f t="shared" si="46"/>
        <v>0</v>
      </c>
      <c r="V108" s="65"/>
      <c r="W108" s="66"/>
      <c r="X108" s="15">
        <f t="shared" si="47"/>
        <v>1.7437037037037036E-2</v>
      </c>
      <c r="Y108" s="16" t="e">
        <f>VLOOKUP(C108,#REF!,3,FALSE)</f>
        <v>#REF!</v>
      </c>
      <c r="Z108" s="38"/>
      <c r="AA108" s="82">
        <f t="shared" si="24"/>
        <v>739.23995181250677</v>
      </c>
    </row>
    <row r="109" spans="1:27" hidden="1" outlineLevel="1">
      <c r="A109" s="209">
        <v>42331</v>
      </c>
      <c r="B109" s="210" t="s">
        <v>19</v>
      </c>
      <c r="C109" s="210">
        <v>3662</v>
      </c>
      <c r="D109" s="210" t="e">
        <f>VLOOKUP(C109,每日行情!A:B,2,FALSE)</f>
        <v>#N/A</v>
      </c>
      <c r="E109" s="210">
        <v>1000</v>
      </c>
      <c r="F109" s="210">
        <v>98.5</v>
      </c>
      <c r="G109" s="210">
        <f t="shared" si="45"/>
        <v>98500</v>
      </c>
      <c r="H109" s="210">
        <v>84</v>
      </c>
      <c r="I109" s="305">
        <v>42332</v>
      </c>
      <c r="J109" s="16">
        <v>94.6</v>
      </c>
      <c r="K109" s="210">
        <f t="shared" si="40"/>
        <v>94600</v>
      </c>
      <c r="L109" s="17">
        <v>80</v>
      </c>
      <c r="M109" s="210">
        <v>283</v>
      </c>
      <c r="N109" s="210">
        <v>0</v>
      </c>
      <c r="O109" s="13">
        <f t="shared" si="41"/>
        <v>0</v>
      </c>
      <c r="P109" s="14">
        <f t="shared" si="42"/>
        <v>-4347</v>
      </c>
      <c r="Q109" s="14">
        <f t="shared" si="43"/>
        <v>0</v>
      </c>
      <c r="R109" s="14"/>
      <c r="S109" s="14"/>
      <c r="T109" s="14">
        <f t="shared" si="44"/>
        <v>0</v>
      </c>
      <c r="U109" s="65">
        <f t="shared" si="46"/>
        <v>0</v>
      </c>
      <c r="V109" s="65"/>
      <c r="W109" s="66"/>
      <c r="X109" s="15">
        <f t="shared" si="47"/>
        <v>-4.4131979695431471E-2</v>
      </c>
      <c r="Y109" s="16" t="e">
        <f>VLOOKUP(C109,#REF!,3,FALSE)</f>
        <v>#REF!</v>
      </c>
      <c r="Z109" s="38"/>
      <c r="AA109" s="82">
        <f t="shared" si="24"/>
        <v>269.68568612419233</v>
      </c>
    </row>
    <row r="110" spans="1:27" hidden="1" outlineLevel="1">
      <c r="A110" s="209">
        <v>42331</v>
      </c>
      <c r="B110" s="210" t="s">
        <v>19</v>
      </c>
      <c r="C110" s="210">
        <v>6105</v>
      </c>
      <c r="D110" s="210" t="e">
        <f>VLOOKUP(C110,每日行情!A:B,2,FALSE)</f>
        <v>#N/A</v>
      </c>
      <c r="E110" s="210">
        <v>1000</v>
      </c>
      <c r="F110" s="210">
        <v>45.1</v>
      </c>
      <c r="G110" s="210">
        <f t="shared" si="45"/>
        <v>45100</v>
      </c>
      <c r="H110" s="210">
        <v>38</v>
      </c>
      <c r="I110" s="305">
        <v>42332</v>
      </c>
      <c r="J110" s="16">
        <v>43.85</v>
      </c>
      <c r="K110" s="210">
        <f t="shared" si="40"/>
        <v>43850</v>
      </c>
      <c r="L110" s="17">
        <v>37</v>
      </c>
      <c r="M110" s="210">
        <v>131</v>
      </c>
      <c r="N110" s="210">
        <v>0</v>
      </c>
      <c r="O110" s="13">
        <f t="shared" si="41"/>
        <v>0</v>
      </c>
      <c r="P110" s="14">
        <f t="shared" si="42"/>
        <v>-1456</v>
      </c>
      <c r="Q110" s="14">
        <f t="shared" si="43"/>
        <v>0</v>
      </c>
      <c r="R110" s="14"/>
      <c r="S110" s="14"/>
      <c r="T110" s="14">
        <f t="shared" si="44"/>
        <v>0</v>
      </c>
      <c r="U110" s="65">
        <f t="shared" si="46"/>
        <v>0</v>
      </c>
      <c r="V110" s="65"/>
      <c r="W110" s="66"/>
      <c r="X110" s="15">
        <f t="shared" si="47"/>
        <v>-3.2283813747228385E-2</v>
      </c>
      <c r="Y110" s="16" t="e">
        <f>VLOOKUP(C110,#REF!,3,FALSE)</f>
        <v>#REF!</v>
      </c>
      <c r="Z110" s="38"/>
      <c r="AA110" s="82">
        <f t="shared" si="24"/>
        <v>123.48045121016318</v>
      </c>
    </row>
    <row r="111" spans="1:27" hidden="1" outlineLevel="1">
      <c r="A111" s="209">
        <v>42331</v>
      </c>
      <c r="B111" s="210" t="s">
        <v>19</v>
      </c>
      <c r="C111" s="210">
        <v>6282</v>
      </c>
      <c r="D111" s="210" t="str">
        <f>VLOOKUP(C111,每日行情!A:B,2,FALSE)</f>
        <v>康舒</v>
      </c>
      <c r="E111" s="210">
        <v>1000</v>
      </c>
      <c r="F111" s="210">
        <v>28</v>
      </c>
      <c r="G111" s="210">
        <f t="shared" si="45"/>
        <v>28000</v>
      </c>
      <c r="H111" s="210">
        <v>23</v>
      </c>
      <c r="I111" s="305">
        <v>42332</v>
      </c>
      <c r="J111" s="16">
        <v>27.1</v>
      </c>
      <c r="K111" s="210">
        <f t="shared" si="40"/>
        <v>27100</v>
      </c>
      <c r="L111" s="17">
        <v>23</v>
      </c>
      <c r="M111" s="210">
        <v>81</v>
      </c>
      <c r="N111" s="210">
        <v>0</v>
      </c>
      <c r="O111" s="13">
        <f t="shared" si="41"/>
        <v>0</v>
      </c>
      <c r="P111" s="14">
        <f t="shared" si="42"/>
        <v>-1027</v>
      </c>
      <c r="Q111" s="14">
        <f t="shared" si="43"/>
        <v>0</v>
      </c>
      <c r="R111" s="14"/>
      <c r="S111" s="14"/>
      <c r="T111" s="14">
        <f t="shared" si="44"/>
        <v>0</v>
      </c>
      <c r="U111" s="65">
        <f t="shared" si="46"/>
        <v>0</v>
      </c>
      <c r="V111" s="65"/>
      <c r="W111" s="66"/>
      <c r="X111" s="15">
        <f t="shared" si="47"/>
        <v>-3.6678571428571428E-2</v>
      </c>
      <c r="Y111" s="16" t="e">
        <f>VLOOKUP(C111,#REF!,3,FALSE)</f>
        <v>#REF!</v>
      </c>
      <c r="Z111" s="38"/>
      <c r="AA111" s="82">
        <f t="shared" si="24"/>
        <v>76.661920928704419</v>
      </c>
    </row>
    <row r="112" spans="1:27" hidden="1" outlineLevel="1">
      <c r="A112" s="209">
        <v>42332</v>
      </c>
      <c r="B112" s="210" t="s">
        <v>19</v>
      </c>
      <c r="C112" s="210">
        <v>2377</v>
      </c>
      <c r="D112" s="210" t="str">
        <f>VLOOKUP(C112,每日行情!A:B,2,FALSE)</f>
        <v>微星</v>
      </c>
      <c r="E112" s="210">
        <v>1000</v>
      </c>
      <c r="F112" s="210">
        <v>42.95</v>
      </c>
      <c r="G112" s="210">
        <f t="shared" si="45"/>
        <v>42950</v>
      </c>
      <c r="H112" s="210">
        <v>36</v>
      </c>
      <c r="I112" s="305">
        <v>42333</v>
      </c>
      <c r="J112" s="16">
        <v>43.9</v>
      </c>
      <c r="K112" s="210">
        <f t="shared" si="40"/>
        <v>43900</v>
      </c>
      <c r="L112" s="17">
        <v>37</v>
      </c>
      <c r="M112" s="210">
        <v>131</v>
      </c>
      <c r="N112" s="210">
        <v>0</v>
      </c>
      <c r="O112" s="13">
        <f t="shared" si="41"/>
        <v>0</v>
      </c>
      <c r="P112" s="14">
        <f t="shared" si="42"/>
        <v>746</v>
      </c>
      <c r="Q112" s="14">
        <f t="shared" si="43"/>
        <v>0</v>
      </c>
      <c r="R112" s="14"/>
      <c r="S112" s="14"/>
      <c r="T112" s="14">
        <f t="shared" si="44"/>
        <v>0</v>
      </c>
      <c r="U112" s="65">
        <f t="shared" si="46"/>
        <v>0</v>
      </c>
      <c r="V112" s="65"/>
      <c r="W112" s="66"/>
      <c r="X112" s="15">
        <f t="shared" si="47"/>
        <v>1.7369033760186264E-2</v>
      </c>
      <c r="Y112" s="16" t="e">
        <f>VLOOKUP(C112,#REF!,3,FALSE)</f>
        <v>#REF!</v>
      </c>
      <c r="Z112" s="38"/>
      <c r="AA112" s="82">
        <f t="shared" si="24"/>
        <v>117.59391085313766</v>
      </c>
    </row>
    <row r="113" spans="1:27" hidden="1" outlineLevel="1">
      <c r="A113" s="209">
        <v>42332</v>
      </c>
      <c r="B113" s="210" t="s">
        <v>19</v>
      </c>
      <c r="C113" s="210">
        <v>1732</v>
      </c>
      <c r="D113" s="210" t="str">
        <f>VLOOKUP(C113,每日行情!A:B,2,FALSE)</f>
        <v>毛寶</v>
      </c>
      <c r="E113" s="210">
        <v>1000</v>
      </c>
      <c r="F113" s="210">
        <v>13</v>
      </c>
      <c r="G113" s="210">
        <f t="shared" si="45"/>
        <v>13000</v>
      </c>
      <c r="H113" s="210">
        <v>20</v>
      </c>
      <c r="I113" s="305">
        <v>42334</v>
      </c>
      <c r="J113" s="16">
        <v>13.3</v>
      </c>
      <c r="K113" s="210">
        <f t="shared" si="40"/>
        <v>13300</v>
      </c>
      <c r="L113" s="17">
        <v>20</v>
      </c>
      <c r="M113" s="210">
        <v>39</v>
      </c>
      <c r="N113" s="210">
        <v>0</v>
      </c>
      <c r="O113" s="13">
        <f t="shared" si="41"/>
        <v>0</v>
      </c>
      <c r="P113" s="14">
        <f t="shared" si="42"/>
        <v>221</v>
      </c>
      <c r="Q113" s="14">
        <f t="shared" si="43"/>
        <v>0</v>
      </c>
      <c r="R113" s="14"/>
      <c r="S113" s="14"/>
      <c r="T113" s="14">
        <f t="shared" si="44"/>
        <v>0</v>
      </c>
      <c r="U113" s="65">
        <f t="shared" si="46"/>
        <v>0</v>
      </c>
      <c r="V113" s="65"/>
      <c r="W113" s="66"/>
      <c r="X113" s="15">
        <f t="shared" si="47"/>
        <v>1.7000000000000001E-2</v>
      </c>
      <c r="Y113" s="16" t="e">
        <f>VLOOKUP(C113,#REF!,3,FALSE)</f>
        <v>#REF!</v>
      </c>
      <c r="Z113" s="38"/>
      <c r="AA113" s="82">
        <f t="shared" si="24"/>
        <v>71.186069433796959</v>
      </c>
    </row>
    <row r="114" spans="1:27" hidden="1" outlineLevel="1">
      <c r="A114" s="209">
        <v>42332</v>
      </c>
      <c r="B114" s="210" t="s">
        <v>19</v>
      </c>
      <c r="C114" s="210">
        <v>1787</v>
      </c>
      <c r="D114" s="210" t="e">
        <f>VLOOKUP(C114,每日行情!A:B,2,FALSE)</f>
        <v>#N/A</v>
      </c>
      <c r="E114" s="210">
        <v>1000</v>
      </c>
      <c r="F114" s="210">
        <v>23.6</v>
      </c>
      <c r="G114" s="210">
        <f t="shared" si="45"/>
        <v>23600</v>
      </c>
      <c r="H114" s="210">
        <v>20</v>
      </c>
      <c r="I114" s="305">
        <v>42334</v>
      </c>
      <c r="J114" s="16">
        <v>23.2</v>
      </c>
      <c r="K114" s="210">
        <f t="shared" si="40"/>
        <v>23200</v>
      </c>
      <c r="L114" s="17">
        <v>20</v>
      </c>
      <c r="M114" s="210">
        <v>69</v>
      </c>
      <c r="N114" s="210">
        <v>0</v>
      </c>
      <c r="O114" s="13">
        <f t="shared" si="41"/>
        <v>0</v>
      </c>
      <c r="P114" s="14">
        <f t="shared" si="42"/>
        <v>-509</v>
      </c>
      <c r="Q114" s="14">
        <f t="shared" si="43"/>
        <v>0</v>
      </c>
      <c r="R114" s="14"/>
      <c r="S114" s="14"/>
      <c r="T114" s="14">
        <f t="shared" si="44"/>
        <v>0</v>
      </c>
      <c r="U114" s="65">
        <f t="shared" si="46"/>
        <v>0</v>
      </c>
      <c r="V114" s="65"/>
      <c r="W114" s="66"/>
      <c r="X114" s="15">
        <f t="shared" si="47"/>
        <v>-2.1567796610169492E-2</v>
      </c>
      <c r="Y114" s="16" t="e">
        <f>VLOOKUP(C114,#REF!,3,FALSE)</f>
        <v>#REF!</v>
      </c>
      <c r="Z114" s="38"/>
      <c r="AA114" s="82">
        <f t="shared" si="24"/>
        <v>129.230095279816</v>
      </c>
    </row>
    <row r="115" spans="1:27" hidden="1" outlineLevel="1">
      <c r="A115" s="209">
        <v>42332</v>
      </c>
      <c r="B115" s="210" t="s">
        <v>19</v>
      </c>
      <c r="C115" s="210">
        <v>3019</v>
      </c>
      <c r="D115" s="210" t="str">
        <f>VLOOKUP(C115,每日行情!A:B,2,FALSE)</f>
        <v>亞光</v>
      </c>
      <c r="E115" s="210">
        <v>1000</v>
      </c>
      <c r="F115" s="210">
        <v>33.85</v>
      </c>
      <c r="G115" s="210">
        <f t="shared" si="45"/>
        <v>33850</v>
      </c>
      <c r="H115" s="210">
        <v>28</v>
      </c>
      <c r="I115" s="305">
        <v>42338</v>
      </c>
      <c r="J115" s="16">
        <v>31.5</v>
      </c>
      <c r="K115" s="210">
        <f t="shared" si="40"/>
        <v>31500</v>
      </c>
      <c r="L115" s="17">
        <v>26</v>
      </c>
      <c r="M115" s="210">
        <v>94</v>
      </c>
      <c r="N115" s="210">
        <v>0</v>
      </c>
      <c r="O115" s="13">
        <f t="shared" si="41"/>
        <v>0</v>
      </c>
      <c r="P115" s="14">
        <f t="shared" si="42"/>
        <v>-2498</v>
      </c>
      <c r="Q115" s="14">
        <f t="shared" si="43"/>
        <v>0</v>
      </c>
      <c r="R115" s="14"/>
      <c r="S115" s="14"/>
      <c r="T115" s="14">
        <f t="shared" si="44"/>
        <v>0</v>
      </c>
      <c r="U115" s="65">
        <f t="shared" si="46"/>
        <v>0</v>
      </c>
      <c r="V115" s="65"/>
      <c r="W115" s="66"/>
      <c r="X115" s="15">
        <f t="shared" si="47"/>
        <v>-7.3796159527326446E-2</v>
      </c>
      <c r="Y115" s="16" t="e">
        <f>VLOOKUP(C115,#REF!,3,FALSE)</f>
        <v>#REF!</v>
      </c>
      <c r="Z115" s="38"/>
      <c r="AA115" s="82">
        <f t="shared" si="24"/>
        <v>556.07271930785237</v>
      </c>
    </row>
    <row r="116" spans="1:27" hidden="1" outlineLevel="1" collapsed="1">
      <c r="A116" s="209">
        <v>42332</v>
      </c>
      <c r="B116" s="210" t="s">
        <v>19</v>
      </c>
      <c r="C116" s="210">
        <v>2002</v>
      </c>
      <c r="D116" s="210" t="str">
        <f>VLOOKUP(C116,每日行情!A:B,2,FALSE)</f>
        <v>中鋼</v>
      </c>
      <c r="E116" s="210">
        <v>1000</v>
      </c>
      <c r="F116" s="210">
        <v>18.55</v>
      </c>
      <c r="G116" s="210">
        <f t="shared" si="45"/>
        <v>18550</v>
      </c>
      <c r="H116" s="210">
        <v>20</v>
      </c>
      <c r="I116" s="305">
        <v>42338</v>
      </c>
      <c r="J116" s="16">
        <v>17.649999999999999</v>
      </c>
      <c r="K116" s="210">
        <f t="shared" si="40"/>
        <v>17650</v>
      </c>
      <c r="L116" s="17">
        <v>20</v>
      </c>
      <c r="M116" s="210">
        <v>52</v>
      </c>
      <c r="N116" s="210">
        <v>0</v>
      </c>
      <c r="O116" s="13">
        <f t="shared" si="41"/>
        <v>0</v>
      </c>
      <c r="P116" s="14">
        <f t="shared" si="42"/>
        <v>-992</v>
      </c>
      <c r="Q116" s="14">
        <f t="shared" si="43"/>
        <v>0</v>
      </c>
      <c r="R116" s="14"/>
      <c r="S116" s="14"/>
      <c r="T116" s="14">
        <f t="shared" si="44"/>
        <v>0</v>
      </c>
      <c r="U116" s="65">
        <f t="shared" si="46"/>
        <v>0</v>
      </c>
      <c r="V116" s="65"/>
      <c r="W116" s="66"/>
      <c r="X116" s="15">
        <f t="shared" si="47"/>
        <v>-5.3477088948787062E-2</v>
      </c>
      <c r="Y116" s="16" t="e">
        <f>VLOOKUP(C116,#REF!,3,FALSE)</f>
        <v>#REF!</v>
      </c>
      <c r="Z116" s="38"/>
      <c r="AA116" s="82">
        <f t="shared" si="24"/>
        <v>304.73113569160006</v>
      </c>
    </row>
    <row r="117" spans="1:27" hidden="1" outlineLevel="1">
      <c r="A117" s="209">
        <v>42333</v>
      </c>
      <c r="B117" s="210" t="s">
        <v>19</v>
      </c>
      <c r="C117" s="210">
        <v>2610</v>
      </c>
      <c r="D117" s="210" t="str">
        <f>VLOOKUP(C117,每日行情!A:B,2,FALSE)</f>
        <v>華航</v>
      </c>
      <c r="E117" s="210">
        <v>1000</v>
      </c>
      <c r="F117" s="210">
        <v>10.9</v>
      </c>
      <c r="G117" s="210">
        <f t="shared" si="45"/>
        <v>10900</v>
      </c>
      <c r="H117" s="210">
        <v>20</v>
      </c>
      <c r="I117" s="305">
        <v>42338</v>
      </c>
      <c r="J117" s="16">
        <v>10.7</v>
      </c>
      <c r="K117" s="210">
        <f t="shared" si="40"/>
        <v>10700</v>
      </c>
      <c r="L117" s="17">
        <v>20</v>
      </c>
      <c r="M117" s="210">
        <v>32</v>
      </c>
      <c r="N117" s="210">
        <v>0</v>
      </c>
      <c r="O117" s="13">
        <f t="shared" si="41"/>
        <v>0</v>
      </c>
      <c r="P117" s="14">
        <f t="shared" si="42"/>
        <v>-272</v>
      </c>
      <c r="Q117" s="14">
        <f t="shared" si="43"/>
        <v>0</v>
      </c>
      <c r="R117" s="14"/>
      <c r="S117" s="14"/>
      <c r="T117" s="14">
        <f t="shared" si="44"/>
        <v>0</v>
      </c>
      <c r="U117" s="65">
        <f t="shared" si="46"/>
        <v>0</v>
      </c>
      <c r="V117" s="65"/>
      <c r="W117" s="66"/>
      <c r="X117" s="15">
        <f t="shared" si="47"/>
        <v>-2.4954128440366971E-2</v>
      </c>
      <c r="Y117" s="16" t="e">
        <f>VLOOKUP(C117,#REF!,3,FALSE)</f>
        <v>#REF!</v>
      </c>
      <c r="Z117" s="38"/>
      <c r="AA117" s="82">
        <f t="shared" si="24"/>
        <v>149.21695323622822</v>
      </c>
    </row>
    <row r="118" spans="1:27" hidden="1" outlineLevel="1">
      <c r="A118" s="209">
        <v>42334</v>
      </c>
      <c r="B118" s="210" t="s">
        <v>19</v>
      </c>
      <c r="C118" s="210">
        <v>2353</v>
      </c>
      <c r="D118" s="210" t="str">
        <f>VLOOKUP(C118,每日行情!A:B,2,FALSE)</f>
        <v>宏碁</v>
      </c>
      <c r="E118" s="210">
        <v>1000</v>
      </c>
      <c r="F118" s="210">
        <v>12.35</v>
      </c>
      <c r="G118" s="210">
        <f t="shared" si="45"/>
        <v>12350</v>
      </c>
      <c r="H118" s="210">
        <v>20</v>
      </c>
      <c r="I118" s="305">
        <v>42334</v>
      </c>
      <c r="J118" s="16">
        <v>12.25</v>
      </c>
      <c r="K118" s="210">
        <f t="shared" si="40"/>
        <v>12250</v>
      </c>
      <c r="L118" s="17">
        <v>20</v>
      </c>
      <c r="M118" s="210">
        <v>36</v>
      </c>
      <c r="N118" s="210">
        <v>0</v>
      </c>
      <c r="O118" s="13">
        <f t="shared" si="41"/>
        <v>0</v>
      </c>
      <c r="P118" s="14">
        <f t="shared" si="42"/>
        <v>-176</v>
      </c>
      <c r="Q118" s="14">
        <f t="shared" si="43"/>
        <v>0</v>
      </c>
      <c r="R118" s="14"/>
      <c r="S118" s="14"/>
      <c r="T118" s="14">
        <f t="shared" si="44"/>
        <v>0</v>
      </c>
      <c r="U118" s="65">
        <f t="shared" si="46"/>
        <v>0</v>
      </c>
      <c r="V118" s="65"/>
      <c r="W118" s="66"/>
      <c r="X118" s="15">
        <f t="shared" si="47"/>
        <v>-1.4251012145748988E-2</v>
      </c>
      <c r="Y118" s="16" t="e">
        <f>VLOOKUP(C118,#REF!,3,FALSE)</f>
        <v>#REF!</v>
      </c>
      <c r="Z118" s="38"/>
      <c r="AA118" s="82">
        <f t="shared" si="24"/>
        <v>0</v>
      </c>
    </row>
    <row r="119" spans="1:27" hidden="1" outlineLevel="1">
      <c r="A119" s="212">
        <v>42336</v>
      </c>
      <c r="B119" s="213"/>
      <c r="C119" s="213"/>
      <c r="D119" s="213" t="s">
        <v>3404</v>
      </c>
      <c r="E119" s="213"/>
      <c r="F119" s="213"/>
      <c r="G119" s="213"/>
      <c r="H119" s="213"/>
      <c r="I119" s="214"/>
      <c r="J119" s="42"/>
      <c r="K119" s="213"/>
      <c r="L119" s="43"/>
      <c r="M119" s="213"/>
      <c r="N119" s="213"/>
      <c r="O119" s="44"/>
      <c r="P119" s="45">
        <v>-3888</v>
      </c>
      <c r="Q119" s="45"/>
      <c r="R119" s="45"/>
      <c r="S119" s="45"/>
      <c r="T119" s="45"/>
      <c r="U119" s="69"/>
      <c r="V119" s="69"/>
      <c r="W119" s="71"/>
      <c r="X119" s="46"/>
      <c r="Y119" s="42"/>
      <c r="Z119" s="47"/>
      <c r="AA119" s="82">
        <f t="shared" si="24"/>
        <v>0</v>
      </c>
    </row>
    <row r="120" spans="1:27" hidden="1" outlineLevel="1">
      <c r="A120" s="209">
        <v>42331</v>
      </c>
      <c r="B120" s="210" t="s">
        <v>19</v>
      </c>
      <c r="C120" s="210">
        <v>6509</v>
      </c>
      <c r="D120" s="210" t="str">
        <f>VLOOKUP(C120,每日行情!A:B,2,FALSE)</f>
        <v>聚和</v>
      </c>
      <c r="E120" s="210">
        <v>1000</v>
      </c>
      <c r="F120" s="210">
        <v>21.25</v>
      </c>
      <c r="G120" s="210">
        <f t="shared" ref="G120:G136" si="48">E120*F120</f>
        <v>21250</v>
      </c>
      <c r="H120" s="210">
        <v>20</v>
      </c>
      <c r="I120" s="305">
        <v>42352</v>
      </c>
      <c r="J120" s="16">
        <v>18.399999999999999</v>
      </c>
      <c r="K120" s="210">
        <f t="shared" ref="K120:K136" si="49">E120*J120</f>
        <v>18400</v>
      </c>
      <c r="L120" s="17">
        <v>20</v>
      </c>
      <c r="M120" s="210">
        <v>55</v>
      </c>
      <c r="N120" s="210">
        <v>0</v>
      </c>
      <c r="O120" s="13">
        <f t="shared" ref="O120:O136" si="50">IF(I120="",E120*Y120,0)</f>
        <v>0</v>
      </c>
      <c r="P120" s="14">
        <f t="shared" ref="P120:P136" si="51">IF(I120="",R120-H120,(K120-H120-SUM(L120:N120)+R120-S120-T120)-G120)+(ROUND(R120*V120,0)-ROUND(R120*(1+V120),0)*W120)</f>
        <v>-2945</v>
      </c>
      <c r="Q120" s="14">
        <f t="shared" ref="Q120:Q136" si="52">IF(I120="",(O120-G120-(O120*0.1425%*0.65)-(O120*0.3%)-S120-T120),0)</f>
        <v>0</v>
      </c>
      <c r="R120" s="14"/>
      <c r="S120" s="14"/>
      <c r="T120" s="14">
        <f t="shared" ref="T120:T136" si="53">IF(ROUND(R120*(1+V120),0)&gt;5000,ROUND(ROUND(R120*(1+V120),0)*2%,0),0)</f>
        <v>0</v>
      </c>
      <c r="U120" s="65">
        <f t="shared" ref="U120:U136" si="54">(V120*50%)/(1+50%*V120)</f>
        <v>0</v>
      </c>
      <c r="V120" s="65"/>
      <c r="W120" s="66"/>
      <c r="X120" s="15">
        <f t="shared" ref="X120:X136" si="55">(P120+Q120)/G120</f>
        <v>-0.13858823529411765</v>
      </c>
      <c r="Y120" s="16" t="e">
        <f>VLOOKUP(C120,#REF!,3,FALSE)</f>
        <v>#REF!</v>
      </c>
      <c r="Z120" s="38"/>
      <c r="AA120" s="82">
        <f t="shared" si="24"/>
        <v>1221.7993648012266</v>
      </c>
    </row>
    <row r="121" spans="1:27" hidden="1" outlineLevel="1">
      <c r="A121" s="209">
        <v>42352</v>
      </c>
      <c r="B121" s="210" t="s">
        <v>19</v>
      </c>
      <c r="C121" s="210">
        <v>2495</v>
      </c>
      <c r="D121" s="210" t="str">
        <f>VLOOKUP(C121,每日行情!A:B,2,FALSE)</f>
        <v>普安</v>
      </c>
      <c r="E121" s="210">
        <v>1000</v>
      </c>
      <c r="F121" s="210">
        <v>16.2</v>
      </c>
      <c r="G121" s="210">
        <f t="shared" si="48"/>
        <v>16200</v>
      </c>
      <c r="H121" s="210">
        <v>20</v>
      </c>
      <c r="I121" s="305">
        <v>42362</v>
      </c>
      <c r="J121" s="16">
        <v>16.899999999999999</v>
      </c>
      <c r="K121" s="210">
        <f t="shared" si="49"/>
        <v>16900</v>
      </c>
      <c r="L121" s="17">
        <v>20</v>
      </c>
      <c r="M121" s="210">
        <v>50</v>
      </c>
      <c r="N121" s="210">
        <v>0</v>
      </c>
      <c r="O121" s="13">
        <f t="shared" si="50"/>
        <v>0</v>
      </c>
      <c r="P121" s="14">
        <f t="shared" si="51"/>
        <v>610</v>
      </c>
      <c r="Q121" s="14">
        <f t="shared" si="52"/>
        <v>0</v>
      </c>
      <c r="R121" s="14"/>
      <c r="S121" s="14"/>
      <c r="T121" s="14">
        <f t="shared" si="53"/>
        <v>0</v>
      </c>
      <c r="U121" s="65">
        <f t="shared" si="54"/>
        <v>0</v>
      </c>
      <c r="V121" s="65"/>
      <c r="W121" s="66"/>
      <c r="X121" s="15">
        <f t="shared" si="55"/>
        <v>3.7654320987654324E-2</v>
      </c>
      <c r="Y121" s="16" t="e">
        <f>VLOOKUP(C121,#REF!,3,FALSE)</f>
        <v>#REF!</v>
      </c>
      <c r="Z121" s="38"/>
      <c r="AA121" s="82">
        <f t="shared" si="24"/>
        <v>443.54397108750408</v>
      </c>
    </row>
    <row r="122" spans="1:27" hidden="1" outlineLevel="1">
      <c r="A122" s="209">
        <v>42354</v>
      </c>
      <c r="B122" s="210" t="s">
        <v>19</v>
      </c>
      <c r="C122" s="210">
        <v>2849</v>
      </c>
      <c r="D122" s="210" t="str">
        <f>VLOOKUP(C122,每日行情!A:B,2,FALSE)</f>
        <v>安泰銀</v>
      </c>
      <c r="E122" s="210">
        <v>1000</v>
      </c>
      <c r="F122" s="210">
        <v>19.649999999999999</v>
      </c>
      <c r="G122" s="210">
        <f t="shared" si="48"/>
        <v>19650</v>
      </c>
      <c r="H122" s="210">
        <v>20</v>
      </c>
      <c r="I122" s="305">
        <v>42362</v>
      </c>
      <c r="J122" s="16">
        <v>18.05</v>
      </c>
      <c r="K122" s="210">
        <f t="shared" si="49"/>
        <v>18050</v>
      </c>
      <c r="L122" s="17">
        <v>20</v>
      </c>
      <c r="M122" s="210">
        <v>54</v>
      </c>
      <c r="N122" s="210">
        <v>0</v>
      </c>
      <c r="O122" s="13">
        <f t="shared" si="50"/>
        <v>0</v>
      </c>
      <c r="P122" s="14">
        <f t="shared" si="51"/>
        <v>-1694</v>
      </c>
      <c r="Q122" s="14">
        <f t="shared" si="52"/>
        <v>0</v>
      </c>
      <c r="R122" s="14"/>
      <c r="S122" s="14"/>
      <c r="T122" s="14">
        <f t="shared" si="53"/>
        <v>0</v>
      </c>
      <c r="U122" s="65">
        <f t="shared" si="54"/>
        <v>0</v>
      </c>
      <c r="V122" s="65"/>
      <c r="W122" s="66"/>
      <c r="X122" s="15">
        <f t="shared" si="55"/>
        <v>-8.620865139949109E-2</v>
      </c>
      <c r="Y122" s="16" t="e">
        <f>VLOOKUP(C122,#REF!,3,FALSE)</f>
        <v>#REF!</v>
      </c>
      <c r="Z122" s="38"/>
      <c r="AA122" s="82">
        <f t="shared" si="24"/>
        <v>430.40192749972618</v>
      </c>
    </row>
    <row r="123" spans="1:27" hidden="1" outlineLevel="1">
      <c r="A123" s="209">
        <v>42354</v>
      </c>
      <c r="B123" s="210" t="s">
        <v>19</v>
      </c>
      <c r="C123" s="210">
        <v>3428</v>
      </c>
      <c r="D123" s="210" t="e">
        <f>VLOOKUP(C123,每日行情!A:B,2,FALSE)</f>
        <v>#N/A</v>
      </c>
      <c r="E123" s="210">
        <v>1000</v>
      </c>
      <c r="F123" s="210">
        <v>53.7</v>
      </c>
      <c r="G123" s="210">
        <f t="shared" si="48"/>
        <v>53700</v>
      </c>
      <c r="H123" s="210">
        <v>45</v>
      </c>
      <c r="I123" s="305">
        <v>42362</v>
      </c>
      <c r="J123" s="16">
        <v>54.8</v>
      </c>
      <c r="K123" s="210">
        <f t="shared" si="49"/>
        <v>54800</v>
      </c>
      <c r="L123" s="17">
        <v>46</v>
      </c>
      <c r="M123" s="210">
        <v>164</v>
      </c>
      <c r="N123" s="210">
        <v>0</v>
      </c>
      <c r="O123" s="13">
        <f t="shared" si="50"/>
        <v>0</v>
      </c>
      <c r="P123" s="14">
        <f t="shared" si="51"/>
        <v>845</v>
      </c>
      <c r="Q123" s="14">
        <f t="shared" si="52"/>
        <v>0</v>
      </c>
      <c r="R123" s="14"/>
      <c r="S123" s="14"/>
      <c r="T123" s="14">
        <f t="shared" si="53"/>
        <v>0</v>
      </c>
      <c r="U123" s="65">
        <f t="shared" si="54"/>
        <v>0</v>
      </c>
      <c r="V123" s="65"/>
      <c r="W123" s="66"/>
      <c r="X123" s="15">
        <f t="shared" si="55"/>
        <v>1.5735567970204842E-2</v>
      </c>
      <c r="Y123" s="16" t="e">
        <f>VLOOKUP(C123,#REF!,3,FALSE)</f>
        <v>#REF!</v>
      </c>
      <c r="Z123" s="38"/>
      <c r="AA123" s="82">
        <f t="shared" si="24"/>
        <v>1176.212901106122</v>
      </c>
    </row>
    <row r="124" spans="1:27" hidden="1" outlineLevel="1">
      <c r="A124" s="209">
        <v>42354</v>
      </c>
      <c r="B124" s="210" t="s">
        <v>19</v>
      </c>
      <c r="C124" s="210">
        <v>5443</v>
      </c>
      <c r="D124" s="210" t="str">
        <f>VLOOKUP(C124,每日行情!A:B,2,FALSE)</f>
        <v>均豪</v>
      </c>
      <c r="E124" s="210">
        <v>1000</v>
      </c>
      <c r="F124" s="210">
        <v>17.5</v>
      </c>
      <c r="G124" s="210">
        <f t="shared" si="48"/>
        <v>17500</v>
      </c>
      <c r="H124" s="210">
        <v>20</v>
      </c>
      <c r="I124" s="305">
        <v>42362</v>
      </c>
      <c r="J124" s="16">
        <v>16.149999999999999</v>
      </c>
      <c r="K124" s="210">
        <f t="shared" si="49"/>
        <v>16149.999999999998</v>
      </c>
      <c r="L124" s="17">
        <v>20</v>
      </c>
      <c r="M124" s="210">
        <v>48</v>
      </c>
      <c r="N124" s="210">
        <v>0</v>
      </c>
      <c r="O124" s="13">
        <f t="shared" si="50"/>
        <v>0</v>
      </c>
      <c r="P124" s="14">
        <f t="shared" si="51"/>
        <v>-1438.0000000000018</v>
      </c>
      <c r="Q124" s="14">
        <f t="shared" si="52"/>
        <v>0</v>
      </c>
      <c r="R124" s="14"/>
      <c r="S124" s="14"/>
      <c r="T124" s="14">
        <f t="shared" si="53"/>
        <v>0</v>
      </c>
      <c r="U124" s="65">
        <f t="shared" si="54"/>
        <v>0</v>
      </c>
      <c r="V124" s="65"/>
      <c r="W124" s="66"/>
      <c r="X124" s="15">
        <f t="shared" si="55"/>
        <v>-8.2171428571428673E-2</v>
      </c>
      <c r="Y124" s="16" t="e">
        <f>VLOOKUP(C124,#REF!,3,FALSE)</f>
        <v>#REF!</v>
      </c>
      <c r="Z124" s="38"/>
      <c r="AA124" s="82">
        <f t="shared" si="24"/>
        <v>383.30960464352205</v>
      </c>
    </row>
    <row r="125" spans="1:27" hidden="1" outlineLevel="1">
      <c r="A125" s="209">
        <v>42355</v>
      </c>
      <c r="B125" s="210" t="s">
        <v>19</v>
      </c>
      <c r="C125" s="210">
        <v>3035</v>
      </c>
      <c r="D125" s="210" t="str">
        <f>VLOOKUP(C125,每日行情!A:B,2,FALSE)</f>
        <v>智原</v>
      </c>
      <c r="E125" s="210">
        <v>1000</v>
      </c>
      <c r="F125" s="210">
        <v>48</v>
      </c>
      <c r="G125" s="210">
        <f t="shared" si="48"/>
        <v>48000</v>
      </c>
      <c r="H125" s="210">
        <v>41</v>
      </c>
      <c r="I125" s="305">
        <v>42362</v>
      </c>
      <c r="J125" s="16">
        <v>47.65</v>
      </c>
      <c r="K125" s="210">
        <f t="shared" si="49"/>
        <v>47650</v>
      </c>
      <c r="L125" s="17">
        <v>40</v>
      </c>
      <c r="M125" s="210">
        <v>142</v>
      </c>
      <c r="N125" s="210">
        <v>0</v>
      </c>
      <c r="O125" s="13">
        <f t="shared" si="50"/>
        <v>0</v>
      </c>
      <c r="P125" s="14">
        <f t="shared" si="51"/>
        <v>-573</v>
      </c>
      <c r="Q125" s="14">
        <f t="shared" si="52"/>
        <v>0</v>
      </c>
      <c r="R125" s="14"/>
      <c r="S125" s="14"/>
      <c r="T125" s="14">
        <f t="shared" si="53"/>
        <v>0</v>
      </c>
      <c r="U125" s="65">
        <f t="shared" si="54"/>
        <v>0</v>
      </c>
      <c r="V125" s="65"/>
      <c r="W125" s="66"/>
      <c r="X125" s="15">
        <f t="shared" si="55"/>
        <v>-1.19375E-2</v>
      </c>
      <c r="Y125" s="16" t="e">
        <f>VLOOKUP(C125,#REF!,3,FALSE)</f>
        <v>#REF!</v>
      </c>
      <c r="Z125" s="38"/>
      <c r="AA125" s="82">
        <f t="shared" si="24"/>
        <v>919.94305114445297</v>
      </c>
    </row>
    <row r="126" spans="1:27" hidden="1" outlineLevel="1">
      <c r="A126" s="209">
        <v>42355</v>
      </c>
      <c r="B126" s="210" t="s">
        <v>19</v>
      </c>
      <c r="C126" s="210">
        <v>3474</v>
      </c>
      <c r="D126" s="210" t="e">
        <f>VLOOKUP(C126,每日行情!A:B,2,FALSE)</f>
        <v>#N/A</v>
      </c>
      <c r="E126" s="210">
        <v>1000</v>
      </c>
      <c r="F126" s="210">
        <v>28.4</v>
      </c>
      <c r="G126" s="210">
        <f t="shared" si="48"/>
        <v>28400</v>
      </c>
      <c r="H126" s="210">
        <v>24</v>
      </c>
      <c r="I126" s="305">
        <v>42362</v>
      </c>
      <c r="J126" s="16">
        <v>27.5</v>
      </c>
      <c r="K126" s="210">
        <f t="shared" si="49"/>
        <v>27500</v>
      </c>
      <c r="L126" s="17">
        <v>23</v>
      </c>
      <c r="M126" s="210">
        <v>82</v>
      </c>
      <c r="N126" s="210">
        <v>0</v>
      </c>
      <c r="O126" s="13">
        <f t="shared" si="50"/>
        <v>0</v>
      </c>
      <c r="P126" s="14">
        <f t="shared" si="51"/>
        <v>-1029</v>
      </c>
      <c r="Q126" s="14">
        <f t="shared" si="52"/>
        <v>0</v>
      </c>
      <c r="R126" s="14"/>
      <c r="S126" s="14"/>
      <c r="T126" s="14">
        <f t="shared" si="53"/>
        <v>0</v>
      </c>
      <c r="U126" s="65">
        <f t="shared" si="54"/>
        <v>0</v>
      </c>
      <c r="V126" s="65"/>
      <c r="W126" s="66"/>
      <c r="X126" s="15">
        <f t="shared" si="55"/>
        <v>-3.6232394366197185E-2</v>
      </c>
      <c r="Y126" s="16" t="e">
        <f>VLOOKUP(C126,#REF!,3,FALSE)</f>
        <v>#REF!</v>
      </c>
      <c r="Z126" s="38"/>
      <c r="AA126" s="82">
        <f t="shared" si="24"/>
        <v>544.29963859380132</v>
      </c>
    </row>
    <row r="127" spans="1:27" hidden="1" outlineLevel="1">
      <c r="A127" s="209">
        <v>42359</v>
      </c>
      <c r="B127" s="210" t="s">
        <v>19</v>
      </c>
      <c r="C127" s="210">
        <v>2849</v>
      </c>
      <c r="D127" s="210" t="str">
        <f>VLOOKUP(C127,每日行情!A:B,2,FALSE)</f>
        <v>安泰銀</v>
      </c>
      <c r="E127" s="210">
        <v>1000</v>
      </c>
      <c r="F127" s="210">
        <v>18</v>
      </c>
      <c r="G127" s="210">
        <f t="shared" si="48"/>
        <v>18000</v>
      </c>
      <c r="H127" s="210">
        <v>20</v>
      </c>
      <c r="I127" s="305">
        <v>42361</v>
      </c>
      <c r="J127" s="16">
        <v>18.350000000000001</v>
      </c>
      <c r="K127" s="210">
        <f t="shared" si="49"/>
        <v>18350</v>
      </c>
      <c r="L127" s="17">
        <v>20</v>
      </c>
      <c r="M127" s="210">
        <v>55</v>
      </c>
      <c r="N127" s="210">
        <v>0</v>
      </c>
      <c r="O127" s="13">
        <f t="shared" si="50"/>
        <v>0</v>
      </c>
      <c r="P127" s="14">
        <f t="shared" si="51"/>
        <v>255</v>
      </c>
      <c r="Q127" s="14">
        <f t="shared" si="52"/>
        <v>0</v>
      </c>
      <c r="R127" s="14"/>
      <c r="S127" s="14"/>
      <c r="T127" s="14">
        <f t="shared" si="53"/>
        <v>0</v>
      </c>
      <c r="U127" s="65">
        <f t="shared" si="54"/>
        <v>0</v>
      </c>
      <c r="V127" s="65"/>
      <c r="W127" s="66"/>
      <c r="X127" s="15">
        <f t="shared" si="55"/>
        <v>1.4166666666666666E-2</v>
      </c>
      <c r="Y127" s="16" t="e">
        <f>VLOOKUP(C127,#REF!,3,FALSE)</f>
        <v>#REF!</v>
      </c>
      <c r="Z127" s="38"/>
      <c r="AA127" s="82">
        <f t="shared" si="24"/>
        <v>98.565326908334242</v>
      </c>
    </row>
    <row r="128" spans="1:27" hidden="1" outlineLevel="1">
      <c r="A128" s="209">
        <v>42361</v>
      </c>
      <c r="B128" s="210" t="s">
        <v>19</v>
      </c>
      <c r="C128" s="210">
        <v>1218</v>
      </c>
      <c r="D128" s="210" t="str">
        <f>VLOOKUP(C128,每日行情!A:B,2,FALSE)</f>
        <v>泰山</v>
      </c>
      <c r="E128" s="210">
        <v>1000</v>
      </c>
      <c r="F128" s="210">
        <v>11.95</v>
      </c>
      <c r="G128" s="210">
        <f t="shared" si="48"/>
        <v>11950</v>
      </c>
      <c r="H128" s="210">
        <v>20</v>
      </c>
      <c r="I128" s="305">
        <v>42362</v>
      </c>
      <c r="J128" s="16">
        <v>11.7</v>
      </c>
      <c r="K128" s="210">
        <f t="shared" si="49"/>
        <v>11700</v>
      </c>
      <c r="L128" s="17">
        <v>20</v>
      </c>
      <c r="M128" s="210">
        <v>35</v>
      </c>
      <c r="N128" s="210">
        <v>0</v>
      </c>
      <c r="O128" s="13">
        <f t="shared" si="50"/>
        <v>0</v>
      </c>
      <c r="P128" s="14">
        <f t="shared" si="51"/>
        <v>-325</v>
      </c>
      <c r="Q128" s="14">
        <f t="shared" si="52"/>
        <v>0</v>
      </c>
      <c r="R128" s="14"/>
      <c r="S128" s="14"/>
      <c r="T128" s="14">
        <f t="shared" si="53"/>
        <v>0</v>
      </c>
      <c r="U128" s="65">
        <f t="shared" si="54"/>
        <v>0</v>
      </c>
      <c r="V128" s="65"/>
      <c r="W128" s="66"/>
      <c r="X128" s="15">
        <f t="shared" si="55"/>
        <v>-2.7196652719665274E-2</v>
      </c>
      <c r="Y128" s="16" t="e">
        <f>VLOOKUP(C128,#REF!,3,FALSE)</f>
        <v>#REF!</v>
      </c>
      <c r="Z128" s="38"/>
      <c r="AA128" s="82">
        <f t="shared" si="24"/>
        <v>32.718212682072064</v>
      </c>
    </row>
    <row r="129" spans="1:27" hidden="1" outlineLevel="1">
      <c r="A129" s="209">
        <v>42352</v>
      </c>
      <c r="B129" s="210" t="s">
        <v>19</v>
      </c>
      <c r="C129" s="210">
        <v>2457</v>
      </c>
      <c r="D129" s="210" t="str">
        <f>VLOOKUP(C129,每日行情!A:B,2,FALSE)</f>
        <v>飛宏</v>
      </c>
      <c r="E129" s="210">
        <v>1000</v>
      </c>
      <c r="F129" s="210">
        <v>13.8</v>
      </c>
      <c r="G129" s="210">
        <f t="shared" si="48"/>
        <v>13800</v>
      </c>
      <c r="H129" s="210">
        <v>20</v>
      </c>
      <c r="I129" s="305">
        <v>42366</v>
      </c>
      <c r="J129" s="16">
        <v>13.85</v>
      </c>
      <c r="K129" s="210">
        <f t="shared" si="49"/>
        <v>13850</v>
      </c>
      <c r="L129" s="17">
        <v>20</v>
      </c>
      <c r="M129" s="210">
        <v>41</v>
      </c>
      <c r="N129" s="210">
        <v>0</v>
      </c>
      <c r="O129" s="13">
        <f t="shared" si="50"/>
        <v>0</v>
      </c>
      <c r="P129" s="14">
        <f t="shared" si="51"/>
        <v>-31</v>
      </c>
      <c r="Q129" s="14">
        <f t="shared" si="52"/>
        <v>0</v>
      </c>
      <c r="R129" s="14"/>
      <c r="S129" s="14"/>
      <c r="T129" s="14">
        <f t="shared" si="53"/>
        <v>0</v>
      </c>
      <c r="U129" s="65">
        <f t="shared" si="54"/>
        <v>0</v>
      </c>
      <c r="V129" s="65"/>
      <c r="W129" s="66"/>
      <c r="X129" s="15">
        <f t="shared" si="55"/>
        <v>-2.2463768115942029E-3</v>
      </c>
      <c r="Y129" s="16" t="e">
        <f>VLOOKUP(C129,#REF!,3,FALSE)</f>
        <v>#REF!</v>
      </c>
      <c r="Z129" s="38"/>
      <c r="AA129" s="82">
        <f t="shared" si="24"/>
        <v>528.9672544080604</v>
      </c>
    </row>
    <row r="130" spans="1:27" hidden="1" outlineLevel="1">
      <c r="A130" s="209">
        <v>42355</v>
      </c>
      <c r="B130" s="210" t="s">
        <v>19</v>
      </c>
      <c r="C130" s="210">
        <v>2464</v>
      </c>
      <c r="D130" s="210" t="str">
        <f>VLOOKUP(C130,每日行情!A:B,2,FALSE)</f>
        <v>盟立</v>
      </c>
      <c r="E130" s="210">
        <v>1000</v>
      </c>
      <c r="F130" s="210">
        <v>34.85</v>
      </c>
      <c r="G130" s="210">
        <f t="shared" si="48"/>
        <v>34850</v>
      </c>
      <c r="H130" s="210">
        <v>29</v>
      </c>
      <c r="I130" s="305">
        <v>42362</v>
      </c>
      <c r="J130" s="16">
        <v>34.25</v>
      </c>
      <c r="K130" s="210">
        <f t="shared" si="49"/>
        <v>34250</v>
      </c>
      <c r="L130" s="17">
        <v>29</v>
      </c>
      <c r="M130" s="210">
        <v>102</v>
      </c>
      <c r="N130" s="210">
        <v>0</v>
      </c>
      <c r="O130" s="13">
        <f t="shared" si="50"/>
        <v>0</v>
      </c>
      <c r="P130" s="14">
        <f t="shared" si="51"/>
        <v>-760</v>
      </c>
      <c r="Q130" s="14">
        <f t="shared" si="52"/>
        <v>0</v>
      </c>
      <c r="R130" s="14"/>
      <c r="S130" s="14"/>
      <c r="T130" s="14">
        <f t="shared" si="53"/>
        <v>0</v>
      </c>
      <c r="U130" s="65">
        <f t="shared" si="54"/>
        <v>0</v>
      </c>
      <c r="V130" s="65"/>
      <c r="W130" s="66"/>
      <c r="X130" s="15">
        <f t="shared" si="55"/>
        <v>-2.1807747489239599E-2</v>
      </c>
      <c r="Y130" s="16" t="e">
        <f>VLOOKUP(C130,#REF!,3,FALSE)</f>
        <v>#REF!</v>
      </c>
      <c r="Z130" s="38"/>
      <c r="AA130" s="82">
        <f t="shared" si="24"/>
        <v>667.91698609133721</v>
      </c>
    </row>
    <row r="131" spans="1:27" hidden="1" outlineLevel="1">
      <c r="A131" s="209">
        <v>42362</v>
      </c>
      <c r="B131" s="210" t="s">
        <v>19</v>
      </c>
      <c r="C131" s="210">
        <v>8287</v>
      </c>
      <c r="D131" s="210" t="e">
        <f>VLOOKUP(C131,每日行情!A:B,2,FALSE)</f>
        <v>#N/A</v>
      </c>
      <c r="E131" s="210">
        <v>1000</v>
      </c>
      <c r="F131" s="210">
        <v>19.100000000000001</v>
      </c>
      <c r="G131" s="210">
        <f t="shared" si="48"/>
        <v>19100</v>
      </c>
      <c r="H131" s="210">
        <v>20</v>
      </c>
      <c r="I131" s="305">
        <v>42363</v>
      </c>
      <c r="J131" s="16">
        <v>19.2</v>
      </c>
      <c r="K131" s="210">
        <f t="shared" si="49"/>
        <v>19200</v>
      </c>
      <c r="L131" s="17">
        <v>20</v>
      </c>
      <c r="M131" s="210">
        <v>57</v>
      </c>
      <c r="N131" s="210">
        <v>0</v>
      </c>
      <c r="O131" s="13">
        <f t="shared" si="50"/>
        <v>0</v>
      </c>
      <c r="P131" s="14">
        <f t="shared" si="51"/>
        <v>3</v>
      </c>
      <c r="Q131" s="14">
        <f t="shared" si="52"/>
        <v>0</v>
      </c>
      <c r="R131" s="14"/>
      <c r="S131" s="14"/>
      <c r="T131" s="14">
        <f t="shared" si="53"/>
        <v>0</v>
      </c>
      <c r="U131" s="65">
        <f t="shared" si="54"/>
        <v>0</v>
      </c>
      <c r="V131" s="65"/>
      <c r="W131" s="66"/>
      <c r="X131" s="15">
        <f t="shared" si="55"/>
        <v>1.5706806282722512E-4</v>
      </c>
      <c r="Y131" s="16" t="e">
        <f>VLOOKUP(C131,#REF!,3,FALSE)</f>
        <v>#REF!</v>
      </c>
      <c r="Z131" s="38"/>
      <c r="AA131" s="82">
        <f t="shared" si="24"/>
        <v>52.294381776366222</v>
      </c>
    </row>
    <row r="132" spans="1:27" hidden="1" outlineLevel="1">
      <c r="A132" s="209">
        <v>42355</v>
      </c>
      <c r="B132" s="210" t="s">
        <v>19</v>
      </c>
      <c r="C132" s="210">
        <v>8287</v>
      </c>
      <c r="D132" s="210" t="e">
        <f>VLOOKUP(C132,每日行情!A:B,2,FALSE)</f>
        <v>#N/A</v>
      </c>
      <c r="E132" s="210">
        <v>1000</v>
      </c>
      <c r="F132" s="210">
        <v>16.600000000000001</v>
      </c>
      <c r="G132" s="210">
        <f t="shared" si="48"/>
        <v>16600</v>
      </c>
      <c r="H132" s="210">
        <v>20</v>
      </c>
      <c r="I132" s="305">
        <v>42366</v>
      </c>
      <c r="J132" s="16">
        <v>19.399999999999999</v>
      </c>
      <c r="K132" s="210">
        <f t="shared" si="49"/>
        <v>19400</v>
      </c>
      <c r="L132" s="17">
        <v>20</v>
      </c>
      <c r="M132" s="210">
        <v>58</v>
      </c>
      <c r="N132" s="210">
        <v>0</v>
      </c>
      <c r="O132" s="13">
        <f t="shared" si="50"/>
        <v>0</v>
      </c>
      <c r="P132" s="14">
        <f t="shared" si="51"/>
        <v>2702</v>
      </c>
      <c r="Q132" s="14">
        <f t="shared" si="52"/>
        <v>0</v>
      </c>
      <c r="R132" s="14"/>
      <c r="S132" s="14"/>
      <c r="T132" s="14">
        <f t="shared" si="53"/>
        <v>0</v>
      </c>
      <c r="U132" s="65">
        <f t="shared" si="54"/>
        <v>0</v>
      </c>
      <c r="V132" s="65"/>
      <c r="W132" s="66"/>
      <c r="X132" s="15">
        <f t="shared" si="55"/>
        <v>0.16277108433734941</v>
      </c>
      <c r="Y132" s="16" t="e">
        <f>VLOOKUP(C132,#REF!,3,FALSE)</f>
        <v>#REF!</v>
      </c>
      <c r="Z132" s="38"/>
      <c r="AA132" s="82">
        <f t="shared" ref="AA132:AA137" si="56">((I132-A132)*G132)/365.24</f>
        <v>499.94524148505093</v>
      </c>
    </row>
    <row r="133" spans="1:27" hidden="1" outlineLevel="1">
      <c r="A133" s="209">
        <v>42355</v>
      </c>
      <c r="B133" s="210" t="s">
        <v>19</v>
      </c>
      <c r="C133" s="210">
        <v>5425</v>
      </c>
      <c r="D133" s="210" t="str">
        <f>VLOOKUP(C133,每日行情!A:B,2,FALSE)</f>
        <v>台半</v>
      </c>
      <c r="E133" s="210">
        <v>1000</v>
      </c>
      <c r="F133" s="210">
        <v>33.15</v>
      </c>
      <c r="G133" s="210">
        <f t="shared" si="48"/>
        <v>33150</v>
      </c>
      <c r="H133" s="210">
        <v>28</v>
      </c>
      <c r="I133" s="305">
        <v>42366</v>
      </c>
      <c r="J133" s="16">
        <v>33.65</v>
      </c>
      <c r="K133" s="210">
        <f t="shared" si="49"/>
        <v>33650</v>
      </c>
      <c r="L133" s="17">
        <v>28</v>
      </c>
      <c r="M133" s="210">
        <v>100</v>
      </c>
      <c r="N133" s="210">
        <v>0</v>
      </c>
      <c r="O133" s="13">
        <f t="shared" si="50"/>
        <v>0</v>
      </c>
      <c r="P133" s="14">
        <f t="shared" si="51"/>
        <v>344</v>
      </c>
      <c r="Q133" s="14">
        <f t="shared" si="52"/>
        <v>0</v>
      </c>
      <c r="R133" s="14"/>
      <c r="S133" s="14"/>
      <c r="T133" s="14">
        <f t="shared" si="53"/>
        <v>0</v>
      </c>
      <c r="U133" s="65">
        <f t="shared" si="54"/>
        <v>0</v>
      </c>
      <c r="V133" s="65"/>
      <c r="W133" s="66"/>
      <c r="X133" s="15">
        <f t="shared" si="55"/>
        <v>1.0377073906485672E-2</v>
      </c>
      <c r="Y133" s="16" t="e">
        <f>VLOOKUP(C133,#REF!,3,FALSE)</f>
        <v>#REF!</v>
      </c>
      <c r="Z133" s="38"/>
      <c r="AA133" s="82">
        <f t="shared" si="56"/>
        <v>998.38462380900228</v>
      </c>
    </row>
    <row r="134" spans="1:27" hidden="1" outlineLevel="1">
      <c r="A134" s="209">
        <v>42363</v>
      </c>
      <c r="B134" s="210" t="s">
        <v>19</v>
      </c>
      <c r="C134" s="210">
        <v>2457</v>
      </c>
      <c r="D134" s="210" t="str">
        <f>VLOOKUP(C134,每日行情!A:B,2,FALSE)</f>
        <v>飛宏</v>
      </c>
      <c r="E134" s="210">
        <v>1000</v>
      </c>
      <c r="F134" s="210">
        <v>13.6</v>
      </c>
      <c r="G134" s="210">
        <f t="shared" si="48"/>
        <v>13600</v>
      </c>
      <c r="H134" s="210">
        <v>20</v>
      </c>
      <c r="I134" s="305">
        <v>42368</v>
      </c>
      <c r="J134" s="16">
        <v>13.2</v>
      </c>
      <c r="K134" s="210">
        <f t="shared" si="49"/>
        <v>13200</v>
      </c>
      <c r="L134" s="17">
        <v>20</v>
      </c>
      <c r="M134" s="210">
        <v>39</v>
      </c>
      <c r="N134" s="210">
        <v>0</v>
      </c>
      <c r="O134" s="13">
        <f t="shared" si="50"/>
        <v>0</v>
      </c>
      <c r="P134" s="14">
        <f t="shared" si="51"/>
        <v>-479</v>
      </c>
      <c r="Q134" s="14">
        <f t="shared" si="52"/>
        <v>0</v>
      </c>
      <c r="R134" s="14"/>
      <c r="S134" s="14"/>
      <c r="T134" s="14">
        <f t="shared" si="53"/>
        <v>0</v>
      </c>
      <c r="U134" s="65">
        <f t="shared" si="54"/>
        <v>0</v>
      </c>
      <c r="V134" s="65"/>
      <c r="W134" s="66"/>
      <c r="X134" s="15">
        <f t="shared" si="55"/>
        <v>-3.5220588235294115E-2</v>
      </c>
      <c r="Y134" s="16" t="e">
        <f>VLOOKUP(C134,#REF!,3,FALSE)</f>
        <v>#REF!</v>
      </c>
      <c r="Z134" s="38"/>
      <c r="AA134" s="82">
        <f t="shared" si="56"/>
        <v>186.17895082685357</v>
      </c>
    </row>
    <row r="135" spans="1:27" hidden="1" outlineLevel="1">
      <c r="A135" s="209">
        <v>42363</v>
      </c>
      <c r="B135" s="210" t="s">
        <v>19</v>
      </c>
      <c r="C135" s="210">
        <v>3642</v>
      </c>
      <c r="D135" s="210" t="e">
        <f>VLOOKUP(C135,每日行情!A:B,2,FALSE)</f>
        <v>#N/A</v>
      </c>
      <c r="E135" s="210">
        <v>1000</v>
      </c>
      <c r="F135" s="210">
        <v>28.95</v>
      </c>
      <c r="G135" s="210">
        <f t="shared" si="48"/>
        <v>28950</v>
      </c>
      <c r="H135" s="210">
        <v>24</v>
      </c>
      <c r="I135" s="305">
        <v>42368</v>
      </c>
      <c r="J135" s="16">
        <v>27.55</v>
      </c>
      <c r="K135" s="210">
        <f t="shared" si="49"/>
        <v>27550</v>
      </c>
      <c r="L135" s="17">
        <v>23</v>
      </c>
      <c r="M135" s="210">
        <v>82</v>
      </c>
      <c r="N135" s="210">
        <v>0</v>
      </c>
      <c r="O135" s="13">
        <f t="shared" si="50"/>
        <v>0</v>
      </c>
      <c r="P135" s="14">
        <f t="shared" si="51"/>
        <v>-1529</v>
      </c>
      <c r="Q135" s="14">
        <f t="shared" si="52"/>
        <v>0</v>
      </c>
      <c r="R135" s="14"/>
      <c r="S135" s="14"/>
      <c r="T135" s="14">
        <f t="shared" si="53"/>
        <v>0</v>
      </c>
      <c r="U135" s="65">
        <f t="shared" si="54"/>
        <v>0</v>
      </c>
      <c r="V135" s="65"/>
      <c r="W135" s="66"/>
      <c r="X135" s="15">
        <f t="shared" si="55"/>
        <v>-5.2815198618307427E-2</v>
      </c>
      <c r="Y135" s="16" t="e">
        <f>VLOOKUP(C135,#REF!,3,FALSE)</f>
        <v>#REF!</v>
      </c>
      <c r="Z135" s="38"/>
      <c r="AA135" s="82">
        <f t="shared" si="56"/>
        <v>396.31475194392726</v>
      </c>
    </row>
    <row r="136" spans="1:27" hidden="1" outlineLevel="1">
      <c r="A136" s="209">
        <v>42355</v>
      </c>
      <c r="B136" s="210" t="s">
        <v>19</v>
      </c>
      <c r="C136" s="210">
        <v>2881</v>
      </c>
      <c r="D136" s="210" t="str">
        <f>VLOOKUP(C136,每日行情!A:B,2,FALSE)</f>
        <v>富邦金</v>
      </c>
      <c r="E136" s="210">
        <v>1000</v>
      </c>
      <c r="F136" s="210">
        <v>47.05</v>
      </c>
      <c r="G136" s="210">
        <f t="shared" si="48"/>
        <v>47050</v>
      </c>
      <c r="H136" s="210">
        <v>40</v>
      </c>
      <c r="I136" s="305">
        <v>42369</v>
      </c>
      <c r="J136" s="16">
        <v>44.75</v>
      </c>
      <c r="K136" s="210">
        <f t="shared" si="49"/>
        <v>44750</v>
      </c>
      <c r="L136" s="17">
        <v>38</v>
      </c>
      <c r="M136" s="210">
        <v>134</v>
      </c>
      <c r="N136" s="210">
        <v>0</v>
      </c>
      <c r="O136" s="13">
        <f t="shared" si="50"/>
        <v>0</v>
      </c>
      <c r="P136" s="14">
        <f t="shared" si="51"/>
        <v>-2512</v>
      </c>
      <c r="Q136" s="14">
        <f t="shared" si="52"/>
        <v>0</v>
      </c>
      <c r="R136" s="14"/>
      <c r="S136" s="14"/>
      <c r="T136" s="14">
        <f t="shared" si="53"/>
        <v>0</v>
      </c>
      <c r="U136" s="65">
        <f t="shared" si="54"/>
        <v>0</v>
      </c>
      <c r="V136" s="65"/>
      <c r="W136" s="66"/>
      <c r="X136" s="15">
        <f t="shared" si="55"/>
        <v>-5.3390010626992564E-2</v>
      </c>
      <c r="Y136" s="16" t="e">
        <f>VLOOKUP(C136,#REF!,3,FALSE)</f>
        <v>#REF!</v>
      </c>
      <c r="Z136" s="38"/>
      <c r="AA136" s="82">
        <f t="shared" si="56"/>
        <v>1803.4716898477714</v>
      </c>
    </row>
    <row r="137" spans="1:27" hidden="1" outlineLevel="1">
      <c r="A137" s="212">
        <v>42369</v>
      </c>
      <c r="B137" s="213"/>
      <c r="C137" s="213">
        <v>93211</v>
      </c>
      <c r="D137" s="213"/>
      <c r="E137" s="213"/>
      <c r="F137" s="213"/>
      <c r="G137" s="213"/>
      <c r="H137" s="213"/>
      <c r="I137" s="214"/>
      <c r="J137" s="42"/>
      <c r="K137" s="213"/>
      <c r="L137" s="43"/>
      <c r="M137" s="213"/>
      <c r="N137" s="213"/>
      <c r="O137" s="44"/>
      <c r="P137" s="45">
        <v>-1194</v>
      </c>
      <c r="Q137" s="45"/>
      <c r="R137" s="45"/>
      <c r="S137" s="45"/>
      <c r="T137" s="45"/>
      <c r="U137" s="69"/>
      <c r="V137" s="69"/>
      <c r="W137" s="71"/>
      <c r="X137" s="46"/>
      <c r="Y137" s="42"/>
      <c r="Z137" s="47"/>
      <c r="AA137" s="82">
        <f t="shared" si="56"/>
        <v>0</v>
      </c>
    </row>
    <row r="138" spans="1:27">
      <c r="A138" s="209"/>
      <c r="B138" s="210"/>
      <c r="C138" s="210"/>
      <c r="D138" s="210"/>
      <c r="E138" s="210"/>
      <c r="F138" s="210"/>
      <c r="G138" s="210"/>
      <c r="H138" s="210"/>
      <c r="I138" s="215"/>
      <c r="J138" s="210"/>
      <c r="K138" s="210"/>
      <c r="L138" s="210"/>
      <c r="M138" s="210"/>
      <c r="N138" s="210"/>
      <c r="O138" s="13"/>
      <c r="P138" s="14"/>
      <c r="Q138" s="14"/>
      <c r="R138" s="14"/>
      <c r="S138" s="14"/>
      <c r="T138" s="14"/>
      <c r="U138" s="14"/>
      <c r="V138" s="65"/>
      <c r="W138" s="66"/>
      <c r="X138" s="15"/>
      <c r="Y138" s="16"/>
      <c r="Z138" s="38"/>
      <c r="AA138" s="82"/>
    </row>
    <row r="139" spans="1:27">
      <c r="A139" s="216">
        <f>MIN(A140:A141)</f>
        <v>0</v>
      </c>
      <c r="B139" s="217"/>
      <c r="C139" s="218"/>
      <c r="D139" s="217"/>
      <c r="E139" s="217"/>
      <c r="F139" s="217"/>
      <c r="G139" s="217"/>
      <c r="H139" s="217"/>
      <c r="I139" s="21"/>
      <c r="J139" s="22"/>
      <c r="K139" s="217"/>
      <c r="L139" s="23"/>
      <c r="M139" s="217"/>
      <c r="N139" s="217"/>
      <c r="O139" s="24"/>
      <c r="P139" s="25"/>
      <c r="Q139" s="25"/>
      <c r="R139" s="25"/>
      <c r="S139" s="25"/>
      <c r="T139" s="25"/>
      <c r="U139" s="25"/>
      <c r="V139" s="70"/>
      <c r="W139" s="72"/>
      <c r="X139" s="26"/>
      <c r="Y139" s="22"/>
      <c r="Z139" s="27"/>
      <c r="AA139" s="82"/>
    </row>
    <row r="140" spans="1:27" hidden="1">
      <c r="A140" s="216"/>
      <c r="B140" s="217"/>
      <c r="C140" s="218"/>
      <c r="D140" s="217"/>
      <c r="E140" s="217"/>
      <c r="F140" s="217"/>
      <c r="G140" s="217"/>
      <c r="H140" s="217"/>
      <c r="I140" s="21"/>
      <c r="J140" s="22"/>
      <c r="K140" s="217"/>
      <c r="L140" s="23"/>
      <c r="M140" s="217"/>
      <c r="N140" s="217"/>
      <c r="O140" s="24"/>
      <c r="P140" s="25"/>
      <c r="Q140" s="25"/>
      <c r="R140" s="25"/>
      <c r="S140" s="25"/>
      <c r="T140" s="25"/>
      <c r="U140" s="25"/>
      <c r="V140" s="70"/>
      <c r="W140" s="72"/>
      <c r="X140" s="26"/>
      <c r="Y140" s="22"/>
      <c r="Z140" s="27"/>
      <c r="AA140" s="82"/>
    </row>
    <row r="141" spans="1:27" ht="17.25" thickBot="1">
      <c r="A141" s="219"/>
      <c r="B141" s="220"/>
      <c r="C141" s="220"/>
      <c r="D141" s="220"/>
      <c r="E141" s="220"/>
      <c r="F141" s="220"/>
      <c r="G141" s="220"/>
      <c r="H141" s="220"/>
      <c r="I141" s="221"/>
      <c r="J141" s="51"/>
      <c r="K141" s="220"/>
      <c r="L141" s="52"/>
      <c r="M141" s="220"/>
      <c r="N141" s="220"/>
      <c r="O141" s="53"/>
      <c r="P141" s="54"/>
      <c r="Q141" s="54"/>
      <c r="R141" s="54"/>
      <c r="S141" s="54"/>
      <c r="T141" s="57"/>
      <c r="U141" s="54"/>
      <c r="V141" s="54"/>
      <c r="W141" s="73"/>
      <c r="X141" s="55"/>
      <c r="Y141" s="51"/>
      <c r="Z141" s="56"/>
      <c r="AA141" s="82">
        <f>((I141-A141)*G141)/365.24</f>
        <v>0</v>
      </c>
    </row>
    <row r="142" spans="1:27" ht="17.25" thickBot="1">
      <c r="A142" s="222"/>
      <c r="D142" s="207"/>
      <c r="I142" s="30"/>
      <c r="J142" s="31"/>
      <c r="L142" s="32"/>
      <c r="O142" s="33"/>
      <c r="P142" s="34"/>
      <c r="Q142" s="34"/>
      <c r="R142" s="34"/>
      <c r="S142" s="34"/>
      <c r="T142" s="34"/>
      <c r="U142" s="34"/>
      <c r="V142" s="34"/>
      <c r="W142" s="34"/>
      <c r="X142" s="35"/>
      <c r="Y142" s="31"/>
      <c r="Z142" s="31"/>
      <c r="AA142" s="31"/>
    </row>
    <row r="143" spans="1:27" ht="17.25" thickBot="1">
      <c r="A143" s="511"/>
      <c r="B143" s="512"/>
      <c r="C143" s="517"/>
      <c r="D143" s="58" t="s">
        <v>21</v>
      </c>
      <c r="E143" s="548"/>
      <c r="F143" s="510"/>
      <c r="G143" s="59">
        <f>SUM(G139:G141)</f>
        <v>0</v>
      </c>
      <c r="H143" s="59">
        <f>SUM(H139:H141)</f>
        <v>0</v>
      </c>
      <c r="I143" s="548"/>
      <c r="J143" s="510"/>
      <c r="K143" s="523"/>
      <c r="L143" s="524"/>
      <c r="M143" s="524"/>
      <c r="N143" s="525"/>
      <c r="O143" s="59">
        <f>SUM(O139:O141)</f>
        <v>0</v>
      </c>
      <c r="P143" s="59">
        <f>SUM(P139:P141)</f>
        <v>0</v>
      </c>
      <c r="Q143" s="59">
        <f>SUM(Q139:Q141)</f>
        <v>0</v>
      </c>
      <c r="R143" s="59">
        <f>SUM(R139:R141)</f>
        <v>0</v>
      </c>
      <c r="S143" s="67"/>
      <c r="T143" s="67"/>
      <c r="U143" s="67"/>
      <c r="V143" s="67"/>
      <c r="W143" s="67"/>
      <c r="X143" s="63">
        <v>0</v>
      </c>
      <c r="Y143" s="547" t="s">
        <v>22</v>
      </c>
      <c r="Z143" s="77">
        <f>IF(AA143=0,0,(P143+Q143)/(AA143))</f>
        <v>0</v>
      </c>
      <c r="AA143" s="82">
        <f>SUM(AA139:AA141)</f>
        <v>0</v>
      </c>
    </row>
    <row r="144" spans="1:27" s="225" customFormat="1" ht="17.25" thickBot="1">
      <c r="A144" s="513"/>
      <c r="B144" s="514"/>
      <c r="C144" s="518"/>
      <c r="D144" s="58" t="s">
        <v>3405</v>
      </c>
      <c r="E144" s="509"/>
      <c r="F144" s="510"/>
      <c r="G144" s="60">
        <f>SUM(G3:G141)</f>
        <v>6783148</v>
      </c>
      <c r="H144" s="60">
        <f>SUM(H3:H141)</f>
        <v>5933</v>
      </c>
      <c r="I144" s="509"/>
      <c r="J144" s="510"/>
      <c r="K144" s="60">
        <f t="shared" ref="K144:R144" si="57">SUM(K3:K141)</f>
        <v>6685026.9000000004</v>
      </c>
      <c r="L144" s="60">
        <f t="shared" si="57"/>
        <v>6235.2650000000003</v>
      </c>
      <c r="M144" s="60">
        <f t="shared" si="57"/>
        <v>19439</v>
      </c>
      <c r="N144" s="60">
        <f t="shared" si="57"/>
        <v>0</v>
      </c>
      <c r="O144" s="60">
        <f t="shared" si="57"/>
        <v>0</v>
      </c>
      <c r="P144" s="60">
        <f t="shared" si="57"/>
        <v>-92925.804999999993</v>
      </c>
      <c r="Q144" s="60">
        <f t="shared" si="57"/>
        <v>0</v>
      </c>
      <c r="R144" s="60">
        <f t="shared" si="57"/>
        <v>56818</v>
      </c>
      <c r="S144" s="68"/>
      <c r="T144" s="68"/>
      <c r="U144" s="68"/>
      <c r="V144" s="68"/>
      <c r="W144" s="68"/>
      <c r="X144" s="63">
        <f>(P144+Q144)/G144</f>
        <v>-1.3699510168435068E-2</v>
      </c>
      <c r="Y144" s="534"/>
      <c r="Z144" s="77">
        <f>IF(AA144=0,0,(P144+Q144)/(AA144))</f>
        <v>-0.2426286064655972</v>
      </c>
      <c r="AA144" s="82">
        <f>SUM(AA2:AA138)</f>
        <v>382996.07929032942</v>
      </c>
    </row>
    <row r="145" spans="1:27" s="225" customFormat="1" ht="17.25" thickBot="1">
      <c r="A145" s="515"/>
      <c r="B145" s="516"/>
      <c r="C145" s="519"/>
      <c r="D145" s="58" t="s">
        <v>20</v>
      </c>
      <c r="E145" s="509"/>
      <c r="F145" s="510"/>
      <c r="G145" s="60">
        <f>SUM(G2:G141)</f>
        <v>9904508</v>
      </c>
      <c r="H145" s="60">
        <f>SUM(H2:H141)</f>
        <v>8891</v>
      </c>
      <c r="I145" s="509"/>
      <c r="J145" s="510"/>
      <c r="K145" s="378">
        <f t="shared" ref="K145:R145" si="58">SUM(K2:K141)</f>
        <v>9759175.9000000004</v>
      </c>
      <c r="L145" s="379">
        <f t="shared" si="58"/>
        <v>8967.2649999999994</v>
      </c>
      <c r="M145" s="379">
        <f t="shared" si="58"/>
        <v>28373</v>
      </c>
      <c r="N145" s="380">
        <f t="shared" si="58"/>
        <v>0</v>
      </c>
      <c r="O145" s="60">
        <f t="shared" si="58"/>
        <v>0</v>
      </c>
      <c r="P145" s="60">
        <f t="shared" si="58"/>
        <v>-122227.96500000001</v>
      </c>
      <c r="Q145" s="60">
        <f t="shared" si="58"/>
        <v>0</v>
      </c>
      <c r="R145" s="60">
        <f t="shared" si="58"/>
        <v>112519</v>
      </c>
      <c r="S145" s="68"/>
      <c r="T145" s="68"/>
      <c r="U145" s="68"/>
      <c r="V145" s="68"/>
      <c r="W145" s="68"/>
      <c r="X145" s="63">
        <f>(P145+Q145)/G145</f>
        <v>-1.2340639736976336E-2</v>
      </c>
      <c r="Y145" s="535"/>
      <c r="Z145" s="77">
        <f>IF(AA145=0,0,(P145+Q145)/(AA145))</f>
        <v>-0.1387142561238624</v>
      </c>
      <c r="AA145" s="82">
        <f>AA144+'14股'!Z63</f>
        <v>881149.26623589965</v>
      </c>
    </row>
    <row r="146" spans="1:27">
      <c r="A146" s="269"/>
      <c r="B146" s="226"/>
      <c r="C146" s="226"/>
      <c r="D146" s="207"/>
    </row>
    <row r="147" spans="1:27">
      <c r="A147" s="269"/>
      <c r="B147" s="226"/>
      <c r="C147" s="226"/>
      <c r="D147" s="207"/>
    </row>
    <row r="148" spans="1:27">
      <c r="A148" s="61" t="s">
        <v>3406</v>
      </c>
      <c r="C148" s="61" t="s">
        <v>3407</v>
      </c>
      <c r="D148" s="207"/>
    </row>
    <row r="149" spans="1:27">
      <c r="A149" s="62">
        <v>42086</v>
      </c>
      <c r="C149" s="61" t="s">
        <v>3408</v>
      </c>
      <c r="D149" s="207"/>
    </row>
    <row r="150" spans="1:27">
      <c r="A150" s="62">
        <v>42086</v>
      </c>
      <c r="C150" s="61" t="s">
        <v>3409</v>
      </c>
      <c r="D150" s="207"/>
    </row>
    <row r="151" spans="1:27">
      <c r="A151" s="62">
        <v>42081</v>
      </c>
      <c r="C151" s="61" t="s">
        <v>3410</v>
      </c>
      <c r="D151" s="207"/>
    </row>
    <row r="152" spans="1:27">
      <c r="A152" s="62">
        <v>42081</v>
      </c>
      <c r="C152" s="61" t="s">
        <v>3411</v>
      </c>
      <c r="D152" s="207"/>
    </row>
    <row r="153" spans="1:27">
      <c r="A153" s="62">
        <v>42081</v>
      </c>
      <c r="C153" s="61" t="s">
        <v>3412</v>
      </c>
      <c r="D153" s="207"/>
    </row>
    <row r="154" spans="1:27">
      <c r="A154" s="62">
        <v>42076</v>
      </c>
      <c r="C154" s="61" t="s">
        <v>3413</v>
      </c>
      <c r="D154" s="207"/>
    </row>
    <row r="155" spans="1:27">
      <c r="A155" s="62">
        <v>42074</v>
      </c>
      <c r="C155" s="61" t="s">
        <v>3414</v>
      </c>
      <c r="D155" s="207"/>
    </row>
    <row r="156" spans="1:27">
      <c r="A156" s="62">
        <v>42072</v>
      </c>
      <c r="C156" s="61" t="s">
        <v>3415</v>
      </c>
      <c r="D156" s="207"/>
    </row>
    <row r="157" spans="1:27">
      <c r="A157" s="62">
        <v>42072</v>
      </c>
      <c r="C157" s="61" t="s">
        <v>3416</v>
      </c>
      <c r="D157" s="207"/>
    </row>
    <row r="158" spans="1:27">
      <c r="A158" s="62">
        <v>42069</v>
      </c>
      <c r="C158" s="61" t="s">
        <v>3417</v>
      </c>
      <c r="D158" s="207"/>
    </row>
    <row r="159" spans="1:27">
      <c r="A159" s="62">
        <v>42068</v>
      </c>
      <c r="C159" s="61" t="s">
        <v>3418</v>
      </c>
      <c r="D159" s="207"/>
    </row>
    <row r="160" spans="1:27">
      <c r="B160" s="226"/>
      <c r="C160" s="269" t="s">
        <v>1952</v>
      </c>
      <c r="D160" s="207"/>
    </row>
    <row r="161" spans="1:4">
      <c r="B161" s="226"/>
      <c r="C161" s="269" t="s">
        <v>1377</v>
      </c>
      <c r="D161" s="207"/>
    </row>
    <row r="162" spans="1:4">
      <c r="B162" s="226"/>
      <c r="C162" s="269" t="s">
        <v>931</v>
      </c>
      <c r="D162" s="207"/>
    </row>
    <row r="163" spans="1:4">
      <c r="B163" s="226"/>
      <c r="C163" s="269" t="s">
        <v>3419</v>
      </c>
      <c r="D163" s="207"/>
    </row>
    <row r="164" spans="1:4">
      <c r="B164" s="226"/>
      <c r="C164" s="269" t="s">
        <v>3420</v>
      </c>
      <c r="D164" s="207"/>
    </row>
    <row r="165" spans="1:4">
      <c r="B165" s="226"/>
      <c r="C165" s="269" t="s">
        <v>3421</v>
      </c>
      <c r="D165" s="207"/>
    </row>
    <row r="166" spans="1:4">
      <c r="B166" s="226"/>
      <c r="C166" s="226"/>
      <c r="D166" s="207"/>
    </row>
    <row r="167" spans="1:4">
      <c r="B167" s="226"/>
      <c r="C167" s="226"/>
      <c r="D167" s="207"/>
    </row>
    <row r="168" spans="1:4">
      <c r="B168" s="226"/>
      <c r="C168" s="226"/>
      <c r="D168" s="207"/>
    </row>
    <row r="169" spans="1:4">
      <c r="B169" s="226"/>
      <c r="C169" s="226"/>
      <c r="D169" s="207"/>
    </row>
    <row r="170" spans="1:4">
      <c r="B170" s="226"/>
      <c r="C170" s="226"/>
      <c r="D170" s="207"/>
    </row>
    <row r="171" spans="1:4">
      <c r="B171" s="226"/>
      <c r="C171" s="226"/>
      <c r="D171" s="207"/>
    </row>
    <row r="172" spans="1:4">
      <c r="A172" s="226"/>
      <c r="B172" s="226"/>
      <c r="C172" s="226"/>
      <c r="D172" s="207"/>
    </row>
    <row r="173" spans="1:4">
      <c r="A173" s="226"/>
      <c r="B173" s="226"/>
      <c r="C173" s="226"/>
      <c r="D173" s="207"/>
    </row>
    <row r="174" spans="1:4">
      <c r="A174" s="226"/>
      <c r="B174" s="226"/>
      <c r="C174" s="226"/>
      <c r="D174" s="207"/>
    </row>
    <row r="175" spans="1:4">
      <c r="A175" s="226"/>
      <c r="B175" s="226"/>
      <c r="C175" s="226"/>
      <c r="D175" s="207"/>
    </row>
    <row r="176" spans="1:4">
      <c r="A176" s="226"/>
      <c r="B176" s="226"/>
      <c r="C176" s="226"/>
      <c r="D176" s="207"/>
    </row>
    <row r="177" spans="1:4">
      <c r="A177" s="226"/>
      <c r="B177" s="226"/>
      <c r="C177" s="226"/>
      <c r="D177" s="207"/>
    </row>
    <row r="178" spans="1:4">
      <c r="A178" s="226"/>
      <c r="B178" s="226"/>
      <c r="C178" s="226"/>
      <c r="D178" s="207"/>
    </row>
    <row r="179" spans="1:4">
      <c r="A179" s="226"/>
      <c r="B179" s="226"/>
      <c r="C179" s="226"/>
      <c r="D179" s="207"/>
    </row>
  </sheetData>
  <autoFilter ref="A1:AA181" xr:uid="{00000000-0009-0000-0000-000007000000}"/>
  <mergeCells count="5">
    <mergeCell ref="A143:C145"/>
    <mergeCell ref="E143:F145"/>
    <mergeCell ref="I143:J145"/>
    <mergeCell ref="K143:N143"/>
    <mergeCell ref="Y143:Y145"/>
  </mergeCells>
  <phoneticPr fontId="48" type="noConversion"/>
  <conditionalFormatting sqref="Z1:AA1048576">
    <cfRule type="containsText" dxfId="8787" priority="1" operator="containsText" text="△">
      <formula>NOT(ISERROR(SEARCH("△",Z1)))</formula>
    </cfRule>
    <cfRule type="containsText" dxfId="8786" priority="2" operator="containsText" text="▽">
      <formula>NOT(ISERROR(SEARCH("▽",Z1)))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2ED5-7C5C-4E55-B651-0C7C291FFAEC}">
  <sheetPr codeName="Sheet5">
    <outlinePr summaryBelow="0" summaryRight="0"/>
  </sheetPr>
  <dimension ref="A1:AC50"/>
  <sheetViews>
    <sheetView zoomScale="85" zoomScaleNormal="85" workbookViewId="0">
      <pane xSplit="6" ySplit="1" topLeftCell="G14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2" outlineLevelCol="1"/>
  <cols>
    <col min="1" max="1" width="11.125" style="207" customWidth="1"/>
    <col min="2" max="2" width="10" style="207" hidden="1" customWidth="1"/>
    <col min="3" max="3" width="11.375" style="207" customWidth="1"/>
    <col min="4" max="4" width="11.375" style="226" customWidth="1"/>
    <col min="5" max="5" width="7.125" style="207" customWidth="1"/>
    <col min="6" max="6" width="9.125" style="207" customWidth="1"/>
    <col min="7" max="7" width="11.87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1.125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 collapsed="1"/>
    <col min="16" max="16" width="13.375" style="207" customWidth="1"/>
    <col min="17" max="17" width="13.125" style="207" customWidth="1"/>
    <col min="18" max="18" width="8.5" style="207" bestFit="1" customWidth="1"/>
    <col min="19" max="19" width="10.125" style="207" bestFit="1" customWidth="1"/>
    <col min="20" max="20" width="16.875" style="207" bestFit="1" customWidth="1"/>
    <col min="21" max="21" width="16.875" style="207" customWidth="1" collapsed="1"/>
    <col min="22" max="23" width="12.375" style="207" hidden="1" customWidth="1" outlineLevel="1"/>
    <col min="24" max="24" width="13.875" style="207" customWidth="1" collapsed="1"/>
    <col min="25" max="25" width="13.125" style="207" bestFit="1" customWidth="1"/>
    <col min="26" max="26" width="10" style="207" customWidth="1"/>
    <col min="27" max="27" width="10.375" style="207" bestFit="1" customWidth="1"/>
    <col min="28" max="28" width="15" style="207" bestFit="1" customWidth="1"/>
    <col min="29" max="29" width="12.125" style="207" bestFit="1" customWidth="1"/>
    <col min="30" max="16384" width="9" style="207"/>
  </cols>
  <sheetData>
    <row r="1" spans="1:29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06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27</v>
      </c>
      <c r="V1" s="64" t="s">
        <v>26</v>
      </c>
      <c r="W1" s="64" t="s">
        <v>25</v>
      </c>
      <c r="X1" s="4" t="s">
        <v>16</v>
      </c>
      <c r="Y1" s="4" t="s">
        <v>17</v>
      </c>
      <c r="Z1" s="7" t="s">
        <v>18</v>
      </c>
      <c r="AA1" s="208" t="s">
        <v>28</v>
      </c>
      <c r="AB1" s="208" t="s">
        <v>29</v>
      </c>
      <c r="AC1" s="208" t="s">
        <v>3302</v>
      </c>
    </row>
    <row r="2" spans="1:29">
      <c r="A2" s="216"/>
      <c r="B2" s="217"/>
      <c r="C2" s="218"/>
      <c r="D2" s="217"/>
      <c r="E2" s="217"/>
      <c r="F2" s="217"/>
      <c r="G2" s="217"/>
      <c r="H2" s="217"/>
      <c r="I2" s="21"/>
      <c r="J2" s="22"/>
      <c r="K2" s="217"/>
      <c r="L2" s="23"/>
      <c r="M2" s="217"/>
      <c r="N2" s="217"/>
      <c r="O2" s="24"/>
      <c r="P2" s="25"/>
      <c r="Q2" s="25"/>
      <c r="R2" s="25"/>
      <c r="S2" s="25"/>
      <c r="T2" s="25"/>
      <c r="U2" s="25"/>
      <c r="V2" s="70"/>
      <c r="W2" s="72"/>
      <c r="X2" s="26"/>
      <c r="Y2" s="22"/>
      <c r="Z2" s="27"/>
    </row>
    <row r="3" spans="1:29" outlineLevel="1" collapsed="1">
      <c r="A3" s="209">
        <v>42170</v>
      </c>
      <c r="B3" s="210" t="s">
        <v>19</v>
      </c>
      <c r="C3" s="210">
        <v>2885</v>
      </c>
      <c r="D3" s="210" t="str">
        <f>VLOOKUP(C3,每日行情!A:B,2,FALSE)</f>
        <v>元大金</v>
      </c>
      <c r="E3" s="210">
        <v>1000</v>
      </c>
      <c r="F3" s="210">
        <v>16.899999999999999</v>
      </c>
      <c r="G3" s="210">
        <f t="shared" ref="G3:G20" si="0">E3*F3</f>
        <v>16900</v>
      </c>
      <c r="H3" s="210">
        <v>20</v>
      </c>
      <c r="I3" s="305">
        <v>42338</v>
      </c>
      <c r="J3" s="16">
        <v>12.55</v>
      </c>
      <c r="K3" s="210">
        <f t="shared" ref="K3:K20" si="1">E3*J3</f>
        <v>12550</v>
      </c>
      <c r="L3" s="17">
        <v>20</v>
      </c>
      <c r="M3" s="210">
        <v>37</v>
      </c>
      <c r="N3" s="210">
        <v>0</v>
      </c>
      <c r="O3" s="13">
        <f t="shared" ref="O3:O20" si="2">IF(I3="",E3*Y3,0)</f>
        <v>0</v>
      </c>
      <c r="P3" s="14">
        <f t="shared" ref="P3:P20" si="3">IF(I3="",R3-H3,(K3-H3-SUM(L3:N3)+R3-S3-T3)-G3)+(ROUND(R3*V3,0)-ROUND(R3*(1+V3),0)*W3)</f>
        <v>-3820.12</v>
      </c>
      <c r="Q3" s="14">
        <f t="shared" ref="Q3:Q20" si="4">IF(I3="",(O3-G3-(O3*0.1425%*0.65)-(O3*0.3%)-S3-T3),0)</f>
        <v>0</v>
      </c>
      <c r="R3" s="14">
        <v>617</v>
      </c>
      <c r="S3" s="14">
        <v>10</v>
      </c>
      <c r="T3" s="14">
        <f t="shared" ref="T3:T20" si="5">IF(ROUND(R3*(1+V3),0)&gt;5000,ROUND(ROUND(R3*(1+V3),0)*2%,0),0)</f>
        <v>0</v>
      </c>
      <c r="U3" s="65">
        <f>(V3*50%)/(1+50%*V3)</f>
        <v>6.3451182392882235E-2</v>
      </c>
      <c r="V3" s="65">
        <v>0.13550000000000001</v>
      </c>
      <c r="W3" s="66">
        <v>0.12</v>
      </c>
      <c r="X3" s="15">
        <f>(P3+Q3)/G3</f>
        <v>-0.22604260355029585</v>
      </c>
      <c r="Y3" s="16" t="e">
        <f>VLOOKUP(C3,#REF!,3,FALSE)</f>
        <v>#REF!</v>
      </c>
      <c r="Z3" s="38"/>
    </row>
    <row r="4" spans="1:29" hidden="1" outlineLevel="2">
      <c r="A4" s="366">
        <v>42221</v>
      </c>
      <c r="B4" s="367" t="s">
        <v>19</v>
      </c>
      <c r="C4" s="367">
        <v>2885</v>
      </c>
      <c r="D4" s="367" t="str">
        <f>VLOOKUP(C4,每日行情!A:B,2,FALSE)</f>
        <v>元大金</v>
      </c>
      <c r="E4" s="367">
        <v>52</v>
      </c>
      <c r="F4" s="367">
        <v>0</v>
      </c>
      <c r="G4" s="367">
        <f t="shared" si="0"/>
        <v>0</v>
      </c>
      <c r="H4" s="367">
        <v>0</v>
      </c>
      <c r="I4" s="368">
        <v>42361</v>
      </c>
      <c r="J4" s="375">
        <v>12.15</v>
      </c>
      <c r="K4" s="367">
        <f t="shared" si="1"/>
        <v>631.80000000000007</v>
      </c>
      <c r="L4" s="17">
        <v>20</v>
      </c>
      <c r="M4" s="210">
        <v>1</v>
      </c>
      <c r="N4" s="367">
        <v>0</v>
      </c>
      <c r="O4" s="370">
        <f t="shared" si="2"/>
        <v>0</v>
      </c>
      <c r="P4" s="371">
        <f t="shared" si="3"/>
        <v>610.80000000000007</v>
      </c>
      <c r="Q4" s="371">
        <f t="shared" si="4"/>
        <v>0</v>
      </c>
      <c r="R4" s="371"/>
      <c r="S4" s="371"/>
      <c r="T4" s="371">
        <f t="shared" si="5"/>
        <v>0</v>
      </c>
      <c r="U4" s="372">
        <f>(V4*50%)/(1+50%*V4)</f>
        <v>0</v>
      </c>
      <c r="V4" s="372"/>
      <c r="W4" s="373"/>
      <c r="X4" s="374"/>
      <c r="Y4" s="375" t="e">
        <f>VLOOKUP(C4,#REF!,3,FALSE)</f>
        <v>#REF!</v>
      </c>
      <c r="Z4" s="376"/>
    </row>
    <row r="5" spans="1:29" outlineLevel="1" collapsed="1">
      <c r="A5" s="209">
        <v>42170</v>
      </c>
      <c r="B5" s="210" t="s">
        <v>19</v>
      </c>
      <c r="C5" s="210">
        <v>2891</v>
      </c>
      <c r="D5" s="210" t="str">
        <f>VLOOKUP(C5,每日行情!A:B,2,FALSE)</f>
        <v>中信金</v>
      </c>
      <c r="E5" s="210">
        <v>1000</v>
      </c>
      <c r="F5" s="210">
        <v>23.9</v>
      </c>
      <c r="G5" s="210">
        <f t="shared" si="0"/>
        <v>23900</v>
      </c>
      <c r="H5" s="210">
        <v>20</v>
      </c>
      <c r="I5" s="305">
        <v>42338</v>
      </c>
      <c r="J5" s="16">
        <v>17.05</v>
      </c>
      <c r="K5" s="210">
        <f t="shared" si="1"/>
        <v>17050</v>
      </c>
      <c r="L5" s="17">
        <v>20</v>
      </c>
      <c r="M5" s="210">
        <v>51</v>
      </c>
      <c r="N5" s="210">
        <v>0</v>
      </c>
      <c r="O5" s="13">
        <f t="shared" si="2"/>
        <v>0</v>
      </c>
      <c r="P5" s="14">
        <f t="shared" si="3"/>
        <v>-6185.4</v>
      </c>
      <c r="Q5" s="14">
        <f t="shared" si="4"/>
        <v>0</v>
      </c>
      <c r="R5" s="14">
        <v>810</v>
      </c>
      <c r="S5" s="14">
        <v>10</v>
      </c>
      <c r="T5" s="14">
        <f t="shared" si="5"/>
        <v>0</v>
      </c>
      <c r="U5" s="65">
        <f>(V5*50%)/(1+50%*V5)</f>
        <v>3.5679845708775311E-2</v>
      </c>
      <c r="V5" s="65">
        <v>7.3999999999999996E-2</v>
      </c>
      <c r="W5" s="66">
        <v>0.12</v>
      </c>
      <c r="X5" s="15">
        <f>(P5+Q5)/G5</f>
        <v>-0.25880334728033472</v>
      </c>
      <c r="Y5" s="16" t="e">
        <f>VLOOKUP(C5,#REF!,3,FALSE)</f>
        <v>#REF!</v>
      </c>
      <c r="Z5" s="38"/>
    </row>
    <row r="6" spans="1:29" hidden="1" outlineLevel="2">
      <c r="A6" s="366">
        <v>42247</v>
      </c>
      <c r="B6" s="367" t="s">
        <v>19</v>
      </c>
      <c r="C6" s="367">
        <v>2891</v>
      </c>
      <c r="D6" s="367" t="str">
        <f>VLOOKUP(C6,每日行情!A:B,2,FALSE)</f>
        <v>中信金</v>
      </c>
      <c r="E6" s="367">
        <v>81</v>
      </c>
      <c r="F6" s="367">
        <v>0</v>
      </c>
      <c r="G6" s="367">
        <f t="shared" si="0"/>
        <v>0</v>
      </c>
      <c r="H6" s="367">
        <v>0</v>
      </c>
      <c r="I6" s="368">
        <v>42361</v>
      </c>
      <c r="J6" s="375">
        <v>16.899999999999999</v>
      </c>
      <c r="K6" s="367">
        <f t="shared" si="1"/>
        <v>1368.8999999999999</v>
      </c>
      <c r="L6" s="17">
        <v>20</v>
      </c>
      <c r="M6" s="210">
        <v>4</v>
      </c>
      <c r="N6" s="367">
        <v>0</v>
      </c>
      <c r="O6" s="370">
        <f t="shared" si="2"/>
        <v>0</v>
      </c>
      <c r="P6" s="371">
        <f t="shared" si="3"/>
        <v>1344.8999999999999</v>
      </c>
      <c r="Q6" s="371">
        <f t="shared" si="4"/>
        <v>0</v>
      </c>
      <c r="R6" s="371"/>
      <c r="S6" s="371"/>
      <c r="T6" s="371">
        <f t="shared" si="5"/>
        <v>0</v>
      </c>
      <c r="U6" s="372">
        <v>0</v>
      </c>
      <c r="V6" s="372">
        <v>7.3999999999999996E-2</v>
      </c>
      <c r="W6" s="373">
        <v>0.12</v>
      </c>
      <c r="X6" s="374"/>
      <c r="Y6" s="375" t="e">
        <f>VLOOKUP(C6,#REF!,3,FALSE)</f>
        <v>#REF!</v>
      </c>
      <c r="Z6" s="376"/>
    </row>
    <row r="7" spans="1:29" outlineLevel="1">
      <c r="A7" s="209">
        <v>42212</v>
      </c>
      <c r="B7" s="210" t="s">
        <v>19</v>
      </c>
      <c r="C7" s="210">
        <v>1710</v>
      </c>
      <c r="D7" s="210" t="str">
        <f>VLOOKUP(C7,每日行情!A:B,2,FALSE)</f>
        <v>東聯</v>
      </c>
      <c r="E7" s="210">
        <v>1000</v>
      </c>
      <c r="F7" s="210">
        <v>20.25</v>
      </c>
      <c r="G7" s="210">
        <f t="shared" si="0"/>
        <v>20250</v>
      </c>
      <c r="H7" s="210">
        <v>20</v>
      </c>
      <c r="I7" s="305">
        <v>42222</v>
      </c>
      <c r="J7" s="16">
        <v>20.5</v>
      </c>
      <c r="K7" s="210">
        <f t="shared" si="1"/>
        <v>20500</v>
      </c>
      <c r="L7" s="365">
        <v>20</v>
      </c>
      <c r="M7" s="210">
        <v>61</v>
      </c>
      <c r="N7" s="210">
        <v>0</v>
      </c>
      <c r="O7" s="13">
        <f t="shared" si="2"/>
        <v>0</v>
      </c>
      <c r="P7" s="14">
        <f t="shared" si="3"/>
        <v>149</v>
      </c>
      <c r="Q7" s="14">
        <f t="shared" si="4"/>
        <v>0</v>
      </c>
      <c r="R7" s="14"/>
      <c r="S7" s="14"/>
      <c r="T7" s="14">
        <f t="shared" si="5"/>
        <v>0</v>
      </c>
      <c r="U7" s="65">
        <f t="shared" ref="U7:U20" si="6">(V7*50%)/(1+50%*V7)</f>
        <v>0</v>
      </c>
      <c r="V7" s="65"/>
      <c r="W7" s="66"/>
      <c r="X7" s="15">
        <f t="shared" ref="X7:X20" si="7">(P7+Q7)/G7</f>
        <v>7.358024691358025E-3</v>
      </c>
      <c r="Y7" s="16" t="e">
        <f>VLOOKUP(C7,#REF!,3,FALSE)</f>
        <v>#REF!</v>
      </c>
      <c r="Z7" s="38"/>
    </row>
    <row r="8" spans="1:29" outlineLevel="1">
      <c r="A8" s="209">
        <v>42187</v>
      </c>
      <c r="B8" s="210" t="s">
        <v>19</v>
      </c>
      <c r="C8" s="210">
        <v>2404</v>
      </c>
      <c r="D8" s="210" t="str">
        <f>VLOOKUP(C8,每日行情!A:B,2,FALSE)</f>
        <v>漢唐</v>
      </c>
      <c r="E8" s="210">
        <v>1000</v>
      </c>
      <c r="F8" s="210">
        <v>33.85</v>
      </c>
      <c r="G8" s="210">
        <f t="shared" si="0"/>
        <v>33850</v>
      </c>
      <c r="H8" s="210">
        <v>28</v>
      </c>
      <c r="I8" s="305">
        <v>42289</v>
      </c>
      <c r="J8" s="17">
        <v>38</v>
      </c>
      <c r="K8" s="210">
        <f t="shared" si="1"/>
        <v>38000</v>
      </c>
      <c r="L8" s="17">
        <v>32</v>
      </c>
      <c r="M8" s="210">
        <v>114</v>
      </c>
      <c r="N8" s="210">
        <v>0</v>
      </c>
      <c r="O8" s="13">
        <f t="shared" si="2"/>
        <v>0</v>
      </c>
      <c r="P8" s="14">
        <f t="shared" si="3"/>
        <v>6655.28</v>
      </c>
      <c r="Q8" s="14">
        <f t="shared" si="4"/>
        <v>0</v>
      </c>
      <c r="R8" s="14">
        <v>2500</v>
      </c>
      <c r="S8" s="14">
        <v>10</v>
      </c>
      <c r="T8" s="14">
        <f t="shared" si="5"/>
        <v>0</v>
      </c>
      <c r="U8" s="65">
        <f t="shared" si="6"/>
        <v>0.10007199424046076</v>
      </c>
      <c r="V8" s="65">
        <v>0.22239999999999999</v>
      </c>
      <c r="W8" s="66">
        <v>0.12</v>
      </c>
      <c r="X8" s="15">
        <f t="shared" si="7"/>
        <v>0.1966109305760709</v>
      </c>
      <c r="Y8" s="16" t="e">
        <f>VLOOKUP(C8,#REF!,3,FALSE)</f>
        <v>#REF!</v>
      </c>
      <c r="Z8" s="38"/>
    </row>
    <row r="9" spans="1:29" outlineLevel="1">
      <c r="A9" s="209">
        <v>42187</v>
      </c>
      <c r="B9" s="210" t="s">
        <v>19</v>
      </c>
      <c r="C9" s="210">
        <v>2404</v>
      </c>
      <c r="D9" s="210" t="str">
        <f>VLOOKUP(C9,每日行情!A:B,2,FALSE)</f>
        <v>漢唐</v>
      </c>
      <c r="E9" s="210">
        <v>1000</v>
      </c>
      <c r="F9" s="210">
        <v>38.9</v>
      </c>
      <c r="G9" s="210">
        <f t="shared" si="0"/>
        <v>38900</v>
      </c>
      <c r="H9" s="210">
        <v>33</v>
      </c>
      <c r="I9" s="305">
        <v>42325</v>
      </c>
      <c r="J9" s="16">
        <v>42.25</v>
      </c>
      <c r="K9" s="210">
        <f t="shared" si="1"/>
        <v>42250</v>
      </c>
      <c r="L9" s="365">
        <v>36</v>
      </c>
      <c r="M9" s="210">
        <v>126</v>
      </c>
      <c r="N9" s="210">
        <v>0</v>
      </c>
      <c r="O9" s="13">
        <f t="shared" si="2"/>
        <v>0</v>
      </c>
      <c r="P9" s="14">
        <f t="shared" si="3"/>
        <v>3155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8.110539845758355E-2</v>
      </c>
      <c r="Y9" s="16" t="e">
        <f>VLOOKUP(C9,#REF!,3,FALSE)</f>
        <v>#REF!</v>
      </c>
      <c r="Z9" s="38"/>
    </row>
    <row r="10" spans="1:29" outlineLevel="1">
      <c r="A10" s="209">
        <v>42222</v>
      </c>
      <c r="B10" s="210" t="s">
        <v>19</v>
      </c>
      <c r="C10" s="210">
        <v>2891</v>
      </c>
      <c r="D10" s="210" t="str">
        <f>VLOOKUP(C10,每日行情!A:B,2,FALSE)</f>
        <v>中信金</v>
      </c>
      <c r="E10" s="210">
        <v>1000</v>
      </c>
      <c r="F10" s="210">
        <v>21.35</v>
      </c>
      <c r="G10" s="210">
        <f t="shared" si="0"/>
        <v>21350</v>
      </c>
      <c r="H10" s="210">
        <v>20</v>
      </c>
      <c r="I10" s="305">
        <v>42318</v>
      </c>
      <c r="J10" s="16">
        <v>17.850000000000001</v>
      </c>
      <c r="K10" s="210">
        <f t="shared" si="1"/>
        <v>17850</v>
      </c>
      <c r="L10" s="365">
        <v>20</v>
      </c>
      <c r="M10" s="210">
        <v>53</v>
      </c>
      <c r="N10" s="210">
        <v>0</v>
      </c>
      <c r="O10" s="13">
        <f t="shared" si="2"/>
        <v>0</v>
      </c>
      <c r="P10" s="14">
        <f t="shared" si="3"/>
        <v>-3593</v>
      </c>
      <c r="Q10" s="14">
        <f t="shared" si="4"/>
        <v>0</v>
      </c>
      <c r="R10" s="14"/>
      <c r="S10" s="14"/>
      <c r="T10" s="14">
        <f t="shared" si="5"/>
        <v>0</v>
      </c>
      <c r="U10" s="65">
        <f t="shared" si="6"/>
        <v>0</v>
      </c>
      <c r="V10" s="65"/>
      <c r="W10" s="66"/>
      <c r="X10" s="15">
        <f t="shared" si="7"/>
        <v>-0.16829039812646371</v>
      </c>
      <c r="Y10" s="16" t="e">
        <f>VLOOKUP(C10,#REF!,3,FALSE)</f>
        <v>#REF!</v>
      </c>
      <c r="Z10" s="38"/>
    </row>
    <row r="11" spans="1:29" outlineLevel="1">
      <c r="A11" s="209">
        <v>42222</v>
      </c>
      <c r="B11" s="210" t="s">
        <v>19</v>
      </c>
      <c r="C11" s="210">
        <v>2885</v>
      </c>
      <c r="D11" s="210" t="str">
        <f>VLOOKUP(C11,每日行情!A:B,2,FALSE)</f>
        <v>元大金</v>
      </c>
      <c r="E11" s="210">
        <v>1000</v>
      </c>
      <c r="F11" s="210">
        <v>14.65</v>
      </c>
      <c r="G11" s="210">
        <f t="shared" si="0"/>
        <v>14650</v>
      </c>
      <c r="H11" s="210">
        <v>20</v>
      </c>
      <c r="I11" s="305">
        <v>42318</v>
      </c>
      <c r="J11" s="16">
        <v>13.05</v>
      </c>
      <c r="K11" s="210">
        <f t="shared" si="1"/>
        <v>13050</v>
      </c>
      <c r="L11" s="365">
        <v>20</v>
      </c>
      <c r="M11" s="210">
        <v>39</v>
      </c>
      <c r="N11" s="210">
        <v>0</v>
      </c>
      <c r="O11" s="13">
        <f t="shared" si="2"/>
        <v>0</v>
      </c>
      <c r="P11" s="14">
        <f t="shared" si="3"/>
        <v>-1679</v>
      </c>
      <c r="Q11" s="14">
        <f t="shared" si="4"/>
        <v>0</v>
      </c>
      <c r="R11" s="14"/>
      <c r="S11" s="14"/>
      <c r="T11" s="14">
        <f t="shared" si="5"/>
        <v>0</v>
      </c>
      <c r="U11" s="65">
        <f t="shared" si="6"/>
        <v>0</v>
      </c>
      <c r="V11" s="65"/>
      <c r="W11" s="66"/>
      <c r="X11" s="15">
        <f t="shared" si="7"/>
        <v>-0.11460750853242321</v>
      </c>
      <c r="Y11" s="16" t="e">
        <f>VLOOKUP(C11,#REF!,3,FALSE)</f>
        <v>#REF!</v>
      </c>
      <c r="Z11" s="38"/>
    </row>
    <row r="12" spans="1:29" outlineLevel="1">
      <c r="A12" s="209">
        <v>42289</v>
      </c>
      <c r="B12" s="210" t="s">
        <v>19</v>
      </c>
      <c r="C12" s="210">
        <v>2891</v>
      </c>
      <c r="D12" s="210" t="str">
        <f>VLOOKUP(C12,每日行情!A:B,2,FALSE)</f>
        <v>中信金</v>
      </c>
      <c r="E12" s="210">
        <v>1000</v>
      </c>
      <c r="F12" s="210">
        <v>17.8</v>
      </c>
      <c r="G12" s="210">
        <f t="shared" si="0"/>
        <v>17800</v>
      </c>
      <c r="H12" s="210">
        <v>20</v>
      </c>
      <c r="I12" s="305">
        <v>42290</v>
      </c>
      <c r="J12" s="16">
        <v>18</v>
      </c>
      <c r="K12" s="210">
        <f t="shared" si="1"/>
        <v>18000</v>
      </c>
      <c r="L12" s="365">
        <v>83</v>
      </c>
      <c r="M12" s="210">
        <v>292</v>
      </c>
      <c r="N12" s="210">
        <v>0</v>
      </c>
      <c r="O12" s="13">
        <f t="shared" si="2"/>
        <v>0</v>
      </c>
      <c r="P12" s="14">
        <f t="shared" si="3"/>
        <v>560.6</v>
      </c>
      <c r="Q12" s="14">
        <f t="shared" si="4"/>
        <v>0</v>
      </c>
      <c r="R12" s="14">
        <v>810</v>
      </c>
      <c r="S12" s="14">
        <v>10</v>
      </c>
      <c r="T12" s="14">
        <f t="shared" si="5"/>
        <v>0</v>
      </c>
      <c r="U12" s="65">
        <f t="shared" si="6"/>
        <v>3.5679845708775311E-2</v>
      </c>
      <c r="V12" s="65">
        <v>7.3999999999999996E-2</v>
      </c>
      <c r="W12" s="66">
        <v>0.12</v>
      </c>
      <c r="X12" s="15">
        <f t="shared" si="7"/>
        <v>3.1494382022471915E-2</v>
      </c>
      <c r="Y12" s="16" t="e">
        <f>VLOOKUP(C12,#REF!,3,FALSE)</f>
        <v>#REF!</v>
      </c>
      <c r="Z12" s="38"/>
    </row>
    <row r="13" spans="1:29" outlineLevel="1">
      <c r="A13" s="209">
        <v>42318</v>
      </c>
      <c r="B13" s="210" t="s">
        <v>19</v>
      </c>
      <c r="C13" s="210">
        <v>2404</v>
      </c>
      <c r="D13" s="210" t="str">
        <f>VLOOKUP(C13,每日行情!A:B,2,FALSE)</f>
        <v>漢唐</v>
      </c>
      <c r="E13" s="210">
        <v>1000</v>
      </c>
      <c r="F13" s="210">
        <v>36.5</v>
      </c>
      <c r="G13" s="210">
        <f t="shared" si="0"/>
        <v>36500</v>
      </c>
      <c r="H13" s="210">
        <v>31</v>
      </c>
      <c r="I13" s="305">
        <v>42324</v>
      </c>
      <c r="J13" s="16">
        <v>38.549999999999997</v>
      </c>
      <c r="K13" s="210">
        <f t="shared" si="1"/>
        <v>38550</v>
      </c>
      <c r="L13" s="365">
        <v>32</v>
      </c>
      <c r="M13" s="210">
        <v>115</v>
      </c>
      <c r="N13" s="210">
        <v>0</v>
      </c>
      <c r="O13" s="13">
        <f t="shared" si="2"/>
        <v>0</v>
      </c>
      <c r="P13" s="14">
        <f t="shared" si="3"/>
        <v>1872</v>
      </c>
      <c r="Q13" s="14">
        <f t="shared" si="4"/>
        <v>0</v>
      </c>
      <c r="R13" s="14"/>
      <c r="S13" s="14"/>
      <c r="T13" s="14">
        <f t="shared" si="5"/>
        <v>0</v>
      </c>
      <c r="U13" s="65">
        <f t="shared" si="6"/>
        <v>0</v>
      </c>
      <c r="V13" s="65"/>
      <c r="W13" s="66"/>
      <c r="X13" s="15">
        <f t="shared" si="7"/>
        <v>5.1287671232876711E-2</v>
      </c>
      <c r="Y13" s="16" t="e">
        <f>VLOOKUP(C13,#REF!,3,FALSE)</f>
        <v>#REF!</v>
      </c>
      <c r="Z13" s="38"/>
    </row>
    <row r="14" spans="1:29" outlineLevel="1">
      <c r="A14" s="305">
        <v>42334</v>
      </c>
      <c r="B14" s="210" t="s">
        <v>19</v>
      </c>
      <c r="C14" s="210">
        <v>2404</v>
      </c>
      <c r="D14" s="210" t="str">
        <f>VLOOKUP(C14,每日行情!A:B,2,FALSE)</f>
        <v>漢唐</v>
      </c>
      <c r="E14" s="210">
        <v>1000</v>
      </c>
      <c r="F14" s="210">
        <v>43.5</v>
      </c>
      <c r="G14" s="210">
        <f t="shared" si="0"/>
        <v>43500</v>
      </c>
      <c r="H14" s="210">
        <v>37</v>
      </c>
      <c r="I14" s="305">
        <v>42334</v>
      </c>
      <c r="J14" s="16">
        <v>43.8</v>
      </c>
      <c r="K14" s="210">
        <f t="shared" si="1"/>
        <v>43800</v>
      </c>
      <c r="L14" s="17">
        <v>37</v>
      </c>
      <c r="M14" s="210">
        <v>131</v>
      </c>
      <c r="N14" s="210">
        <v>0</v>
      </c>
      <c r="O14" s="13">
        <f t="shared" si="2"/>
        <v>0</v>
      </c>
      <c r="P14" s="14">
        <f t="shared" si="3"/>
        <v>95</v>
      </c>
      <c r="Q14" s="14">
        <f t="shared" si="4"/>
        <v>0</v>
      </c>
      <c r="R14" s="14"/>
      <c r="S14" s="14"/>
      <c r="T14" s="14">
        <f t="shared" si="5"/>
        <v>0</v>
      </c>
      <c r="U14" s="65">
        <f t="shared" si="6"/>
        <v>0</v>
      </c>
      <c r="V14" s="65"/>
      <c r="W14" s="66"/>
      <c r="X14" s="15">
        <f t="shared" si="7"/>
        <v>2.1839080459770113E-3</v>
      </c>
      <c r="Y14" s="16" t="e">
        <f>VLOOKUP(C14,#REF!,3,FALSE)</f>
        <v>#REF!</v>
      </c>
      <c r="Z14" s="38"/>
    </row>
    <row r="15" spans="1:29" outlineLevel="1">
      <c r="A15" s="209">
        <v>42333</v>
      </c>
      <c r="B15" s="210" t="s">
        <v>19</v>
      </c>
      <c r="C15" s="210">
        <v>2891</v>
      </c>
      <c r="D15" s="210" t="str">
        <f>VLOOKUP(C15,每日行情!A:B,2,FALSE)</f>
        <v>中信金</v>
      </c>
      <c r="E15" s="210">
        <v>1000</v>
      </c>
      <c r="F15" s="210">
        <v>17.45</v>
      </c>
      <c r="G15" s="210">
        <f t="shared" si="0"/>
        <v>17450</v>
      </c>
      <c r="H15" s="210">
        <v>20</v>
      </c>
      <c r="I15" s="305">
        <v>42334</v>
      </c>
      <c r="J15" s="16">
        <v>17.600000000000001</v>
      </c>
      <c r="K15" s="210">
        <f t="shared" si="1"/>
        <v>17600</v>
      </c>
      <c r="L15" s="17">
        <v>20</v>
      </c>
      <c r="M15" s="210">
        <v>52</v>
      </c>
      <c r="N15" s="210">
        <v>0</v>
      </c>
      <c r="O15" s="13">
        <f t="shared" si="2"/>
        <v>0</v>
      </c>
      <c r="P15" s="14">
        <f t="shared" si="3"/>
        <v>58</v>
      </c>
      <c r="Q15" s="14">
        <f t="shared" si="4"/>
        <v>0</v>
      </c>
      <c r="R15" s="14"/>
      <c r="S15" s="14"/>
      <c r="T15" s="14">
        <f t="shared" si="5"/>
        <v>0</v>
      </c>
      <c r="U15" s="65">
        <f t="shared" si="6"/>
        <v>0</v>
      </c>
      <c r="V15" s="65"/>
      <c r="W15" s="66"/>
      <c r="X15" s="15">
        <f t="shared" si="7"/>
        <v>3.3237822349570199E-3</v>
      </c>
      <c r="Y15" s="16" t="e">
        <f>VLOOKUP(C15,#REF!,3,FALSE)</f>
        <v>#REF!</v>
      </c>
      <c r="Z15" s="38"/>
    </row>
    <row r="16" spans="1:29" outlineLevel="1">
      <c r="A16" s="209">
        <v>42332</v>
      </c>
      <c r="B16" s="210" t="s">
        <v>19</v>
      </c>
      <c r="C16" s="210">
        <v>2404</v>
      </c>
      <c r="D16" s="210" t="str">
        <f>VLOOKUP(C16,每日行情!A:B,2,FALSE)</f>
        <v>漢唐</v>
      </c>
      <c r="E16" s="210">
        <v>1000</v>
      </c>
      <c r="F16" s="210">
        <v>43.85</v>
      </c>
      <c r="G16" s="210">
        <f t="shared" si="0"/>
        <v>43850</v>
      </c>
      <c r="H16" s="210">
        <v>37</v>
      </c>
      <c r="I16" s="305">
        <v>42360</v>
      </c>
      <c r="J16" s="16">
        <v>42.25</v>
      </c>
      <c r="K16" s="210">
        <f t="shared" si="1"/>
        <v>42250</v>
      </c>
      <c r="L16" s="17">
        <v>36</v>
      </c>
      <c r="M16" s="210">
        <v>127</v>
      </c>
      <c r="N16" s="210">
        <v>1</v>
      </c>
      <c r="O16" s="13">
        <f t="shared" si="2"/>
        <v>0</v>
      </c>
      <c r="P16" s="14">
        <f t="shared" si="3"/>
        <v>-1801</v>
      </c>
      <c r="Q16" s="14">
        <f t="shared" si="4"/>
        <v>0</v>
      </c>
      <c r="R16" s="14"/>
      <c r="S16" s="14"/>
      <c r="T16" s="14">
        <f t="shared" si="5"/>
        <v>0</v>
      </c>
      <c r="U16" s="65">
        <f t="shared" si="6"/>
        <v>0</v>
      </c>
      <c r="V16" s="65"/>
      <c r="W16" s="66"/>
      <c r="X16" s="15">
        <f t="shared" si="7"/>
        <v>-4.1071835803876855E-2</v>
      </c>
      <c r="Y16" s="16" t="e">
        <f>VLOOKUP(C16,#REF!,3,FALSE)</f>
        <v>#REF!</v>
      </c>
      <c r="Z16" s="38"/>
    </row>
    <row r="17" spans="1:28">
      <c r="A17" s="209">
        <v>42373</v>
      </c>
      <c r="B17" s="210" t="s">
        <v>19</v>
      </c>
      <c r="C17" s="210">
        <v>2404</v>
      </c>
      <c r="D17" s="210" t="str">
        <f>VLOOKUP(C17,每日行情!A:B,2,FALSE)</f>
        <v>漢唐</v>
      </c>
      <c r="E17" s="210">
        <v>1000</v>
      </c>
      <c r="F17" s="210">
        <v>41.75</v>
      </c>
      <c r="G17" s="210">
        <f t="shared" si="0"/>
        <v>41750</v>
      </c>
      <c r="H17" s="210">
        <v>35</v>
      </c>
      <c r="I17" s="305">
        <v>42012</v>
      </c>
      <c r="J17" s="16">
        <v>39.9</v>
      </c>
      <c r="K17" s="210">
        <f t="shared" si="1"/>
        <v>39900</v>
      </c>
      <c r="L17" s="17">
        <v>34</v>
      </c>
      <c r="M17" s="210">
        <v>119</v>
      </c>
      <c r="N17" s="210">
        <v>0</v>
      </c>
      <c r="O17" s="13">
        <f t="shared" si="2"/>
        <v>0</v>
      </c>
      <c r="P17" s="14">
        <f t="shared" si="3"/>
        <v>-2038</v>
      </c>
      <c r="Q17" s="14">
        <f t="shared" si="4"/>
        <v>0</v>
      </c>
      <c r="R17" s="14"/>
      <c r="S17" s="14"/>
      <c r="T17" s="14">
        <f t="shared" si="5"/>
        <v>0</v>
      </c>
      <c r="U17" s="65">
        <f t="shared" si="6"/>
        <v>0</v>
      </c>
      <c r="V17" s="65"/>
      <c r="W17" s="66"/>
      <c r="X17" s="15">
        <f t="shared" si="7"/>
        <v>-4.8814371257485029E-2</v>
      </c>
      <c r="Y17" s="16" t="e">
        <f>VLOOKUP(C17,#REF!,3,FALSE)</f>
        <v>#REF!</v>
      </c>
      <c r="Z17" s="38"/>
    </row>
    <row r="18" spans="1:28">
      <c r="A18" s="209">
        <v>42373</v>
      </c>
      <c r="B18" s="210" t="s">
        <v>19</v>
      </c>
      <c r="C18" s="210">
        <v>2885</v>
      </c>
      <c r="D18" s="210" t="str">
        <f>VLOOKUP(C18,每日行情!A:B,2,FALSE)</f>
        <v>元大金</v>
      </c>
      <c r="E18" s="210">
        <v>1000</v>
      </c>
      <c r="F18" s="210">
        <v>11.9</v>
      </c>
      <c r="G18" s="210">
        <f t="shared" si="0"/>
        <v>11900</v>
      </c>
      <c r="H18" s="210">
        <v>20</v>
      </c>
      <c r="I18" s="305">
        <v>42399</v>
      </c>
      <c r="J18" s="16">
        <v>10.6</v>
      </c>
      <c r="K18" s="210">
        <f t="shared" si="1"/>
        <v>10600</v>
      </c>
      <c r="L18" s="17">
        <v>20</v>
      </c>
      <c r="M18" s="210">
        <v>31</v>
      </c>
      <c r="N18" s="210">
        <v>0</v>
      </c>
      <c r="O18" s="13">
        <f t="shared" si="2"/>
        <v>0</v>
      </c>
      <c r="P18" s="14">
        <f t="shared" si="3"/>
        <v>-1371</v>
      </c>
      <c r="Q18" s="14">
        <f t="shared" si="4"/>
        <v>0</v>
      </c>
      <c r="R18" s="14"/>
      <c r="S18" s="14"/>
      <c r="T18" s="14">
        <f t="shared" si="5"/>
        <v>0</v>
      </c>
      <c r="U18" s="65">
        <f t="shared" si="6"/>
        <v>0</v>
      </c>
      <c r="V18" s="65"/>
      <c r="W18" s="66"/>
      <c r="X18" s="15">
        <f t="shared" si="7"/>
        <v>-0.11521008403361345</v>
      </c>
      <c r="Y18" s="16" t="e">
        <f>VLOOKUP(C18,#REF!,3,FALSE)</f>
        <v>#REF!</v>
      </c>
      <c r="Z18" s="38"/>
    </row>
    <row r="19" spans="1:28">
      <c r="A19" s="209">
        <v>42373</v>
      </c>
      <c r="B19" s="210" t="s">
        <v>19</v>
      </c>
      <c r="C19" s="210">
        <v>2892</v>
      </c>
      <c r="D19" s="210" t="str">
        <f>VLOOKUP(C19,每日行情!A:B,2,FALSE)</f>
        <v>第一金</v>
      </c>
      <c r="E19" s="210">
        <v>1000</v>
      </c>
      <c r="F19" s="210">
        <v>15.1</v>
      </c>
      <c r="G19" s="210">
        <f t="shared" si="0"/>
        <v>15100</v>
      </c>
      <c r="H19" s="210">
        <v>20</v>
      </c>
      <c r="I19" s="305">
        <v>42399</v>
      </c>
      <c r="J19" s="16">
        <v>15.25</v>
      </c>
      <c r="K19" s="210">
        <f t="shared" si="1"/>
        <v>15250</v>
      </c>
      <c r="L19" s="17">
        <v>20</v>
      </c>
      <c r="M19" s="210">
        <v>45</v>
      </c>
      <c r="N19" s="210">
        <v>0</v>
      </c>
      <c r="O19" s="13">
        <f t="shared" si="2"/>
        <v>0</v>
      </c>
      <c r="P19" s="14">
        <f t="shared" si="3"/>
        <v>65</v>
      </c>
      <c r="Q19" s="14">
        <f t="shared" si="4"/>
        <v>0</v>
      </c>
      <c r="R19" s="14"/>
      <c r="S19" s="14"/>
      <c r="T19" s="14">
        <f t="shared" si="5"/>
        <v>0</v>
      </c>
      <c r="U19" s="65">
        <f t="shared" si="6"/>
        <v>0</v>
      </c>
      <c r="V19" s="65"/>
      <c r="W19" s="66"/>
      <c r="X19" s="15">
        <f t="shared" si="7"/>
        <v>4.3046357615894038E-3</v>
      </c>
      <c r="Y19" s="16" t="e">
        <f>VLOOKUP(C19,#REF!,3,FALSE)</f>
        <v>#REF!</v>
      </c>
      <c r="Z19" s="38"/>
    </row>
    <row r="20" spans="1:28">
      <c r="A20" s="209">
        <v>42376</v>
      </c>
      <c r="B20" s="210" t="s">
        <v>19</v>
      </c>
      <c r="C20" s="210">
        <v>2885</v>
      </c>
      <c r="D20" s="210" t="str">
        <f>VLOOKUP(C20,每日行情!A:B,2,FALSE)</f>
        <v>元大金</v>
      </c>
      <c r="E20" s="210">
        <v>1000</v>
      </c>
      <c r="F20" s="210">
        <v>11.5</v>
      </c>
      <c r="G20" s="210">
        <f t="shared" si="0"/>
        <v>11500</v>
      </c>
      <c r="H20" s="210">
        <v>20</v>
      </c>
      <c r="I20" s="305">
        <v>42438</v>
      </c>
      <c r="J20" s="16">
        <v>11.9</v>
      </c>
      <c r="K20" s="210">
        <f t="shared" si="1"/>
        <v>11900</v>
      </c>
      <c r="L20" s="17">
        <v>20</v>
      </c>
      <c r="M20" s="210">
        <v>35</v>
      </c>
      <c r="N20" s="210">
        <v>0</v>
      </c>
      <c r="O20" s="13">
        <f t="shared" si="2"/>
        <v>0</v>
      </c>
      <c r="P20" s="14">
        <f t="shared" si="3"/>
        <v>325</v>
      </c>
      <c r="Q20" s="14">
        <f t="shared" si="4"/>
        <v>0</v>
      </c>
      <c r="R20" s="14"/>
      <c r="S20" s="14"/>
      <c r="T20" s="14">
        <f t="shared" si="5"/>
        <v>0</v>
      </c>
      <c r="U20" s="65">
        <f t="shared" si="6"/>
        <v>0</v>
      </c>
      <c r="V20" s="65"/>
      <c r="W20" s="66"/>
      <c r="X20" s="15">
        <f t="shared" si="7"/>
        <v>2.8260869565217391E-2</v>
      </c>
      <c r="Y20" s="16" t="e">
        <f>VLOOKUP(C20,#REF!,3,FALSE)</f>
        <v>#REF!</v>
      </c>
      <c r="Z20" s="38"/>
      <c r="AA20" s="207" t="s">
        <v>3422</v>
      </c>
      <c r="AB20" s="207" t="s">
        <v>3423</v>
      </c>
    </row>
    <row r="21" spans="1:28">
      <c r="A21" s="209"/>
      <c r="B21" s="210"/>
      <c r="C21" s="210"/>
      <c r="D21" s="210"/>
      <c r="E21" s="210"/>
      <c r="F21" s="210"/>
      <c r="G21" s="210"/>
      <c r="H21" s="210"/>
      <c r="I21" s="306"/>
      <c r="J21" s="17"/>
      <c r="K21" s="210"/>
      <c r="L21" s="17"/>
      <c r="M21" s="210"/>
      <c r="N21" s="210"/>
      <c r="O21" s="13"/>
      <c r="P21" s="14"/>
      <c r="Q21" s="14"/>
      <c r="R21" s="14"/>
      <c r="S21" s="14"/>
      <c r="T21" s="14"/>
      <c r="U21" s="65"/>
      <c r="V21" s="65"/>
      <c r="W21" s="66"/>
      <c r="X21" s="15"/>
      <c r="Y21" s="16"/>
      <c r="Z21" s="38"/>
    </row>
    <row r="22" spans="1:28">
      <c r="A22" s="209"/>
      <c r="B22" s="210"/>
      <c r="C22" s="210"/>
      <c r="D22" s="210"/>
      <c r="E22" s="210"/>
      <c r="F22" s="210"/>
      <c r="G22" s="210"/>
      <c r="H22" s="210"/>
      <c r="I22" s="306"/>
      <c r="J22" s="17"/>
      <c r="K22" s="210"/>
      <c r="L22" s="17"/>
      <c r="M22" s="210"/>
      <c r="N22" s="210"/>
      <c r="O22" s="13"/>
      <c r="P22" s="14"/>
      <c r="Q22" s="14"/>
      <c r="R22" s="14"/>
      <c r="S22" s="14"/>
      <c r="T22" s="14"/>
      <c r="U22" s="65"/>
      <c r="V22" s="65"/>
      <c r="W22" s="66"/>
      <c r="X22" s="15"/>
      <c r="Y22" s="16"/>
      <c r="Z22" s="38"/>
    </row>
    <row r="23" spans="1:28">
      <c r="A23" s="209"/>
      <c r="B23" s="210"/>
      <c r="C23" s="210"/>
      <c r="D23" s="210"/>
      <c r="E23" s="210"/>
      <c r="F23" s="210"/>
      <c r="G23" s="210"/>
      <c r="H23" s="210"/>
      <c r="I23" s="215"/>
      <c r="J23" s="210"/>
      <c r="K23" s="210"/>
      <c r="L23" s="210"/>
      <c r="M23" s="210"/>
      <c r="N23" s="210"/>
      <c r="O23" s="13"/>
      <c r="P23" s="14"/>
      <c r="Q23" s="14"/>
      <c r="R23" s="14"/>
      <c r="S23" s="14"/>
      <c r="T23" s="14"/>
      <c r="U23" s="14"/>
      <c r="V23" s="65"/>
      <c r="W23" s="66"/>
      <c r="X23" s="15"/>
      <c r="Y23" s="16"/>
      <c r="Z23" s="38"/>
    </row>
    <row r="24" spans="1:28">
      <c r="A24" s="216">
        <f>MIN(A25:A27)</f>
        <v>42373</v>
      </c>
      <c r="B24" s="217"/>
      <c r="C24" s="218"/>
      <c r="D24" s="217"/>
      <c r="E24" s="217"/>
      <c r="F24" s="217"/>
      <c r="G24" s="217"/>
      <c r="H24" s="217"/>
      <c r="I24" s="21"/>
      <c r="J24" s="22"/>
      <c r="K24" s="217"/>
      <c r="L24" s="23"/>
      <c r="M24" s="217"/>
      <c r="N24" s="217"/>
      <c r="O24" s="24"/>
      <c r="P24" s="25"/>
      <c r="Q24" s="25"/>
      <c r="R24" s="25"/>
      <c r="S24" s="25"/>
      <c r="T24" s="25"/>
      <c r="U24" s="25"/>
      <c r="V24" s="70"/>
      <c r="W24" s="72"/>
      <c r="X24" s="26"/>
      <c r="Y24" s="22"/>
      <c r="Z24" s="27"/>
    </row>
    <row r="25" spans="1:28" hidden="1">
      <c r="A25" s="216"/>
      <c r="B25" s="217"/>
      <c r="C25" s="218"/>
      <c r="D25" s="217"/>
      <c r="E25" s="217"/>
      <c r="F25" s="217"/>
      <c r="G25" s="217"/>
      <c r="H25" s="217"/>
      <c r="I25" s="21"/>
      <c r="J25" s="22"/>
      <c r="K25" s="217"/>
      <c r="L25" s="23"/>
      <c r="M25" s="217"/>
      <c r="N25" s="217"/>
      <c r="O25" s="24"/>
      <c r="P25" s="25"/>
      <c r="Q25" s="25"/>
      <c r="R25" s="25"/>
      <c r="S25" s="25"/>
      <c r="T25" s="25"/>
      <c r="U25" s="25"/>
      <c r="V25" s="70"/>
      <c r="W25" s="72"/>
      <c r="X25" s="26"/>
      <c r="Y25" s="22"/>
      <c r="Z25" s="27"/>
    </row>
    <row r="26" spans="1:28">
      <c r="A26" s="209">
        <v>42373</v>
      </c>
      <c r="B26" s="210" t="s">
        <v>19</v>
      </c>
      <c r="C26" s="210">
        <v>2891</v>
      </c>
      <c r="D26" s="210" t="str">
        <f>VLOOKUP(C26,每日行情!A:B,2,FALSE)</f>
        <v>中信金</v>
      </c>
      <c r="E26" s="210">
        <v>1000</v>
      </c>
      <c r="F26" s="210">
        <v>16.45</v>
      </c>
      <c r="G26" s="210">
        <f>E26*F26</f>
        <v>16450</v>
      </c>
      <c r="H26" s="210">
        <v>20</v>
      </c>
      <c r="I26" s="305">
        <v>42438</v>
      </c>
      <c r="J26" s="16">
        <v>16.7</v>
      </c>
      <c r="K26" s="210">
        <f>E26*J26</f>
        <v>16700</v>
      </c>
      <c r="L26" s="17">
        <v>20</v>
      </c>
      <c r="M26" s="210">
        <v>50</v>
      </c>
      <c r="N26" s="210">
        <v>0</v>
      </c>
      <c r="O26" s="13">
        <f>IF(I26="",E26*Y26,0)</f>
        <v>0</v>
      </c>
      <c r="P26" s="14">
        <f>IF(I26="",R26-H26,(K26-H26-SUM(L26:N26)+R26-S26-T26)-G26)+(ROUND(R26*V26,0)-ROUND(R26*(1+V26),0)*W26)</f>
        <v>160</v>
      </c>
      <c r="Q26" s="14">
        <f>IF(I26="",(O26-G26-(O26*0.1425%*0.65)-(O26*0.3%)-S26-T26),0)</f>
        <v>0</v>
      </c>
      <c r="R26" s="14"/>
      <c r="S26" s="14"/>
      <c r="T26" s="14">
        <f>IF(ROUND(R26*(1+V26),0)&gt;5000,ROUND(ROUND(R26*(1+V26),0)*2%,0),0)</f>
        <v>0</v>
      </c>
      <c r="U26" s="65">
        <f>(V26*50%)/(1+50%*V26)</f>
        <v>0</v>
      </c>
      <c r="V26" s="65"/>
      <c r="W26" s="66"/>
      <c r="X26" s="15">
        <f>(P26+Q26)/G26</f>
        <v>9.7264437689969611E-3</v>
      </c>
      <c r="Y26" s="16" t="e">
        <f>VLOOKUP(C26,#REF!,3,FALSE)</f>
        <v>#REF!</v>
      </c>
      <c r="Z26" s="38" t="e">
        <f>VLOOKUP(C26,#REF!,6,FALSE)</f>
        <v>#REF!</v>
      </c>
      <c r="AA26" s="207" t="s">
        <v>3422</v>
      </c>
      <c r="AB26" s="207" t="s">
        <v>3423</v>
      </c>
    </row>
    <row r="27" spans="1:28" ht="17.25" thickBot="1">
      <c r="A27" s="219"/>
      <c r="B27" s="220"/>
      <c r="C27" s="220"/>
      <c r="D27" s="220"/>
      <c r="E27" s="220"/>
      <c r="F27" s="220"/>
      <c r="G27" s="220"/>
      <c r="H27" s="220"/>
      <c r="I27" s="221"/>
      <c r="J27" s="51"/>
      <c r="K27" s="220"/>
      <c r="L27" s="52"/>
      <c r="M27" s="220"/>
      <c r="N27" s="220"/>
      <c r="O27" s="53"/>
      <c r="P27" s="54"/>
      <c r="Q27" s="54"/>
      <c r="R27" s="54"/>
      <c r="S27" s="54"/>
      <c r="T27" s="57"/>
      <c r="U27" s="54"/>
      <c r="V27" s="54"/>
      <c r="W27" s="73"/>
      <c r="X27" s="55"/>
      <c r="Y27" s="51"/>
      <c r="Z27" s="56"/>
    </row>
    <row r="28" spans="1:28" ht="17.25" thickBot="1">
      <c r="A28" s="222"/>
      <c r="D28" s="207"/>
      <c r="I28" s="30"/>
      <c r="J28" s="31"/>
      <c r="L28" s="32"/>
      <c r="O28" s="33"/>
      <c r="P28" s="34"/>
      <c r="Q28" s="34"/>
      <c r="R28" s="34"/>
      <c r="S28" s="34"/>
      <c r="T28" s="34"/>
      <c r="U28" s="34"/>
      <c r="V28" s="34"/>
      <c r="W28" s="34"/>
      <c r="X28" s="35"/>
      <c r="Y28" s="31"/>
      <c r="Z28" s="31"/>
    </row>
    <row r="29" spans="1:28" ht="17.25" thickBot="1">
      <c r="A29" s="511"/>
      <c r="B29" s="512"/>
      <c r="C29" s="517"/>
      <c r="D29" s="58" t="s">
        <v>21</v>
      </c>
      <c r="E29" s="548"/>
      <c r="F29" s="510"/>
      <c r="G29" s="59">
        <f>SUM(G24:G27)</f>
        <v>16450</v>
      </c>
      <c r="H29" s="59">
        <f>SUM(H24:H27)</f>
        <v>20</v>
      </c>
      <c r="I29" s="548"/>
      <c r="J29" s="510"/>
      <c r="K29" s="523"/>
      <c r="L29" s="524"/>
      <c r="M29" s="524"/>
      <c r="N29" s="525"/>
      <c r="O29" s="59">
        <f>SUM(O24:O27)</f>
        <v>0</v>
      </c>
      <c r="P29" s="59">
        <f>SUM(P24:P27)</f>
        <v>160</v>
      </c>
      <c r="Q29" s="59">
        <f>SUM(Q24:Q27)</f>
        <v>0</v>
      </c>
      <c r="R29" s="59">
        <f>SUM(R24:R27)</f>
        <v>0</v>
      </c>
      <c r="S29" s="67"/>
      <c r="T29" s="67"/>
      <c r="U29" s="67"/>
      <c r="V29" s="67"/>
      <c r="W29" s="67"/>
      <c r="X29" s="63">
        <f>(P29+Q29)/G29</f>
        <v>9.7264437689969611E-3</v>
      </c>
      <c r="Y29" s="547" t="s">
        <v>22</v>
      </c>
      <c r="Z29" s="381">
        <f ca="1">(1+X29)^(1/((TODAY()-A24)/365.25))-1</f>
        <v>8.9817299987027255E-4</v>
      </c>
    </row>
    <row r="30" spans="1:28" s="225" customFormat="1" ht="17.25" thickBot="1">
      <c r="A30" s="513"/>
      <c r="B30" s="514"/>
      <c r="C30" s="518"/>
      <c r="D30" s="58" t="s">
        <v>3405</v>
      </c>
      <c r="E30" s="509"/>
      <c r="F30" s="510"/>
      <c r="G30" s="60">
        <f>SUM(G3:G16)</f>
        <v>328900</v>
      </c>
      <c r="H30" s="60">
        <f>SUM(H3:H16)</f>
        <v>306</v>
      </c>
      <c r="I30" s="509"/>
      <c r="J30" s="510"/>
      <c r="K30" s="60">
        <f>SUM(K21:K27)</f>
        <v>16700</v>
      </c>
      <c r="L30" s="60">
        <f>SUM(L21:L27)</f>
        <v>20</v>
      </c>
      <c r="M30" s="60">
        <f>SUM(M21:M27)</f>
        <v>50</v>
      </c>
      <c r="N30" s="60">
        <f>SUM(N21:N27)</f>
        <v>0</v>
      </c>
      <c r="O30" s="60">
        <f>SUM(O3:O16)</f>
        <v>0</v>
      </c>
      <c r="P30" s="60">
        <f>SUM(P3:P16)</f>
        <v>-2577.94</v>
      </c>
      <c r="Q30" s="60">
        <f>SUM(Q3:Q16)</f>
        <v>0</v>
      </c>
      <c r="R30" s="60">
        <f>SUM(R21:R27)</f>
        <v>0</v>
      </c>
      <c r="S30" s="68"/>
      <c r="T30" s="68"/>
      <c r="U30" s="68"/>
      <c r="V30" s="68"/>
      <c r="W30" s="68"/>
      <c r="X30" s="63">
        <f>(P30+Q30)/G30</f>
        <v>-7.8380662815445423E-3</v>
      </c>
      <c r="Y30" s="556"/>
      <c r="Z30" s="381">
        <f ca="1">(1+X30)^(1/((TODAY()-A21)/365.25))-1</f>
        <v>-6.2059621186216773E-5</v>
      </c>
    </row>
    <row r="31" spans="1:28" s="225" customFormat="1" ht="17.25" thickBot="1">
      <c r="A31" s="513"/>
      <c r="B31" s="514"/>
      <c r="C31" s="518"/>
      <c r="D31" s="58" t="s">
        <v>3364</v>
      </c>
      <c r="E31" s="509"/>
      <c r="F31" s="510"/>
      <c r="G31" s="60">
        <f>SUM(G17:G28)</f>
        <v>96700</v>
      </c>
      <c r="H31" s="60">
        <f>SUM(H17:H28)</f>
        <v>115</v>
      </c>
      <c r="I31" s="509"/>
      <c r="J31" s="510"/>
      <c r="K31" s="60">
        <f>SUM(K17:K28)</f>
        <v>94350</v>
      </c>
      <c r="L31" s="60">
        <f t="shared" ref="L31:R31" si="8">SUM(L17:L28)</f>
        <v>114</v>
      </c>
      <c r="M31" s="60">
        <f t="shared" si="8"/>
        <v>280</v>
      </c>
      <c r="N31" s="60">
        <f t="shared" si="8"/>
        <v>0</v>
      </c>
      <c r="O31" s="60">
        <f t="shared" si="8"/>
        <v>0</v>
      </c>
      <c r="P31" s="60">
        <f t="shared" si="8"/>
        <v>-2859</v>
      </c>
      <c r="Q31" s="60">
        <f t="shared" si="8"/>
        <v>0</v>
      </c>
      <c r="R31" s="60">
        <f t="shared" si="8"/>
        <v>0</v>
      </c>
      <c r="S31" s="68"/>
      <c r="T31" s="68"/>
      <c r="U31" s="68"/>
      <c r="V31" s="68"/>
      <c r="W31" s="68"/>
      <c r="X31" s="63">
        <f>(P31+Q31)/G31</f>
        <v>-2.9565667011375387E-2</v>
      </c>
      <c r="Y31" s="556"/>
      <c r="Z31" s="381">
        <f ca="1">(1+X31)^(1/((TODAY()-A22)/365.25))-1</f>
        <v>-2.3666987137771489E-4</v>
      </c>
    </row>
    <row r="32" spans="1:28" s="225" customFormat="1" ht="17.25" thickBot="1">
      <c r="A32" s="515"/>
      <c r="B32" s="516"/>
      <c r="C32" s="519"/>
      <c r="D32" s="58" t="s">
        <v>20</v>
      </c>
      <c r="E32" s="509"/>
      <c r="F32" s="510"/>
      <c r="G32" s="60">
        <f>SUM(G3:G28)</f>
        <v>425600</v>
      </c>
      <c r="H32" s="60">
        <f>SUM(H3:H28)</f>
        <v>421</v>
      </c>
      <c r="I32" s="509"/>
      <c r="J32" s="510"/>
      <c r="K32" s="378">
        <f>SUM(K21:K27)</f>
        <v>16700</v>
      </c>
      <c r="L32" s="379">
        <f>SUM(L21:L27)</f>
        <v>20</v>
      </c>
      <c r="M32" s="379">
        <f>SUM(M21:M27)</f>
        <v>50</v>
      </c>
      <c r="N32" s="380">
        <f>SUM(N21:N27)</f>
        <v>0</v>
      </c>
      <c r="O32" s="60">
        <f>SUM(O3:O28)</f>
        <v>0</v>
      </c>
      <c r="P32" s="60">
        <f>SUM(P3:P28)</f>
        <v>-5436.9400000000005</v>
      </c>
      <c r="Q32" s="60">
        <f>SUM(Q3:Q28)</f>
        <v>0</v>
      </c>
      <c r="R32" s="60">
        <f>SUM(R21:R27)</f>
        <v>0</v>
      </c>
      <c r="S32" s="68"/>
      <c r="T32" s="68"/>
      <c r="U32" s="68"/>
      <c r="V32" s="68"/>
      <c r="W32" s="68"/>
      <c r="X32" s="63">
        <f>(P32+Q32)/G32</f>
        <v>-1.2774765037593986E-2</v>
      </c>
      <c r="Y32" s="557"/>
      <c r="Z32" s="382">
        <f ca="1">(1+X32)^(1/((TODAY()-'14股'!A2)/365.25))-1</f>
        <v>-9.6699047085857526E-4</v>
      </c>
    </row>
    <row r="33" spans="1:26" ht="17.25" thickBot="1"/>
    <row r="34" spans="1:26" ht="17.25" thickBot="1">
      <c r="A34" s="137" t="s">
        <v>3401</v>
      </c>
      <c r="B34" s="554">
        <f>16900+20+23900+20+33850+28+20250+20+21350+20+14650+20</f>
        <v>131028</v>
      </c>
      <c r="C34" s="542"/>
      <c r="D34" s="383" t="s">
        <v>3405</v>
      </c>
      <c r="E34" s="130"/>
      <c r="F34" s="131"/>
      <c r="G34" s="384"/>
      <c r="H34" s="384"/>
      <c r="I34" s="131"/>
      <c r="J34" s="131"/>
      <c r="K34" s="384"/>
      <c r="L34" s="384"/>
      <c r="M34" s="384"/>
      <c r="N34" s="384"/>
      <c r="O34" s="385"/>
      <c r="P34" s="386">
        <f>P30</f>
        <v>-2577.94</v>
      </c>
      <c r="Q34" s="386">
        <f>Q30</f>
        <v>0</v>
      </c>
      <c r="R34" s="386">
        <f>R30</f>
        <v>0</v>
      </c>
      <c r="S34" s="387"/>
      <c r="T34" s="387"/>
      <c r="U34" s="387"/>
      <c r="V34" s="387"/>
      <c r="W34" s="387"/>
      <c r="X34" s="444">
        <v>-3.3167817213842064E-2</v>
      </c>
      <c r="Y34" s="545" t="s">
        <v>22</v>
      </c>
      <c r="Z34" s="388">
        <f ca="1">(1+X34)^(1/((TODAY()-A21)/365.25))-1</f>
        <v>-2.6599229356327747E-4</v>
      </c>
    </row>
    <row r="35" spans="1:26" ht="17.25" thickBot="1">
      <c r="A35" s="137" t="s">
        <v>3402</v>
      </c>
      <c r="B35" s="541">
        <f>B34-G29+P35</f>
        <v>109141.06</v>
      </c>
      <c r="C35" s="542"/>
      <c r="D35" s="383" t="s">
        <v>20</v>
      </c>
      <c r="E35" s="130"/>
      <c r="F35" s="131"/>
      <c r="G35" s="384"/>
      <c r="H35" s="384"/>
      <c r="I35" s="131"/>
      <c r="J35" s="131"/>
      <c r="K35" s="384"/>
      <c r="L35" s="384"/>
      <c r="M35" s="384"/>
      <c r="N35" s="384"/>
      <c r="O35" s="385"/>
      <c r="P35" s="386">
        <f>P32</f>
        <v>-5436.9400000000005</v>
      </c>
      <c r="Q35" s="386">
        <f>Q32</f>
        <v>0</v>
      </c>
      <c r="R35" s="386">
        <f>R32</f>
        <v>0</v>
      </c>
      <c r="S35" s="387"/>
      <c r="T35" s="387"/>
      <c r="U35" s="387"/>
      <c r="V35" s="387"/>
      <c r="W35" s="387"/>
      <c r="X35" s="444">
        <v>-7.9743216076768875E-2</v>
      </c>
      <c r="Y35" s="555"/>
      <c r="Z35" s="389">
        <f ca="1">(1+X35)^(1/((TODAY()-'14股'!A2)/365.25))-1</f>
        <v>-6.2337238453309407E-3</v>
      </c>
    </row>
    <row r="36" spans="1:26">
      <c r="A36" s="269"/>
      <c r="B36" s="226"/>
      <c r="C36" s="226"/>
      <c r="D36" s="207"/>
    </row>
    <row r="37" spans="1:26">
      <c r="A37" s="269"/>
      <c r="B37" s="226"/>
      <c r="C37" s="226"/>
      <c r="D37" s="207"/>
    </row>
    <row r="38" spans="1:26">
      <c r="B38" s="226"/>
      <c r="C38" s="226"/>
      <c r="D38" s="207"/>
    </row>
    <row r="39" spans="1:26">
      <c r="B39" s="226"/>
      <c r="C39" s="226"/>
      <c r="D39" s="207"/>
    </row>
    <row r="40" spans="1:26">
      <c r="B40" s="226"/>
      <c r="C40" s="226"/>
      <c r="D40" s="207"/>
    </row>
    <row r="41" spans="1:26">
      <c r="B41" s="226"/>
      <c r="C41" s="226"/>
      <c r="D41" s="207"/>
    </row>
    <row r="42" spans="1:26">
      <c r="B42" s="226"/>
      <c r="C42" s="226"/>
      <c r="D42" s="207"/>
    </row>
    <row r="43" spans="1:26">
      <c r="A43" s="226"/>
      <c r="B43" s="226"/>
      <c r="C43" s="226"/>
      <c r="D43" s="207"/>
    </row>
    <row r="44" spans="1:26">
      <c r="A44" s="226"/>
      <c r="B44" s="226"/>
      <c r="C44" s="226"/>
      <c r="D44" s="207"/>
    </row>
    <row r="45" spans="1:26">
      <c r="A45" s="226"/>
      <c r="B45" s="226"/>
      <c r="C45" s="226"/>
      <c r="D45" s="207"/>
    </row>
    <row r="46" spans="1:26">
      <c r="A46" s="226"/>
      <c r="B46" s="226"/>
      <c r="C46" s="226"/>
      <c r="D46" s="207"/>
    </row>
    <row r="47" spans="1:26">
      <c r="A47" s="226"/>
      <c r="B47" s="226"/>
      <c r="C47" s="226"/>
      <c r="D47" s="207"/>
    </row>
    <row r="48" spans="1:26">
      <c r="A48" s="226"/>
      <c r="B48" s="226"/>
      <c r="C48" s="226"/>
      <c r="D48" s="207"/>
    </row>
    <row r="49" spans="1:4">
      <c r="A49" s="226"/>
      <c r="B49" s="226"/>
      <c r="C49" s="226"/>
      <c r="D49" s="207"/>
    </row>
    <row r="50" spans="1:4">
      <c r="A50" s="226"/>
      <c r="B50" s="226"/>
      <c r="C50" s="226"/>
      <c r="D50" s="207"/>
    </row>
  </sheetData>
  <mergeCells count="8">
    <mergeCell ref="B34:C34"/>
    <mergeCell ref="Y34:Y35"/>
    <mergeCell ref="B35:C35"/>
    <mergeCell ref="A29:C32"/>
    <mergeCell ref="E29:F32"/>
    <mergeCell ref="I29:J32"/>
    <mergeCell ref="K29:N29"/>
    <mergeCell ref="Y29:Y32"/>
  </mergeCells>
  <phoneticPr fontId="48" type="noConversion"/>
  <conditionalFormatting sqref="Z1:Z1048576">
    <cfRule type="containsText" dxfId="8785" priority="1" operator="containsText" text="△">
      <formula>NOT(ISERROR(SEARCH("△",Z1)))</formula>
    </cfRule>
    <cfRule type="containsText" dxfId="8784" priority="2" operator="containsText" text="▽">
      <formula>NOT(ISERROR(SEARCH("▽",Z1)))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EAF1-A15D-4052-86AC-289FFB455150}">
  <sheetPr codeName="Sheet3">
    <outlinePr summaryBelow="0" summaryRight="0"/>
  </sheetPr>
  <dimension ref="A1:Z113"/>
  <sheetViews>
    <sheetView zoomScale="85" zoomScaleNormal="85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1" outlineLevelCol="1"/>
  <cols>
    <col min="1" max="1" width="11.125" style="207" customWidth="1"/>
    <col min="2" max="2" width="10" style="207" bestFit="1" customWidth="1"/>
    <col min="3" max="3" width="11.375" style="207" customWidth="1"/>
    <col min="4" max="4" width="11.375" style="226" customWidth="1"/>
    <col min="5" max="5" width="7.125" style="207" customWidth="1"/>
    <col min="6" max="6" width="9.125" style="207" customWidth="1"/>
    <col min="7" max="7" width="11.875" style="207" bestFit="1" customWidth="1"/>
    <col min="8" max="8" width="9.125" style="207" customWidth="1"/>
    <col min="9" max="9" width="11.5" style="207" bestFit="1" customWidth="1" collapsed="1"/>
    <col min="10" max="10" width="9.375" style="207" hidden="1" customWidth="1" outlineLevel="1"/>
    <col min="11" max="11" width="11.125" style="207" hidden="1" customWidth="1" outlineLevel="1"/>
    <col min="12" max="13" width="9.625" style="207" hidden="1" customWidth="1" outlineLevel="1"/>
    <col min="14" max="14" width="9.125" style="207" hidden="1" customWidth="1" outlineLevel="1"/>
    <col min="15" max="15" width="11.375" style="207" customWidth="1"/>
    <col min="16" max="16" width="13.375" style="207" customWidth="1"/>
    <col min="17" max="17" width="13.125" style="207" customWidth="1"/>
    <col min="18" max="18" width="8.5" style="207" bestFit="1" customWidth="1"/>
    <col min="19" max="19" width="10.125" style="207" bestFit="1" customWidth="1"/>
    <col min="20" max="20" width="16.875" style="207" bestFit="1" customWidth="1"/>
    <col min="21" max="22" width="12.375" style="207" bestFit="1" customWidth="1"/>
    <col min="23" max="23" width="13.875" style="207" customWidth="1"/>
    <col min="24" max="24" width="11.5" style="207" customWidth="1"/>
    <col min="25" max="25" width="10" style="207" customWidth="1"/>
    <col min="26" max="26" width="12" style="207" bestFit="1" customWidth="1"/>
    <col min="27" max="16384" width="9" style="207"/>
  </cols>
  <sheetData>
    <row r="1" spans="1:26" s="208" customFormat="1">
      <c r="A1" s="1" t="s">
        <v>0</v>
      </c>
      <c r="B1" s="205" t="s">
        <v>1</v>
      </c>
      <c r="C1" s="20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390" t="s">
        <v>23</v>
      </c>
      <c r="M1" s="5" t="s">
        <v>10</v>
      </c>
      <c r="N1" s="206" t="s">
        <v>11</v>
      </c>
      <c r="O1" s="4" t="s">
        <v>12</v>
      </c>
      <c r="P1" s="391" t="s">
        <v>2590</v>
      </c>
      <c r="Q1" s="4" t="s">
        <v>14</v>
      </c>
      <c r="R1" s="4" t="s">
        <v>15</v>
      </c>
      <c r="S1" s="64" t="s">
        <v>23</v>
      </c>
      <c r="T1" s="64" t="s">
        <v>24</v>
      </c>
      <c r="U1" s="64" t="s">
        <v>26</v>
      </c>
      <c r="V1" s="64" t="s">
        <v>25</v>
      </c>
      <c r="W1" s="4" t="s">
        <v>16</v>
      </c>
      <c r="X1" s="4" t="s">
        <v>17</v>
      </c>
      <c r="Y1" s="7" t="s">
        <v>18</v>
      </c>
      <c r="Z1" s="81"/>
    </row>
    <row r="2" spans="1:26">
      <c r="A2" s="209">
        <v>41457</v>
      </c>
      <c r="B2" s="210" t="s">
        <v>19</v>
      </c>
      <c r="C2" s="210">
        <v>2330</v>
      </c>
      <c r="D2" s="210" t="str">
        <f>VLOOKUP(C2,每日行情!A:B,2,FALSE)</f>
        <v>台積電</v>
      </c>
      <c r="E2" s="210">
        <v>1000</v>
      </c>
      <c r="F2" s="210">
        <v>109.5</v>
      </c>
      <c r="G2" s="210">
        <f>E2*F2</f>
        <v>109500</v>
      </c>
      <c r="H2" s="210">
        <v>156</v>
      </c>
      <c r="I2" s="215">
        <v>41705</v>
      </c>
      <c r="J2" s="210">
        <v>114.5</v>
      </c>
      <c r="K2" s="210">
        <f>E2*J2</f>
        <v>114500</v>
      </c>
      <c r="L2" s="210">
        <v>106</v>
      </c>
      <c r="M2" s="210">
        <v>343</v>
      </c>
      <c r="N2" s="210">
        <v>0</v>
      </c>
      <c r="O2" s="13">
        <f>IF(I2="",E2*X2,0)</f>
        <v>0</v>
      </c>
      <c r="P2" s="14">
        <f>IF(I2="",R2-H2,(K2-H2-SUM(L2:N2)+R2-S2-T2)-G2)+(ROUND(R2*U2,0)-ROUND(R2*(1+U2),0)*V2)</f>
        <v>4395</v>
      </c>
      <c r="Q2" s="14">
        <f>IF(I2="",(O2-G2-(O2*0.1425%*0.65)-(O2*0.3%)),0)</f>
        <v>0</v>
      </c>
      <c r="R2" s="14"/>
      <c r="S2" s="14"/>
      <c r="T2" s="14">
        <f>IF(ROUND(R2*(1+U2),0)&gt;5000,ROUND(ROUND(R2*(1+U2),0)*2%,0),0)</f>
        <v>0</v>
      </c>
      <c r="U2" s="14"/>
      <c r="V2" s="14"/>
      <c r="W2" s="15">
        <f>(P2+Q2)/G2</f>
        <v>4.0136986301369866E-2</v>
      </c>
      <c r="X2" s="16" t="e">
        <f>VLOOKUP(C2,#REF!,3,FALSE)</f>
        <v>#REF!</v>
      </c>
      <c r="Y2" s="38"/>
      <c r="Z2" s="82">
        <f>((I2-A2)*G2)/365.24</f>
        <v>74351.111597853465</v>
      </c>
    </row>
    <row r="3" spans="1:26">
      <c r="A3" s="209">
        <v>41472</v>
      </c>
      <c r="B3" s="210" t="s">
        <v>19</v>
      </c>
      <c r="C3" s="210">
        <v>2412</v>
      </c>
      <c r="D3" s="210" t="str">
        <f>VLOOKUP(C3,每日行情!A:B,2,FALSE)</f>
        <v>中華電</v>
      </c>
      <c r="E3" s="210">
        <v>1000</v>
      </c>
      <c r="F3" s="210">
        <v>95.2</v>
      </c>
      <c r="G3" s="210">
        <f>E3*F3</f>
        <v>95200</v>
      </c>
      <c r="H3" s="210">
        <v>135</v>
      </c>
      <c r="I3" s="215">
        <v>41781</v>
      </c>
      <c r="J3" s="210">
        <v>96</v>
      </c>
      <c r="K3" s="210">
        <f>E3*J3</f>
        <v>96000</v>
      </c>
      <c r="L3" s="210">
        <v>88</v>
      </c>
      <c r="M3" s="210">
        <v>288</v>
      </c>
      <c r="N3" s="210">
        <v>0</v>
      </c>
      <c r="O3" s="13">
        <f>IF(I3="",E3*X3,0)</f>
        <v>0</v>
      </c>
      <c r="P3" s="14">
        <f>IF(I3="",R3-H3,(K3-H3-SUM(L3:N3)+R3-S3-T3)-G3)+(ROUND(R3*U3,0)-ROUND(R3*(1+U3),0)*V3)</f>
        <v>289</v>
      </c>
      <c r="Q3" s="14">
        <f>IF(I3="",(O3-G3-(O3*0.1425%*0.65)-(O3*0.3%)),0)</f>
        <v>0</v>
      </c>
      <c r="R3" s="14"/>
      <c r="S3" s="14"/>
      <c r="T3" s="14">
        <f>IF(ROUND(R3*(1+U3),0)&gt;5000,ROUND(ROUND(R3*(1+U3),0)*2%,0),0)</f>
        <v>0</v>
      </c>
      <c r="U3" s="14"/>
      <c r="V3" s="14"/>
      <c r="W3" s="15">
        <f>(P3+Q3)/G3</f>
        <v>3.0357142857142857E-3</v>
      </c>
      <c r="X3" s="16" t="e">
        <f>VLOOKUP(C3,#REF!,3,FALSE)</f>
        <v>#REF!</v>
      </c>
      <c r="Y3" s="38"/>
      <c r="Z3" s="82">
        <f t="shared" ref="Z3:Z60" si="0">((I3-A3)*G3)/365.24</f>
        <v>80541.01412769685</v>
      </c>
    </row>
    <row r="4" spans="1:26">
      <c r="A4" s="209">
        <v>41543</v>
      </c>
      <c r="B4" s="210" t="s">
        <v>19</v>
      </c>
      <c r="C4" s="210">
        <v>2317</v>
      </c>
      <c r="D4" s="210" t="str">
        <f>VLOOKUP(C4,每日行情!A:B,2,FALSE)</f>
        <v>鴻海</v>
      </c>
      <c r="E4" s="210">
        <v>1000</v>
      </c>
      <c r="F4" s="210">
        <v>75.900000000000006</v>
      </c>
      <c r="G4" s="210">
        <f>E4*F4</f>
        <v>75900</v>
      </c>
      <c r="H4" s="210">
        <v>70</v>
      </c>
      <c r="I4" s="215">
        <v>41705</v>
      </c>
      <c r="J4" s="210">
        <v>85</v>
      </c>
      <c r="K4" s="210">
        <f>E4*J4</f>
        <v>85000</v>
      </c>
      <c r="L4" s="210">
        <v>78</v>
      </c>
      <c r="M4" s="210">
        <v>255</v>
      </c>
      <c r="N4" s="210">
        <v>0</v>
      </c>
      <c r="O4" s="13">
        <f>IF(I4="",E4*X4,0)</f>
        <v>0</v>
      </c>
      <c r="P4" s="14">
        <f>IF(I4="",R4-H4,(K4-H4-SUM(L4:N4)+R4-S4-T4)-G4)+(ROUND(R4*U4,0)-ROUND(R4*(1+U4),0)*V4)</f>
        <v>8697</v>
      </c>
      <c r="Q4" s="14">
        <f>IF(I4="",(O4-G4-(O4*0.1425%*0.65)-(O4*0.3%)),0)</f>
        <v>0</v>
      </c>
      <c r="R4" s="14"/>
      <c r="S4" s="14"/>
      <c r="T4" s="14">
        <f>IF(ROUND(R4*(1+U4),0)&gt;5000,ROUND(ROUND(R4*(1+U4),0)*2%,0),0)</f>
        <v>0</v>
      </c>
      <c r="U4" s="14"/>
      <c r="V4" s="14"/>
      <c r="W4" s="15">
        <f>(P4+Q4)/G4</f>
        <v>0.11458498023715415</v>
      </c>
      <c r="X4" s="16" t="e">
        <f>VLOOKUP(C4,#REF!,3,FALSE)</f>
        <v>#REF!</v>
      </c>
      <c r="Y4" s="38"/>
      <c r="Z4" s="82">
        <f t="shared" si="0"/>
        <v>33664.987405541564</v>
      </c>
    </row>
    <row r="5" spans="1:26">
      <c r="A5" s="212" t="s">
        <v>3424</v>
      </c>
      <c r="B5" s="213"/>
      <c r="C5" s="213">
        <v>93205</v>
      </c>
      <c r="D5" s="213"/>
      <c r="E5" s="213"/>
      <c r="F5" s="213"/>
      <c r="G5" s="213"/>
      <c r="H5" s="213"/>
      <c r="I5" s="214"/>
      <c r="J5" s="42"/>
      <c r="K5" s="213"/>
      <c r="L5" s="43"/>
      <c r="M5" s="213"/>
      <c r="N5" s="213"/>
      <c r="O5" s="44"/>
      <c r="P5" s="45">
        <v>-552</v>
      </c>
      <c r="Q5" s="45"/>
      <c r="R5" s="45"/>
      <c r="S5" s="45"/>
      <c r="T5" s="45"/>
      <c r="U5" s="45"/>
      <c r="V5" s="45"/>
      <c r="W5" s="46"/>
      <c r="X5" s="42"/>
      <c r="Y5" s="47"/>
      <c r="Z5" s="82"/>
    </row>
    <row r="6" spans="1:26">
      <c r="A6" s="212" t="s">
        <v>3424</v>
      </c>
      <c r="B6" s="213"/>
      <c r="C6" s="213">
        <v>93206</v>
      </c>
      <c r="D6" s="213"/>
      <c r="E6" s="213"/>
      <c r="F6" s="213"/>
      <c r="G6" s="213"/>
      <c r="H6" s="213"/>
      <c r="I6" s="214"/>
      <c r="J6" s="42"/>
      <c r="K6" s="213"/>
      <c r="L6" s="43"/>
      <c r="M6" s="213"/>
      <c r="N6" s="213"/>
      <c r="O6" s="44"/>
      <c r="P6" s="45">
        <v>-1061</v>
      </c>
      <c r="Q6" s="45"/>
      <c r="R6" s="45"/>
      <c r="S6" s="45"/>
      <c r="T6" s="45"/>
      <c r="U6" s="45"/>
      <c r="V6" s="45"/>
      <c r="W6" s="46"/>
      <c r="X6" s="42"/>
      <c r="Y6" s="47"/>
      <c r="Z6" s="82"/>
    </row>
    <row r="7" spans="1:26">
      <c r="A7" s="212" t="s">
        <v>3424</v>
      </c>
      <c r="B7" s="213"/>
      <c r="C7" s="213">
        <v>93207</v>
      </c>
      <c r="D7" s="213"/>
      <c r="E7" s="213"/>
      <c r="F7" s="213"/>
      <c r="G7" s="213"/>
      <c r="H7" s="213"/>
      <c r="I7" s="214"/>
      <c r="J7" s="42"/>
      <c r="K7" s="213"/>
      <c r="L7" s="43"/>
      <c r="M7" s="213"/>
      <c r="N7" s="213"/>
      <c r="O7" s="44"/>
      <c r="P7" s="45">
        <v>-16744</v>
      </c>
      <c r="Q7" s="45"/>
      <c r="R7" s="45"/>
      <c r="S7" s="45"/>
      <c r="T7" s="45"/>
      <c r="U7" s="45"/>
      <c r="V7" s="45"/>
      <c r="W7" s="46"/>
      <c r="X7" s="42"/>
      <c r="Y7" s="47"/>
      <c r="Z7" s="82"/>
    </row>
    <row r="8" spans="1:26">
      <c r="A8" s="209">
        <v>41781</v>
      </c>
      <c r="B8" s="210" t="s">
        <v>19</v>
      </c>
      <c r="C8" s="210">
        <v>4958</v>
      </c>
      <c r="D8" s="210" t="str">
        <f>VLOOKUP(C8,每日行情!A:B,2,FALSE)</f>
        <v>臻鼎-KY</v>
      </c>
      <c r="E8" s="210">
        <v>1000</v>
      </c>
      <c r="F8" s="210">
        <v>88.4</v>
      </c>
      <c r="G8" s="210">
        <f>E8*F8</f>
        <v>88400</v>
      </c>
      <c r="H8" s="210">
        <v>81</v>
      </c>
      <c r="I8" s="215">
        <v>41872</v>
      </c>
      <c r="J8" s="16">
        <v>92.3</v>
      </c>
      <c r="K8" s="210">
        <f>E8*J8</f>
        <v>92300</v>
      </c>
      <c r="L8" s="365">
        <v>85</v>
      </c>
      <c r="M8" s="210">
        <v>276</v>
      </c>
      <c r="N8" s="210">
        <v>0</v>
      </c>
      <c r="O8" s="13">
        <f>IF(I8="",E8*X8,0)</f>
        <v>0</v>
      </c>
      <c r="P8" s="14">
        <f>IF(I8="",R8-H8,(K8-H8-SUM(L8:N8)+R8-S8-T8)-G8)+(ROUND(R8*U8,0)-ROUND(R8*(1+U8),0)*V8)</f>
        <v>3458</v>
      </c>
      <c r="Q8" s="14">
        <f>IF(I8="",(O8-G8-(O8*0.1425%*0.65)-(O8*0.3%)),0)</f>
        <v>0</v>
      </c>
      <c r="R8" s="14"/>
      <c r="S8" s="14"/>
      <c r="T8" s="14">
        <f>IF(ROUND(R8*(1+U8),0)&gt;5000,ROUND(ROUND(R8*(1+U8),0)*2%,0),0)</f>
        <v>0</v>
      </c>
      <c r="U8" s="14"/>
      <c r="V8" s="14"/>
      <c r="W8" s="15">
        <f>(P8+Q8)/G8</f>
        <v>3.9117647058823528E-2</v>
      </c>
      <c r="X8" s="16" t="e">
        <f>VLOOKUP(C8,#REF!,3,FALSE)</f>
        <v>#REF!</v>
      </c>
      <c r="Y8" s="38"/>
      <c r="Z8" s="82">
        <f t="shared" si="0"/>
        <v>22024.969882816778</v>
      </c>
    </row>
    <row r="9" spans="1:26">
      <c r="A9" s="212">
        <v>41782</v>
      </c>
      <c r="B9" s="213"/>
      <c r="C9" s="213">
        <v>93211</v>
      </c>
      <c r="D9" s="213"/>
      <c r="E9" s="213"/>
      <c r="F9" s="213"/>
      <c r="G9" s="213"/>
      <c r="H9" s="213"/>
      <c r="I9" s="214"/>
      <c r="J9" s="42"/>
      <c r="K9" s="213"/>
      <c r="L9" s="43"/>
      <c r="M9" s="213"/>
      <c r="N9" s="213"/>
      <c r="O9" s="44"/>
      <c r="P9" s="45">
        <v>-1860</v>
      </c>
      <c r="Q9" s="45"/>
      <c r="R9" s="45"/>
      <c r="S9" s="45"/>
      <c r="T9" s="45"/>
      <c r="U9" s="45"/>
      <c r="V9" s="45"/>
      <c r="W9" s="46"/>
      <c r="X9" s="42"/>
      <c r="Y9" s="47"/>
      <c r="Z9" s="82"/>
    </row>
    <row r="10" spans="1:26">
      <c r="A10" s="209">
        <v>41806</v>
      </c>
      <c r="B10" s="210" t="s">
        <v>19</v>
      </c>
      <c r="C10" s="210">
        <v>9943</v>
      </c>
      <c r="D10" s="210" t="str">
        <f>VLOOKUP(C10,每日行情!A:B,2,FALSE)</f>
        <v>好樂迪</v>
      </c>
      <c r="E10" s="210">
        <v>1000</v>
      </c>
      <c r="F10" s="210">
        <v>45.3</v>
      </c>
      <c r="G10" s="210">
        <f t="shared" ref="G10:G19" si="1">E10*F10</f>
        <v>45300</v>
      </c>
      <c r="H10" s="210">
        <v>41</v>
      </c>
      <c r="I10" s="215">
        <v>41886</v>
      </c>
      <c r="J10" s="16">
        <v>37.700000000000003</v>
      </c>
      <c r="K10" s="210">
        <f t="shared" ref="K10:K19" si="2">E10*J10</f>
        <v>37700</v>
      </c>
      <c r="L10" s="365">
        <v>32</v>
      </c>
      <c r="M10" s="210">
        <v>113</v>
      </c>
      <c r="N10" s="210">
        <v>0</v>
      </c>
      <c r="O10" s="13">
        <f t="shared" ref="O10:O19" si="3">IF(I10="",E10*X10,0)</f>
        <v>0</v>
      </c>
      <c r="P10" s="14">
        <f t="shared" ref="P10:P19" si="4">IF(I10="",R10-H10,(K10-H10-SUM(L10:N10)+R10-S10-T10)-G10)+(ROUND(R10*U10,0)-ROUND(R10*(1+U10),0)*V10)</f>
        <v>-3167.48</v>
      </c>
      <c r="Q10" s="14">
        <f t="shared" ref="Q10:Q19" si="5">IF(I10="",(O10-G10-(O10*0.1425%*0.65)-(O10*0.3%)),0)</f>
        <v>0</v>
      </c>
      <c r="R10" s="14">
        <v>4000</v>
      </c>
      <c r="S10" s="14">
        <v>7</v>
      </c>
      <c r="T10" s="14">
        <f>IF(ROUND(R10*(1+U10),0)&gt;5000,ROUND(ROUND(R10*(1+U10),0)*2%,0),0)</f>
        <v>108</v>
      </c>
      <c r="U10" s="65">
        <v>0.34470000000000001</v>
      </c>
      <c r="V10" s="66">
        <v>0.12</v>
      </c>
      <c r="W10" s="15">
        <f>(P10+Q10)/G10</f>
        <v>-6.9922295805739512E-2</v>
      </c>
      <c r="X10" s="16" t="e">
        <f>VLOOKUP(C10,#REF!,3,FALSE)</f>
        <v>#REF!</v>
      </c>
      <c r="Y10" s="38"/>
      <c r="Z10" s="82">
        <f t="shared" si="0"/>
        <v>9922.242908772314</v>
      </c>
    </row>
    <row r="11" spans="1:26" collapsed="1">
      <c r="A11" s="392">
        <v>41808</v>
      </c>
      <c r="B11" s="393" t="s">
        <v>19</v>
      </c>
      <c r="C11" s="393">
        <v>3231</v>
      </c>
      <c r="D11" s="393" t="str">
        <f>VLOOKUP(C11,每日行情!A:B,2,FALSE)</f>
        <v>緯創</v>
      </c>
      <c r="E11" s="393">
        <v>1000</v>
      </c>
      <c r="F11" s="393">
        <v>27.95</v>
      </c>
      <c r="G11" s="393">
        <f t="shared" si="1"/>
        <v>27950</v>
      </c>
      <c r="H11" s="393">
        <v>25</v>
      </c>
      <c r="I11" s="394">
        <v>41887</v>
      </c>
      <c r="J11" s="395">
        <v>33.6</v>
      </c>
      <c r="K11" s="393">
        <f t="shared" si="2"/>
        <v>33600</v>
      </c>
      <c r="L11" s="396">
        <v>28</v>
      </c>
      <c r="M11" s="393">
        <v>100</v>
      </c>
      <c r="N11" s="393">
        <v>0</v>
      </c>
      <c r="O11" s="397">
        <f t="shared" si="3"/>
        <v>0</v>
      </c>
      <c r="P11" s="398">
        <f t="shared" si="4"/>
        <v>7255.8</v>
      </c>
      <c r="Q11" s="398">
        <f t="shared" si="5"/>
        <v>0</v>
      </c>
      <c r="R11" s="398">
        <v>1802</v>
      </c>
      <c r="S11" s="398">
        <v>10</v>
      </c>
      <c r="T11" s="398">
        <f>IF(ROUND(R11*(1+U11),0)&gt;5000,ROUND(ROUND(R11*(1+U11),0)*2%,0),0)</f>
        <v>0</v>
      </c>
      <c r="U11" s="399">
        <v>0.1154</v>
      </c>
      <c r="V11" s="400">
        <v>0.12</v>
      </c>
      <c r="W11" s="401">
        <f>(P11+P12+Q11)/G11</f>
        <v>0.28063685152057244</v>
      </c>
      <c r="X11" s="395" t="e">
        <f>VLOOKUP(C11,#REF!,3,FALSE)</f>
        <v>#REF!</v>
      </c>
      <c r="Y11" s="402"/>
      <c r="Z11" s="82">
        <f t="shared" si="0"/>
        <v>6045.476946665206</v>
      </c>
    </row>
    <row r="12" spans="1:26" hidden="1" outlineLevel="1">
      <c r="A12" s="392">
        <v>41870</v>
      </c>
      <c r="B12" s="393" t="s">
        <v>3425</v>
      </c>
      <c r="C12" s="393">
        <v>3231</v>
      </c>
      <c r="D12" s="393" t="str">
        <f>VLOOKUP(C12,每日行情!A:B,2,FALSE)</f>
        <v>緯創</v>
      </c>
      <c r="E12" s="393">
        <v>20</v>
      </c>
      <c r="F12" s="393">
        <v>0</v>
      </c>
      <c r="G12" s="393">
        <f t="shared" si="1"/>
        <v>0</v>
      </c>
      <c r="H12" s="393">
        <v>0</v>
      </c>
      <c r="I12" s="403">
        <v>41939</v>
      </c>
      <c r="J12" s="395">
        <v>30.45</v>
      </c>
      <c r="K12" s="393">
        <f t="shared" si="2"/>
        <v>609</v>
      </c>
      <c r="L12" s="396">
        <v>20</v>
      </c>
      <c r="M12" s="393">
        <v>1</v>
      </c>
      <c r="N12" s="393">
        <v>0</v>
      </c>
      <c r="O12" s="397">
        <f>IF(I12="",E12*X12,0)</f>
        <v>0</v>
      </c>
      <c r="P12" s="398">
        <f>IF(I12="",R12-H12,(K12-H12-SUM(L12:N12)+R12-S12-T12)-G12)+(ROUND(R12*U12,0)-ROUND(R12*(1+U12),0)*V12)</f>
        <v>588</v>
      </c>
      <c r="Q12" s="398">
        <f t="shared" si="5"/>
        <v>0</v>
      </c>
      <c r="R12" s="398"/>
      <c r="S12" s="398"/>
      <c r="T12" s="398">
        <f>IF(ROUND(R12*(1+U12),0)&gt;5000,ROUND(ROUND(R12*(1+U12),0)*2%,0),0)</f>
        <v>0</v>
      </c>
      <c r="U12" s="398"/>
      <c r="V12" s="398"/>
      <c r="W12" s="404"/>
      <c r="X12" s="395" t="e">
        <f>VLOOKUP(C12,#REF!,3,FALSE)</f>
        <v>#REF!</v>
      </c>
      <c r="Y12" s="402"/>
      <c r="Z12" s="82">
        <f t="shared" si="0"/>
        <v>0</v>
      </c>
    </row>
    <row r="13" spans="1:26">
      <c r="A13" s="209">
        <v>41814</v>
      </c>
      <c r="B13" s="210" t="s">
        <v>19</v>
      </c>
      <c r="C13" s="210">
        <v>3045</v>
      </c>
      <c r="D13" s="210" t="str">
        <f>VLOOKUP(C13,每日行情!A:B,2,FALSE)</f>
        <v>台灣大</v>
      </c>
      <c r="E13" s="210">
        <v>1000</v>
      </c>
      <c r="F13" s="210">
        <v>100</v>
      </c>
      <c r="G13" s="210">
        <f t="shared" si="1"/>
        <v>100000</v>
      </c>
      <c r="H13" s="210">
        <v>92</v>
      </c>
      <c r="I13" s="215">
        <v>41886</v>
      </c>
      <c r="J13" s="16">
        <v>91.3</v>
      </c>
      <c r="K13" s="210">
        <f t="shared" si="2"/>
        <v>91300</v>
      </c>
      <c r="L13" s="365">
        <v>78</v>
      </c>
      <c r="M13" s="210">
        <v>273</v>
      </c>
      <c r="N13" s="210">
        <v>0</v>
      </c>
      <c r="O13" s="13">
        <f t="shared" si="3"/>
        <v>0</v>
      </c>
      <c r="P13" s="14">
        <f t="shared" si="4"/>
        <v>-3656.04</v>
      </c>
      <c r="Q13" s="14">
        <f t="shared" si="5"/>
        <v>0</v>
      </c>
      <c r="R13" s="14">
        <v>5600</v>
      </c>
      <c r="S13" s="14">
        <v>10</v>
      </c>
      <c r="T13" s="14">
        <f>IF(ROUND(R13*(1+U13),0)&gt;5000,ROUND(ROUND(R13*(1+U13),0)*2%,0),0)</f>
        <v>128</v>
      </c>
      <c r="U13" s="65">
        <v>0.1414</v>
      </c>
      <c r="V13" s="66">
        <v>0.12</v>
      </c>
      <c r="W13" s="15">
        <f>(P13+Q13)/G13</f>
        <v>-3.65604E-2</v>
      </c>
      <c r="X13" s="16" t="e">
        <f>VLOOKUP(C13,#REF!,3,FALSE)</f>
        <v>#REF!</v>
      </c>
      <c r="Y13" s="38"/>
      <c r="Z13" s="82">
        <f t="shared" si="0"/>
        <v>19713.065381666849</v>
      </c>
    </row>
    <row r="14" spans="1:26">
      <c r="A14" s="209">
        <v>41872</v>
      </c>
      <c r="B14" s="210" t="s">
        <v>19</v>
      </c>
      <c r="C14" s="210">
        <v>4958</v>
      </c>
      <c r="D14" s="210" t="str">
        <f>VLOOKUP(C14,每日行情!A:B,2,FALSE)</f>
        <v>臻鼎-KY</v>
      </c>
      <c r="E14" s="210">
        <v>1000</v>
      </c>
      <c r="F14" s="210">
        <v>91.6</v>
      </c>
      <c r="G14" s="210">
        <f t="shared" si="1"/>
        <v>91600</v>
      </c>
      <c r="H14" s="210">
        <v>84</v>
      </c>
      <c r="I14" s="215">
        <v>41887</v>
      </c>
      <c r="J14" s="16">
        <v>90.2</v>
      </c>
      <c r="K14" s="210">
        <f t="shared" si="2"/>
        <v>90200</v>
      </c>
      <c r="L14" s="365">
        <v>77</v>
      </c>
      <c r="M14" s="210">
        <v>270</v>
      </c>
      <c r="N14" s="210">
        <v>0</v>
      </c>
      <c r="O14" s="13">
        <f t="shared" si="3"/>
        <v>0</v>
      </c>
      <c r="P14" s="14">
        <f t="shared" si="4"/>
        <v>1158</v>
      </c>
      <c r="Q14" s="14">
        <f t="shared" si="5"/>
        <v>0</v>
      </c>
      <c r="R14" s="14">
        <v>2999</v>
      </c>
      <c r="S14" s="14">
        <v>10</v>
      </c>
      <c r="T14" s="14">
        <f t="shared" ref="T14:T19" si="6">IF(ROUND(R14*(1+U14),0)&gt;5000,ROUND(ROUND(R14*(1+U14),0)*2%,0),0)</f>
        <v>0</v>
      </c>
      <c r="U14" s="65">
        <v>0</v>
      </c>
      <c r="V14" s="66">
        <v>0</v>
      </c>
      <c r="W14" s="15">
        <f>(P14+Q14)/G14</f>
        <v>1.2641921397379912E-2</v>
      </c>
      <c r="X14" s="16" t="e">
        <f>VLOOKUP(C14,#REF!,3,FALSE)</f>
        <v>#REF!</v>
      </c>
      <c r="Y14" s="38"/>
      <c r="Z14" s="82">
        <f t="shared" si="0"/>
        <v>3761.9099770014236</v>
      </c>
    </row>
    <row r="15" spans="1:26">
      <c r="A15" s="209">
        <v>41850</v>
      </c>
      <c r="B15" s="210" t="s">
        <v>19</v>
      </c>
      <c r="C15" s="210">
        <v>2324</v>
      </c>
      <c r="D15" s="210" t="str">
        <f>VLOOKUP(C15,每日行情!A:B,2,FALSE)</f>
        <v>仁寶</v>
      </c>
      <c r="E15" s="210">
        <v>1000</v>
      </c>
      <c r="F15" s="210">
        <v>28.4</v>
      </c>
      <c r="G15" s="210">
        <f t="shared" si="1"/>
        <v>28400</v>
      </c>
      <c r="H15" s="210">
        <v>26</v>
      </c>
      <c r="I15" s="215">
        <v>41887</v>
      </c>
      <c r="J15" s="17">
        <v>26.25</v>
      </c>
      <c r="K15" s="210">
        <f t="shared" si="2"/>
        <v>26250</v>
      </c>
      <c r="L15" s="17">
        <v>22</v>
      </c>
      <c r="M15" s="210">
        <v>78</v>
      </c>
      <c r="N15" s="210">
        <v>0</v>
      </c>
      <c r="O15" s="13">
        <f t="shared" si="3"/>
        <v>0</v>
      </c>
      <c r="P15" s="14">
        <f t="shared" si="4"/>
        <v>-1277.8</v>
      </c>
      <c r="Q15" s="14">
        <f t="shared" si="5"/>
        <v>0</v>
      </c>
      <c r="R15" s="14">
        <v>994</v>
      </c>
      <c r="S15" s="14">
        <v>5</v>
      </c>
      <c r="T15" s="14">
        <f t="shared" si="6"/>
        <v>0</v>
      </c>
      <c r="U15" s="65">
        <v>0.14649999999999999</v>
      </c>
      <c r="V15" s="66">
        <v>0.12</v>
      </c>
      <c r="W15" s="15">
        <f>(P15+Q15)/G15</f>
        <v>-4.4992957746478872E-2</v>
      </c>
      <c r="X15" s="16" t="e">
        <f>VLOOKUP(C15,#REF!,3,FALSE)</f>
        <v>#REF!</v>
      </c>
      <c r="Y15" s="38"/>
      <c r="Z15" s="82">
        <f t="shared" si="0"/>
        <v>2877.0123754243782</v>
      </c>
    </row>
    <row r="16" spans="1:26">
      <c r="A16" s="209">
        <v>41750</v>
      </c>
      <c r="B16" s="210" t="s">
        <v>19</v>
      </c>
      <c r="C16" s="210">
        <v>2330</v>
      </c>
      <c r="D16" s="210" t="str">
        <f>VLOOKUP(C16,每日行情!A:B,2,FALSE)</f>
        <v>台積電</v>
      </c>
      <c r="E16" s="210">
        <v>1000</v>
      </c>
      <c r="F16" s="210">
        <v>121.5</v>
      </c>
      <c r="G16" s="210">
        <f t="shared" si="1"/>
        <v>121500</v>
      </c>
      <c r="H16" s="210">
        <v>112</v>
      </c>
      <c r="I16" s="215">
        <v>41892</v>
      </c>
      <c r="J16" s="17">
        <v>124</v>
      </c>
      <c r="K16" s="210">
        <f t="shared" si="2"/>
        <v>124000</v>
      </c>
      <c r="L16" s="17">
        <v>106</v>
      </c>
      <c r="M16" s="210">
        <v>372</v>
      </c>
      <c r="N16" s="210">
        <v>0</v>
      </c>
      <c r="O16" s="13">
        <f t="shared" si="3"/>
        <v>0</v>
      </c>
      <c r="P16" s="14">
        <f t="shared" si="4"/>
        <v>4613.04</v>
      </c>
      <c r="Q16" s="14">
        <f t="shared" si="5"/>
        <v>0</v>
      </c>
      <c r="R16" s="14">
        <v>2999</v>
      </c>
      <c r="S16" s="14">
        <v>10</v>
      </c>
      <c r="T16" s="14">
        <f t="shared" si="6"/>
        <v>0</v>
      </c>
      <c r="U16" s="65">
        <v>2.8000000000000001E-2</v>
      </c>
      <c r="V16" s="66">
        <v>0.12</v>
      </c>
      <c r="W16" s="15">
        <f>(P16+Q16)/G16</f>
        <v>3.7967407407407408E-2</v>
      </c>
      <c r="X16" s="16" t="e">
        <f>VLOOKUP(C16,#REF!,3,FALSE)</f>
        <v>#REF!</v>
      </c>
      <c r="Y16" s="38"/>
      <c r="Z16" s="82">
        <f t="shared" si="0"/>
        <v>47237.432920819185</v>
      </c>
    </row>
    <row r="17" spans="1:26" collapsed="1">
      <c r="A17" s="392">
        <v>41872</v>
      </c>
      <c r="B17" s="393" t="s">
        <v>19</v>
      </c>
      <c r="C17" s="393">
        <v>2317</v>
      </c>
      <c r="D17" s="393" t="str">
        <f>VLOOKUP(C17,每日行情!A:B,2,FALSE)</f>
        <v>鴻海</v>
      </c>
      <c r="E17" s="393">
        <v>1000</v>
      </c>
      <c r="F17" s="393">
        <v>108</v>
      </c>
      <c r="G17" s="393">
        <f t="shared" si="1"/>
        <v>108000</v>
      </c>
      <c r="H17" s="393">
        <v>100</v>
      </c>
      <c r="I17" s="394">
        <v>41892</v>
      </c>
      <c r="J17" s="395">
        <v>99.7</v>
      </c>
      <c r="K17" s="393">
        <f t="shared" si="2"/>
        <v>99700</v>
      </c>
      <c r="L17" s="396">
        <v>85</v>
      </c>
      <c r="M17" s="393">
        <v>299</v>
      </c>
      <c r="N17" s="393">
        <v>0</v>
      </c>
      <c r="O17" s="397">
        <f t="shared" si="3"/>
        <v>0</v>
      </c>
      <c r="P17" s="398">
        <f t="shared" si="4"/>
        <v>-7009.36</v>
      </c>
      <c r="Q17" s="398">
        <f t="shared" si="5"/>
        <v>0</v>
      </c>
      <c r="R17" s="398">
        <v>1800</v>
      </c>
      <c r="S17" s="398">
        <v>10</v>
      </c>
      <c r="T17" s="398">
        <f t="shared" si="6"/>
        <v>0</v>
      </c>
      <c r="U17" s="399">
        <v>0.12690000000000001</v>
      </c>
      <c r="V17" s="400">
        <v>0.12</v>
      </c>
      <c r="W17" s="401">
        <f>(P17+P18+Q17)/G17</f>
        <v>3.5172592592592596E-2</v>
      </c>
      <c r="X17" s="395" t="e">
        <f>VLOOKUP(C17,#REF!,3,FALSE)</f>
        <v>#REF!</v>
      </c>
      <c r="Y17" s="402"/>
      <c r="Z17" s="82">
        <f t="shared" si="0"/>
        <v>5913.9196145000542</v>
      </c>
    </row>
    <row r="18" spans="1:26" hidden="1" outlineLevel="1">
      <c r="A18" s="392">
        <v>41872</v>
      </c>
      <c r="B18" s="393" t="s">
        <v>3425</v>
      </c>
      <c r="C18" s="393">
        <v>2317</v>
      </c>
      <c r="D18" s="393" t="str">
        <f>VLOOKUP(C18,每日行情!A:B,2,FALSE)</f>
        <v>鴻海</v>
      </c>
      <c r="E18" s="393">
        <v>120</v>
      </c>
      <c r="F18" s="393">
        <v>0</v>
      </c>
      <c r="G18" s="393">
        <f t="shared" si="1"/>
        <v>0</v>
      </c>
      <c r="H18" s="393">
        <v>0</v>
      </c>
      <c r="I18" s="394">
        <v>41984</v>
      </c>
      <c r="J18" s="395">
        <v>90.5</v>
      </c>
      <c r="K18" s="393">
        <f t="shared" si="2"/>
        <v>10860</v>
      </c>
      <c r="L18" s="396">
        <v>20</v>
      </c>
      <c r="M18" s="393">
        <v>32</v>
      </c>
      <c r="N18" s="393">
        <v>0</v>
      </c>
      <c r="O18" s="397">
        <f>IF(I18="",E18*X18,0)</f>
        <v>0</v>
      </c>
      <c r="P18" s="398">
        <f>IF(I18="",R18-H18,(K18-H18-SUM(L18:N18)+R18-S18-T18)-G18)+(ROUND(R18*U18,0)-ROUND(R18*(1+U18),0)*V18)</f>
        <v>10808</v>
      </c>
      <c r="Q18" s="398">
        <f t="shared" si="5"/>
        <v>0</v>
      </c>
      <c r="R18" s="398"/>
      <c r="S18" s="398"/>
      <c r="T18" s="398">
        <f>IF(ROUND(R18*(1+U18),0)&gt;5000,ROUND(ROUND(R18*(1+U18),0)*2%,0),0)</f>
        <v>0</v>
      </c>
      <c r="U18" s="398"/>
      <c r="V18" s="398"/>
      <c r="W18" s="404"/>
      <c r="X18" s="395" t="e">
        <f>VLOOKUP(C18,#REF!,3,FALSE)</f>
        <v>#REF!</v>
      </c>
      <c r="Y18" s="402"/>
      <c r="Z18" s="82">
        <f t="shared" si="0"/>
        <v>0</v>
      </c>
    </row>
    <row r="19" spans="1:26">
      <c r="A19" s="209">
        <v>41886</v>
      </c>
      <c r="B19" s="210" t="s">
        <v>19</v>
      </c>
      <c r="C19" s="210">
        <v>2317</v>
      </c>
      <c r="D19" s="210" t="str">
        <f>VLOOKUP(C19,每日行情!A:B,2,FALSE)</f>
        <v>鴻海</v>
      </c>
      <c r="E19" s="210">
        <v>1000</v>
      </c>
      <c r="F19" s="210">
        <v>100.5</v>
      </c>
      <c r="G19" s="210">
        <f t="shared" si="1"/>
        <v>100500</v>
      </c>
      <c r="H19" s="210">
        <v>85</v>
      </c>
      <c r="I19" s="215">
        <v>41892</v>
      </c>
      <c r="J19" s="16">
        <v>99.7</v>
      </c>
      <c r="K19" s="210">
        <f t="shared" si="2"/>
        <v>99700</v>
      </c>
      <c r="L19" s="365">
        <v>85</v>
      </c>
      <c r="M19" s="210">
        <v>299</v>
      </c>
      <c r="N19" s="210">
        <v>0</v>
      </c>
      <c r="O19" s="13">
        <f t="shared" si="3"/>
        <v>0</v>
      </c>
      <c r="P19" s="14">
        <f t="shared" si="4"/>
        <v>-1269</v>
      </c>
      <c r="Q19" s="14">
        <f t="shared" si="5"/>
        <v>0</v>
      </c>
      <c r="R19" s="14"/>
      <c r="S19" s="14"/>
      <c r="T19" s="14">
        <f t="shared" si="6"/>
        <v>0</v>
      </c>
      <c r="U19" s="14"/>
      <c r="V19" s="14"/>
      <c r="W19" s="15">
        <f>(P19+Q19)/G19</f>
        <v>-1.2626865671641792E-2</v>
      </c>
      <c r="X19" s="16" t="e">
        <f>VLOOKUP(C19,#REF!,3,FALSE)</f>
        <v>#REF!</v>
      </c>
      <c r="Y19" s="38"/>
      <c r="Z19" s="82">
        <f t="shared" si="0"/>
        <v>1650.9692257145987</v>
      </c>
    </row>
    <row r="20" spans="1:26">
      <c r="A20" s="212">
        <v>41904</v>
      </c>
      <c r="B20" s="213"/>
      <c r="C20" s="213">
        <v>93203</v>
      </c>
      <c r="D20" s="213"/>
      <c r="E20" s="213"/>
      <c r="F20" s="213"/>
      <c r="G20" s="213"/>
      <c r="H20" s="213"/>
      <c r="I20" s="214"/>
      <c r="J20" s="42"/>
      <c r="K20" s="213"/>
      <c r="L20" s="43"/>
      <c r="M20" s="213"/>
      <c r="N20" s="213"/>
      <c r="O20" s="44"/>
      <c r="P20" s="45">
        <v>-127</v>
      </c>
      <c r="Q20" s="45"/>
      <c r="R20" s="45"/>
      <c r="S20" s="45"/>
      <c r="T20" s="45"/>
      <c r="U20" s="45"/>
      <c r="V20" s="45"/>
      <c r="W20" s="46"/>
      <c r="X20" s="42"/>
      <c r="Y20" s="47"/>
      <c r="Z20" s="82"/>
    </row>
    <row r="21" spans="1:26">
      <c r="A21" s="209">
        <v>41892</v>
      </c>
      <c r="B21" s="210" t="s">
        <v>19</v>
      </c>
      <c r="C21" s="210">
        <v>3231</v>
      </c>
      <c r="D21" s="210" t="str">
        <f>VLOOKUP(C21,每日行情!A:B,2,FALSE)</f>
        <v>緯創</v>
      </c>
      <c r="E21" s="210">
        <v>1000</v>
      </c>
      <c r="F21" s="210">
        <v>33.799999999999997</v>
      </c>
      <c r="G21" s="210">
        <f t="shared" ref="G21:G26" si="7">E21*F21</f>
        <v>33800</v>
      </c>
      <c r="H21" s="210">
        <v>28</v>
      </c>
      <c r="I21" s="215">
        <v>41914</v>
      </c>
      <c r="J21" s="16">
        <v>31.1</v>
      </c>
      <c r="K21" s="210">
        <f t="shared" ref="K21:K26" si="8">E21*J21</f>
        <v>31100</v>
      </c>
      <c r="L21" s="365">
        <v>26</v>
      </c>
      <c r="M21" s="210">
        <v>93</v>
      </c>
      <c r="N21" s="210">
        <v>0</v>
      </c>
      <c r="O21" s="13">
        <f t="shared" ref="O21:O26" si="9">IF(I21="",E21*X21,0)</f>
        <v>0</v>
      </c>
      <c r="P21" s="14">
        <f t="shared" ref="P21:P26" si="10">IF(I21="",R21-H21,(K21-H21-SUM(L21:N21)+R21-S21-T21)-G21)+(ROUND(R21*U21,0)-ROUND(R21*(1+U21),0)*V21)</f>
        <v>-2847</v>
      </c>
      <c r="Q21" s="14">
        <f t="shared" ref="Q21:Q26" si="11">IF(I21="",(O21-G21-(O21*0.1425%*0.65)-(O21*0.3%)),0)</f>
        <v>0</v>
      </c>
      <c r="R21" s="14"/>
      <c r="S21" s="14"/>
      <c r="T21" s="14">
        <f t="shared" ref="T21:T26" si="12">IF(ROUND(R21*(1+U21),0)&gt;5000,ROUND(ROUND(R21*(1+U21),0)*2%,0),0)</f>
        <v>0</v>
      </c>
      <c r="U21" s="14"/>
      <c r="V21" s="14"/>
      <c r="W21" s="15">
        <f t="shared" ref="W21:W26" si="13">(P21+Q21)/G21</f>
        <v>-8.4230769230769234E-2</v>
      </c>
      <c r="X21" s="16" t="e">
        <f>VLOOKUP(C21,#REF!,3,FALSE)</f>
        <v>#REF!</v>
      </c>
      <c r="Y21" s="38"/>
      <c r="Z21" s="82">
        <f t="shared" si="0"/>
        <v>2035.9215858065929</v>
      </c>
    </row>
    <row r="22" spans="1:26">
      <c r="A22" s="209">
        <v>41892</v>
      </c>
      <c r="B22" s="210" t="s">
        <v>19</v>
      </c>
      <c r="C22" s="210">
        <v>2882</v>
      </c>
      <c r="D22" s="210" t="str">
        <f>VLOOKUP(C22,每日行情!A:B,2,FALSE)</f>
        <v>國泰金</v>
      </c>
      <c r="E22" s="210">
        <v>1000</v>
      </c>
      <c r="F22" s="210">
        <v>51.6</v>
      </c>
      <c r="G22" s="210">
        <f t="shared" si="7"/>
        <v>51600</v>
      </c>
      <c r="H22" s="210">
        <v>44</v>
      </c>
      <c r="I22" s="215">
        <v>41914</v>
      </c>
      <c r="J22" s="16">
        <v>48.5</v>
      </c>
      <c r="K22" s="210">
        <f t="shared" si="8"/>
        <v>48500</v>
      </c>
      <c r="L22" s="365">
        <v>41</v>
      </c>
      <c r="M22" s="210">
        <v>145</v>
      </c>
      <c r="N22" s="210">
        <v>0</v>
      </c>
      <c r="O22" s="13">
        <f t="shared" si="9"/>
        <v>0</v>
      </c>
      <c r="P22" s="14">
        <f t="shared" si="10"/>
        <v>-3330</v>
      </c>
      <c r="Q22" s="14">
        <f t="shared" si="11"/>
        <v>0</v>
      </c>
      <c r="R22" s="14"/>
      <c r="S22" s="14"/>
      <c r="T22" s="14">
        <f t="shared" si="12"/>
        <v>0</v>
      </c>
      <c r="U22" s="14"/>
      <c r="V22" s="14"/>
      <c r="W22" s="15">
        <f t="shared" si="13"/>
        <v>-6.4534883720930233E-2</v>
      </c>
      <c r="X22" s="16" t="e">
        <f>VLOOKUP(C22,#REF!,3,FALSE)</f>
        <v>#REF!</v>
      </c>
      <c r="Y22" s="38"/>
      <c r="Z22" s="82">
        <f t="shared" si="0"/>
        <v>3108.093308509473</v>
      </c>
    </row>
    <row r="23" spans="1:26">
      <c r="A23" s="209">
        <v>41808</v>
      </c>
      <c r="B23" s="210" t="s">
        <v>19</v>
      </c>
      <c r="C23" s="210">
        <v>8072</v>
      </c>
      <c r="D23" s="210" t="str">
        <f>VLOOKUP(C23,每日行情!A:B,2,FALSE)</f>
        <v>陞泰</v>
      </c>
      <c r="E23" s="210">
        <v>1000</v>
      </c>
      <c r="F23" s="210">
        <v>98.5</v>
      </c>
      <c r="G23" s="210">
        <f t="shared" si="7"/>
        <v>98500</v>
      </c>
      <c r="H23" s="210">
        <v>91</v>
      </c>
      <c r="I23" s="215">
        <v>41914</v>
      </c>
      <c r="J23" s="16">
        <v>63.1</v>
      </c>
      <c r="K23" s="210">
        <f t="shared" si="8"/>
        <v>63100</v>
      </c>
      <c r="L23" s="365">
        <v>53</v>
      </c>
      <c r="M23" s="210">
        <v>189</v>
      </c>
      <c r="N23" s="210">
        <v>0</v>
      </c>
      <c r="O23" s="13">
        <f t="shared" si="9"/>
        <v>0</v>
      </c>
      <c r="P23" s="14">
        <f t="shared" si="10"/>
        <v>-14506.279999999999</v>
      </c>
      <c r="Q23" s="14">
        <f t="shared" si="11"/>
        <v>0</v>
      </c>
      <c r="R23" s="14">
        <v>20000</v>
      </c>
      <c r="S23" s="14">
        <v>10</v>
      </c>
      <c r="T23" s="14">
        <f t="shared" si="12"/>
        <v>494</v>
      </c>
      <c r="U23" s="65">
        <v>0.23469999999999999</v>
      </c>
      <c r="V23" s="66">
        <v>0.12</v>
      </c>
      <c r="W23" s="15">
        <f t="shared" si="13"/>
        <v>-0.14727187817258883</v>
      </c>
      <c r="X23" s="16" t="e">
        <f>VLOOKUP(C23,#REF!,3,FALSE)</f>
        <v>#REF!</v>
      </c>
      <c r="Y23" s="38"/>
      <c r="Z23" s="82">
        <f t="shared" si="0"/>
        <v>28586.682729164386</v>
      </c>
    </row>
    <row r="24" spans="1:26">
      <c r="A24" s="209">
        <v>41872</v>
      </c>
      <c r="B24" s="210" t="s">
        <v>19</v>
      </c>
      <c r="C24" s="210">
        <v>1101</v>
      </c>
      <c r="D24" s="210" t="str">
        <f>VLOOKUP(C24,每日行情!A:B,2,FALSE)</f>
        <v>台泥</v>
      </c>
      <c r="E24" s="210">
        <v>1000</v>
      </c>
      <c r="F24" s="210">
        <v>47.1</v>
      </c>
      <c r="G24" s="210">
        <f t="shared" si="7"/>
        <v>47100</v>
      </c>
      <c r="H24" s="210">
        <v>43</v>
      </c>
      <c r="I24" s="215">
        <v>41914</v>
      </c>
      <c r="J24" s="16">
        <v>44.3</v>
      </c>
      <c r="K24" s="210">
        <f t="shared" si="8"/>
        <v>44300</v>
      </c>
      <c r="L24" s="365">
        <v>37</v>
      </c>
      <c r="M24" s="210">
        <v>132</v>
      </c>
      <c r="N24" s="210">
        <v>0</v>
      </c>
      <c r="O24" s="13">
        <f t="shared" si="9"/>
        <v>0</v>
      </c>
      <c r="P24" s="14">
        <f t="shared" si="10"/>
        <v>-3012</v>
      </c>
      <c r="Q24" s="14">
        <f t="shared" si="11"/>
        <v>0</v>
      </c>
      <c r="R24" s="14"/>
      <c r="S24" s="14"/>
      <c r="T24" s="14">
        <f t="shared" si="12"/>
        <v>0</v>
      </c>
      <c r="U24" s="14"/>
      <c r="V24" s="14"/>
      <c r="W24" s="15">
        <f t="shared" si="13"/>
        <v>-6.3949044585987255E-2</v>
      </c>
      <c r="X24" s="16" t="e">
        <f>VLOOKUP(C24,#REF!,3,FALSE)</f>
        <v>#REF!</v>
      </c>
      <c r="Y24" s="38"/>
      <c r="Z24" s="82">
        <f t="shared" si="0"/>
        <v>5416.1647136129668</v>
      </c>
    </row>
    <row r="25" spans="1:26">
      <c r="A25" s="209">
        <v>41892</v>
      </c>
      <c r="B25" s="210" t="s">
        <v>19</v>
      </c>
      <c r="C25" s="210">
        <v>2474</v>
      </c>
      <c r="D25" s="210" t="str">
        <f>VLOOKUP(C25,每日行情!A:B,2,FALSE)</f>
        <v>可成</v>
      </c>
      <c r="E25" s="210">
        <v>1000</v>
      </c>
      <c r="F25" s="210">
        <v>293</v>
      </c>
      <c r="G25" s="210">
        <f t="shared" si="7"/>
        <v>293000</v>
      </c>
      <c r="H25" s="210">
        <v>250</v>
      </c>
      <c r="I25" s="215">
        <v>41914</v>
      </c>
      <c r="J25" s="16">
        <v>280</v>
      </c>
      <c r="K25" s="210">
        <f t="shared" si="8"/>
        <v>280000</v>
      </c>
      <c r="L25" s="365">
        <v>239</v>
      </c>
      <c r="M25" s="210">
        <v>840</v>
      </c>
      <c r="N25" s="210">
        <v>0</v>
      </c>
      <c r="O25" s="13">
        <f t="shared" si="9"/>
        <v>0</v>
      </c>
      <c r="P25" s="14">
        <f t="shared" si="10"/>
        <v>-9836.32</v>
      </c>
      <c r="Q25" s="14">
        <f t="shared" si="11"/>
        <v>0</v>
      </c>
      <c r="R25" s="14">
        <v>4902</v>
      </c>
      <c r="S25" s="14">
        <v>10</v>
      </c>
      <c r="T25" s="14">
        <f t="shared" si="12"/>
        <v>105</v>
      </c>
      <c r="U25" s="65">
        <v>6.8199999999999997E-2</v>
      </c>
      <c r="V25" s="66">
        <v>0.12</v>
      </c>
      <c r="W25" s="15">
        <f t="shared" si="13"/>
        <v>-3.3571058020477815E-2</v>
      </c>
      <c r="X25" s="16" t="e">
        <f>VLOOKUP(C25,#REF!,3,FALSE)</f>
        <v>#REF!</v>
      </c>
      <c r="Y25" s="38"/>
      <c r="Z25" s="82">
        <f t="shared" si="0"/>
        <v>17648.669368086736</v>
      </c>
    </row>
    <row r="26" spans="1:26" ht="17.25" customHeight="1">
      <c r="A26" s="209">
        <v>41914</v>
      </c>
      <c r="B26" s="210" t="s">
        <v>19</v>
      </c>
      <c r="C26" s="210">
        <v>4938</v>
      </c>
      <c r="D26" s="210" t="str">
        <f>VLOOKUP(C26,每日行情!A:B,2,FALSE)</f>
        <v>和碩</v>
      </c>
      <c r="E26" s="210">
        <v>1000</v>
      </c>
      <c r="F26" s="210">
        <v>56.5</v>
      </c>
      <c r="G26" s="210">
        <f t="shared" si="7"/>
        <v>56500</v>
      </c>
      <c r="H26" s="210">
        <v>48</v>
      </c>
      <c r="I26" s="215">
        <v>41914</v>
      </c>
      <c r="J26" s="16">
        <v>56.6</v>
      </c>
      <c r="K26" s="210">
        <f t="shared" si="8"/>
        <v>56600</v>
      </c>
      <c r="L26" s="365">
        <v>48</v>
      </c>
      <c r="M26" s="210">
        <v>169</v>
      </c>
      <c r="N26" s="210"/>
      <c r="O26" s="13">
        <f t="shared" si="9"/>
        <v>0</v>
      </c>
      <c r="P26" s="14">
        <f t="shared" si="10"/>
        <v>-165</v>
      </c>
      <c r="Q26" s="14">
        <f t="shared" si="11"/>
        <v>0</v>
      </c>
      <c r="R26" s="14"/>
      <c r="S26" s="14"/>
      <c r="T26" s="14">
        <f t="shared" si="12"/>
        <v>0</v>
      </c>
      <c r="U26" s="14"/>
      <c r="V26" s="14"/>
      <c r="W26" s="15">
        <f t="shared" si="13"/>
        <v>-2.9203539823008848E-3</v>
      </c>
      <c r="X26" s="16" t="e">
        <f>VLOOKUP(C26,#REF!,3,FALSE)</f>
        <v>#REF!</v>
      </c>
      <c r="Y26" s="38"/>
      <c r="Z26" s="82">
        <f t="shared" si="0"/>
        <v>0</v>
      </c>
    </row>
    <row r="27" spans="1:26" s="414" customFormat="1">
      <c r="A27" s="405">
        <v>41911</v>
      </c>
      <c r="B27" s="406"/>
      <c r="C27" s="406">
        <v>93203</v>
      </c>
      <c r="D27" s="406"/>
      <c r="E27" s="406"/>
      <c r="F27" s="406"/>
      <c r="G27" s="406"/>
      <c r="H27" s="406"/>
      <c r="I27" s="407"/>
      <c r="J27" s="408"/>
      <c r="K27" s="406"/>
      <c r="L27" s="409"/>
      <c r="M27" s="406"/>
      <c r="N27" s="406"/>
      <c r="O27" s="410"/>
      <c r="P27" s="411">
        <v>-56</v>
      </c>
      <c r="Q27" s="411"/>
      <c r="R27" s="411"/>
      <c r="S27" s="411"/>
      <c r="T27" s="411"/>
      <c r="U27" s="411"/>
      <c r="V27" s="411"/>
      <c r="W27" s="412"/>
      <c r="X27" s="408"/>
      <c r="Y27" s="413"/>
      <c r="Z27" s="82"/>
    </row>
    <row r="28" spans="1:26" s="418" customFormat="1">
      <c r="A28" s="415">
        <v>41911</v>
      </c>
      <c r="B28" s="416"/>
      <c r="C28" s="416">
        <v>93205</v>
      </c>
      <c r="D28" s="416"/>
      <c r="E28" s="416"/>
      <c r="F28" s="416"/>
      <c r="G28" s="416"/>
      <c r="H28" s="416"/>
      <c r="I28" s="417"/>
      <c r="J28" s="42"/>
      <c r="K28" s="416"/>
      <c r="L28" s="43"/>
      <c r="M28" s="416"/>
      <c r="N28" s="416"/>
      <c r="O28" s="44"/>
      <c r="P28" s="45">
        <v>-523</v>
      </c>
      <c r="Q28" s="45"/>
      <c r="R28" s="45"/>
      <c r="S28" s="45"/>
      <c r="T28" s="45"/>
      <c r="U28" s="45"/>
      <c r="V28" s="45"/>
      <c r="W28" s="46"/>
      <c r="X28" s="42"/>
      <c r="Y28" s="47"/>
      <c r="Z28" s="82"/>
    </row>
    <row r="29" spans="1:26" s="418" customFormat="1">
      <c r="A29" s="415">
        <v>41911</v>
      </c>
      <c r="B29" s="416"/>
      <c r="C29" s="416">
        <v>93204</v>
      </c>
      <c r="D29" s="416"/>
      <c r="E29" s="416"/>
      <c r="F29" s="416"/>
      <c r="G29" s="416"/>
      <c r="H29" s="416"/>
      <c r="I29" s="417"/>
      <c r="J29" s="42"/>
      <c r="K29" s="416"/>
      <c r="L29" s="43"/>
      <c r="M29" s="416"/>
      <c r="N29" s="416"/>
      <c r="O29" s="44"/>
      <c r="P29" s="45">
        <v>-537</v>
      </c>
      <c r="Q29" s="45"/>
      <c r="R29" s="45"/>
      <c r="S29" s="45"/>
      <c r="T29" s="45"/>
      <c r="U29" s="45"/>
      <c r="V29" s="45"/>
      <c r="W29" s="46"/>
      <c r="X29" s="42"/>
      <c r="Y29" s="47"/>
      <c r="Z29" s="82"/>
    </row>
    <row r="30" spans="1:26" s="418" customFormat="1">
      <c r="A30" s="415">
        <v>41932</v>
      </c>
      <c r="B30" s="416"/>
      <c r="C30" s="416">
        <v>93204</v>
      </c>
      <c r="D30" s="416"/>
      <c r="E30" s="416"/>
      <c r="F30" s="416"/>
      <c r="G30" s="416"/>
      <c r="H30" s="416"/>
      <c r="I30" s="417"/>
      <c r="J30" s="42"/>
      <c r="K30" s="416"/>
      <c r="L30" s="43"/>
      <c r="M30" s="416"/>
      <c r="N30" s="416"/>
      <c r="O30" s="44"/>
      <c r="P30" s="45">
        <v>-169</v>
      </c>
      <c r="Q30" s="45"/>
      <c r="R30" s="45"/>
      <c r="S30" s="45"/>
      <c r="T30" s="45"/>
      <c r="U30" s="45"/>
      <c r="V30" s="45"/>
      <c r="W30" s="46"/>
      <c r="X30" s="42"/>
      <c r="Y30" s="47"/>
      <c r="Z30" s="82"/>
    </row>
    <row r="31" spans="1:26">
      <c r="A31" s="209">
        <v>41810</v>
      </c>
      <c r="B31" s="210" t="s">
        <v>19</v>
      </c>
      <c r="C31" s="210">
        <v>2374</v>
      </c>
      <c r="D31" s="210" t="str">
        <f>VLOOKUP(C31,每日行情!A:B,2,FALSE)</f>
        <v>佳能</v>
      </c>
      <c r="E31" s="210">
        <v>1000</v>
      </c>
      <c r="F31" s="210">
        <v>21.85</v>
      </c>
      <c r="G31" s="210">
        <f t="shared" ref="G31:G60" si="14">E31*F31</f>
        <v>21850</v>
      </c>
      <c r="H31" s="210">
        <v>20</v>
      </c>
      <c r="I31" s="305">
        <v>41935</v>
      </c>
      <c r="J31" s="17">
        <v>15.1</v>
      </c>
      <c r="K31" s="210">
        <f t="shared" ref="K31:K45" si="15">E31*J31</f>
        <v>15100</v>
      </c>
      <c r="L31" s="17">
        <v>20</v>
      </c>
      <c r="M31" s="210">
        <v>45</v>
      </c>
      <c r="N31" s="210">
        <v>0</v>
      </c>
      <c r="O31" s="13">
        <f t="shared" ref="O31:O60" si="16">IF(I31="",E31*X31,0)</f>
        <v>0</v>
      </c>
      <c r="P31" s="14">
        <f t="shared" ref="P31:P36" si="17">IF(I31="",R31-H31,(K31-H31-SUM(L31:N31)+R31-S31-T31)-G31)+(ROUND(R31*U31,0)-ROUND(R31*(1+U31),0)*V31)</f>
        <v>-4369.5600000000004</v>
      </c>
      <c r="Q31" s="14">
        <f t="shared" ref="Q31:Q60" si="18">IF(I31="",(O31-G31-(O31*0.1425%*0.65)-(O31*0.3%)),0)</f>
        <v>0</v>
      </c>
      <c r="R31" s="14">
        <v>2097</v>
      </c>
      <c r="S31" s="14">
        <v>10</v>
      </c>
      <c r="T31" s="14">
        <f t="shared" ref="T31:T36" si="19">IF(ROUND(R31*(1+U31),0)&gt;5000,ROUND(ROUND(R31*(1+U31),0)*2%,0),0)</f>
        <v>0</v>
      </c>
      <c r="U31" s="65">
        <v>0.34150000000000003</v>
      </c>
      <c r="V31" s="66">
        <v>0.12</v>
      </c>
      <c r="W31" s="15">
        <f t="shared" ref="W31:W60" si="20">(P31+Q31)/G31</f>
        <v>-0.19997986270022886</v>
      </c>
      <c r="X31" s="16" t="e">
        <f>VLOOKUP(C31,#REF!,3,FALSE)</f>
        <v>#REF!</v>
      </c>
      <c r="Y31" s="38"/>
      <c r="Z31" s="82">
        <f t="shared" si="0"/>
        <v>7477.9596977329975</v>
      </c>
    </row>
    <row r="32" spans="1:26">
      <c r="A32" s="209">
        <v>41872</v>
      </c>
      <c r="B32" s="210" t="s">
        <v>19</v>
      </c>
      <c r="C32" s="210">
        <v>6147</v>
      </c>
      <c r="D32" s="210" t="str">
        <f>VLOOKUP(C32,每日行情!A:B,2,FALSE)</f>
        <v>頎邦</v>
      </c>
      <c r="E32" s="210">
        <v>1000</v>
      </c>
      <c r="F32" s="210">
        <v>51.9</v>
      </c>
      <c r="G32" s="210">
        <f t="shared" si="14"/>
        <v>51900</v>
      </c>
      <c r="H32" s="210">
        <v>48</v>
      </c>
      <c r="I32" s="215">
        <v>41933</v>
      </c>
      <c r="J32" s="16">
        <v>54.2</v>
      </c>
      <c r="K32" s="210">
        <f t="shared" si="15"/>
        <v>54200</v>
      </c>
      <c r="L32" s="365">
        <v>46</v>
      </c>
      <c r="M32" s="210">
        <v>162</v>
      </c>
      <c r="N32" s="210">
        <v>0</v>
      </c>
      <c r="O32" s="13">
        <f t="shared" si="16"/>
        <v>0</v>
      </c>
      <c r="P32" s="14">
        <f t="shared" si="17"/>
        <v>2044</v>
      </c>
      <c r="Q32" s="14">
        <f t="shared" si="18"/>
        <v>0</v>
      </c>
      <c r="R32" s="14"/>
      <c r="S32" s="14"/>
      <c r="T32" s="14">
        <f t="shared" si="19"/>
        <v>0</v>
      </c>
      <c r="U32" s="14"/>
      <c r="V32" s="14"/>
      <c r="W32" s="15">
        <f t="shared" si="20"/>
        <v>3.9383429672447012E-2</v>
      </c>
      <c r="X32" s="16" t="e">
        <f>VLOOKUP(C32,#REF!,3,FALSE)</f>
        <v>#REF!</v>
      </c>
      <c r="Y32" s="38"/>
      <c r="Z32" s="82">
        <f t="shared" si="0"/>
        <v>8667.9991238637613</v>
      </c>
    </row>
    <row r="33" spans="1:26" ht="17.25" customHeight="1">
      <c r="A33" s="209">
        <v>41925</v>
      </c>
      <c r="B33" s="210" t="s">
        <v>19</v>
      </c>
      <c r="C33" s="210">
        <v>4938</v>
      </c>
      <c r="D33" s="210" t="str">
        <f>VLOOKUP(C33,每日行情!A:B,2,FALSE)</f>
        <v>和碩</v>
      </c>
      <c r="E33" s="210">
        <v>1000</v>
      </c>
      <c r="F33" s="210">
        <v>52.6</v>
      </c>
      <c r="G33" s="210">
        <f t="shared" si="14"/>
        <v>52600</v>
      </c>
      <c r="H33" s="210">
        <v>44</v>
      </c>
      <c r="I33" s="215">
        <v>41933</v>
      </c>
      <c r="J33" s="16">
        <v>55.5</v>
      </c>
      <c r="K33" s="210">
        <f t="shared" si="15"/>
        <v>55500</v>
      </c>
      <c r="L33" s="365">
        <v>47</v>
      </c>
      <c r="M33" s="210">
        <v>166</v>
      </c>
      <c r="N33" s="210">
        <v>0</v>
      </c>
      <c r="O33" s="13">
        <f t="shared" si="16"/>
        <v>0</v>
      </c>
      <c r="P33" s="14">
        <f t="shared" si="17"/>
        <v>2643</v>
      </c>
      <c r="Q33" s="14">
        <f t="shared" si="18"/>
        <v>0</v>
      </c>
      <c r="R33" s="14"/>
      <c r="S33" s="14"/>
      <c r="T33" s="14">
        <f t="shared" si="19"/>
        <v>0</v>
      </c>
      <c r="U33" s="14"/>
      <c r="V33" s="14"/>
      <c r="W33" s="15">
        <f t="shared" si="20"/>
        <v>5.0247148288973385E-2</v>
      </c>
      <c r="X33" s="16" t="e">
        <f>VLOOKUP(C33,#REF!,3,FALSE)</f>
        <v>#REF!</v>
      </c>
      <c r="Y33" s="38"/>
      <c r="Z33" s="82">
        <f t="shared" si="0"/>
        <v>1152.1191545285292</v>
      </c>
    </row>
    <row r="34" spans="1:26">
      <c r="A34" s="209">
        <v>41808</v>
      </c>
      <c r="B34" s="210" t="s">
        <v>19</v>
      </c>
      <c r="C34" s="210">
        <v>2010</v>
      </c>
      <c r="D34" s="210" t="str">
        <f>VLOOKUP(C34,每日行情!A:B,2,FALSE)</f>
        <v>春源</v>
      </c>
      <c r="E34" s="210">
        <v>1000</v>
      </c>
      <c r="F34" s="210">
        <v>13.4</v>
      </c>
      <c r="G34" s="210">
        <f t="shared" si="14"/>
        <v>13400</v>
      </c>
      <c r="H34" s="210">
        <v>20</v>
      </c>
      <c r="I34" s="305">
        <v>41939</v>
      </c>
      <c r="J34" s="17">
        <v>11.2</v>
      </c>
      <c r="K34" s="210">
        <f t="shared" si="15"/>
        <v>11200</v>
      </c>
      <c r="L34" s="17">
        <v>20</v>
      </c>
      <c r="M34" s="210">
        <v>33</v>
      </c>
      <c r="N34" s="210">
        <v>0</v>
      </c>
      <c r="O34" s="13">
        <f t="shared" si="16"/>
        <v>0</v>
      </c>
      <c r="P34" s="14">
        <f t="shared" si="17"/>
        <v>-961.24</v>
      </c>
      <c r="Q34" s="14">
        <f t="shared" si="18"/>
        <v>0</v>
      </c>
      <c r="R34" s="14">
        <v>1200</v>
      </c>
      <c r="S34" s="14">
        <v>10</v>
      </c>
      <c r="T34" s="14">
        <f t="shared" si="19"/>
        <v>0</v>
      </c>
      <c r="U34" s="65">
        <v>0.25169999999999998</v>
      </c>
      <c r="V34" s="66">
        <v>0.12</v>
      </c>
      <c r="W34" s="15">
        <f t="shared" si="20"/>
        <v>-7.1734328358208962E-2</v>
      </c>
      <c r="X34" s="16" t="e">
        <f>VLOOKUP(C34,#REF!,3,FALSE)</f>
        <v>#REF!</v>
      </c>
      <c r="Y34" s="38"/>
      <c r="Z34" s="82">
        <f t="shared" si="0"/>
        <v>4806.1548570802761</v>
      </c>
    </row>
    <row r="35" spans="1:26">
      <c r="A35" s="209">
        <v>41887</v>
      </c>
      <c r="B35" s="210" t="s">
        <v>19</v>
      </c>
      <c r="C35" s="210">
        <v>2010</v>
      </c>
      <c r="D35" s="210" t="str">
        <f>VLOOKUP(C35,每日行情!A:B,2,FALSE)</f>
        <v>春源</v>
      </c>
      <c r="E35" s="210">
        <v>1000</v>
      </c>
      <c r="F35" s="210">
        <v>12.15</v>
      </c>
      <c r="G35" s="210">
        <f t="shared" si="14"/>
        <v>12150</v>
      </c>
      <c r="H35" s="210">
        <v>20</v>
      </c>
      <c r="I35" s="305">
        <v>41939</v>
      </c>
      <c r="J35" s="17">
        <v>11.2</v>
      </c>
      <c r="K35" s="210">
        <f t="shared" si="15"/>
        <v>11200</v>
      </c>
      <c r="L35" s="17">
        <v>20</v>
      </c>
      <c r="M35" s="210">
        <v>33</v>
      </c>
      <c r="N35" s="210">
        <v>0</v>
      </c>
      <c r="O35" s="13">
        <f t="shared" si="16"/>
        <v>0</v>
      </c>
      <c r="P35" s="14">
        <f t="shared" si="17"/>
        <v>-1023</v>
      </c>
      <c r="Q35" s="14">
        <f t="shared" si="18"/>
        <v>0</v>
      </c>
      <c r="R35" s="14"/>
      <c r="S35" s="14"/>
      <c r="T35" s="14">
        <f t="shared" si="19"/>
        <v>0</v>
      </c>
      <c r="U35" s="14"/>
      <c r="V35" s="14"/>
      <c r="W35" s="15">
        <f t="shared" si="20"/>
        <v>-8.4197530864197526E-2</v>
      </c>
      <c r="X35" s="16" t="e">
        <f>VLOOKUP(C35,#REF!,3,FALSE)</f>
        <v>#REF!</v>
      </c>
      <c r="Y35" s="38"/>
      <c r="Z35" s="82">
        <f t="shared" si="0"/>
        <v>1729.8214872412659</v>
      </c>
    </row>
    <row r="36" spans="1:26">
      <c r="A36" s="209">
        <v>41914</v>
      </c>
      <c r="B36" s="210" t="s">
        <v>19</v>
      </c>
      <c r="C36" s="210">
        <v>3045</v>
      </c>
      <c r="D36" s="210" t="str">
        <f>VLOOKUP(C36,每日行情!A:B,2,FALSE)</f>
        <v>台灣大</v>
      </c>
      <c r="E36" s="210">
        <v>1000</v>
      </c>
      <c r="F36" s="210">
        <v>92.1</v>
      </c>
      <c r="G36" s="210">
        <f t="shared" si="14"/>
        <v>92100</v>
      </c>
      <c r="H36" s="210">
        <v>78</v>
      </c>
      <c r="I36" s="305">
        <v>41939</v>
      </c>
      <c r="J36" s="16">
        <v>95.4</v>
      </c>
      <c r="K36" s="210">
        <f t="shared" si="15"/>
        <v>95400</v>
      </c>
      <c r="L36" s="365">
        <v>81</v>
      </c>
      <c r="M36" s="210">
        <v>286</v>
      </c>
      <c r="N36" s="210">
        <v>0</v>
      </c>
      <c r="O36" s="13">
        <f t="shared" si="16"/>
        <v>0</v>
      </c>
      <c r="P36" s="14">
        <f t="shared" si="17"/>
        <v>2855</v>
      </c>
      <c r="Q36" s="14">
        <f t="shared" si="18"/>
        <v>0</v>
      </c>
      <c r="R36" s="14"/>
      <c r="S36" s="14"/>
      <c r="T36" s="14">
        <f t="shared" si="19"/>
        <v>0</v>
      </c>
      <c r="U36" s="14"/>
      <c r="V36" s="14"/>
      <c r="W36" s="15">
        <f t="shared" si="20"/>
        <v>3.0998914223669925E-2</v>
      </c>
      <c r="X36" s="16" t="e">
        <f>VLOOKUP(C36,#REF!,3,FALSE)</f>
        <v>#REF!</v>
      </c>
      <c r="Y36" s="38"/>
      <c r="Z36" s="82">
        <f t="shared" si="0"/>
        <v>6304.0740335122109</v>
      </c>
    </row>
    <row r="37" spans="1:26">
      <c r="A37" s="419">
        <v>41933</v>
      </c>
      <c r="B37" s="420" t="s">
        <v>19</v>
      </c>
      <c r="C37" s="421" t="s">
        <v>3426</v>
      </c>
      <c r="D37" s="420" t="e">
        <f>VLOOKUP(C37,每日行情!A:B,2,FALSE)</f>
        <v>#N/A</v>
      </c>
      <c r="E37" s="420">
        <v>1000</v>
      </c>
      <c r="F37" s="420">
        <v>64.3</v>
      </c>
      <c r="G37" s="420">
        <f t="shared" si="14"/>
        <v>64300</v>
      </c>
      <c r="H37" s="420">
        <v>54</v>
      </c>
      <c r="I37" s="422">
        <v>41940</v>
      </c>
      <c r="J37" s="423">
        <v>64.349999999999994</v>
      </c>
      <c r="K37" s="420">
        <f t="shared" si="15"/>
        <v>64349.999999999993</v>
      </c>
      <c r="L37" s="424">
        <v>55</v>
      </c>
      <c r="M37" s="420">
        <v>64</v>
      </c>
      <c r="N37" s="420">
        <v>0</v>
      </c>
      <c r="O37" s="425">
        <f t="shared" si="16"/>
        <v>0</v>
      </c>
      <c r="P37" s="426">
        <f>IF(I37="",R37-H37,(K37-SUM(H37:H37)-SUM(L37:N37)+R37)-G37)</f>
        <v>1417</v>
      </c>
      <c r="Q37" s="426">
        <f t="shared" si="18"/>
        <v>0</v>
      </c>
      <c r="R37" s="426">
        <v>1540</v>
      </c>
      <c r="S37" s="426"/>
      <c r="T37" s="426"/>
      <c r="U37" s="426"/>
      <c r="V37" s="426"/>
      <c r="W37" s="427">
        <f t="shared" si="20"/>
        <v>2.203732503888025E-2</v>
      </c>
      <c r="X37" s="423" t="e">
        <f>VLOOKUP(C37,#REF!,3,FALSE)</f>
        <v>#REF!</v>
      </c>
      <c r="Y37" s="428"/>
      <c r="Z37" s="82">
        <f t="shared" si="0"/>
        <v>1232.3403789289234</v>
      </c>
    </row>
    <row r="38" spans="1:26">
      <c r="A38" s="209">
        <v>41933</v>
      </c>
      <c r="B38" s="210" t="s">
        <v>19</v>
      </c>
      <c r="C38" s="330" t="s">
        <v>3427</v>
      </c>
      <c r="D38" s="210" t="e">
        <f>VLOOKUP(C38,每日行情!A:B,2,FALSE)</f>
        <v>#N/A</v>
      </c>
      <c r="E38" s="210">
        <v>1000</v>
      </c>
      <c r="F38" s="210">
        <v>23.78</v>
      </c>
      <c r="G38" s="210">
        <f t="shared" si="14"/>
        <v>23780</v>
      </c>
      <c r="H38" s="210">
        <v>20</v>
      </c>
      <c r="I38" s="305">
        <v>41940</v>
      </c>
      <c r="J38" s="16">
        <v>22.99</v>
      </c>
      <c r="K38" s="210">
        <f t="shared" si="15"/>
        <v>22990</v>
      </c>
      <c r="L38" s="365">
        <v>20</v>
      </c>
      <c r="M38" s="210">
        <v>22</v>
      </c>
      <c r="N38" s="210">
        <v>0</v>
      </c>
      <c r="O38" s="13">
        <f t="shared" si="16"/>
        <v>0</v>
      </c>
      <c r="P38" s="14">
        <f t="shared" ref="P38:P48" si="21">IF(I38="",R38-H38,(K38-H38-SUM(L38:N38)+R38-S38-T38)-G38)+(ROUND(R38*U38,0)-ROUND(R38*(1+U38),0)*V38)</f>
        <v>148</v>
      </c>
      <c r="Q38" s="14">
        <f t="shared" si="18"/>
        <v>0</v>
      </c>
      <c r="R38" s="398">
        <v>1000</v>
      </c>
      <c r="S38" s="398"/>
      <c r="T38" s="398"/>
      <c r="U38" s="398"/>
      <c r="V38" s="398"/>
      <c r="W38" s="15">
        <f t="shared" si="20"/>
        <v>6.2237174095878889E-3</v>
      </c>
      <c r="X38" s="16" t="e">
        <f>VLOOKUP(C38,#REF!,3,FALSE)</f>
        <v>#REF!</v>
      </c>
      <c r="Y38" s="38"/>
      <c r="Z38" s="82">
        <f t="shared" si="0"/>
        <v>455.75511992114775</v>
      </c>
    </row>
    <row r="39" spans="1:26">
      <c r="A39" s="209">
        <v>41935</v>
      </c>
      <c r="B39" s="210" t="s">
        <v>19</v>
      </c>
      <c r="C39" s="330" t="s">
        <v>3427</v>
      </c>
      <c r="D39" s="210" t="e">
        <f>VLOOKUP(C39,每日行情!A:B,2,FALSE)</f>
        <v>#N/A</v>
      </c>
      <c r="E39" s="210">
        <v>2000</v>
      </c>
      <c r="F39" s="210">
        <v>23.94</v>
      </c>
      <c r="G39" s="210">
        <f t="shared" si="14"/>
        <v>47880</v>
      </c>
      <c r="H39" s="210">
        <v>40</v>
      </c>
      <c r="I39" s="305">
        <v>41947</v>
      </c>
      <c r="J39" s="16">
        <v>23.57</v>
      </c>
      <c r="K39" s="210">
        <f t="shared" si="15"/>
        <v>47140</v>
      </c>
      <c r="L39" s="365">
        <v>40</v>
      </c>
      <c r="M39" s="210">
        <v>46</v>
      </c>
      <c r="N39" s="210">
        <v>0</v>
      </c>
      <c r="O39" s="13">
        <f t="shared" si="16"/>
        <v>0</v>
      </c>
      <c r="P39" s="14">
        <f t="shared" si="21"/>
        <v>1134</v>
      </c>
      <c r="Q39" s="14">
        <f t="shared" si="18"/>
        <v>0</v>
      </c>
      <c r="R39" s="398">
        <v>2000</v>
      </c>
      <c r="S39" s="398"/>
      <c r="T39" s="398"/>
      <c r="U39" s="398"/>
      <c r="V39" s="398"/>
      <c r="W39" s="15">
        <f t="shared" si="20"/>
        <v>2.368421052631579E-2</v>
      </c>
      <c r="X39" s="16" t="e">
        <f>VLOOKUP(C39,#REF!,3,FALSE)</f>
        <v>#REF!</v>
      </c>
      <c r="Y39" s="38"/>
      <c r="Z39" s="82">
        <f t="shared" si="0"/>
        <v>1573.1026174570145</v>
      </c>
    </row>
    <row r="40" spans="1:26" ht="17.25" customHeight="1">
      <c r="A40" s="209">
        <v>41883</v>
      </c>
      <c r="B40" s="210" t="s">
        <v>19</v>
      </c>
      <c r="C40" s="210">
        <v>4938</v>
      </c>
      <c r="D40" s="210" t="str">
        <f>VLOOKUP(C40,每日行情!A:B,2,FALSE)</f>
        <v>和碩</v>
      </c>
      <c r="E40" s="210">
        <v>1000</v>
      </c>
      <c r="F40" s="210">
        <v>64.099999999999994</v>
      </c>
      <c r="G40" s="210">
        <f t="shared" si="14"/>
        <v>64099.999999999993</v>
      </c>
      <c r="H40" s="210">
        <v>54</v>
      </c>
      <c r="I40" s="305">
        <v>41954</v>
      </c>
      <c r="J40" s="16">
        <v>60.6</v>
      </c>
      <c r="K40" s="210">
        <f t="shared" si="15"/>
        <v>60600</v>
      </c>
      <c r="L40" s="365">
        <v>51</v>
      </c>
      <c r="M40" s="210">
        <v>181</v>
      </c>
      <c r="N40" s="210">
        <v>0</v>
      </c>
      <c r="O40" s="13">
        <f t="shared" si="16"/>
        <v>0</v>
      </c>
      <c r="P40" s="14">
        <f t="shared" si="21"/>
        <v>-1119.9199999999928</v>
      </c>
      <c r="Q40" s="14">
        <f t="shared" si="18"/>
        <v>0</v>
      </c>
      <c r="R40" s="14">
        <v>2768</v>
      </c>
      <c r="S40" s="14">
        <v>10</v>
      </c>
      <c r="T40" s="14">
        <f t="shared" ref="T40:T48" si="22">IF(ROUND(R40*(1+U40),0)&gt;5000,ROUND(ROUND(R40*(1+U40),0)*2%,0),0)</f>
        <v>0</v>
      </c>
      <c r="U40" s="65">
        <v>9.8799999999999999E-2</v>
      </c>
      <c r="V40" s="66">
        <v>0.12</v>
      </c>
      <c r="W40" s="15">
        <f t="shared" si="20"/>
        <v>-1.7471450858034213E-2</v>
      </c>
      <c r="X40" s="16" t="e">
        <f>VLOOKUP(C40,#REF!,3,FALSE)</f>
        <v>#REF!</v>
      </c>
      <c r="Y40" s="38"/>
      <c r="Z40" s="82">
        <f t="shared" si="0"/>
        <v>12460.573869236663</v>
      </c>
    </row>
    <row r="41" spans="1:26">
      <c r="A41" s="209">
        <v>41914</v>
      </c>
      <c r="B41" s="210" t="s">
        <v>19</v>
      </c>
      <c r="C41" s="210">
        <v>6147</v>
      </c>
      <c r="D41" s="210" t="str">
        <f>VLOOKUP(C41,每日行情!A:B,2,FALSE)</f>
        <v>頎邦</v>
      </c>
      <c r="E41" s="210">
        <v>1000</v>
      </c>
      <c r="F41" s="210">
        <v>57.2</v>
      </c>
      <c r="G41" s="210">
        <f t="shared" si="14"/>
        <v>57200</v>
      </c>
      <c r="H41" s="210">
        <v>48</v>
      </c>
      <c r="I41" s="305">
        <v>41954</v>
      </c>
      <c r="J41" s="16">
        <v>59.1</v>
      </c>
      <c r="K41" s="210">
        <f t="shared" si="15"/>
        <v>59100</v>
      </c>
      <c r="L41" s="365">
        <v>51</v>
      </c>
      <c r="M41" s="210">
        <v>181</v>
      </c>
      <c r="N41" s="210">
        <v>0</v>
      </c>
      <c r="O41" s="13">
        <f t="shared" si="16"/>
        <v>0</v>
      </c>
      <c r="P41" s="14">
        <f t="shared" si="21"/>
        <v>1620</v>
      </c>
      <c r="Q41" s="14">
        <f t="shared" si="18"/>
        <v>0</v>
      </c>
      <c r="R41" s="14"/>
      <c r="S41" s="14"/>
      <c r="T41" s="14">
        <f t="shared" si="22"/>
        <v>0</v>
      </c>
      <c r="U41" s="14"/>
      <c r="V41" s="14"/>
      <c r="W41" s="15">
        <f t="shared" si="20"/>
        <v>2.8321678321678322E-2</v>
      </c>
      <c r="X41" s="16" t="e">
        <f>VLOOKUP(C41,#REF!,3,FALSE)</f>
        <v>#REF!</v>
      </c>
      <c r="Y41" s="38"/>
      <c r="Z41" s="82">
        <f t="shared" si="0"/>
        <v>6264.3741101741316</v>
      </c>
    </row>
    <row r="42" spans="1:26">
      <c r="A42" s="209">
        <v>41892</v>
      </c>
      <c r="B42" s="210" t="s">
        <v>19</v>
      </c>
      <c r="C42" s="210">
        <v>2881</v>
      </c>
      <c r="D42" s="210" t="str">
        <f>VLOOKUP(C42,每日行情!A:B,2,FALSE)</f>
        <v>富邦金</v>
      </c>
      <c r="E42" s="210">
        <v>1000</v>
      </c>
      <c r="F42" s="210">
        <v>50</v>
      </c>
      <c r="G42" s="210">
        <f t="shared" si="14"/>
        <v>50000</v>
      </c>
      <c r="H42" s="210">
        <v>42</v>
      </c>
      <c r="I42" s="305">
        <v>41954</v>
      </c>
      <c r="J42" s="16">
        <v>51.3</v>
      </c>
      <c r="K42" s="210">
        <f t="shared" si="15"/>
        <v>51300</v>
      </c>
      <c r="L42" s="365">
        <v>43</v>
      </c>
      <c r="M42" s="210">
        <v>153</v>
      </c>
      <c r="N42" s="210">
        <v>0</v>
      </c>
      <c r="O42" s="13">
        <f t="shared" si="16"/>
        <v>0</v>
      </c>
      <c r="P42" s="14">
        <f t="shared" si="21"/>
        <v>1062</v>
      </c>
      <c r="Q42" s="14">
        <f t="shared" si="18"/>
        <v>0</v>
      </c>
      <c r="R42" s="14"/>
      <c r="S42" s="14"/>
      <c r="T42" s="14">
        <f t="shared" si="22"/>
        <v>0</v>
      </c>
      <c r="U42" s="14"/>
      <c r="V42" s="14"/>
      <c r="W42" s="15">
        <f t="shared" si="20"/>
        <v>2.1239999999999998E-2</v>
      </c>
      <c r="X42" s="16" t="e">
        <f>VLOOKUP(C42,#REF!,3,FALSE)</f>
        <v>#REF!</v>
      </c>
      <c r="Y42" s="38"/>
      <c r="Z42" s="82">
        <f t="shared" si="0"/>
        <v>8487.5698171065596</v>
      </c>
    </row>
    <row r="43" spans="1:26">
      <c r="A43" s="209">
        <v>41936</v>
      </c>
      <c r="B43" s="210" t="s">
        <v>19</v>
      </c>
      <c r="C43" s="210">
        <v>2330</v>
      </c>
      <c r="D43" s="210" t="str">
        <f>VLOOKUP(C43,每日行情!A:B,2,FALSE)</f>
        <v>台積電</v>
      </c>
      <c r="E43" s="210">
        <v>1000</v>
      </c>
      <c r="F43" s="210">
        <v>126.5</v>
      </c>
      <c r="G43" s="210">
        <f t="shared" si="14"/>
        <v>126500</v>
      </c>
      <c r="H43" s="210">
        <v>108</v>
      </c>
      <c r="I43" s="305">
        <v>41954</v>
      </c>
      <c r="J43" s="17">
        <v>134</v>
      </c>
      <c r="K43" s="210">
        <f t="shared" si="15"/>
        <v>134000</v>
      </c>
      <c r="L43" s="17">
        <v>114</v>
      </c>
      <c r="M43" s="210">
        <v>402</v>
      </c>
      <c r="N43" s="210">
        <v>0</v>
      </c>
      <c r="O43" s="13">
        <f t="shared" si="16"/>
        <v>0</v>
      </c>
      <c r="P43" s="14">
        <f t="shared" si="21"/>
        <v>6876</v>
      </c>
      <c r="Q43" s="14">
        <f t="shared" si="18"/>
        <v>0</v>
      </c>
      <c r="R43" s="14"/>
      <c r="S43" s="14"/>
      <c r="T43" s="14">
        <f t="shared" si="22"/>
        <v>0</v>
      </c>
      <c r="U43" s="14"/>
      <c r="V43" s="14"/>
      <c r="W43" s="15">
        <f t="shared" si="20"/>
        <v>5.4355731225296446E-2</v>
      </c>
      <c r="X43" s="16" t="e">
        <f>VLOOKUP(C43,#REF!,3,FALSE)</f>
        <v>#REF!</v>
      </c>
      <c r="Y43" s="38"/>
      <c r="Z43" s="82">
        <f t="shared" si="0"/>
        <v>6234.2569269521409</v>
      </c>
    </row>
    <row r="44" spans="1:26" ht="17.25" customHeight="1">
      <c r="A44" s="209">
        <v>41942</v>
      </c>
      <c r="B44" s="210" t="s">
        <v>19</v>
      </c>
      <c r="C44" s="210">
        <v>4938</v>
      </c>
      <c r="D44" s="210" t="str">
        <f>VLOOKUP(C44,每日行情!A:B,2,FALSE)</f>
        <v>和碩</v>
      </c>
      <c r="E44" s="210">
        <v>1000</v>
      </c>
      <c r="F44" s="210">
        <v>55.1</v>
      </c>
      <c r="G44" s="210">
        <f t="shared" si="14"/>
        <v>55100</v>
      </c>
      <c r="H44" s="210">
        <v>47</v>
      </c>
      <c r="I44" s="305">
        <v>41956</v>
      </c>
      <c r="J44" s="16">
        <v>63.1</v>
      </c>
      <c r="K44" s="210">
        <f t="shared" si="15"/>
        <v>63100</v>
      </c>
      <c r="L44" s="365">
        <v>53</v>
      </c>
      <c r="M44" s="210">
        <v>189</v>
      </c>
      <c r="N44" s="210">
        <v>0</v>
      </c>
      <c r="O44" s="13">
        <f t="shared" si="16"/>
        <v>0</v>
      </c>
      <c r="P44" s="14">
        <f t="shared" si="21"/>
        <v>7711</v>
      </c>
      <c r="Q44" s="14">
        <f t="shared" si="18"/>
        <v>0</v>
      </c>
      <c r="R44" s="14"/>
      <c r="S44" s="14"/>
      <c r="T44" s="14">
        <f t="shared" si="22"/>
        <v>0</v>
      </c>
      <c r="U44" s="14"/>
      <c r="V44" s="14"/>
      <c r="W44" s="15">
        <f t="shared" si="20"/>
        <v>0.13994555353901997</v>
      </c>
      <c r="X44" s="16" t="e">
        <f>VLOOKUP(C44,#REF!,3,FALSE)</f>
        <v>#REF!</v>
      </c>
      <c r="Y44" s="38"/>
      <c r="Z44" s="82">
        <f t="shared" si="0"/>
        <v>2112.0359215858066</v>
      </c>
    </row>
    <row r="45" spans="1:26">
      <c r="A45" s="209">
        <v>41964</v>
      </c>
      <c r="B45" s="210" t="s">
        <v>19</v>
      </c>
      <c r="C45" s="210">
        <v>2330</v>
      </c>
      <c r="D45" s="210" t="str">
        <f>VLOOKUP(C45,每日行情!A:B,2,FALSE)</f>
        <v>台積電</v>
      </c>
      <c r="E45" s="210">
        <v>1000</v>
      </c>
      <c r="F45" s="210">
        <v>137.5</v>
      </c>
      <c r="G45" s="210">
        <f t="shared" si="14"/>
        <v>137500</v>
      </c>
      <c r="H45" s="210">
        <v>117</v>
      </c>
      <c r="I45" s="305">
        <v>41968</v>
      </c>
      <c r="J45" s="17">
        <v>139</v>
      </c>
      <c r="K45" s="210">
        <f t="shared" si="15"/>
        <v>139000</v>
      </c>
      <c r="L45" s="17">
        <v>118</v>
      </c>
      <c r="M45" s="210">
        <v>417</v>
      </c>
      <c r="N45" s="210">
        <v>0</v>
      </c>
      <c r="O45" s="13">
        <f t="shared" si="16"/>
        <v>0</v>
      </c>
      <c r="P45" s="14">
        <f t="shared" si="21"/>
        <v>848</v>
      </c>
      <c r="Q45" s="14">
        <f t="shared" si="18"/>
        <v>0</v>
      </c>
      <c r="R45" s="14"/>
      <c r="S45" s="14"/>
      <c r="T45" s="14">
        <f t="shared" si="22"/>
        <v>0</v>
      </c>
      <c r="U45" s="14"/>
      <c r="V45" s="14"/>
      <c r="W45" s="15">
        <f t="shared" si="20"/>
        <v>6.167272727272727E-3</v>
      </c>
      <c r="X45" s="16" t="e">
        <f>VLOOKUP(C45,#REF!,3,FALSE)</f>
        <v>#REF!</v>
      </c>
      <c r="Y45" s="38"/>
      <c r="Z45" s="82">
        <f t="shared" si="0"/>
        <v>1505.8591610995509</v>
      </c>
    </row>
    <row r="46" spans="1:26">
      <c r="A46" s="209">
        <v>41936</v>
      </c>
      <c r="B46" s="210" t="s">
        <v>19</v>
      </c>
      <c r="C46" s="210">
        <v>1732</v>
      </c>
      <c r="D46" s="210" t="str">
        <f>VLOOKUP(C46,每日行情!A:B,2,FALSE)</f>
        <v>毛寶</v>
      </c>
      <c r="E46" s="210">
        <v>1000</v>
      </c>
      <c r="F46" s="210">
        <v>17.399999999999999</v>
      </c>
      <c r="G46" s="210">
        <f t="shared" si="14"/>
        <v>17400</v>
      </c>
      <c r="H46" s="210">
        <v>20</v>
      </c>
      <c r="I46" s="305">
        <v>41978</v>
      </c>
      <c r="J46" s="17">
        <v>13.7</v>
      </c>
      <c r="K46" s="210">
        <f>E46*J46</f>
        <v>13700</v>
      </c>
      <c r="L46" s="17">
        <v>20</v>
      </c>
      <c r="M46" s="210">
        <v>41</v>
      </c>
      <c r="N46" s="210">
        <v>0</v>
      </c>
      <c r="O46" s="13">
        <f t="shared" si="16"/>
        <v>0</v>
      </c>
      <c r="P46" s="14">
        <f t="shared" si="21"/>
        <v>-3781</v>
      </c>
      <c r="Q46" s="14">
        <f t="shared" si="18"/>
        <v>0</v>
      </c>
      <c r="R46" s="14"/>
      <c r="S46" s="14"/>
      <c r="T46" s="14">
        <f t="shared" si="22"/>
        <v>0</v>
      </c>
      <c r="U46" s="14"/>
      <c r="V46" s="14"/>
      <c r="W46" s="15">
        <f t="shared" si="20"/>
        <v>-0.21729885057471265</v>
      </c>
      <c r="X46" s="16" t="e">
        <f>VLOOKUP(C46,#REF!,3,FALSE)</f>
        <v>#REF!</v>
      </c>
      <c r="Y46" s="38"/>
      <c r="Z46" s="82">
        <f t="shared" si="0"/>
        <v>2000.8761362391851</v>
      </c>
    </row>
    <row r="47" spans="1:26">
      <c r="A47" s="209">
        <v>41873</v>
      </c>
      <c r="B47" s="210" t="s">
        <v>19</v>
      </c>
      <c r="C47" s="210">
        <v>1101</v>
      </c>
      <c r="D47" s="210" t="str">
        <f>VLOOKUP(C47,每日行情!A:B,2,FALSE)</f>
        <v>台泥</v>
      </c>
      <c r="E47" s="210">
        <v>1000</v>
      </c>
      <c r="F47" s="210">
        <v>48.65</v>
      </c>
      <c r="G47" s="210">
        <f t="shared" si="14"/>
        <v>48650</v>
      </c>
      <c r="H47" s="210">
        <v>45</v>
      </c>
      <c r="I47" s="305">
        <v>41982</v>
      </c>
      <c r="J47" s="16">
        <v>45.5</v>
      </c>
      <c r="K47" s="210">
        <f>E47*J47</f>
        <v>45500</v>
      </c>
      <c r="L47" s="365">
        <v>38</v>
      </c>
      <c r="M47" s="210">
        <v>136</v>
      </c>
      <c r="N47" s="210"/>
      <c r="O47" s="13">
        <f t="shared" si="16"/>
        <v>0</v>
      </c>
      <c r="P47" s="14">
        <f t="shared" si="21"/>
        <v>-3369</v>
      </c>
      <c r="Q47" s="14">
        <f t="shared" si="18"/>
        <v>0</v>
      </c>
      <c r="R47" s="14"/>
      <c r="S47" s="14"/>
      <c r="T47" s="14">
        <f t="shared" si="22"/>
        <v>0</v>
      </c>
      <c r="U47" s="14"/>
      <c r="V47" s="14"/>
      <c r="W47" s="15">
        <f t="shared" si="20"/>
        <v>-6.9249743062692701E-2</v>
      </c>
      <c r="X47" s="16" t="e">
        <f>VLOOKUP(C47,#REF!,3,FALSE)</f>
        <v>#REF!</v>
      </c>
      <c r="Y47" s="38"/>
      <c r="Z47" s="82">
        <f t="shared" si="0"/>
        <v>14518.809549885007</v>
      </c>
    </row>
    <row r="48" spans="1:26">
      <c r="A48" s="209">
        <v>41887</v>
      </c>
      <c r="B48" s="210" t="s">
        <v>19</v>
      </c>
      <c r="C48" s="210">
        <v>2404</v>
      </c>
      <c r="D48" s="210" t="str">
        <f>VLOOKUP(C48,每日行情!A:B,2,FALSE)</f>
        <v>漢唐</v>
      </c>
      <c r="E48" s="210">
        <v>1000</v>
      </c>
      <c r="F48" s="210">
        <v>31.8</v>
      </c>
      <c r="G48" s="210">
        <f t="shared" si="14"/>
        <v>31800</v>
      </c>
      <c r="H48" s="210">
        <v>27</v>
      </c>
      <c r="I48" s="305">
        <v>41982</v>
      </c>
      <c r="J48" s="17">
        <v>29.5</v>
      </c>
      <c r="K48" s="210">
        <f>E48*J48</f>
        <v>29500</v>
      </c>
      <c r="L48" s="17">
        <v>25</v>
      </c>
      <c r="M48" s="210">
        <v>88</v>
      </c>
      <c r="N48" s="210"/>
      <c r="O48" s="13">
        <f t="shared" si="16"/>
        <v>0</v>
      </c>
      <c r="P48" s="14">
        <f t="shared" si="21"/>
        <v>-2440</v>
      </c>
      <c r="Q48" s="14">
        <f t="shared" si="18"/>
        <v>0</v>
      </c>
      <c r="R48" s="14"/>
      <c r="S48" s="14"/>
      <c r="T48" s="14">
        <f t="shared" si="22"/>
        <v>0</v>
      </c>
      <c r="U48" s="14"/>
      <c r="V48" s="14"/>
      <c r="W48" s="15">
        <f t="shared" si="20"/>
        <v>-7.672955974842767E-2</v>
      </c>
      <c r="X48" s="16" t="e">
        <f>VLOOKUP(C48,#REF!,3,FALSE)</f>
        <v>#REF!</v>
      </c>
      <c r="Y48" s="38"/>
      <c r="Z48" s="82">
        <f t="shared" si="0"/>
        <v>8271.273683057716</v>
      </c>
    </row>
    <row r="49" spans="1:26">
      <c r="A49" s="366">
        <v>41989</v>
      </c>
      <c r="B49" s="367" t="s">
        <v>37</v>
      </c>
      <c r="C49" s="367">
        <v>9950</v>
      </c>
      <c r="D49" s="367" t="str">
        <f>VLOOKUP(C49,每日行情!A:B,2,FALSE)</f>
        <v>萬國通</v>
      </c>
      <c r="E49" s="367">
        <v>1000</v>
      </c>
      <c r="F49" s="367">
        <v>22</v>
      </c>
      <c r="G49" s="367">
        <f t="shared" si="14"/>
        <v>22000</v>
      </c>
      <c r="H49" s="367">
        <f>20*5</f>
        <v>100</v>
      </c>
      <c r="I49" s="368">
        <v>41991</v>
      </c>
      <c r="J49" s="369">
        <v>23.15</v>
      </c>
      <c r="K49" s="367">
        <f>E49*J49</f>
        <v>23150</v>
      </c>
      <c r="L49" s="369">
        <v>20</v>
      </c>
      <c r="M49" s="367">
        <v>69</v>
      </c>
      <c r="N49" s="367">
        <v>0</v>
      </c>
      <c r="O49" s="370">
        <f t="shared" si="16"/>
        <v>0</v>
      </c>
      <c r="P49" s="371">
        <f>IF(I49="",R49-H49,(K49-H49-SUM(L49:N49)+R49)-G49)</f>
        <v>961</v>
      </c>
      <c r="Q49" s="371">
        <f t="shared" si="18"/>
        <v>0</v>
      </c>
      <c r="R49" s="371"/>
      <c r="S49" s="371"/>
      <c r="T49" s="371"/>
      <c r="U49" s="371"/>
      <c r="V49" s="371"/>
      <c r="W49" s="374">
        <f t="shared" si="20"/>
        <v>4.3681818181818183E-2</v>
      </c>
      <c r="X49" s="375" t="e">
        <f>VLOOKUP(C49,#REF!,3,FALSE)</f>
        <v>#REF!</v>
      </c>
      <c r="Y49" s="376"/>
      <c r="Z49" s="82">
        <f t="shared" si="0"/>
        <v>120.46873288796408</v>
      </c>
    </row>
    <row r="50" spans="1:26" ht="17.25" customHeight="1">
      <c r="A50" s="209">
        <v>41947</v>
      </c>
      <c r="B50" s="210" t="s">
        <v>19</v>
      </c>
      <c r="C50" s="210">
        <v>4906</v>
      </c>
      <c r="D50" s="210" t="str">
        <f>VLOOKUP(C50,每日行情!A:B,2,FALSE)</f>
        <v>正文</v>
      </c>
      <c r="E50" s="210">
        <v>1000</v>
      </c>
      <c r="F50" s="210">
        <v>23.1</v>
      </c>
      <c r="G50" s="210">
        <f t="shared" si="14"/>
        <v>23100</v>
      </c>
      <c r="H50" s="210">
        <v>20</v>
      </c>
      <c r="I50" s="305">
        <v>41995</v>
      </c>
      <c r="J50" s="16">
        <v>23.3</v>
      </c>
      <c r="K50" s="210">
        <f t="shared" ref="K50:K56" si="23">E50*J50</f>
        <v>23300</v>
      </c>
      <c r="L50" s="365">
        <v>20</v>
      </c>
      <c r="M50" s="210">
        <v>69</v>
      </c>
      <c r="N50" s="210"/>
      <c r="O50" s="13">
        <f t="shared" si="16"/>
        <v>0</v>
      </c>
      <c r="P50" s="14">
        <f t="shared" ref="P50:P60" si="24">IF(I50="",R50-H50,(K50-H50-SUM(L50:N50)+R50-S50-T50)-G50)+(ROUND(R50*U50,0)-ROUND(R50*(1+U50),0)*V50)</f>
        <v>91</v>
      </c>
      <c r="Q50" s="14">
        <f t="shared" si="18"/>
        <v>0</v>
      </c>
      <c r="R50" s="14"/>
      <c r="S50" s="14"/>
      <c r="T50" s="14">
        <f t="shared" ref="T50:T60" si="25">IF(ROUND(R50*(1+U50),0)&gt;5000,ROUND(ROUND(R50*(1+U50),0)*2%,0),0)</f>
        <v>0</v>
      </c>
      <c r="U50" s="14"/>
      <c r="V50" s="14"/>
      <c r="W50" s="15">
        <f t="shared" si="20"/>
        <v>3.9393939393939396E-3</v>
      </c>
      <c r="X50" s="16" t="e">
        <f>VLOOKUP(C50,#REF!,3,FALSE)</f>
        <v>#REF!</v>
      </c>
      <c r="Y50" s="38"/>
      <c r="Z50" s="82">
        <f t="shared" si="0"/>
        <v>3035.8120687766946</v>
      </c>
    </row>
    <row r="51" spans="1:26" ht="17.25" customHeight="1">
      <c r="A51" s="209">
        <v>41947</v>
      </c>
      <c r="B51" s="210" t="s">
        <v>19</v>
      </c>
      <c r="C51" s="210">
        <v>2414</v>
      </c>
      <c r="D51" s="210" t="str">
        <f>VLOOKUP(C51,每日行情!A:B,2,FALSE)</f>
        <v>精技</v>
      </c>
      <c r="E51" s="210">
        <v>1000</v>
      </c>
      <c r="F51" s="210">
        <v>17.850000000000001</v>
      </c>
      <c r="G51" s="210">
        <f t="shared" si="14"/>
        <v>17850</v>
      </c>
      <c r="H51" s="210">
        <v>20</v>
      </c>
      <c r="I51" s="305">
        <v>41998</v>
      </c>
      <c r="J51" s="16">
        <v>18</v>
      </c>
      <c r="K51" s="210">
        <f>E51*J51</f>
        <v>18000</v>
      </c>
      <c r="L51" s="365">
        <v>20</v>
      </c>
      <c r="M51" s="210">
        <v>54</v>
      </c>
      <c r="N51" s="210"/>
      <c r="O51" s="13">
        <f t="shared" si="16"/>
        <v>0</v>
      </c>
      <c r="P51" s="14">
        <f t="shared" si="24"/>
        <v>56</v>
      </c>
      <c r="Q51" s="14">
        <f t="shared" si="18"/>
        <v>0</v>
      </c>
      <c r="R51" s="14"/>
      <c r="S51" s="14"/>
      <c r="T51" s="14">
        <f t="shared" si="25"/>
        <v>0</v>
      </c>
      <c r="U51" s="14"/>
      <c r="V51" s="14"/>
      <c r="W51" s="15">
        <f t="shared" si="20"/>
        <v>3.1372549019607842E-3</v>
      </c>
      <c r="X51" s="16" t="e">
        <f>VLOOKUP(C51,#REF!,3,FALSE)</f>
        <v>#REF!</v>
      </c>
      <c r="Y51" s="38"/>
      <c r="Z51" s="82">
        <f t="shared" si="0"/>
        <v>2492.4707041945021</v>
      </c>
    </row>
    <row r="52" spans="1:26">
      <c r="A52" s="209">
        <v>41974</v>
      </c>
      <c r="B52" s="210" t="s">
        <v>19</v>
      </c>
      <c r="C52" s="210">
        <v>2330</v>
      </c>
      <c r="D52" s="210" t="str">
        <f>VLOOKUP(C52,每日行情!A:B,2,FALSE)</f>
        <v>台積電</v>
      </c>
      <c r="E52" s="210">
        <v>1000</v>
      </c>
      <c r="F52" s="210">
        <v>140</v>
      </c>
      <c r="G52" s="210">
        <f t="shared" si="14"/>
        <v>140000</v>
      </c>
      <c r="H52" s="210">
        <v>119</v>
      </c>
      <c r="I52" s="305">
        <v>41998</v>
      </c>
      <c r="J52" s="17">
        <v>137</v>
      </c>
      <c r="K52" s="210">
        <f t="shared" si="23"/>
        <v>137000</v>
      </c>
      <c r="L52" s="17">
        <v>117</v>
      </c>
      <c r="M52" s="210">
        <v>411</v>
      </c>
      <c r="N52" s="210">
        <v>0</v>
      </c>
      <c r="O52" s="13">
        <f t="shared" si="16"/>
        <v>0</v>
      </c>
      <c r="P52" s="14">
        <f t="shared" si="24"/>
        <v>-3647</v>
      </c>
      <c r="Q52" s="14">
        <f t="shared" si="18"/>
        <v>0</v>
      </c>
      <c r="R52" s="14"/>
      <c r="S52" s="14"/>
      <c r="T52" s="14">
        <f t="shared" si="25"/>
        <v>0</v>
      </c>
      <c r="U52" s="14"/>
      <c r="V52" s="14"/>
      <c r="W52" s="15">
        <f t="shared" si="20"/>
        <v>-2.605E-2</v>
      </c>
      <c r="X52" s="16" t="e">
        <f>VLOOKUP(C52,#REF!,3,FALSE)</f>
        <v>#REF!</v>
      </c>
      <c r="Y52" s="38"/>
      <c r="Z52" s="82">
        <f t="shared" si="0"/>
        <v>9199.4305114445287</v>
      </c>
    </row>
    <row r="53" spans="1:26" ht="17.25" customHeight="1">
      <c r="A53" s="209">
        <v>41975</v>
      </c>
      <c r="B53" s="210" t="s">
        <v>19</v>
      </c>
      <c r="C53" s="210">
        <v>4938</v>
      </c>
      <c r="D53" s="210" t="str">
        <f>VLOOKUP(C53,每日行情!A:B,2,FALSE)</f>
        <v>和碩</v>
      </c>
      <c r="E53" s="210">
        <v>1000</v>
      </c>
      <c r="F53" s="210">
        <v>74.2</v>
      </c>
      <c r="G53" s="210">
        <f t="shared" si="14"/>
        <v>74200</v>
      </c>
      <c r="H53" s="210">
        <v>63</v>
      </c>
      <c r="I53" s="305">
        <v>41998</v>
      </c>
      <c r="J53" s="16">
        <v>71.3</v>
      </c>
      <c r="K53" s="210">
        <f t="shared" si="23"/>
        <v>71300</v>
      </c>
      <c r="L53" s="365">
        <v>60</v>
      </c>
      <c r="M53" s="210">
        <v>213</v>
      </c>
      <c r="N53" s="210">
        <v>0</v>
      </c>
      <c r="O53" s="13">
        <f t="shared" si="16"/>
        <v>0</v>
      </c>
      <c r="P53" s="14">
        <f t="shared" si="24"/>
        <v>-3236</v>
      </c>
      <c r="Q53" s="14">
        <f t="shared" si="18"/>
        <v>0</v>
      </c>
      <c r="R53" s="14"/>
      <c r="S53" s="14"/>
      <c r="T53" s="14">
        <f t="shared" si="25"/>
        <v>0</v>
      </c>
      <c r="U53" s="14"/>
      <c r="V53" s="14"/>
      <c r="W53" s="15">
        <f t="shared" si="20"/>
        <v>-4.3611859838274931E-2</v>
      </c>
      <c r="X53" s="16" t="e">
        <f>VLOOKUP(C53,#REF!,3,FALSE)</f>
        <v>#REF!</v>
      </c>
      <c r="Y53" s="38"/>
      <c r="Z53" s="82">
        <f t="shared" si="0"/>
        <v>4672.5440806045335</v>
      </c>
    </row>
    <row r="54" spans="1:26">
      <c r="A54" s="209">
        <v>41978</v>
      </c>
      <c r="B54" s="210" t="s">
        <v>19</v>
      </c>
      <c r="C54" s="210">
        <v>2610</v>
      </c>
      <c r="D54" s="210" t="str">
        <f>VLOOKUP(C54,每日行情!A:B,2,FALSE)</f>
        <v>華航</v>
      </c>
      <c r="E54" s="210">
        <v>1000</v>
      </c>
      <c r="F54" s="210">
        <v>14.5</v>
      </c>
      <c r="G54" s="210">
        <f t="shared" si="14"/>
        <v>14500</v>
      </c>
      <c r="H54" s="210">
        <v>20</v>
      </c>
      <c r="I54" s="305">
        <v>41998</v>
      </c>
      <c r="J54" s="17">
        <v>13.65</v>
      </c>
      <c r="K54" s="210">
        <f t="shared" si="23"/>
        <v>13650</v>
      </c>
      <c r="L54" s="17">
        <v>20</v>
      </c>
      <c r="M54" s="210">
        <v>40</v>
      </c>
      <c r="N54" s="210">
        <v>0</v>
      </c>
      <c r="O54" s="13">
        <f t="shared" si="16"/>
        <v>0</v>
      </c>
      <c r="P54" s="14">
        <f t="shared" si="24"/>
        <v>-930</v>
      </c>
      <c r="Q54" s="14">
        <f t="shared" si="18"/>
        <v>0</v>
      </c>
      <c r="R54" s="14"/>
      <c r="S54" s="14"/>
      <c r="T54" s="14">
        <f t="shared" si="25"/>
        <v>0</v>
      </c>
      <c r="U54" s="14"/>
      <c r="V54" s="14"/>
      <c r="W54" s="15">
        <f t="shared" si="20"/>
        <v>-6.4137931034482759E-2</v>
      </c>
      <c r="X54" s="16" t="e">
        <f>VLOOKUP(C54,#REF!,3,FALSE)</f>
        <v>#REF!</v>
      </c>
      <c r="Y54" s="38"/>
      <c r="Z54" s="82">
        <f t="shared" si="0"/>
        <v>793.99846676158143</v>
      </c>
    </row>
    <row r="55" spans="1:26">
      <c r="A55" s="209">
        <v>41978</v>
      </c>
      <c r="B55" s="210" t="s">
        <v>19</v>
      </c>
      <c r="C55" s="210">
        <v>2618</v>
      </c>
      <c r="D55" s="210" t="str">
        <f>VLOOKUP(C55,每日行情!A:B,2,FALSE)</f>
        <v>長榮航</v>
      </c>
      <c r="E55" s="210">
        <v>1000</v>
      </c>
      <c r="F55" s="210">
        <v>22.95</v>
      </c>
      <c r="G55" s="210">
        <f t="shared" si="14"/>
        <v>22950</v>
      </c>
      <c r="H55" s="210">
        <v>20</v>
      </c>
      <c r="I55" s="305">
        <v>41998</v>
      </c>
      <c r="J55" s="17">
        <v>21.2</v>
      </c>
      <c r="K55" s="210">
        <f t="shared" si="23"/>
        <v>21200</v>
      </c>
      <c r="L55" s="17">
        <v>20</v>
      </c>
      <c r="M55" s="210">
        <v>63</v>
      </c>
      <c r="N55" s="210">
        <v>0</v>
      </c>
      <c r="O55" s="13">
        <f t="shared" si="16"/>
        <v>0</v>
      </c>
      <c r="P55" s="14">
        <f t="shared" si="24"/>
        <v>-1853</v>
      </c>
      <c r="Q55" s="14">
        <f t="shared" si="18"/>
        <v>0</v>
      </c>
      <c r="R55" s="14"/>
      <c r="S55" s="14"/>
      <c r="T55" s="14">
        <f t="shared" si="25"/>
        <v>0</v>
      </c>
      <c r="U55" s="14"/>
      <c r="V55" s="14"/>
      <c r="W55" s="15">
        <f t="shared" si="20"/>
        <v>-8.0740740740740738E-2</v>
      </c>
      <c r="X55" s="16" t="e">
        <f>VLOOKUP(C55,#REF!,3,FALSE)</f>
        <v>#REF!</v>
      </c>
      <c r="Y55" s="38"/>
      <c r="Z55" s="82">
        <f t="shared" si="0"/>
        <v>1256.7079180812616</v>
      </c>
    </row>
    <row r="56" spans="1:26">
      <c r="A56" s="209">
        <v>41978</v>
      </c>
      <c r="B56" s="210" t="s">
        <v>19</v>
      </c>
      <c r="C56" s="210">
        <v>5483</v>
      </c>
      <c r="D56" s="210" t="str">
        <f>VLOOKUP(C56,每日行情!A:B,2,FALSE)</f>
        <v>中美晶</v>
      </c>
      <c r="E56" s="210">
        <v>1000</v>
      </c>
      <c r="F56" s="210">
        <v>51.1</v>
      </c>
      <c r="G56" s="210">
        <f t="shared" si="14"/>
        <v>51100</v>
      </c>
      <c r="H56" s="210">
        <v>43</v>
      </c>
      <c r="I56" s="305">
        <v>41998</v>
      </c>
      <c r="J56" s="17">
        <v>54.1</v>
      </c>
      <c r="K56" s="210">
        <f t="shared" si="23"/>
        <v>54100</v>
      </c>
      <c r="L56" s="17">
        <v>46</v>
      </c>
      <c r="M56" s="210">
        <v>162</v>
      </c>
      <c r="N56" s="210">
        <v>0</v>
      </c>
      <c r="O56" s="13">
        <f t="shared" si="16"/>
        <v>0</v>
      </c>
      <c r="P56" s="14">
        <f t="shared" si="24"/>
        <v>2749</v>
      </c>
      <c r="Q56" s="14">
        <f t="shared" si="18"/>
        <v>0</v>
      </c>
      <c r="R56" s="14"/>
      <c r="S56" s="14"/>
      <c r="T56" s="14">
        <f t="shared" si="25"/>
        <v>0</v>
      </c>
      <c r="U56" s="14"/>
      <c r="V56" s="14"/>
      <c r="W56" s="15">
        <f t="shared" si="20"/>
        <v>5.3796477495107631E-2</v>
      </c>
      <c r="X56" s="16" t="e">
        <f>VLOOKUP(C56,#REF!,3,FALSE)</f>
        <v>#REF!</v>
      </c>
      <c r="Y56" s="38"/>
      <c r="Z56" s="82">
        <f t="shared" si="0"/>
        <v>2798.1601138977112</v>
      </c>
    </row>
    <row r="57" spans="1:26">
      <c r="A57" s="209">
        <v>41982</v>
      </c>
      <c r="B57" s="210" t="s">
        <v>19</v>
      </c>
      <c r="C57" s="210">
        <v>2610</v>
      </c>
      <c r="D57" s="210" t="str">
        <f>VLOOKUP(C57,每日行情!A:B,2,FALSE)</f>
        <v>華航</v>
      </c>
      <c r="E57" s="210">
        <v>1000</v>
      </c>
      <c r="F57" s="210">
        <v>14.7</v>
      </c>
      <c r="G57" s="210">
        <f t="shared" si="14"/>
        <v>14700</v>
      </c>
      <c r="H57" s="210">
        <v>20</v>
      </c>
      <c r="I57" s="305">
        <v>42002</v>
      </c>
      <c r="J57" s="17">
        <v>13.8</v>
      </c>
      <c r="K57" s="210">
        <f>E57*J57</f>
        <v>13800</v>
      </c>
      <c r="L57" s="17">
        <v>20</v>
      </c>
      <c r="M57" s="210">
        <v>41</v>
      </c>
      <c r="N57" s="210">
        <v>0</v>
      </c>
      <c r="O57" s="13">
        <f t="shared" si="16"/>
        <v>0</v>
      </c>
      <c r="P57" s="14">
        <f t="shared" si="24"/>
        <v>-981</v>
      </c>
      <c r="Q57" s="14">
        <f t="shared" si="18"/>
        <v>0</v>
      </c>
      <c r="R57" s="14"/>
      <c r="S57" s="14"/>
      <c r="T57" s="14">
        <f t="shared" si="25"/>
        <v>0</v>
      </c>
      <c r="U57" s="14"/>
      <c r="V57" s="14"/>
      <c r="W57" s="15">
        <f t="shared" si="20"/>
        <v>-6.6734693877551016E-2</v>
      </c>
      <c r="X57" s="16" t="e">
        <f>VLOOKUP(C57,#REF!,3,FALSE)</f>
        <v>#REF!</v>
      </c>
      <c r="Y57" s="38"/>
      <c r="Z57" s="82">
        <f t="shared" si="0"/>
        <v>804.95016975139629</v>
      </c>
    </row>
    <row r="58" spans="1:26" ht="15.75" customHeight="1">
      <c r="A58" s="209">
        <v>41982</v>
      </c>
      <c r="B58" s="210" t="s">
        <v>19</v>
      </c>
      <c r="C58" s="210">
        <v>2618</v>
      </c>
      <c r="D58" s="210" t="str">
        <f>VLOOKUP(C58,每日行情!A:B,2,FALSE)</f>
        <v>長榮航</v>
      </c>
      <c r="E58" s="210">
        <v>1000</v>
      </c>
      <c r="F58" s="210">
        <v>22.85</v>
      </c>
      <c r="G58" s="210">
        <f t="shared" si="14"/>
        <v>22850</v>
      </c>
      <c r="H58" s="210">
        <v>20</v>
      </c>
      <c r="I58" s="305">
        <v>42002</v>
      </c>
      <c r="J58" s="17">
        <v>21.35</v>
      </c>
      <c r="K58" s="210">
        <f>E58*J58</f>
        <v>21350</v>
      </c>
      <c r="L58" s="17">
        <v>20</v>
      </c>
      <c r="M58" s="210">
        <v>64</v>
      </c>
      <c r="N58" s="210">
        <v>0</v>
      </c>
      <c r="O58" s="13">
        <f t="shared" si="16"/>
        <v>0</v>
      </c>
      <c r="P58" s="14">
        <f t="shared" si="24"/>
        <v>-1604</v>
      </c>
      <c r="Q58" s="14">
        <f t="shared" si="18"/>
        <v>0</v>
      </c>
      <c r="R58" s="14"/>
      <c r="S58" s="14"/>
      <c r="T58" s="14">
        <f t="shared" si="25"/>
        <v>0</v>
      </c>
      <c r="U58" s="14"/>
      <c r="V58" s="14"/>
      <c r="W58" s="15">
        <f t="shared" si="20"/>
        <v>-7.0196936542669577E-2</v>
      </c>
      <c r="X58" s="16" t="e">
        <f>VLOOKUP(C58,#REF!,3,FALSE)</f>
        <v>#REF!</v>
      </c>
      <c r="Y58" s="38"/>
      <c r="Z58" s="82">
        <f t="shared" si="0"/>
        <v>1251.2320665863542</v>
      </c>
    </row>
    <row r="59" spans="1:26">
      <c r="A59" s="209">
        <v>41989</v>
      </c>
      <c r="B59" s="210" t="s">
        <v>19</v>
      </c>
      <c r="C59" s="210">
        <v>3014</v>
      </c>
      <c r="D59" s="210" t="str">
        <f>VLOOKUP(C59,每日行情!A:B,2,FALSE)</f>
        <v>聯陽</v>
      </c>
      <c r="E59" s="210">
        <v>1000</v>
      </c>
      <c r="F59" s="210">
        <v>39.15</v>
      </c>
      <c r="G59" s="210">
        <f t="shared" si="14"/>
        <v>39150</v>
      </c>
      <c r="H59" s="210">
        <v>33</v>
      </c>
      <c r="I59" s="305">
        <v>42002</v>
      </c>
      <c r="J59" s="17">
        <v>38.6</v>
      </c>
      <c r="K59" s="210">
        <f>E59*J59</f>
        <v>38600</v>
      </c>
      <c r="L59" s="17">
        <v>33</v>
      </c>
      <c r="M59" s="210">
        <v>115</v>
      </c>
      <c r="N59" s="210">
        <v>0</v>
      </c>
      <c r="O59" s="13">
        <f t="shared" si="16"/>
        <v>0</v>
      </c>
      <c r="P59" s="14">
        <f t="shared" si="24"/>
        <v>-731</v>
      </c>
      <c r="Q59" s="14">
        <f t="shared" si="18"/>
        <v>0</v>
      </c>
      <c r="R59" s="14"/>
      <c r="S59" s="14"/>
      <c r="T59" s="14">
        <f t="shared" si="25"/>
        <v>0</v>
      </c>
      <c r="U59" s="14"/>
      <c r="V59" s="14"/>
      <c r="W59" s="15">
        <f t="shared" si="20"/>
        <v>-1.8671775223499363E-2</v>
      </c>
      <c r="X59" s="16" t="e">
        <f>VLOOKUP(C59,#REF!,3,FALSE)</f>
        <v>#REF!</v>
      </c>
      <c r="Y59" s="38"/>
      <c r="Z59" s="82">
        <f t="shared" si="0"/>
        <v>1393.4673091665754</v>
      </c>
    </row>
    <row r="60" spans="1:26">
      <c r="A60" s="209">
        <v>41975</v>
      </c>
      <c r="B60" s="210" t="s">
        <v>19</v>
      </c>
      <c r="C60" s="210">
        <v>2330</v>
      </c>
      <c r="D60" s="210" t="str">
        <f>VLOOKUP(C60,每日行情!A:B,2,FALSE)</f>
        <v>台積電</v>
      </c>
      <c r="E60" s="210">
        <v>1000</v>
      </c>
      <c r="F60" s="210">
        <v>138</v>
      </c>
      <c r="G60" s="210">
        <f t="shared" si="14"/>
        <v>138000</v>
      </c>
      <c r="H60" s="210">
        <v>117</v>
      </c>
      <c r="I60" s="305">
        <v>42003</v>
      </c>
      <c r="J60" s="17">
        <v>140.5</v>
      </c>
      <c r="K60" s="210">
        <f>E60*J60</f>
        <v>140500</v>
      </c>
      <c r="L60" s="17">
        <v>120</v>
      </c>
      <c r="M60" s="210">
        <v>421</v>
      </c>
      <c r="N60" s="210">
        <v>0</v>
      </c>
      <c r="O60" s="13">
        <f t="shared" si="16"/>
        <v>0</v>
      </c>
      <c r="P60" s="14">
        <f t="shared" si="24"/>
        <v>1842</v>
      </c>
      <c r="Q60" s="14">
        <f t="shared" si="18"/>
        <v>0</v>
      </c>
      <c r="R60" s="14"/>
      <c r="S60" s="14"/>
      <c r="T60" s="14">
        <f t="shared" si="25"/>
        <v>0</v>
      </c>
      <c r="U60" s="14"/>
      <c r="V60" s="14"/>
      <c r="W60" s="15">
        <f t="shared" si="20"/>
        <v>1.3347826086956522E-2</v>
      </c>
      <c r="X60" s="16" t="e">
        <f>VLOOKUP(C60,#REF!,3,FALSE)</f>
        <v>#REF!</v>
      </c>
      <c r="Y60" s="38"/>
      <c r="Z60" s="82">
        <f t="shared" si="0"/>
        <v>10579.345088161208</v>
      </c>
    </row>
    <row r="61" spans="1:26">
      <c r="A61" s="212">
        <v>42002</v>
      </c>
      <c r="B61" s="213"/>
      <c r="C61" s="213">
        <v>93211</v>
      </c>
      <c r="D61" s="213"/>
      <c r="E61" s="213"/>
      <c r="F61" s="213"/>
      <c r="G61" s="213"/>
      <c r="H61" s="213"/>
      <c r="I61" s="214"/>
      <c r="J61" s="42"/>
      <c r="K61" s="213"/>
      <c r="L61" s="43"/>
      <c r="M61" s="213"/>
      <c r="N61" s="213"/>
      <c r="O61" s="44"/>
      <c r="P61" s="45">
        <v>-2870</v>
      </c>
      <c r="Q61" s="45"/>
      <c r="R61" s="45"/>
      <c r="S61" s="45"/>
      <c r="T61" s="45"/>
      <c r="U61" s="45"/>
      <c r="V61" s="45"/>
      <c r="W61" s="46"/>
      <c r="X61" s="42"/>
      <c r="Y61" s="47"/>
      <c r="Z61" s="82"/>
    </row>
    <row r="62" spans="1:26">
      <c r="A62" s="216"/>
      <c r="B62" s="217"/>
      <c r="C62" s="218"/>
      <c r="D62" s="217"/>
      <c r="E62" s="217"/>
      <c r="F62" s="217"/>
      <c r="G62" s="217"/>
      <c r="H62" s="217"/>
      <c r="I62" s="21"/>
      <c r="J62" s="22"/>
      <c r="K62" s="217"/>
      <c r="L62" s="23"/>
      <c r="M62" s="217"/>
      <c r="N62" s="217"/>
      <c r="O62" s="24"/>
      <c r="P62" s="25"/>
      <c r="Q62" s="25"/>
      <c r="R62" s="25"/>
      <c r="S62" s="25"/>
      <c r="T62" s="25"/>
      <c r="U62" s="25"/>
      <c r="V62" s="25"/>
      <c r="W62" s="26"/>
      <c r="X62" s="22"/>
      <c r="Y62" s="27"/>
      <c r="Z62" s="82"/>
    </row>
    <row r="63" spans="1:26" s="225" customFormat="1" ht="17.25" thickBot="1">
      <c r="A63" s="429"/>
      <c r="B63" s="430"/>
      <c r="C63" s="431"/>
      <c r="D63" s="432" t="s">
        <v>3428</v>
      </c>
      <c r="E63" s="433"/>
      <c r="F63" s="431"/>
      <c r="G63" s="434">
        <f>SUM(G2:G62)</f>
        <v>3121360</v>
      </c>
      <c r="H63" s="434">
        <f>SUM(H2:H62)</f>
        <v>2958</v>
      </c>
      <c r="I63" s="433"/>
      <c r="J63" s="431"/>
      <c r="K63" s="435">
        <f t="shared" ref="K63:R63" si="26">SUM(K2:K62)</f>
        <v>3074149</v>
      </c>
      <c r="L63" s="436">
        <f t="shared" si="26"/>
        <v>2732</v>
      </c>
      <c r="M63" s="436">
        <f t="shared" si="26"/>
        <v>8934</v>
      </c>
      <c r="N63" s="437">
        <f t="shared" si="26"/>
        <v>0</v>
      </c>
      <c r="O63" s="434">
        <f t="shared" si="26"/>
        <v>0</v>
      </c>
      <c r="P63" s="434">
        <f>SUM(P2:P62)</f>
        <v>-29302.159999999996</v>
      </c>
      <c r="Q63" s="434">
        <f t="shared" si="26"/>
        <v>0</v>
      </c>
      <c r="R63" s="434">
        <f t="shared" si="26"/>
        <v>55701</v>
      </c>
      <c r="S63" s="434"/>
      <c r="T63" s="434"/>
      <c r="U63" s="434"/>
      <c r="V63" s="434"/>
      <c r="W63" s="438">
        <f>(P63+Q63)/G63</f>
        <v>-9.3876259066560715E-3</v>
      </c>
      <c r="X63" s="439"/>
      <c r="Y63" s="440"/>
      <c r="Z63" s="82">
        <f>SUM(Z2:Z60)</f>
        <v>498153.18694557017</v>
      </c>
    </row>
    <row r="64" spans="1:26" ht="17.25" thickBot="1">
      <c r="Z64" s="82"/>
    </row>
    <row r="65" spans="1:26" ht="17.25" thickBot="1">
      <c r="A65" s="137" t="s">
        <v>3401</v>
      </c>
      <c r="B65" s="554">
        <v>650000</v>
      </c>
      <c r="C65" s="542"/>
      <c r="D65" s="383" t="s">
        <v>3429</v>
      </c>
      <c r="E65" s="130"/>
      <c r="F65" s="131"/>
      <c r="G65" s="384"/>
      <c r="H65" s="384"/>
      <c r="I65" s="131"/>
      <c r="J65" s="131"/>
      <c r="K65" s="384"/>
      <c r="L65" s="384"/>
      <c r="M65" s="384"/>
      <c r="N65" s="384"/>
      <c r="O65" s="385"/>
      <c r="P65" s="386">
        <f>P63</f>
        <v>-29302.159999999996</v>
      </c>
      <c r="Q65" s="386">
        <f>Q62</f>
        <v>0</v>
      </c>
      <c r="R65" s="386">
        <f>R63</f>
        <v>55701</v>
      </c>
      <c r="S65" s="386"/>
      <c r="T65" s="386"/>
      <c r="U65" s="386"/>
      <c r="V65" s="386"/>
      <c r="W65" s="441">
        <f>(P65+Q65)/B65</f>
        <v>-4.5080246153846149E-2</v>
      </c>
      <c r="X65" s="558"/>
      <c r="Y65" s="559"/>
      <c r="Z65" s="82"/>
    </row>
    <row r="66" spans="1:26">
      <c r="A66" s="222"/>
    </row>
    <row r="67" spans="1:26">
      <c r="A67" s="269">
        <v>41418</v>
      </c>
      <c r="B67" s="226">
        <v>1283</v>
      </c>
      <c r="C67" s="226">
        <v>11</v>
      </c>
      <c r="D67" s="207"/>
    </row>
    <row r="68" spans="1:26">
      <c r="A68" s="269">
        <v>41589</v>
      </c>
      <c r="B68" s="226">
        <v>1119</v>
      </c>
      <c r="C68" s="226"/>
      <c r="D68" s="207"/>
    </row>
    <row r="69" spans="1:26">
      <c r="A69" s="226"/>
      <c r="B69" s="226">
        <v>28006</v>
      </c>
      <c r="C69" s="226"/>
      <c r="D69" s="207"/>
    </row>
    <row r="70" spans="1:26">
      <c r="A70" s="269">
        <v>41597</v>
      </c>
      <c r="B70" s="226">
        <v>68</v>
      </c>
      <c r="C70" s="226">
        <v>4</v>
      </c>
      <c r="D70" s="207"/>
    </row>
    <row r="71" spans="1:26">
      <c r="A71" s="269">
        <v>41589</v>
      </c>
      <c r="B71" s="226" t="s">
        <v>3430</v>
      </c>
      <c r="C71" s="226"/>
      <c r="D71" s="207"/>
      <c r="G71" s="211"/>
      <c r="H71" s="211"/>
      <c r="I71" s="211"/>
      <c r="J71" s="442"/>
    </row>
    <row r="72" spans="1:26">
      <c r="A72" s="269">
        <v>41627</v>
      </c>
      <c r="B72" s="226">
        <v>1266</v>
      </c>
      <c r="C72" s="226"/>
      <c r="D72" s="207"/>
      <c r="G72" s="211"/>
      <c r="H72" s="211"/>
      <c r="I72" s="211"/>
      <c r="J72" s="442"/>
    </row>
    <row r="73" spans="1:26">
      <c r="A73" s="269">
        <v>41298</v>
      </c>
      <c r="B73" s="226">
        <v>615</v>
      </c>
      <c r="C73" s="226"/>
      <c r="D73" s="207"/>
      <c r="G73" s="211"/>
      <c r="H73" s="211"/>
      <c r="I73" s="211"/>
      <c r="J73" s="442"/>
    </row>
    <row r="74" spans="1:26">
      <c r="A74" s="269">
        <v>41262</v>
      </c>
      <c r="B74" s="226">
        <v>1266</v>
      </c>
      <c r="C74" s="226"/>
      <c r="D74" s="207"/>
      <c r="G74" s="211"/>
      <c r="H74" s="211"/>
      <c r="I74" s="211"/>
      <c r="J74" s="442"/>
    </row>
    <row r="75" spans="1:26">
      <c r="A75" s="269">
        <v>41613</v>
      </c>
      <c r="B75" s="226">
        <v>1061</v>
      </c>
      <c r="C75" s="226"/>
      <c r="D75" s="207"/>
      <c r="G75" s="211"/>
      <c r="H75" s="211"/>
      <c r="I75" s="211"/>
      <c r="J75" s="442"/>
    </row>
    <row r="76" spans="1:26">
      <c r="A76" s="269">
        <v>41091</v>
      </c>
      <c r="B76" s="226">
        <v>1826</v>
      </c>
      <c r="C76" s="226"/>
      <c r="D76" s="207"/>
      <c r="G76" s="211"/>
      <c r="H76" s="211"/>
      <c r="I76" s="211"/>
      <c r="J76" s="442"/>
    </row>
    <row r="77" spans="1:26">
      <c r="A77" s="269">
        <v>41122</v>
      </c>
      <c r="B77" s="226">
        <v>1826</v>
      </c>
      <c r="C77" s="226"/>
      <c r="D77" s="207"/>
    </row>
    <row r="78" spans="1:26">
      <c r="A78" s="269">
        <v>41202</v>
      </c>
      <c r="B78" s="226">
        <v>1768</v>
      </c>
      <c r="C78" s="226">
        <v>4</v>
      </c>
      <c r="D78" s="207"/>
    </row>
    <row r="79" spans="1:26">
      <c r="A79" s="269">
        <v>40786</v>
      </c>
      <c r="B79" s="226">
        <v>662</v>
      </c>
      <c r="C79" s="226">
        <v>7</v>
      </c>
      <c r="D79" s="207"/>
    </row>
    <row r="80" spans="1:26">
      <c r="A80" s="269">
        <v>40694</v>
      </c>
      <c r="B80" s="226">
        <v>26</v>
      </c>
      <c r="C80" s="226">
        <v>11</v>
      </c>
      <c r="D80" s="207"/>
    </row>
    <row r="81" spans="1:4">
      <c r="A81" s="269">
        <v>40385</v>
      </c>
      <c r="B81" s="226">
        <v>101316</v>
      </c>
      <c r="C81" s="226"/>
      <c r="D81" s="207"/>
    </row>
    <row r="82" spans="1:4">
      <c r="A82" s="226"/>
      <c r="B82" s="226"/>
      <c r="C82" s="226"/>
      <c r="D82" s="207"/>
    </row>
    <row r="83" spans="1:4">
      <c r="A83" s="226"/>
      <c r="B83" s="226"/>
      <c r="C83" s="226"/>
      <c r="D83" s="207"/>
    </row>
    <row r="84" spans="1:4">
      <c r="A84" s="226"/>
      <c r="B84" s="226"/>
      <c r="C84" s="226"/>
      <c r="D84" s="207"/>
    </row>
    <row r="85" spans="1:4">
      <c r="A85" s="226"/>
      <c r="B85" s="226"/>
      <c r="C85" s="226"/>
      <c r="D85" s="207"/>
    </row>
    <row r="86" spans="1:4">
      <c r="A86" s="226"/>
      <c r="B86" s="226"/>
      <c r="C86" s="226"/>
      <c r="D86" s="207"/>
    </row>
    <row r="87" spans="1:4">
      <c r="A87" s="226"/>
      <c r="B87" s="226"/>
      <c r="C87" s="226"/>
      <c r="D87" s="207"/>
    </row>
    <row r="88" spans="1:4">
      <c r="A88" s="226"/>
      <c r="B88" s="226"/>
      <c r="C88" s="226"/>
      <c r="D88" s="207"/>
    </row>
    <row r="89" spans="1:4">
      <c r="A89" s="226"/>
      <c r="B89" s="226"/>
      <c r="C89" s="226"/>
      <c r="D89" s="207"/>
    </row>
    <row r="90" spans="1:4">
      <c r="A90" s="226"/>
      <c r="B90" s="226"/>
      <c r="C90" s="226"/>
      <c r="D90" s="207"/>
    </row>
    <row r="91" spans="1:4">
      <c r="A91" s="226"/>
      <c r="B91" s="226"/>
      <c r="C91" s="226"/>
      <c r="D91" s="207"/>
    </row>
    <row r="92" spans="1:4">
      <c r="A92" s="226"/>
      <c r="B92" s="226"/>
      <c r="C92" s="226"/>
      <c r="D92" s="207"/>
    </row>
    <row r="93" spans="1:4">
      <c r="A93" s="226"/>
      <c r="B93" s="226"/>
      <c r="C93" s="226"/>
      <c r="D93" s="207"/>
    </row>
    <row r="94" spans="1:4">
      <c r="A94" s="226"/>
      <c r="B94" s="226"/>
      <c r="C94" s="226"/>
      <c r="D94" s="207"/>
    </row>
    <row r="95" spans="1:4">
      <c r="A95" s="226"/>
      <c r="B95" s="226"/>
      <c r="C95" s="226"/>
      <c r="D95" s="207"/>
    </row>
    <row r="96" spans="1:4">
      <c r="A96" s="226"/>
      <c r="B96" s="226"/>
      <c r="C96" s="226"/>
      <c r="D96" s="207"/>
    </row>
    <row r="97" spans="1:4">
      <c r="A97" s="226"/>
      <c r="B97" s="226"/>
      <c r="C97" s="226"/>
      <c r="D97" s="207"/>
    </row>
    <row r="98" spans="1:4">
      <c r="A98" s="226"/>
      <c r="B98" s="226"/>
      <c r="C98" s="226"/>
      <c r="D98" s="207"/>
    </row>
    <row r="99" spans="1:4">
      <c r="A99" s="226"/>
      <c r="B99" s="226"/>
      <c r="C99" s="226"/>
      <c r="D99" s="207"/>
    </row>
    <row r="100" spans="1:4">
      <c r="A100" s="226"/>
      <c r="B100" s="226"/>
      <c r="C100" s="226"/>
      <c r="D100" s="207"/>
    </row>
    <row r="101" spans="1:4">
      <c r="A101" s="226"/>
      <c r="B101" s="226"/>
      <c r="C101" s="226"/>
      <c r="D101" s="207"/>
    </row>
    <row r="102" spans="1:4">
      <c r="A102" s="226"/>
      <c r="B102" s="226"/>
      <c r="C102" s="226"/>
      <c r="D102" s="207"/>
    </row>
    <row r="103" spans="1:4">
      <c r="A103" s="226"/>
      <c r="B103" s="226"/>
      <c r="C103" s="226"/>
      <c r="D103" s="207"/>
    </row>
    <row r="104" spans="1:4">
      <c r="A104" s="226"/>
      <c r="B104" s="226"/>
      <c r="C104" s="226"/>
      <c r="D104" s="207"/>
    </row>
    <row r="105" spans="1:4">
      <c r="A105" s="226"/>
      <c r="B105" s="226"/>
      <c r="C105" s="226"/>
      <c r="D105" s="207"/>
    </row>
    <row r="106" spans="1:4">
      <c r="A106" s="226"/>
      <c r="B106" s="226"/>
      <c r="C106" s="226"/>
      <c r="D106" s="207"/>
    </row>
    <row r="107" spans="1:4">
      <c r="A107" s="226"/>
      <c r="B107" s="226"/>
      <c r="C107" s="226"/>
      <c r="D107" s="207"/>
    </row>
    <row r="108" spans="1:4">
      <c r="A108" s="226"/>
      <c r="B108" s="226"/>
      <c r="C108" s="226"/>
      <c r="D108" s="207"/>
    </row>
    <row r="109" spans="1:4">
      <c r="A109" s="226"/>
      <c r="B109" s="226"/>
      <c r="C109" s="226"/>
      <c r="D109" s="207"/>
    </row>
    <row r="110" spans="1:4">
      <c r="A110" s="226"/>
      <c r="B110" s="226"/>
      <c r="C110" s="226"/>
      <c r="D110" s="207"/>
    </row>
    <row r="111" spans="1:4">
      <c r="A111" s="226"/>
      <c r="B111" s="226"/>
      <c r="C111" s="226"/>
      <c r="D111" s="207"/>
    </row>
    <row r="112" spans="1:4">
      <c r="A112" s="226"/>
      <c r="B112" s="226"/>
      <c r="C112" s="226"/>
      <c r="D112" s="207"/>
    </row>
    <row r="113" spans="1:4">
      <c r="A113" s="226"/>
      <c r="B113" s="226"/>
      <c r="C113" s="226"/>
      <c r="D113" s="207"/>
    </row>
  </sheetData>
  <autoFilter ref="A1:Z115" xr:uid="{00000000-0009-0000-0000-000008000000}"/>
  <mergeCells count="2">
    <mergeCell ref="B65:C65"/>
    <mergeCell ref="X65:Y65"/>
  </mergeCells>
  <phoneticPr fontId="48" type="noConversion"/>
  <conditionalFormatting sqref="Y1:Z1048576">
    <cfRule type="containsText" dxfId="8783" priority="1" operator="containsText" text="△">
      <formula>NOT(ISERROR(SEARCH("△",Y1)))</formula>
    </cfRule>
    <cfRule type="containsText" dxfId="8782" priority="2" operator="containsText" text="▽">
      <formula>NOT(ISERROR(SEARCH("▽",Y1)))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BA7BA-B2BA-4EE5-94B7-B23A03F50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YuHui</vt:lpstr>
      <vt:lpstr>YuHui-帳戶紀錄</vt:lpstr>
      <vt:lpstr>2025</vt:lpstr>
      <vt:lpstr>總投報率</vt:lpstr>
      <vt:lpstr>Even 期權</vt:lpstr>
      <vt:lpstr>每日行情</vt:lpstr>
      <vt:lpstr>美股行情</vt:lpstr>
      <vt:lpstr>外匯</vt:lpstr>
      <vt:lpstr>匯率</vt:lpstr>
      <vt:lpstr>改版紀錄</vt:lpstr>
      <vt:lpstr>工作表2</vt:lpstr>
      <vt:lpstr>19股</vt:lpstr>
      <vt:lpstr>19期</vt:lpstr>
      <vt:lpstr>18股</vt:lpstr>
      <vt:lpstr>18期</vt:lpstr>
      <vt:lpstr>17股</vt:lpstr>
      <vt:lpstr>17期</vt:lpstr>
      <vt:lpstr>16股</vt:lpstr>
      <vt:lpstr>16期</vt:lpstr>
      <vt:lpstr>15股</vt:lpstr>
      <vt:lpstr>存股</vt:lpstr>
      <vt:lpstr>14股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准提部林－金千里</dc:creator>
  <cp:lastModifiedBy>YuHui Hsu</cp:lastModifiedBy>
  <cp:lastPrinted>2018-08-23T13:28:24Z</cp:lastPrinted>
  <dcterms:created xsi:type="dcterms:W3CDTF">1997-01-14T01:50:29Z</dcterms:created>
  <dcterms:modified xsi:type="dcterms:W3CDTF">2026-10-16T11:56:25Z</dcterms:modified>
</cp:coreProperties>
</file>